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mc:AlternateContent xmlns:mc="http://schemas.openxmlformats.org/markup-compatibility/2006">
    <mc:Choice Requires="x15">
      <x15ac:absPath xmlns:x15ac="http://schemas.microsoft.com/office/spreadsheetml/2010/11/ac" url="C:\Users\uamak\Documents\My Documents\AA - NGF\FY 2021 Budget Preperation\Final NCOA Compliant Budget\States FY 2021 Budget\"/>
    </mc:Choice>
  </mc:AlternateContent>
  <xr:revisionPtr revIDLastSave="0" documentId="8_{54EEEEFF-07E5-4955-ACEA-3AD8609A808B}" xr6:coauthVersionLast="46" xr6:coauthVersionMax="46" xr10:uidLastSave="{00000000-0000-0000-0000-000000000000}"/>
  <bookViews>
    <workbookView xWindow="-120" yWindow="-120" windowWidth="20730" windowHeight="11160" tabRatio="927" activeTab="1" xr2:uid="{00000000-000D-0000-FFFF-FFFF00000000}"/>
  </bookViews>
  <sheets>
    <sheet name="TABLE" sheetId="8" r:id="rId1"/>
    <sheet name="OVERALL SUMMARY" sheetId="5" r:id="rId2"/>
    <sheet name="EXPLANATORY NOTE" sheetId="325" r:id="rId3"/>
    <sheet name="Budget Nature" sheetId="2" r:id="rId4"/>
    <sheet name="Budget  Sectors" sheetId="3" r:id="rId5"/>
    <sheet name="Budget  Functions" sheetId="4" r:id="rId6"/>
    <sheet name="CoA SUMMARY" sheetId="326" r:id="rId7"/>
    <sheet name="CoA" sheetId="324" r:id="rId8"/>
    <sheet name="STATE SECTOR SUMMARY" sheetId="328" r:id="rId9"/>
    <sheet name="STATE SECTOR DETAILS " sheetId="322" r:id="rId10"/>
    <sheet name="OVE" sheetId="6" state="hidden" r:id="rId11"/>
    <sheet name="Sheet3" sheetId="9" r:id="rId12"/>
    <sheet name="Revenue Summary" sheetId="10" r:id="rId13"/>
    <sheet name="Revenue Summary (2)" sheetId="11" r:id="rId14"/>
    <sheet name="Revenue Nature Summary" sheetId="12" r:id="rId15"/>
    <sheet name="Revenue Nature Details" sheetId="13" r:id="rId16"/>
    <sheet name="SECTOR" sheetId="14" r:id="rId17"/>
    <sheet name="01 - GOV" sheetId="15" r:id="rId18"/>
    <sheet name="05 - PENSION" sheetId="16" r:id="rId19"/>
    <sheet name="06 - OSHA" sheetId="17" r:id="rId20"/>
    <sheet name="07 - OSHAC" sheetId="18" r:id="rId21"/>
    <sheet name="08 - AUGS" sheetId="19" r:id="rId22"/>
    <sheet name="09 - AUGLG" sheetId="20" r:id="rId23"/>
    <sheet name="10 - MHRCB" sheetId="21" r:id="rId24"/>
    <sheet name="11 - CSC" sheetId="22" r:id="rId25"/>
    <sheet name="12 - LGSC" sheetId="23" r:id="rId26"/>
    <sheet name="13 - OSIEC" sheetId="24" r:id="rId27"/>
    <sheet name="14 - MIST" sheetId="25" r:id="rId28"/>
    <sheet name="16 - LG" sheetId="26" r:id="rId29"/>
    <sheet name="17 - AGRIC" sheetId="27" r:id="rId30"/>
    <sheet name="19 - OSADEP" sheetId="28" r:id="rId31"/>
    <sheet name="20 - OSADEC" sheetId="29" r:id="rId32"/>
    <sheet name="21 - MEPBD" sheetId="30" r:id="rId33"/>
    <sheet name="22 - SBS" sheetId="31" r:id="rId34"/>
    <sheet name="20 - PPA" sheetId="32" r:id="rId35"/>
    <sheet name="24 - COMMERCE" sheetId="33" r:id="rId36"/>
    <sheet name="25 - MICRO" sheetId="34" r:id="rId37"/>
    <sheet name="26 - MIN OF TOURISM" sheetId="35" r:id="rId38"/>
    <sheet name="27 - ARTSC" sheetId="36" r:id="rId39"/>
    <sheet name="28 - TOURISMB" sheetId="37" r:id="rId40"/>
    <sheet name="30 - EDUCATION" sheetId="38" r:id="rId41"/>
    <sheet name="31 - SUBEB" sheetId="39" r:id="rId42"/>
    <sheet name="32 - OSLB" sheetId="40" r:id="rId43"/>
    <sheet name="33 - OSMEA" sheetId="41" r:id="rId44"/>
    <sheet name="34 - ESA OKE" sheetId="42" r:id="rId45"/>
    <sheet name="35 - IREE" sheetId="43" r:id="rId46"/>
    <sheet name="36 - ILESA" sheetId="44" r:id="rId47"/>
    <sheet name="37 - ILA" sheetId="45" r:id="rId48"/>
    <sheet name="38 - UNIOSUN" sheetId="46" r:id="rId49"/>
    <sheet name="40 - OCEDO" sheetId="47" r:id="rId50"/>
    <sheet name="41 - OEEDO" sheetId="48" r:id="rId51"/>
    <sheet name="42 - OSWEDO" sheetId="49" r:id="rId52"/>
    <sheet name="43 - TEPO" sheetId="50" r:id="rId53"/>
    <sheet name="44 - OSBTVE" sheetId="51" r:id="rId54"/>
    <sheet name="47 - SIGNAGE" sheetId="52" r:id="rId55"/>
    <sheet name="48 - ENVIRONMENT" sheetId="53" r:id="rId56"/>
    <sheet name="49 - OPARKS" sheetId="54" r:id="rId57"/>
    <sheet name="50 - OWMA" sheetId="55" r:id="rId58"/>
    <sheet name="51 - FORESTRY" sheetId="56" r:id="rId59"/>
    <sheet name="52 - HEALTH" sheetId="57" r:id="rId60"/>
    <sheet name="53 - OHIS" sheetId="58" r:id="rId61"/>
    <sheet name="54 - LTH" sheetId="59" r:id="rId62"/>
    <sheet name="55 - HMB" sheetId="60" r:id="rId63"/>
    <sheet name="56 - PHCB" sheetId="61" r:id="rId64"/>
    <sheet name="57 - TRANS" sheetId="62" r:id="rId65"/>
    <sheet name="58 - WORKS" sheetId="63" r:id="rId66"/>
    <sheet name="59 - SG" sheetId="64" r:id="rId67"/>
    <sheet name="60 - ORMA" sheetId="65" r:id="rId68"/>
    <sheet name="61 - OSAMA" sheetId="66" r:id="rId69"/>
    <sheet name="62 - OSPDC" sheetId="67" r:id="rId70"/>
    <sheet name="63 - CTDA" sheetId="68" r:id="rId71"/>
    <sheet name="64 - NEW TOWNS" sheetId="69" r:id="rId72"/>
    <sheet name="65 - LANDS" sheetId="70" r:id="rId73"/>
    <sheet name="66 - MRDCA" sheetId="71" r:id="rId74"/>
    <sheet name="66 - HOME AFFAIRS" sheetId="72" r:id="rId75"/>
    <sheet name="67 - WOMEN" sheetId="73" r:id="rId76"/>
    <sheet name="68 - YOUTHSNSPORTS" sheetId="74" r:id="rId77"/>
    <sheet name="69 - SPORTS" sheetId="75" r:id="rId78"/>
    <sheet name="70 - JSC" sheetId="76" r:id="rId79"/>
    <sheet name="71 - JUSTICE" sheetId="77" r:id="rId80"/>
    <sheet name="72 - HIGH COURT" sheetId="78" r:id="rId81"/>
    <sheet name="73 - CCA" sheetId="79" r:id="rId82"/>
    <sheet name="74 - INFO" sheetId="80" r:id="rId83"/>
    <sheet name="75 - OSBC" sheetId="81" r:id="rId84"/>
    <sheet name="76 - WATER" sheetId="82" r:id="rId85"/>
    <sheet name="77 - OSWC" sheetId="83" r:id="rId86"/>
    <sheet name="78 - RUWESA" sheetId="84" r:id="rId87"/>
    <sheet name="79 - STOWASSA" sheetId="85" r:id="rId88"/>
    <sheet name="79 - FINANCE" sheetId="86" r:id="rId89"/>
    <sheet name="81 - AG" sheetId="87" r:id="rId90"/>
    <sheet name="82 - IRS" sheetId="88" r:id="rId91"/>
    <sheet name="Sheet1" sheetId="90" r:id="rId92"/>
    <sheet name="Personnel mda Summary" sheetId="91" r:id="rId93"/>
    <sheet name="Personnel Nature Summary" sheetId="92" r:id="rId94"/>
    <sheet name="Personnel Nature Details" sheetId="93" r:id="rId95"/>
    <sheet name="01 - GOV (2)" sheetId="94" r:id="rId96"/>
    <sheet name="02 - PENSION" sheetId="95" r:id="rId97"/>
    <sheet name="03 - OSHA" sheetId="96" r:id="rId98"/>
    <sheet name="04 - OSHAC" sheetId="97" r:id="rId99"/>
    <sheet name="05 - AUGS" sheetId="98" r:id="rId100"/>
    <sheet name="06 - AUGLG" sheetId="99" r:id="rId101"/>
    <sheet name="07 - MHRCB" sheetId="100" r:id="rId102"/>
    <sheet name="08 - CSC" sheetId="101" r:id="rId103"/>
    <sheet name="09 - LGSC" sheetId="102" r:id="rId104"/>
    <sheet name="10 - OSIEC" sheetId="103" r:id="rId105"/>
    <sheet name="11 - MIST" sheetId="104" r:id="rId106"/>
    <sheet name="13 - LG" sheetId="105" r:id="rId107"/>
    <sheet name="14 - AGRIC" sheetId="106" r:id="rId108"/>
    <sheet name="16 - OSADEP" sheetId="107" r:id="rId109"/>
    <sheet name="17 - OSADEC" sheetId="108" r:id="rId110"/>
    <sheet name="18 - MEPB" sheetId="109" r:id="rId111"/>
    <sheet name="19 - SBS" sheetId="110" r:id="rId112"/>
    <sheet name="20 - PPA (2)" sheetId="111" r:id="rId113"/>
    <sheet name="21 - COMMERCE" sheetId="112" r:id="rId114"/>
    <sheet name="23 - TOURISMC" sheetId="113" r:id="rId115"/>
    <sheet name="24 - ARTSC" sheetId="114" r:id="rId116"/>
    <sheet name="25 - TOURISMB" sheetId="115" r:id="rId117"/>
    <sheet name="26 - EDUCATION" sheetId="116" r:id="rId118"/>
    <sheet name="27 - SUBEB" sheetId="117" r:id="rId119"/>
    <sheet name="28 - OSLB" sheetId="118" r:id="rId120"/>
    <sheet name="30 - ESA OKE" sheetId="119" r:id="rId121"/>
    <sheet name="31 - IREE" sheetId="120" r:id="rId122"/>
    <sheet name="32 - ILESA" sheetId="121" r:id="rId123"/>
    <sheet name="33 - ILA" sheetId="122" r:id="rId124"/>
    <sheet name="34 - UNIOSUN" sheetId="123" r:id="rId125"/>
    <sheet name="36 - OCEDO" sheetId="124" r:id="rId126"/>
    <sheet name="37 - OEEDO" sheetId="125" r:id="rId127"/>
    <sheet name="38 - OSWEDO" sheetId="126" r:id="rId128"/>
    <sheet name="39 - TEPO" sheetId="127" r:id="rId129"/>
    <sheet name="40 - OSBTVE" sheetId="128" r:id="rId130"/>
    <sheet name="43 - SIGNAGE" sheetId="129" r:id="rId131"/>
    <sheet name="44 - ENVIRONMENT" sheetId="130" r:id="rId132"/>
    <sheet name="46 - OWMA" sheetId="131" r:id="rId133"/>
    <sheet name="47 - FORESTRY" sheetId="132" r:id="rId134"/>
    <sheet name="48 - HEALTH" sheetId="133" r:id="rId135"/>
    <sheet name="49 - OHIA" sheetId="134" r:id="rId136"/>
    <sheet name="50 - LTH" sheetId="135" r:id="rId137"/>
    <sheet name="51 - HMB" sheetId="136" r:id="rId138"/>
    <sheet name="52 - PHCB" sheetId="137" r:id="rId139"/>
    <sheet name="53 - TRANS" sheetId="138" r:id="rId140"/>
    <sheet name="54 - WORKS" sheetId="139" r:id="rId141"/>
    <sheet name="55 - SG" sheetId="140" r:id="rId142"/>
    <sheet name="56 - ORMA" sheetId="141" r:id="rId143"/>
    <sheet name="58 - OSPDC" sheetId="142" r:id="rId144"/>
    <sheet name="59 - CTDA" sheetId="143" r:id="rId145"/>
    <sheet name="61 - LANDS" sheetId="144" r:id="rId146"/>
    <sheet name="62 - RURAL DEV" sheetId="145" r:id="rId147"/>
    <sheet name="63 - HOME AFFAIRS" sheetId="146" r:id="rId148"/>
    <sheet name="64 - WOMEN" sheetId="147" r:id="rId149"/>
    <sheet name="65 - YOUTHS AND SPORTS" sheetId="148" r:id="rId150"/>
    <sheet name="66 - SPORTS COUNCIL" sheetId="149" r:id="rId151"/>
    <sheet name="67 - JSC" sheetId="150" r:id="rId152"/>
    <sheet name="68 - JUSTICE" sheetId="151" r:id="rId153"/>
    <sheet name="69 - HIGH COURT" sheetId="152" r:id="rId154"/>
    <sheet name="70 - CCA" sheetId="153" r:id="rId155"/>
    <sheet name="71 - INFO" sheetId="154" r:id="rId156"/>
    <sheet name="72 - OSBC" sheetId="155" r:id="rId157"/>
    <sheet name="73 - WATER" sheetId="156" r:id="rId158"/>
    <sheet name="74 - OSWC" sheetId="157" r:id="rId159"/>
    <sheet name="75 - RUWESA" sheetId="158" r:id="rId160"/>
    <sheet name="76 - STOWASSA" sheetId="159" r:id="rId161"/>
    <sheet name="77 - FINANCE" sheetId="160" r:id="rId162"/>
    <sheet name="78 - DMO" sheetId="161" r:id="rId163"/>
    <sheet name="79 - AG" sheetId="162" r:id="rId164"/>
    <sheet name="80 - IRS" sheetId="163" r:id="rId165"/>
    <sheet name="Sheet2" sheetId="327" r:id="rId166"/>
    <sheet name="Overhead Summary" sheetId="164" r:id="rId167"/>
    <sheet name="Overhead Nature Summary" sheetId="165" r:id="rId168"/>
    <sheet name="Overhead Nature Details" sheetId="166" r:id="rId169"/>
    <sheet name="SECTOR (2)" sheetId="167" r:id="rId170"/>
    <sheet name="01 - GOV (3)" sheetId="168" r:id="rId171"/>
    <sheet name="05 - PENSION (2)" sheetId="169" r:id="rId172"/>
    <sheet name="06 - OSHA (2)" sheetId="170" r:id="rId173"/>
    <sheet name="07 - OSHAC (2)" sheetId="171" r:id="rId174"/>
    <sheet name="08 - AUGS (2)" sheetId="172" r:id="rId175"/>
    <sheet name="09 - AUGLG (2)" sheetId="173" r:id="rId176"/>
    <sheet name="10 - MHRCB (2)" sheetId="174" r:id="rId177"/>
    <sheet name="11 - CSC (2)" sheetId="175" r:id="rId178"/>
    <sheet name="12 - LGSC (2)" sheetId="176" r:id="rId179"/>
    <sheet name="13 - OSIEC (2)" sheetId="177" r:id="rId180"/>
    <sheet name="14 - MIST (2)" sheetId="178" r:id="rId181"/>
    <sheet name="15 - REGIONAL" sheetId="179" r:id="rId182"/>
    <sheet name="16 - LG (2)" sheetId="180" r:id="rId183"/>
    <sheet name="17 - AGRIC (2)" sheetId="181" r:id="rId184"/>
    <sheet name="19 - OSADEP (2)" sheetId="182" r:id="rId185"/>
    <sheet name="20 - OSADEC (2)" sheetId="183" r:id="rId186"/>
    <sheet name="21 - MEPBD (2)" sheetId="184" r:id="rId187"/>
    <sheet name="22 - SBS (2)" sheetId="185" r:id="rId188"/>
    <sheet name="20 - PPA (3)" sheetId="186" r:id="rId189"/>
    <sheet name="24 - COMMERCE (2)" sheetId="187" r:id="rId190"/>
    <sheet name="25 - MICRO (2)" sheetId="188" r:id="rId191"/>
    <sheet name="26 - TOURISMC" sheetId="189" r:id="rId192"/>
    <sheet name="27 - ARTSC (2)" sheetId="190" r:id="rId193"/>
    <sheet name="28 - TOURISMB (2)" sheetId="191" r:id="rId194"/>
    <sheet name="30 - EDUCATION (2)" sheetId="192" r:id="rId195"/>
    <sheet name="31 - SUBEB (2)" sheetId="193" r:id="rId196"/>
    <sheet name="32 - OSLB (2)" sheetId="194" r:id="rId197"/>
    <sheet name="33 - OSMEA (2)" sheetId="195" r:id="rId198"/>
    <sheet name="34 - ESA OKE (2)" sheetId="196" r:id="rId199"/>
    <sheet name="35 - IREE (2)" sheetId="197" r:id="rId200"/>
    <sheet name="36 - ILESA (2)" sheetId="198" r:id="rId201"/>
    <sheet name="37 - ILA (2)" sheetId="199" r:id="rId202"/>
    <sheet name="38 - UNIOSUN (2)" sheetId="200" r:id="rId203"/>
    <sheet name="40 - OCEDO (2)" sheetId="201" r:id="rId204"/>
    <sheet name="41 - OEEDO (2)" sheetId="202" r:id="rId205"/>
    <sheet name="42 - OSWEDO (2)" sheetId="203" r:id="rId206"/>
    <sheet name="43 - TEPO (2)" sheetId="204" r:id="rId207"/>
    <sheet name="44 - OSBTVE (2)" sheetId="205" r:id="rId208"/>
    <sheet name="47 - SIGNAGE (2)" sheetId="206" r:id="rId209"/>
    <sheet name="48 - ENVIRONMENT (2)" sheetId="207" r:id="rId210"/>
    <sheet name="49 - OPARKS (2)" sheetId="208" r:id="rId211"/>
    <sheet name="50 - OWMA (2)" sheetId="209" r:id="rId212"/>
    <sheet name="51 - FORESTRY (2)" sheetId="210" r:id="rId213"/>
    <sheet name="52 - HEALTH (2)" sheetId="211" r:id="rId214"/>
    <sheet name="53 - OHIS (2)" sheetId="212" r:id="rId215"/>
    <sheet name="54 - LTH (2)" sheetId="213" r:id="rId216"/>
    <sheet name="55 - HMB (2)" sheetId="214" r:id="rId217"/>
    <sheet name="56 - PHCB (2)" sheetId="215" r:id="rId218"/>
    <sheet name="57 - TRANS (2)" sheetId="216" r:id="rId219"/>
    <sheet name="58 - WORKS (2)" sheetId="217" r:id="rId220"/>
    <sheet name="59 - SG (2)" sheetId="218" r:id="rId221"/>
    <sheet name="60 - ORMA (2)" sheetId="219" r:id="rId222"/>
    <sheet name="61 - OSAMA (2)" sheetId="220" r:id="rId223"/>
    <sheet name="62 - OSPDC (2)" sheetId="221" r:id="rId224"/>
    <sheet name="63 - CTDA (2)" sheetId="222" r:id="rId225"/>
    <sheet name="64 - NEW TOWNS (2)" sheetId="223" r:id="rId226"/>
    <sheet name="65 - LANDS (2)" sheetId="224" r:id="rId227"/>
    <sheet name="66 - MRDCA (2)" sheetId="225" r:id="rId228"/>
    <sheet name="66 - HOME AFFAIRS (2)" sheetId="226" r:id="rId229"/>
    <sheet name="67 - WOMEN (2)" sheetId="227" r:id="rId230"/>
    <sheet name="68 - YOUTHS" sheetId="228" r:id="rId231"/>
    <sheet name="69 - SPORTS (2)" sheetId="229" r:id="rId232"/>
    <sheet name="70 - JSC (2)" sheetId="230" r:id="rId233"/>
    <sheet name="71 - JUSTICE (2)" sheetId="231" r:id="rId234"/>
    <sheet name="72 - HIGH COURT (2)" sheetId="232" r:id="rId235"/>
    <sheet name="73 - CCA (2)" sheetId="233" r:id="rId236"/>
    <sheet name="74 - INFO (2)" sheetId="234" r:id="rId237"/>
    <sheet name="75 - OSBC (2)" sheetId="235" r:id="rId238"/>
    <sheet name="76 - WATER (2)" sheetId="236" r:id="rId239"/>
    <sheet name="77 - OSWC (2)" sheetId="237" r:id="rId240"/>
    <sheet name="78 - RUWESA (2)" sheetId="238" r:id="rId241"/>
    <sheet name="79 - STOWASSA (2)" sheetId="239" r:id="rId242"/>
    <sheet name="79 - FINANCE (2)" sheetId="240" r:id="rId243"/>
    <sheet name="80 - DMO" sheetId="241" r:id="rId244"/>
    <sheet name="81 - AG (2)" sheetId="242" r:id="rId245"/>
    <sheet name="82 - IRS (2)" sheetId="243" r:id="rId246"/>
    <sheet name="CAPITAL" sheetId="244" r:id="rId247"/>
    <sheet name="Capital Summary" sheetId="245" r:id="rId248"/>
    <sheet name="Capital Nature Summary" sheetId="246" r:id="rId249"/>
    <sheet name="Capital Nature Details" sheetId="247" r:id="rId250"/>
    <sheet name="Capital Functions Summary" sheetId="248" r:id="rId251"/>
    <sheet name="Capital Functions Details" sheetId="249" r:id="rId252"/>
    <sheet name="SECTOR (3)" sheetId="250" r:id="rId253"/>
    <sheet name="01 - GOV (4)" sheetId="251" r:id="rId254"/>
    <sheet name="05 - PENSION (3)" sheetId="252" r:id="rId255"/>
    <sheet name="06 - OSHA (3)" sheetId="253" r:id="rId256"/>
    <sheet name="07 - OSHAC (3)" sheetId="254" r:id="rId257"/>
    <sheet name="08 - AUGS (3)" sheetId="255" r:id="rId258"/>
    <sheet name="09 - AUGLG (3)" sheetId="256" r:id="rId259"/>
    <sheet name="10 - MHRCB (3)" sheetId="257" r:id="rId260"/>
    <sheet name="11 - CSC (3)" sheetId="258" r:id="rId261"/>
    <sheet name="12 - LGSC (3)" sheetId="259" r:id="rId262"/>
    <sheet name="14 - MIST (3)" sheetId="260" r:id="rId263"/>
    <sheet name="16 - LG (3)" sheetId="261" r:id="rId264"/>
    <sheet name="17 - AGRIC (3)" sheetId="262" r:id="rId265"/>
    <sheet name="19 - OSADEP (3)" sheetId="263" r:id="rId266"/>
    <sheet name="20 - OSADEC (3)" sheetId="264" r:id="rId267"/>
    <sheet name="21 - MEPBD (3)" sheetId="265" r:id="rId268"/>
    <sheet name="22 - SBS (3)" sheetId="266" r:id="rId269"/>
    <sheet name="20 - PPA (4)" sheetId="267" r:id="rId270"/>
    <sheet name="24 - COMMERCE (3)" sheetId="268" r:id="rId271"/>
    <sheet name="25 - MICRO (3)" sheetId="269" r:id="rId272"/>
    <sheet name="26 - TOURISMC (2)" sheetId="270" r:id="rId273"/>
    <sheet name="27 - ARTSC (3)" sheetId="271" r:id="rId274"/>
    <sheet name="28 - TOURISMB (3)" sheetId="272" r:id="rId275"/>
    <sheet name="30 - EDUCATION (3)" sheetId="273" r:id="rId276"/>
    <sheet name="31 - SUBEB (3)" sheetId="274" r:id="rId277"/>
    <sheet name="32 - OSLB (3)" sheetId="275" r:id="rId278"/>
    <sheet name="33 - OSMEA (3)" sheetId="276" r:id="rId279"/>
    <sheet name="34 - ESA OKE (3)" sheetId="277" r:id="rId280"/>
    <sheet name="35 - IREE (3)" sheetId="278" r:id="rId281"/>
    <sheet name="36 - ILESA (3)" sheetId="279" r:id="rId282"/>
    <sheet name="37 - ILA (3)" sheetId="280" r:id="rId283"/>
    <sheet name="38 - UNIOSUN (3)" sheetId="281" r:id="rId284"/>
    <sheet name="40 - OCEDO (3)" sheetId="282" r:id="rId285"/>
    <sheet name="41 - OEEDO (3)" sheetId="283" r:id="rId286"/>
    <sheet name="42 - OSWEDO (3)" sheetId="284" r:id="rId287"/>
    <sheet name="44 - OSBTVE (3)" sheetId="285" r:id="rId288"/>
    <sheet name="47 - SIGNAGE (3)" sheetId="286" r:id="rId289"/>
    <sheet name="48 - ENVIRONMENT (3)" sheetId="287" r:id="rId290"/>
    <sheet name="49 - OPARKS (3)" sheetId="288" r:id="rId291"/>
    <sheet name="50 - OWMA (3)" sheetId="289" r:id="rId292"/>
    <sheet name="51 - FORESTRY (3)" sheetId="290" r:id="rId293"/>
    <sheet name="52 - HEALTH (3)" sheetId="291" r:id="rId294"/>
    <sheet name="53 - OHIS (3)" sheetId="292" r:id="rId295"/>
    <sheet name="54 - LTH (3)" sheetId="293" r:id="rId296"/>
    <sheet name="55 - HMB (3)" sheetId="294" r:id="rId297"/>
    <sheet name="56 - PHCB (3)" sheetId="295" r:id="rId298"/>
    <sheet name="57 - TRANS (3)" sheetId="296" r:id="rId299"/>
    <sheet name="58 - WORKS (3)" sheetId="297" r:id="rId300"/>
    <sheet name="60 - ORMA (3)" sheetId="298" r:id="rId301"/>
    <sheet name="61 - OSAMA (3)" sheetId="299" r:id="rId302"/>
    <sheet name="62 - OSPDC (3)" sheetId="300" r:id="rId303"/>
    <sheet name="65 - LANDS (3)" sheetId="301" r:id="rId304"/>
    <sheet name="66 - MRDCA (3)" sheetId="302" r:id="rId305"/>
    <sheet name="66 - HOME AFFAIRS (3)" sheetId="303" r:id="rId306"/>
    <sheet name="67 - WOMEN (3)" sheetId="304" r:id="rId307"/>
    <sheet name="68 - YOUTHS N SPORTS" sheetId="305" r:id="rId308"/>
    <sheet name="69 - SPORTS (3)" sheetId="306" r:id="rId309"/>
    <sheet name="70 - JSC (3)" sheetId="307" r:id="rId310"/>
    <sheet name="71 - JUSTICE (3)" sheetId="308" r:id="rId311"/>
    <sheet name="72 - HIGH COURT (3)" sheetId="309" r:id="rId312"/>
    <sheet name="73 - CCA (3)" sheetId="310" r:id="rId313"/>
    <sheet name="74 - INFO (3)" sheetId="311" r:id="rId314"/>
    <sheet name="75 - OSBC (3)" sheetId="312" r:id="rId315"/>
    <sheet name="76 - WATER (3)" sheetId="313" r:id="rId316"/>
    <sheet name="77 - OSWC (3)" sheetId="314" r:id="rId317"/>
    <sheet name="78 - RUWESA (3)" sheetId="315" r:id="rId318"/>
    <sheet name="79 - STOWASSA (3)" sheetId="316" r:id="rId319"/>
    <sheet name="79 - FINANCE (3)" sheetId="317" r:id="rId320"/>
    <sheet name="80 - DMO (2)" sheetId="318" r:id="rId321"/>
    <sheet name="81 - AG (3)" sheetId="319" r:id="rId322"/>
    <sheet name="82 - IRS (3)" sheetId="320" r:id="rId323"/>
  </sheets>
  <externalReferences>
    <externalReference r:id="rId324"/>
    <externalReference r:id="rId325"/>
    <externalReference r:id="rId326"/>
    <externalReference r:id="rId327"/>
    <externalReference r:id="rId328"/>
    <externalReference r:id="rId329"/>
    <externalReference r:id="rId330"/>
    <externalReference r:id="rId331"/>
    <externalReference r:id="rId332"/>
  </externalReferences>
  <definedNames>
    <definedName name="___INDEX_SHEET___ASAP_Utilities" localSheetId="146">#REF!</definedName>
    <definedName name="___INDEX_SHEET___ASAP_Utilities" localSheetId="73">#REF!</definedName>
    <definedName name="___INDEX_SHEET___ASAP_Utilities" localSheetId="227">#REF!</definedName>
    <definedName name="___INDEX_SHEET___ASAP_Utilities" localSheetId="304">#REF!</definedName>
    <definedName name="___INDEX_SHEET___ASAP_Utilities" localSheetId="160">#REF!</definedName>
    <definedName name="___INDEX_SHEET___ASAP_Utilities" localSheetId="87">#REF!</definedName>
    <definedName name="___INDEX_SHEET___ASAP_Utilities" localSheetId="241">#REF!</definedName>
    <definedName name="___INDEX_SHEET___ASAP_Utilities" localSheetId="318">#REF!</definedName>
    <definedName name="___INDEX_SHEET___ASAP_Utilities" localSheetId="247">#REF!</definedName>
    <definedName name="___INDEX_SHEET___ASAP_Utilities" localSheetId="166">#REF!</definedName>
    <definedName name="___INDEX_SHEET___ASAP_Utilities" localSheetId="92">#REF!</definedName>
    <definedName name="___INDEX_SHEET___ASAP_Utilities" localSheetId="12">#REF!</definedName>
    <definedName name="___INDEX_SHEET___ASAP_Utilities" localSheetId="13">#REF!</definedName>
    <definedName name="___INDEX_SHEET___ASAP_Utilities">#REF!</definedName>
    <definedName name="_10000000REVENUE">[1]Sheet8!$B$1,[1]Sheet8!$B$5,[1]Sheet8!$B$162,[1]Sheet8!$B$167,[1]Sheet8!$B$183</definedName>
    <definedName name="ADMIN">[2]!Table2[ADMINISTRATIVE]</definedName>
    <definedName name="ADMINISTRATIVE">[3]!Table2[ADMINISTRATIVE]</definedName>
    <definedName name="AdministrativeAdvances" localSheetId="73">#REF!</definedName>
    <definedName name="AdministrativeAdvances" localSheetId="227">#REF!</definedName>
    <definedName name="AdministrativeAdvances" localSheetId="304">#REF!</definedName>
    <definedName name="AdministrativeAdvances" localSheetId="87">#REF!</definedName>
    <definedName name="AdministrativeAdvances" localSheetId="241">#REF!</definedName>
    <definedName name="AdministrativeAdvances" localSheetId="318">#REF!</definedName>
    <definedName name="AdministrativeAdvances" localSheetId="13">#REF!</definedName>
    <definedName name="AdministrativeAdvances">#REF!</definedName>
    <definedName name="Agriculture" localSheetId="73">#REF!</definedName>
    <definedName name="Agriculture" localSheetId="227">#REF!</definedName>
    <definedName name="Agriculture" localSheetId="304">#REF!</definedName>
    <definedName name="Agriculture" localSheetId="87">#REF!</definedName>
    <definedName name="Agriculture" localSheetId="241">#REF!</definedName>
    <definedName name="Agriculture" localSheetId="318">#REF!</definedName>
    <definedName name="Agriculture" localSheetId="13">#REF!</definedName>
    <definedName name="Agriculture">#REF!</definedName>
    <definedName name="Allow">[3]!Table9[Allowances]</definedName>
    <definedName name="AssetsUnderConstruction" localSheetId="73">#REF!</definedName>
    <definedName name="AssetsUnderConstruction" localSheetId="227">#REF!</definedName>
    <definedName name="AssetsUnderConstruction" localSheetId="304">#REF!</definedName>
    <definedName name="AssetsUnderConstruction" localSheetId="87">#REF!</definedName>
    <definedName name="AssetsUnderConstruction" localSheetId="241">#REF!</definedName>
    <definedName name="AssetsUnderConstruction" localSheetId="318">#REF!</definedName>
    <definedName name="AssetsUnderConstruction" localSheetId="13">#REF!</definedName>
    <definedName name="AssetsUnderConstruction">#REF!</definedName>
    <definedName name="BudgetndPlanning" localSheetId="73">#REF!</definedName>
    <definedName name="BudgetndPlanning" localSheetId="227">#REF!</definedName>
    <definedName name="BudgetndPlanning" localSheetId="304">#REF!</definedName>
    <definedName name="BudgetndPlanning" localSheetId="87">#REF!</definedName>
    <definedName name="BudgetndPlanning" localSheetId="241">#REF!</definedName>
    <definedName name="BudgetndPlanning" localSheetId="318">#REF!</definedName>
    <definedName name="BudgetndPlanning" localSheetId="13">#REF!</definedName>
    <definedName name="BudgetndPlanning">#REF!</definedName>
    <definedName name="BudgetPlanningndRevenueMobilization">[3]!Table31[BudgetPlanningndRevenueMobilization]</definedName>
    <definedName name="CAPITAL" localSheetId="73">#REF!</definedName>
    <definedName name="CAPITAL" localSheetId="227">#REF!</definedName>
    <definedName name="CAPITAL" localSheetId="304">#REF!</definedName>
    <definedName name="CAPITAL" localSheetId="87">#REF!</definedName>
    <definedName name="CAPITAL" localSheetId="241">#REF!</definedName>
    <definedName name="CAPITAL" localSheetId="318">#REF!</definedName>
    <definedName name="CAPITAL" localSheetId="13">#REF!</definedName>
    <definedName name="CAPITAL">#REF!</definedName>
    <definedName name="CommercendIndustry" localSheetId="73">#REF!</definedName>
    <definedName name="CommercendIndustry" localSheetId="227">#REF!</definedName>
    <definedName name="CommercendIndustry" localSheetId="304">#REF!</definedName>
    <definedName name="CommercendIndustry" localSheetId="87">#REF!</definedName>
    <definedName name="CommercendIndustry" localSheetId="241">#REF!</definedName>
    <definedName name="CommercendIndustry" localSheetId="318">#REF!</definedName>
    <definedName name="CommercendIndustry" localSheetId="13">#REF!</definedName>
    <definedName name="CommercendIndustry">#REF!</definedName>
    <definedName name="ConsultingProfessionalnServicesGeneral">[2]!Table14[ConsultingProfessionalServicesGeneral]</definedName>
    <definedName name="ConsultingProfessionalServicesGeneral">[2]!Table14[ConsultingProfessionalServicesGeneral]</definedName>
    <definedName name="CorporateTaxes" localSheetId="73">#REF!</definedName>
    <definedName name="CorporateTaxes" localSheetId="227">#REF!</definedName>
    <definedName name="CorporateTaxes" localSheetId="304">#REF!</definedName>
    <definedName name="CorporateTaxes" localSheetId="87">#REF!</definedName>
    <definedName name="CorporateTaxes" localSheetId="241">#REF!</definedName>
    <definedName name="CorporateTaxes" localSheetId="318">#REF!</definedName>
    <definedName name="CorporateTaxes" localSheetId="13">#REF!</definedName>
    <definedName name="CorporateTaxes">#REF!</definedName>
    <definedName name="DEDUCTIONS">[4]!NominalRoll[[#Headers],[PAYE]:[LAST DEDUCTION ITEM]]</definedName>
    <definedName name="DomesticAIDS" localSheetId="73">#REF!</definedName>
    <definedName name="DomesticAIDS" localSheetId="227">#REF!</definedName>
    <definedName name="DomesticAIDS" localSheetId="304">#REF!</definedName>
    <definedName name="DomesticAIDS" localSheetId="87">#REF!</definedName>
    <definedName name="DomesticAIDS" localSheetId="241">#REF!</definedName>
    <definedName name="DomesticAIDS" localSheetId="318">#REF!</definedName>
    <definedName name="DomesticAIDS" localSheetId="13">#REF!</definedName>
    <definedName name="DomesticAIDS">#REF!</definedName>
    <definedName name="DomesticGRANTS" localSheetId="73">#REF!</definedName>
    <definedName name="DomesticGRANTS" localSheetId="227">#REF!</definedName>
    <definedName name="DomesticGRANTS" localSheetId="304">#REF!</definedName>
    <definedName name="DomesticGRANTS" localSheetId="87">#REF!</definedName>
    <definedName name="DomesticGRANTS" localSheetId="241">#REF!</definedName>
    <definedName name="DomesticGRANTS" localSheetId="318">#REF!</definedName>
    <definedName name="DomesticGRANTS" localSheetId="13">#REF!</definedName>
    <definedName name="DomesticGRANTS">#REF!</definedName>
    <definedName name="EarningsGeneral" localSheetId="73">#REF!</definedName>
    <definedName name="EarningsGeneral" localSheetId="227">#REF!</definedName>
    <definedName name="EarningsGeneral" localSheetId="304">#REF!</definedName>
    <definedName name="EarningsGeneral" localSheetId="87">#REF!</definedName>
    <definedName name="EarningsGeneral" localSheetId="241">#REF!</definedName>
    <definedName name="EarningsGeneral" localSheetId="318">#REF!</definedName>
    <definedName name="EarningsGeneral" localSheetId="13">#REF!</definedName>
    <definedName name="EarningsGeneral">#REF!</definedName>
    <definedName name="ECON">[2]!Table3[ECONOMIC]</definedName>
    <definedName name="ECONOMIC">[3]!Table3[ECONOMIC]</definedName>
    <definedName name="Education" localSheetId="73">#REF!</definedName>
    <definedName name="Education" localSheetId="227">#REF!</definedName>
    <definedName name="Education" localSheetId="304">#REF!</definedName>
    <definedName name="Education" localSheetId="87">#REF!</definedName>
    <definedName name="Education" localSheetId="241">#REF!</definedName>
    <definedName name="Education" localSheetId="318">#REF!</definedName>
    <definedName name="Education" localSheetId="13">#REF!</definedName>
    <definedName name="Education">#REF!</definedName>
    <definedName name="Environment" localSheetId="73">#REF!</definedName>
    <definedName name="Environment" localSheetId="227">#REF!</definedName>
    <definedName name="Environment" localSheetId="304">#REF!</definedName>
    <definedName name="Environment" localSheetId="87">#REF!</definedName>
    <definedName name="Environment" localSheetId="241">#REF!</definedName>
    <definedName name="Environment" localSheetId="318">#REF!</definedName>
    <definedName name="Environment" localSheetId="13">#REF!</definedName>
    <definedName name="Environment">#REF!</definedName>
    <definedName name="FeesGeneral" localSheetId="73">#REF!</definedName>
    <definedName name="FeesGeneral" localSheetId="227">#REF!</definedName>
    <definedName name="FeesGeneral" localSheetId="304">#REF!</definedName>
    <definedName name="FeesGeneral" localSheetId="87">#REF!</definedName>
    <definedName name="FeesGeneral" localSheetId="241">#REF!</definedName>
    <definedName name="FeesGeneral" localSheetId="318">#REF!</definedName>
    <definedName name="FeesGeneral" localSheetId="13">#REF!</definedName>
    <definedName name="FeesGeneral">#REF!</definedName>
    <definedName name="FinanceAndRevenueMobilization" localSheetId="73">#REF!</definedName>
    <definedName name="FinanceAndRevenueMobilization" localSheetId="227">#REF!</definedName>
    <definedName name="FinanceAndRevenueMobilization" localSheetId="304">#REF!</definedName>
    <definedName name="FinanceAndRevenueMobilization" localSheetId="87">#REF!</definedName>
    <definedName name="FinanceAndRevenueMobilization" localSheetId="241">#REF!</definedName>
    <definedName name="FinanceAndRevenueMobilization" localSheetId="318">#REF!</definedName>
    <definedName name="FinanceAndRevenueMobilization" localSheetId="13">#REF!</definedName>
    <definedName name="FinanceAndRevenueMobilization">#REF!</definedName>
    <definedName name="FinancialChargesGeneral">[2]!Table16[FinancialChargesGeneral]</definedName>
    <definedName name="FinesGeneral" localSheetId="73">#REF!</definedName>
    <definedName name="FinesGeneral" localSheetId="227">#REF!</definedName>
    <definedName name="FinesGeneral" localSheetId="304">#REF!</definedName>
    <definedName name="FinesGeneral" localSheetId="87">#REF!</definedName>
    <definedName name="FinesGeneral" localSheetId="241">#REF!</definedName>
    <definedName name="FinesGeneral" localSheetId="318">#REF!</definedName>
    <definedName name="FinesGeneral" localSheetId="13">#REF!</definedName>
    <definedName name="FinesGeneral">#REF!</definedName>
    <definedName name="FixedAssetsGeneral" localSheetId="73">#REF!</definedName>
    <definedName name="FixedAssetsGeneral" localSheetId="227">#REF!</definedName>
    <definedName name="FixedAssetsGeneral" localSheetId="304">#REF!</definedName>
    <definedName name="FixedAssetsGeneral" localSheetId="87">#REF!</definedName>
    <definedName name="FixedAssetsGeneral" localSheetId="241">#REF!</definedName>
    <definedName name="FixedAssetsGeneral" localSheetId="318">#REF!</definedName>
    <definedName name="FixedAssetsGeneral" localSheetId="13">#REF!</definedName>
    <definedName name="FixedAssetsGeneral">#REF!</definedName>
    <definedName name="ForeignAIDS" localSheetId="73">#REF!</definedName>
    <definedName name="ForeignAIDS" localSheetId="227">#REF!</definedName>
    <definedName name="ForeignAIDS" localSheetId="304">#REF!</definedName>
    <definedName name="ForeignAIDS" localSheetId="87">#REF!</definedName>
    <definedName name="ForeignAIDS" localSheetId="241">#REF!</definedName>
    <definedName name="ForeignAIDS" localSheetId="318">#REF!</definedName>
    <definedName name="ForeignAIDS" localSheetId="13">#REF!</definedName>
    <definedName name="ForeignAIDS">#REF!</definedName>
    <definedName name="ForeignGRANTS" localSheetId="73">#REF!</definedName>
    <definedName name="ForeignGRANTS" localSheetId="227">#REF!</definedName>
    <definedName name="ForeignGRANTS" localSheetId="304">#REF!</definedName>
    <definedName name="ForeignGRANTS" localSheetId="87">#REF!</definedName>
    <definedName name="ForeignGRANTS" localSheetId="241">#REF!</definedName>
    <definedName name="ForeignGRANTS" localSheetId="318">#REF!</definedName>
    <definedName name="ForeignGRANTS" localSheetId="13">#REF!</definedName>
    <definedName name="ForeignGRANTS">#REF!</definedName>
    <definedName name="ForeignGrantsContributions">[2]!Table19[ForeignGrantsnContributions]</definedName>
    <definedName name="ForeignGrantsnContributions">[5]!Table19[ForeignGrantsnContributions]</definedName>
    <definedName name="ForeignInvestments" localSheetId="73">#REF!</definedName>
    <definedName name="ForeignInvestments" localSheetId="227">#REF!</definedName>
    <definedName name="ForeignInvestments" localSheetId="304">#REF!</definedName>
    <definedName name="ForeignInvestments" localSheetId="87">#REF!</definedName>
    <definedName name="ForeignInvestments" localSheetId="241">#REF!</definedName>
    <definedName name="ForeignInvestments" localSheetId="318">#REF!</definedName>
    <definedName name="ForeignInvestments" localSheetId="13">#REF!</definedName>
    <definedName name="ForeignInvestments">#REF!</definedName>
    <definedName name="ForeignLoans" localSheetId="73">#REF!</definedName>
    <definedName name="ForeignLoans" localSheetId="227">#REF!</definedName>
    <definedName name="ForeignLoans" localSheetId="304">#REF!</definedName>
    <definedName name="ForeignLoans" localSheetId="87">#REF!</definedName>
    <definedName name="ForeignLoans" localSheetId="241">#REF!</definedName>
    <definedName name="ForeignLoans" localSheetId="318">#REF!</definedName>
    <definedName name="ForeignLoans" localSheetId="13">#REF!</definedName>
    <definedName name="ForeignLoans">#REF!</definedName>
    <definedName name="FuelnLubricantGeneral">[2]!Table15[FuelnLubricantGeneral]</definedName>
    <definedName name="FurniturenFittingsGeneral" localSheetId="73">#REF!</definedName>
    <definedName name="FurniturenFittingsGeneral" localSheetId="227">#REF!</definedName>
    <definedName name="FurniturenFittingsGeneral" localSheetId="304">#REF!</definedName>
    <definedName name="FurniturenFittingsGeneral" localSheetId="87">#REF!</definedName>
    <definedName name="FurniturenFittingsGeneral" localSheetId="241">#REF!</definedName>
    <definedName name="FurniturenFittingsGeneral" localSheetId="318">#REF!</definedName>
    <definedName name="FurniturenFittingsGeneral" localSheetId="13">#REF!</definedName>
    <definedName name="FurniturenFittingsGeneral">#REF!</definedName>
    <definedName name="GovernancendAdministration" localSheetId="73">#REF!</definedName>
    <definedName name="GovernancendAdministration" localSheetId="227">#REF!</definedName>
    <definedName name="GovernancendAdministration" localSheetId="304">#REF!</definedName>
    <definedName name="GovernancendAdministration" localSheetId="87">#REF!</definedName>
    <definedName name="GovernancendAdministration" localSheetId="241">#REF!</definedName>
    <definedName name="GovernancendAdministration" localSheetId="318">#REF!</definedName>
    <definedName name="GovernancendAdministration" localSheetId="13">#REF!</definedName>
    <definedName name="GovernancendAdministration">#REF!</definedName>
    <definedName name="GovernmentShareofExcessCrudeAccount" localSheetId="73">#REF!</definedName>
    <definedName name="GovernmentShareofExcessCrudeAccount" localSheetId="227">#REF!</definedName>
    <definedName name="GovernmentShareofExcessCrudeAccount" localSheetId="304">#REF!</definedName>
    <definedName name="GovernmentShareofExcessCrudeAccount" localSheetId="87">#REF!</definedName>
    <definedName name="GovernmentShareofExcessCrudeAccount" localSheetId="241">#REF!</definedName>
    <definedName name="GovernmentShareofExcessCrudeAccount" localSheetId="318">#REF!</definedName>
    <definedName name="GovernmentShareofExcessCrudeAccount" localSheetId="13">#REF!</definedName>
    <definedName name="GovernmentShareofExcessCrudeAccount">#REF!</definedName>
    <definedName name="GovernmentShareofFAAC" localSheetId="73">#REF!</definedName>
    <definedName name="GovernmentShareofFAAC" localSheetId="227">#REF!</definedName>
    <definedName name="GovernmentShareofFAAC" localSheetId="304">#REF!</definedName>
    <definedName name="GovernmentShareofFAAC" localSheetId="87">#REF!</definedName>
    <definedName name="GovernmentShareofFAAC" localSheetId="241">#REF!</definedName>
    <definedName name="GovernmentShareofFAAC" localSheetId="318">#REF!</definedName>
    <definedName name="GovernmentShareofFAAC" localSheetId="13">#REF!</definedName>
    <definedName name="GovernmentShareofFAAC">#REF!</definedName>
    <definedName name="GovernmentShareofVAT" localSheetId="73">#REF!</definedName>
    <definedName name="GovernmentShareofVAT" localSheetId="227">#REF!</definedName>
    <definedName name="GovernmentShareofVAT" localSheetId="304">#REF!</definedName>
    <definedName name="GovernmentShareofVAT" localSheetId="87">#REF!</definedName>
    <definedName name="GovernmentShareofVAT" localSheetId="241">#REF!</definedName>
    <definedName name="GovernmentShareofVAT" localSheetId="318">#REF!</definedName>
    <definedName name="GovernmentShareofVAT" localSheetId="13">#REF!</definedName>
    <definedName name="GovernmentShareofVAT">#REF!</definedName>
    <definedName name="Health" localSheetId="73">#REF!</definedName>
    <definedName name="Health" localSheetId="227">#REF!</definedName>
    <definedName name="Health" localSheetId="304">#REF!</definedName>
    <definedName name="Health" localSheetId="87">#REF!</definedName>
    <definedName name="Health" localSheetId="241">#REF!</definedName>
    <definedName name="Health" localSheetId="318">#REF!</definedName>
    <definedName name="Health" localSheetId="13">#REF!</definedName>
    <definedName name="Health">#REF!</definedName>
    <definedName name="Imprest" localSheetId="73">#REF!</definedName>
    <definedName name="Imprest" localSheetId="227">#REF!</definedName>
    <definedName name="Imprest" localSheetId="304">#REF!</definedName>
    <definedName name="Imprest" localSheetId="87">#REF!</definedName>
    <definedName name="Imprest" localSheetId="241">#REF!</definedName>
    <definedName name="Imprest" localSheetId="318">#REF!</definedName>
    <definedName name="Imprest" localSheetId="13">#REF!</definedName>
    <definedName name="Imprest">#REF!</definedName>
    <definedName name="InformationndCommunication" localSheetId="73">#REF!</definedName>
    <definedName name="InformationndCommunication" localSheetId="227">#REF!</definedName>
    <definedName name="InformationndCommunication" localSheetId="304">#REF!</definedName>
    <definedName name="InformationndCommunication" localSheetId="87">#REF!</definedName>
    <definedName name="InformationndCommunication" localSheetId="241">#REF!</definedName>
    <definedName name="InformationndCommunication" localSheetId="318">#REF!</definedName>
    <definedName name="InformationndCommunication" localSheetId="13">#REF!</definedName>
    <definedName name="InformationndCommunication">#REF!</definedName>
    <definedName name="Infrastructure" localSheetId="73">#REF!</definedName>
    <definedName name="Infrastructure" localSheetId="227">#REF!</definedName>
    <definedName name="Infrastructure" localSheetId="304">#REF!</definedName>
    <definedName name="Infrastructure" localSheetId="87">#REF!</definedName>
    <definedName name="Infrastructure" localSheetId="241">#REF!</definedName>
    <definedName name="Infrastructure" localSheetId="318">#REF!</definedName>
    <definedName name="Infrastructure" localSheetId="13">#REF!</definedName>
    <definedName name="Infrastructure">#REF!</definedName>
    <definedName name="InfrastructureGeneral" localSheetId="73">#REF!</definedName>
    <definedName name="InfrastructureGeneral" localSheetId="227">#REF!</definedName>
    <definedName name="InfrastructureGeneral" localSheetId="304">#REF!</definedName>
    <definedName name="InfrastructureGeneral" localSheetId="87">#REF!</definedName>
    <definedName name="InfrastructureGeneral" localSheetId="241">#REF!</definedName>
    <definedName name="InfrastructureGeneral" localSheetId="318">#REF!</definedName>
    <definedName name="InfrastructureGeneral" localSheetId="13">#REF!</definedName>
    <definedName name="InfrastructureGeneral">#REF!</definedName>
    <definedName name="IntangibleAssets" localSheetId="73">#REF!</definedName>
    <definedName name="IntangibleAssets" localSheetId="227">#REF!</definedName>
    <definedName name="IntangibleAssets" localSheetId="304">#REF!</definedName>
    <definedName name="IntangibleAssets" localSheetId="87">#REF!</definedName>
    <definedName name="IntangibleAssets" localSheetId="241">#REF!</definedName>
    <definedName name="IntangibleAssets" localSheetId="318">#REF!</definedName>
    <definedName name="IntangibleAssets" localSheetId="13">#REF!</definedName>
    <definedName name="IntangibleAssets">#REF!</definedName>
    <definedName name="InterestEarned" localSheetId="73">#REF!</definedName>
    <definedName name="InterestEarned" localSheetId="227">#REF!</definedName>
    <definedName name="InterestEarned" localSheetId="304">#REF!</definedName>
    <definedName name="InterestEarned" localSheetId="87">#REF!</definedName>
    <definedName name="InterestEarned" localSheetId="241">#REF!</definedName>
    <definedName name="InterestEarned" localSheetId="318">#REF!</definedName>
    <definedName name="InterestEarned" localSheetId="13">#REF!</definedName>
    <definedName name="InterestEarned">#REF!</definedName>
    <definedName name="Inventories" localSheetId="73">#REF!</definedName>
    <definedName name="Inventories" localSheetId="227">#REF!</definedName>
    <definedName name="Inventories" localSheetId="304">#REF!</definedName>
    <definedName name="Inventories" localSheetId="87">#REF!</definedName>
    <definedName name="Inventories" localSheetId="241">#REF!</definedName>
    <definedName name="Inventories" localSheetId="318">#REF!</definedName>
    <definedName name="Inventories" localSheetId="13">#REF!</definedName>
    <definedName name="Inventories">#REF!</definedName>
    <definedName name="Inventories1" localSheetId="73">#REF!</definedName>
    <definedName name="Inventories1" localSheetId="227">#REF!</definedName>
    <definedName name="Inventories1" localSheetId="304">#REF!</definedName>
    <definedName name="Inventories1" localSheetId="87">#REF!</definedName>
    <definedName name="Inventories1" localSheetId="241">#REF!</definedName>
    <definedName name="Inventories1" localSheetId="318">#REF!</definedName>
    <definedName name="Inventories1" localSheetId="13">#REF!</definedName>
    <definedName name="Inventories1">#REF!</definedName>
    <definedName name="InvestmentIncome" localSheetId="73">#REF!</definedName>
    <definedName name="InvestmentIncome" localSheetId="227">#REF!</definedName>
    <definedName name="InvestmentIncome" localSheetId="304">#REF!</definedName>
    <definedName name="InvestmentIncome" localSheetId="87">#REF!</definedName>
    <definedName name="InvestmentIncome" localSheetId="241">#REF!</definedName>
    <definedName name="InvestmentIncome" localSheetId="318">#REF!</definedName>
    <definedName name="InvestmentIncome" localSheetId="13">#REF!</definedName>
    <definedName name="InvestmentIncome">#REF!</definedName>
    <definedName name="LandnBuildingGeneral" localSheetId="73">#REF!</definedName>
    <definedName name="LandnBuildingGeneral" localSheetId="227">#REF!</definedName>
    <definedName name="LandnBuildingGeneral" localSheetId="304">#REF!</definedName>
    <definedName name="LandnBuildingGeneral" localSheetId="87">#REF!</definedName>
    <definedName name="LandnBuildingGeneral" localSheetId="241">#REF!</definedName>
    <definedName name="LandnBuildingGeneral" localSheetId="318">#REF!</definedName>
    <definedName name="LandnBuildingGeneral" localSheetId="13">#REF!</definedName>
    <definedName name="LandnBuildingGeneral">#REF!</definedName>
    <definedName name="LAW">[3]!Table4[LAW]</definedName>
    <definedName name="LAWW">[2]!Table4[LAW]</definedName>
    <definedName name="LeasedAssetsFinanceLease" localSheetId="73">#REF!</definedName>
    <definedName name="LeasedAssetsFinanceLease" localSheetId="227">#REF!</definedName>
    <definedName name="LeasedAssetsFinanceLease" localSheetId="304">#REF!</definedName>
    <definedName name="LeasedAssetsFinanceLease" localSheetId="87">#REF!</definedName>
    <definedName name="LeasedAssetsFinanceLease" localSheetId="241">#REF!</definedName>
    <definedName name="LeasedAssetsFinanceLease" localSheetId="318">#REF!</definedName>
    <definedName name="LeasedAssetsFinanceLease" localSheetId="13">#REF!</definedName>
    <definedName name="LeasedAssetsFinanceLease">#REF!</definedName>
    <definedName name="LicenceGeneral" localSheetId="73">#REF!</definedName>
    <definedName name="LicenceGeneral" localSheetId="227">#REF!</definedName>
    <definedName name="LicenceGeneral" localSheetId="304">#REF!</definedName>
    <definedName name="LicenceGeneral" localSheetId="87">#REF!</definedName>
    <definedName name="LicenceGeneral" localSheetId="241">#REF!</definedName>
    <definedName name="LicenceGeneral" localSheetId="318">#REF!</definedName>
    <definedName name="LicenceGeneral" localSheetId="13">#REF!</definedName>
    <definedName name="LicenceGeneral">#REF!</definedName>
    <definedName name="LocalGrantsnContributions">[2]!Table18[LocalGrantsnContributions]</definedName>
    <definedName name="LocalInvestments" localSheetId="73">#REF!</definedName>
    <definedName name="LocalInvestments" localSheetId="227">#REF!</definedName>
    <definedName name="LocalInvestments" localSheetId="304">#REF!</definedName>
    <definedName name="LocalInvestments" localSheetId="87">#REF!</definedName>
    <definedName name="LocalInvestments" localSheetId="241">#REF!</definedName>
    <definedName name="LocalInvestments" localSheetId="318">#REF!</definedName>
    <definedName name="LocalInvestments" localSheetId="13">#REF!</definedName>
    <definedName name="LocalInvestments">#REF!</definedName>
    <definedName name="LocalLoans" localSheetId="73">#REF!</definedName>
    <definedName name="LocalLoans" localSheetId="227">#REF!</definedName>
    <definedName name="LocalLoans" localSheetId="304">#REF!</definedName>
    <definedName name="LocalLoans" localSheetId="87">#REF!</definedName>
    <definedName name="LocalLoans" localSheetId="241">#REF!</definedName>
    <definedName name="LocalLoans" localSheetId="318">#REF!</definedName>
    <definedName name="LocalLoans" localSheetId="13">#REF!</definedName>
    <definedName name="LocalLoans">#REF!</definedName>
    <definedName name="MaintenanceServicesGeneral">[2]!Table11[MaintenanceServicesGeneral]</definedName>
    <definedName name="MaterialsSuppliesGeneral">[2]!Table10[MaterialsSuppliesGeneral]</definedName>
    <definedName name="MiscellaneousExpensesGeneral">[2]!Table17[MiscellaneousExpensesGeneral]</definedName>
    <definedName name="MTSSSectors" localSheetId="73">#REF!</definedName>
    <definedName name="MTSSSectors" localSheetId="227">#REF!</definedName>
    <definedName name="MTSSSectors" localSheetId="304">#REF!</definedName>
    <definedName name="MTSSSectors" localSheetId="87">#REF!</definedName>
    <definedName name="MTSSSectors" localSheetId="241">#REF!</definedName>
    <definedName name="MTSSSectors" localSheetId="318">#REF!</definedName>
    <definedName name="MTSSSectors" localSheetId="13">#REF!</definedName>
    <definedName name="MTSSSectors">#REF!</definedName>
    <definedName name="OfficeEquipmentGeneral" localSheetId="73">#REF!</definedName>
    <definedName name="OfficeEquipmentGeneral" localSheetId="227">#REF!</definedName>
    <definedName name="OfficeEquipmentGeneral" localSheetId="304">#REF!</definedName>
    <definedName name="OfficeEquipmentGeneral" localSheetId="87">#REF!</definedName>
    <definedName name="OfficeEquipmentGeneral" localSheetId="241">#REF!</definedName>
    <definedName name="OfficeEquipmentGeneral" localSheetId="318">#REF!</definedName>
    <definedName name="OfficeEquipmentGeneral" localSheetId="13">#REF!</definedName>
    <definedName name="OfficeEquipmentGeneral">#REF!</definedName>
    <definedName name="OtherCapitalExpenditure">[5]!Table54[OtherCapitalExpenditure]</definedName>
    <definedName name="OtherCapitalReciepts">[6]!Table58[OtherCapitalReciepts]</definedName>
    <definedName name="OtherCapitalRecieptsTransfer">[6]!Table56[OtherCapitalRecieptsTransfer]</definedName>
    <definedName name="OtherRevenueFromFAAC" localSheetId="73">#REF!</definedName>
    <definedName name="OtherRevenueFromFAAC" localSheetId="227">#REF!</definedName>
    <definedName name="OtherRevenueFromFAAC" localSheetId="304">#REF!</definedName>
    <definedName name="OtherRevenueFromFAAC" localSheetId="87">#REF!</definedName>
    <definedName name="OtherRevenueFromFAAC" localSheetId="241">#REF!</definedName>
    <definedName name="OtherRevenueFromFAAC" localSheetId="318">#REF!</definedName>
    <definedName name="OtherRevenueFromFAAC" localSheetId="13">#REF!</definedName>
    <definedName name="OtherRevenueFromFAAC">#REF!</definedName>
    <definedName name="OtherServicesGeneral">[2]!Table13[OtherServicesGeneral]</definedName>
    <definedName name="OVERHEADCOST">[2]!Table7[OVERHEADCOST]</definedName>
    <definedName name="PersonalAdvances" localSheetId="73">#REF!</definedName>
    <definedName name="PersonalAdvances" localSheetId="227">#REF!</definedName>
    <definedName name="PersonalAdvances" localSheetId="304">#REF!</definedName>
    <definedName name="PersonalAdvances" localSheetId="87">#REF!</definedName>
    <definedName name="PersonalAdvances" localSheetId="241">#REF!</definedName>
    <definedName name="PersonalAdvances" localSheetId="318">#REF!</definedName>
    <definedName name="PersonalAdvances" localSheetId="13">#REF!</definedName>
    <definedName name="PersonalAdvances">#REF!</definedName>
    <definedName name="PersonalTaxes" localSheetId="73">#REF!</definedName>
    <definedName name="PersonalTaxes" localSheetId="227">#REF!</definedName>
    <definedName name="PersonalTaxes" localSheetId="304">#REF!</definedName>
    <definedName name="PersonalTaxes" localSheetId="87">#REF!</definedName>
    <definedName name="PersonalTaxes" localSheetId="241">#REF!</definedName>
    <definedName name="PersonalTaxes" localSheetId="318">#REF!</definedName>
    <definedName name="PersonalTaxes" localSheetId="13">#REF!</definedName>
    <definedName name="PersonalTaxes">#REF!</definedName>
    <definedName name="PERSONNEL">[3]!Table7[PERSONNEL]</definedName>
    <definedName name="PlanningAndBudget" localSheetId="73">#REF!</definedName>
    <definedName name="PlanningAndBudget" localSheetId="227">#REF!</definedName>
    <definedName name="PlanningAndBudget" localSheetId="304">#REF!</definedName>
    <definedName name="PlanningAndBudget" localSheetId="87">#REF!</definedName>
    <definedName name="PlanningAndBudget" localSheetId="241">#REF!</definedName>
    <definedName name="PlanningAndBudget" localSheetId="318">#REF!</definedName>
    <definedName name="PlanningAndBudget" localSheetId="13">#REF!</definedName>
    <definedName name="PlanningAndBudget">#REF!</definedName>
    <definedName name="PlantnMachineryGeneral" localSheetId="73">#REF!</definedName>
    <definedName name="PlantnMachineryGeneral" localSheetId="227">#REF!</definedName>
    <definedName name="PlantnMachineryGeneral" localSheetId="304">#REF!</definedName>
    <definedName name="PlantnMachineryGeneral" localSheetId="87">#REF!</definedName>
    <definedName name="PlantnMachineryGeneral" localSheetId="241">#REF!</definedName>
    <definedName name="PlantnMachineryGeneral" localSheetId="318">#REF!</definedName>
    <definedName name="PlantnMachineryGeneral" localSheetId="13">#REF!</definedName>
    <definedName name="PlantnMachineryGeneral">#REF!</definedName>
    <definedName name="PreservationOfTheEnvironment">[5]!Table51[PreservationOfTheEnvironment]</definedName>
    <definedName name="_xlnm.Print_Area" localSheetId="17">'01 - GOV'!$B$1:$H$225</definedName>
    <definedName name="_xlnm.Print_Area" localSheetId="95">'01 - GOV (2)'!$B$1:$E$32</definedName>
    <definedName name="_xlnm.Print_Area" localSheetId="170">'01 - GOV (3)'!$B$1:$G$181</definedName>
    <definedName name="_xlnm.Print_Area" localSheetId="253">'01 - GOV (4)'!$B$1:$G$171</definedName>
    <definedName name="_xlnm.Print_Area" localSheetId="96">'02 - PENSION'!$B$1:$E$32</definedName>
    <definedName name="_xlnm.Print_Area" localSheetId="97">'03 - OSHA'!$B$1:$E$32</definedName>
    <definedName name="_xlnm.Print_Area" localSheetId="98">'04 - OSHAC'!$B$1:$E$32</definedName>
    <definedName name="_xlnm.Print_Area" localSheetId="99">'05 - AUGS'!$B$1:$E$32</definedName>
    <definedName name="_xlnm.Print_Area" localSheetId="18">'05 - PENSION'!$B$1:$H$225</definedName>
    <definedName name="_xlnm.Print_Area" localSheetId="171">'05 - PENSION (2)'!$B$1:$G$184</definedName>
    <definedName name="_xlnm.Print_Area" localSheetId="254">'05 - PENSION (3)'!$B$1:$G$184</definedName>
    <definedName name="_xlnm.Print_Area" localSheetId="100">'06 - AUGLG'!$B$1:$E$32</definedName>
    <definedName name="_xlnm.Print_Area" localSheetId="19">'06 - OSHA'!$B$1:$H$225</definedName>
    <definedName name="_xlnm.Print_Area" localSheetId="172">'06 - OSHA (2)'!$B$1:$G$184</definedName>
    <definedName name="_xlnm.Print_Area" localSheetId="255">'06 - OSHA (3)'!$B$1:$G$171</definedName>
    <definedName name="_xlnm.Print_Area" localSheetId="101">'07 - MHRCB'!$B$1:$E$32</definedName>
    <definedName name="_xlnm.Print_Area" localSheetId="20">'07 - OSHAC'!$B$1:$H$225</definedName>
    <definedName name="_xlnm.Print_Area" localSheetId="173">'07 - OSHAC (2)'!$B$1:$G$184</definedName>
    <definedName name="_xlnm.Print_Area" localSheetId="256">'07 - OSHAC (3)'!$B$1:$G$171</definedName>
    <definedName name="_xlnm.Print_Area" localSheetId="21">'08 - AUGS'!$B$1:$H$225</definedName>
    <definedName name="_xlnm.Print_Area" localSheetId="174">'08 - AUGS (2)'!$B$1:$G$184</definedName>
    <definedName name="_xlnm.Print_Area" localSheetId="257">'08 - AUGS (3)'!$B$1:$G$171</definedName>
    <definedName name="_xlnm.Print_Area" localSheetId="102">'08 - CSC'!$B$1:$E$32</definedName>
    <definedName name="_xlnm.Print_Area" localSheetId="22">'09 - AUGLG'!$B$1:$H$225</definedName>
    <definedName name="_xlnm.Print_Area" localSheetId="175">'09 - AUGLG (2)'!$B$1:$G$184</definedName>
    <definedName name="_xlnm.Print_Area" localSheetId="258">'09 - AUGLG (3)'!$B$1:$G$184</definedName>
    <definedName name="_xlnm.Print_Area" localSheetId="103">'09 - LGSC'!$B$1:$E$32</definedName>
    <definedName name="_xlnm.Print_Area" localSheetId="23">'10 - MHRCB'!$B$1:$H$225</definedName>
    <definedName name="_xlnm.Print_Area" localSheetId="176">'10 - MHRCB (2)'!$B$1:$G$184</definedName>
    <definedName name="_xlnm.Print_Area" localSheetId="259">'10 - MHRCB (3)'!$B$1:$G$171</definedName>
    <definedName name="_xlnm.Print_Area" localSheetId="104">'10 - OSIEC'!$B$1:$E$32</definedName>
    <definedName name="_xlnm.Print_Area" localSheetId="24">'11 - CSC'!$B$1:$H$225</definedName>
    <definedName name="_xlnm.Print_Area" localSheetId="177">'11 - CSC (2)'!$B$1:$G$184</definedName>
    <definedName name="_xlnm.Print_Area" localSheetId="260">'11 - CSC (3)'!$B$1:$G$184</definedName>
    <definedName name="_xlnm.Print_Area" localSheetId="105">'11 - MIST'!$B$1:$E$32</definedName>
    <definedName name="_xlnm.Print_Area" localSheetId="25">'12 - LGSC'!$B$1:$H$225</definedName>
    <definedName name="_xlnm.Print_Area" localSheetId="178">'12 - LGSC (2)'!$B$1:$G$184</definedName>
    <definedName name="_xlnm.Print_Area" localSheetId="261">'12 - LGSC (3)'!$B$1:$G$184</definedName>
    <definedName name="_xlnm.Print_Area" localSheetId="106">'13 - LG'!$B$1:$E$32</definedName>
    <definedName name="_xlnm.Print_Area" localSheetId="26">'13 - OSIEC'!$B$1:$H$225</definedName>
    <definedName name="_xlnm.Print_Area" localSheetId="179">'13 - OSIEC (2)'!$B$1:$G$181</definedName>
    <definedName name="_xlnm.Print_Area" localSheetId="107">'14 - AGRIC'!$B$1:$E$32</definedName>
    <definedName name="_xlnm.Print_Area" localSheetId="27">'14 - MIST'!$B$1:$H$225</definedName>
    <definedName name="_xlnm.Print_Area" localSheetId="180">'14 - MIST (2)'!$B$1:$G$181</definedName>
    <definedName name="_xlnm.Print_Area" localSheetId="262">'14 - MIST (3)'!$B$1:$G$171</definedName>
    <definedName name="_xlnm.Print_Area" localSheetId="181">'15 - REGIONAL'!$B$1:$G$184</definedName>
    <definedName name="_xlnm.Print_Area" localSheetId="28">'16 - LG'!$B$1:$H$225</definedName>
    <definedName name="_xlnm.Print_Area" localSheetId="182">'16 - LG (2)'!$B$1:$G$184</definedName>
    <definedName name="_xlnm.Print_Area" localSheetId="263">'16 - LG (3)'!$B$1:$G$184</definedName>
    <definedName name="_xlnm.Print_Area" localSheetId="108">'16 - OSADEP'!$B$1:$E$32</definedName>
    <definedName name="_xlnm.Print_Area" localSheetId="29">'17 - AGRIC'!$B$1:$H$225</definedName>
    <definedName name="_xlnm.Print_Area" localSheetId="183">'17 - AGRIC (2)'!$B$1:$G$184</definedName>
    <definedName name="_xlnm.Print_Area" localSheetId="264">'17 - AGRIC (3)'!$B$1:$G$184</definedName>
    <definedName name="_xlnm.Print_Area" localSheetId="109">'17 - OSADEC'!$B$1:$E$32</definedName>
    <definedName name="_xlnm.Print_Area" localSheetId="110">'18 - MEPB'!$B$1:$E$32</definedName>
    <definedName name="_xlnm.Print_Area" localSheetId="30">'19 - OSADEP'!$B$1:$L$225</definedName>
    <definedName name="_xlnm.Print_Area" localSheetId="184">'19 - OSADEP (2)'!$B$1:$G$181</definedName>
    <definedName name="_xlnm.Print_Area" localSheetId="265">'19 - OSADEP (3)'!$B$1:$G$171</definedName>
    <definedName name="_xlnm.Print_Area" localSheetId="111">'19 - SBS'!$B$1:$E$32</definedName>
    <definedName name="_xlnm.Print_Area" localSheetId="31">'20 - OSADEC'!$B$1:$H$225</definedName>
    <definedName name="_xlnm.Print_Area" localSheetId="185">'20 - OSADEC (2)'!$B$1:$G$181</definedName>
    <definedName name="_xlnm.Print_Area" localSheetId="266">'20 - OSADEC (3)'!$B$1:$G$184</definedName>
    <definedName name="_xlnm.Print_Area" localSheetId="34">'20 - PPA'!$B$1:$H$225</definedName>
    <definedName name="_xlnm.Print_Area" localSheetId="112">'20 - PPA (2)'!$B$1:$E$32</definedName>
    <definedName name="_xlnm.Print_Area" localSheetId="188">'20 - PPA (3)'!$B$1:$G$181</definedName>
    <definedName name="_xlnm.Print_Area" localSheetId="269">'20 - PPA (4)'!$B$1:$G$184</definedName>
    <definedName name="_xlnm.Print_Area" localSheetId="113">'21 - COMMERCE'!$B$1:$E$32</definedName>
    <definedName name="_xlnm.Print_Area" localSheetId="32">'21 - MEPBD'!$B$1:$H$225</definedName>
    <definedName name="_xlnm.Print_Area" localSheetId="186">'21 - MEPBD (2)'!$B$1:$G$184</definedName>
    <definedName name="_xlnm.Print_Area" localSheetId="267">'21 - MEPBD (3)'!$B$1:$G$184</definedName>
    <definedName name="_xlnm.Print_Area" localSheetId="33">'22 - SBS'!$B$1:$H$225</definedName>
    <definedName name="_xlnm.Print_Area" localSheetId="187">'22 - SBS (2)'!$B$1:$G$184</definedName>
    <definedName name="_xlnm.Print_Area" localSheetId="268">'22 - SBS (3)'!$B$1:$G$184</definedName>
    <definedName name="_xlnm.Print_Area" localSheetId="114">'23 - TOURISMC'!$B$1:$E$32</definedName>
    <definedName name="_xlnm.Print_Area" localSheetId="115">'24 - ARTSC'!$B$1:$E$32</definedName>
    <definedName name="_xlnm.Print_Area" localSheetId="35">'24 - COMMERCE'!$B$1:$I$225</definedName>
    <definedName name="_xlnm.Print_Area" localSheetId="189">'24 - COMMERCE (2)'!$B$1:$G$184</definedName>
    <definedName name="_xlnm.Print_Area" localSheetId="270">'24 - COMMERCE (3)'!$B$1:$G$171</definedName>
    <definedName name="_xlnm.Print_Area" localSheetId="36">'25 - MICRO'!$B$1:$H$225</definedName>
    <definedName name="_xlnm.Print_Area" localSheetId="190">'25 - MICRO (2)'!$B$1:$G$181</definedName>
    <definedName name="_xlnm.Print_Area" localSheetId="271">'25 - MICRO (3)'!$B$1:$G$184</definedName>
    <definedName name="_xlnm.Print_Area" localSheetId="116">'25 - TOURISMB'!$B$1:$E$32</definedName>
    <definedName name="_xlnm.Print_Area" localSheetId="117">'26 - EDUCATION'!$B$1:$E$32</definedName>
    <definedName name="_xlnm.Print_Area" localSheetId="37">'26 - MIN OF TOURISM'!$B$1:$H$225</definedName>
    <definedName name="_xlnm.Print_Area" localSheetId="191">'26 - TOURISMC'!$B$1:$G$184</definedName>
    <definedName name="_xlnm.Print_Area" localSheetId="272">'26 - TOURISMC (2)'!$B$1:$G$171</definedName>
    <definedName name="_xlnm.Print_Area" localSheetId="38">'27 - ARTSC'!$B$1:$H$225</definedName>
    <definedName name="_xlnm.Print_Area" localSheetId="192">'27 - ARTSC (2)'!$B$1:$G$184</definedName>
    <definedName name="_xlnm.Print_Area" localSheetId="273">'27 - ARTSC (3)'!$B$1:$G$184</definedName>
    <definedName name="_xlnm.Print_Area" localSheetId="118">'27 - SUBEB'!$B$1:$E$32</definedName>
    <definedName name="_xlnm.Print_Area" localSheetId="119">'28 - OSLB'!$B$1:$E$32</definedName>
    <definedName name="_xlnm.Print_Area" localSheetId="39">'28 - TOURISMB'!$B$1:$H$225</definedName>
    <definedName name="_xlnm.Print_Area" localSheetId="193">'28 - TOURISMB (2)'!$B$1:$G$184</definedName>
    <definedName name="_xlnm.Print_Area" localSheetId="274">'28 - TOURISMB (3)'!$B$1:$G$184</definedName>
    <definedName name="_xlnm.Print_Area" localSheetId="40">'30 - EDUCATION'!$B$1:$H$225</definedName>
    <definedName name="_xlnm.Print_Area" localSheetId="194">'30 - EDUCATION (2)'!$B$1:$G$184</definedName>
    <definedName name="_xlnm.Print_Area" localSheetId="275">'30 - EDUCATION (3)'!$B$1:$G$171</definedName>
    <definedName name="_xlnm.Print_Area" localSheetId="120">'30 - ESA OKE'!$B$1:$E$32</definedName>
    <definedName name="_xlnm.Print_Area" localSheetId="121">'31 - IREE'!$B$1:$E$32</definedName>
    <definedName name="_xlnm.Print_Area" localSheetId="41">'31 - SUBEB'!$B$1:$H$225</definedName>
    <definedName name="_xlnm.Print_Area" localSheetId="195">'31 - SUBEB (2)'!$B$1:$G$184</definedName>
    <definedName name="_xlnm.Print_Area" localSheetId="276">'31 - SUBEB (3)'!$B$1:$G$171</definedName>
    <definedName name="_xlnm.Print_Area" localSheetId="122">'32 - ILESA'!$B$1:$E$32</definedName>
    <definedName name="_xlnm.Print_Area" localSheetId="42">'32 - OSLB'!$B$1:$H$225</definedName>
    <definedName name="_xlnm.Print_Area" localSheetId="196">'32 - OSLB (2)'!$B$1:$G$184</definedName>
    <definedName name="_xlnm.Print_Area" localSheetId="277">'32 - OSLB (3)'!$B$1:$G$184</definedName>
    <definedName name="_xlnm.Print_Area" localSheetId="123">'33 - ILA'!$B$1:$E$32</definedName>
    <definedName name="_xlnm.Print_Area" localSheetId="43">'33 - OSMEA'!$B$1:$H$225</definedName>
    <definedName name="_xlnm.Print_Area" localSheetId="197">'33 - OSMEA (2)'!$B$1:$G$184</definedName>
    <definedName name="_xlnm.Print_Area" localSheetId="278">'33 - OSMEA (3)'!$B$1:$G$184</definedName>
    <definedName name="_xlnm.Print_Area" localSheetId="44">'34 - ESA OKE'!$B$1:$H$225</definedName>
    <definedName name="_xlnm.Print_Area" localSheetId="198">'34 - ESA OKE (2)'!$B$1:$G$184</definedName>
    <definedName name="_xlnm.Print_Area" localSheetId="279">'34 - ESA OKE (3)'!$B$1:$G$184</definedName>
    <definedName name="_xlnm.Print_Area" localSheetId="124">'34 - UNIOSUN'!$B$1:$E$32</definedName>
    <definedName name="_xlnm.Print_Area" localSheetId="45">'35 - IREE'!$B$1:$H$225</definedName>
    <definedName name="_xlnm.Print_Area" localSheetId="199">'35 - IREE (2)'!$B$1:$G$184</definedName>
    <definedName name="_xlnm.Print_Area" localSheetId="280">'35 - IREE (3)'!$B$1:$G$184</definedName>
    <definedName name="_xlnm.Print_Area" localSheetId="46">'36 - ILESA'!$B$1:$H$225</definedName>
    <definedName name="_xlnm.Print_Area" localSheetId="200">'36 - ILESA (2)'!$B$1:$G$181</definedName>
    <definedName name="_xlnm.Print_Area" localSheetId="281">'36 - ILESA (3)'!$B$1:$G$171</definedName>
    <definedName name="_xlnm.Print_Area" localSheetId="125">'36 - OCEDO'!$B$1:$E$32</definedName>
    <definedName name="_xlnm.Print_Area" localSheetId="47">'37 - ILA'!$B$1:$H$225</definedName>
    <definedName name="_xlnm.Print_Area" localSheetId="201">'37 - ILA (2)'!$B$1:$G$181</definedName>
    <definedName name="_xlnm.Print_Area" localSheetId="282">'37 - ILA (3)'!$B$1:$G$184</definedName>
    <definedName name="_xlnm.Print_Area" localSheetId="126">'37 - OEEDO'!$B$1:$E$32</definedName>
    <definedName name="_xlnm.Print_Area" localSheetId="127">'38 - OSWEDO'!$B$1:$E$32</definedName>
    <definedName name="_xlnm.Print_Area" localSheetId="48">'38 - UNIOSUN'!$B$1:$H$225</definedName>
    <definedName name="_xlnm.Print_Area" localSheetId="202">'38 - UNIOSUN (2)'!$B$1:$G$184</definedName>
    <definedName name="_xlnm.Print_Area" localSheetId="283">'38 - UNIOSUN (3)'!$B$1:$G$184</definedName>
    <definedName name="_xlnm.Print_Area" localSheetId="128">'39 - TEPO'!$B$1:$E$32</definedName>
    <definedName name="_xlnm.Print_Area" localSheetId="49">'40 - OCEDO'!$B$1:$H$226</definedName>
    <definedName name="_xlnm.Print_Area" localSheetId="203">'40 - OCEDO (2)'!$B$1:$G$184</definedName>
    <definedName name="_xlnm.Print_Area" localSheetId="284">'40 - OCEDO (3)'!$B$1:$G$184</definedName>
    <definedName name="_xlnm.Print_Area" localSheetId="129">'40 - OSBTVE'!$B$1:$E$32</definedName>
    <definedName name="_xlnm.Print_Area" localSheetId="50">'41 - OEEDO'!$B$1:$H$225</definedName>
    <definedName name="_xlnm.Print_Area" localSheetId="204">'41 - OEEDO (2)'!$B$1:$G$184</definedName>
    <definedName name="_xlnm.Print_Area" localSheetId="285">'41 - OEEDO (3)'!$B$1:$G$184</definedName>
    <definedName name="_xlnm.Print_Area" localSheetId="51">'42 - OSWEDO'!$B$1:$H$226</definedName>
    <definedName name="_xlnm.Print_Area" localSheetId="205">'42 - OSWEDO (2)'!$B$1:$G$184</definedName>
    <definedName name="_xlnm.Print_Area" localSheetId="286">'42 - OSWEDO (3)'!$B$1:$G$184</definedName>
    <definedName name="_xlnm.Print_Area" localSheetId="130">'43 - SIGNAGE'!$B$1:$E$32</definedName>
    <definedName name="_xlnm.Print_Area" localSheetId="52">'43 - TEPO'!$B$1:$H$225</definedName>
    <definedName name="_xlnm.Print_Area" localSheetId="206">'43 - TEPO (2)'!$B$1:$G$184</definedName>
    <definedName name="_xlnm.Print_Area" localSheetId="131">'44 - ENVIRONMENT'!$B$1:$E$32</definedName>
    <definedName name="_xlnm.Print_Area" localSheetId="53">'44 - OSBTVE'!$B$1:$H$225</definedName>
    <definedName name="_xlnm.Print_Area" localSheetId="207">'44 - OSBTVE (2)'!$B$1:$G$184</definedName>
    <definedName name="_xlnm.Print_Area" localSheetId="287">'44 - OSBTVE (3)'!$B$1:$G$184</definedName>
    <definedName name="_xlnm.Print_Area" localSheetId="132">'46 - OWMA'!$B$1:$E$32</definedName>
    <definedName name="_xlnm.Print_Area" localSheetId="133">'47 - FORESTRY'!$B$1:$E$32</definedName>
    <definedName name="_xlnm.Print_Area" localSheetId="54">'47 - SIGNAGE'!$B$1:$H$226</definedName>
    <definedName name="_xlnm.Print_Area" localSheetId="208">'47 - SIGNAGE (2)'!$B$1:$G$184</definedName>
    <definedName name="_xlnm.Print_Area" localSheetId="288">'47 - SIGNAGE (3)'!$B$1:$G$184</definedName>
    <definedName name="_xlnm.Print_Area" localSheetId="55">'48 - ENVIRONMENT'!$B$1:$H$225</definedName>
    <definedName name="_xlnm.Print_Area" localSheetId="209">'48 - ENVIRONMENT (2)'!$B$1:$G$184</definedName>
    <definedName name="_xlnm.Print_Area" localSheetId="289">'48 - ENVIRONMENT (3)'!$B$1:$G$184</definedName>
    <definedName name="_xlnm.Print_Area" localSheetId="134">'48 - HEALTH'!$B$1:$E$32</definedName>
    <definedName name="_xlnm.Print_Area" localSheetId="135">'49 - OHIA'!$B$1:$E$32</definedName>
    <definedName name="_xlnm.Print_Area" localSheetId="56">'49 - OPARKS'!$B$1:$H$225</definedName>
    <definedName name="_xlnm.Print_Area" localSheetId="210">'49 - OPARKS (2)'!$B$1:$G$184</definedName>
    <definedName name="_xlnm.Print_Area" localSheetId="290">'49 - OPARKS (3)'!$B$1:$G$184</definedName>
    <definedName name="_xlnm.Print_Area" localSheetId="136">'50 - LTH'!$B$1:$E$32</definedName>
    <definedName name="_xlnm.Print_Area" localSheetId="57">'50 - OWMA'!$B$1:$H$225</definedName>
    <definedName name="_xlnm.Print_Area" localSheetId="211">'50 - OWMA (2)'!$B$1:$G$184</definedName>
    <definedName name="_xlnm.Print_Area" localSheetId="291">'50 - OWMA (3)'!$B$1:$G$184</definedName>
    <definedName name="_xlnm.Print_Area" localSheetId="58">'51 - FORESTRY'!$B$1:$H$225</definedName>
    <definedName name="_xlnm.Print_Area" localSheetId="212">'51 - FORESTRY (2)'!$B$1:$G$184</definedName>
    <definedName name="_xlnm.Print_Area" localSheetId="292">'51 - FORESTRY (3)'!$B$1:$G$184</definedName>
    <definedName name="_xlnm.Print_Area" localSheetId="137">'51 - HMB'!$B$1:$E$32</definedName>
    <definedName name="_xlnm.Print_Area" localSheetId="59">'52 - HEALTH'!$B$1:$H$225</definedName>
    <definedName name="_xlnm.Print_Area" localSheetId="213">'52 - HEALTH (2)'!$B$1:$G$184</definedName>
    <definedName name="_xlnm.Print_Area" localSheetId="293">'52 - HEALTH (3)'!$B$1:$G$184</definedName>
    <definedName name="_xlnm.Print_Area" localSheetId="138">'52 - PHCB'!$B$1:$E$32</definedName>
    <definedName name="_xlnm.Print_Area" localSheetId="60">'53 - OHIS'!$B$1:$H$225</definedName>
    <definedName name="_xlnm.Print_Area" localSheetId="214">'53 - OHIS (2)'!$B$1:$G$184</definedName>
    <definedName name="_xlnm.Print_Area" localSheetId="294">'53 - OHIS (3)'!$B$1:$G$184</definedName>
    <definedName name="_xlnm.Print_Area" localSheetId="139">'53 - TRANS'!$B$1:$E$32</definedName>
    <definedName name="_xlnm.Print_Area" localSheetId="61">'54 - LTH'!$B$1:$H$225</definedName>
    <definedName name="_xlnm.Print_Area" localSheetId="215">'54 - LTH (2)'!$B$1:$G$181</definedName>
    <definedName name="_xlnm.Print_Area" localSheetId="295">'54 - LTH (3)'!$B$1:$G$171</definedName>
    <definedName name="_xlnm.Print_Area" localSheetId="140">'54 - WORKS'!$B$1:$E$32</definedName>
    <definedName name="_xlnm.Print_Area" localSheetId="62">'55 - HMB'!$B$1:$H$225</definedName>
    <definedName name="_xlnm.Print_Area" localSheetId="216">'55 - HMB (2)'!$B$1:$G$181</definedName>
    <definedName name="_xlnm.Print_Area" localSheetId="296">'55 - HMB (3)'!$B$1:$G$171</definedName>
    <definedName name="_xlnm.Print_Area" localSheetId="141">'55 - SG'!$B$1:$E$32</definedName>
    <definedName name="_xlnm.Print_Area" localSheetId="142">'56 - ORMA'!$B$1:$E$32</definedName>
    <definedName name="_xlnm.Print_Area" localSheetId="63">'56 - PHCB'!$B$1:$H$225</definedName>
    <definedName name="_xlnm.Print_Area" localSheetId="217">'56 - PHCB (2)'!$B$1:$G$181</definedName>
    <definedName name="_xlnm.Print_Area" localSheetId="297">'56 - PHCB (3)'!$B$1:$G$184</definedName>
    <definedName name="_xlnm.Print_Area" localSheetId="64">'57 - TRANS'!$B$1:$H$225</definedName>
    <definedName name="_xlnm.Print_Area" localSheetId="218">'57 - TRANS (2)'!$B$1:$G$181</definedName>
    <definedName name="_xlnm.Print_Area" localSheetId="298">'57 - TRANS (3)'!$B$1:$G$171</definedName>
    <definedName name="_xlnm.Print_Area" localSheetId="143">'58 - OSPDC'!$B$1:$E$32</definedName>
    <definedName name="_xlnm.Print_Area" localSheetId="65">'58 - WORKS'!$B$1:$H$225</definedName>
    <definedName name="_xlnm.Print_Area" localSheetId="219">'58 - WORKS (2)'!$B$1:$G$181</definedName>
    <definedName name="_xlnm.Print_Area" localSheetId="299">'58 - WORKS (3)'!$B$1:$G$171</definedName>
    <definedName name="_xlnm.Print_Area" localSheetId="144">'59 - CTDA'!$B$1:$E$32</definedName>
    <definedName name="_xlnm.Print_Area" localSheetId="66">'59 - SG'!$B$1:$H$225</definedName>
    <definedName name="_xlnm.Print_Area" localSheetId="220">'59 - SG (2)'!$B$1:$G$181</definedName>
    <definedName name="_xlnm.Print_Area" localSheetId="67">'60 - ORMA'!$B$1:$H$225</definedName>
    <definedName name="_xlnm.Print_Area" localSheetId="221">'60 - ORMA (2)'!$B$1:$G$184</definedName>
    <definedName name="_xlnm.Print_Area" localSheetId="300">'60 - ORMA (3)'!$B$1:$G$174</definedName>
    <definedName name="_xlnm.Print_Area" localSheetId="145">'61 - LANDS'!$B$1:$E$32</definedName>
    <definedName name="_xlnm.Print_Area" localSheetId="68">'61 - OSAMA'!$B$1:$H$225</definedName>
    <definedName name="_xlnm.Print_Area" localSheetId="222">'61 - OSAMA (2)'!$B$1:$G$181</definedName>
    <definedName name="_xlnm.Print_Area" localSheetId="301">'61 - OSAMA (3)'!$B$1:$G$171</definedName>
    <definedName name="_xlnm.Print_Area" localSheetId="69">'62 - OSPDC'!$B$1:$H$225</definedName>
    <definedName name="_xlnm.Print_Area" localSheetId="223">'62 - OSPDC (2)'!$B$1:$G$184</definedName>
    <definedName name="_xlnm.Print_Area" localSheetId="302">'62 - OSPDC (3)'!$B$1:$G$184</definedName>
    <definedName name="_xlnm.Print_Area" localSheetId="146">'62 - RURAL DEV'!$B$1:$E$32</definedName>
    <definedName name="_xlnm.Print_Area" localSheetId="70">'63 - CTDA'!$B$1:$H$225</definedName>
    <definedName name="_xlnm.Print_Area" localSheetId="224">'63 - CTDA (2)'!$B$1:$G$184</definedName>
    <definedName name="_xlnm.Print_Area" localSheetId="147">'63 - HOME AFFAIRS'!$B$1:$E$32</definedName>
    <definedName name="_xlnm.Print_Area" localSheetId="71">'64 - NEW TOWNS'!$B$1:$H$225</definedName>
    <definedName name="_xlnm.Print_Area" localSheetId="225">'64 - NEW TOWNS (2)'!$B$1:$G$184</definedName>
    <definedName name="_xlnm.Print_Area" localSheetId="148">'64 - WOMEN'!$B$1:$E$32</definedName>
    <definedName name="_xlnm.Print_Area" localSheetId="72">'65 - LANDS'!$B$1:$H$225</definedName>
    <definedName name="_xlnm.Print_Area" localSheetId="226">'65 - LANDS (2)'!$B$1:$G$184</definedName>
    <definedName name="_xlnm.Print_Area" localSheetId="303">'65 - LANDS (3)'!$B$1:$G$184</definedName>
    <definedName name="_xlnm.Print_Area" localSheetId="149">'65 - YOUTHS AND SPORTS'!$B$1:$E$32</definedName>
    <definedName name="_xlnm.Print_Area" localSheetId="74">'66 - HOME AFFAIRS'!$B$1:$H$225</definedName>
    <definedName name="_xlnm.Print_Area" localSheetId="228">'66 - HOME AFFAIRS (2)'!$B$1:$G$184</definedName>
    <definedName name="_xlnm.Print_Area" localSheetId="305">'66 - HOME AFFAIRS (3)'!$B$1:$G$184</definedName>
    <definedName name="_xlnm.Print_Area" localSheetId="73">'66 - MRDCA'!$B$1:$H$225</definedName>
    <definedName name="_xlnm.Print_Area" localSheetId="227">'66 - MRDCA (2)'!$B$1:$G$184</definedName>
    <definedName name="_xlnm.Print_Area" localSheetId="304">'66 - MRDCA (3)'!$B$1:$G$184</definedName>
    <definedName name="_xlnm.Print_Area" localSheetId="150">'66 - SPORTS COUNCIL'!$B$1:$E$32</definedName>
    <definedName name="_xlnm.Print_Area" localSheetId="151">'67 - JSC'!$B$1:$E$32</definedName>
    <definedName name="_xlnm.Print_Area" localSheetId="75">'67 - WOMEN'!$B$1:$H$225</definedName>
    <definedName name="_xlnm.Print_Area" localSheetId="229">'67 - WOMEN (2)'!$B$1:$G$181</definedName>
    <definedName name="_xlnm.Print_Area" localSheetId="306">'67 - WOMEN (3)'!$B$1:$G$184</definedName>
    <definedName name="_xlnm.Print_Area" localSheetId="152">'68 - JUSTICE'!$B$1:$E$32</definedName>
    <definedName name="_xlnm.Print_Area" localSheetId="230">'68 - YOUTHS'!$B$1:$G$181</definedName>
    <definedName name="_xlnm.Print_Area" localSheetId="307">'68 - YOUTHS N SPORTS'!$B$1:$G$171</definedName>
    <definedName name="_xlnm.Print_Area" localSheetId="76">'68 - YOUTHSNSPORTS'!$B$1:$H$225</definedName>
    <definedName name="_xlnm.Print_Area" localSheetId="153">'69 - HIGH COURT'!$B$1:$E$32</definedName>
    <definedName name="_xlnm.Print_Area" localSheetId="77">'69 - SPORTS'!$B$1:$H$225</definedName>
    <definedName name="_xlnm.Print_Area" localSheetId="231">'69 - SPORTS (2)'!$B$1:$G$184</definedName>
    <definedName name="_xlnm.Print_Area" localSheetId="308">'69 - SPORTS (3)'!$B$1:$G$184</definedName>
    <definedName name="_xlnm.Print_Area" localSheetId="154">'70 - CCA'!$B$1:$E$32</definedName>
    <definedName name="_xlnm.Print_Area" localSheetId="78">'70 - JSC'!$B$1:$H$225</definedName>
    <definedName name="_xlnm.Print_Area" localSheetId="232">'70 - JSC (2)'!$B$1:$G$181</definedName>
    <definedName name="_xlnm.Print_Area" localSheetId="309">'70 - JSC (3)'!$B$1:$G$184</definedName>
    <definedName name="_xlnm.Print_Area" localSheetId="155">'71 - INFO'!$B$1:$E$32</definedName>
    <definedName name="_xlnm.Print_Area" localSheetId="79">'71 - JUSTICE'!$B$1:$H$225</definedName>
    <definedName name="_xlnm.Print_Area" localSheetId="233">'71 - JUSTICE (2)'!$B$1:$G$181</definedName>
    <definedName name="_xlnm.Print_Area" localSheetId="310">'71 - JUSTICE (3)'!$B$1:$G$184</definedName>
    <definedName name="_xlnm.Print_Area" localSheetId="80">'72 - HIGH COURT'!$B$1:$H$225</definedName>
    <definedName name="_xlnm.Print_Area" localSheetId="234">'72 - HIGH COURT (2)'!$B$1:$G$184</definedName>
    <definedName name="_xlnm.Print_Area" localSheetId="311">'72 - HIGH COURT (3)'!$B$1:$G$171</definedName>
    <definedName name="_xlnm.Print_Area" localSheetId="156">'72 - OSBC'!$B$1:$E$32</definedName>
    <definedName name="_xlnm.Print_Area" localSheetId="81">'73 - CCA'!$B$1:$H$225</definedName>
    <definedName name="_xlnm.Print_Area" localSheetId="235">'73 - CCA (2)'!$B$1:$G$184</definedName>
    <definedName name="_xlnm.Print_Area" localSheetId="312">'73 - CCA (3)'!$B$1:$G$171</definedName>
    <definedName name="_xlnm.Print_Area" localSheetId="157">'73 - WATER'!$B$1:$E$32</definedName>
    <definedName name="_xlnm.Print_Area" localSheetId="82">'74 - INFO'!$B$1:$H$225</definedName>
    <definedName name="_xlnm.Print_Area" localSheetId="236">'74 - INFO (2)'!$B$1:$G$184</definedName>
    <definedName name="_xlnm.Print_Area" localSheetId="313">'74 - INFO (3)'!$B$1:$G$184</definedName>
    <definedName name="_xlnm.Print_Area" localSheetId="158">'74 - OSWC'!$B$1:$E$32</definedName>
    <definedName name="_xlnm.Print_Area" localSheetId="83">'75 - OSBC'!$B$1:$H$225</definedName>
    <definedName name="_xlnm.Print_Area" localSheetId="237">'75 - OSBC (2)'!$B$1:$G$181</definedName>
    <definedName name="_xlnm.Print_Area" localSheetId="314">'75 - OSBC (3)'!$B$1:$G$184</definedName>
    <definedName name="_xlnm.Print_Area" localSheetId="159">'75 - RUWESA'!$B$1:$E$32</definedName>
    <definedName name="_xlnm.Print_Area" localSheetId="160">'76 - STOWASSA'!$B$1:$E$32</definedName>
    <definedName name="_xlnm.Print_Area" localSheetId="84">'76 - WATER'!$B$1:$H$225</definedName>
    <definedName name="_xlnm.Print_Area" localSheetId="238">'76 - WATER (2)'!$B$1:$G$181</definedName>
    <definedName name="_xlnm.Print_Area" localSheetId="315">'76 - WATER (3)'!$B$1:$G$184</definedName>
    <definedName name="_xlnm.Print_Area" localSheetId="161">'77 - FINANCE'!$B$1:$E$32</definedName>
    <definedName name="_xlnm.Print_Area" localSheetId="85">'77 - OSWC'!$B$1:$H$225</definedName>
    <definedName name="_xlnm.Print_Area" localSheetId="239">'77 - OSWC (2)'!$B$1:$G$181</definedName>
    <definedName name="_xlnm.Print_Area" localSheetId="316">'77 - OSWC (3)'!$B$1:$G$184</definedName>
    <definedName name="_xlnm.Print_Area" localSheetId="162">'78 - DMO'!$B$1:$E$32</definedName>
    <definedName name="_xlnm.Print_Area" localSheetId="86">'78 - RUWESA'!$B$1:$H$225</definedName>
    <definedName name="_xlnm.Print_Area" localSheetId="240">'78 - RUWESA (2)'!$B$1:$G$184</definedName>
    <definedName name="_xlnm.Print_Area" localSheetId="317">'78 - RUWESA (3)'!$B$1:$G$171</definedName>
    <definedName name="_xlnm.Print_Area" localSheetId="163">'79 - AG'!$B$1:$E$32</definedName>
    <definedName name="_xlnm.Print_Area" localSheetId="88">'79 - FINANCE'!$B$1:$H$227</definedName>
    <definedName name="_xlnm.Print_Area" localSheetId="242">'79 - FINANCE (2)'!$B$1:$G$184</definedName>
    <definedName name="_xlnm.Print_Area" localSheetId="319">'79 - FINANCE (3)'!$B$1:$G$184</definedName>
    <definedName name="_xlnm.Print_Area" localSheetId="87">'79 - STOWASSA'!$B$1:$H$225</definedName>
    <definedName name="_xlnm.Print_Area" localSheetId="241">'79 - STOWASSA (2)'!$B$1:$G$181</definedName>
    <definedName name="_xlnm.Print_Area" localSheetId="318">'79 - STOWASSA (3)'!$B$1:$G$171</definedName>
    <definedName name="_xlnm.Print_Area" localSheetId="243">'80 - DMO'!$B$1:$G$181</definedName>
    <definedName name="_xlnm.Print_Area" localSheetId="320">'80 - DMO (2)'!$B$1:$G$171</definedName>
    <definedName name="_xlnm.Print_Area" localSheetId="164">'80 - IRS'!$B$1:$E$32</definedName>
    <definedName name="_xlnm.Print_Area" localSheetId="89">'81 - AG'!$B$1:$H$225</definedName>
    <definedName name="_xlnm.Print_Area" localSheetId="244">'81 - AG (2)'!$B$1:$G$184</definedName>
    <definedName name="_xlnm.Print_Area" localSheetId="321">'81 - AG (3)'!$B$1:$G$184</definedName>
    <definedName name="_xlnm.Print_Area" localSheetId="90">'82 - IRS'!$B$1:$H$225</definedName>
    <definedName name="_xlnm.Print_Area" localSheetId="245">'82 - IRS (2)'!$B$1:$G$181</definedName>
    <definedName name="_xlnm.Print_Area" localSheetId="322">'82 - IRS (3)'!$B$1:$G$184</definedName>
    <definedName name="_xlnm.Print_Area" localSheetId="5">'Budget  Functions'!$A$1:$F$96</definedName>
    <definedName name="_xlnm.Print_Area" localSheetId="4">'Budget  Sectors'!$A$1:$F$101</definedName>
    <definedName name="_xlnm.Print_Area" localSheetId="3">'Budget Nature'!$A$1:$G$109</definedName>
    <definedName name="_xlnm.Print_Area" localSheetId="251">'Capital Functions Details'!$A$2:$F$119</definedName>
    <definedName name="_xlnm.Print_Area" localSheetId="250">'Capital Functions Summary'!$A$1:$F$20</definedName>
    <definedName name="_xlnm.Print_Area" localSheetId="249">'Capital Nature Details'!$B$1:$H$174</definedName>
    <definedName name="_xlnm.Print_Area" localSheetId="248">'Capital Nature Summary'!$B$1:$G$29</definedName>
    <definedName name="_xlnm.Print_Area" localSheetId="247">'Capital Summary'!$A$1:$F$123</definedName>
    <definedName name="_xlnm.Print_Area" localSheetId="7">CoA!$A$1:$I$96</definedName>
    <definedName name="_xlnm.Print_Area" localSheetId="6">'CoA SUMMARY'!$A$1:$I$13</definedName>
    <definedName name="_xlnm.Print_Area" localSheetId="2">'EXPLANATORY NOTE'!$A$1:$A$49</definedName>
    <definedName name="_xlnm.Print_Area" localSheetId="1">'OVERALL SUMMARY'!$B$2:$H$59</definedName>
    <definedName name="_xlnm.Print_Area" localSheetId="168">'Overhead Nature Details'!$B$1:$H$182</definedName>
    <definedName name="_xlnm.Print_Area" localSheetId="167">'Overhead Nature Summary'!$B$2:$G$30</definedName>
    <definedName name="_xlnm.Print_Area" localSheetId="166">'Overhead Summary'!$A$1:$F$123</definedName>
    <definedName name="_xlnm.Print_Area" localSheetId="92">'Personnel mda Summary'!$A$2:$E$126</definedName>
    <definedName name="_xlnm.Print_Area" localSheetId="94">'Personnel Nature Details'!$B$2:$F$35</definedName>
    <definedName name="_xlnm.Print_Area" localSheetId="93">'Personnel Nature Summary'!$B$2:$F$14</definedName>
    <definedName name="_xlnm.Print_Area" localSheetId="15">'Revenue Nature Details'!$B$1:$F$228</definedName>
    <definedName name="_xlnm.Print_Area" localSheetId="14">'Revenue Nature Summary'!$B$2:$F$35</definedName>
    <definedName name="_xlnm.Print_Area" localSheetId="12">'Revenue Summary'!$A$1:$E$124</definedName>
    <definedName name="_xlnm.Print_Area" localSheetId="13">'Revenue Summary (2)'!$A$1:$O$124</definedName>
    <definedName name="_xlnm.Print_Area" localSheetId="16">SECTOR!$B$1:$F$24</definedName>
    <definedName name="_xlnm.Print_Area" localSheetId="169">'SECTOR (2)'!$B$1:$G$24</definedName>
    <definedName name="_xlnm.Print_Area" localSheetId="252">'SECTOR (3)'!$B$1:$G$23</definedName>
    <definedName name="_xlnm.Print_Area" localSheetId="91">Sheet1!$A$1:$I$18</definedName>
    <definedName name="_xlnm.Print_Area" localSheetId="9">'STATE SECTOR DETAILS '!$A$1:$I$124</definedName>
    <definedName name="_xlnm.Print_Area" localSheetId="8">'STATE SECTOR SUMMARY'!$A$1:$I$21</definedName>
    <definedName name="_xlnm.Print_Area" localSheetId="0">TABLE!$A$1:$B$325</definedName>
    <definedName name="_xlnm.Print_Titles" localSheetId="46">'36 - ILESA'!$4:$6</definedName>
    <definedName name="_xlnm.Print_Titles" localSheetId="200">'36 - ILESA (2)'!$4:$6</definedName>
    <definedName name="_xlnm.Print_Titles" localSheetId="281">'36 - ILESA (3)'!$4:$6</definedName>
    <definedName name="_xlnm.Print_Titles" localSheetId="229">'67 - WOMEN (2)'!$5:$6</definedName>
    <definedName name="_xlnm.Print_Titles" localSheetId="5">'Budget  Functions'!$7:$8</definedName>
    <definedName name="_xlnm.Print_Titles" localSheetId="4">'Budget  Sectors'!$7:$8</definedName>
    <definedName name="_xlnm.Print_Titles" localSheetId="3">'Budget Nature'!$7:$8</definedName>
    <definedName name="_xlnm.Print_Titles" localSheetId="249">'Capital Nature Details'!$4:$6</definedName>
    <definedName name="_xlnm.Print_Titles" localSheetId="247">'Capital Summary'!$5:$7</definedName>
    <definedName name="_xlnm.Print_Titles" localSheetId="7">CoA!$4:$5</definedName>
    <definedName name="_xlnm.Print_Titles" localSheetId="10">OVE!$5:$7</definedName>
    <definedName name="_xlnm.Print_Titles" localSheetId="168">'Overhead Nature Details'!$4:$6</definedName>
    <definedName name="_xlnm.Print_Titles" localSheetId="166">'Overhead Summary'!$5:$7</definedName>
    <definedName name="_xlnm.Print_Titles" localSheetId="92">'Personnel mda Summary'!$8:$9</definedName>
    <definedName name="_xlnm.Print_Titles" localSheetId="15">'Revenue Nature Details'!$4:$6</definedName>
    <definedName name="_xlnm.Print_Titles" localSheetId="12">'Revenue Summary'!$5:$7</definedName>
    <definedName name="_xlnm.Print_Titles" localSheetId="13">'Revenue Summary (2)'!$5:$7</definedName>
    <definedName name="_xlnm.Print_Titles" localSheetId="9">'STATE SECTOR DETAILS '!$5:$7</definedName>
    <definedName name="_xlnm.Print_Titles" localSheetId="0">TABLE!$1:$2</definedName>
    <definedName name="REGIONA">[2]!Table5[REGIONAL]</definedName>
    <definedName name="REGIONAL">[3]!Table5[REGIONAL]</definedName>
    <definedName name="ReimbursementGeneral" localSheetId="73">#REF!</definedName>
    <definedName name="ReimbursementGeneral" localSheetId="227">#REF!</definedName>
    <definedName name="ReimbursementGeneral" localSheetId="304">#REF!</definedName>
    <definedName name="ReimbursementGeneral" localSheetId="87">#REF!</definedName>
    <definedName name="ReimbursementGeneral" localSheetId="241">#REF!</definedName>
    <definedName name="ReimbursementGeneral" localSheetId="318">#REF!</definedName>
    <definedName name="ReimbursementGeneral" localSheetId="13">#REF!</definedName>
    <definedName name="ReimbursementGeneral">#REF!</definedName>
    <definedName name="RENT">[4]!NominalRoll[RENT]</definedName>
    <definedName name="RentOnGovernmentBuildingsGeneral" localSheetId="73">#REF!</definedName>
    <definedName name="RentOnGovernmentBuildingsGeneral" localSheetId="227">#REF!</definedName>
    <definedName name="RentOnGovernmentBuildingsGeneral" localSheetId="304">#REF!</definedName>
    <definedName name="RentOnGovernmentBuildingsGeneral" localSheetId="87">#REF!</definedName>
    <definedName name="RentOnGovernmentBuildingsGeneral" localSheetId="241">#REF!</definedName>
    <definedName name="RentOnGovernmentBuildingsGeneral" localSheetId="318">#REF!</definedName>
    <definedName name="RentOnGovernmentBuildingsGeneral" localSheetId="13">#REF!</definedName>
    <definedName name="RentOnGovernmentBuildingsGeneral">#REF!</definedName>
    <definedName name="RentOnLandnOthersGeneral" localSheetId="73">#REF!</definedName>
    <definedName name="RentOnLandnOthersGeneral" localSheetId="227">#REF!</definedName>
    <definedName name="RentOnLandnOthersGeneral" localSheetId="304">#REF!</definedName>
    <definedName name="RentOnLandnOthersGeneral" localSheetId="87">#REF!</definedName>
    <definedName name="RentOnLandnOthersGeneral" localSheetId="241">#REF!</definedName>
    <definedName name="RentOnLandnOthersGeneral" localSheetId="318">#REF!</definedName>
    <definedName name="RentOnLandnOthersGeneral" localSheetId="13">#REF!</definedName>
    <definedName name="RentOnLandnOthersGeneral">#REF!</definedName>
    <definedName name="RepaymentGeneral" localSheetId="73">#REF!</definedName>
    <definedName name="RepaymentGeneral" localSheetId="227">#REF!</definedName>
    <definedName name="RepaymentGeneral" localSheetId="304">#REF!</definedName>
    <definedName name="RepaymentGeneral" localSheetId="87">#REF!</definedName>
    <definedName name="RepaymentGeneral" localSheetId="241">#REF!</definedName>
    <definedName name="RepaymentGeneral" localSheetId="318">#REF!</definedName>
    <definedName name="RepaymentGeneral" localSheetId="13">#REF!</definedName>
    <definedName name="RepaymentGeneral">#REF!</definedName>
    <definedName name="Rev">[7]!Table8[REVENUE]</definedName>
    <definedName name="REVENUE" localSheetId="73">#REF!</definedName>
    <definedName name="REVENUE" localSheetId="227">#REF!</definedName>
    <definedName name="REVENUE" localSheetId="304">#REF!</definedName>
    <definedName name="REVENUE" localSheetId="87">#REF!</definedName>
    <definedName name="REVENUE" localSheetId="241">#REF!</definedName>
    <definedName name="REVENUE" localSheetId="318">#REF!</definedName>
    <definedName name="REVENUE" localSheetId="13">#REF!</definedName>
    <definedName name="REVENUE">#REF!</definedName>
    <definedName name="SalariesnWages">[3]!Table8[SalariesnWages]</definedName>
    <definedName name="SalesGeneral" localSheetId="73">#REF!</definedName>
    <definedName name="SalesGeneral" localSheetId="227">#REF!</definedName>
    <definedName name="SalesGeneral" localSheetId="304">#REF!</definedName>
    <definedName name="SalesGeneral" localSheetId="87">#REF!</definedName>
    <definedName name="SalesGeneral" localSheetId="241">#REF!</definedName>
    <definedName name="SalesGeneral" localSheetId="318">#REF!</definedName>
    <definedName name="SalesGeneral" localSheetId="13">#REF!</definedName>
    <definedName name="SalesGeneral">#REF!</definedName>
    <definedName name="SECTOR">[3]!Table1[SECTOR]</definedName>
    <definedName name="SECTORS">[2]!Table1[SECTOR]</definedName>
    <definedName name="SectorsRenamed" localSheetId="73">#REF!</definedName>
    <definedName name="SectorsRenamed" localSheetId="227">#REF!</definedName>
    <definedName name="SectorsRenamed" localSheetId="304">#REF!</definedName>
    <definedName name="SectorsRenamed" localSheetId="87">#REF!</definedName>
    <definedName name="SectorsRenamed" localSheetId="241">#REF!</definedName>
    <definedName name="SectorsRenamed" localSheetId="318">#REF!</definedName>
    <definedName name="SectorsRenamed" localSheetId="13">#REF!</definedName>
    <definedName name="SectorsRenamed">#REF!</definedName>
    <definedName name="SecurityLawndJustice" localSheetId="73">#REF!</definedName>
    <definedName name="SecurityLawndJustice" localSheetId="227">#REF!</definedName>
    <definedName name="SecurityLawndJustice" localSheetId="304">#REF!</definedName>
    <definedName name="SecurityLawndJustice" localSheetId="87">#REF!</definedName>
    <definedName name="SecurityLawndJustice" localSheetId="241">#REF!</definedName>
    <definedName name="SecurityLawndJustice" localSheetId="318">#REF!</definedName>
    <definedName name="SecurityLawndJustice" localSheetId="13">#REF!</definedName>
    <definedName name="SecurityLawndJustice">#REF!</definedName>
    <definedName name="ServiceConcessionAssetsPPPGeneral" localSheetId="73">#REF!</definedName>
    <definedName name="ServiceConcessionAssetsPPPGeneral" localSheetId="227">#REF!</definedName>
    <definedName name="ServiceConcessionAssetsPPPGeneral" localSheetId="304">#REF!</definedName>
    <definedName name="ServiceConcessionAssetsPPPGeneral" localSheetId="87">#REF!</definedName>
    <definedName name="ServiceConcessionAssetsPPPGeneral" localSheetId="241">#REF!</definedName>
    <definedName name="ServiceConcessionAssetsPPPGeneral" localSheetId="318">#REF!</definedName>
    <definedName name="ServiceConcessionAssetsPPPGeneral" localSheetId="13">#REF!</definedName>
    <definedName name="ServiceConcessionAssetsPPPGeneral">#REF!</definedName>
    <definedName name="SOCIA">[2]!Table6[SOCIAL]</definedName>
    <definedName name="SOCIAL">[3]!Table6[SOCIAL]</definedName>
    <definedName name="SocialBenefits">[3]!Table11[SocialBenefits]</definedName>
    <definedName name="SocialContributions">[3]!Table10[SocialContributions]</definedName>
    <definedName name="SocialDevelopmentndWelfare" localSheetId="73">#REF!</definedName>
    <definedName name="SocialDevelopmentndWelfare" localSheetId="227">#REF!</definedName>
    <definedName name="SocialDevelopmentndWelfare" localSheetId="304">#REF!</definedName>
    <definedName name="SocialDevelopmentndWelfare" localSheetId="87">#REF!</definedName>
    <definedName name="SocialDevelopmentndWelfare" localSheetId="241">#REF!</definedName>
    <definedName name="SocialDevelopmentndWelfare" localSheetId="318">#REF!</definedName>
    <definedName name="SocialDevelopmentndWelfare" localSheetId="13">#REF!</definedName>
    <definedName name="SocialDevelopmentndWelfare">#REF!</definedName>
    <definedName name="SpecializedAssetsGeneral" localSheetId="73">#REF!</definedName>
    <definedName name="SpecializedAssetsGeneral" localSheetId="227">#REF!</definedName>
    <definedName name="SpecializedAssetsGeneral" localSheetId="304">#REF!</definedName>
    <definedName name="SpecializedAssetsGeneral" localSheetId="87">#REF!</definedName>
    <definedName name="SpecializedAssetsGeneral" localSheetId="241">#REF!</definedName>
    <definedName name="SpecializedAssetsGeneral" localSheetId="318">#REF!</definedName>
    <definedName name="SpecializedAssetsGeneral" localSheetId="13">#REF!</definedName>
    <definedName name="SpecializedAssetsGeneral">#REF!</definedName>
    <definedName name="StaffLoansNdAdvances">[5]!Table48[StaffLoansNdAdvances]</definedName>
    <definedName name="SubsidyToGovernmentOwnedCompaniesnParastatals">[2]!Table20[SubsidyToGovernmentOwnedCompaniesnParastatals]</definedName>
    <definedName name="SubsidyToPrivateCompanies">[2]!Table21[[SubsidyToPrivateCompanies ]]</definedName>
    <definedName name="Table41WaterndSanitation">[8]!Table41[WaterndSanitation]</definedName>
    <definedName name="tblPublicServants" localSheetId="146">#REF!</definedName>
    <definedName name="tblPublicServants" localSheetId="160">#REF!</definedName>
    <definedName name="tblPublicServants">#REF!</definedName>
    <definedName name="TracelnTransportGeneral">[5]!Table8[TravelnTransportGeneral]</definedName>
    <definedName name="TrainingGeneral">[2]!Table12[TrainingGeneral]</definedName>
    <definedName name="TransferPaymentToIndividuals">[5]!Table50[TransferPaymentToIndividuals]</definedName>
    <definedName name="TransfersToFundRecurrentExpenditure">[5]!Table49[TransfersToFundRecurrentExpenditure]</definedName>
    <definedName name="TRANSPORT">[4]!NominalRoll[TRANSPORT]</definedName>
    <definedName name="TravelnTransportGeneral">[2]!Table8[TravelnTransportGeneral]</definedName>
    <definedName name="UtilitiesGeneral">[2]!Table9[UtilitiesGeneral]</definedName>
    <definedName name="WaterndSanitation" localSheetId="73">#REF!</definedName>
    <definedName name="WaterndSanitation" localSheetId="227">#REF!</definedName>
    <definedName name="WaterndSanitation" localSheetId="304">#REF!</definedName>
    <definedName name="WaterndSanitation" localSheetId="87">#REF!</definedName>
    <definedName name="WaterndSanitation" localSheetId="241">#REF!</definedName>
    <definedName name="WaterndSanitation" localSheetId="318">#REF!</definedName>
    <definedName name="WaterndSanitation" localSheetId="13">#REF!</definedName>
    <definedName name="WaterndSanitation">#REF!</definedName>
    <definedName name="WorkInProgress" localSheetId="73">#REF!</definedName>
    <definedName name="WorkInProgress" localSheetId="227">#REF!</definedName>
    <definedName name="WorkInProgress" localSheetId="304">#REF!</definedName>
    <definedName name="WorkInProgress" localSheetId="87">#REF!</definedName>
    <definedName name="WorkInProgress" localSheetId="241">#REF!</definedName>
    <definedName name="WorkInProgress" localSheetId="318">#REF!</definedName>
    <definedName name="WorkInProgress" localSheetId="13">#REF!</definedName>
    <definedName name="WorkInProgres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11" l="1"/>
  <c r="F73" i="4"/>
  <c r="D18" i="5"/>
  <c r="F38" i="5" l="1"/>
  <c r="E38" i="5"/>
  <c r="I42" i="5"/>
  <c r="F51" i="2"/>
  <c r="F51" i="3" s="1"/>
  <c r="F50" i="4" s="1"/>
  <c r="F52" i="2"/>
  <c r="F52" i="3" s="1"/>
  <c r="F51" i="4" s="1"/>
  <c r="F53" i="2"/>
  <c r="F53" i="3" s="1"/>
  <c r="F52" i="4" s="1"/>
  <c r="F54" i="2"/>
  <c r="F54" i="3" s="1"/>
  <c r="F53" i="4" s="1"/>
  <c r="F39" i="5" l="1"/>
  <c r="G37" i="247"/>
  <c r="G38" i="247"/>
  <c r="G39" i="247"/>
  <c r="G40" i="247"/>
  <c r="G53" i="302"/>
  <c r="G52" i="247"/>
  <c r="G171" i="247" l="1"/>
  <c r="D21" i="328" l="1"/>
  <c r="E21" i="328"/>
  <c r="F21" i="328"/>
  <c r="G21" i="328"/>
  <c r="H21" i="328"/>
  <c r="I21" i="328"/>
  <c r="F69" i="207" l="1"/>
  <c r="E83" i="251" l="1"/>
  <c r="F83" i="251"/>
  <c r="G83" i="251"/>
  <c r="F14" i="249"/>
  <c r="F23" i="249"/>
  <c r="F26" i="249"/>
  <c r="F32" i="249"/>
  <c r="F33" i="249"/>
  <c r="F38" i="249"/>
  <c r="F50" i="249"/>
  <c r="F55" i="249"/>
  <c r="F62" i="249"/>
  <c r="F76" i="249"/>
  <c r="F77" i="249"/>
  <c r="F88" i="249"/>
  <c r="F108" i="249"/>
  <c r="F111" i="249"/>
  <c r="F114" i="249"/>
  <c r="F117" i="249"/>
  <c r="G10" i="166" l="1"/>
  <c r="G11" i="166"/>
  <c r="G12" i="166"/>
  <c r="G13" i="166"/>
  <c r="G16" i="166"/>
  <c r="G17" i="166"/>
  <c r="G18" i="166"/>
  <c r="G19" i="166"/>
  <c r="G20" i="166"/>
  <c r="G21" i="166"/>
  <c r="G22" i="166"/>
  <c r="G23" i="166"/>
  <c r="G24" i="166"/>
  <c r="G25" i="166"/>
  <c r="G28" i="166"/>
  <c r="G29" i="166"/>
  <c r="G30" i="166"/>
  <c r="G31" i="166"/>
  <c r="G32" i="166"/>
  <c r="G33" i="166"/>
  <c r="G34" i="166"/>
  <c r="G35" i="166"/>
  <c r="G36" i="166"/>
  <c r="G37" i="166"/>
  <c r="G38" i="166"/>
  <c r="G39" i="166"/>
  <c r="G40" i="166"/>
  <c r="G43" i="166"/>
  <c r="G44" i="166"/>
  <c r="G45" i="166"/>
  <c r="G46" i="166"/>
  <c r="G47" i="166"/>
  <c r="G48" i="166"/>
  <c r="G49" i="166"/>
  <c r="G50" i="166"/>
  <c r="G51" i="166"/>
  <c r="G52" i="166"/>
  <c r="G53" i="166"/>
  <c r="G54" i="166"/>
  <c r="G55" i="166"/>
  <c r="G58" i="166"/>
  <c r="G59" i="166"/>
  <c r="G62" i="166"/>
  <c r="G63" i="166"/>
  <c r="G64" i="166"/>
  <c r="G65" i="166"/>
  <c r="G66" i="166"/>
  <c r="G67" i="166"/>
  <c r="G68" i="166"/>
  <c r="G71" i="166"/>
  <c r="G72" i="166"/>
  <c r="G73" i="166"/>
  <c r="G74" i="166"/>
  <c r="G75" i="166"/>
  <c r="G76" i="166"/>
  <c r="G77" i="166"/>
  <c r="G78" i="166"/>
  <c r="G79" i="166"/>
  <c r="G82" i="166"/>
  <c r="G83" i="166"/>
  <c r="G84" i="166"/>
  <c r="G85" i="166"/>
  <c r="G86" i="166"/>
  <c r="G87" i="166"/>
  <c r="G90" i="166"/>
  <c r="G91" i="166"/>
  <c r="G92" i="166"/>
  <c r="G93" i="166"/>
  <c r="G94" i="166"/>
  <c r="G95" i="166"/>
  <c r="G96" i="166"/>
  <c r="G99" i="166"/>
  <c r="G100" i="166"/>
  <c r="G101" i="166"/>
  <c r="G102" i="166"/>
  <c r="G103" i="166"/>
  <c r="G104" i="166"/>
  <c r="G105" i="166"/>
  <c r="G106" i="166"/>
  <c r="G107" i="166"/>
  <c r="G108" i="166"/>
  <c r="G109" i="166"/>
  <c r="G110" i="166"/>
  <c r="G111" i="166"/>
  <c r="G112" i="166"/>
  <c r="G125" i="166"/>
  <c r="G21" i="165" s="1"/>
  <c r="F65" i="2" s="1"/>
  <c r="F65" i="3" s="1"/>
  <c r="F64" i="4" s="1"/>
  <c r="G128" i="166"/>
  <c r="G129" i="166"/>
  <c r="G130" i="166"/>
  <c r="G131" i="166"/>
  <c r="G132" i="166"/>
  <c r="G133" i="166"/>
  <c r="G134" i="166"/>
  <c r="G137" i="166"/>
  <c r="G139" i="166" s="1"/>
  <c r="G23" i="165" s="1"/>
  <c r="F67" i="2" s="1"/>
  <c r="F67" i="3" s="1"/>
  <c r="F66" i="4" s="1"/>
  <c r="G142" i="166"/>
  <c r="G143" i="166"/>
  <c r="G144" i="166"/>
  <c r="G145" i="166"/>
  <c r="G146" i="166"/>
  <c r="G147" i="166"/>
  <c r="G148" i="166"/>
  <c r="G152" i="166"/>
  <c r="G25" i="165" s="1"/>
  <c r="F69" i="2" s="1"/>
  <c r="F69" i="3" s="1"/>
  <c r="F68" i="4" s="1"/>
  <c r="G159" i="166"/>
  <c r="G26" i="165" s="1"/>
  <c r="F70" i="2" s="1"/>
  <c r="F70" i="3" s="1"/>
  <c r="F69" i="4" s="1"/>
  <c r="G164" i="166"/>
  <c r="G27" i="165" s="1"/>
  <c r="F71" i="2" s="1"/>
  <c r="F71" i="3" s="1"/>
  <c r="F70" i="4" s="1"/>
  <c r="G168" i="166"/>
  <c r="G169" i="166"/>
  <c r="G170" i="166"/>
  <c r="G171" i="166"/>
  <c r="G172" i="166"/>
  <c r="G176" i="166"/>
  <c r="G177" i="166"/>
  <c r="G178" i="166"/>
  <c r="G179" i="166"/>
  <c r="F9" i="164"/>
  <c r="F10" i="164"/>
  <c r="F12" i="164"/>
  <c r="F13" i="164"/>
  <c r="F14" i="164"/>
  <c r="F15" i="164"/>
  <c r="F16" i="164"/>
  <c r="F17" i="164"/>
  <c r="F18" i="164"/>
  <c r="F19" i="164"/>
  <c r="F20" i="164"/>
  <c r="F21" i="164"/>
  <c r="F23" i="164"/>
  <c r="F26" i="164"/>
  <c r="F28" i="164"/>
  <c r="F29" i="164"/>
  <c r="F32" i="164"/>
  <c r="F34" i="164"/>
  <c r="F35" i="164"/>
  <c r="F38" i="164"/>
  <c r="F39" i="164"/>
  <c r="F40" i="164"/>
  <c r="F42" i="164"/>
  <c r="F44" i="164"/>
  <c r="F47" i="164"/>
  <c r="F48" i="164"/>
  <c r="F49" i="164"/>
  <c r="F50" i="164"/>
  <c r="F51" i="164"/>
  <c r="F52" i="164"/>
  <c r="F53" i="164"/>
  <c r="F54" i="164"/>
  <c r="F55" i="164"/>
  <c r="F57" i="164"/>
  <c r="F58" i="164"/>
  <c r="F59" i="164"/>
  <c r="F60" i="164"/>
  <c r="F61" i="164"/>
  <c r="F66" i="164"/>
  <c r="F67" i="164"/>
  <c r="F68" i="164"/>
  <c r="F69" i="164"/>
  <c r="F71" i="164"/>
  <c r="F75" i="164"/>
  <c r="F81" i="164"/>
  <c r="F82" i="164"/>
  <c r="F83" i="164"/>
  <c r="F84" i="164"/>
  <c r="F85" i="164"/>
  <c r="F86" i="164"/>
  <c r="F87" i="164"/>
  <c r="F88" i="164"/>
  <c r="F89" i="164"/>
  <c r="F90" i="164"/>
  <c r="F93" i="164"/>
  <c r="F94" i="164"/>
  <c r="F95" i="164"/>
  <c r="F97" i="164"/>
  <c r="F100" i="164"/>
  <c r="F101" i="164"/>
  <c r="F102" i="164"/>
  <c r="F103" i="164"/>
  <c r="F106" i="164"/>
  <c r="F108" i="164"/>
  <c r="F111" i="164"/>
  <c r="F112" i="164"/>
  <c r="F114" i="164"/>
  <c r="F115" i="164"/>
  <c r="F118" i="164"/>
  <c r="F119" i="164"/>
  <c r="F120" i="164"/>
  <c r="F121" i="164"/>
  <c r="G41" i="214"/>
  <c r="G181" i="214" s="1"/>
  <c r="F77" i="164" s="1"/>
  <c r="G83" i="268"/>
  <c r="G128" i="268"/>
  <c r="G140" i="273"/>
  <c r="G9" i="247"/>
  <c r="G10" i="247"/>
  <c r="G11" i="247"/>
  <c r="G12" i="247"/>
  <c r="G13" i="247"/>
  <c r="G14" i="247"/>
  <c r="G15" i="247"/>
  <c r="G16" i="247"/>
  <c r="G17" i="247"/>
  <c r="G18" i="247"/>
  <c r="G19" i="247"/>
  <c r="G20" i="247"/>
  <c r="G21" i="247"/>
  <c r="G22" i="247"/>
  <c r="G23" i="247"/>
  <c r="G24" i="247"/>
  <c r="G25" i="247"/>
  <c r="G26" i="247"/>
  <c r="G27" i="247"/>
  <c r="G28" i="247"/>
  <c r="G29" i="247"/>
  <c r="G30" i="247"/>
  <c r="G31" i="247"/>
  <c r="G32" i="247"/>
  <c r="G33" i="247"/>
  <c r="G34" i="247"/>
  <c r="G35" i="247"/>
  <c r="G36" i="247"/>
  <c r="G41" i="247"/>
  <c r="G42" i="247"/>
  <c r="G43" i="247"/>
  <c r="G46" i="247"/>
  <c r="G47" i="247" s="1"/>
  <c r="G9" i="246" s="1"/>
  <c r="F81" i="2" s="1"/>
  <c r="G50" i="247"/>
  <c r="G10" i="246" s="1"/>
  <c r="F82" i="2" s="1"/>
  <c r="G53" i="247"/>
  <c r="G11" i="246" s="1"/>
  <c r="F83" i="2" s="1"/>
  <c r="G56" i="247"/>
  <c r="G12" i="246" s="1"/>
  <c r="F84" i="2" s="1"/>
  <c r="G58" i="247"/>
  <c r="G59" i="247"/>
  <c r="G60" i="247"/>
  <c r="G61" i="247"/>
  <c r="G62" i="247"/>
  <c r="G63" i="247"/>
  <c r="G64" i="247"/>
  <c r="G69" i="247"/>
  <c r="G14" i="246" s="1"/>
  <c r="F86" i="2" s="1"/>
  <c r="G72" i="247"/>
  <c r="G73" i="247"/>
  <c r="G74" i="247"/>
  <c r="G80" i="247"/>
  <c r="G16" i="246" s="1"/>
  <c r="F88" i="2" s="1"/>
  <c r="G82" i="247"/>
  <c r="G83" i="247"/>
  <c r="G84" i="247"/>
  <c r="G85" i="247"/>
  <c r="G88" i="247"/>
  <c r="G89" i="247"/>
  <c r="G90" i="247"/>
  <c r="G91" i="247"/>
  <c r="G92" i="247"/>
  <c r="G93" i="247"/>
  <c r="G94" i="247"/>
  <c r="G95" i="247"/>
  <c r="G96" i="247"/>
  <c r="G97" i="247"/>
  <c r="G98" i="247"/>
  <c r="G99" i="247"/>
  <c r="G100" i="247"/>
  <c r="G101" i="247"/>
  <c r="G102" i="247"/>
  <c r="G105" i="247"/>
  <c r="G106" i="247"/>
  <c r="G107" i="247"/>
  <c r="G108" i="247"/>
  <c r="G109" i="247"/>
  <c r="G113" i="247"/>
  <c r="G114" i="247"/>
  <c r="G115" i="247"/>
  <c r="G116" i="247"/>
  <c r="G117" i="247"/>
  <c r="G118" i="247"/>
  <c r="G119" i="247"/>
  <c r="G122" i="247"/>
  <c r="G123" i="247"/>
  <c r="G124" i="247"/>
  <c r="G125" i="247"/>
  <c r="G126" i="247"/>
  <c r="G127" i="247"/>
  <c r="G128" i="247"/>
  <c r="G129" i="247"/>
  <c r="G130" i="247"/>
  <c r="G133" i="247"/>
  <c r="G134" i="247"/>
  <c r="G135" i="247"/>
  <c r="G136" i="247"/>
  <c r="G137" i="247"/>
  <c r="G138" i="247"/>
  <c r="G139" i="247"/>
  <c r="G140" i="247"/>
  <c r="G141" i="247"/>
  <c r="G142" i="247"/>
  <c r="G145" i="247"/>
  <c r="G146" i="247" s="1"/>
  <c r="G23" i="246" s="1"/>
  <c r="F95" i="2" s="1"/>
  <c r="G148" i="247"/>
  <c r="G149" i="247" s="1"/>
  <c r="G24" i="246" s="1"/>
  <c r="F96" i="2" s="1"/>
  <c r="G151" i="247"/>
  <c r="G152" i="247"/>
  <c r="G153" i="247"/>
  <c r="G154" i="247"/>
  <c r="G157" i="247"/>
  <c r="G158" i="247" s="1"/>
  <c r="G26" i="246" s="1"/>
  <c r="F98" i="2" s="1"/>
  <c r="G163" i="247"/>
  <c r="G164" i="247" s="1"/>
  <c r="G27" i="246" s="1"/>
  <c r="F99" i="2" s="1"/>
  <c r="G166" i="247"/>
  <c r="G167" i="247"/>
  <c r="G168" i="247"/>
  <c r="G169" i="247"/>
  <c r="G170" i="247"/>
  <c r="G172" i="247"/>
  <c r="G41" i="215"/>
  <c r="G181" i="215" s="1"/>
  <c r="F78" i="164" s="1"/>
  <c r="G41" i="213"/>
  <c r="G181" i="213" s="1"/>
  <c r="F76" i="164" s="1"/>
  <c r="F181" i="211"/>
  <c r="E181" i="211"/>
  <c r="G113" i="211"/>
  <c r="G80" i="211"/>
  <c r="G41" i="211"/>
  <c r="G128" i="310"/>
  <c r="G107" i="304"/>
  <c r="G100" i="316"/>
  <c r="G72" i="268"/>
  <c r="F72" i="268"/>
  <c r="F168" i="268"/>
  <c r="G44" i="247" l="1"/>
  <c r="F109" i="164"/>
  <c r="G21" i="167" s="1"/>
  <c r="G181" i="211"/>
  <c r="F74" i="164" s="1"/>
  <c r="F79" i="164" s="1"/>
  <c r="G17" i="167" s="1"/>
  <c r="F45" i="164"/>
  <c r="G14" i="167" s="1"/>
  <c r="F122" i="164"/>
  <c r="G23" i="167" s="1"/>
  <c r="F104" i="164"/>
  <c r="G20" i="167" s="1"/>
  <c r="F36" i="164"/>
  <c r="G13" i="167" s="1"/>
  <c r="G181" i="166"/>
  <c r="G29" i="165" s="1"/>
  <c r="F73" i="2" s="1"/>
  <c r="F73" i="3" s="1"/>
  <c r="F72" i="4" s="1"/>
  <c r="G135" i="166"/>
  <c r="G22" i="165" s="1"/>
  <c r="F66" i="2" s="1"/>
  <c r="F66" i="3" s="1"/>
  <c r="F65" i="4" s="1"/>
  <c r="G26" i="166"/>
  <c r="G12" i="165" s="1"/>
  <c r="F56" i="2" s="1"/>
  <c r="F56" i="3" s="1"/>
  <c r="F55" i="4" s="1"/>
  <c r="F116" i="164"/>
  <c r="G22" i="167" s="1"/>
  <c r="F98" i="164"/>
  <c r="G19" i="167" s="1"/>
  <c r="F72" i="164"/>
  <c r="G16" i="167" s="1"/>
  <c r="G88" i="166"/>
  <c r="G18" i="165" s="1"/>
  <c r="F62" i="2" s="1"/>
  <c r="F62" i="3" s="1"/>
  <c r="F61" i="4" s="1"/>
  <c r="G60" i="166"/>
  <c r="G15" i="165" s="1"/>
  <c r="F59" i="2" s="1"/>
  <c r="F59" i="3" s="1"/>
  <c r="F58" i="4" s="1"/>
  <c r="G56" i="166"/>
  <c r="G14" i="165" s="1"/>
  <c r="F58" i="2" s="1"/>
  <c r="F58" i="3" s="1"/>
  <c r="F57" i="4" s="1"/>
  <c r="F24" i="164"/>
  <c r="G11" i="167" s="1"/>
  <c r="G114" i="166"/>
  <c r="G20" i="165" s="1"/>
  <c r="F64" i="2" s="1"/>
  <c r="F64" i="3" s="1"/>
  <c r="F63" i="4" s="1"/>
  <c r="G97" i="166"/>
  <c r="G19" i="165" s="1"/>
  <c r="F63" i="2" s="1"/>
  <c r="F63" i="3" s="1"/>
  <c r="F62" i="4" s="1"/>
  <c r="F64" i="164"/>
  <c r="G15" i="167" s="1"/>
  <c r="F91" i="164"/>
  <c r="G18" i="167" s="1"/>
  <c r="F30" i="164"/>
  <c r="G12" i="167" s="1"/>
  <c r="G173" i="166"/>
  <c r="G28" i="165" s="1"/>
  <c r="F72" i="2" s="1"/>
  <c r="F72" i="3" s="1"/>
  <c r="F71" i="4" s="1"/>
  <c r="G149" i="166"/>
  <c r="G24" i="165" s="1"/>
  <c r="F68" i="2" s="1"/>
  <c r="F68" i="3" s="1"/>
  <c r="F67" i="4" s="1"/>
  <c r="G69" i="166"/>
  <c r="G16" i="165" s="1"/>
  <c r="F60" i="2" s="1"/>
  <c r="F60" i="3" s="1"/>
  <c r="F59" i="4" s="1"/>
  <c r="G41" i="166"/>
  <c r="G13" i="165" s="1"/>
  <c r="F57" i="2" s="1"/>
  <c r="F57" i="3" s="1"/>
  <c r="F56" i="4" s="1"/>
  <c r="G80" i="166"/>
  <c r="G17" i="165" s="1"/>
  <c r="F61" i="2" s="1"/>
  <c r="F61" i="3" s="1"/>
  <c r="F60" i="4" s="1"/>
  <c r="G110" i="247"/>
  <c r="G19" i="246" s="1"/>
  <c r="F91" i="2" s="1"/>
  <c r="G65" i="247"/>
  <c r="G13" i="246" s="1"/>
  <c r="F85" i="2" s="1"/>
  <c r="G120" i="247"/>
  <c r="G20" i="246" s="1"/>
  <c r="F92" i="2" s="1"/>
  <c r="G75" i="247"/>
  <c r="G15" i="246" s="1"/>
  <c r="F87" i="2" s="1"/>
  <c r="G103" i="247"/>
  <c r="G18" i="246" s="1"/>
  <c r="F90" i="2" s="1"/>
  <c r="G155" i="247"/>
  <c r="G25" i="246" s="1"/>
  <c r="F97" i="2" s="1"/>
  <c r="G131" i="247"/>
  <c r="G21" i="246" s="1"/>
  <c r="F93" i="2" s="1"/>
  <c r="G14" i="166"/>
  <c r="G11" i="165" s="1"/>
  <c r="F55" i="2" s="1"/>
  <c r="G143" i="247"/>
  <c r="G22" i="246" s="1"/>
  <c r="F94" i="2" s="1"/>
  <c r="G173" i="247"/>
  <c r="G28" i="246" s="1"/>
  <c r="F100" i="2" s="1"/>
  <c r="G86" i="247"/>
  <c r="G8" i="246"/>
  <c r="F80" i="2" l="1"/>
  <c r="F55" i="3"/>
  <c r="F75" i="2"/>
  <c r="F123" i="164"/>
  <c r="G182" i="166"/>
  <c r="G24" i="167"/>
  <c r="G30" i="165"/>
  <c r="G174" i="247"/>
  <c r="G17" i="246"/>
  <c r="F89" i="2" s="1"/>
  <c r="F14" i="207"/>
  <c r="F41" i="207"/>
  <c r="F56" i="207"/>
  <c r="F80" i="207"/>
  <c r="F88" i="207"/>
  <c r="F113" i="207"/>
  <c r="F172" i="207"/>
  <c r="F180" i="207"/>
  <c r="I99" i="166"/>
  <c r="F77" i="2" l="1"/>
  <c r="F40" i="5"/>
  <c r="F42" i="5" s="1"/>
  <c r="G25" i="167"/>
  <c r="F54" i="4"/>
  <c r="F74" i="4" s="1"/>
  <c r="F76" i="4" s="1"/>
  <c r="F75" i="3"/>
  <c r="F77" i="3" s="1"/>
  <c r="F101" i="2"/>
  <c r="G29" i="246"/>
  <c r="G30" i="246" s="1"/>
  <c r="G31" i="165"/>
  <c r="G183" i="166"/>
  <c r="F124" i="164"/>
  <c r="F103" i="2" l="1"/>
  <c r="F44" i="5"/>
  <c r="F46" i="5"/>
  <c r="F57" i="5" s="1"/>
  <c r="E171" i="294"/>
  <c r="G170" i="294"/>
  <c r="G152" i="294"/>
  <c r="F172" i="247"/>
  <c r="F170" i="247"/>
  <c r="F169" i="247"/>
  <c r="F168" i="247"/>
  <c r="F167" i="247"/>
  <c r="F166" i="247"/>
  <c r="F163" i="247"/>
  <c r="F157" i="247"/>
  <c r="F158" i="247" s="1"/>
  <c r="F154" i="247"/>
  <c r="F153" i="247"/>
  <c r="F152" i="247"/>
  <c r="F151" i="247"/>
  <c r="F148" i="247"/>
  <c r="F145" i="247"/>
  <c r="F142" i="247"/>
  <c r="F141" i="247"/>
  <c r="F140" i="247"/>
  <c r="F139" i="247"/>
  <c r="F138" i="247"/>
  <c r="F137" i="247"/>
  <c r="F136" i="247"/>
  <c r="F135" i="247"/>
  <c r="F134" i="247"/>
  <c r="F133" i="247"/>
  <c r="F130" i="247"/>
  <c r="F129" i="247"/>
  <c r="F128" i="247"/>
  <c r="F127" i="247"/>
  <c r="F126" i="247"/>
  <c r="F125" i="247"/>
  <c r="F124" i="247"/>
  <c r="F123" i="247"/>
  <c r="F122" i="247"/>
  <c r="F119" i="247"/>
  <c r="F118" i="247"/>
  <c r="F117" i="247"/>
  <c r="F116" i="247"/>
  <c r="F115" i="247"/>
  <c r="F114" i="247"/>
  <c r="F113" i="247"/>
  <c r="F109" i="247"/>
  <c r="F108" i="247"/>
  <c r="F107" i="247"/>
  <c r="F106" i="247"/>
  <c r="F105" i="247"/>
  <c r="F102" i="247"/>
  <c r="F101" i="247"/>
  <c r="F100" i="247"/>
  <c r="F99" i="247"/>
  <c r="F98" i="247"/>
  <c r="F97" i="247"/>
  <c r="F96" i="247"/>
  <c r="F95" i="247"/>
  <c r="F94" i="247"/>
  <c r="F93" i="247"/>
  <c r="F92" i="247"/>
  <c r="F91" i="247"/>
  <c r="F90" i="247"/>
  <c r="F88" i="247"/>
  <c r="F85" i="247"/>
  <c r="F84" i="247"/>
  <c r="F83" i="247"/>
  <c r="F82" i="247"/>
  <c r="F74" i="247"/>
  <c r="F72" i="247"/>
  <c r="F59" i="247"/>
  <c r="F60" i="247"/>
  <c r="F61" i="247"/>
  <c r="F62" i="247"/>
  <c r="F63" i="247"/>
  <c r="F64" i="247"/>
  <c r="F58" i="247"/>
  <c r="F52" i="247"/>
  <c r="F46" i="247"/>
  <c r="F10" i="247"/>
  <c r="F11" i="247"/>
  <c r="F12" i="247"/>
  <c r="F13" i="247"/>
  <c r="F14" i="247"/>
  <c r="F15" i="247"/>
  <c r="F16" i="247"/>
  <c r="F17" i="247"/>
  <c r="F18" i="247"/>
  <c r="F19" i="247"/>
  <c r="F20" i="247"/>
  <c r="F21" i="247"/>
  <c r="F22" i="247"/>
  <c r="F23" i="247"/>
  <c r="F24" i="247"/>
  <c r="F25" i="247"/>
  <c r="F26" i="247"/>
  <c r="F27" i="247"/>
  <c r="F28" i="247"/>
  <c r="F29" i="247"/>
  <c r="F30" i="247"/>
  <c r="F31" i="247"/>
  <c r="F32" i="247"/>
  <c r="F33" i="247"/>
  <c r="F34" i="247"/>
  <c r="F35" i="247"/>
  <c r="F36" i="247"/>
  <c r="F37" i="247"/>
  <c r="F38" i="247"/>
  <c r="F39" i="247"/>
  <c r="F40" i="247"/>
  <c r="F41" i="247"/>
  <c r="F42" i="247"/>
  <c r="F43" i="247"/>
  <c r="F9" i="247"/>
  <c r="F13" i="166"/>
  <c r="F12" i="166"/>
  <c r="F11" i="166"/>
  <c r="F10" i="166"/>
  <c r="F25" i="166"/>
  <c r="F24" i="166"/>
  <c r="F23" i="166"/>
  <c r="F22" i="166"/>
  <c r="F21" i="166"/>
  <c r="F20" i="166"/>
  <c r="F19" i="166"/>
  <c r="F18" i="166"/>
  <c r="F17" i="166"/>
  <c r="F16" i="166"/>
  <c r="F40" i="166"/>
  <c r="F39" i="166"/>
  <c r="F38" i="166"/>
  <c r="F37" i="166"/>
  <c r="F36" i="166"/>
  <c r="F35" i="166"/>
  <c r="F34" i="166"/>
  <c r="F33" i="166"/>
  <c r="F32" i="166"/>
  <c r="F31" i="166"/>
  <c r="F30" i="166"/>
  <c r="F29" i="166"/>
  <c r="F28" i="166"/>
  <c r="F55" i="166"/>
  <c r="F54" i="166"/>
  <c r="F53" i="166"/>
  <c r="F52" i="166"/>
  <c r="F51" i="166"/>
  <c r="F50" i="166"/>
  <c r="F49" i="166"/>
  <c r="F48" i="166"/>
  <c r="F47" i="166"/>
  <c r="F46" i="166"/>
  <c r="F45" i="166"/>
  <c r="F44" i="166"/>
  <c r="F43" i="166"/>
  <c r="F59" i="166"/>
  <c r="F58" i="166"/>
  <c r="F68" i="166"/>
  <c r="F67" i="166"/>
  <c r="F66" i="166"/>
  <c r="F65" i="166"/>
  <c r="F64" i="166"/>
  <c r="F63" i="166"/>
  <c r="F62" i="166"/>
  <c r="F79" i="166"/>
  <c r="F78" i="166"/>
  <c r="F77" i="166"/>
  <c r="F76" i="166"/>
  <c r="F75" i="166"/>
  <c r="F74" i="166"/>
  <c r="F73" i="166"/>
  <c r="F72" i="166"/>
  <c r="F85" i="166"/>
  <c r="F86" i="166"/>
  <c r="F87" i="166"/>
  <c r="F83" i="166"/>
  <c r="F84" i="166"/>
  <c r="F82" i="166"/>
  <c r="F91" i="166"/>
  <c r="F92" i="166"/>
  <c r="F93" i="166"/>
  <c r="F94" i="166"/>
  <c r="F95" i="166"/>
  <c r="F96" i="166"/>
  <c r="F90" i="166"/>
  <c r="F100" i="166"/>
  <c r="F101" i="166"/>
  <c r="F102" i="166"/>
  <c r="F103" i="166"/>
  <c r="F104" i="166"/>
  <c r="F105" i="166"/>
  <c r="F106" i="166"/>
  <c r="F107" i="166"/>
  <c r="F108" i="166"/>
  <c r="F109" i="166"/>
  <c r="F110" i="166"/>
  <c r="F112" i="166"/>
  <c r="F99" i="166"/>
  <c r="F129" i="166"/>
  <c r="F130" i="166"/>
  <c r="F131" i="166"/>
  <c r="F132" i="166"/>
  <c r="F133" i="166"/>
  <c r="F134" i="166"/>
  <c r="F128" i="166"/>
  <c r="F137" i="166"/>
  <c r="F145" i="166"/>
  <c r="F148" i="166"/>
  <c r="F143" i="166"/>
  <c r="F144" i="166"/>
  <c r="F146" i="166"/>
  <c r="F147" i="166"/>
  <c r="F142" i="166"/>
  <c r="F169" i="166"/>
  <c r="F170" i="166"/>
  <c r="F171" i="166"/>
  <c r="F172" i="166"/>
  <c r="F168" i="166"/>
  <c r="F177" i="166"/>
  <c r="F178" i="166"/>
  <c r="F179" i="166"/>
  <c r="F176" i="166"/>
  <c r="I11" i="166"/>
  <c r="I12" i="166"/>
  <c r="I13" i="166"/>
  <c r="I15" i="166"/>
  <c r="I16" i="166"/>
  <c r="I17" i="166"/>
  <c r="I18" i="166"/>
  <c r="I19" i="166"/>
  <c r="I20" i="166"/>
  <c r="I21" i="166"/>
  <c r="I22" i="166"/>
  <c r="I23" i="166"/>
  <c r="I24" i="166"/>
  <c r="I25" i="166"/>
  <c r="I27" i="166"/>
  <c r="I28" i="166"/>
  <c r="I29" i="166"/>
  <c r="I30" i="166"/>
  <c r="I31" i="166"/>
  <c r="I32" i="166"/>
  <c r="I33" i="166"/>
  <c r="I34" i="166"/>
  <c r="I35" i="166"/>
  <c r="I36" i="166"/>
  <c r="I37" i="166"/>
  <c r="I38" i="166"/>
  <c r="I39" i="166"/>
  <c r="I40" i="166"/>
  <c r="I42" i="166"/>
  <c r="I43" i="166"/>
  <c r="I44" i="166"/>
  <c r="I45" i="166"/>
  <c r="I46" i="166"/>
  <c r="I47" i="166"/>
  <c r="I48" i="166"/>
  <c r="I49" i="166"/>
  <c r="I50" i="166"/>
  <c r="I51" i="166"/>
  <c r="I52" i="166"/>
  <c r="I53" i="166"/>
  <c r="I54" i="166"/>
  <c r="I55" i="166"/>
  <c r="I57" i="166"/>
  <c r="I58" i="166"/>
  <c r="I59" i="166"/>
  <c r="I61" i="166"/>
  <c r="I62" i="166"/>
  <c r="I63" i="166"/>
  <c r="I64" i="166"/>
  <c r="I65" i="166"/>
  <c r="I66" i="166"/>
  <c r="I67" i="166"/>
  <c r="I68" i="166"/>
  <c r="I70" i="166"/>
  <c r="I72" i="166"/>
  <c r="I73" i="166"/>
  <c r="I74" i="166"/>
  <c r="I75" i="166"/>
  <c r="I76" i="166"/>
  <c r="I77" i="166"/>
  <c r="I78" i="166"/>
  <c r="I79" i="166"/>
  <c r="I81" i="166"/>
  <c r="I83" i="166"/>
  <c r="I84" i="166"/>
  <c r="I85" i="166"/>
  <c r="I86" i="166"/>
  <c r="I87" i="166"/>
  <c r="I89" i="166"/>
  <c r="I91" i="166"/>
  <c r="I92" i="166"/>
  <c r="I93" i="166"/>
  <c r="I94" i="166"/>
  <c r="I95" i="166"/>
  <c r="I96" i="166"/>
  <c r="I98" i="166"/>
  <c r="I100" i="166"/>
  <c r="I101" i="166"/>
  <c r="I102" i="166"/>
  <c r="I103" i="166"/>
  <c r="I104" i="166"/>
  <c r="I105" i="166"/>
  <c r="I106" i="166"/>
  <c r="I107" i="166"/>
  <c r="I108" i="166"/>
  <c r="I109" i="166"/>
  <c r="I110" i="166"/>
  <c r="I112" i="166"/>
  <c r="I114" i="166"/>
  <c r="I115" i="166"/>
  <c r="I116" i="166"/>
  <c r="I117" i="166"/>
  <c r="I118" i="166"/>
  <c r="I119" i="166"/>
  <c r="I120" i="166"/>
  <c r="I121" i="166"/>
  <c r="I122" i="166"/>
  <c r="I123" i="166"/>
  <c r="I125" i="166"/>
  <c r="I126" i="166"/>
  <c r="I128" i="166"/>
  <c r="I129" i="166"/>
  <c r="I130" i="166"/>
  <c r="I131" i="166"/>
  <c r="I132" i="166"/>
  <c r="I133" i="166"/>
  <c r="I135" i="166"/>
  <c r="I137" i="166"/>
  <c r="I139" i="166"/>
  <c r="I140" i="166"/>
  <c r="I142" i="166"/>
  <c r="I143" i="166"/>
  <c r="I144" i="166"/>
  <c r="I145" i="166"/>
  <c r="I146" i="166"/>
  <c r="I147" i="166"/>
  <c r="I149" i="166"/>
  <c r="I150" i="166"/>
  <c r="I152" i="166"/>
  <c r="I153" i="166"/>
  <c r="I154" i="166"/>
  <c r="I155" i="166"/>
  <c r="I156" i="166"/>
  <c r="I157" i="166"/>
  <c r="I159" i="166"/>
  <c r="I160" i="166"/>
  <c r="I161" i="166"/>
  <c r="I162" i="166"/>
  <c r="I164" i="166"/>
  <c r="I165" i="166"/>
  <c r="I166" i="166"/>
  <c r="I168" i="166"/>
  <c r="I169" i="166"/>
  <c r="I170" i="166"/>
  <c r="I171" i="166"/>
  <c r="I173" i="166"/>
  <c r="I174" i="166"/>
  <c r="I176" i="166"/>
  <c r="I177" i="166"/>
  <c r="I178" i="166"/>
  <c r="I179" i="166"/>
  <c r="I182" i="166"/>
  <c r="I10" i="166"/>
  <c r="F32" i="93"/>
  <c r="F31" i="93"/>
  <c r="F26" i="93"/>
  <c r="F25" i="93"/>
  <c r="F24" i="93"/>
  <c r="F23" i="93"/>
  <c r="F20" i="93"/>
  <c r="F15" i="93"/>
  <c r="F16" i="93"/>
  <c r="F14" i="93"/>
  <c r="G171" i="294" l="1"/>
  <c r="F181" i="166"/>
  <c r="G143" i="264"/>
  <c r="G107" i="264"/>
  <c r="G72" i="264"/>
  <c r="G72" i="269"/>
  <c r="F32" i="245"/>
  <c r="F56" i="249" s="1"/>
  <c r="F40" i="245"/>
  <c r="F89" i="249" s="1"/>
  <c r="F48" i="245"/>
  <c r="F96" i="249" s="1"/>
  <c r="F52" i="245"/>
  <c r="F100" i="249" s="1"/>
  <c r="F61" i="245"/>
  <c r="F109" i="249" s="1"/>
  <c r="F77" i="245"/>
  <c r="F84" i="249" s="1"/>
  <c r="F84" i="245"/>
  <c r="F27" i="249" s="1"/>
  <c r="F85" i="245"/>
  <c r="F65" i="249" s="1"/>
  <c r="G155" i="305"/>
  <c r="G170" i="268"/>
  <c r="G171" i="268" s="1"/>
  <c r="F38" i="245" s="1"/>
  <c r="F59" i="249" s="1"/>
  <c r="E171" i="251"/>
  <c r="F171" i="251"/>
  <c r="G170" i="251"/>
  <c r="G170" i="252"/>
  <c r="G117" i="251"/>
  <c r="G117" i="252"/>
  <c r="G44" i="251"/>
  <c r="G44" i="252"/>
  <c r="G128" i="252"/>
  <c r="G128" i="253"/>
  <c r="G128" i="254"/>
  <c r="G128" i="255"/>
  <c r="G128" i="256"/>
  <c r="G128" i="257"/>
  <c r="G128" i="258"/>
  <c r="G128" i="259"/>
  <c r="G128" i="260"/>
  <c r="G128" i="261"/>
  <c r="G128" i="262"/>
  <c r="G128" i="263"/>
  <c r="G128" i="264"/>
  <c r="G128" i="266"/>
  <c r="G128" i="267"/>
  <c r="G128" i="269"/>
  <c r="G128" i="271"/>
  <c r="G128" i="272"/>
  <c r="G128" i="273"/>
  <c r="G128" i="275"/>
  <c r="G128" i="276"/>
  <c r="G128" i="277"/>
  <c r="G128" i="279"/>
  <c r="G128" i="280"/>
  <c r="G128" i="281"/>
  <c r="G128" i="282"/>
  <c r="G128" i="283"/>
  <c r="G128" i="284"/>
  <c r="G128" i="285"/>
  <c r="G128" i="286"/>
  <c r="G128" i="287"/>
  <c r="G128" i="288"/>
  <c r="G128" i="289"/>
  <c r="G128" i="290"/>
  <c r="G128" i="291"/>
  <c r="G128" i="292"/>
  <c r="G128" i="293"/>
  <c r="G128" i="295"/>
  <c r="G128" i="296"/>
  <c r="G128" i="297"/>
  <c r="G128" i="300"/>
  <c r="G128" i="301"/>
  <c r="G128" i="302"/>
  <c r="G128" i="303"/>
  <c r="G128" i="304"/>
  <c r="G128" i="305"/>
  <c r="G128" i="306"/>
  <c r="G128" i="307"/>
  <c r="G128" i="308"/>
  <c r="G128" i="309"/>
  <c r="G128" i="311"/>
  <c r="G128" i="312"/>
  <c r="G128" i="313"/>
  <c r="G128" i="314"/>
  <c r="G128" i="315"/>
  <c r="G128" i="316"/>
  <c r="G128" i="317"/>
  <c r="G128" i="318"/>
  <c r="G128" i="320"/>
  <c r="G128" i="319"/>
  <c r="G83" i="252"/>
  <c r="G83" i="253"/>
  <c r="G83" i="254"/>
  <c r="G83" i="255"/>
  <c r="G83" i="256"/>
  <c r="G83" i="257"/>
  <c r="G83" i="258"/>
  <c r="G83" i="259"/>
  <c r="G83" i="260"/>
  <c r="G83" i="261"/>
  <c r="G83" i="262"/>
  <c r="G83" i="263"/>
  <c r="G83" i="264"/>
  <c r="G83" i="266"/>
  <c r="G83" i="267"/>
  <c r="G83" i="269"/>
  <c r="G83" i="271"/>
  <c r="G83" i="272"/>
  <c r="G83" i="273"/>
  <c r="G83" i="274"/>
  <c r="G83" i="275"/>
  <c r="G83" i="276"/>
  <c r="G83" i="277"/>
  <c r="G83" i="279"/>
  <c r="G83" i="280"/>
  <c r="G83" i="281"/>
  <c r="G83" i="282"/>
  <c r="G83" i="283"/>
  <c r="G83" i="284"/>
  <c r="G83" i="285"/>
  <c r="G83" i="286"/>
  <c r="G83" i="287"/>
  <c r="G83" i="288"/>
  <c r="G83" i="289"/>
  <c r="G83" i="290"/>
  <c r="G83" i="291"/>
  <c r="G83" i="292"/>
  <c r="G83" i="293"/>
  <c r="G83" i="295"/>
  <c r="G83" i="296"/>
  <c r="G83" i="297"/>
  <c r="G83" i="300"/>
  <c r="G83" i="301"/>
  <c r="G83" i="302"/>
  <c r="G83" i="303"/>
  <c r="G83" i="304"/>
  <c r="G83" i="305"/>
  <c r="G83" i="306"/>
  <c r="G83" i="307"/>
  <c r="G83" i="308"/>
  <c r="G83" i="309"/>
  <c r="G83" i="310"/>
  <c r="G83" i="311"/>
  <c r="G83" i="312"/>
  <c r="G83" i="313"/>
  <c r="G83" i="314"/>
  <c r="G83" i="315"/>
  <c r="G83" i="316"/>
  <c r="G83" i="317"/>
  <c r="G83" i="318"/>
  <c r="G83" i="320"/>
  <c r="G83" i="319"/>
  <c r="G44" i="253"/>
  <c r="G44" i="254"/>
  <c r="G44" i="255"/>
  <c r="G44" i="256"/>
  <c r="G44" i="257"/>
  <c r="G44" i="258"/>
  <c r="G44" i="259"/>
  <c r="G44" i="260"/>
  <c r="G44" i="261"/>
  <c r="G44" i="262"/>
  <c r="G44" i="263"/>
  <c r="G44" i="264"/>
  <c r="G44" i="266"/>
  <c r="G44" i="267"/>
  <c r="G44" i="269"/>
  <c r="G44" i="271"/>
  <c r="G44" i="272"/>
  <c r="G44" i="273"/>
  <c r="G44" i="274"/>
  <c r="G44" i="275"/>
  <c r="G44" i="276"/>
  <c r="G44" i="277"/>
  <c r="G44" i="279"/>
  <c r="G44" i="280"/>
  <c r="G44" i="281"/>
  <c r="G44" i="282"/>
  <c r="G44" i="283"/>
  <c r="G44" i="284"/>
  <c r="G44" i="285"/>
  <c r="G44" i="286"/>
  <c r="G44" i="287"/>
  <c r="G44" i="288"/>
  <c r="G44" i="289"/>
  <c r="G44" i="290"/>
  <c r="G44" i="291"/>
  <c r="G44" i="292"/>
  <c r="G44" i="293"/>
  <c r="G44" i="295"/>
  <c r="G44" i="296"/>
  <c r="G44" i="297"/>
  <c r="G44" i="300"/>
  <c r="G44" i="301"/>
  <c r="G44" i="302"/>
  <c r="G44" i="303"/>
  <c r="G44" i="304"/>
  <c r="G44" i="305"/>
  <c r="G44" i="306"/>
  <c r="G44" i="307"/>
  <c r="G44" i="308"/>
  <c r="G44" i="309"/>
  <c r="G44" i="310"/>
  <c r="G44" i="311"/>
  <c r="G44" i="312"/>
  <c r="G44" i="313"/>
  <c r="G44" i="314"/>
  <c r="G44" i="315"/>
  <c r="G44" i="316"/>
  <c r="G44" i="317"/>
  <c r="G44" i="318"/>
  <c r="G44" i="319"/>
  <c r="G44" i="320"/>
  <c r="G170" i="253"/>
  <c r="G170" i="254"/>
  <c r="G170" i="255"/>
  <c r="G170" i="256"/>
  <c r="G170" i="257"/>
  <c r="G170" i="258"/>
  <c r="G170" i="259"/>
  <c r="G170" i="260"/>
  <c r="G170" i="261"/>
  <c r="G170" i="262"/>
  <c r="G170" i="263"/>
  <c r="G170" i="264"/>
  <c r="G170" i="266"/>
  <c r="G170" i="267"/>
  <c r="G170" i="269"/>
  <c r="G170" i="271"/>
  <c r="G170" i="272"/>
  <c r="G170" i="273"/>
  <c r="G170" i="275"/>
  <c r="G170" i="276"/>
  <c r="G170" i="277"/>
  <c r="G170" i="279"/>
  <c r="G170" i="280"/>
  <c r="G170" i="281"/>
  <c r="G170" i="282"/>
  <c r="G170" i="283"/>
  <c r="G170" i="284"/>
  <c r="G170" i="285"/>
  <c r="G170" i="286"/>
  <c r="G170" i="287"/>
  <c r="G170" i="288"/>
  <c r="G170" i="289"/>
  <c r="G170" i="290"/>
  <c r="G170" i="291"/>
  <c r="G170" i="292"/>
  <c r="G170" i="293"/>
  <c r="G170" i="295"/>
  <c r="G170" i="296"/>
  <c r="G170" i="297"/>
  <c r="G170" i="300"/>
  <c r="G170" i="301"/>
  <c r="G170" i="302"/>
  <c r="G170" i="303"/>
  <c r="G170" i="304"/>
  <c r="G170" i="305"/>
  <c r="G170" i="306"/>
  <c r="G170" i="307"/>
  <c r="G170" i="308"/>
  <c r="G170" i="309"/>
  <c r="G170" i="310"/>
  <c r="G170" i="311"/>
  <c r="G170" i="312"/>
  <c r="G170" i="313"/>
  <c r="G170" i="314"/>
  <c r="G170" i="315"/>
  <c r="G170" i="316"/>
  <c r="G170" i="317"/>
  <c r="G170" i="318"/>
  <c r="G170" i="319"/>
  <c r="G170" i="320"/>
  <c r="G117" i="253"/>
  <c r="G117" i="254"/>
  <c r="G117" i="255"/>
  <c r="G117" i="256"/>
  <c r="G117" i="257"/>
  <c r="G117" i="258"/>
  <c r="G117" i="259"/>
  <c r="G117" i="260"/>
  <c r="G117" i="261"/>
  <c r="G117" i="262"/>
  <c r="G117" i="263"/>
  <c r="G117" i="264"/>
  <c r="G117" i="266"/>
  <c r="G117" i="267"/>
  <c r="G117" i="269"/>
  <c r="G117" i="271"/>
  <c r="G117" i="272"/>
  <c r="G117" i="273"/>
  <c r="G117" i="275"/>
  <c r="G117" i="276"/>
  <c r="G117" i="277"/>
  <c r="G117" i="279"/>
  <c r="G117" i="280"/>
  <c r="G117" i="281"/>
  <c r="G117" i="282"/>
  <c r="G117" i="283"/>
  <c r="G117" i="284"/>
  <c r="G117" i="285"/>
  <c r="G117" i="286"/>
  <c r="G117" i="287"/>
  <c r="G117" i="288"/>
  <c r="G117" i="289"/>
  <c r="G117" i="290"/>
  <c r="G117" i="291"/>
  <c r="G117" i="292"/>
  <c r="G117" i="293"/>
  <c r="G117" i="295"/>
  <c r="G117" i="296"/>
  <c r="G117" i="297"/>
  <c r="G117" i="300"/>
  <c r="G117" i="301"/>
  <c r="G117" i="302"/>
  <c r="G117" i="303"/>
  <c r="G117" i="304"/>
  <c r="G117" i="305"/>
  <c r="G117" i="306"/>
  <c r="G117" i="307"/>
  <c r="G117" i="308"/>
  <c r="G117" i="309"/>
  <c r="G117" i="310"/>
  <c r="G117" i="311"/>
  <c r="G117" i="312"/>
  <c r="G117" i="313"/>
  <c r="G117" i="314"/>
  <c r="G117" i="315"/>
  <c r="G117" i="316"/>
  <c r="G117" i="317"/>
  <c r="G117" i="318"/>
  <c r="G117" i="319"/>
  <c r="G117" i="320"/>
  <c r="G100" i="262"/>
  <c r="G161" i="262"/>
  <c r="G107" i="262"/>
  <c r="G72" i="262"/>
  <c r="G171" i="273" l="1"/>
  <c r="F47" i="245" s="1"/>
  <c r="G171" i="316"/>
  <c r="F115" i="245" s="1"/>
  <c r="F31" i="249" s="1"/>
  <c r="G171" i="267"/>
  <c r="F35" i="245" s="1"/>
  <c r="F13" i="249" s="1"/>
  <c r="G171" i="262"/>
  <c r="F26" i="245" s="1"/>
  <c r="F49" i="249" s="1"/>
  <c r="G171" i="317"/>
  <c r="F118" i="245" s="1"/>
  <c r="F53" i="249" s="1"/>
  <c r="G171" i="313"/>
  <c r="F111" i="245" s="1"/>
  <c r="F30" i="249" s="1"/>
  <c r="G171" i="309"/>
  <c r="F102" i="245" s="1"/>
  <c r="F44" i="249" s="1"/>
  <c r="G171" i="290"/>
  <c r="F71" i="245" s="1"/>
  <c r="F63" i="249" s="1"/>
  <c r="G171" i="286"/>
  <c r="F66" i="245" s="1"/>
  <c r="F61" i="249" s="1"/>
  <c r="G171" i="277"/>
  <c r="F51" i="245" s="1"/>
  <c r="F99" i="249" s="1"/>
  <c r="G171" i="320"/>
  <c r="F121" i="245" s="1"/>
  <c r="F58" i="249" s="1"/>
  <c r="G171" i="252"/>
  <c r="F10" i="245" s="1"/>
  <c r="F15" i="249" s="1"/>
  <c r="F95" i="249"/>
  <c r="G171" i="297"/>
  <c r="F82" i="245" s="1"/>
  <c r="F64" i="249" s="1"/>
  <c r="G171" i="284"/>
  <c r="F59" i="245" s="1"/>
  <c r="F107" i="249" s="1"/>
  <c r="G171" i="255"/>
  <c r="F14" i="245" s="1"/>
  <c r="F19" i="249" s="1"/>
  <c r="G171" i="311"/>
  <c r="F106" i="245" s="1"/>
  <c r="F39" i="249" s="1"/>
  <c r="G171" i="307"/>
  <c r="F100" i="245" s="1"/>
  <c r="F42" i="249" s="1"/>
  <c r="G171" i="292"/>
  <c r="F75" i="245" s="1"/>
  <c r="F82" i="249" s="1"/>
  <c r="G171" i="251"/>
  <c r="F9" i="245" s="1"/>
  <c r="F12" i="249" s="1"/>
  <c r="G171" i="318"/>
  <c r="F119" i="245" s="1"/>
  <c r="F54" i="249" s="1"/>
  <c r="G171" i="314"/>
  <c r="F112" i="245" s="1"/>
  <c r="F29" i="249" s="1"/>
  <c r="G171" i="310"/>
  <c r="F103" i="245" s="1"/>
  <c r="F45" i="249" s="1"/>
  <c r="G171" i="306"/>
  <c r="F97" i="245" s="1"/>
  <c r="F34" i="249" s="1"/>
  <c r="G171" i="302"/>
  <c r="F90" i="245" s="1"/>
  <c r="F74" i="249" s="1"/>
  <c r="G171" i="291"/>
  <c r="F74" i="245" s="1"/>
  <c r="F81" i="249" s="1"/>
  <c r="G171" i="287"/>
  <c r="F67" i="245" s="1"/>
  <c r="F69" i="249" s="1"/>
  <c r="G171" i="269"/>
  <c r="F39" i="245" s="1"/>
  <c r="F60" i="249" s="1"/>
  <c r="G171" i="315"/>
  <c r="F114" i="245" s="1"/>
  <c r="F68" i="249" s="1"/>
  <c r="G171" i="303"/>
  <c r="F93" i="245" s="1"/>
  <c r="F41" i="249" s="1"/>
  <c r="G171" i="288"/>
  <c r="F68" i="245" s="1"/>
  <c r="F92" i="249" s="1"/>
  <c r="G171" i="280"/>
  <c r="F54" i="245" s="1"/>
  <c r="F102" i="249" s="1"/>
  <c r="G171" i="275"/>
  <c r="F49" i="245" s="1"/>
  <c r="F97" i="249" s="1"/>
  <c r="G171" i="266"/>
  <c r="F34" i="245" s="1"/>
  <c r="G171" i="261"/>
  <c r="F23" i="245" s="1"/>
  <c r="F35" i="249" s="1"/>
  <c r="G171" i="257"/>
  <c r="F16" i="245" s="1"/>
  <c r="F18" i="249" s="1"/>
  <c r="G171" i="253"/>
  <c r="F12" i="245" s="1"/>
  <c r="F16" i="249" s="1"/>
  <c r="G171" i="301"/>
  <c r="F89" i="245" s="1"/>
  <c r="F78" i="249" s="1"/>
  <c r="G171" i="295"/>
  <c r="F78" i="245" s="1"/>
  <c r="F85" i="249" s="1"/>
  <c r="G171" i="282"/>
  <c r="F57" i="245" s="1"/>
  <c r="F105" i="249" s="1"/>
  <c r="G171" i="259"/>
  <c r="F18" i="245" s="1"/>
  <c r="F22" i="249" s="1"/>
  <c r="G171" i="304"/>
  <c r="F94" i="245" s="1"/>
  <c r="F115" i="249" s="1"/>
  <c r="G171" i="276"/>
  <c r="F50" i="245" s="1"/>
  <c r="F98" i="249" s="1"/>
  <c r="G171" i="258"/>
  <c r="F17" i="245" s="1"/>
  <c r="F21" i="249" s="1"/>
  <c r="G171" i="254"/>
  <c r="F13" i="245" s="1"/>
  <c r="F17" i="249" s="1"/>
  <c r="G171" i="264"/>
  <c r="F29" i="245" s="1"/>
  <c r="F52" i="249" s="1"/>
  <c r="G171" i="260"/>
  <c r="F20" i="245" s="1"/>
  <c r="F24" i="249" s="1"/>
  <c r="G171" i="256"/>
  <c r="F15" i="245" s="1"/>
  <c r="F20" i="249" s="1"/>
  <c r="G171" i="319"/>
  <c r="F120" i="245" s="1"/>
  <c r="F57" i="249" s="1"/>
  <c r="G171" i="312"/>
  <c r="F108" i="245" s="1"/>
  <c r="F40" i="249" s="1"/>
  <c r="G171" i="308"/>
  <c r="F101" i="245" s="1"/>
  <c r="F43" i="249" s="1"/>
  <c r="G171" i="300"/>
  <c r="F86" i="245" s="1"/>
  <c r="F75" i="249" s="1"/>
  <c r="G171" i="289"/>
  <c r="F69" i="245" s="1"/>
  <c r="F70" i="249" s="1"/>
  <c r="G171" i="293"/>
  <c r="F76" i="245" s="1"/>
  <c r="G171" i="263"/>
  <c r="F28" i="245" s="1"/>
  <c r="F51" i="249" s="1"/>
  <c r="G171" i="305"/>
  <c r="G171" i="271"/>
  <c r="F42" i="245" s="1"/>
  <c r="F90" i="249" s="1"/>
  <c r="G171" i="272"/>
  <c r="F44" i="245" s="1"/>
  <c r="F91" i="249" s="1"/>
  <c r="G171" i="281"/>
  <c r="F55" i="245" s="1"/>
  <c r="F103" i="249" s="1"/>
  <c r="G171" i="283"/>
  <c r="F58" i="245" s="1"/>
  <c r="F106" i="249" s="1"/>
  <c r="G171" i="296"/>
  <c r="F81" i="245" s="1"/>
  <c r="F25" i="249" s="1"/>
  <c r="G171" i="279"/>
  <c r="F53" i="245" s="1"/>
  <c r="F101" i="249" s="1"/>
  <c r="F116" i="249" l="1"/>
  <c r="F95" i="245"/>
  <c r="F93" i="249"/>
  <c r="F17" i="248" s="1"/>
  <c r="F85" i="4" s="1"/>
  <c r="F46" i="249"/>
  <c r="F12" i="248" s="1"/>
  <c r="F80" i="4" s="1"/>
  <c r="F118" i="249"/>
  <c r="F19" i="248" s="1"/>
  <c r="F87" i="4" s="1"/>
  <c r="F79" i="245"/>
  <c r="F83" i="249"/>
  <c r="F86" i="249" s="1"/>
  <c r="F16" i="248" s="1"/>
  <c r="F84" i="4" s="1"/>
  <c r="F36" i="245"/>
  <c r="F28" i="249"/>
  <c r="F36" i="249" s="1"/>
  <c r="F11" i="248" s="1"/>
  <c r="F79" i="4" s="1"/>
  <c r="F71" i="249"/>
  <c r="F14" i="248" s="1"/>
  <c r="F82" i="4" s="1"/>
  <c r="F79" i="249"/>
  <c r="F15" i="248" s="1"/>
  <c r="F83" i="4" s="1"/>
  <c r="F112" i="249"/>
  <c r="F18" i="248" s="1"/>
  <c r="F86" i="4" s="1"/>
  <c r="F66" i="249"/>
  <c r="F13" i="248" s="1"/>
  <c r="F81" i="4" s="1"/>
  <c r="F91" i="245"/>
  <c r="F45" i="245"/>
  <c r="F64" i="245"/>
  <c r="F30" i="245"/>
  <c r="F104" i="245"/>
  <c r="F72" i="245"/>
  <c r="F24" i="245"/>
  <c r="F109" i="245"/>
  <c r="F98" i="245"/>
  <c r="F116" i="245"/>
  <c r="F122" i="245"/>
  <c r="H114" i="322"/>
  <c r="H108" i="322"/>
  <c r="H97" i="322"/>
  <c r="H89" i="322"/>
  <c r="H88" i="322"/>
  <c r="H49" i="324" s="1"/>
  <c r="H84" i="322"/>
  <c r="H44" i="324" s="1"/>
  <c r="H71" i="322"/>
  <c r="H61" i="322"/>
  <c r="H82" i="324" s="1"/>
  <c r="H57" i="322"/>
  <c r="H44" i="322"/>
  <c r="H42" i="322"/>
  <c r="H34" i="322"/>
  <c r="H28" i="322"/>
  <c r="H12" i="322"/>
  <c r="H20" i="322"/>
  <c r="H22" i="322"/>
  <c r="H65" i="324" s="1"/>
  <c r="H66" i="324" s="1"/>
  <c r="H10" i="326" s="1"/>
  <c r="H23" i="322"/>
  <c r="G114" i="322"/>
  <c r="G108" i="322"/>
  <c r="G97" i="322"/>
  <c r="I97" i="322" s="1"/>
  <c r="G71" i="322"/>
  <c r="G57" i="322"/>
  <c r="G44" i="322"/>
  <c r="G42" i="322"/>
  <c r="G34" i="322"/>
  <c r="G28" i="322"/>
  <c r="G23" i="322"/>
  <c r="G12" i="322"/>
  <c r="F114" i="322"/>
  <c r="F108" i="322"/>
  <c r="F97" i="322"/>
  <c r="F89" i="322"/>
  <c r="F47" i="324" s="1"/>
  <c r="F86" i="322"/>
  <c r="F46" i="324" s="1"/>
  <c r="F71" i="322"/>
  <c r="F69" i="322"/>
  <c r="F84" i="324" s="1"/>
  <c r="F57" i="322"/>
  <c r="F51" i="322"/>
  <c r="F77" i="324" s="1"/>
  <c r="F44" i="322"/>
  <c r="F42" i="322"/>
  <c r="F40" i="322"/>
  <c r="F29" i="324" s="1"/>
  <c r="F34" i="322"/>
  <c r="F28" i="322"/>
  <c r="F12" i="322"/>
  <c r="F22" i="322"/>
  <c r="F65" i="324" s="1"/>
  <c r="F66" i="324" s="1"/>
  <c r="F10" i="326" s="1"/>
  <c r="F23" i="322"/>
  <c r="D123" i="322"/>
  <c r="C123" i="322"/>
  <c r="C20" i="328" s="1"/>
  <c r="D117" i="322"/>
  <c r="C117" i="322"/>
  <c r="C19" i="328" s="1"/>
  <c r="D110" i="322"/>
  <c r="C110" i="322"/>
  <c r="C18" i="328" s="1"/>
  <c r="D105" i="322"/>
  <c r="C105" i="322"/>
  <c r="C17" i="328" s="1"/>
  <c r="D99" i="322"/>
  <c r="C99" i="322"/>
  <c r="C16" i="328" s="1"/>
  <c r="D92" i="322"/>
  <c r="C92" i="322"/>
  <c r="C15" i="328" s="1"/>
  <c r="D80" i="322"/>
  <c r="C80" i="322"/>
  <c r="C14" i="328" s="1"/>
  <c r="D73" i="322"/>
  <c r="C73" i="322"/>
  <c r="C13" i="328" s="1"/>
  <c r="D65" i="322"/>
  <c r="C65" i="322"/>
  <c r="C12" i="328" s="1"/>
  <c r="D46" i="322"/>
  <c r="C46" i="322"/>
  <c r="C11" i="328" s="1"/>
  <c r="D37" i="322"/>
  <c r="C37" i="322"/>
  <c r="C10" i="328" s="1"/>
  <c r="D31" i="322"/>
  <c r="E122" i="322"/>
  <c r="E39" i="324" s="1"/>
  <c r="E121" i="322"/>
  <c r="E38" i="324" s="1"/>
  <c r="E120" i="322"/>
  <c r="E36" i="324" s="1"/>
  <c r="E119" i="322"/>
  <c r="E37" i="324" s="1"/>
  <c r="E116" i="322"/>
  <c r="E115" i="322"/>
  <c r="E53" i="324" s="1"/>
  <c r="E114" i="322"/>
  <c r="E113" i="322"/>
  <c r="E52" i="324" s="1"/>
  <c r="E112" i="322"/>
  <c r="E51" i="324" s="1"/>
  <c r="E109" i="322"/>
  <c r="E13" i="324" s="1"/>
  <c r="E108" i="322"/>
  <c r="E107" i="322"/>
  <c r="E12" i="324" s="1"/>
  <c r="E104" i="322"/>
  <c r="E58" i="324" s="1"/>
  <c r="E103" i="322"/>
  <c r="E61" i="324" s="1"/>
  <c r="E102" i="322"/>
  <c r="E60" i="324" s="1"/>
  <c r="E101" i="322"/>
  <c r="E59" i="324" s="1"/>
  <c r="E98" i="322"/>
  <c r="E97" i="322"/>
  <c r="E96" i="322"/>
  <c r="E93" i="324" s="1"/>
  <c r="E95" i="322"/>
  <c r="E92" i="324" s="1"/>
  <c r="E94" i="322"/>
  <c r="E14" i="324" s="1"/>
  <c r="E91" i="322"/>
  <c r="E42" i="324" s="1"/>
  <c r="E90" i="322"/>
  <c r="E41" i="324" s="1"/>
  <c r="E89" i="322"/>
  <c r="E47" i="324" s="1"/>
  <c r="E88" i="322"/>
  <c r="E49" i="324" s="1"/>
  <c r="E87" i="322"/>
  <c r="E50" i="324" s="1"/>
  <c r="E86" i="322"/>
  <c r="E85" i="322"/>
  <c r="E48" i="324" s="1"/>
  <c r="E84" i="322"/>
  <c r="E44" i="324" s="1"/>
  <c r="E83" i="322"/>
  <c r="E43" i="324" s="1"/>
  <c r="E82" i="322"/>
  <c r="E45" i="324" s="1"/>
  <c r="E79" i="322"/>
  <c r="E78" i="322"/>
  <c r="E90" i="324" s="1"/>
  <c r="E77" i="322"/>
  <c r="E87" i="324" s="1"/>
  <c r="E76" i="322"/>
  <c r="E89" i="324" s="1"/>
  <c r="E75" i="322"/>
  <c r="E88" i="324" s="1"/>
  <c r="E72" i="322"/>
  <c r="E34" i="324" s="1"/>
  <c r="E71" i="322"/>
  <c r="E70" i="322"/>
  <c r="E85" i="324" s="1"/>
  <c r="E69" i="322"/>
  <c r="E84" i="324" s="1"/>
  <c r="E68" i="322"/>
  <c r="E83" i="324" s="1"/>
  <c r="E67" i="322"/>
  <c r="E35" i="324" s="1"/>
  <c r="E64" i="322"/>
  <c r="E63" i="322"/>
  <c r="E62" i="322"/>
  <c r="E69" i="324" s="1"/>
  <c r="E61" i="322"/>
  <c r="E82" i="324" s="1"/>
  <c r="E60" i="322"/>
  <c r="E80" i="324" s="1"/>
  <c r="E59" i="322"/>
  <c r="E58" i="322"/>
  <c r="E71" i="324" s="1"/>
  <c r="E57" i="322"/>
  <c r="E56" i="322"/>
  <c r="E79" i="324" s="1"/>
  <c r="E55" i="322"/>
  <c r="E73" i="324" s="1"/>
  <c r="E54" i="322"/>
  <c r="E74" i="324" s="1"/>
  <c r="E53" i="322"/>
  <c r="E78" i="324" s="1"/>
  <c r="E52" i="322"/>
  <c r="E51" i="322"/>
  <c r="E77" i="324" s="1"/>
  <c r="E50" i="322"/>
  <c r="E76" i="324" s="1"/>
  <c r="E49" i="322"/>
  <c r="E81" i="324" s="1"/>
  <c r="E48" i="322"/>
  <c r="E70" i="324" s="1"/>
  <c r="E45" i="322"/>
  <c r="E31" i="324" s="1"/>
  <c r="E44" i="322"/>
  <c r="E43" i="322"/>
  <c r="E30" i="324" s="1"/>
  <c r="E42" i="322"/>
  <c r="E41" i="322"/>
  <c r="E28" i="324" s="1"/>
  <c r="E40" i="322"/>
  <c r="E29" i="324" s="1"/>
  <c r="E39" i="322"/>
  <c r="E27" i="324" s="1"/>
  <c r="E38" i="322"/>
  <c r="E36" i="322"/>
  <c r="E8" i="324" s="1"/>
  <c r="E35" i="322"/>
  <c r="E33" i="324" s="1"/>
  <c r="E34" i="322"/>
  <c r="E33" i="322"/>
  <c r="E32" i="322"/>
  <c r="E30" i="322"/>
  <c r="E25" i="324" s="1"/>
  <c r="E29" i="322"/>
  <c r="E26" i="324" s="1"/>
  <c r="E28" i="322"/>
  <c r="E27" i="322"/>
  <c r="E24" i="324" s="1"/>
  <c r="D25" i="322"/>
  <c r="C31" i="322"/>
  <c r="C9" i="328" s="1"/>
  <c r="C25" i="322"/>
  <c r="C8" i="328" s="1"/>
  <c r="C21" i="328" s="1"/>
  <c r="E11" i="322"/>
  <c r="E9" i="324" s="1"/>
  <c r="E12" i="322"/>
  <c r="E13" i="322"/>
  <c r="E10" i="324" s="1"/>
  <c r="E14" i="322"/>
  <c r="E11" i="324" s="1"/>
  <c r="E15" i="322"/>
  <c r="E16" i="324" s="1"/>
  <c r="E16" i="322"/>
  <c r="E17" i="324" s="1"/>
  <c r="E17" i="322"/>
  <c r="E15" i="324" s="1"/>
  <c r="E18" i="322"/>
  <c r="E18" i="324" s="1"/>
  <c r="E19" i="322"/>
  <c r="E19" i="324" s="1"/>
  <c r="E20" i="322"/>
  <c r="E20" i="324" s="1"/>
  <c r="E21" i="322"/>
  <c r="E40" i="324" s="1"/>
  <c r="E22" i="322"/>
  <c r="E23" i="322"/>
  <c r="E24" i="322"/>
  <c r="E86" i="324" s="1"/>
  <c r="E10" i="322"/>
  <c r="E7" i="324" s="1"/>
  <c r="E36" i="3"/>
  <c r="E37" i="3"/>
  <c r="E94" i="324"/>
  <c r="D94" i="324"/>
  <c r="C94" i="324"/>
  <c r="D93" i="324"/>
  <c r="C93" i="324"/>
  <c r="D92" i="324"/>
  <c r="C92" i="324"/>
  <c r="E91" i="324"/>
  <c r="D91" i="324"/>
  <c r="C91" i="324"/>
  <c r="D90" i="324"/>
  <c r="C90" i="324"/>
  <c r="D89" i="324"/>
  <c r="C89" i="324"/>
  <c r="D88" i="324"/>
  <c r="C88" i="324"/>
  <c r="D87" i="324"/>
  <c r="C87" i="324"/>
  <c r="D86" i="324"/>
  <c r="C86" i="324"/>
  <c r="D85" i="324"/>
  <c r="C85" i="324"/>
  <c r="D84" i="324"/>
  <c r="C84" i="324"/>
  <c r="D83" i="324"/>
  <c r="C83" i="324"/>
  <c r="D82" i="324"/>
  <c r="C82" i="324"/>
  <c r="D81" i="324"/>
  <c r="C81" i="324"/>
  <c r="D80" i="324"/>
  <c r="C80" i="324"/>
  <c r="D79" i="324"/>
  <c r="C79" i="324"/>
  <c r="D78" i="324"/>
  <c r="C78" i="324"/>
  <c r="D77" i="324"/>
  <c r="C77" i="324"/>
  <c r="D76" i="324"/>
  <c r="C76" i="324"/>
  <c r="E75" i="324"/>
  <c r="D75" i="324"/>
  <c r="C75" i="324"/>
  <c r="D74" i="324"/>
  <c r="C74" i="324"/>
  <c r="D73" i="324"/>
  <c r="C73" i="324"/>
  <c r="E72" i="324"/>
  <c r="D72" i="324"/>
  <c r="C72" i="324"/>
  <c r="D71" i="324"/>
  <c r="C71" i="324"/>
  <c r="D70" i="324"/>
  <c r="C70" i="324"/>
  <c r="D69" i="324"/>
  <c r="C69" i="324"/>
  <c r="E65" i="324"/>
  <c r="E66" i="324" s="1"/>
  <c r="E10" i="326" s="1"/>
  <c r="D65" i="324"/>
  <c r="D66" i="324" s="1"/>
  <c r="D10" i="326" s="1"/>
  <c r="C65" i="324"/>
  <c r="C66" i="324" s="1"/>
  <c r="C10" i="326" s="1"/>
  <c r="D61" i="324"/>
  <c r="C61" i="324"/>
  <c r="D60" i="324"/>
  <c r="C60" i="324"/>
  <c r="D59" i="324"/>
  <c r="C59" i="324"/>
  <c r="D58" i="324"/>
  <c r="C58" i="324"/>
  <c r="D53" i="324"/>
  <c r="C53" i="324"/>
  <c r="D52" i="324"/>
  <c r="C52" i="324"/>
  <c r="D51" i="324"/>
  <c r="C51" i="324"/>
  <c r="D50" i="324"/>
  <c r="C50" i="324"/>
  <c r="D49" i="324"/>
  <c r="C49" i="324"/>
  <c r="D48" i="324"/>
  <c r="C48" i="324"/>
  <c r="H47" i="324"/>
  <c r="D47" i="324"/>
  <c r="C47" i="324"/>
  <c r="E46" i="324"/>
  <c r="D46" i="324"/>
  <c r="C46" i="324"/>
  <c r="D45" i="324"/>
  <c r="C45" i="324"/>
  <c r="D44" i="324"/>
  <c r="C44" i="324"/>
  <c r="D43" i="324"/>
  <c r="C43" i="324"/>
  <c r="D42" i="324"/>
  <c r="C42" i="324"/>
  <c r="D41" i="324"/>
  <c r="C41" i="324"/>
  <c r="D40" i="324"/>
  <c r="C40" i="324"/>
  <c r="D39" i="324"/>
  <c r="C39" i="324"/>
  <c r="D38" i="324"/>
  <c r="C38" i="324"/>
  <c r="D37" i="324"/>
  <c r="C37" i="324"/>
  <c r="D36" i="324"/>
  <c r="C36" i="324"/>
  <c r="D35" i="324"/>
  <c r="C35" i="324"/>
  <c r="D34" i="324"/>
  <c r="C34" i="324"/>
  <c r="D33" i="324"/>
  <c r="C33" i="324"/>
  <c r="E32" i="324"/>
  <c r="D32" i="324"/>
  <c r="C32" i="324"/>
  <c r="D31" i="324"/>
  <c r="C31" i="324"/>
  <c r="D30" i="324"/>
  <c r="C30" i="324"/>
  <c r="D29" i="324"/>
  <c r="C29" i="324"/>
  <c r="D28" i="324"/>
  <c r="C28" i="324"/>
  <c r="D27" i="324"/>
  <c r="C27" i="324"/>
  <c r="D26" i="324"/>
  <c r="C26" i="324"/>
  <c r="D25" i="324"/>
  <c r="C25" i="324"/>
  <c r="D24" i="324"/>
  <c r="C24" i="324"/>
  <c r="H20" i="324"/>
  <c r="D20" i="324"/>
  <c r="C20" i="324"/>
  <c r="D19" i="324"/>
  <c r="C19" i="324"/>
  <c r="D18" i="324"/>
  <c r="C18" i="324"/>
  <c r="D17" i="324"/>
  <c r="C17" i="324"/>
  <c r="D16" i="324"/>
  <c r="C16" i="324"/>
  <c r="D15" i="324"/>
  <c r="C15" i="324"/>
  <c r="D14" i="324"/>
  <c r="C14" i="324"/>
  <c r="D13" i="324"/>
  <c r="C13" i="324"/>
  <c r="D12" i="324"/>
  <c r="C12" i="324"/>
  <c r="D11" i="324"/>
  <c r="C11" i="324"/>
  <c r="D10" i="324"/>
  <c r="C10" i="324"/>
  <c r="D9" i="324"/>
  <c r="C9" i="324"/>
  <c r="D8" i="324"/>
  <c r="C8" i="324"/>
  <c r="D7" i="324"/>
  <c r="C7" i="324"/>
  <c r="I26" i="322"/>
  <c r="I32" i="322"/>
  <c r="I38" i="322"/>
  <c r="I63" i="322"/>
  <c r="I64" i="322"/>
  <c r="G22" i="250" l="1"/>
  <c r="F92" i="3"/>
  <c r="G10" i="250"/>
  <c r="F80" i="3"/>
  <c r="G14" i="250"/>
  <c r="F84" i="3"/>
  <c r="G21" i="250"/>
  <c r="F91" i="3"/>
  <c r="G15" i="250"/>
  <c r="F85" i="3"/>
  <c r="G13" i="250"/>
  <c r="F83" i="3"/>
  <c r="G12" i="250"/>
  <c r="F82" i="3"/>
  <c r="G18" i="250"/>
  <c r="F88" i="3"/>
  <c r="G19" i="250"/>
  <c r="F89" i="3"/>
  <c r="G17" i="250"/>
  <c r="F87" i="3"/>
  <c r="G16" i="250"/>
  <c r="F86" i="3"/>
  <c r="G20" i="250"/>
  <c r="F90" i="3"/>
  <c r="G11" i="250"/>
  <c r="F81" i="3"/>
  <c r="F88" i="4"/>
  <c r="F90" i="4" s="1"/>
  <c r="I12" i="322"/>
  <c r="I108" i="322"/>
  <c r="F20" i="248"/>
  <c r="E73" i="322"/>
  <c r="I42" i="322"/>
  <c r="F119" i="249"/>
  <c r="F120" i="249" s="1"/>
  <c r="F123" i="245"/>
  <c r="F125" i="245" s="1"/>
  <c r="I71" i="322"/>
  <c r="I114" i="322"/>
  <c r="E99" i="322"/>
  <c r="E117" i="322"/>
  <c r="E31" i="322"/>
  <c r="E80" i="322"/>
  <c r="E105" i="322"/>
  <c r="E110" i="322"/>
  <c r="E123" i="322"/>
  <c r="E37" i="322"/>
  <c r="E65" i="322"/>
  <c r="E92" i="322"/>
  <c r="I44" i="322"/>
  <c r="E25" i="322"/>
  <c r="E46" i="322"/>
  <c r="I23" i="322"/>
  <c r="I28" i="322"/>
  <c r="I34" i="322"/>
  <c r="I57" i="322"/>
  <c r="C124" i="322"/>
  <c r="D124" i="322"/>
  <c r="E95" i="324"/>
  <c r="E11" i="326" s="1"/>
  <c r="D55" i="324"/>
  <c r="D8" i="326" s="1"/>
  <c r="E55" i="324"/>
  <c r="E8" i="326" s="1"/>
  <c r="C62" i="324"/>
  <c r="C9" i="326" s="1"/>
  <c r="D95" i="324"/>
  <c r="D11" i="326" s="1"/>
  <c r="D21" i="324"/>
  <c r="D7" i="326" s="1"/>
  <c r="D62" i="324"/>
  <c r="D9" i="326" s="1"/>
  <c r="C95" i="324"/>
  <c r="C11" i="326" s="1"/>
  <c r="E21" i="324"/>
  <c r="E7" i="326" s="1"/>
  <c r="C21" i="324"/>
  <c r="C7" i="326" s="1"/>
  <c r="C55" i="324"/>
  <c r="C8" i="326" s="1"/>
  <c r="E62" i="324"/>
  <c r="E9" i="326" s="1"/>
  <c r="F93" i="3" l="1"/>
  <c r="F95" i="3" s="1"/>
  <c r="G23" i="250"/>
  <c r="G175" i="247" s="1"/>
  <c r="E13" i="326"/>
  <c r="C13" i="326"/>
  <c r="D13" i="326"/>
  <c r="G185" i="166"/>
  <c r="G24" i="250"/>
  <c r="D96" i="324"/>
  <c r="D97" i="324" s="1"/>
  <c r="E124" i="322"/>
  <c r="C96" i="324"/>
  <c r="C97" i="324" s="1"/>
  <c r="E96" i="324"/>
  <c r="E14" i="326" s="1"/>
  <c r="F223" i="13"/>
  <c r="F224" i="13" s="1"/>
  <c r="F217" i="13"/>
  <c r="F219" i="13" s="1"/>
  <c r="F214" i="13"/>
  <c r="F212" i="13"/>
  <c r="F208" i="13"/>
  <c r="F209" i="13" s="1"/>
  <c r="F200" i="13"/>
  <c r="F201" i="13" s="1"/>
  <c r="F197" i="13"/>
  <c r="F196" i="13"/>
  <c r="F195" i="13"/>
  <c r="F194" i="13"/>
  <c r="F193" i="13"/>
  <c r="F192" i="13"/>
  <c r="F191" i="13"/>
  <c r="F190" i="13"/>
  <c r="F189" i="13"/>
  <c r="F188" i="13"/>
  <c r="F187" i="13"/>
  <c r="F184" i="13"/>
  <c r="F183" i="13"/>
  <c r="F182" i="13"/>
  <c r="F179" i="13"/>
  <c r="F180" i="13" s="1"/>
  <c r="F176" i="13"/>
  <c r="F175" i="13"/>
  <c r="F174" i="13"/>
  <c r="F173" i="13"/>
  <c r="F172" i="13"/>
  <c r="F171" i="13"/>
  <c r="F170" i="13"/>
  <c r="F167" i="13"/>
  <c r="F166" i="13"/>
  <c r="F165" i="13"/>
  <c r="F164" i="13"/>
  <c r="F163" i="13"/>
  <c r="F160" i="13"/>
  <c r="F159" i="13"/>
  <c r="F158" i="13"/>
  <c r="F157" i="13"/>
  <c r="F156" i="13"/>
  <c r="F155" i="13"/>
  <c r="F154" i="13"/>
  <c r="F153" i="13"/>
  <c r="F152" i="13"/>
  <c r="F151" i="13"/>
  <c r="F150" i="13"/>
  <c r="F149" i="13"/>
  <c r="F148" i="13"/>
  <c r="F147" i="13"/>
  <c r="F146" i="13"/>
  <c r="F145" i="13"/>
  <c r="F142" i="13"/>
  <c r="F141" i="13"/>
  <c r="F140" i="13"/>
  <c r="F139" i="13"/>
  <c r="F138" i="13"/>
  <c r="F137" i="13"/>
  <c r="F136" i="13"/>
  <c r="F135" i="13"/>
  <c r="F134" i="13"/>
  <c r="F133" i="13"/>
  <c r="F132" i="13"/>
  <c r="F131" i="13"/>
  <c r="F130" i="13"/>
  <c r="F129" i="13"/>
  <c r="F128" i="13"/>
  <c r="F127" i="13"/>
  <c r="F126" i="13"/>
  <c r="F125" i="13"/>
  <c r="F124" i="13"/>
  <c r="F123" i="13"/>
  <c r="F122" i="13"/>
  <c r="F119" i="13"/>
  <c r="F118" i="13"/>
  <c r="F117"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2" i="13"/>
  <c r="F33" i="13" s="1"/>
  <c r="F29" i="13"/>
  <c r="F28" i="13"/>
  <c r="F27" i="13"/>
  <c r="F26" i="13"/>
  <c r="F25" i="13"/>
  <c r="F24" i="13"/>
  <c r="F23" i="13"/>
  <c r="F18" i="13"/>
  <c r="F16" i="13"/>
  <c r="C14" i="326" l="1"/>
  <c r="D14" i="326"/>
  <c r="E97" i="324"/>
  <c r="F120" i="13"/>
  <c r="F185" i="13"/>
  <c r="F215" i="13"/>
  <c r="F177" i="13"/>
  <c r="F30" i="13"/>
  <c r="F63" i="13"/>
  <c r="F143" i="13"/>
  <c r="F115" i="13"/>
  <c r="F161" i="13"/>
  <c r="F168" i="13"/>
  <c r="F198" i="13"/>
  <c r="F12" i="13" l="1"/>
  <c r="F226" i="13" l="1"/>
  <c r="F227" i="13" s="1"/>
  <c r="F12" i="12" l="1"/>
  <c r="E12" i="2" s="1"/>
  <c r="F14" i="13" l="1"/>
  <c r="F19" i="13" s="1"/>
  <c r="F205" i="13" l="1"/>
  <c r="F206" i="13" s="1"/>
  <c r="F228" i="13" s="1"/>
  <c r="F31" i="12" l="1"/>
  <c r="E33" i="2" s="1"/>
  <c r="E33" i="3" s="1"/>
  <c r="F32" i="12" l="1"/>
  <c r="E34" i="2" s="1"/>
  <c r="E34" i="3" s="1"/>
  <c r="F13" i="12" l="1"/>
  <c r="E13" i="2" s="1"/>
  <c r="F14" i="12"/>
  <c r="E14" i="2" s="1"/>
  <c r="F15" i="12"/>
  <c r="E15" i="2" s="1"/>
  <c r="F17" i="12" l="1"/>
  <c r="E18" i="2" s="1"/>
  <c r="E18" i="3" s="1"/>
  <c r="F16" i="12"/>
  <c r="E17" i="2" s="1"/>
  <c r="F28" i="12"/>
  <c r="E29" i="2" s="1"/>
  <c r="E29" i="3" s="1"/>
  <c r="F30" i="12"/>
  <c r="E32" i="2" s="1"/>
  <c r="F34" i="12"/>
  <c r="E38" i="2" s="1"/>
  <c r="F29" i="12"/>
  <c r="E31" i="2" s="1"/>
  <c r="F25" i="12"/>
  <c r="E26" i="2" s="1"/>
  <c r="E26" i="3" s="1"/>
  <c r="F19" i="12"/>
  <c r="E20" i="2" s="1"/>
  <c r="E20" i="3" s="1"/>
  <c r="F24" i="12"/>
  <c r="E25" i="2" s="1"/>
  <c r="E25" i="3" s="1"/>
  <c r="F26" i="12"/>
  <c r="E27" i="2" s="1"/>
  <c r="E27" i="3" s="1"/>
  <c r="F20" i="12"/>
  <c r="E21" i="2" s="1"/>
  <c r="E21" i="3" s="1"/>
  <c r="F27" i="12"/>
  <c r="E28" i="2" s="1"/>
  <c r="E28" i="3" s="1"/>
  <c r="F22" i="12"/>
  <c r="E23" i="2" s="1"/>
  <c r="E23" i="3" s="1"/>
  <c r="F21" i="12"/>
  <c r="E22" i="2" s="1"/>
  <c r="E22" i="3" s="1"/>
  <c r="F18" i="12"/>
  <c r="E19" i="2" s="1"/>
  <c r="E19" i="3" s="1"/>
  <c r="F23" i="12"/>
  <c r="E24" i="2" s="1"/>
  <c r="E24" i="3" s="1"/>
  <c r="E32" i="3" l="1"/>
  <c r="E27" i="5"/>
  <c r="E31" i="3"/>
  <c r="E28" i="5"/>
  <c r="E17" i="3"/>
  <c r="E23" i="5"/>
  <c r="E38" i="3"/>
  <c r="E31" i="5"/>
  <c r="E40" i="2"/>
  <c r="F33" i="12"/>
  <c r="F35" i="12" s="1"/>
  <c r="F36" i="12" s="1"/>
  <c r="E32" i="5" l="1"/>
  <c r="F170" i="320"/>
  <c r="E170" i="320"/>
  <c r="D169" i="320"/>
  <c r="D168" i="320"/>
  <c r="D167" i="320"/>
  <c r="D166" i="320"/>
  <c r="D165" i="320"/>
  <c r="D164" i="320"/>
  <c r="D163" i="320"/>
  <c r="F161" i="320"/>
  <c r="E161" i="320"/>
  <c r="D160" i="320"/>
  <c r="D159" i="320"/>
  <c r="D158" i="320"/>
  <c r="D157" i="320"/>
  <c r="F155" i="320"/>
  <c r="E155" i="320"/>
  <c r="D154" i="320"/>
  <c r="D155" i="320" s="1"/>
  <c r="F152" i="320"/>
  <c r="E152" i="320"/>
  <c r="D151" i="320"/>
  <c r="D150" i="320"/>
  <c r="D149" i="320"/>
  <c r="D148" i="320"/>
  <c r="F146" i="320"/>
  <c r="E146" i="320"/>
  <c r="D145" i="320"/>
  <c r="D146" i="320" s="1"/>
  <c r="F143" i="320"/>
  <c r="E143" i="320"/>
  <c r="D142" i="320"/>
  <c r="D143" i="320" s="1"/>
  <c r="F140" i="320"/>
  <c r="E140" i="320"/>
  <c r="D139" i="320"/>
  <c r="D138" i="320"/>
  <c r="D137" i="320"/>
  <c r="D136" i="320"/>
  <c r="D135" i="320"/>
  <c r="D134" i="320"/>
  <c r="D133" i="320"/>
  <c r="D132" i="320"/>
  <c r="D131" i="320"/>
  <c r="D130" i="320"/>
  <c r="F128" i="320"/>
  <c r="E128" i="320"/>
  <c r="D127" i="320"/>
  <c r="D126" i="320"/>
  <c r="D125" i="320"/>
  <c r="D124" i="320"/>
  <c r="D123" i="320"/>
  <c r="D122" i="320"/>
  <c r="D121" i="320"/>
  <c r="D120" i="320"/>
  <c r="D119" i="320"/>
  <c r="F117" i="320"/>
  <c r="E117" i="320"/>
  <c r="D116" i="320"/>
  <c r="D115" i="320"/>
  <c r="D114" i="320"/>
  <c r="D113" i="320"/>
  <c r="D112" i="320"/>
  <c r="D111" i="320"/>
  <c r="D110" i="320"/>
  <c r="D109" i="320"/>
  <c r="F107" i="320"/>
  <c r="E107" i="320"/>
  <c r="D106" i="320"/>
  <c r="D105" i="320"/>
  <c r="D104" i="320"/>
  <c r="D103" i="320"/>
  <c r="D102" i="320"/>
  <c r="F100" i="320"/>
  <c r="E100" i="320"/>
  <c r="D99" i="320"/>
  <c r="D98" i="320"/>
  <c r="D97" i="320"/>
  <c r="D96" i="320"/>
  <c r="D95" i="320"/>
  <c r="D94" i="320"/>
  <c r="D93" i="320"/>
  <c r="D92" i="320"/>
  <c r="D91" i="320"/>
  <c r="D90" i="320"/>
  <c r="D89" i="320"/>
  <c r="D88" i="320"/>
  <c r="D87" i="320"/>
  <c r="D86" i="320"/>
  <c r="D85" i="320"/>
  <c r="F83" i="320"/>
  <c r="E83" i="320"/>
  <c r="D82" i="320"/>
  <c r="D81" i="320"/>
  <c r="D80" i="320"/>
  <c r="D79" i="320"/>
  <c r="F77" i="320"/>
  <c r="E77" i="320"/>
  <c r="D76" i="320"/>
  <c r="D75" i="320"/>
  <c r="D74" i="320"/>
  <c r="F72" i="320"/>
  <c r="E72" i="320"/>
  <c r="D71" i="320"/>
  <c r="D70" i="320"/>
  <c r="D69" i="320"/>
  <c r="D68" i="320"/>
  <c r="F66" i="320"/>
  <c r="E66" i="320"/>
  <c r="D65" i="320"/>
  <c r="D64" i="320"/>
  <c r="F62" i="320"/>
  <c r="E62" i="320"/>
  <c r="D61" i="320"/>
  <c r="D60" i="320"/>
  <c r="D59" i="320"/>
  <c r="D58" i="320"/>
  <c r="D57" i="320"/>
  <c r="D56" i="320"/>
  <c r="D55" i="320"/>
  <c r="F53" i="320"/>
  <c r="E53" i="320"/>
  <c r="D52" i="320"/>
  <c r="D53" i="320" s="1"/>
  <c r="F50" i="320"/>
  <c r="E50" i="320"/>
  <c r="D49" i="320"/>
  <c r="D50" i="320" s="1"/>
  <c r="F47" i="320"/>
  <c r="E47" i="320"/>
  <c r="D46" i="320"/>
  <c r="D47" i="320" s="1"/>
  <c r="F44" i="320"/>
  <c r="E44" i="320"/>
  <c r="D43" i="320"/>
  <c r="D42" i="320"/>
  <c r="D41" i="320"/>
  <c r="D40" i="320"/>
  <c r="D39" i="320"/>
  <c r="D38" i="320"/>
  <c r="D37" i="320"/>
  <c r="D36" i="320"/>
  <c r="D35" i="320"/>
  <c r="D34" i="320"/>
  <c r="D33" i="320"/>
  <c r="D32" i="320"/>
  <c r="D31" i="320"/>
  <c r="D30" i="320"/>
  <c r="D29" i="320"/>
  <c r="D28" i="320"/>
  <c r="D27" i="320"/>
  <c r="D26" i="320"/>
  <c r="D25" i="320"/>
  <c r="D24" i="320"/>
  <c r="D23" i="320"/>
  <c r="D22" i="320"/>
  <c r="D21" i="320"/>
  <c r="D20" i="320"/>
  <c r="D19" i="320"/>
  <c r="D18" i="320"/>
  <c r="D17" i="320"/>
  <c r="D16" i="320"/>
  <c r="D15" i="320"/>
  <c r="D14" i="320"/>
  <c r="D13" i="320"/>
  <c r="D12" i="320"/>
  <c r="D11" i="320"/>
  <c r="D10" i="320"/>
  <c r="D9" i="320"/>
  <c r="F170" i="319"/>
  <c r="E170" i="319"/>
  <c r="D169" i="319"/>
  <c r="D168" i="319"/>
  <c r="D167" i="319"/>
  <c r="D166" i="319"/>
  <c r="D165" i="319"/>
  <c r="D164" i="319"/>
  <c r="D163" i="319"/>
  <c r="F161" i="319"/>
  <c r="E161" i="319"/>
  <c r="D160" i="319"/>
  <c r="D159" i="319"/>
  <c r="D158" i="319"/>
  <c r="D157" i="319"/>
  <c r="F155" i="319"/>
  <c r="E155" i="319"/>
  <c r="D154" i="319"/>
  <c r="D155" i="319" s="1"/>
  <c r="F152" i="319"/>
  <c r="E152" i="319"/>
  <c r="D151" i="319"/>
  <c r="D150" i="319"/>
  <c r="D149" i="319"/>
  <c r="D148" i="319"/>
  <c r="F146" i="319"/>
  <c r="E146" i="319"/>
  <c r="D145" i="319"/>
  <c r="D146" i="319" s="1"/>
  <c r="F143" i="319"/>
  <c r="E143" i="319"/>
  <c r="D142" i="319"/>
  <c r="D143" i="319" s="1"/>
  <c r="F140" i="319"/>
  <c r="E140" i="319"/>
  <c r="D139" i="319"/>
  <c r="D138" i="319"/>
  <c r="D137" i="319"/>
  <c r="D136" i="319"/>
  <c r="D135" i="319"/>
  <c r="D134" i="319"/>
  <c r="D133" i="319"/>
  <c r="D132" i="319"/>
  <c r="D131" i="319"/>
  <c r="D130" i="319"/>
  <c r="F128" i="319"/>
  <c r="E128" i="319"/>
  <c r="D127" i="319"/>
  <c r="D126" i="319"/>
  <c r="D125" i="319"/>
  <c r="D124" i="319"/>
  <c r="D123" i="319"/>
  <c r="D122" i="319"/>
  <c r="D121" i="319"/>
  <c r="D120" i="319"/>
  <c r="D119" i="319"/>
  <c r="F117" i="319"/>
  <c r="E117" i="319"/>
  <c r="D116" i="319"/>
  <c r="D115" i="319"/>
  <c r="D114" i="319"/>
  <c r="D113" i="319"/>
  <c r="D112" i="319"/>
  <c r="D111" i="319"/>
  <c r="D110" i="319"/>
  <c r="D109" i="319"/>
  <c r="F107" i="319"/>
  <c r="E107" i="319"/>
  <c r="D106" i="319"/>
  <c r="D105" i="319"/>
  <c r="D104" i="319"/>
  <c r="D103" i="319"/>
  <c r="D102" i="319"/>
  <c r="F100" i="319"/>
  <c r="E100" i="319"/>
  <c r="D99" i="319"/>
  <c r="D98" i="319"/>
  <c r="D97" i="319"/>
  <c r="D96" i="319"/>
  <c r="D95" i="319"/>
  <c r="D94" i="319"/>
  <c r="D93" i="319"/>
  <c r="D92" i="319"/>
  <c r="D91" i="319"/>
  <c r="D90" i="319"/>
  <c r="D89" i="319"/>
  <c r="D88" i="319"/>
  <c r="D87" i="319"/>
  <c r="D86" i="319"/>
  <c r="D85" i="319"/>
  <c r="F83" i="319"/>
  <c r="E83" i="319"/>
  <c r="D82" i="319"/>
  <c r="D81" i="319"/>
  <c r="D80" i="319"/>
  <c r="D79" i="319"/>
  <c r="F77" i="319"/>
  <c r="E77" i="319"/>
  <c r="D76" i="319"/>
  <c r="D75" i="319"/>
  <c r="D74" i="319"/>
  <c r="F72" i="319"/>
  <c r="E72" i="319"/>
  <c r="D71" i="319"/>
  <c r="D70" i="319"/>
  <c r="D69" i="319"/>
  <c r="D68" i="319"/>
  <c r="F66" i="319"/>
  <c r="E66" i="319"/>
  <c r="D65" i="319"/>
  <c r="D64" i="319"/>
  <c r="F62" i="319"/>
  <c r="E62" i="319"/>
  <c r="D61" i="319"/>
  <c r="D60" i="319"/>
  <c r="D59" i="319"/>
  <c r="D58" i="319"/>
  <c r="D57" i="319"/>
  <c r="D56" i="319"/>
  <c r="D55" i="319"/>
  <c r="F53" i="319"/>
  <c r="E53" i="319"/>
  <c r="D52" i="319"/>
  <c r="D53" i="319" s="1"/>
  <c r="F50" i="319"/>
  <c r="E50" i="319"/>
  <c r="D49" i="319"/>
  <c r="D50" i="319" s="1"/>
  <c r="F47" i="319"/>
  <c r="E47" i="319"/>
  <c r="D46" i="319"/>
  <c r="D47" i="319" s="1"/>
  <c r="F44" i="319"/>
  <c r="E44" i="319"/>
  <c r="D43" i="319"/>
  <c r="D42" i="319"/>
  <c r="D41" i="319"/>
  <c r="D40" i="319"/>
  <c r="D39" i="319"/>
  <c r="D38" i="319"/>
  <c r="D37" i="319"/>
  <c r="D36" i="319"/>
  <c r="D35" i="319"/>
  <c r="D34" i="319"/>
  <c r="D33" i="319"/>
  <c r="D32" i="319"/>
  <c r="D31" i="319"/>
  <c r="D30" i="319"/>
  <c r="D29" i="319"/>
  <c r="D28" i="319"/>
  <c r="D27" i="319"/>
  <c r="D26" i="319"/>
  <c r="D25" i="319"/>
  <c r="D24" i="319"/>
  <c r="D23" i="319"/>
  <c r="D22" i="319"/>
  <c r="D21" i="319"/>
  <c r="D20" i="319"/>
  <c r="D19" i="319"/>
  <c r="D18" i="319"/>
  <c r="D17" i="319"/>
  <c r="D16" i="319"/>
  <c r="D15" i="319"/>
  <c r="D14" i="319"/>
  <c r="D13" i="319"/>
  <c r="D12" i="319"/>
  <c r="D11" i="319"/>
  <c r="D10" i="319"/>
  <c r="D9" i="319"/>
  <c r="F170" i="318"/>
  <c r="E170" i="318"/>
  <c r="F161" i="318"/>
  <c r="E161" i="318"/>
  <c r="F155" i="318"/>
  <c r="E155" i="318"/>
  <c r="F152" i="318"/>
  <c r="E152" i="318"/>
  <c r="F146" i="318"/>
  <c r="E146" i="318"/>
  <c r="F143" i="318"/>
  <c r="E143" i="318"/>
  <c r="F140" i="318"/>
  <c r="E140" i="318"/>
  <c r="F128" i="318"/>
  <c r="E128" i="318"/>
  <c r="F117" i="318"/>
  <c r="E117" i="318"/>
  <c r="F107" i="318"/>
  <c r="E107" i="318"/>
  <c r="F100" i="318"/>
  <c r="E100" i="318"/>
  <c r="F83" i="318"/>
  <c r="E83" i="318"/>
  <c r="F77" i="318"/>
  <c r="E77" i="318"/>
  <c r="E72" i="318"/>
  <c r="E171" i="318" s="1"/>
  <c r="F70" i="318"/>
  <c r="E66" i="318"/>
  <c r="F62" i="318"/>
  <c r="F53" i="318"/>
  <c r="E53" i="318"/>
  <c r="F50" i="318"/>
  <c r="E50" i="318"/>
  <c r="F47" i="318"/>
  <c r="E47" i="318"/>
  <c r="F44" i="318"/>
  <c r="E44" i="318"/>
  <c r="F170" i="317"/>
  <c r="E170" i="317"/>
  <c r="D169" i="317"/>
  <c r="D168" i="317"/>
  <c r="D167" i="317"/>
  <c r="D166" i="317"/>
  <c r="D165" i="317"/>
  <c r="D164" i="317"/>
  <c r="D163" i="317"/>
  <c r="F161" i="317"/>
  <c r="E161" i="317"/>
  <c r="D160" i="317"/>
  <c r="D159" i="317"/>
  <c r="D158" i="317"/>
  <c r="D157" i="317"/>
  <c r="F155" i="317"/>
  <c r="E155" i="317"/>
  <c r="D154" i="317"/>
  <c r="D155" i="317" s="1"/>
  <c r="F152" i="317"/>
  <c r="E152" i="317"/>
  <c r="D151" i="317"/>
  <c r="D150" i="317"/>
  <c r="D149" i="317"/>
  <c r="D148" i="317"/>
  <c r="F146" i="317"/>
  <c r="E146" i="317"/>
  <c r="D145" i="317"/>
  <c r="D146" i="317" s="1"/>
  <c r="F143" i="317"/>
  <c r="E143" i="317"/>
  <c r="D142" i="317"/>
  <c r="D143" i="317" s="1"/>
  <c r="F140" i="317"/>
  <c r="E140" i="317"/>
  <c r="D139" i="317"/>
  <c r="D138" i="317"/>
  <c r="D137" i="317"/>
  <c r="D136" i="317"/>
  <c r="D135" i="317"/>
  <c r="D134" i="317"/>
  <c r="D133" i="317"/>
  <c r="D132" i="317"/>
  <c r="D131" i="317"/>
  <c r="D130" i="317"/>
  <c r="F128" i="317"/>
  <c r="E128" i="317"/>
  <c r="D127" i="317"/>
  <c r="D126" i="317"/>
  <c r="D125" i="317"/>
  <c r="D124" i="317"/>
  <c r="D123" i="317"/>
  <c r="D122" i="317"/>
  <c r="D121" i="317"/>
  <c r="D120" i="317"/>
  <c r="D119" i="317"/>
  <c r="F117" i="317"/>
  <c r="E117" i="317"/>
  <c r="D116" i="317"/>
  <c r="D115" i="317"/>
  <c r="D114" i="317"/>
  <c r="D113" i="317"/>
  <c r="D112" i="317"/>
  <c r="D111" i="317"/>
  <c r="D110" i="317"/>
  <c r="D109" i="317"/>
  <c r="F107" i="317"/>
  <c r="E107" i="317"/>
  <c r="D106" i="317"/>
  <c r="D105" i="317"/>
  <c r="D104" i="317"/>
  <c r="D103" i="317"/>
  <c r="D102" i="317"/>
  <c r="F100" i="317"/>
  <c r="E100" i="317"/>
  <c r="D99" i="317"/>
  <c r="D98" i="317"/>
  <c r="D97" i="317"/>
  <c r="D96" i="317"/>
  <c r="D95" i="317"/>
  <c r="D94" i="317"/>
  <c r="D93" i="317"/>
  <c r="D92" i="317"/>
  <c r="D91" i="317"/>
  <c r="D90" i="317"/>
  <c r="D89" i="317"/>
  <c r="D88" i="317"/>
  <c r="D87" i="317"/>
  <c r="D86" i="317"/>
  <c r="D85" i="317"/>
  <c r="F83" i="317"/>
  <c r="E83" i="317"/>
  <c r="D82" i="317"/>
  <c r="D81" i="317"/>
  <c r="D80" i="317"/>
  <c r="D79" i="317"/>
  <c r="F77" i="317"/>
  <c r="E77" i="317"/>
  <c r="D76" i="317"/>
  <c r="D75" i="317"/>
  <c r="D74" i="317"/>
  <c r="F72" i="317"/>
  <c r="E72" i="317"/>
  <c r="D71" i="317"/>
  <c r="D70" i="317"/>
  <c r="D69" i="317"/>
  <c r="D68" i="317"/>
  <c r="F66" i="317"/>
  <c r="E66" i="317"/>
  <c r="D65" i="317"/>
  <c r="D64" i="317"/>
  <c r="F62" i="317"/>
  <c r="E62" i="317"/>
  <c r="D61" i="317"/>
  <c r="D60" i="317"/>
  <c r="D59" i="317"/>
  <c r="D58" i="317"/>
  <c r="D57" i="317"/>
  <c r="D56" i="317"/>
  <c r="D55" i="317"/>
  <c r="F53" i="317"/>
  <c r="E53" i="317"/>
  <c r="D52" i="317"/>
  <c r="D53" i="317" s="1"/>
  <c r="F50" i="317"/>
  <c r="E50" i="317"/>
  <c r="D49" i="317"/>
  <c r="D50" i="317" s="1"/>
  <c r="F47" i="317"/>
  <c r="E47" i="317"/>
  <c r="D46" i="317"/>
  <c r="D47" i="317" s="1"/>
  <c r="F44" i="317"/>
  <c r="E44" i="317"/>
  <c r="D43" i="317"/>
  <c r="D42" i="317"/>
  <c r="D41" i="317"/>
  <c r="D40" i="317"/>
  <c r="D39" i="317"/>
  <c r="D38" i="317"/>
  <c r="D37" i="317"/>
  <c r="D36" i="317"/>
  <c r="D35" i="317"/>
  <c r="D34" i="317"/>
  <c r="D33" i="317"/>
  <c r="D32" i="317"/>
  <c r="D31" i="317"/>
  <c r="D30" i="317"/>
  <c r="D29" i="317"/>
  <c r="D28" i="317"/>
  <c r="D27" i="317"/>
  <c r="D26" i="317"/>
  <c r="D25" i="317"/>
  <c r="D24" i="317"/>
  <c r="D23" i="317"/>
  <c r="D22" i="317"/>
  <c r="D21" i="317"/>
  <c r="D20" i="317"/>
  <c r="D19" i="317"/>
  <c r="D18" i="317"/>
  <c r="D17" i="317"/>
  <c r="D16" i="317"/>
  <c r="D15" i="317"/>
  <c r="D14" i="317"/>
  <c r="D13" i="317"/>
  <c r="D12" i="317"/>
  <c r="D11" i="317"/>
  <c r="D10" i="317"/>
  <c r="D9" i="317"/>
  <c r="F170" i="316"/>
  <c r="E170" i="316"/>
  <c r="F161" i="316"/>
  <c r="E161" i="316"/>
  <c r="F155" i="316"/>
  <c r="E155" i="316"/>
  <c r="F152" i="316"/>
  <c r="E152" i="316"/>
  <c r="F146" i="316"/>
  <c r="E146" i="316"/>
  <c r="F143" i="316"/>
  <c r="E143" i="316"/>
  <c r="F140" i="316"/>
  <c r="E140" i="316"/>
  <c r="F128" i="316"/>
  <c r="E128" i="316"/>
  <c r="F117" i="316"/>
  <c r="E117" i="316"/>
  <c r="F107" i="316"/>
  <c r="E107" i="316"/>
  <c r="F100" i="316"/>
  <c r="E100" i="316"/>
  <c r="F83" i="316"/>
  <c r="E83" i="316"/>
  <c r="F77" i="316"/>
  <c r="E77" i="316"/>
  <c r="F72" i="316"/>
  <c r="E72" i="316"/>
  <c r="E66" i="316"/>
  <c r="F62" i="316"/>
  <c r="F53" i="316"/>
  <c r="E53" i="316"/>
  <c r="F50" i="316"/>
  <c r="E50" i="316"/>
  <c r="F47" i="316"/>
  <c r="E47" i="316"/>
  <c r="F44" i="316"/>
  <c r="E44" i="316"/>
  <c r="F170" i="315"/>
  <c r="E170" i="315"/>
  <c r="D169" i="315"/>
  <c r="D168" i="315"/>
  <c r="D167" i="315"/>
  <c r="D166" i="315"/>
  <c r="D165" i="315"/>
  <c r="D164" i="315"/>
  <c r="D163" i="315"/>
  <c r="F161" i="315"/>
  <c r="E161" i="315"/>
  <c r="D160" i="315"/>
  <c r="D159" i="315"/>
  <c r="D158" i="315"/>
  <c r="D157" i="315"/>
  <c r="F155" i="315"/>
  <c r="E155" i="315"/>
  <c r="D154" i="315"/>
  <c r="D155" i="315" s="1"/>
  <c r="F152" i="315"/>
  <c r="E152" i="315"/>
  <c r="D151" i="315"/>
  <c r="D150" i="315"/>
  <c r="D149" i="315"/>
  <c r="D148" i="315"/>
  <c r="F146" i="315"/>
  <c r="E146" i="315"/>
  <c r="D145" i="315"/>
  <c r="D146" i="315" s="1"/>
  <c r="F143" i="315"/>
  <c r="E143" i="315"/>
  <c r="D142" i="315"/>
  <c r="D143" i="315" s="1"/>
  <c r="F140" i="315"/>
  <c r="E140" i="315"/>
  <c r="D139" i="315"/>
  <c r="D138" i="315"/>
  <c r="D137" i="315"/>
  <c r="D136" i="315"/>
  <c r="D135" i="315"/>
  <c r="D134" i="315"/>
  <c r="D133" i="315"/>
  <c r="D132" i="315"/>
  <c r="D131" i="315"/>
  <c r="D130" i="315"/>
  <c r="F128" i="315"/>
  <c r="E128" i="315"/>
  <c r="D127" i="315"/>
  <c r="D126" i="315"/>
  <c r="D125" i="315"/>
  <c r="D124" i="315"/>
  <c r="D123" i="315"/>
  <c r="D122" i="315"/>
  <c r="D121" i="315"/>
  <c r="D120" i="315"/>
  <c r="D119" i="315"/>
  <c r="F117" i="315"/>
  <c r="E117" i="315"/>
  <c r="D116" i="315"/>
  <c r="D115" i="315"/>
  <c r="D114" i="315"/>
  <c r="D113" i="315"/>
  <c r="D112" i="315"/>
  <c r="D111" i="315"/>
  <c r="D110" i="315"/>
  <c r="D109" i="315"/>
  <c r="F107" i="315"/>
  <c r="E107" i="315"/>
  <c r="D106" i="315"/>
  <c r="D105" i="315"/>
  <c r="D104" i="315"/>
  <c r="D103" i="315"/>
  <c r="D102" i="315"/>
  <c r="F100" i="315"/>
  <c r="E100" i="315"/>
  <c r="D99" i="315"/>
  <c r="D98" i="315"/>
  <c r="D97" i="315"/>
  <c r="D96" i="315"/>
  <c r="D95" i="315"/>
  <c r="D94" i="315"/>
  <c r="D93" i="315"/>
  <c r="D92" i="315"/>
  <c r="D91" i="315"/>
  <c r="D90" i="315"/>
  <c r="D89" i="315"/>
  <c r="D88" i="315"/>
  <c r="D87" i="315"/>
  <c r="D86" i="315"/>
  <c r="D85" i="315"/>
  <c r="F83" i="315"/>
  <c r="E83" i="315"/>
  <c r="D82" i="315"/>
  <c r="D81" i="315"/>
  <c r="D80" i="315"/>
  <c r="D79" i="315"/>
  <c r="F77" i="315"/>
  <c r="E77" i="315"/>
  <c r="D76" i="315"/>
  <c r="D75" i="315"/>
  <c r="D74" i="315"/>
  <c r="F72" i="315"/>
  <c r="E72" i="315"/>
  <c r="D71" i="315"/>
  <c r="D70" i="315"/>
  <c r="D69" i="315"/>
  <c r="D68" i="315"/>
  <c r="F66" i="315"/>
  <c r="E66" i="315"/>
  <c r="D65" i="315"/>
  <c r="D64" i="315"/>
  <c r="F62" i="315"/>
  <c r="E62" i="315"/>
  <c r="D61" i="315"/>
  <c r="D60" i="315"/>
  <c r="D59" i="315"/>
  <c r="D58" i="315"/>
  <c r="D57" i="315"/>
  <c r="D56" i="315"/>
  <c r="D55" i="315"/>
  <c r="F53" i="315"/>
  <c r="E53" i="315"/>
  <c r="D52" i="315"/>
  <c r="D53" i="315" s="1"/>
  <c r="F50" i="315"/>
  <c r="E50" i="315"/>
  <c r="D49" i="315"/>
  <c r="D50" i="315" s="1"/>
  <c r="F47" i="315"/>
  <c r="E47" i="315"/>
  <c r="D46" i="315"/>
  <c r="D47" i="315" s="1"/>
  <c r="F44" i="315"/>
  <c r="E44" i="315"/>
  <c r="D43" i="315"/>
  <c r="D42" i="315"/>
  <c r="D41" i="315"/>
  <c r="D40" i="315"/>
  <c r="D39" i="315"/>
  <c r="D38" i="315"/>
  <c r="D37" i="315"/>
  <c r="D36" i="315"/>
  <c r="D35" i="315"/>
  <c r="D34" i="315"/>
  <c r="D33" i="315"/>
  <c r="D32" i="315"/>
  <c r="D31" i="315"/>
  <c r="D30" i="315"/>
  <c r="D29" i="315"/>
  <c r="D28" i="315"/>
  <c r="D27" i="315"/>
  <c r="D26" i="315"/>
  <c r="D25" i="315"/>
  <c r="D24" i="315"/>
  <c r="D23" i="315"/>
  <c r="D22" i="315"/>
  <c r="D21" i="315"/>
  <c r="D20" i="315"/>
  <c r="D19" i="315"/>
  <c r="D18" i="315"/>
  <c r="D17" i="315"/>
  <c r="D16" i="315"/>
  <c r="D15" i="315"/>
  <c r="D14" i="315"/>
  <c r="D13" i="315"/>
  <c r="D12" i="315"/>
  <c r="D11" i="315"/>
  <c r="D10" i="315"/>
  <c r="D9" i="315"/>
  <c r="F170" i="314"/>
  <c r="E170" i="314"/>
  <c r="D169" i="314"/>
  <c r="D168" i="314"/>
  <c r="D167" i="314"/>
  <c r="D166" i="314"/>
  <c r="D165" i="314"/>
  <c r="D164" i="314"/>
  <c r="D163" i="314"/>
  <c r="F161" i="314"/>
  <c r="E161" i="314"/>
  <c r="D160" i="314"/>
  <c r="D159" i="314"/>
  <c r="D158" i="314"/>
  <c r="D157" i="314"/>
  <c r="F155" i="314"/>
  <c r="E155" i="314"/>
  <c r="D154" i="314"/>
  <c r="D155" i="314" s="1"/>
  <c r="F152" i="314"/>
  <c r="E152" i="314"/>
  <c r="D151" i="314"/>
  <c r="D150" i="314"/>
  <c r="D149" i="314"/>
  <c r="D148" i="314"/>
  <c r="F146" i="314"/>
  <c r="E146" i="314"/>
  <c r="D145" i="314"/>
  <c r="D146" i="314" s="1"/>
  <c r="F143" i="314"/>
  <c r="E143" i="314"/>
  <c r="D142" i="314"/>
  <c r="D143" i="314" s="1"/>
  <c r="F140" i="314"/>
  <c r="E140" i="314"/>
  <c r="D139" i="314"/>
  <c r="D138" i="314"/>
  <c r="D137" i="314"/>
  <c r="D136" i="314"/>
  <c r="D135" i="314"/>
  <c r="D134" i="314"/>
  <c r="D133" i="314"/>
  <c r="D132" i="314"/>
  <c r="D131" i="314"/>
  <c r="D130" i="314"/>
  <c r="F128" i="314"/>
  <c r="E128" i="314"/>
  <c r="D127" i="314"/>
  <c r="D126" i="314"/>
  <c r="D125" i="314"/>
  <c r="D124" i="314"/>
  <c r="D123" i="314"/>
  <c r="D122" i="314"/>
  <c r="D121" i="314"/>
  <c r="D120" i="314"/>
  <c r="D119" i="314"/>
  <c r="F117" i="314"/>
  <c r="E117" i="314"/>
  <c r="D116" i="314"/>
  <c r="D115" i="314"/>
  <c r="D114" i="314"/>
  <c r="D113" i="314"/>
  <c r="D112" i="314"/>
  <c r="D111" i="314"/>
  <c r="D110" i="314"/>
  <c r="D109" i="314"/>
  <c r="F107" i="314"/>
  <c r="E107" i="314"/>
  <c r="D106" i="314"/>
  <c r="D105" i="314"/>
  <c r="D104" i="314"/>
  <c r="D103" i="314"/>
  <c r="D102" i="314"/>
  <c r="F100" i="314"/>
  <c r="E100" i="314"/>
  <c r="D99" i="314"/>
  <c r="D98" i="314"/>
  <c r="D97" i="314"/>
  <c r="D96" i="314"/>
  <c r="D95" i="314"/>
  <c r="D94" i="314"/>
  <c r="D93" i="314"/>
  <c r="D92" i="314"/>
  <c r="D91" i="314"/>
  <c r="D90" i="314"/>
  <c r="D89" i="314"/>
  <c r="D88" i="314"/>
  <c r="D87" i="314"/>
  <c r="D86" i="314"/>
  <c r="D85" i="314"/>
  <c r="F83" i="314"/>
  <c r="E83" i="314"/>
  <c r="D82" i="314"/>
  <c r="D81" i="314"/>
  <c r="D80" i="314"/>
  <c r="D79" i="314"/>
  <c r="F77" i="314"/>
  <c r="E77" i="314"/>
  <c r="D76" i="314"/>
  <c r="D75" i="314"/>
  <c r="D74" i="314"/>
  <c r="F72" i="314"/>
  <c r="E72" i="314"/>
  <c r="D71" i="314"/>
  <c r="D70" i="314"/>
  <c r="D69" i="314"/>
  <c r="D68" i="314"/>
  <c r="F66" i="314"/>
  <c r="E66" i="314"/>
  <c r="D65" i="314"/>
  <c r="D64" i="314"/>
  <c r="F62" i="314"/>
  <c r="E62" i="314"/>
  <c r="D61" i="314"/>
  <c r="D60" i="314"/>
  <c r="D59" i="314"/>
  <c r="D58" i="314"/>
  <c r="D57" i="314"/>
  <c r="D56" i="314"/>
  <c r="D55" i="314"/>
  <c r="F53" i="314"/>
  <c r="E53" i="314"/>
  <c r="D52" i="314"/>
  <c r="D53" i="314" s="1"/>
  <c r="F50" i="314"/>
  <c r="E50" i="314"/>
  <c r="D49" i="314"/>
  <c r="D50" i="314" s="1"/>
  <c r="F47" i="314"/>
  <c r="E47" i="314"/>
  <c r="D46" i="314"/>
  <c r="D47" i="314" s="1"/>
  <c r="F44" i="314"/>
  <c r="E44" i="314"/>
  <c r="D43" i="314"/>
  <c r="D42" i="314"/>
  <c r="D41" i="314"/>
  <c r="D40" i="314"/>
  <c r="D39" i="314"/>
  <c r="D38" i="314"/>
  <c r="D37" i="314"/>
  <c r="D36" i="314"/>
  <c r="D35" i="314"/>
  <c r="D34" i="314"/>
  <c r="D33" i="314"/>
  <c r="D32" i="314"/>
  <c r="D31" i="314"/>
  <c r="D30" i="314"/>
  <c r="D29" i="314"/>
  <c r="D28" i="314"/>
  <c r="D27" i="314"/>
  <c r="D26" i="314"/>
  <c r="D25" i="314"/>
  <c r="D24" i="314"/>
  <c r="D23" i="314"/>
  <c r="D22" i="314"/>
  <c r="D21" i="314"/>
  <c r="D20" i="314"/>
  <c r="D19" i="314"/>
  <c r="D18" i="314"/>
  <c r="D17" i="314"/>
  <c r="D16" i="314"/>
  <c r="D15" i="314"/>
  <c r="D14" i="314"/>
  <c r="D13" i="314"/>
  <c r="D12" i="314"/>
  <c r="D11" i="314"/>
  <c r="D10" i="314"/>
  <c r="D9" i="314"/>
  <c r="F170" i="313"/>
  <c r="E170" i="313"/>
  <c r="D169" i="313"/>
  <c r="D168" i="313"/>
  <c r="D167" i="313"/>
  <c r="D166" i="313"/>
  <c r="D165" i="313"/>
  <c r="D164" i="313"/>
  <c r="D163" i="313"/>
  <c r="F161" i="313"/>
  <c r="E161" i="313"/>
  <c r="D160" i="313"/>
  <c r="D159" i="313"/>
  <c r="D158" i="313"/>
  <c r="D157" i="313"/>
  <c r="F155" i="313"/>
  <c r="E155" i="313"/>
  <c r="D154" i="313"/>
  <c r="D155" i="313" s="1"/>
  <c r="F152" i="313"/>
  <c r="E152" i="313"/>
  <c r="D151" i="313"/>
  <c r="D150" i="313"/>
  <c r="D149" i="313"/>
  <c r="D148" i="313"/>
  <c r="F146" i="313"/>
  <c r="E146" i="313"/>
  <c r="D145" i="313"/>
  <c r="D146" i="313" s="1"/>
  <c r="F143" i="313"/>
  <c r="E143" i="313"/>
  <c r="D142" i="313"/>
  <c r="D143" i="313" s="1"/>
  <c r="F140" i="313"/>
  <c r="E140" i="313"/>
  <c r="D139" i="313"/>
  <c r="D138" i="313"/>
  <c r="D137" i="313"/>
  <c r="D136" i="313"/>
  <c r="D135" i="313"/>
  <c r="D134" i="313"/>
  <c r="D133" i="313"/>
  <c r="D132" i="313"/>
  <c r="D131" i="313"/>
  <c r="D130" i="313"/>
  <c r="F128" i="313"/>
  <c r="E128" i="313"/>
  <c r="D127" i="313"/>
  <c r="D126" i="313"/>
  <c r="D125" i="313"/>
  <c r="D124" i="313"/>
  <c r="D123" i="313"/>
  <c r="D122" i="313"/>
  <c r="D121" i="313"/>
  <c r="D120" i="313"/>
  <c r="D119" i="313"/>
  <c r="F117" i="313"/>
  <c r="E117" i="313"/>
  <c r="D116" i="313"/>
  <c r="D115" i="313"/>
  <c r="D114" i="313"/>
  <c r="D113" i="313"/>
  <c r="D112" i="313"/>
  <c r="D111" i="313"/>
  <c r="D110" i="313"/>
  <c r="D109" i="313"/>
  <c r="F107" i="313"/>
  <c r="E107" i="313"/>
  <c r="D106" i="313"/>
  <c r="D105" i="313"/>
  <c r="D104" i="313"/>
  <c r="D103" i="313"/>
  <c r="D102" i="313"/>
  <c r="F100" i="313"/>
  <c r="E100" i="313"/>
  <c r="D99" i="313"/>
  <c r="D98" i="313"/>
  <c r="D97" i="313"/>
  <c r="D96" i="313"/>
  <c r="D95" i="313"/>
  <c r="D94" i="313"/>
  <c r="D93" i="313"/>
  <c r="D92" i="313"/>
  <c r="D91" i="313"/>
  <c r="D90" i="313"/>
  <c r="D89" i="313"/>
  <c r="D88" i="313"/>
  <c r="D87" i="313"/>
  <c r="D86" i="313"/>
  <c r="D85" i="313"/>
  <c r="F83" i="313"/>
  <c r="E83" i="313"/>
  <c r="D82" i="313"/>
  <c r="D81" i="313"/>
  <c r="D80" i="313"/>
  <c r="D79" i="313"/>
  <c r="F77" i="313"/>
  <c r="E77" i="313"/>
  <c r="D76" i="313"/>
  <c r="D75" i="313"/>
  <c r="D74" i="313"/>
  <c r="F72" i="313"/>
  <c r="E72" i="313"/>
  <c r="D71" i="313"/>
  <c r="D70" i="313"/>
  <c r="D69" i="313"/>
  <c r="D68" i="313"/>
  <c r="F66" i="313"/>
  <c r="E66" i="313"/>
  <c r="D65" i="313"/>
  <c r="D64" i="313"/>
  <c r="F62" i="313"/>
  <c r="E62" i="313"/>
  <c r="D61" i="313"/>
  <c r="D60" i="313"/>
  <c r="D59" i="313"/>
  <c r="D58" i="313"/>
  <c r="D57" i="313"/>
  <c r="D56" i="313"/>
  <c r="D55" i="313"/>
  <c r="F53" i="313"/>
  <c r="E53" i="313"/>
  <c r="D52" i="313"/>
  <c r="D53" i="313" s="1"/>
  <c r="F50" i="313"/>
  <c r="E50" i="313"/>
  <c r="D49" i="313"/>
  <c r="D50" i="313" s="1"/>
  <c r="F47" i="313"/>
  <c r="E47" i="313"/>
  <c r="D46" i="313"/>
  <c r="D47" i="313" s="1"/>
  <c r="F44" i="313"/>
  <c r="E44" i="313"/>
  <c r="D43" i="313"/>
  <c r="D42" i="313"/>
  <c r="D41" i="313"/>
  <c r="D40" i="313"/>
  <c r="D39" i="313"/>
  <c r="D38" i="313"/>
  <c r="D37" i="313"/>
  <c r="D36" i="313"/>
  <c r="D35" i="313"/>
  <c r="D34" i="313"/>
  <c r="D33" i="313"/>
  <c r="D32" i="313"/>
  <c r="D31" i="313"/>
  <c r="D30" i="313"/>
  <c r="D29" i="313"/>
  <c r="D28" i="313"/>
  <c r="D27" i="313"/>
  <c r="D26" i="313"/>
  <c r="D25" i="313"/>
  <c r="D24" i="313"/>
  <c r="D23" i="313"/>
  <c r="D22" i="313"/>
  <c r="D21" i="313"/>
  <c r="D20" i="313"/>
  <c r="D19" i="313"/>
  <c r="D18" i="313"/>
  <c r="D17" i="313"/>
  <c r="D16" i="313"/>
  <c r="D15" i="313"/>
  <c r="D14" i="313"/>
  <c r="D13" i="313"/>
  <c r="D12" i="313"/>
  <c r="D11" i="313"/>
  <c r="D10" i="313"/>
  <c r="D9" i="313"/>
  <c r="F170" i="312"/>
  <c r="E170" i="312"/>
  <c r="D169" i="312"/>
  <c r="D168" i="312"/>
  <c r="D167" i="312"/>
  <c r="D166" i="312"/>
  <c r="D165" i="312"/>
  <c r="D164" i="312"/>
  <c r="D163" i="312"/>
  <c r="F161" i="312"/>
  <c r="E161" i="312"/>
  <c r="D160" i="312"/>
  <c r="D159" i="312"/>
  <c r="D158" i="312"/>
  <c r="D157" i="312"/>
  <c r="F155" i="312"/>
  <c r="E155" i="312"/>
  <c r="D154" i="312"/>
  <c r="D155" i="312" s="1"/>
  <c r="F152" i="312"/>
  <c r="E152" i="312"/>
  <c r="D151" i="312"/>
  <c r="D150" i="312"/>
  <c r="D149" i="312"/>
  <c r="D148" i="312"/>
  <c r="F146" i="312"/>
  <c r="E146" i="312"/>
  <c r="D145" i="312"/>
  <c r="D146" i="312" s="1"/>
  <c r="F143" i="312"/>
  <c r="E143" i="312"/>
  <c r="D142" i="312"/>
  <c r="D143" i="312" s="1"/>
  <c r="F140" i="312"/>
  <c r="E140" i="312"/>
  <c r="D139" i="312"/>
  <c r="D138" i="312"/>
  <c r="D137" i="312"/>
  <c r="D136" i="312"/>
  <c r="D135" i="312"/>
  <c r="D134" i="312"/>
  <c r="D133" i="312"/>
  <c r="D132" i="312"/>
  <c r="D131" i="312"/>
  <c r="D130" i="312"/>
  <c r="F128" i="312"/>
  <c r="E128" i="312"/>
  <c r="D127" i="312"/>
  <c r="D126" i="312"/>
  <c r="D125" i="312"/>
  <c r="D124" i="312"/>
  <c r="D123" i="312"/>
  <c r="D122" i="312"/>
  <c r="D121" i="312"/>
  <c r="D120" i="312"/>
  <c r="D119" i="312"/>
  <c r="F117" i="312"/>
  <c r="E117" i="312"/>
  <c r="D116" i="312"/>
  <c r="D115" i="312"/>
  <c r="D114" i="312"/>
  <c r="D113" i="312"/>
  <c r="D112" i="312"/>
  <c r="D111" i="312"/>
  <c r="D110" i="312"/>
  <c r="D109" i="312"/>
  <c r="F107" i="312"/>
  <c r="E107" i="312"/>
  <c r="D106" i="312"/>
  <c r="D105" i="312"/>
  <c r="D104" i="312"/>
  <c r="D103" i="312"/>
  <c r="D102" i="312"/>
  <c r="F100" i="312"/>
  <c r="E100" i="312"/>
  <c r="D99" i="312"/>
  <c r="D98" i="312"/>
  <c r="D97" i="312"/>
  <c r="D96" i="312"/>
  <c r="D95" i="312"/>
  <c r="D94" i="312"/>
  <c r="D93" i="312"/>
  <c r="D92" i="312"/>
  <c r="D91" i="312"/>
  <c r="D90" i="312"/>
  <c r="D89" i="312"/>
  <c r="D88" i="312"/>
  <c r="D87" i="312"/>
  <c r="D86" i="312"/>
  <c r="D85" i="312"/>
  <c r="F83" i="312"/>
  <c r="E83" i="312"/>
  <c r="D82" i="312"/>
  <c r="D81" i="312"/>
  <c r="D80" i="312"/>
  <c r="D79" i="312"/>
  <c r="F77" i="312"/>
  <c r="E77" i="312"/>
  <c r="D76" i="312"/>
  <c r="D75" i="312"/>
  <c r="D74" i="312"/>
  <c r="F72" i="312"/>
  <c r="E72" i="312"/>
  <c r="D71" i="312"/>
  <c r="D70" i="312"/>
  <c r="D69" i="312"/>
  <c r="D68" i="312"/>
  <c r="F66" i="312"/>
  <c r="E66" i="312"/>
  <c r="D65" i="312"/>
  <c r="D64" i="312"/>
  <c r="F62" i="312"/>
  <c r="E62" i="312"/>
  <c r="D61" i="312"/>
  <c r="D60" i="312"/>
  <c r="D59" i="312"/>
  <c r="D58" i="312"/>
  <c r="D57" i="312"/>
  <c r="D56" i="312"/>
  <c r="D55" i="312"/>
  <c r="F53" i="312"/>
  <c r="E53" i="312"/>
  <c r="D52" i="312"/>
  <c r="D53" i="312" s="1"/>
  <c r="F50" i="312"/>
  <c r="E50" i="312"/>
  <c r="D49" i="312"/>
  <c r="D50" i="312" s="1"/>
  <c r="F47" i="312"/>
  <c r="E47" i="312"/>
  <c r="D46" i="312"/>
  <c r="D47" i="312" s="1"/>
  <c r="F44" i="312"/>
  <c r="E44" i="312"/>
  <c r="D43" i="312"/>
  <c r="D42" i="312"/>
  <c r="D41" i="312"/>
  <c r="D40" i="312"/>
  <c r="D39" i="312"/>
  <c r="D38" i="312"/>
  <c r="D37" i="312"/>
  <c r="D36" i="312"/>
  <c r="D35" i="312"/>
  <c r="D34" i="312"/>
  <c r="D33" i="312"/>
  <c r="D32" i="312"/>
  <c r="D31" i="312"/>
  <c r="D30" i="312"/>
  <c r="D29" i="312"/>
  <c r="D28" i="312"/>
  <c r="D27" i="312"/>
  <c r="D26" i="312"/>
  <c r="D25" i="312"/>
  <c r="D24" i="312"/>
  <c r="D23" i="312"/>
  <c r="D22" i="312"/>
  <c r="D21" i="312"/>
  <c r="D20" i="312"/>
  <c r="D19" i="312"/>
  <c r="D18" i="312"/>
  <c r="D17" i="312"/>
  <c r="D16" i="312"/>
  <c r="D15" i="312"/>
  <c r="D14" i="312"/>
  <c r="D13" i="312"/>
  <c r="D12" i="312"/>
  <c r="D11" i="312"/>
  <c r="D10" i="312"/>
  <c r="D9" i="312"/>
  <c r="F170" i="311"/>
  <c r="E170" i="311"/>
  <c r="D169" i="311"/>
  <c r="D168" i="311"/>
  <c r="D167" i="311"/>
  <c r="D166" i="311"/>
  <c r="D165" i="311"/>
  <c r="D164" i="311"/>
  <c r="D163" i="311"/>
  <c r="F161" i="311"/>
  <c r="E161" i="311"/>
  <c r="D160" i="311"/>
  <c r="D159" i="311"/>
  <c r="D158" i="311"/>
  <c r="D157" i="311"/>
  <c r="F155" i="311"/>
  <c r="E155" i="311"/>
  <c r="D154" i="311"/>
  <c r="D155" i="311" s="1"/>
  <c r="F152" i="311"/>
  <c r="E152" i="311"/>
  <c r="D151" i="311"/>
  <c r="D150" i="311"/>
  <c r="D149" i="311"/>
  <c r="D148" i="311"/>
  <c r="F146" i="311"/>
  <c r="E146" i="311"/>
  <c r="D145" i="311"/>
  <c r="D146" i="311" s="1"/>
  <c r="F143" i="311"/>
  <c r="E143" i="311"/>
  <c r="D142" i="311"/>
  <c r="D143" i="311" s="1"/>
  <c r="F140" i="311"/>
  <c r="E140" i="311"/>
  <c r="D139" i="311"/>
  <c r="D138" i="311"/>
  <c r="D137" i="311"/>
  <c r="D136" i="311"/>
  <c r="D135" i="311"/>
  <c r="D134" i="311"/>
  <c r="D133" i="311"/>
  <c r="D132" i="311"/>
  <c r="D131" i="311"/>
  <c r="D130" i="311"/>
  <c r="F128" i="311"/>
  <c r="E128" i="311"/>
  <c r="D127" i="311"/>
  <c r="D126" i="311"/>
  <c r="D125" i="311"/>
  <c r="D124" i="311"/>
  <c r="D123" i="311"/>
  <c r="D122" i="311"/>
  <c r="D121" i="311"/>
  <c r="D120" i="311"/>
  <c r="D119" i="311"/>
  <c r="F117" i="311"/>
  <c r="E117" i="311"/>
  <c r="D116" i="311"/>
  <c r="D115" i="311"/>
  <c r="D114" i="311"/>
  <c r="D113" i="311"/>
  <c r="D112" i="311"/>
  <c r="D111" i="311"/>
  <c r="D110" i="311"/>
  <c r="D109" i="311"/>
  <c r="F107" i="311"/>
  <c r="E107" i="311"/>
  <c r="D106" i="311"/>
  <c r="D105" i="311"/>
  <c r="D104" i="311"/>
  <c r="D103" i="311"/>
  <c r="D102" i="311"/>
  <c r="F100" i="311"/>
  <c r="E100" i="311"/>
  <c r="D99" i="311"/>
  <c r="D98" i="311"/>
  <c r="D97" i="311"/>
  <c r="D96" i="311"/>
  <c r="D95" i="311"/>
  <c r="D94" i="311"/>
  <c r="D93" i="311"/>
  <c r="D92" i="311"/>
  <c r="D91" i="311"/>
  <c r="D90" i="311"/>
  <c r="D89" i="311"/>
  <c r="D88" i="311"/>
  <c r="D87" i="311"/>
  <c r="D86" i="311"/>
  <c r="D85" i="311"/>
  <c r="F83" i="311"/>
  <c r="E83" i="311"/>
  <c r="D82" i="311"/>
  <c r="D81" i="311"/>
  <c r="D80" i="311"/>
  <c r="D79" i="311"/>
  <c r="F77" i="311"/>
  <c r="E77" i="311"/>
  <c r="D76" i="311"/>
  <c r="D75" i="311"/>
  <c r="D74" i="311"/>
  <c r="F72" i="311"/>
  <c r="E72" i="311"/>
  <c r="D71" i="311"/>
  <c r="D70" i="311"/>
  <c r="D69" i="311"/>
  <c r="D68" i="311"/>
  <c r="F66" i="311"/>
  <c r="E66" i="311"/>
  <c r="D65" i="311"/>
  <c r="D64" i="311"/>
  <c r="F62" i="311"/>
  <c r="E62" i="311"/>
  <c r="D61" i="311"/>
  <c r="D60" i="311"/>
  <c r="D59" i="311"/>
  <c r="D58" i="311"/>
  <c r="D57" i="311"/>
  <c r="D56" i="311"/>
  <c r="D55" i="311"/>
  <c r="F53" i="311"/>
  <c r="E53" i="311"/>
  <c r="D52" i="311"/>
  <c r="D53" i="311" s="1"/>
  <c r="F50" i="311"/>
  <c r="E50" i="311"/>
  <c r="D49" i="311"/>
  <c r="D50" i="311" s="1"/>
  <c r="F47" i="311"/>
  <c r="E47" i="311"/>
  <c r="D46" i="311"/>
  <c r="D47" i="311" s="1"/>
  <c r="F44" i="311"/>
  <c r="E44" i="311"/>
  <c r="D43" i="311"/>
  <c r="D42" i="311"/>
  <c r="D41" i="311"/>
  <c r="D40" i="311"/>
  <c r="D39" i="311"/>
  <c r="D38" i="311"/>
  <c r="D37" i="311"/>
  <c r="D36" i="311"/>
  <c r="D35" i="311"/>
  <c r="D34" i="311"/>
  <c r="D33" i="311"/>
  <c r="D32" i="311"/>
  <c r="D31" i="311"/>
  <c r="D30" i="311"/>
  <c r="D29" i="311"/>
  <c r="D28" i="311"/>
  <c r="D27" i="311"/>
  <c r="D26" i="311"/>
  <c r="D25" i="311"/>
  <c r="D24" i="311"/>
  <c r="D23" i="311"/>
  <c r="D22" i="311"/>
  <c r="D21" i="311"/>
  <c r="D20" i="311"/>
  <c r="D19" i="311"/>
  <c r="D18" i="311"/>
  <c r="D17" i="311"/>
  <c r="D16" i="311"/>
  <c r="D15" i="311"/>
  <c r="D14" i="311"/>
  <c r="D13" i="311"/>
  <c r="D12" i="311"/>
  <c r="D11" i="311"/>
  <c r="D10" i="311"/>
  <c r="D9" i="311"/>
  <c r="F170" i="310"/>
  <c r="E170" i="310"/>
  <c r="D169" i="310"/>
  <c r="D168" i="310"/>
  <c r="D167" i="310"/>
  <c r="D166" i="310"/>
  <c r="D165" i="310"/>
  <c r="D164" i="310"/>
  <c r="D163" i="310"/>
  <c r="F161" i="310"/>
  <c r="E161" i="310"/>
  <c r="D160" i="310"/>
  <c r="D159" i="310"/>
  <c r="D158" i="310"/>
  <c r="D157" i="310"/>
  <c r="F155" i="310"/>
  <c r="E155" i="310"/>
  <c r="D154" i="310"/>
  <c r="D155" i="310" s="1"/>
  <c r="F152" i="310"/>
  <c r="E152" i="310"/>
  <c r="D151" i="310"/>
  <c r="D150" i="310"/>
  <c r="D149" i="310"/>
  <c r="D148" i="310"/>
  <c r="F146" i="310"/>
  <c r="E146" i="310"/>
  <c r="D145" i="310"/>
  <c r="D146" i="310" s="1"/>
  <c r="F143" i="310"/>
  <c r="E143" i="310"/>
  <c r="D142" i="310"/>
  <c r="D143" i="310" s="1"/>
  <c r="F140" i="310"/>
  <c r="E140" i="310"/>
  <c r="D139" i="310"/>
  <c r="D138" i="310"/>
  <c r="D137" i="310"/>
  <c r="D136" i="310"/>
  <c r="D135" i="310"/>
  <c r="D134" i="310"/>
  <c r="D133" i="310"/>
  <c r="D132" i="310"/>
  <c r="D131" i="310"/>
  <c r="D130" i="310"/>
  <c r="F128" i="310"/>
  <c r="E128" i="310"/>
  <c r="D127" i="310"/>
  <c r="D126" i="310"/>
  <c r="D125" i="310"/>
  <c r="D124" i="310"/>
  <c r="D123" i="310"/>
  <c r="D122" i="310"/>
  <c r="D121" i="310"/>
  <c r="D120" i="310"/>
  <c r="D119" i="310"/>
  <c r="F117" i="310"/>
  <c r="E117" i="310"/>
  <c r="D116" i="310"/>
  <c r="D115" i="310"/>
  <c r="D114" i="310"/>
  <c r="D113" i="310"/>
  <c r="D112" i="310"/>
  <c r="D111" i="310"/>
  <c r="D110" i="310"/>
  <c r="D109" i="310"/>
  <c r="F107" i="310"/>
  <c r="E107" i="310"/>
  <c r="D106" i="310"/>
  <c r="D105" i="310"/>
  <c r="D104" i="310"/>
  <c r="D103" i="310"/>
  <c r="D102" i="310"/>
  <c r="F100" i="310"/>
  <c r="E100" i="310"/>
  <c r="D99" i="310"/>
  <c r="D98" i="310"/>
  <c r="D97" i="310"/>
  <c r="D96" i="310"/>
  <c r="D95" i="310"/>
  <c r="D94" i="310"/>
  <c r="D93" i="310"/>
  <c r="D92" i="310"/>
  <c r="D91" i="310"/>
  <c r="D90" i="310"/>
  <c r="D89" i="310"/>
  <c r="D88" i="310"/>
  <c r="D87" i="310"/>
  <c r="D86" i="310"/>
  <c r="D85" i="310"/>
  <c r="F83" i="310"/>
  <c r="E83" i="310"/>
  <c r="D82" i="310"/>
  <c r="D81" i="310"/>
  <c r="D80" i="310"/>
  <c r="D79" i="310"/>
  <c r="F77" i="310"/>
  <c r="E77" i="310"/>
  <c r="D76" i="310"/>
  <c r="D75" i="310"/>
  <c r="D74" i="310"/>
  <c r="F72" i="310"/>
  <c r="E72" i="310"/>
  <c r="D71" i="310"/>
  <c r="D70" i="310"/>
  <c r="D69" i="310"/>
  <c r="D68" i="310"/>
  <c r="F66" i="310"/>
  <c r="E66" i="310"/>
  <c r="D65" i="310"/>
  <c r="D64" i="310"/>
  <c r="F62" i="310"/>
  <c r="E62" i="310"/>
  <c r="D61" i="310"/>
  <c r="D60" i="310"/>
  <c r="D59" i="310"/>
  <c r="D58" i="310"/>
  <c r="D57" i="310"/>
  <c r="D56" i="310"/>
  <c r="D55" i="310"/>
  <c r="F53" i="310"/>
  <c r="E53" i="310"/>
  <c r="D52" i="310"/>
  <c r="D53" i="310" s="1"/>
  <c r="F50" i="310"/>
  <c r="E50" i="310"/>
  <c r="D49" i="310"/>
  <c r="D50" i="310" s="1"/>
  <c r="F47" i="310"/>
  <c r="E47" i="310"/>
  <c r="D46" i="310"/>
  <c r="D47" i="310" s="1"/>
  <c r="F44" i="310"/>
  <c r="E44" i="310"/>
  <c r="D43" i="310"/>
  <c r="D42" i="310"/>
  <c r="D41" i="310"/>
  <c r="D40" i="310"/>
  <c r="D39" i="310"/>
  <c r="D38" i="310"/>
  <c r="D37" i="310"/>
  <c r="D36" i="310"/>
  <c r="D35" i="310"/>
  <c r="D34" i="310"/>
  <c r="D33" i="310"/>
  <c r="D32" i="310"/>
  <c r="D31" i="310"/>
  <c r="D30" i="310"/>
  <c r="D29" i="310"/>
  <c r="D28" i="310"/>
  <c r="D27" i="310"/>
  <c r="D26" i="310"/>
  <c r="D25" i="310"/>
  <c r="D24" i="310"/>
  <c r="D23" i="310"/>
  <c r="D22" i="310"/>
  <c r="D21" i="310"/>
  <c r="D20" i="310"/>
  <c r="D19" i="310"/>
  <c r="D18" i="310"/>
  <c r="D17" i="310"/>
  <c r="D16" i="310"/>
  <c r="D15" i="310"/>
  <c r="D14" i="310"/>
  <c r="D13" i="310"/>
  <c r="D12" i="310"/>
  <c r="D11" i="310"/>
  <c r="D10" i="310"/>
  <c r="D9" i="310"/>
  <c r="F170" i="309"/>
  <c r="E170" i="309"/>
  <c r="D169" i="309"/>
  <c r="D168" i="309"/>
  <c r="D167" i="309"/>
  <c r="D166" i="309"/>
  <c r="D165" i="309"/>
  <c r="D164" i="309"/>
  <c r="D163" i="309"/>
  <c r="F161" i="309"/>
  <c r="E161" i="309"/>
  <c r="D160" i="309"/>
  <c r="D159" i="309"/>
  <c r="D158" i="309"/>
  <c r="D157" i="309"/>
  <c r="F155" i="309"/>
  <c r="E155" i="309"/>
  <c r="D154" i="309"/>
  <c r="D155" i="309" s="1"/>
  <c r="F152" i="309"/>
  <c r="E152" i="309"/>
  <c r="D151" i="309"/>
  <c r="D150" i="309"/>
  <c r="D149" i="309"/>
  <c r="D148" i="309"/>
  <c r="F146" i="309"/>
  <c r="E146" i="309"/>
  <c r="D145" i="309"/>
  <c r="D146" i="309" s="1"/>
  <c r="F143" i="309"/>
  <c r="E143" i="309"/>
  <c r="D142" i="309"/>
  <c r="D143" i="309" s="1"/>
  <c r="F140" i="309"/>
  <c r="E140" i="309"/>
  <c r="D139" i="309"/>
  <c r="D138" i="309"/>
  <c r="D137" i="309"/>
  <c r="D136" i="309"/>
  <c r="D135" i="309"/>
  <c r="D134" i="309"/>
  <c r="D133" i="309"/>
  <c r="D132" i="309"/>
  <c r="D131" i="309"/>
  <c r="D130" i="309"/>
  <c r="F128" i="309"/>
  <c r="E128" i="309"/>
  <c r="D127" i="309"/>
  <c r="D126" i="309"/>
  <c r="D125" i="309"/>
  <c r="D124" i="309"/>
  <c r="D123" i="309"/>
  <c r="D122" i="309"/>
  <c r="D121" i="309"/>
  <c r="D120" i="309"/>
  <c r="D119" i="309"/>
  <c r="F117" i="309"/>
  <c r="E117" i="309"/>
  <c r="D116" i="309"/>
  <c r="D115" i="309"/>
  <c r="D114" i="309"/>
  <c r="D113" i="309"/>
  <c r="D112" i="309"/>
  <c r="D111" i="309"/>
  <c r="D110" i="309"/>
  <c r="D109" i="309"/>
  <c r="F107" i="309"/>
  <c r="E107" i="309"/>
  <c r="D106" i="309"/>
  <c r="D105" i="309"/>
  <c r="D104" i="309"/>
  <c r="D103" i="309"/>
  <c r="D102" i="309"/>
  <c r="F100" i="309"/>
  <c r="E100" i="309"/>
  <c r="D99" i="309"/>
  <c r="D98" i="309"/>
  <c r="D97" i="309"/>
  <c r="D96" i="309"/>
  <c r="D95" i="309"/>
  <c r="D94" i="309"/>
  <c r="D93" i="309"/>
  <c r="D92" i="309"/>
  <c r="D91" i="309"/>
  <c r="D90" i="309"/>
  <c r="D89" i="309"/>
  <c r="D88" i="309"/>
  <c r="D87" i="309"/>
  <c r="D86" i="309"/>
  <c r="D85" i="309"/>
  <c r="F83" i="309"/>
  <c r="E83" i="309"/>
  <c r="D82" i="309"/>
  <c r="D81" i="309"/>
  <c r="D80" i="309"/>
  <c r="D79" i="309"/>
  <c r="F77" i="309"/>
  <c r="E77" i="309"/>
  <c r="D76" i="309"/>
  <c r="D75" i="309"/>
  <c r="D74" i="309"/>
  <c r="F72" i="309"/>
  <c r="E72" i="309"/>
  <c r="D71" i="309"/>
  <c r="D70" i="309"/>
  <c r="D69" i="309"/>
  <c r="D68" i="309"/>
  <c r="F66" i="309"/>
  <c r="E66" i="309"/>
  <c r="D65" i="309"/>
  <c r="D64" i="309"/>
  <c r="F62" i="309"/>
  <c r="E62" i="309"/>
  <c r="D61" i="309"/>
  <c r="D60" i="309"/>
  <c r="D59" i="309"/>
  <c r="D58" i="309"/>
  <c r="D57" i="309"/>
  <c r="D56" i="309"/>
  <c r="D55" i="309"/>
  <c r="F53" i="309"/>
  <c r="E53" i="309"/>
  <c r="D52" i="309"/>
  <c r="D53" i="309" s="1"/>
  <c r="F50" i="309"/>
  <c r="E50" i="309"/>
  <c r="D49" i="309"/>
  <c r="D50" i="309" s="1"/>
  <c r="F47" i="309"/>
  <c r="E47" i="309"/>
  <c r="D46" i="309"/>
  <c r="D47" i="309" s="1"/>
  <c r="F44" i="309"/>
  <c r="E44" i="309"/>
  <c r="D43" i="309"/>
  <c r="D42" i="309"/>
  <c r="D41" i="309"/>
  <c r="D40" i="309"/>
  <c r="D39" i="309"/>
  <c r="D38" i="309"/>
  <c r="D37" i="309"/>
  <c r="D36" i="309"/>
  <c r="D35" i="309"/>
  <c r="D34" i="309"/>
  <c r="D33" i="309"/>
  <c r="D32" i="309"/>
  <c r="D31" i="309"/>
  <c r="D30" i="309"/>
  <c r="D29" i="309"/>
  <c r="D28" i="309"/>
  <c r="D27" i="309"/>
  <c r="D26" i="309"/>
  <c r="D25" i="309"/>
  <c r="D24" i="309"/>
  <c r="D23" i="309"/>
  <c r="D22" i="309"/>
  <c r="D21" i="309"/>
  <c r="D20" i="309"/>
  <c r="D19" i="309"/>
  <c r="D18" i="309"/>
  <c r="D17" i="309"/>
  <c r="D16" i="309"/>
  <c r="D15" i="309"/>
  <c r="D14" i="309"/>
  <c r="D13" i="309"/>
  <c r="D12" i="309"/>
  <c r="D11" i="309"/>
  <c r="D10" i="309"/>
  <c r="D9" i="309"/>
  <c r="F170" i="308"/>
  <c r="E170" i="308"/>
  <c r="D169" i="308"/>
  <c r="D168" i="308"/>
  <c r="D167" i="308"/>
  <c r="D166" i="308"/>
  <c r="D165" i="308"/>
  <c r="D164" i="308"/>
  <c r="D163" i="308"/>
  <c r="F161" i="308"/>
  <c r="E161" i="308"/>
  <c r="D160" i="308"/>
  <c r="D159" i="308"/>
  <c r="D158" i="308"/>
  <c r="D157" i="308"/>
  <c r="F155" i="308"/>
  <c r="E155" i="308"/>
  <c r="D154" i="308"/>
  <c r="D155" i="308" s="1"/>
  <c r="F152" i="308"/>
  <c r="E152" i="308"/>
  <c r="D151" i="308"/>
  <c r="D150" i="308"/>
  <c r="D149" i="308"/>
  <c r="D148" i="308"/>
  <c r="F146" i="308"/>
  <c r="E146" i="308"/>
  <c r="D145" i="308"/>
  <c r="D146" i="308" s="1"/>
  <c r="F143" i="308"/>
  <c r="E143" i="308"/>
  <c r="D142" i="308"/>
  <c r="D143" i="308" s="1"/>
  <c r="F140" i="308"/>
  <c r="E140" i="308"/>
  <c r="D139" i="308"/>
  <c r="D138" i="308"/>
  <c r="D137" i="308"/>
  <c r="D136" i="308"/>
  <c r="D135" i="308"/>
  <c r="D134" i="308"/>
  <c r="D133" i="308"/>
  <c r="D132" i="308"/>
  <c r="D131" i="308"/>
  <c r="D130" i="308"/>
  <c r="F128" i="308"/>
  <c r="E128" i="308"/>
  <c r="D127" i="308"/>
  <c r="D126" i="308"/>
  <c r="D125" i="308"/>
  <c r="D124" i="308"/>
  <c r="D123" i="308"/>
  <c r="D122" i="308"/>
  <c r="D121" i="308"/>
  <c r="D120" i="308"/>
  <c r="D119" i="308"/>
  <c r="F117" i="308"/>
  <c r="E117" i="308"/>
  <c r="D116" i="308"/>
  <c r="D115" i="308"/>
  <c r="D114" i="308"/>
  <c r="D113" i="308"/>
  <c r="D112" i="308"/>
  <c r="D111" i="308"/>
  <c r="D110" i="308"/>
  <c r="D109" i="308"/>
  <c r="F107" i="308"/>
  <c r="E107" i="308"/>
  <c r="D106" i="308"/>
  <c r="D105" i="308"/>
  <c r="D104" i="308"/>
  <c r="D103" i="308"/>
  <c r="D102" i="308"/>
  <c r="F100" i="308"/>
  <c r="E100" i="308"/>
  <c r="D99" i="308"/>
  <c r="D98" i="308"/>
  <c r="D97" i="308"/>
  <c r="D96" i="308"/>
  <c r="D95" i="308"/>
  <c r="D94" i="308"/>
  <c r="D93" i="308"/>
  <c r="D92" i="308"/>
  <c r="D91" i="308"/>
  <c r="D90" i="308"/>
  <c r="D89" i="308"/>
  <c r="D88" i="308"/>
  <c r="D87" i="308"/>
  <c r="D86" i="308"/>
  <c r="D85" i="308"/>
  <c r="F83" i="308"/>
  <c r="E83" i="308"/>
  <c r="D82" i="308"/>
  <c r="D81" i="308"/>
  <c r="D80" i="308"/>
  <c r="D79" i="308"/>
  <c r="F77" i="308"/>
  <c r="E77" i="308"/>
  <c r="D76" i="308"/>
  <c r="D75" i="308"/>
  <c r="D74" i="308"/>
  <c r="F72" i="308"/>
  <c r="E72" i="308"/>
  <c r="D71" i="308"/>
  <c r="D70" i="308"/>
  <c r="D69" i="308"/>
  <c r="D68" i="308"/>
  <c r="F66" i="308"/>
  <c r="E66" i="308"/>
  <c r="D65" i="308"/>
  <c r="D64" i="308"/>
  <c r="F62" i="308"/>
  <c r="E62" i="308"/>
  <c r="D61" i="308"/>
  <c r="D60" i="308"/>
  <c r="D59" i="308"/>
  <c r="D58" i="308"/>
  <c r="D57" i="308"/>
  <c r="D56" i="308"/>
  <c r="D55" i="308"/>
  <c r="F53" i="308"/>
  <c r="E53" i="308"/>
  <c r="D52" i="308"/>
  <c r="D53" i="308" s="1"/>
  <c r="F50" i="308"/>
  <c r="E50" i="308"/>
  <c r="D49" i="308"/>
  <c r="D50" i="308" s="1"/>
  <c r="F47" i="308"/>
  <c r="E47" i="308"/>
  <c r="D46" i="308"/>
  <c r="D47" i="308" s="1"/>
  <c r="F44" i="308"/>
  <c r="E44" i="308"/>
  <c r="D43" i="308"/>
  <c r="D42" i="308"/>
  <c r="D41" i="308"/>
  <c r="D40" i="308"/>
  <c r="D39" i="308"/>
  <c r="D38" i="308"/>
  <c r="D37" i="308"/>
  <c r="D36" i="308"/>
  <c r="D35" i="308"/>
  <c r="D34" i="308"/>
  <c r="D33" i="308"/>
  <c r="D32" i="308"/>
  <c r="D31" i="308"/>
  <c r="D30" i="308"/>
  <c r="D29" i="308"/>
  <c r="D28" i="308"/>
  <c r="D27" i="308"/>
  <c r="D26" i="308"/>
  <c r="D25" i="308"/>
  <c r="D24" i="308"/>
  <c r="D23" i="308"/>
  <c r="D22" i="308"/>
  <c r="D21" i="308"/>
  <c r="D20" i="308"/>
  <c r="D19" i="308"/>
  <c r="D18" i="308"/>
  <c r="D17" i="308"/>
  <c r="D16" i="308"/>
  <c r="D15" i="308"/>
  <c r="D14" i="308"/>
  <c r="D13" i="308"/>
  <c r="D12" i="308"/>
  <c r="D11" i="308"/>
  <c r="D10" i="308"/>
  <c r="D9" i="308"/>
  <c r="F170" i="307"/>
  <c r="E170" i="307"/>
  <c r="D169" i="307"/>
  <c r="D168" i="307"/>
  <c r="D167" i="307"/>
  <c r="D166" i="307"/>
  <c r="D165" i="307"/>
  <c r="D164" i="307"/>
  <c r="D163" i="307"/>
  <c r="F161" i="307"/>
  <c r="E161" i="307"/>
  <c r="D160" i="307"/>
  <c r="D159" i="307"/>
  <c r="D158" i="307"/>
  <c r="D157" i="307"/>
  <c r="F155" i="307"/>
  <c r="E155" i="307"/>
  <c r="D154" i="307"/>
  <c r="D155" i="307" s="1"/>
  <c r="F152" i="307"/>
  <c r="E152" i="307"/>
  <c r="D151" i="307"/>
  <c r="D150" i="307"/>
  <c r="D149" i="307"/>
  <c r="D148" i="307"/>
  <c r="F146" i="307"/>
  <c r="E146" i="307"/>
  <c r="D145" i="307"/>
  <c r="D146" i="307" s="1"/>
  <c r="F143" i="307"/>
  <c r="E143" i="307"/>
  <c r="D142" i="307"/>
  <c r="D143" i="307" s="1"/>
  <c r="F140" i="307"/>
  <c r="E140" i="307"/>
  <c r="D139" i="307"/>
  <c r="D138" i="307"/>
  <c r="D137" i="307"/>
  <c r="D136" i="307"/>
  <c r="D135" i="307"/>
  <c r="D134" i="307"/>
  <c r="D133" i="307"/>
  <c r="D132" i="307"/>
  <c r="D131" i="307"/>
  <c r="D130" i="307"/>
  <c r="F128" i="307"/>
  <c r="E128" i="307"/>
  <c r="D127" i="307"/>
  <c r="D126" i="307"/>
  <c r="D125" i="307"/>
  <c r="D124" i="307"/>
  <c r="D123" i="307"/>
  <c r="D122" i="307"/>
  <c r="D121" i="307"/>
  <c r="D120" i="307"/>
  <c r="D119" i="307"/>
  <c r="F117" i="307"/>
  <c r="E117" i="307"/>
  <c r="D116" i="307"/>
  <c r="D115" i="307"/>
  <c r="D114" i="307"/>
  <c r="D113" i="307"/>
  <c r="D112" i="307"/>
  <c r="D111" i="307"/>
  <c r="D110" i="307"/>
  <c r="D109" i="307"/>
  <c r="F107" i="307"/>
  <c r="E107" i="307"/>
  <c r="D106" i="307"/>
  <c r="D105" i="307"/>
  <c r="D104" i="307"/>
  <c r="D103" i="307"/>
  <c r="D102" i="307"/>
  <c r="F100" i="307"/>
  <c r="E100" i="307"/>
  <c r="D99" i="307"/>
  <c r="D98" i="307"/>
  <c r="D97" i="307"/>
  <c r="D96" i="307"/>
  <c r="D95" i="307"/>
  <c r="D94" i="307"/>
  <c r="D93" i="307"/>
  <c r="D92" i="307"/>
  <c r="D91" i="307"/>
  <c r="D90" i="307"/>
  <c r="D89" i="307"/>
  <c r="D88" i="307"/>
  <c r="D87" i="307"/>
  <c r="D86" i="307"/>
  <c r="D85" i="307"/>
  <c r="F83" i="307"/>
  <c r="E83" i="307"/>
  <c r="D82" i="307"/>
  <c r="D81" i="307"/>
  <c r="D80" i="307"/>
  <c r="D79" i="307"/>
  <c r="F77" i="307"/>
  <c r="E77" i="307"/>
  <c r="D76" i="307"/>
  <c r="D75" i="307"/>
  <c r="D74" i="307"/>
  <c r="F72" i="307"/>
  <c r="E72" i="307"/>
  <c r="D71" i="307"/>
  <c r="D70" i="307"/>
  <c r="D69" i="307"/>
  <c r="D68" i="307"/>
  <c r="F66" i="307"/>
  <c r="E66" i="307"/>
  <c r="D65" i="307"/>
  <c r="D64" i="307"/>
  <c r="F62" i="307"/>
  <c r="E62" i="307"/>
  <c r="D61" i="307"/>
  <c r="D60" i="307"/>
  <c r="D59" i="307"/>
  <c r="D58" i="307"/>
  <c r="D57" i="307"/>
  <c r="D56" i="307"/>
  <c r="D55" i="307"/>
  <c r="F53" i="307"/>
  <c r="E53" i="307"/>
  <c r="D52" i="307"/>
  <c r="D53" i="307" s="1"/>
  <c r="F50" i="307"/>
  <c r="E50" i="307"/>
  <c r="D49" i="307"/>
  <c r="D50" i="307" s="1"/>
  <c r="F47" i="307"/>
  <c r="E47" i="307"/>
  <c r="D46" i="307"/>
  <c r="D47" i="307" s="1"/>
  <c r="F44" i="307"/>
  <c r="E44" i="307"/>
  <c r="D43" i="307"/>
  <c r="D42" i="307"/>
  <c r="D41" i="307"/>
  <c r="D40" i="307"/>
  <c r="D39" i="307"/>
  <c r="D38" i="307"/>
  <c r="D37" i="307"/>
  <c r="D36" i="307"/>
  <c r="D35" i="307"/>
  <c r="D34" i="307"/>
  <c r="D33" i="307"/>
  <c r="D32" i="307"/>
  <c r="D31" i="307"/>
  <c r="D30" i="307"/>
  <c r="D29" i="307"/>
  <c r="D28" i="307"/>
  <c r="D27" i="307"/>
  <c r="D26" i="307"/>
  <c r="D25" i="307"/>
  <c r="D24" i="307"/>
  <c r="D23" i="307"/>
  <c r="D22" i="307"/>
  <c r="D21" i="307"/>
  <c r="D20" i="307"/>
  <c r="D19" i="307"/>
  <c r="D18" i="307"/>
  <c r="D17" i="307"/>
  <c r="D16" i="307"/>
  <c r="D15" i="307"/>
  <c r="D14" i="307"/>
  <c r="D13" i="307"/>
  <c r="D12" i="307"/>
  <c r="D11" i="307"/>
  <c r="D10" i="307"/>
  <c r="D9" i="307"/>
  <c r="F170" i="306"/>
  <c r="E170" i="306"/>
  <c r="D169" i="306"/>
  <c r="D168" i="306"/>
  <c r="D167" i="306"/>
  <c r="D166" i="306"/>
  <c r="D165" i="306"/>
  <c r="D164" i="306"/>
  <c r="D163" i="306"/>
  <c r="F161" i="306"/>
  <c r="E161" i="306"/>
  <c r="D160" i="306"/>
  <c r="D159" i="306"/>
  <c r="D158" i="306"/>
  <c r="D157" i="306"/>
  <c r="F155" i="306"/>
  <c r="E155" i="306"/>
  <c r="D154" i="306"/>
  <c r="D155" i="306" s="1"/>
  <c r="F152" i="306"/>
  <c r="E152" i="306"/>
  <c r="D151" i="306"/>
  <c r="D150" i="306"/>
  <c r="D149" i="306"/>
  <c r="D148" i="306"/>
  <c r="F146" i="306"/>
  <c r="E146" i="306"/>
  <c r="D145" i="306"/>
  <c r="D146" i="306" s="1"/>
  <c r="F143" i="306"/>
  <c r="E143" i="306"/>
  <c r="D142" i="306"/>
  <c r="D143" i="306" s="1"/>
  <c r="F140" i="306"/>
  <c r="E140" i="306"/>
  <c r="D139" i="306"/>
  <c r="D138" i="306"/>
  <c r="D137" i="306"/>
  <c r="D136" i="306"/>
  <c r="D135" i="306"/>
  <c r="D134" i="306"/>
  <c r="D133" i="306"/>
  <c r="D132" i="306"/>
  <c r="D131" i="306"/>
  <c r="D130" i="306"/>
  <c r="F128" i="306"/>
  <c r="E128" i="306"/>
  <c r="D127" i="306"/>
  <c r="D126" i="306"/>
  <c r="D125" i="306"/>
  <c r="D124" i="306"/>
  <c r="D123" i="306"/>
  <c r="D122" i="306"/>
  <c r="D121" i="306"/>
  <c r="D120" i="306"/>
  <c r="D119" i="306"/>
  <c r="F117" i="306"/>
  <c r="E117" i="306"/>
  <c r="D116" i="306"/>
  <c r="D115" i="306"/>
  <c r="D114" i="306"/>
  <c r="D113" i="306"/>
  <c r="D112" i="306"/>
  <c r="D111" i="306"/>
  <c r="D110" i="306"/>
  <c r="D109" i="306"/>
  <c r="F107" i="306"/>
  <c r="E107" i="306"/>
  <c r="D106" i="306"/>
  <c r="D105" i="306"/>
  <c r="D104" i="306"/>
  <c r="D103" i="306"/>
  <c r="D102" i="306"/>
  <c r="F100" i="306"/>
  <c r="E100" i="306"/>
  <c r="D99" i="306"/>
  <c r="D98" i="306"/>
  <c r="D97" i="306"/>
  <c r="D96" i="306"/>
  <c r="D95" i="306"/>
  <c r="D94" i="306"/>
  <c r="D93" i="306"/>
  <c r="D92" i="306"/>
  <c r="D91" i="306"/>
  <c r="D90" i="306"/>
  <c r="D89" i="306"/>
  <c r="D88" i="306"/>
  <c r="D87" i="306"/>
  <c r="D86" i="306"/>
  <c r="D85" i="306"/>
  <c r="F83" i="306"/>
  <c r="E83" i="306"/>
  <c r="D82" i="306"/>
  <c r="D81" i="306"/>
  <c r="D80" i="306"/>
  <c r="D79" i="306"/>
  <c r="F77" i="306"/>
  <c r="E77" i="306"/>
  <c r="D76" i="306"/>
  <c r="D75" i="306"/>
  <c r="D74" i="306"/>
  <c r="F72" i="306"/>
  <c r="E72" i="306"/>
  <c r="D71" i="306"/>
  <c r="D70" i="306"/>
  <c r="D69" i="306"/>
  <c r="D68" i="306"/>
  <c r="F66" i="306"/>
  <c r="E66" i="306"/>
  <c r="D65" i="306"/>
  <c r="D64" i="306"/>
  <c r="F62" i="306"/>
  <c r="E62" i="306"/>
  <c r="D61" i="306"/>
  <c r="D60" i="306"/>
  <c r="D59" i="306"/>
  <c r="D58" i="306"/>
  <c r="D57" i="306"/>
  <c r="D56" i="306"/>
  <c r="D55" i="306"/>
  <c r="F53" i="306"/>
  <c r="E53" i="306"/>
  <c r="D52" i="306"/>
  <c r="D53" i="306" s="1"/>
  <c r="F50" i="306"/>
  <c r="E50" i="306"/>
  <c r="D49" i="306"/>
  <c r="D50" i="306" s="1"/>
  <c r="F47" i="306"/>
  <c r="E47" i="306"/>
  <c r="D46" i="306"/>
  <c r="D47" i="306" s="1"/>
  <c r="F44" i="306"/>
  <c r="E44" i="306"/>
  <c r="D43" i="306"/>
  <c r="D42" i="306"/>
  <c r="D41" i="306"/>
  <c r="D40" i="306"/>
  <c r="D39" i="306"/>
  <c r="D38" i="306"/>
  <c r="D37" i="306"/>
  <c r="D36" i="306"/>
  <c r="D35" i="306"/>
  <c r="D34" i="306"/>
  <c r="D33" i="306"/>
  <c r="D32" i="306"/>
  <c r="D31" i="306"/>
  <c r="D30" i="306"/>
  <c r="D29" i="306"/>
  <c r="D28" i="306"/>
  <c r="D27" i="306"/>
  <c r="D26" i="306"/>
  <c r="D25" i="306"/>
  <c r="D24" i="306"/>
  <c r="D23" i="306"/>
  <c r="D22" i="306"/>
  <c r="D21" i="306"/>
  <c r="D20" i="306"/>
  <c r="D19" i="306"/>
  <c r="D18" i="306"/>
  <c r="D17" i="306"/>
  <c r="D16" i="306"/>
  <c r="D15" i="306"/>
  <c r="D14" i="306"/>
  <c r="D13" i="306"/>
  <c r="D12" i="306"/>
  <c r="D11" i="306"/>
  <c r="D10" i="306"/>
  <c r="D9" i="306"/>
  <c r="F170" i="305"/>
  <c r="E170" i="305"/>
  <c r="D169" i="305"/>
  <c r="D168" i="305"/>
  <c r="D167" i="305"/>
  <c r="D166" i="305"/>
  <c r="D165" i="305"/>
  <c r="D164" i="305"/>
  <c r="D163" i="305"/>
  <c r="F161" i="305"/>
  <c r="E161" i="305"/>
  <c r="D160" i="305"/>
  <c r="D159" i="305"/>
  <c r="D158" i="305"/>
  <c r="D157" i="305"/>
  <c r="F155" i="305"/>
  <c r="E155" i="305"/>
  <c r="D154" i="305"/>
  <c r="D155" i="305" s="1"/>
  <c r="F152" i="305"/>
  <c r="E152" i="305"/>
  <c r="D151" i="305"/>
  <c r="D150" i="305"/>
  <c r="D149" i="305"/>
  <c r="D148" i="305"/>
  <c r="F146" i="305"/>
  <c r="E146" i="305"/>
  <c r="D145" i="305"/>
  <c r="D146" i="305" s="1"/>
  <c r="F143" i="305"/>
  <c r="E143" i="305"/>
  <c r="D142" i="305"/>
  <c r="D143" i="305" s="1"/>
  <c r="F140" i="305"/>
  <c r="E140" i="305"/>
  <c r="D139" i="305"/>
  <c r="D138" i="305"/>
  <c r="D137" i="305"/>
  <c r="D136" i="305"/>
  <c r="D135" i="305"/>
  <c r="D134" i="305"/>
  <c r="D133" i="305"/>
  <c r="D132" i="305"/>
  <c r="D131" i="305"/>
  <c r="D130" i="305"/>
  <c r="F128" i="305"/>
  <c r="E128" i="305"/>
  <c r="D127" i="305"/>
  <c r="D126" i="305"/>
  <c r="D125" i="305"/>
  <c r="D124" i="305"/>
  <c r="D123" i="305"/>
  <c r="D122" i="305"/>
  <c r="D121" i="305"/>
  <c r="D120" i="305"/>
  <c r="D119" i="305"/>
  <c r="F117" i="305"/>
  <c r="E117" i="305"/>
  <c r="D116" i="305"/>
  <c r="D115" i="305"/>
  <c r="D114" i="305"/>
  <c r="D113" i="305"/>
  <c r="D112" i="305"/>
  <c r="D111" i="305"/>
  <c r="D110" i="305"/>
  <c r="D109" i="305"/>
  <c r="F107" i="305"/>
  <c r="E107" i="305"/>
  <c r="D106" i="305"/>
  <c r="D105" i="305"/>
  <c r="D104" i="305"/>
  <c r="D103" i="305"/>
  <c r="D102" i="305"/>
  <c r="F100" i="305"/>
  <c r="E100" i="305"/>
  <c r="D99" i="305"/>
  <c r="D98" i="305"/>
  <c r="D97" i="305"/>
  <c r="D96" i="305"/>
  <c r="D95" i="305"/>
  <c r="D94" i="305"/>
  <c r="D93" i="305"/>
  <c r="D92" i="305"/>
  <c r="D91" i="305"/>
  <c r="D90" i="305"/>
  <c r="D89" i="305"/>
  <c r="D88" i="305"/>
  <c r="D87" i="305"/>
  <c r="D86" i="305"/>
  <c r="D85" i="305"/>
  <c r="F83" i="305"/>
  <c r="E83" i="305"/>
  <c r="D82" i="305"/>
  <c r="D81" i="305"/>
  <c r="D80" i="305"/>
  <c r="D79" i="305"/>
  <c r="F77" i="305"/>
  <c r="E77" i="305"/>
  <c r="D76" i="305"/>
  <c r="D75" i="305"/>
  <c r="D74" i="305"/>
  <c r="F72" i="305"/>
  <c r="E72" i="305"/>
  <c r="D71" i="305"/>
  <c r="D70" i="305"/>
  <c r="D69" i="305"/>
  <c r="D68" i="305"/>
  <c r="F66" i="305"/>
  <c r="E66" i="305"/>
  <c r="D65" i="305"/>
  <c r="D64" i="305"/>
  <c r="F62" i="305"/>
  <c r="E62" i="305"/>
  <c r="D61" i="305"/>
  <c r="D60" i="305"/>
  <c r="D59" i="305"/>
  <c r="D58" i="305"/>
  <c r="D57" i="305"/>
  <c r="D56" i="305"/>
  <c r="D55" i="305"/>
  <c r="F53" i="305"/>
  <c r="E53" i="305"/>
  <c r="D52" i="305"/>
  <c r="D53" i="305" s="1"/>
  <c r="F50" i="305"/>
  <c r="E50" i="305"/>
  <c r="D49" i="305"/>
  <c r="D50" i="305" s="1"/>
  <c r="F47" i="305"/>
  <c r="E47" i="305"/>
  <c r="D46" i="305"/>
  <c r="D47" i="305" s="1"/>
  <c r="F44" i="305"/>
  <c r="E44" i="305"/>
  <c r="D43" i="305"/>
  <c r="D42" i="305"/>
  <c r="D41" i="305"/>
  <c r="D40" i="305"/>
  <c r="D39" i="305"/>
  <c r="D38" i="305"/>
  <c r="D37" i="305"/>
  <c r="D36" i="305"/>
  <c r="D35" i="305"/>
  <c r="D34" i="305"/>
  <c r="D33" i="305"/>
  <c r="D32" i="305"/>
  <c r="D31" i="305"/>
  <c r="D30" i="305"/>
  <c r="D29" i="305"/>
  <c r="D28" i="305"/>
  <c r="D27" i="305"/>
  <c r="D26" i="305"/>
  <c r="D25" i="305"/>
  <c r="D24" i="305"/>
  <c r="D23" i="305"/>
  <c r="D22" i="305"/>
  <c r="D21" i="305"/>
  <c r="D20" i="305"/>
  <c r="D19" i="305"/>
  <c r="D18" i="305"/>
  <c r="D17" i="305"/>
  <c r="D16" i="305"/>
  <c r="D15" i="305"/>
  <c r="D14" i="305"/>
  <c r="D13" i="305"/>
  <c r="D12" i="305"/>
  <c r="D11" i="305"/>
  <c r="D10" i="305"/>
  <c r="D9" i="305"/>
  <c r="F170" i="304"/>
  <c r="E170" i="304"/>
  <c r="D169" i="304"/>
  <c r="D168" i="304"/>
  <c r="D167" i="304"/>
  <c r="D166" i="304"/>
  <c r="D165" i="304"/>
  <c r="D164" i="304"/>
  <c r="D163" i="304"/>
  <c r="F161" i="304"/>
  <c r="E161" i="304"/>
  <c r="D160" i="304"/>
  <c r="D159" i="304"/>
  <c r="D158" i="304"/>
  <c r="D157" i="304"/>
  <c r="F155" i="304"/>
  <c r="E155" i="304"/>
  <c r="D154" i="304"/>
  <c r="D155" i="304" s="1"/>
  <c r="F152" i="304"/>
  <c r="E152" i="304"/>
  <c r="D151" i="304"/>
  <c r="D150" i="304"/>
  <c r="D149" i="304"/>
  <c r="D148" i="304"/>
  <c r="F146" i="304"/>
  <c r="E146" i="304"/>
  <c r="D145" i="304"/>
  <c r="D146" i="304" s="1"/>
  <c r="F143" i="304"/>
  <c r="E143" i="304"/>
  <c r="D142" i="304"/>
  <c r="D143" i="304" s="1"/>
  <c r="F140" i="304"/>
  <c r="E140" i="304"/>
  <c r="D139" i="304"/>
  <c r="D138" i="304"/>
  <c r="D137" i="304"/>
  <c r="D136" i="304"/>
  <c r="D135" i="304"/>
  <c r="D134" i="304"/>
  <c r="D133" i="304"/>
  <c r="D132" i="304"/>
  <c r="D131" i="304"/>
  <c r="D130" i="304"/>
  <c r="F128" i="304"/>
  <c r="E128" i="304"/>
  <c r="D127" i="304"/>
  <c r="D126" i="304"/>
  <c r="D125" i="304"/>
  <c r="D124" i="304"/>
  <c r="D123" i="304"/>
  <c r="D122" i="304"/>
  <c r="D121" i="304"/>
  <c r="D120" i="304"/>
  <c r="D119" i="304"/>
  <c r="F117" i="304"/>
  <c r="E117" i="304"/>
  <c r="D116" i="304"/>
  <c r="D115" i="304"/>
  <c r="D114" i="304"/>
  <c r="D113" i="304"/>
  <c r="D112" i="304"/>
  <c r="D111" i="304"/>
  <c r="D110" i="304"/>
  <c r="D109" i="304"/>
  <c r="F107" i="304"/>
  <c r="E107" i="304"/>
  <c r="D106" i="304"/>
  <c r="D105" i="304"/>
  <c r="D104" i="304"/>
  <c r="D103" i="304"/>
  <c r="D102" i="304"/>
  <c r="F100" i="304"/>
  <c r="E100" i="304"/>
  <c r="D99" i="304"/>
  <c r="D98" i="304"/>
  <c r="D97" i="304"/>
  <c r="D96" i="304"/>
  <c r="D95" i="304"/>
  <c r="D94" i="304"/>
  <c r="D93" i="304"/>
  <c r="D92" i="304"/>
  <c r="D91" i="304"/>
  <c r="D90" i="304"/>
  <c r="D89" i="304"/>
  <c r="D88" i="304"/>
  <c r="D87" i="304"/>
  <c r="D86" i="304"/>
  <c r="D85" i="304"/>
  <c r="F83" i="304"/>
  <c r="E83" i="304"/>
  <c r="D82" i="304"/>
  <c r="D81" i="304"/>
  <c r="D80" i="304"/>
  <c r="D79" i="304"/>
  <c r="F77" i="304"/>
  <c r="E77" i="304"/>
  <c r="D76" i="304"/>
  <c r="D75" i="304"/>
  <c r="D74" i="304"/>
  <c r="F72" i="304"/>
  <c r="E72" i="304"/>
  <c r="D71" i="304"/>
  <c r="D70" i="304"/>
  <c r="D69" i="304"/>
  <c r="D68" i="304"/>
  <c r="F66" i="304"/>
  <c r="E66" i="304"/>
  <c r="D65" i="304"/>
  <c r="D64" i="304"/>
  <c r="F62" i="304"/>
  <c r="E62" i="304"/>
  <c r="D61" i="304"/>
  <c r="D60" i="304"/>
  <c r="D59" i="304"/>
  <c r="D58" i="304"/>
  <c r="D57" i="304"/>
  <c r="D56" i="304"/>
  <c r="D55" i="304"/>
  <c r="F53" i="304"/>
  <c r="E53" i="304"/>
  <c r="D52" i="304"/>
  <c r="D53" i="304" s="1"/>
  <c r="F50" i="304"/>
  <c r="E50" i="304"/>
  <c r="D49" i="304"/>
  <c r="D50" i="304" s="1"/>
  <c r="F47" i="304"/>
  <c r="E47" i="304"/>
  <c r="D46" i="304"/>
  <c r="D47" i="304" s="1"/>
  <c r="F44" i="304"/>
  <c r="E44" i="304"/>
  <c r="D43" i="304"/>
  <c r="D42" i="304"/>
  <c r="D41" i="304"/>
  <c r="D40" i="304"/>
  <c r="D39" i="304"/>
  <c r="D38" i="304"/>
  <c r="D37" i="304"/>
  <c r="D36" i="304"/>
  <c r="D35" i="304"/>
  <c r="D34" i="304"/>
  <c r="D33" i="304"/>
  <c r="D32" i="304"/>
  <c r="D31" i="304"/>
  <c r="D30" i="304"/>
  <c r="D29" i="304"/>
  <c r="D28" i="304"/>
  <c r="D27" i="304"/>
  <c r="D26" i="304"/>
  <c r="D25" i="304"/>
  <c r="D24" i="304"/>
  <c r="D23" i="304"/>
  <c r="D22" i="304"/>
  <c r="D21" i="304"/>
  <c r="D20" i="304"/>
  <c r="D19" i="304"/>
  <c r="D18" i="304"/>
  <c r="D17" i="304"/>
  <c r="D16" i="304"/>
  <c r="D15" i="304"/>
  <c r="D14" i="304"/>
  <c r="D13" i="304"/>
  <c r="D12" i="304"/>
  <c r="D11" i="304"/>
  <c r="D10" i="304"/>
  <c r="D9" i="304"/>
  <c r="F170" i="303"/>
  <c r="E170" i="303"/>
  <c r="D169" i="303"/>
  <c r="D168" i="303"/>
  <c r="D167" i="303"/>
  <c r="D166" i="303"/>
  <c r="D165" i="303"/>
  <c r="D164" i="303"/>
  <c r="D163" i="303"/>
  <c r="F161" i="303"/>
  <c r="E161" i="303"/>
  <c r="D160" i="303"/>
  <c r="D159" i="303"/>
  <c r="D158" i="303"/>
  <c r="D157" i="303"/>
  <c r="F155" i="303"/>
  <c r="E155" i="303"/>
  <c r="D154" i="303"/>
  <c r="D155" i="303" s="1"/>
  <c r="F152" i="303"/>
  <c r="E152" i="303"/>
  <c r="D151" i="303"/>
  <c r="D150" i="303"/>
  <c r="D149" i="303"/>
  <c r="D148" i="303"/>
  <c r="F146" i="303"/>
  <c r="E146" i="303"/>
  <c r="D145" i="303"/>
  <c r="D146" i="303" s="1"/>
  <c r="F143" i="303"/>
  <c r="E143" i="303"/>
  <c r="D142" i="303"/>
  <c r="D143" i="303" s="1"/>
  <c r="F140" i="303"/>
  <c r="E140" i="303"/>
  <c r="D139" i="303"/>
  <c r="D138" i="303"/>
  <c r="D137" i="303"/>
  <c r="D136" i="303"/>
  <c r="D135" i="303"/>
  <c r="D134" i="303"/>
  <c r="D133" i="303"/>
  <c r="D132" i="303"/>
  <c r="D131" i="303"/>
  <c r="D130" i="303"/>
  <c r="F128" i="303"/>
  <c r="E128" i="303"/>
  <c r="D127" i="303"/>
  <c r="D126" i="303"/>
  <c r="D125" i="303"/>
  <c r="D124" i="303"/>
  <c r="D123" i="303"/>
  <c r="D122" i="303"/>
  <c r="D121" i="303"/>
  <c r="D120" i="303"/>
  <c r="D119" i="303"/>
  <c r="F117" i="303"/>
  <c r="E117" i="303"/>
  <c r="D116" i="303"/>
  <c r="D115" i="303"/>
  <c r="D114" i="303"/>
  <c r="D113" i="303"/>
  <c r="D112" i="303"/>
  <c r="D111" i="303"/>
  <c r="D110" i="303"/>
  <c r="D109" i="303"/>
  <c r="F107" i="303"/>
  <c r="E107" i="303"/>
  <c r="D106" i="303"/>
  <c r="D105" i="303"/>
  <c r="D104" i="303"/>
  <c r="D103" i="303"/>
  <c r="D102" i="303"/>
  <c r="F100" i="303"/>
  <c r="E100" i="303"/>
  <c r="D99" i="303"/>
  <c r="D98" i="303"/>
  <c r="D97" i="303"/>
  <c r="D96" i="303"/>
  <c r="D95" i="303"/>
  <c r="D94" i="303"/>
  <c r="D93" i="303"/>
  <c r="D92" i="303"/>
  <c r="D91" i="303"/>
  <c r="D90" i="303"/>
  <c r="D89" i="303"/>
  <c r="D88" i="303"/>
  <c r="D87" i="303"/>
  <c r="D86" i="303"/>
  <c r="D85" i="303"/>
  <c r="F83" i="303"/>
  <c r="E83" i="303"/>
  <c r="D82" i="303"/>
  <c r="D81" i="303"/>
  <c r="D80" i="303"/>
  <c r="D79" i="303"/>
  <c r="F77" i="303"/>
  <c r="E77" i="303"/>
  <c r="D76" i="303"/>
  <c r="D75" i="303"/>
  <c r="D74" i="303"/>
  <c r="F72" i="303"/>
  <c r="E72" i="303"/>
  <c r="D71" i="303"/>
  <c r="D70" i="303"/>
  <c r="D69" i="303"/>
  <c r="D68" i="303"/>
  <c r="F66" i="303"/>
  <c r="E66" i="303"/>
  <c r="D65" i="303"/>
  <c r="D64" i="303"/>
  <c r="F62" i="303"/>
  <c r="E62" i="303"/>
  <c r="D61" i="303"/>
  <c r="D60" i="303"/>
  <c r="D59" i="303"/>
  <c r="D58" i="303"/>
  <c r="D57" i="303"/>
  <c r="D56" i="303"/>
  <c r="D55" i="303"/>
  <c r="F53" i="303"/>
  <c r="E53" i="303"/>
  <c r="D52" i="303"/>
  <c r="D53" i="303" s="1"/>
  <c r="F50" i="303"/>
  <c r="E50" i="303"/>
  <c r="D49" i="303"/>
  <c r="D50" i="303" s="1"/>
  <c r="F47" i="303"/>
  <c r="E47" i="303"/>
  <c r="D46" i="303"/>
  <c r="D47" i="303" s="1"/>
  <c r="F44" i="303"/>
  <c r="E44" i="303"/>
  <c r="D43" i="303"/>
  <c r="D42" i="303"/>
  <c r="D41" i="303"/>
  <c r="D40" i="303"/>
  <c r="D39" i="303"/>
  <c r="D38" i="303"/>
  <c r="D37" i="303"/>
  <c r="D36" i="303"/>
  <c r="D35" i="303"/>
  <c r="D34" i="303"/>
  <c r="D33" i="303"/>
  <c r="D32" i="303"/>
  <c r="D31" i="303"/>
  <c r="D30" i="303"/>
  <c r="D29" i="303"/>
  <c r="D28" i="303"/>
  <c r="D27" i="303"/>
  <c r="D26" i="303"/>
  <c r="D25" i="303"/>
  <c r="D24" i="303"/>
  <c r="D23" i="303"/>
  <c r="D22" i="303"/>
  <c r="D21" i="303"/>
  <c r="D20" i="303"/>
  <c r="D19" i="303"/>
  <c r="D18" i="303"/>
  <c r="D17" i="303"/>
  <c r="D16" i="303"/>
  <c r="D15" i="303"/>
  <c r="D14" i="303"/>
  <c r="D13" i="303"/>
  <c r="D12" i="303"/>
  <c r="D11" i="303"/>
  <c r="D10" i="303"/>
  <c r="D9" i="303"/>
  <c r="F170" i="302"/>
  <c r="E170" i="302"/>
  <c r="D169" i="302"/>
  <c r="D168" i="302"/>
  <c r="D167" i="302"/>
  <c r="D166" i="302"/>
  <c r="D165" i="302"/>
  <c r="D164" i="302"/>
  <c r="D163" i="302"/>
  <c r="F161" i="302"/>
  <c r="E161" i="302"/>
  <c r="D160" i="302"/>
  <c r="D159" i="302"/>
  <c r="D158" i="302"/>
  <c r="D157" i="302"/>
  <c r="F155" i="302"/>
  <c r="E155" i="302"/>
  <c r="D154" i="302"/>
  <c r="D155" i="302" s="1"/>
  <c r="F152" i="302"/>
  <c r="E152" i="302"/>
  <c r="D151" i="302"/>
  <c r="D150" i="302"/>
  <c r="D149" i="302"/>
  <c r="D148" i="302"/>
  <c r="F146" i="302"/>
  <c r="E146" i="302"/>
  <c r="D145" i="302"/>
  <c r="D146" i="302" s="1"/>
  <c r="F143" i="302"/>
  <c r="E143" i="302"/>
  <c r="D142" i="302"/>
  <c r="D143" i="302" s="1"/>
  <c r="F140" i="302"/>
  <c r="E140" i="302"/>
  <c r="D139" i="302"/>
  <c r="D138" i="302"/>
  <c r="D137" i="302"/>
  <c r="D136" i="302"/>
  <c r="D135" i="302"/>
  <c r="D134" i="302"/>
  <c r="D133" i="302"/>
  <c r="D132" i="302"/>
  <c r="D131" i="302"/>
  <c r="D130" i="302"/>
  <c r="F128" i="302"/>
  <c r="E128" i="302"/>
  <c r="D127" i="302"/>
  <c r="D126" i="302"/>
  <c r="D125" i="302"/>
  <c r="D124" i="302"/>
  <c r="D123" i="302"/>
  <c r="D122" i="302"/>
  <c r="D121" i="302"/>
  <c r="D120" i="302"/>
  <c r="D119" i="302"/>
  <c r="F117" i="302"/>
  <c r="E117" i="302"/>
  <c r="D116" i="302"/>
  <c r="D115" i="302"/>
  <c r="D114" i="302"/>
  <c r="D113" i="302"/>
  <c r="D112" i="302"/>
  <c r="D111" i="302"/>
  <c r="D110" i="302"/>
  <c r="D109" i="302"/>
  <c r="F107" i="302"/>
  <c r="E107" i="302"/>
  <c r="D106" i="302"/>
  <c r="D105" i="302"/>
  <c r="D104" i="302"/>
  <c r="D103" i="302"/>
  <c r="D102" i="302"/>
  <c r="F100" i="302"/>
  <c r="E100" i="302"/>
  <c r="D99" i="302"/>
  <c r="D98" i="302"/>
  <c r="D97" i="302"/>
  <c r="D96" i="302"/>
  <c r="D95" i="302"/>
  <c r="D94" i="302"/>
  <c r="D93" i="302"/>
  <c r="D92" i="302"/>
  <c r="D91" i="302"/>
  <c r="D90" i="302"/>
  <c r="D89" i="302"/>
  <c r="D88" i="302"/>
  <c r="D87" i="302"/>
  <c r="D86" i="302"/>
  <c r="D85" i="302"/>
  <c r="F83" i="302"/>
  <c r="E83" i="302"/>
  <c r="D82" i="302"/>
  <c r="D81" i="302"/>
  <c r="D80" i="302"/>
  <c r="D79" i="302"/>
  <c r="F77" i="302"/>
  <c r="E77" i="302"/>
  <c r="D76" i="302"/>
  <c r="D75" i="302"/>
  <c r="D74" i="302"/>
  <c r="F72" i="302"/>
  <c r="E72" i="302"/>
  <c r="D71" i="302"/>
  <c r="D70" i="302"/>
  <c r="D69" i="302"/>
  <c r="D68" i="302"/>
  <c r="F66" i="302"/>
  <c r="E66" i="302"/>
  <c r="D65" i="302"/>
  <c r="D64" i="302"/>
  <c r="F62" i="302"/>
  <c r="E62" i="302"/>
  <c r="D61" i="302"/>
  <c r="D60" i="302"/>
  <c r="D59" i="302"/>
  <c r="D58" i="302"/>
  <c r="D57" i="302"/>
  <c r="D56" i="302"/>
  <c r="D55" i="302"/>
  <c r="F53" i="302"/>
  <c r="E53" i="302"/>
  <c r="D52" i="302"/>
  <c r="D53" i="302" s="1"/>
  <c r="F50" i="302"/>
  <c r="E50" i="302"/>
  <c r="D49" i="302"/>
  <c r="D50" i="302" s="1"/>
  <c r="F47" i="302"/>
  <c r="E47" i="302"/>
  <c r="D46" i="302"/>
  <c r="D47" i="302" s="1"/>
  <c r="F44" i="302"/>
  <c r="E44" i="302"/>
  <c r="D43" i="302"/>
  <c r="D42" i="302"/>
  <c r="D41" i="302"/>
  <c r="D40" i="302"/>
  <c r="D39" i="302"/>
  <c r="D38" i="302"/>
  <c r="D37" i="302"/>
  <c r="D36" i="302"/>
  <c r="D35" i="302"/>
  <c r="D34" i="302"/>
  <c r="D33" i="302"/>
  <c r="D32" i="302"/>
  <c r="D31" i="302"/>
  <c r="D30" i="302"/>
  <c r="D29" i="302"/>
  <c r="D28" i="302"/>
  <c r="D27" i="302"/>
  <c r="D26" i="302"/>
  <c r="D25" i="302"/>
  <c r="D24" i="302"/>
  <c r="D23" i="302"/>
  <c r="D22" i="302"/>
  <c r="D21" i="302"/>
  <c r="D20" i="302"/>
  <c r="D19" i="302"/>
  <c r="D18" i="302"/>
  <c r="D17" i="302"/>
  <c r="D16" i="302"/>
  <c r="D15" i="302"/>
  <c r="D14" i="302"/>
  <c r="D13" i="302"/>
  <c r="D12" i="302"/>
  <c r="D11" i="302"/>
  <c r="D10" i="302"/>
  <c r="D9" i="302"/>
  <c r="F170" i="301"/>
  <c r="E170" i="301"/>
  <c r="D169" i="301"/>
  <c r="D168" i="301"/>
  <c r="D167" i="301"/>
  <c r="D166" i="301"/>
  <c r="D165" i="301"/>
  <c r="D164" i="301"/>
  <c r="D163" i="301"/>
  <c r="F161" i="301"/>
  <c r="E161" i="301"/>
  <c r="D160" i="301"/>
  <c r="D159" i="301"/>
  <c r="D158" i="301"/>
  <c r="D157" i="301"/>
  <c r="F155" i="301"/>
  <c r="E155" i="301"/>
  <c r="D154" i="301"/>
  <c r="D155" i="301" s="1"/>
  <c r="F152" i="301"/>
  <c r="E152" i="301"/>
  <c r="D151" i="301"/>
  <c r="D150" i="301"/>
  <c r="D149" i="301"/>
  <c r="D148" i="301"/>
  <c r="F146" i="301"/>
  <c r="E146" i="301"/>
  <c r="D145" i="301"/>
  <c r="D146" i="301" s="1"/>
  <c r="F143" i="301"/>
  <c r="E143" i="301"/>
  <c r="D142" i="301"/>
  <c r="D143" i="301" s="1"/>
  <c r="F140" i="301"/>
  <c r="E140" i="301"/>
  <c r="D139" i="301"/>
  <c r="D138" i="301"/>
  <c r="D137" i="301"/>
  <c r="D136" i="301"/>
  <c r="D135" i="301"/>
  <c r="D134" i="301"/>
  <c r="D133" i="301"/>
  <c r="D132" i="301"/>
  <c r="D131" i="301"/>
  <c r="D130" i="301"/>
  <c r="F128" i="301"/>
  <c r="E128" i="301"/>
  <c r="D127" i="301"/>
  <c r="D126" i="301"/>
  <c r="D125" i="301"/>
  <c r="D124" i="301"/>
  <c r="D123" i="301"/>
  <c r="D122" i="301"/>
  <c r="D121" i="301"/>
  <c r="D120" i="301"/>
  <c r="D119" i="301"/>
  <c r="F117" i="301"/>
  <c r="E117" i="301"/>
  <c r="D116" i="301"/>
  <c r="D115" i="301"/>
  <c r="D114" i="301"/>
  <c r="D113" i="301"/>
  <c r="D112" i="301"/>
  <c r="D111" i="301"/>
  <c r="D110" i="301"/>
  <c r="D109" i="301"/>
  <c r="F107" i="301"/>
  <c r="E107" i="301"/>
  <c r="D106" i="301"/>
  <c r="D105" i="301"/>
  <c r="D104" i="301"/>
  <c r="D103" i="301"/>
  <c r="D102" i="301"/>
  <c r="F100" i="301"/>
  <c r="E100" i="301"/>
  <c r="D99" i="301"/>
  <c r="D98" i="301"/>
  <c r="D97" i="301"/>
  <c r="D96" i="301"/>
  <c r="D95" i="301"/>
  <c r="D94" i="301"/>
  <c r="D93" i="301"/>
  <c r="D92" i="301"/>
  <c r="D91" i="301"/>
  <c r="D90" i="301"/>
  <c r="D89" i="301"/>
  <c r="D88" i="301"/>
  <c r="D87" i="301"/>
  <c r="D86" i="301"/>
  <c r="D85" i="301"/>
  <c r="F83" i="301"/>
  <c r="E83" i="301"/>
  <c r="D82" i="301"/>
  <c r="D81" i="301"/>
  <c r="D80" i="301"/>
  <c r="D79" i="301"/>
  <c r="F77" i="301"/>
  <c r="E77" i="301"/>
  <c r="D76" i="301"/>
  <c r="D75" i="301"/>
  <c r="D74" i="301"/>
  <c r="F72" i="301"/>
  <c r="E72" i="301"/>
  <c r="D71" i="301"/>
  <c r="D70" i="301"/>
  <c r="D69" i="301"/>
  <c r="D68" i="301"/>
  <c r="F66" i="301"/>
  <c r="E66" i="301"/>
  <c r="D65" i="301"/>
  <c r="D64" i="301"/>
  <c r="F62" i="301"/>
  <c r="E62" i="301"/>
  <c r="D61" i="301"/>
  <c r="D60" i="301"/>
  <c r="D59" i="301"/>
  <c r="D58" i="301"/>
  <c r="D57" i="301"/>
  <c r="D56" i="301"/>
  <c r="D55" i="301"/>
  <c r="F53" i="301"/>
  <c r="E53" i="301"/>
  <c r="D52" i="301"/>
  <c r="D53" i="301" s="1"/>
  <c r="F50" i="301"/>
  <c r="E50" i="301"/>
  <c r="D49" i="301"/>
  <c r="D50" i="301" s="1"/>
  <c r="F47" i="301"/>
  <c r="E47" i="301"/>
  <c r="D46" i="301"/>
  <c r="D47" i="301" s="1"/>
  <c r="F44" i="301"/>
  <c r="E44" i="301"/>
  <c r="D43" i="301"/>
  <c r="D42" i="301"/>
  <c r="D41" i="301"/>
  <c r="D40" i="301"/>
  <c r="D39" i="301"/>
  <c r="D38" i="301"/>
  <c r="D37" i="301"/>
  <c r="D36" i="301"/>
  <c r="D35" i="301"/>
  <c r="D34" i="301"/>
  <c r="D33" i="301"/>
  <c r="D32" i="301"/>
  <c r="D31" i="301"/>
  <c r="D30" i="301"/>
  <c r="D29" i="301"/>
  <c r="D28" i="301"/>
  <c r="D27" i="301"/>
  <c r="D26" i="301"/>
  <c r="D25" i="301"/>
  <c r="D24" i="301"/>
  <c r="D23" i="301"/>
  <c r="D22" i="301"/>
  <c r="D21" i="301"/>
  <c r="D20" i="301"/>
  <c r="D19" i="301"/>
  <c r="D18" i="301"/>
  <c r="D17" i="301"/>
  <c r="D16" i="301"/>
  <c r="D15" i="301"/>
  <c r="D14" i="301"/>
  <c r="D13" i="301"/>
  <c r="D12" i="301"/>
  <c r="D11" i="301"/>
  <c r="D10" i="301"/>
  <c r="D9" i="301"/>
  <c r="F170" i="300"/>
  <c r="E170" i="300"/>
  <c r="D169" i="300"/>
  <c r="D168" i="300"/>
  <c r="D167" i="300"/>
  <c r="D166" i="300"/>
  <c r="D165" i="300"/>
  <c r="D164" i="300"/>
  <c r="D163" i="300"/>
  <c r="F161" i="300"/>
  <c r="E161" i="300"/>
  <c r="D160" i="300"/>
  <c r="D159" i="300"/>
  <c r="D158" i="300"/>
  <c r="D157" i="300"/>
  <c r="F155" i="300"/>
  <c r="E155" i="300"/>
  <c r="D154" i="300"/>
  <c r="D155" i="300" s="1"/>
  <c r="F152" i="300"/>
  <c r="E152" i="300"/>
  <c r="D151" i="300"/>
  <c r="D150" i="300"/>
  <c r="D149" i="300"/>
  <c r="D148" i="300"/>
  <c r="F146" i="300"/>
  <c r="E146" i="300"/>
  <c r="D145" i="300"/>
  <c r="D146" i="300" s="1"/>
  <c r="F143" i="300"/>
  <c r="E143" i="300"/>
  <c r="D142" i="300"/>
  <c r="D143" i="300" s="1"/>
  <c r="F140" i="300"/>
  <c r="E140" i="300"/>
  <c r="D139" i="300"/>
  <c r="D138" i="300"/>
  <c r="D137" i="300"/>
  <c r="D136" i="300"/>
  <c r="D135" i="300"/>
  <c r="D134" i="300"/>
  <c r="D133" i="300"/>
  <c r="D132" i="300"/>
  <c r="D131" i="300"/>
  <c r="D130" i="300"/>
  <c r="F128" i="300"/>
  <c r="E128" i="300"/>
  <c r="D127" i="300"/>
  <c r="D126" i="300"/>
  <c r="D125" i="300"/>
  <c r="D124" i="300"/>
  <c r="D123" i="300"/>
  <c r="D122" i="300"/>
  <c r="D121" i="300"/>
  <c r="D120" i="300"/>
  <c r="D119" i="300"/>
  <c r="F117" i="300"/>
  <c r="E117" i="300"/>
  <c r="D116" i="300"/>
  <c r="D115" i="300"/>
  <c r="D114" i="300"/>
  <c r="D113" i="300"/>
  <c r="D112" i="300"/>
  <c r="D111" i="300"/>
  <c r="D110" i="300"/>
  <c r="D109" i="300"/>
  <c r="F107" i="300"/>
  <c r="E107" i="300"/>
  <c r="D106" i="300"/>
  <c r="D105" i="300"/>
  <c r="D104" i="300"/>
  <c r="D103" i="300"/>
  <c r="D102" i="300"/>
  <c r="F100" i="300"/>
  <c r="E100" i="300"/>
  <c r="D99" i="300"/>
  <c r="D98" i="300"/>
  <c r="D97" i="300"/>
  <c r="D96" i="300"/>
  <c r="D95" i="300"/>
  <c r="D94" i="300"/>
  <c r="D93" i="300"/>
  <c r="D92" i="300"/>
  <c r="D91" i="300"/>
  <c r="D90" i="300"/>
  <c r="D89" i="300"/>
  <c r="D88" i="300"/>
  <c r="D87" i="300"/>
  <c r="D86" i="300"/>
  <c r="D85" i="300"/>
  <c r="F83" i="300"/>
  <c r="E83" i="300"/>
  <c r="D82" i="300"/>
  <c r="D81" i="300"/>
  <c r="D80" i="300"/>
  <c r="D79" i="300"/>
  <c r="F77" i="300"/>
  <c r="E77" i="300"/>
  <c r="D76" i="300"/>
  <c r="D75" i="300"/>
  <c r="D74" i="300"/>
  <c r="F72" i="300"/>
  <c r="E72" i="300"/>
  <c r="D71" i="300"/>
  <c r="D70" i="300"/>
  <c r="D69" i="300"/>
  <c r="D68" i="300"/>
  <c r="F66" i="300"/>
  <c r="E66" i="300"/>
  <c r="D65" i="300"/>
  <c r="D64" i="300"/>
  <c r="F62" i="300"/>
  <c r="E62" i="300"/>
  <c r="D61" i="300"/>
  <c r="D60" i="300"/>
  <c r="D59" i="300"/>
  <c r="D58" i="300"/>
  <c r="D57" i="300"/>
  <c r="D56" i="300"/>
  <c r="D55" i="300"/>
  <c r="F53" i="300"/>
  <c r="E53" i="300"/>
  <c r="D52" i="300"/>
  <c r="D53" i="300" s="1"/>
  <c r="F50" i="300"/>
  <c r="E50" i="300"/>
  <c r="D49" i="300"/>
  <c r="D50" i="300" s="1"/>
  <c r="F47" i="300"/>
  <c r="E47" i="300"/>
  <c r="D46" i="300"/>
  <c r="D47" i="300" s="1"/>
  <c r="F44" i="300"/>
  <c r="E44" i="300"/>
  <c r="D43" i="300"/>
  <c r="D42" i="300"/>
  <c r="D41" i="300"/>
  <c r="D40" i="300"/>
  <c r="D39" i="300"/>
  <c r="D38" i="300"/>
  <c r="D37" i="300"/>
  <c r="D36" i="300"/>
  <c r="D35" i="300"/>
  <c r="D34" i="300"/>
  <c r="D33" i="300"/>
  <c r="D32" i="300"/>
  <c r="D31" i="300"/>
  <c r="D30" i="300"/>
  <c r="D29" i="300"/>
  <c r="D28" i="300"/>
  <c r="D27" i="300"/>
  <c r="D26" i="300"/>
  <c r="D25" i="300"/>
  <c r="D24" i="300"/>
  <c r="D23" i="300"/>
  <c r="D22" i="300"/>
  <c r="D21" i="300"/>
  <c r="D20" i="300"/>
  <c r="D19" i="300"/>
  <c r="D18" i="300"/>
  <c r="D17" i="300"/>
  <c r="D16" i="300"/>
  <c r="D15" i="300"/>
  <c r="D14" i="300"/>
  <c r="D13" i="300"/>
  <c r="D12" i="300"/>
  <c r="D11" i="300"/>
  <c r="D10" i="300"/>
  <c r="D9" i="300"/>
  <c r="F100" i="298"/>
  <c r="F171" i="298" s="1"/>
  <c r="E100" i="298"/>
  <c r="E171" i="298" s="1"/>
  <c r="F170" i="297"/>
  <c r="E170" i="297"/>
  <c r="D169" i="297"/>
  <c r="D168" i="297"/>
  <c r="D167" i="297"/>
  <c r="D166" i="297"/>
  <c r="D165" i="297"/>
  <c r="D164" i="297"/>
  <c r="D163" i="297"/>
  <c r="F161" i="297"/>
  <c r="E161" i="297"/>
  <c r="D160" i="297"/>
  <c r="D159" i="297"/>
  <c r="D158" i="297"/>
  <c r="D157" i="297"/>
  <c r="F155" i="297"/>
  <c r="E155" i="297"/>
  <c r="D154" i="297"/>
  <c r="D155" i="297" s="1"/>
  <c r="F152" i="297"/>
  <c r="E152" i="297"/>
  <c r="D151" i="297"/>
  <c r="D150" i="297"/>
  <c r="D149" i="297"/>
  <c r="D148" i="297"/>
  <c r="F146" i="297"/>
  <c r="E146" i="297"/>
  <c r="D145" i="297"/>
  <c r="D146" i="297" s="1"/>
  <c r="F143" i="297"/>
  <c r="E143" i="297"/>
  <c r="D142" i="297"/>
  <c r="D143" i="297" s="1"/>
  <c r="F140" i="297"/>
  <c r="E140" i="297"/>
  <c r="D139" i="297"/>
  <c r="D138" i="297"/>
  <c r="D137" i="297"/>
  <c r="D136" i="297"/>
  <c r="D135" i="297"/>
  <c r="D134" i="297"/>
  <c r="D133" i="297"/>
  <c r="D132" i="297"/>
  <c r="D131" i="297"/>
  <c r="D130" i="297"/>
  <c r="F128" i="297"/>
  <c r="E128" i="297"/>
  <c r="D127" i="297"/>
  <c r="D126" i="297"/>
  <c r="D125" i="297"/>
  <c r="D124" i="297"/>
  <c r="D123" i="297"/>
  <c r="D122" i="297"/>
  <c r="D121" i="297"/>
  <c r="D120" i="297"/>
  <c r="D119" i="297"/>
  <c r="F117" i="297"/>
  <c r="E117" i="297"/>
  <c r="D116" i="297"/>
  <c r="D115" i="297"/>
  <c r="D114" i="297"/>
  <c r="D113" i="297"/>
  <c r="D112" i="297"/>
  <c r="D111" i="297"/>
  <c r="D110" i="297"/>
  <c r="D109" i="297"/>
  <c r="F107" i="297"/>
  <c r="E107" i="297"/>
  <c r="D106" i="297"/>
  <c r="D105" i="297"/>
  <c r="D104" i="297"/>
  <c r="D103" i="297"/>
  <c r="D102" i="297"/>
  <c r="E100" i="297"/>
  <c r="D99" i="297"/>
  <c r="D98" i="297"/>
  <c r="D97" i="297"/>
  <c r="D96" i="297"/>
  <c r="D95" i="297"/>
  <c r="D94" i="297"/>
  <c r="D93" i="297"/>
  <c r="D92" i="297"/>
  <c r="D91" i="297"/>
  <c r="D90" i="297"/>
  <c r="D89" i="297"/>
  <c r="D88" i="297"/>
  <c r="D87" i="297"/>
  <c r="F86" i="297"/>
  <c r="D86" i="297"/>
  <c r="D85" i="297"/>
  <c r="F83" i="297"/>
  <c r="E83" i="297"/>
  <c r="D82" i="297"/>
  <c r="D81" i="297"/>
  <c r="D80" i="297"/>
  <c r="D79" i="297"/>
  <c r="F77" i="297"/>
  <c r="E77" i="297"/>
  <c r="D76" i="297"/>
  <c r="D75" i="297"/>
  <c r="D74" i="297"/>
  <c r="F72" i="297"/>
  <c r="E72" i="297"/>
  <c r="D71" i="297"/>
  <c r="D70" i="297"/>
  <c r="D69" i="297"/>
  <c r="D68" i="297"/>
  <c r="F66" i="297"/>
  <c r="E66" i="297"/>
  <c r="D65" i="297"/>
  <c r="D64" i="297"/>
  <c r="F62" i="297"/>
  <c r="E62" i="297"/>
  <c r="D61" i="297"/>
  <c r="D60" i="297"/>
  <c r="D59" i="297"/>
  <c r="D58" i="297"/>
  <c r="D57" i="297"/>
  <c r="D56" i="297"/>
  <c r="D55" i="297"/>
  <c r="F53" i="297"/>
  <c r="E53" i="297"/>
  <c r="D52" i="297"/>
  <c r="D53" i="297" s="1"/>
  <c r="F50" i="297"/>
  <c r="E50" i="297"/>
  <c r="D49" i="297"/>
  <c r="D50" i="297" s="1"/>
  <c r="F47" i="297"/>
  <c r="E47" i="297"/>
  <c r="D46" i="297"/>
  <c r="D47" i="297" s="1"/>
  <c r="F44" i="297"/>
  <c r="E44" i="297"/>
  <c r="D43" i="297"/>
  <c r="D42" i="297"/>
  <c r="D41" i="297"/>
  <c r="D40" i="297"/>
  <c r="D39" i="297"/>
  <c r="D38" i="297"/>
  <c r="D37" i="297"/>
  <c r="D36" i="297"/>
  <c r="D35" i="297"/>
  <c r="D34" i="297"/>
  <c r="D33" i="297"/>
  <c r="D32" i="297"/>
  <c r="D31" i="297"/>
  <c r="D30" i="297"/>
  <c r="D29" i="297"/>
  <c r="D28" i="297"/>
  <c r="D27" i="297"/>
  <c r="D26" i="297"/>
  <c r="D25" i="297"/>
  <c r="D24" i="297"/>
  <c r="D23" i="297"/>
  <c r="D22" i="297"/>
  <c r="D21" i="297"/>
  <c r="D20" i="297"/>
  <c r="D19" i="297"/>
  <c r="D18" i="297"/>
  <c r="D17" i="297"/>
  <c r="D16" i="297"/>
  <c r="D15" i="297"/>
  <c r="D14" i="297"/>
  <c r="D13" i="297"/>
  <c r="D12" i="297"/>
  <c r="D11" i="297"/>
  <c r="D10" i="297"/>
  <c r="D9" i="297"/>
  <c r="F170" i="296"/>
  <c r="E170" i="296"/>
  <c r="D169" i="296"/>
  <c r="D168" i="296"/>
  <c r="D167" i="296"/>
  <c r="D166" i="296"/>
  <c r="D165" i="296"/>
  <c r="D164" i="296"/>
  <c r="D163" i="296"/>
  <c r="F161" i="296"/>
  <c r="E161" i="296"/>
  <c r="D160" i="296"/>
  <c r="D159" i="296"/>
  <c r="D158" i="296"/>
  <c r="D157" i="296"/>
  <c r="F155" i="296"/>
  <c r="E155" i="296"/>
  <c r="D154" i="296"/>
  <c r="D155" i="296" s="1"/>
  <c r="F152" i="296"/>
  <c r="E152" i="296"/>
  <c r="D151" i="296"/>
  <c r="D150" i="296"/>
  <c r="D149" i="296"/>
  <c r="D148" i="296"/>
  <c r="F146" i="296"/>
  <c r="E146" i="296"/>
  <c r="D145" i="296"/>
  <c r="D146" i="296" s="1"/>
  <c r="F143" i="296"/>
  <c r="E143" i="296"/>
  <c r="D142" i="296"/>
  <c r="D143" i="296" s="1"/>
  <c r="F140" i="296"/>
  <c r="E140" i="296"/>
  <c r="D139" i="296"/>
  <c r="D138" i="296"/>
  <c r="D137" i="296"/>
  <c r="D136" i="296"/>
  <c r="D135" i="296"/>
  <c r="D134" i="296"/>
  <c r="D133" i="296"/>
  <c r="D132" i="296"/>
  <c r="D131" i="296"/>
  <c r="D130" i="296"/>
  <c r="F128" i="296"/>
  <c r="E128" i="296"/>
  <c r="D127" i="296"/>
  <c r="D126" i="296"/>
  <c r="D125" i="296"/>
  <c r="D124" i="296"/>
  <c r="D123" i="296"/>
  <c r="D122" i="296"/>
  <c r="D121" i="296"/>
  <c r="D120" i="296"/>
  <c r="D119" i="296"/>
  <c r="F117" i="296"/>
  <c r="E117" i="296"/>
  <c r="D116" i="296"/>
  <c r="D115" i="296"/>
  <c r="D114" i="296"/>
  <c r="D113" i="296"/>
  <c r="D112" i="296"/>
  <c r="D111" i="296"/>
  <c r="D110" i="296"/>
  <c r="D109" i="296"/>
  <c r="F107" i="296"/>
  <c r="E107" i="296"/>
  <c r="D106" i="296"/>
  <c r="D105" i="296"/>
  <c r="D104" i="296"/>
  <c r="D103" i="296"/>
  <c r="D102" i="296"/>
  <c r="F100" i="296"/>
  <c r="E100" i="296"/>
  <c r="D99" i="296"/>
  <c r="D98" i="296"/>
  <c r="D97" i="296"/>
  <c r="D96" i="296"/>
  <c r="D95" i="296"/>
  <c r="D94" i="296"/>
  <c r="D93" i="296"/>
  <c r="D92" i="296"/>
  <c r="D91" i="296"/>
  <c r="D90" i="296"/>
  <c r="D89" i="296"/>
  <c r="D88" i="296"/>
  <c r="D87" i="296"/>
  <c r="D86" i="296"/>
  <c r="D85" i="296"/>
  <c r="F83" i="296"/>
  <c r="E83" i="296"/>
  <c r="D82" i="296"/>
  <c r="D81" i="296"/>
  <c r="D80" i="296"/>
  <c r="D79" i="296"/>
  <c r="F77" i="296"/>
  <c r="E77" i="296"/>
  <c r="D76" i="296"/>
  <c r="D75" i="296"/>
  <c r="D74" i="296"/>
  <c r="F72" i="296"/>
  <c r="E72" i="296"/>
  <c r="D71" i="296"/>
  <c r="D70" i="296"/>
  <c r="D69" i="296"/>
  <c r="D68" i="296"/>
  <c r="F66" i="296"/>
  <c r="E66" i="296"/>
  <c r="D65" i="296"/>
  <c r="D64" i="296"/>
  <c r="F62" i="296"/>
  <c r="E62" i="296"/>
  <c r="D61" i="296"/>
  <c r="D60" i="296"/>
  <c r="D59" i="296"/>
  <c r="D58" i="296"/>
  <c r="D57" i="296"/>
  <c r="D56" i="296"/>
  <c r="D55" i="296"/>
  <c r="F53" i="296"/>
  <c r="E53" i="296"/>
  <c r="D52" i="296"/>
  <c r="D53" i="296" s="1"/>
  <c r="F50" i="296"/>
  <c r="E50" i="296"/>
  <c r="D49" i="296"/>
  <c r="D50" i="296" s="1"/>
  <c r="F47" i="296"/>
  <c r="E47" i="296"/>
  <c r="D46" i="296"/>
  <c r="D47" i="296" s="1"/>
  <c r="F44" i="296"/>
  <c r="E44" i="296"/>
  <c r="D43" i="296"/>
  <c r="D42" i="296"/>
  <c r="D41" i="296"/>
  <c r="D40" i="296"/>
  <c r="D39" i="296"/>
  <c r="D38" i="296"/>
  <c r="D37" i="296"/>
  <c r="D36" i="296"/>
  <c r="D35" i="296"/>
  <c r="D34" i="296"/>
  <c r="D33" i="296"/>
  <c r="D32" i="296"/>
  <c r="D31" i="296"/>
  <c r="D30" i="296"/>
  <c r="D29" i="296"/>
  <c r="D28" i="296"/>
  <c r="D27" i="296"/>
  <c r="D26" i="296"/>
  <c r="D25" i="296"/>
  <c r="D24" i="296"/>
  <c r="D23" i="296"/>
  <c r="D22" i="296"/>
  <c r="D21" i="296"/>
  <c r="D20" i="296"/>
  <c r="D19" i="296"/>
  <c r="D18" i="296"/>
  <c r="D17" i="296"/>
  <c r="D16" i="296"/>
  <c r="D15" i="296"/>
  <c r="D14" i="296"/>
  <c r="D13" i="296"/>
  <c r="D12" i="296"/>
  <c r="D11" i="296"/>
  <c r="D10" i="296"/>
  <c r="D9" i="296"/>
  <c r="F170" i="295"/>
  <c r="E170" i="295"/>
  <c r="D169" i="295"/>
  <c r="D168" i="295"/>
  <c r="D167" i="295"/>
  <c r="D166" i="295"/>
  <c r="D165" i="295"/>
  <c r="D164" i="295"/>
  <c r="D163" i="295"/>
  <c r="F161" i="295"/>
  <c r="E161" i="295"/>
  <c r="D160" i="295"/>
  <c r="D159" i="295"/>
  <c r="D158" i="295"/>
  <c r="D157" i="295"/>
  <c r="F155" i="295"/>
  <c r="E155" i="295"/>
  <c r="D154" i="295"/>
  <c r="D155" i="295" s="1"/>
  <c r="F152" i="295"/>
  <c r="E152" i="295"/>
  <c r="D151" i="295"/>
  <c r="D150" i="295"/>
  <c r="D149" i="295"/>
  <c r="D148" i="295"/>
  <c r="F146" i="295"/>
  <c r="E146" i="295"/>
  <c r="D145" i="295"/>
  <c r="D146" i="295" s="1"/>
  <c r="F143" i="295"/>
  <c r="E143" i="295"/>
  <c r="D142" i="295"/>
  <c r="D143" i="295" s="1"/>
  <c r="F140" i="295"/>
  <c r="E140" i="295"/>
  <c r="D139" i="295"/>
  <c r="D138" i="295"/>
  <c r="D137" i="295"/>
  <c r="D136" i="295"/>
  <c r="D135" i="295"/>
  <c r="D134" i="295"/>
  <c r="D133" i="295"/>
  <c r="D132" i="295"/>
  <c r="D131" i="295"/>
  <c r="D130" i="295"/>
  <c r="F128" i="295"/>
  <c r="E128" i="295"/>
  <c r="D127" i="295"/>
  <c r="D126" i="295"/>
  <c r="D125" i="295"/>
  <c r="D124" i="295"/>
  <c r="D123" i="295"/>
  <c r="D122" i="295"/>
  <c r="D121" i="295"/>
  <c r="D120" i="295"/>
  <c r="D119" i="295"/>
  <c r="F117" i="295"/>
  <c r="E117" i="295"/>
  <c r="D116" i="295"/>
  <c r="D115" i="295"/>
  <c r="D114" i="295"/>
  <c r="D113" i="295"/>
  <c r="D112" i="295"/>
  <c r="D111" i="295"/>
  <c r="D110" i="295"/>
  <c r="D109" i="295"/>
  <c r="F107" i="295"/>
  <c r="E107" i="295"/>
  <c r="D106" i="295"/>
  <c r="D105" i="295"/>
  <c r="D104" i="295"/>
  <c r="D103" i="295"/>
  <c r="D102" i="295"/>
  <c r="F100" i="295"/>
  <c r="E100" i="295"/>
  <c r="D99" i="295"/>
  <c r="D98" i="295"/>
  <c r="D97" i="295"/>
  <c r="D96" i="295"/>
  <c r="D95" i="295"/>
  <c r="D94" i="295"/>
  <c r="D93" i="295"/>
  <c r="D92" i="295"/>
  <c r="D91" i="295"/>
  <c r="D90" i="295"/>
  <c r="D89" i="295"/>
  <c r="D88" i="295"/>
  <c r="D87" i="295"/>
  <c r="D86" i="295"/>
  <c r="D85" i="295"/>
  <c r="F83" i="295"/>
  <c r="E83" i="295"/>
  <c r="D82" i="295"/>
  <c r="D81" i="295"/>
  <c r="D80" i="295"/>
  <c r="D79" i="295"/>
  <c r="F77" i="295"/>
  <c r="E77" i="295"/>
  <c r="D76" i="295"/>
  <c r="D75" i="295"/>
  <c r="D74" i="295"/>
  <c r="F72" i="295"/>
  <c r="E72" i="295"/>
  <c r="D71" i="295"/>
  <c r="D70" i="295"/>
  <c r="D69" i="295"/>
  <c r="D68" i="295"/>
  <c r="F66" i="295"/>
  <c r="E66" i="295"/>
  <c r="D65" i="295"/>
  <c r="D64" i="295"/>
  <c r="F62" i="295"/>
  <c r="E62" i="295"/>
  <c r="D61" i="295"/>
  <c r="D60" i="295"/>
  <c r="D59" i="295"/>
  <c r="D58" i="295"/>
  <c r="D57" i="295"/>
  <c r="D56" i="295"/>
  <c r="D55" i="295"/>
  <c r="F53" i="295"/>
  <c r="E53" i="295"/>
  <c r="D52" i="295"/>
  <c r="D53" i="295" s="1"/>
  <c r="F50" i="295"/>
  <c r="E50" i="295"/>
  <c r="D49" i="295"/>
  <c r="D50" i="295" s="1"/>
  <c r="F47" i="295"/>
  <c r="E47" i="295"/>
  <c r="D46" i="295"/>
  <c r="D47" i="295" s="1"/>
  <c r="F44" i="295"/>
  <c r="E44" i="295"/>
  <c r="D43" i="295"/>
  <c r="D42" i="295"/>
  <c r="D41" i="295"/>
  <c r="D40" i="295"/>
  <c r="D39" i="295"/>
  <c r="D38" i="295"/>
  <c r="D37" i="295"/>
  <c r="D36" i="295"/>
  <c r="D35" i="295"/>
  <c r="D34" i="295"/>
  <c r="D33" i="295"/>
  <c r="D32" i="295"/>
  <c r="D31" i="295"/>
  <c r="D30" i="295"/>
  <c r="D29" i="295"/>
  <c r="D28" i="295"/>
  <c r="D27" i="295"/>
  <c r="D26" i="295"/>
  <c r="D25" i="295"/>
  <c r="D24" i="295"/>
  <c r="D23" i="295"/>
  <c r="D22" i="295"/>
  <c r="D21" i="295"/>
  <c r="D20" i="295"/>
  <c r="D19" i="295"/>
  <c r="D18" i="295"/>
  <c r="D17" i="295"/>
  <c r="D16" i="295"/>
  <c r="D15" i="295"/>
  <c r="D14" i="295"/>
  <c r="D13" i="295"/>
  <c r="D12" i="295"/>
  <c r="D11" i="295"/>
  <c r="D10" i="295"/>
  <c r="D9" i="295"/>
  <c r="F170" i="294"/>
  <c r="F161" i="294"/>
  <c r="F155" i="294"/>
  <c r="F152" i="294"/>
  <c r="F146" i="294"/>
  <c r="F143" i="294"/>
  <c r="F140" i="294"/>
  <c r="F170" i="293"/>
  <c r="E170" i="293"/>
  <c r="D169" i="293"/>
  <c r="D168" i="293"/>
  <c r="D167" i="293"/>
  <c r="D166" i="293"/>
  <c r="D165" i="293"/>
  <c r="D164" i="293"/>
  <c r="D163" i="293"/>
  <c r="F161" i="293"/>
  <c r="E161" i="293"/>
  <c r="D160" i="293"/>
  <c r="D159" i="293"/>
  <c r="D158" i="293"/>
  <c r="D157" i="293"/>
  <c r="F155" i="293"/>
  <c r="E155" i="293"/>
  <c r="D154" i="293"/>
  <c r="D155" i="293" s="1"/>
  <c r="F152" i="293"/>
  <c r="E152" i="293"/>
  <c r="D151" i="293"/>
  <c r="D150" i="293"/>
  <c r="D149" i="293"/>
  <c r="D148" i="293"/>
  <c r="F146" i="293"/>
  <c r="E146" i="293"/>
  <c r="D145" i="293"/>
  <c r="D146" i="293" s="1"/>
  <c r="F143" i="293"/>
  <c r="E143" i="293"/>
  <c r="D142" i="293"/>
  <c r="D143" i="293" s="1"/>
  <c r="F140" i="293"/>
  <c r="E140" i="293"/>
  <c r="D139" i="293"/>
  <c r="D138" i="293"/>
  <c r="D137" i="293"/>
  <c r="D136" i="293"/>
  <c r="D135" i="293"/>
  <c r="D134" i="293"/>
  <c r="D133" i="293"/>
  <c r="D132" i="293"/>
  <c r="D131" i="293"/>
  <c r="D130" i="293"/>
  <c r="F128" i="293"/>
  <c r="E128" i="293"/>
  <c r="D127" i="293"/>
  <c r="D126" i="293"/>
  <c r="D125" i="293"/>
  <c r="D124" i="293"/>
  <c r="D123" i="293"/>
  <c r="D122" i="293"/>
  <c r="D121" i="293"/>
  <c r="D120" i="293"/>
  <c r="D119" i="293"/>
  <c r="F117" i="293"/>
  <c r="E117" i="293"/>
  <c r="D116" i="293"/>
  <c r="D115" i="293"/>
  <c r="D114" i="293"/>
  <c r="D113" i="293"/>
  <c r="D112" i="293"/>
  <c r="D111" i="293"/>
  <c r="D110" i="293"/>
  <c r="D109" i="293"/>
  <c r="F107" i="293"/>
  <c r="E107" i="293"/>
  <c r="D106" i="293"/>
  <c r="D105" i="293"/>
  <c r="D104" i="293"/>
  <c r="D103" i="293"/>
  <c r="D102" i="293"/>
  <c r="F100" i="293"/>
  <c r="E100" i="293"/>
  <c r="D99" i="293"/>
  <c r="D98" i="293"/>
  <c r="D97" i="293"/>
  <c r="D96" i="293"/>
  <c r="D95" i="293"/>
  <c r="D94" i="293"/>
  <c r="D93" i="293"/>
  <c r="D92" i="293"/>
  <c r="D91" i="293"/>
  <c r="D90" i="293"/>
  <c r="D89" i="293"/>
  <c r="D88" i="293"/>
  <c r="D87" i="293"/>
  <c r="D86" i="293"/>
  <c r="D85" i="293"/>
  <c r="F83" i="293"/>
  <c r="E83" i="293"/>
  <c r="D82" i="293"/>
  <c r="D81" i="293"/>
  <c r="D80" i="293"/>
  <c r="D79" i="293"/>
  <c r="F77" i="293"/>
  <c r="E77" i="293"/>
  <c r="D76" i="293"/>
  <c r="D75" i="293"/>
  <c r="D74" i="293"/>
  <c r="F72" i="293"/>
  <c r="E72" i="293"/>
  <c r="D71" i="293"/>
  <c r="D70" i="293"/>
  <c r="D69" i="293"/>
  <c r="D68" i="293"/>
  <c r="F66" i="293"/>
  <c r="E66" i="293"/>
  <c r="D65" i="293"/>
  <c r="D64" i="293"/>
  <c r="F62" i="293"/>
  <c r="E62" i="293"/>
  <c r="D61" i="293"/>
  <c r="D60" i="293"/>
  <c r="D59" i="293"/>
  <c r="D58" i="293"/>
  <c r="D57" i="293"/>
  <c r="D56" i="293"/>
  <c r="D55" i="293"/>
  <c r="F53" i="293"/>
  <c r="E53" i="293"/>
  <c r="D52" i="293"/>
  <c r="D53" i="293" s="1"/>
  <c r="F50" i="293"/>
  <c r="E50" i="293"/>
  <c r="D49" i="293"/>
  <c r="D50" i="293" s="1"/>
  <c r="F47" i="293"/>
  <c r="E47" i="293"/>
  <c r="D46" i="293"/>
  <c r="D47" i="293" s="1"/>
  <c r="F44" i="293"/>
  <c r="E44" i="293"/>
  <c r="D43" i="293"/>
  <c r="D42" i="293"/>
  <c r="D41" i="293"/>
  <c r="D40" i="293"/>
  <c r="D39" i="293"/>
  <c r="D38" i="293"/>
  <c r="D37" i="293"/>
  <c r="D36" i="293"/>
  <c r="D35" i="293"/>
  <c r="D34" i="293"/>
  <c r="D33" i="293"/>
  <c r="D32" i="293"/>
  <c r="D31" i="293"/>
  <c r="D30" i="293"/>
  <c r="D29" i="293"/>
  <c r="D28" i="293"/>
  <c r="D27" i="293"/>
  <c r="D26" i="293"/>
  <c r="D25" i="293"/>
  <c r="D24" i="293"/>
  <c r="D23" i="293"/>
  <c r="D22" i="293"/>
  <c r="D21" i="293"/>
  <c r="D20" i="293"/>
  <c r="D19" i="293"/>
  <c r="D18" i="293"/>
  <c r="D17" i="293"/>
  <c r="D16" i="293"/>
  <c r="D15" i="293"/>
  <c r="D14" i="293"/>
  <c r="D13" i="293"/>
  <c r="D12" i="293"/>
  <c r="D11" i="293"/>
  <c r="D10" i="293"/>
  <c r="D9" i="293"/>
  <c r="F170" i="292"/>
  <c r="E170" i="292"/>
  <c r="D169" i="292"/>
  <c r="D168" i="292"/>
  <c r="D167" i="292"/>
  <c r="D166" i="292"/>
  <c r="D165" i="292"/>
  <c r="D164" i="292"/>
  <c r="D163" i="292"/>
  <c r="F161" i="292"/>
  <c r="E161" i="292"/>
  <c r="D160" i="292"/>
  <c r="D159" i="292"/>
  <c r="D158" i="292"/>
  <c r="D157" i="292"/>
  <c r="F155" i="292"/>
  <c r="E155" i="292"/>
  <c r="D154" i="292"/>
  <c r="D155" i="292" s="1"/>
  <c r="F152" i="292"/>
  <c r="E152" i="292"/>
  <c r="D151" i="292"/>
  <c r="D150" i="292"/>
  <c r="D149" i="292"/>
  <c r="D148" i="292"/>
  <c r="F146" i="292"/>
  <c r="E146" i="292"/>
  <c r="D145" i="292"/>
  <c r="D146" i="292" s="1"/>
  <c r="F143" i="292"/>
  <c r="E143" i="292"/>
  <c r="D142" i="292"/>
  <c r="D143" i="292" s="1"/>
  <c r="F140" i="292"/>
  <c r="E140" i="292"/>
  <c r="D139" i="292"/>
  <c r="D138" i="292"/>
  <c r="D137" i="292"/>
  <c r="D136" i="292"/>
  <c r="D135" i="292"/>
  <c r="D134" i="292"/>
  <c r="D133" i="292"/>
  <c r="D132" i="292"/>
  <c r="D131" i="292"/>
  <c r="D130" i="292"/>
  <c r="F128" i="292"/>
  <c r="E128" i="292"/>
  <c r="D127" i="292"/>
  <c r="D126" i="292"/>
  <c r="D125" i="292"/>
  <c r="D124" i="292"/>
  <c r="D123" i="292"/>
  <c r="D122" i="292"/>
  <c r="D121" i="292"/>
  <c r="D120" i="292"/>
  <c r="D119" i="292"/>
  <c r="F117" i="292"/>
  <c r="E117" i="292"/>
  <c r="D116" i="292"/>
  <c r="D115" i="292"/>
  <c r="D114" i="292"/>
  <c r="D113" i="292"/>
  <c r="D112" i="292"/>
  <c r="D111" i="292"/>
  <c r="D110" i="292"/>
  <c r="D109" i="292"/>
  <c r="F107" i="292"/>
  <c r="E107" i="292"/>
  <c r="D106" i="292"/>
  <c r="D105" i="292"/>
  <c r="D104" i="292"/>
  <c r="D103" i="292"/>
  <c r="D102" i="292"/>
  <c r="F100" i="292"/>
  <c r="E100" i="292"/>
  <c r="D99" i="292"/>
  <c r="D98" i="292"/>
  <c r="D97" i="292"/>
  <c r="D96" i="292"/>
  <c r="D95" i="292"/>
  <c r="D94" i="292"/>
  <c r="D93" i="292"/>
  <c r="D92" i="292"/>
  <c r="D91" i="292"/>
  <c r="D90" i="292"/>
  <c r="D89" i="292"/>
  <c r="D88" i="292"/>
  <c r="D87" i="292"/>
  <c r="D86" i="292"/>
  <c r="D85" i="292"/>
  <c r="F83" i="292"/>
  <c r="E83" i="292"/>
  <c r="D82" i="292"/>
  <c r="D81" i="292"/>
  <c r="D80" i="292"/>
  <c r="D79" i="292"/>
  <c r="F77" i="292"/>
  <c r="E77" i="292"/>
  <c r="D76" i="292"/>
  <c r="D75" i="292"/>
  <c r="D74" i="292"/>
  <c r="F72" i="292"/>
  <c r="E72" i="292"/>
  <c r="D71" i="292"/>
  <c r="D70" i="292"/>
  <c r="D69" i="292"/>
  <c r="D68" i="292"/>
  <c r="F66" i="292"/>
  <c r="E66" i="292"/>
  <c r="D65" i="292"/>
  <c r="D64" i="292"/>
  <c r="F62" i="292"/>
  <c r="E62" i="292"/>
  <c r="D61" i="292"/>
  <c r="D60" i="292"/>
  <c r="D59" i="292"/>
  <c r="D58" i="292"/>
  <c r="D57" i="292"/>
  <c r="D56" i="292"/>
  <c r="D55" i="292"/>
  <c r="F53" i="292"/>
  <c r="E53" i="292"/>
  <c r="D52" i="292"/>
  <c r="D53" i="292" s="1"/>
  <c r="F50" i="292"/>
  <c r="E50" i="292"/>
  <c r="D49" i="292"/>
  <c r="D50" i="292" s="1"/>
  <c r="F47" i="292"/>
  <c r="E47" i="292"/>
  <c r="D46" i="292"/>
  <c r="D47" i="292" s="1"/>
  <c r="F44" i="292"/>
  <c r="E44" i="292"/>
  <c r="D43" i="292"/>
  <c r="D42" i="292"/>
  <c r="D41" i="292"/>
  <c r="D40" i="292"/>
  <c r="D39" i="292"/>
  <c r="D38" i="292"/>
  <c r="D37" i="292"/>
  <c r="D36" i="292"/>
  <c r="D35" i="292"/>
  <c r="D34" i="292"/>
  <c r="D33" i="292"/>
  <c r="D32" i="292"/>
  <c r="D31" i="292"/>
  <c r="D30" i="292"/>
  <c r="D29" i="292"/>
  <c r="D28" i="292"/>
  <c r="D27" i="292"/>
  <c r="D26" i="292"/>
  <c r="D25" i="292"/>
  <c r="D24" i="292"/>
  <c r="D23" i="292"/>
  <c r="D22" i="292"/>
  <c r="D21" i="292"/>
  <c r="D20" i="292"/>
  <c r="D19" i="292"/>
  <c r="D18" i="292"/>
  <c r="D17" i="292"/>
  <c r="D16" i="292"/>
  <c r="D15" i="292"/>
  <c r="D14" i="292"/>
  <c r="D13" i="292"/>
  <c r="D12" i="292"/>
  <c r="D11" i="292"/>
  <c r="D10" i="292"/>
  <c r="D9" i="292"/>
  <c r="F170" i="291"/>
  <c r="E170" i="291"/>
  <c r="D169" i="291"/>
  <c r="D168" i="291"/>
  <c r="D167" i="291"/>
  <c r="D166" i="291"/>
  <c r="D165" i="291"/>
  <c r="D164" i="291"/>
  <c r="D163" i="291"/>
  <c r="F161" i="291"/>
  <c r="E161" i="291"/>
  <c r="D160" i="291"/>
  <c r="D159" i="291"/>
  <c r="D158" i="291"/>
  <c r="D157" i="291"/>
  <c r="F155" i="291"/>
  <c r="E155" i="291"/>
  <c r="D154" i="291"/>
  <c r="D155" i="291" s="1"/>
  <c r="F152" i="291"/>
  <c r="E152" i="291"/>
  <c r="D151" i="291"/>
  <c r="D150" i="291"/>
  <c r="D149" i="291"/>
  <c r="D148" i="291"/>
  <c r="F146" i="291"/>
  <c r="E146" i="291"/>
  <c r="D145" i="291"/>
  <c r="D146" i="291" s="1"/>
  <c r="F143" i="291"/>
  <c r="E143" i="291"/>
  <c r="D142" i="291"/>
  <c r="D143" i="291" s="1"/>
  <c r="F140" i="291"/>
  <c r="E140" i="291"/>
  <c r="D139" i="291"/>
  <c r="D138" i="291"/>
  <c r="D137" i="291"/>
  <c r="D136" i="291"/>
  <c r="D135" i="291"/>
  <c r="D134" i="291"/>
  <c r="D133" i="291"/>
  <c r="D132" i="291"/>
  <c r="D131" i="291"/>
  <c r="D130" i="291"/>
  <c r="F128" i="291"/>
  <c r="E128" i="291"/>
  <c r="D127" i="291"/>
  <c r="D126" i="291"/>
  <c r="D125" i="291"/>
  <c r="D124" i="291"/>
  <c r="D123" i="291"/>
  <c r="D122" i="291"/>
  <c r="D121" i="291"/>
  <c r="D120" i="291"/>
  <c r="D119" i="291"/>
  <c r="F117" i="291"/>
  <c r="E117" i="291"/>
  <c r="D116" i="291"/>
  <c r="D115" i="291"/>
  <c r="D114" i="291"/>
  <c r="D113" i="291"/>
  <c r="D112" i="291"/>
  <c r="D111" i="291"/>
  <c r="D110" i="291"/>
  <c r="D109" i="291"/>
  <c r="F107" i="291"/>
  <c r="E107" i="291"/>
  <c r="D106" i="291"/>
  <c r="D105" i="291"/>
  <c r="D104" i="291"/>
  <c r="D103" i="291"/>
  <c r="D102" i="291"/>
  <c r="F100" i="291"/>
  <c r="E100" i="291"/>
  <c r="D99" i="291"/>
  <c r="D98" i="291"/>
  <c r="D97" i="291"/>
  <c r="D96" i="291"/>
  <c r="D95" i="291"/>
  <c r="D94" i="291"/>
  <c r="D93" i="291"/>
  <c r="D92" i="291"/>
  <c r="D91" i="291"/>
  <c r="D90" i="291"/>
  <c r="D89" i="291"/>
  <c r="D88" i="291"/>
  <c r="D87" i="291"/>
  <c r="D86" i="291"/>
  <c r="D85" i="291"/>
  <c r="F83" i="291"/>
  <c r="E83" i="291"/>
  <c r="D82" i="291"/>
  <c r="D81" i="291"/>
  <c r="D80" i="291"/>
  <c r="D79" i="291"/>
  <c r="F77" i="291"/>
  <c r="E77" i="291"/>
  <c r="D76" i="291"/>
  <c r="D75" i="291"/>
  <c r="D74" i="291"/>
  <c r="F72" i="291"/>
  <c r="E72" i="291"/>
  <c r="D71" i="291"/>
  <c r="D70" i="291"/>
  <c r="D69" i="291"/>
  <c r="D68" i="291"/>
  <c r="F66" i="291"/>
  <c r="E66" i="291"/>
  <c r="D65" i="291"/>
  <c r="D64" i="291"/>
  <c r="F62" i="291"/>
  <c r="E62" i="291"/>
  <c r="D61" i="291"/>
  <c r="D60" i="291"/>
  <c r="D59" i="291"/>
  <c r="D58" i="291"/>
  <c r="D57" i="291"/>
  <c r="D56" i="291"/>
  <c r="D55" i="291"/>
  <c r="F53" i="291"/>
  <c r="E53" i="291"/>
  <c r="D52" i="291"/>
  <c r="D53" i="291" s="1"/>
  <c r="F50" i="291"/>
  <c r="E50" i="291"/>
  <c r="D49" i="291"/>
  <c r="D50" i="291" s="1"/>
  <c r="F47" i="291"/>
  <c r="E47" i="291"/>
  <c r="D46" i="291"/>
  <c r="D47" i="291" s="1"/>
  <c r="F44" i="291"/>
  <c r="E44" i="291"/>
  <c r="D43" i="291"/>
  <c r="D42" i="291"/>
  <c r="D41" i="291"/>
  <c r="D40" i="291"/>
  <c r="D39" i="291"/>
  <c r="D38" i="291"/>
  <c r="D37" i="291"/>
  <c r="D36" i="291"/>
  <c r="D35" i="291"/>
  <c r="D34" i="291"/>
  <c r="D33" i="291"/>
  <c r="D32" i="291"/>
  <c r="D31" i="291"/>
  <c r="D30" i="291"/>
  <c r="D29" i="291"/>
  <c r="D28" i="291"/>
  <c r="D27" i="291"/>
  <c r="D26" i="291"/>
  <c r="D25" i="291"/>
  <c r="D24" i="291"/>
  <c r="D23" i="291"/>
  <c r="D22" i="291"/>
  <c r="D21" i="291"/>
  <c r="D20" i="291"/>
  <c r="D19" i="291"/>
  <c r="D18" i="291"/>
  <c r="D17" i="291"/>
  <c r="D16" i="291"/>
  <c r="D15" i="291"/>
  <c r="D14" i="291"/>
  <c r="D13" i="291"/>
  <c r="D12" i="291"/>
  <c r="D11" i="291"/>
  <c r="D10" i="291"/>
  <c r="D9" i="291"/>
  <c r="F170" i="290"/>
  <c r="E170" i="290"/>
  <c r="D169" i="290"/>
  <c r="D168" i="290"/>
  <c r="D167" i="290"/>
  <c r="D166" i="290"/>
  <c r="D165" i="290"/>
  <c r="D164" i="290"/>
  <c r="D163" i="290"/>
  <c r="F161" i="290"/>
  <c r="E161" i="290"/>
  <c r="D160" i="290"/>
  <c r="D159" i="290"/>
  <c r="D158" i="290"/>
  <c r="D157" i="290"/>
  <c r="F155" i="290"/>
  <c r="E155" i="290"/>
  <c r="D154" i="290"/>
  <c r="D155" i="290" s="1"/>
  <c r="F152" i="290"/>
  <c r="E152" i="290"/>
  <c r="D151" i="290"/>
  <c r="D150" i="290"/>
  <c r="D149" i="290"/>
  <c r="D148" i="290"/>
  <c r="F146" i="290"/>
  <c r="E146" i="290"/>
  <c r="D145" i="290"/>
  <c r="D146" i="290" s="1"/>
  <c r="F143" i="290"/>
  <c r="E143" i="290"/>
  <c r="D142" i="290"/>
  <c r="D143" i="290" s="1"/>
  <c r="F140" i="290"/>
  <c r="E140" i="290"/>
  <c r="D139" i="290"/>
  <c r="D138" i="290"/>
  <c r="D137" i="290"/>
  <c r="D136" i="290"/>
  <c r="D135" i="290"/>
  <c r="D134" i="290"/>
  <c r="D133" i="290"/>
  <c r="D132" i="290"/>
  <c r="D131" i="290"/>
  <c r="D130" i="290"/>
  <c r="F128" i="290"/>
  <c r="E128" i="290"/>
  <c r="D127" i="290"/>
  <c r="D126" i="290"/>
  <c r="D125" i="290"/>
  <c r="D124" i="290"/>
  <c r="D123" i="290"/>
  <c r="D122" i="290"/>
  <c r="D121" i="290"/>
  <c r="D120" i="290"/>
  <c r="D119" i="290"/>
  <c r="F117" i="290"/>
  <c r="E117" i="290"/>
  <c r="D116" i="290"/>
  <c r="D115" i="290"/>
  <c r="D114" i="290"/>
  <c r="D113" i="290"/>
  <c r="D112" i="290"/>
  <c r="D111" i="290"/>
  <c r="D110" i="290"/>
  <c r="D109" i="290"/>
  <c r="F107" i="290"/>
  <c r="E107" i="290"/>
  <c r="D106" i="290"/>
  <c r="D105" i="290"/>
  <c r="D104" i="290"/>
  <c r="D103" i="290"/>
  <c r="D102" i="290"/>
  <c r="F100" i="290"/>
  <c r="E100" i="290"/>
  <c r="D99" i="290"/>
  <c r="D98" i="290"/>
  <c r="D97" i="290"/>
  <c r="D96" i="290"/>
  <c r="D95" i="290"/>
  <c r="D94" i="290"/>
  <c r="D93" i="290"/>
  <c r="D92" i="290"/>
  <c r="D91" i="290"/>
  <c r="D90" i="290"/>
  <c r="D89" i="290"/>
  <c r="D88" i="290"/>
  <c r="D87" i="290"/>
  <c r="D86" i="290"/>
  <c r="D85" i="290"/>
  <c r="F83" i="290"/>
  <c r="E83" i="290"/>
  <c r="D82" i="290"/>
  <c r="D81" i="290"/>
  <c r="D80" i="290"/>
  <c r="D79" i="290"/>
  <c r="F77" i="290"/>
  <c r="E77" i="290"/>
  <c r="D76" i="290"/>
  <c r="D75" i="290"/>
  <c r="D74" i="290"/>
  <c r="F72" i="290"/>
  <c r="E72" i="290"/>
  <c r="D71" i="290"/>
  <c r="D70" i="290"/>
  <c r="D69" i="290"/>
  <c r="D68" i="290"/>
  <c r="F66" i="290"/>
  <c r="E66" i="290"/>
  <c r="D65" i="290"/>
  <c r="D64" i="290"/>
  <c r="F62" i="290"/>
  <c r="E62" i="290"/>
  <c r="D61" i="290"/>
  <c r="D60" i="290"/>
  <c r="D59" i="290"/>
  <c r="D58" i="290"/>
  <c r="D57" i="290"/>
  <c r="D56" i="290"/>
  <c r="D55" i="290"/>
  <c r="F53" i="290"/>
  <c r="E53" i="290"/>
  <c r="D52" i="290"/>
  <c r="D53" i="290" s="1"/>
  <c r="F50" i="290"/>
  <c r="E50" i="290"/>
  <c r="D49" i="290"/>
  <c r="D50" i="290" s="1"/>
  <c r="F47" i="290"/>
  <c r="E47" i="290"/>
  <c r="D46" i="290"/>
  <c r="D47" i="290" s="1"/>
  <c r="F44" i="290"/>
  <c r="E44" i="290"/>
  <c r="D43" i="290"/>
  <c r="D42" i="290"/>
  <c r="D41" i="290"/>
  <c r="D40" i="290"/>
  <c r="D39" i="290"/>
  <c r="D38" i="290"/>
  <c r="D37" i="290"/>
  <c r="D36" i="290"/>
  <c r="D35" i="290"/>
  <c r="D34" i="290"/>
  <c r="D33" i="290"/>
  <c r="D32" i="290"/>
  <c r="D31" i="290"/>
  <c r="D30" i="290"/>
  <c r="D29" i="290"/>
  <c r="D28" i="290"/>
  <c r="D27" i="290"/>
  <c r="D26" i="290"/>
  <c r="D25" i="290"/>
  <c r="D24" i="290"/>
  <c r="D23" i="290"/>
  <c r="D22" i="290"/>
  <c r="D21" i="290"/>
  <c r="D20" i="290"/>
  <c r="D19" i="290"/>
  <c r="D18" i="290"/>
  <c r="D17" i="290"/>
  <c r="D16" i="290"/>
  <c r="D15" i="290"/>
  <c r="D14" i="290"/>
  <c r="D13" i="290"/>
  <c r="D12" i="290"/>
  <c r="D11" i="290"/>
  <c r="D10" i="290"/>
  <c r="D9" i="290"/>
  <c r="F170" i="289"/>
  <c r="E170" i="289"/>
  <c r="D169" i="289"/>
  <c r="D168" i="289"/>
  <c r="D167" i="289"/>
  <c r="D166" i="289"/>
  <c r="D165" i="289"/>
  <c r="D164" i="289"/>
  <c r="D163" i="289"/>
  <c r="F161" i="289"/>
  <c r="E161" i="289"/>
  <c r="D160" i="289"/>
  <c r="D159" i="289"/>
  <c r="D158" i="289"/>
  <c r="D157" i="289"/>
  <c r="F155" i="289"/>
  <c r="E155" i="289"/>
  <c r="D154" i="289"/>
  <c r="D155" i="289" s="1"/>
  <c r="F152" i="289"/>
  <c r="E152" i="289"/>
  <c r="D151" i="289"/>
  <c r="D150" i="289"/>
  <c r="D149" i="289"/>
  <c r="D148" i="289"/>
  <c r="F146" i="289"/>
  <c r="E146" i="289"/>
  <c r="D145" i="289"/>
  <c r="D146" i="289" s="1"/>
  <c r="F143" i="289"/>
  <c r="E143" i="289"/>
  <c r="D142" i="289"/>
  <c r="D143" i="289" s="1"/>
  <c r="F140" i="289"/>
  <c r="E140" i="289"/>
  <c r="D139" i="289"/>
  <c r="D138" i="289"/>
  <c r="D137" i="289"/>
  <c r="D136" i="289"/>
  <c r="D135" i="289"/>
  <c r="D134" i="289"/>
  <c r="D133" i="289"/>
  <c r="D132" i="289"/>
  <c r="D131" i="289"/>
  <c r="D130" i="289"/>
  <c r="F128" i="289"/>
  <c r="E128" i="289"/>
  <c r="D127" i="289"/>
  <c r="D126" i="289"/>
  <c r="D125" i="289"/>
  <c r="D124" i="289"/>
  <c r="D123" i="289"/>
  <c r="D122" i="289"/>
  <c r="D121" i="289"/>
  <c r="D120" i="289"/>
  <c r="D119" i="289"/>
  <c r="F117" i="289"/>
  <c r="E117" i="289"/>
  <c r="D116" i="289"/>
  <c r="D115" i="289"/>
  <c r="D114" i="289"/>
  <c r="D113" i="289"/>
  <c r="D112" i="289"/>
  <c r="D111" i="289"/>
  <c r="D110" i="289"/>
  <c r="D109" i="289"/>
  <c r="F107" i="289"/>
  <c r="E107" i="289"/>
  <c r="D106" i="289"/>
  <c r="D105" i="289"/>
  <c r="D104" i="289"/>
  <c r="D103" i="289"/>
  <c r="D102" i="289"/>
  <c r="F100" i="289"/>
  <c r="E100" i="289"/>
  <c r="D99" i="289"/>
  <c r="D98" i="289"/>
  <c r="D97" i="289"/>
  <c r="D96" i="289"/>
  <c r="D95" i="289"/>
  <c r="D94" i="289"/>
  <c r="D93" i="289"/>
  <c r="D92" i="289"/>
  <c r="D91" i="289"/>
  <c r="D90" i="289"/>
  <c r="D89" i="289"/>
  <c r="D88" i="289"/>
  <c r="D87" i="289"/>
  <c r="D86" i="289"/>
  <c r="D85" i="289"/>
  <c r="F83" i="289"/>
  <c r="E83" i="289"/>
  <c r="D82" i="289"/>
  <c r="D81" i="289"/>
  <c r="D80" i="289"/>
  <c r="D79" i="289"/>
  <c r="F77" i="289"/>
  <c r="E77" i="289"/>
  <c r="D76" i="289"/>
  <c r="D75" i="289"/>
  <c r="D74" i="289"/>
  <c r="F72" i="289"/>
  <c r="E72" i="289"/>
  <c r="D71" i="289"/>
  <c r="D70" i="289"/>
  <c r="D69" i="289"/>
  <c r="D68" i="289"/>
  <c r="F66" i="289"/>
  <c r="E66" i="289"/>
  <c r="D65" i="289"/>
  <c r="D64" i="289"/>
  <c r="F62" i="289"/>
  <c r="E62" i="289"/>
  <c r="D61" i="289"/>
  <c r="D60" i="289"/>
  <c r="D59" i="289"/>
  <c r="D58" i="289"/>
  <c r="D57" i="289"/>
  <c r="D56" i="289"/>
  <c r="D55" i="289"/>
  <c r="F53" i="289"/>
  <c r="E53" i="289"/>
  <c r="D52" i="289"/>
  <c r="D53" i="289" s="1"/>
  <c r="F50" i="289"/>
  <c r="E50" i="289"/>
  <c r="D49" i="289"/>
  <c r="D50" i="289" s="1"/>
  <c r="F47" i="289"/>
  <c r="E47" i="289"/>
  <c r="D46" i="289"/>
  <c r="D47" i="289" s="1"/>
  <c r="F44" i="289"/>
  <c r="E44" i="289"/>
  <c r="D43" i="289"/>
  <c r="D42" i="289"/>
  <c r="D41" i="289"/>
  <c r="D40" i="289"/>
  <c r="D39" i="289"/>
  <c r="D38" i="289"/>
  <c r="D37" i="289"/>
  <c r="D36" i="289"/>
  <c r="D35" i="289"/>
  <c r="D34" i="289"/>
  <c r="D33" i="289"/>
  <c r="D32" i="289"/>
  <c r="D31" i="289"/>
  <c r="D30" i="289"/>
  <c r="D29" i="289"/>
  <c r="D28" i="289"/>
  <c r="D27" i="289"/>
  <c r="D26" i="289"/>
  <c r="D25" i="289"/>
  <c r="D24" i="289"/>
  <c r="D23" i="289"/>
  <c r="D22" i="289"/>
  <c r="D21" i="289"/>
  <c r="D20" i="289"/>
  <c r="D19" i="289"/>
  <c r="D18" i="289"/>
  <c r="D17" i="289"/>
  <c r="D16" i="289"/>
  <c r="D15" i="289"/>
  <c r="D14" i="289"/>
  <c r="D13" i="289"/>
  <c r="D12" i="289"/>
  <c r="D11" i="289"/>
  <c r="D10" i="289"/>
  <c r="D9" i="289"/>
  <c r="F170" i="288"/>
  <c r="E170" i="288"/>
  <c r="D169" i="288"/>
  <c r="D168" i="288"/>
  <c r="D167" i="288"/>
  <c r="D166" i="288"/>
  <c r="D165" i="288"/>
  <c r="D164" i="288"/>
  <c r="D163" i="288"/>
  <c r="F161" i="288"/>
  <c r="E161" i="288"/>
  <c r="D160" i="288"/>
  <c r="D159" i="288"/>
  <c r="D158" i="288"/>
  <c r="D157" i="288"/>
  <c r="F155" i="288"/>
  <c r="E155" i="288"/>
  <c r="D154" i="288"/>
  <c r="D155" i="288" s="1"/>
  <c r="F152" i="288"/>
  <c r="E152" i="288"/>
  <c r="D151" i="288"/>
  <c r="D150" i="288"/>
  <c r="D149" i="288"/>
  <c r="D148" i="288"/>
  <c r="F146" i="288"/>
  <c r="E146" i="288"/>
  <c r="D145" i="288"/>
  <c r="D146" i="288" s="1"/>
  <c r="F143" i="288"/>
  <c r="E143" i="288"/>
  <c r="D142" i="288"/>
  <c r="D143" i="288" s="1"/>
  <c r="F140" i="288"/>
  <c r="E140" i="288"/>
  <c r="D139" i="288"/>
  <c r="D138" i="288"/>
  <c r="D137" i="288"/>
  <c r="D136" i="288"/>
  <c r="D135" i="288"/>
  <c r="D134" i="288"/>
  <c r="D133" i="288"/>
  <c r="D132" i="288"/>
  <c r="D131" i="288"/>
  <c r="D130" i="288"/>
  <c r="F128" i="288"/>
  <c r="E128" i="288"/>
  <c r="D127" i="288"/>
  <c r="D126" i="288"/>
  <c r="D125" i="288"/>
  <c r="D124" i="288"/>
  <c r="D123" i="288"/>
  <c r="D122" i="288"/>
  <c r="D121" i="288"/>
  <c r="D120" i="288"/>
  <c r="D119" i="288"/>
  <c r="F117" i="288"/>
  <c r="E117" i="288"/>
  <c r="D116" i="288"/>
  <c r="D115" i="288"/>
  <c r="D114" i="288"/>
  <c r="D113" i="288"/>
  <c r="D112" i="288"/>
  <c r="D111" i="288"/>
  <c r="D110" i="288"/>
  <c r="D109" i="288"/>
  <c r="F107" i="288"/>
  <c r="E107" i="288"/>
  <c r="D106" i="288"/>
  <c r="D105" i="288"/>
  <c r="D104" i="288"/>
  <c r="D103" i="288"/>
  <c r="D102" i="288"/>
  <c r="F100" i="288"/>
  <c r="E100" i="288"/>
  <c r="D99" i="288"/>
  <c r="D98" i="288"/>
  <c r="D97" i="288"/>
  <c r="D96" i="288"/>
  <c r="D95" i="288"/>
  <c r="D94" i="288"/>
  <c r="D93" i="288"/>
  <c r="D92" i="288"/>
  <c r="D91" i="288"/>
  <c r="D90" i="288"/>
  <c r="D89" i="288"/>
  <c r="D88" i="288"/>
  <c r="D87" i="288"/>
  <c r="D86" i="288"/>
  <c r="D85" i="288"/>
  <c r="F83" i="288"/>
  <c r="E83" i="288"/>
  <c r="D82" i="288"/>
  <c r="D81" i="288"/>
  <c r="D80" i="288"/>
  <c r="D79" i="288"/>
  <c r="F77" i="288"/>
  <c r="E77" i="288"/>
  <c r="D76" i="288"/>
  <c r="D75" i="288"/>
  <c r="D74" i="288"/>
  <c r="F72" i="288"/>
  <c r="E72" i="288"/>
  <c r="D71" i="288"/>
  <c r="D70" i="288"/>
  <c r="D69" i="288"/>
  <c r="D68" i="288"/>
  <c r="F66" i="288"/>
  <c r="E66" i="288"/>
  <c r="D65" i="288"/>
  <c r="D64" i="288"/>
  <c r="F62" i="288"/>
  <c r="E62" i="288"/>
  <c r="D61" i="288"/>
  <c r="D60" i="288"/>
  <c r="D59" i="288"/>
  <c r="D58" i="288"/>
  <c r="D57" i="288"/>
  <c r="D56" i="288"/>
  <c r="D55" i="288"/>
  <c r="F53" i="288"/>
  <c r="E53" i="288"/>
  <c r="D52" i="288"/>
  <c r="D53" i="288" s="1"/>
  <c r="F50" i="288"/>
  <c r="E50" i="288"/>
  <c r="D49" i="288"/>
  <c r="D50" i="288" s="1"/>
  <c r="F47" i="288"/>
  <c r="E47" i="288"/>
  <c r="D46" i="288"/>
  <c r="D47" i="288" s="1"/>
  <c r="F44" i="288"/>
  <c r="E44" i="288"/>
  <c r="D43" i="288"/>
  <c r="D42" i="288"/>
  <c r="D41" i="288"/>
  <c r="D40" i="288"/>
  <c r="D39" i="288"/>
  <c r="D38" i="288"/>
  <c r="D37" i="288"/>
  <c r="D36" i="288"/>
  <c r="D35" i="288"/>
  <c r="D34" i="288"/>
  <c r="D33" i="288"/>
  <c r="D32" i="288"/>
  <c r="D31" i="288"/>
  <c r="D30" i="288"/>
  <c r="D29" i="288"/>
  <c r="D28" i="288"/>
  <c r="D27" i="288"/>
  <c r="D26" i="288"/>
  <c r="D25" i="288"/>
  <c r="D24" i="288"/>
  <c r="D23" i="288"/>
  <c r="D22" i="288"/>
  <c r="D21" i="288"/>
  <c r="D20" i="288"/>
  <c r="D19" i="288"/>
  <c r="D18" i="288"/>
  <c r="D17" i="288"/>
  <c r="D16" i="288"/>
  <c r="D15" i="288"/>
  <c r="D14" i="288"/>
  <c r="D13" i="288"/>
  <c r="D12" i="288"/>
  <c r="D11" i="288"/>
  <c r="D10" i="288"/>
  <c r="D9" i="288"/>
  <c r="F170" i="287"/>
  <c r="E170" i="287"/>
  <c r="D169" i="287"/>
  <c r="D168" i="287"/>
  <c r="D167" i="287"/>
  <c r="D166" i="287"/>
  <c r="D165" i="287"/>
  <c r="D164" i="287"/>
  <c r="D163" i="287"/>
  <c r="F161" i="287"/>
  <c r="E161" i="287"/>
  <c r="D160" i="287"/>
  <c r="D159" i="287"/>
  <c r="D158" i="287"/>
  <c r="D157" i="287"/>
  <c r="F155" i="287"/>
  <c r="E155" i="287"/>
  <c r="D154" i="287"/>
  <c r="D155" i="287" s="1"/>
  <c r="F152" i="287"/>
  <c r="E152" i="287"/>
  <c r="D151" i="287"/>
  <c r="D150" i="287"/>
  <c r="D149" i="287"/>
  <c r="D148" i="287"/>
  <c r="F146" i="287"/>
  <c r="E146" i="287"/>
  <c r="D145" i="287"/>
  <c r="D146" i="287" s="1"/>
  <c r="F143" i="287"/>
  <c r="E143" i="287"/>
  <c r="D142" i="287"/>
  <c r="D143" i="287" s="1"/>
  <c r="F140" i="287"/>
  <c r="E140" i="287"/>
  <c r="D139" i="287"/>
  <c r="D138" i="287"/>
  <c r="D137" i="287"/>
  <c r="D136" i="287"/>
  <c r="D135" i="287"/>
  <c r="D134" i="287"/>
  <c r="D133" i="287"/>
  <c r="D132" i="287"/>
  <c r="D131" i="287"/>
  <c r="D130" i="287"/>
  <c r="F128" i="287"/>
  <c r="E128" i="287"/>
  <c r="D127" i="287"/>
  <c r="D126" i="287"/>
  <c r="D125" i="287"/>
  <c r="D124" i="287"/>
  <c r="D123" i="287"/>
  <c r="D122" i="287"/>
  <c r="D121" i="287"/>
  <c r="D120" i="287"/>
  <c r="D119" i="287"/>
  <c r="F117" i="287"/>
  <c r="E117" i="287"/>
  <c r="D116" i="287"/>
  <c r="D115" i="287"/>
  <c r="D114" i="287"/>
  <c r="D113" i="287"/>
  <c r="D112" i="287"/>
  <c r="D111" i="287"/>
  <c r="D110" i="287"/>
  <c r="D109" i="287"/>
  <c r="F107" i="287"/>
  <c r="E107" i="287"/>
  <c r="D106" i="287"/>
  <c r="D105" i="287"/>
  <c r="D104" i="287"/>
  <c r="D103" i="287"/>
  <c r="D102" i="287"/>
  <c r="F100" i="287"/>
  <c r="E100" i="287"/>
  <c r="D99" i="287"/>
  <c r="D98" i="287"/>
  <c r="D97" i="287"/>
  <c r="D96" i="287"/>
  <c r="D95" i="287"/>
  <c r="D94" i="287"/>
  <c r="D93" i="287"/>
  <c r="D92" i="287"/>
  <c r="D91" i="287"/>
  <c r="D90" i="287"/>
  <c r="D89" i="287"/>
  <c r="D88" i="287"/>
  <c r="D87" i="287"/>
  <c r="D86" i="287"/>
  <c r="D85" i="287"/>
  <c r="F83" i="287"/>
  <c r="E83" i="287"/>
  <c r="D82" i="287"/>
  <c r="D81" i="287"/>
  <c r="D80" i="287"/>
  <c r="D79" i="287"/>
  <c r="F77" i="287"/>
  <c r="E77" i="287"/>
  <c r="D76" i="287"/>
  <c r="D75" i="287"/>
  <c r="D74" i="287"/>
  <c r="F72" i="287"/>
  <c r="E72" i="287"/>
  <c r="D71" i="287"/>
  <c r="D70" i="287"/>
  <c r="D69" i="287"/>
  <c r="D68" i="287"/>
  <c r="F66" i="287"/>
  <c r="E66" i="287"/>
  <c r="D65" i="287"/>
  <c r="D64" i="287"/>
  <c r="F62" i="287"/>
  <c r="E62" i="287"/>
  <c r="D61" i="287"/>
  <c r="D60" i="287"/>
  <c r="D59" i="287"/>
  <c r="D58" i="287"/>
  <c r="D57" i="287"/>
  <c r="D56" i="287"/>
  <c r="D55" i="287"/>
  <c r="F53" i="287"/>
  <c r="E53" i="287"/>
  <c r="D52" i="287"/>
  <c r="D53" i="287" s="1"/>
  <c r="F50" i="287"/>
  <c r="E50" i="287"/>
  <c r="D49" i="287"/>
  <c r="D50" i="287" s="1"/>
  <c r="F47" i="287"/>
  <c r="E47" i="287"/>
  <c r="D46" i="287"/>
  <c r="D47" i="287" s="1"/>
  <c r="F44" i="287"/>
  <c r="E44" i="287"/>
  <c r="D43" i="287"/>
  <c r="D42" i="287"/>
  <c r="D41" i="287"/>
  <c r="D40" i="287"/>
  <c r="D39" i="287"/>
  <c r="D38" i="287"/>
  <c r="D37" i="287"/>
  <c r="D36" i="287"/>
  <c r="D35" i="287"/>
  <c r="D34" i="287"/>
  <c r="D33" i="287"/>
  <c r="D32" i="287"/>
  <c r="D31" i="287"/>
  <c r="D30" i="287"/>
  <c r="D29" i="287"/>
  <c r="D28" i="287"/>
  <c r="D27" i="287"/>
  <c r="D26" i="287"/>
  <c r="D25" i="287"/>
  <c r="D24" i="287"/>
  <c r="D23" i="287"/>
  <c r="D22" i="287"/>
  <c r="D21" i="287"/>
  <c r="D20" i="287"/>
  <c r="D19" i="287"/>
  <c r="D18" i="287"/>
  <c r="D17" i="287"/>
  <c r="D16" i="287"/>
  <c r="D15" i="287"/>
  <c r="D14" i="287"/>
  <c r="D13" i="287"/>
  <c r="D12" i="287"/>
  <c r="D11" i="287"/>
  <c r="D10" i="287"/>
  <c r="D9" i="287"/>
  <c r="F170" i="286"/>
  <c r="E170" i="286"/>
  <c r="D169" i="286"/>
  <c r="D168" i="286"/>
  <c r="D167" i="286"/>
  <c r="D166" i="286"/>
  <c r="D165" i="286"/>
  <c r="D164" i="286"/>
  <c r="D163" i="286"/>
  <c r="F161" i="286"/>
  <c r="E161" i="286"/>
  <c r="D160" i="286"/>
  <c r="D159" i="286"/>
  <c r="D158" i="286"/>
  <c r="D157" i="286"/>
  <c r="F155" i="286"/>
  <c r="E155" i="286"/>
  <c r="D154" i="286"/>
  <c r="D155" i="286" s="1"/>
  <c r="F152" i="286"/>
  <c r="E152" i="286"/>
  <c r="D151" i="286"/>
  <c r="D150" i="286"/>
  <c r="D149" i="286"/>
  <c r="D148" i="286"/>
  <c r="F146" i="286"/>
  <c r="E146" i="286"/>
  <c r="D145" i="286"/>
  <c r="D146" i="286" s="1"/>
  <c r="F143" i="286"/>
  <c r="E143" i="286"/>
  <c r="D142" i="286"/>
  <c r="D143" i="286" s="1"/>
  <c r="F140" i="286"/>
  <c r="E140" i="286"/>
  <c r="D139" i="286"/>
  <c r="D138" i="286"/>
  <c r="D137" i="286"/>
  <c r="D136" i="286"/>
  <c r="D135" i="286"/>
  <c r="D134" i="286"/>
  <c r="D133" i="286"/>
  <c r="D132" i="286"/>
  <c r="D131" i="286"/>
  <c r="D130" i="286"/>
  <c r="F128" i="286"/>
  <c r="E128" i="286"/>
  <c r="D127" i="286"/>
  <c r="D126" i="286"/>
  <c r="D125" i="286"/>
  <c r="D124" i="286"/>
  <c r="D123" i="286"/>
  <c r="D122" i="286"/>
  <c r="D121" i="286"/>
  <c r="D120" i="286"/>
  <c r="D119" i="286"/>
  <c r="F117" i="286"/>
  <c r="E117" i="286"/>
  <c r="D116" i="286"/>
  <c r="D115" i="286"/>
  <c r="D114" i="286"/>
  <c r="D113" i="286"/>
  <c r="D112" i="286"/>
  <c r="D111" i="286"/>
  <c r="D110" i="286"/>
  <c r="D109" i="286"/>
  <c r="F107" i="286"/>
  <c r="E107" i="286"/>
  <c r="D106" i="286"/>
  <c r="D105" i="286"/>
  <c r="D104" i="286"/>
  <c r="D103" i="286"/>
  <c r="D102" i="286"/>
  <c r="F100" i="286"/>
  <c r="E100" i="286"/>
  <c r="D99" i="286"/>
  <c r="D98" i="286"/>
  <c r="D97" i="286"/>
  <c r="D96" i="286"/>
  <c r="D95" i="286"/>
  <c r="D94" i="286"/>
  <c r="D93" i="286"/>
  <c r="D92" i="286"/>
  <c r="D91" i="286"/>
  <c r="D90" i="286"/>
  <c r="D89" i="286"/>
  <c r="D88" i="286"/>
  <c r="D87" i="286"/>
  <c r="D86" i="286"/>
  <c r="D85" i="286"/>
  <c r="F83" i="286"/>
  <c r="E83" i="286"/>
  <c r="D82" i="286"/>
  <c r="D81" i="286"/>
  <c r="D80" i="286"/>
  <c r="D79" i="286"/>
  <c r="F77" i="286"/>
  <c r="E77" i="286"/>
  <c r="D76" i="286"/>
  <c r="D75" i="286"/>
  <c r="D74" i="286"/>
  <c r="F72" i="286"/>
  <c r="E72" i="286"/>
  <c r="D71" i="286"/>
  <c r="D70" i="286"/>
  <c r="D69" i="286"/>
  <c r="D68" i="286"/>
  <c r="F66" i="286"/>
  <c r="E66" i="286"/>
  <c r="D65" i="286"/>
  <c r="D64" i="286"/>
  <c r="F62" i="286"/>
  <c r="E62" i="286"/>
  <c r="D61" i="286"/>
  <c r="D60" i="286"/>
  <c r="D59" i="286"/>
  <c r="D58" i="286"/>
  <c r="D57" i="286"/>
  <c r="D56" i="286"/>
  <c r="D55" i="286"/>
  <c r="F53" i="286"/>
  <c r="E53" i="286"/>
  <c r="D52" i="286"/>
  <c r="D53" i="286" s="1"/>
  <c r="F50" i="286"/>
  <c r="E50" i="286"/>
  <c r="D49" i="286"/>
  <c r="D50" i="286" s="1"/>
  <c r="F47" i="286"/>
  <c r="E47" i="286"/>
  <c r="D46" i="286"/>
  <c r="D47" i="286" s="1"/>
  <c r="F44" i="286"/>
  <c r="E44" i="286"/>
  <c r="D43" i="286"/>
  <c r="D42" i="286"/>
  <c r="D41" i="286"/>
  <c r="D40" i="286"/>
  <c r="D39" i="286"/>
  <c r="D38" i="286"/>
  <c r="D37" i="286"/>
  <c r="D36" i="286"/>
  <c r="D35" i="286"/>
  <c r="D34" i="286"/>
  <c r="D33" i="286"/>
  <c r="D32" i="286"/>
  <c r="D31" i="286"/>
  <c r="D30" i="286"/>
  <c r="D29" i="286"/>
  <c r="D28" i="286"/>
  <c r="D27" i="286"/>
  <c r="D26" i="286"/>
  <c r="D25" i="286"/>
  <c r="D24" i="286"/>
  <c r="D23" i="286"/>
  <c r="D22" i="286"/>
  <c r="D21" i="286"/>
  <c r="D20" i="286"/>
  <c r="D19" i="286"/>
  <c r="D18" i="286"/>
  <c r="D17" i="286"/>
  <c r="D16" i="286"/>
  <c r="D15" i="286"/>
  <c r="D14" i="286"/>
  <c r="D13" i="286"/>
  <c r="D12" i="286"/>
  <c r="D11" i="286"/>
  <c r="D10" i="286"/>
  <c r="D9" i="286"/>
  <c r="F170" i="285"/>
  <c r="E170" i="285"/>
  <c r="F161" i="285"/>
  <c r="E161" i="285"/>
  <c r="F155" i="285"/>
  <c r="E155" i="285"/>
  <c r="F152" i="285"/>
  <c r="E152" i="285"/>
  <c r="F146" i="285"/>
  <c r="E146" i="285"/>
  <c r="F143" i="285"/>
  <c r="E143" i="285"/>
  <c r="F140" i="285"/>
  <c r="E140" i="285"/>
  <c r="F128" i="285"/>
  <c r="E128" i="285"/>
  <c r="F117" i="285"/>
  <c r="E117" i="285"/>
  <c r="F107" i="285"/>
  <c r="E107" i="285"/>
  <c r="F100" i="285"/>
  <c r="E100" i="285"/>
  <c r="F83" i="285"/>
  <c r="E83" i="285"/>
  <c r="F77" i="285"/>
  <c r="E77" i="285"/>
  <c r="F72" i="285"/>
  <c r="E72" i="285"/>
  <c r="E66" i="285"/>
  <c r="F62" i="285"/>
  <c r="F53" i="285"/>
  <c r="E53" i="285"/>
  <c r="F50" i="285"/>
  <c r="E50" i="285"/>
  <c r="F47" i="285"/>
  <c r="E47" i="285"/>
  <c r="F44" i="285"/>
  <c r="E44" i="285"/>
  <c r="F170" i="284"/>
  <c r="E170" i="284"/>
  <c r="D169" i="284"/>
  <c r="D168" i="284"/>
  <c r="D167" i="284"/>
  <c r="D166" i="284"/>
  <c r="D165" i="284"/>
  <c r="D164" i="284"/>
  <c r="D163" i="284"/>
  <c r="F161" i="284"/>
  <c r="E161" i="284"/>
  <c r="D160" i="284"/>
  <c r="D159" i="284"/>
  <c r="D158" i="284"/>
  <c r="D157" i="284"/>
  <c r="F155" i="284"/>
  <c r="E155" i="284"/>
  <c r="D154" i="284"/>
  <c r="D155" i="284" s="1"/>
  <c r="F152" i="284"/>
  <c r="E152" i="284"/>
  <c r="D151" i="284"/>
  <c r="D150" i="284"/>
  <c r="D149" i="284"/>
  <c r="D148" i="284"/>
  <c r="F146" i="284"/>
  <c r="E146" i="284"/>
  <c r="D145" i="284"/>
  <c r="D146" i="284" s="1"/>
  <c r="F143" i="284"/>
  <c r="E143" i="284"/>
  <c r="D142" i="284"/>
  <c r="D143" i="284" s="1"/>
  <c r="F140" i="284"/>
  <c r="E140" i="284"/>
  <c r="D139" i="284"/>
  <c r="D138" i="284"/>
  <c r="D137" i="284"/>
  <c r="D136" i="284"/>
  <c r="D135" i="284"/>
  <c r="D134" i="284"/>
  <c r="D133" i="284"/>
  <c r="D132" i="284"/>
  <c r="D131" i="284"/>
  <c r="D130" i="284"/>
  <c r="F128" i="284"/>
  <c r="E128" i="284"/>
  <c r="D127" i="284"/>
  <c r="D126" i="284"/>
  <c r="D125" i="284"/>
  <c r="D124" i="284"/>
  <c r="D123" i="284"/>
  <c r="D122" i="284"/>
  <c r="D121" i="284"/>
  <c r="D120" i="284"/>
  <c r="D119" i="284"/>
  <c r="F117" i="284"/>
  <c r="E117" i="284"/>
  <c r="D116" i="284"/>
  <c r="D115" i="284"/>
  <c r="D114" i="284"/>
  <c r="D113" i="284"/>
  <c r="D112" i="284"/>
  <c r="D111" i="284"/>
  <c r="D110" i="284"/>
  <c r="D109" i="284"/>
  <c r="F107" i="284"/>
  <c r="E107" i="284"/>
  <c r="D106" i="284"/>
  <c r="D105" i="284"/>
  <c r="D104" i="284"/>
  <c r="D103" i="284"/>
  <c r="D102" i="284"/>
  <c r="F100" i="284"/>
  <c r="E100" i="284"/>
  <c r="D99" i="284"/>
  <c r="D98" i="284"/>
  <c r="D97" i="284"/>
  <c r="D96" i="284"/>
  <c r="D95" i="284"/>
  <c r="D94" i="284"/>
  <c r="D93" i="284"/>
  <c r="D92" i="284"/>
  <c r="D91" i="284"/>
  <c r="D90" i="284"/>
  <c r="D89" i="284"/>
  <c r="D88" i="284"/>
  <c r="D87" i="284"/>
  <c r="D86" i="284"/>
  <c r="D85" i="284"/>
  <c r="F83" i="284"/>
  <c r="E83" i="284"/>
  <c r="D82" i="284"/>
  <c r="D81" i="284"/>
  <c r="D80" i="284"/>
  <c r="D79" i="284"/>
  <c r="F77" i="284"/>
  <c r="E77" i="284"/>
  <c r="D76" i="284"/>
  <c r="D75" i="284"/>
  <c r="D74" i="284"/>
  <c r="F72" i="284"/>
  <c r="E72" i="284"/>
  <c r="D71" i="284"/>
  <c r="D70" i="284"/>
  <c r="D69" i="284"/>
  <c r="D68" i="284"/>
  <c r="F66" i="284"/>
  <c r="E66" i="284"/>
  <c r="D65" i="284"/>
  <c r="D64" i="284"/>
  <c r="F62" i="284"/>
  <c r="E62" i="284"/>
  <c r="D61" i="284"/>
  <c r="D60" i="284"/>
  <c r="D59" i="284"/>
  <c r="D58" i="284"/>
  <c r="D57" i="284"/>
  <c r="D56" i="284"/>
  <c r="D55" i="284"/>
  <c r="F53" i="284"/>
  <c r="E53" i="284"/>
  <c r="D52" i="284"/>
  <c r="D53" i="284" s="1"/>
  <c r="F50" i="284"/>
  <c r="E50" i="284"/>
  <c r="D49" i="284"/>
  <c r="D50" i="284" s="1"/>
  <c r="F47" i="284"/>
  <c r="E47" i="284"/>
  <c r="D46" i="284"/>
  <c r="D47" i="284" s="1"/>
  <c r="F44" i="284"/>
  <c r="E44" i="284"/>
  <c r="D43" i="284"/>
  <c r="D42" i="284"/>
  <c r="D41" i="284"/>
  <c r="D40" i="284"/>
  <c r="D39" i="284"/>
  <c r="D38" i="284"/>
  <c r="D37" i="284"/>
  <c r="D36" i="284"/>
  <c r="D35" i="284"/>
  <c r="D34" i="284"/>
  <c r="D33" i="284"/>
  <c r="D32" i="284"/>
  <c r="D31" i="284"/>
  <c r="D30" i="284"/>
  <c r="D29" i="284"/>
  <c r="D28" i="284"/>
  <c r="D27" i="284"/>
  <c r="D26" i="284"/>
  <c r="D25" i="284"/>
  <c r="D24" i="284"/>
  <c r="D23" i="284"/>
  <c r="D22" i="284"/>
  <c r="D21" i="284"/>
  <c r="D20" i="284"/>
  <c r="D19" i="284"/>
  <c r="D18" i="284"/>
  <c r="D17" i="284"/>
  <c r="D16" i="284"/>
  <c r="D15" i="284"/>
  <c r="D14" i="284"/>
  <c r="D13" i="284"/>
  <c r="D12" i="284"/>
  <c r="D11" i="284"/>
  <c r="D10" i="284"/>
  <c r="D9" i="284"/>
  <c r="F170" i="283"/>
  <c r="E170" i="283"/>
  <c r="D169" i="283"/>
  <c r="D168" i="283"/>
  <c r="D167" i="283"/>
  <c r="D166" i="283"/>
  <c r="D165" i="283"/>
  <c r="D164" i="283"/>
  <c r="D163" i="283"/>
  <c r="F161" i="283"/>
  <c r="E161" i="283"/>
  <c r="D160" i="283"/>
  <c r="D159" i="283"/>
  <c r="D158" i="283"/>
  <c r="D157" i="283"/>
  <c r="F155" i="283"/>
  <c r="E155" i="283"/>
  <c r="D154" i="283"/>
  <c r="D155" i="283" s="1"/>
  <c r="F152" i="283"/>
  <c r="E152" i="283"/>
  <c r="D151" i="283"/>
  <c r="D150" i="283"/>
  <c r="D149" i="283"/>
  <c r="D148" i="283"/>
  <c r="F146" i="283"/>
  <c r="E146" i="283"/>
  <c r="D145" i="283"/>
  <c r="D146" i="283" s="1"/>
  <c r="F143" i="283"/>
  <c r="E143" i="283"/>
  <c r="D142" i="283"/>
  <c r="D143" i="283" s="1"/>
  <c r="F140" i="283"/>
  <c r="E140" i="283"/>
  <c r="D139" i="283"/>
  <c r="D138" i="283"/>
  <c r="D137" i="283"/>
  <c r="D136" i="283"/>
  <c r="D135" i="283"/>
  <c r="D134" i="283"/>
  <c r="D133" i="283"/>
  <c r="D132" i="283"/>
  <c r="D131" i="283"/>
  <c r="D130" i="283"/>
  <c r="F128" i="283"/>
  <c r="E128" i="283"/>
  <c r="D127" i="283"/>
  <c r="D126" i="283"/>
  <c r="D125" i="283"/>
  <c r="D124" i="283"/>
  <c r="D123" i="283"/>
  <c r="D122" i="283"/>
  <c r="D121" i="283"/>
  <c r="D120" i="283"/>
  <c r="D119" i="283"/>
  <c r="F117" i="283"/>
  <c r="E117" i="283"/>
  <c r="D116" i="283"/>
  <c r="D115" i="283"/>
  <c r="D114" i="283"/>
  <c r="D113" i="283"/>
  <c r="D112" i="283"/>
  <c r="D111" i="283"/>
  <c r="D110" i="283"/>
  <c r="D109" i="283"/>
  <c r="F107" i="283"/>
  <c r="E107" i="283"/>
  <c r="D106" i="283"/>
  <c r="D105" i="283"/>
  <c r="D104" i="283"/>
  <c r="D103" i="283"/>
  <c r="D102" i="283"/>
  <c r="F100" i="283"/>
  <c r="E100" i="283"/>
  <c r="D99" i="283"/>
  <c r="D98" i="283"/>
  <c r="D97" i="283"/>
  <c r="D96" i="283"/>
  <c r="D95" i="283"/>
  <c r="D94" i="283"/>
  <c r="D93" i="283"/>
  <c r="D92" i="283"/>
  <c r="D91" i="283"/>
  <c r="D90" i="283"/>
  <c r="D89" i="283"/>
  <c r="D88" i="283"/>
  <c r="D87" i="283"/>
  <c r="D86" i="283"/>
  <c r="D85" i="283"/>
  <c r="F83" i="283"/>
  <c r="E83" i="283"/>
  <c r="D82" i="283"/>
  <c r="D81" i="283"/>
  <c r="D80" i="283"/>
  <c r="D79" i="283"/>
  <c r="F77" i="283"/>
  <c r="E77" i="283"/>
  <c r="D76" i="283"/>
  <c r="D75" i="283"/>
  <c r="D74" i="283"/>
  <c r="F72" i="283"/>
  <c r="E72" i="283"/>
  <c r="D71" i="283"/>
  <c r="D70" i="283"/>
  <c r="D69" i="283"/>
  <c r="D68" i="283"/>
  <c r="F66" i="283"/>
  <c r="E66" i="283"/>
  <c r="D65" i="283"/>
  <c r="D64" i="283"/>
  <c r="F62" i="283"/>
  <c r="E62" i="283"/>
  <c r="D61" i="283"/>
  <c r="D60" i="283"/>
  <c r="D59" i="283"/>
  <c r="D58" i="283"/>
  <c r="D57" i="283"/>
  <c r="D56" i="283"/>
  <c r="D55" i="283"/>
  <c r="F53" i="283"/>
  <c r="E53" i="283"/>
  <c r="D52" i="283"/>
  <c r="D53" i="283" s="1"/>
  <c r="F50" i="283"/>
  <c r="E50" i="283"/>
  <c r="D49" i="283"/>
  <c r="D50" i="283" s="1"/>
  <c r="F47" i="283"/>
  <c r="E47" i="283"/>
  <c r="D46" i="283"/>
  <c r="D47" i="283" s="1"/>
  <c r="F44" i="283"/>
  <c r="E44" i="283"/>
  <c r="D43" i="283"/>
  <c r="D42" i="283"/>
  <c r="D41" i="283"/>
  <c r="D40" i="283"/>
  <c r="D39" i="283"/>
  <c r="D38" i="283"/>
  <c r="D37" i="283"/>
  <c r="D36" i="283"/>
  <c r="D35" i="283"/>
  <c r="D34" i="283"/>
  <c r="D33" i="283"/>
  <c r="D32" i="283"/>
  <c r="D31" i="283"/>
  <c r="D30" i="283"/>
  <c r="D29" i="283"/>
  <c r="D28" i="283"/>
  <c r="D27" i="283"/>
  <c r="D26" i="283"/>
  <c r="D25" i="283"/>
  <c r="D24" i="283"/>
  <c r="D23" i="283"/>
  <c r="D22" i="283"/>
  <c r="D21" i="283"/>
  <c r="D20" i="283"/>
  <c r="D19" i="283"/>
  <c r="D18" i="283"/>
  <c r="D17" i="283"/>
  <c r="D16" i="283"/>
  <c r="D15" i="283"/>
  <c r="D14" i="283"/>
  <c r="D13" i="283"/>
  <c r="D12" i="283"/>
  <c r="D11" i="283"/>
  <c r="D10" i="283"/>
  <c r="D9" i="283"/>
  <c r="F170" i="282"/>
  <c r="E170" i="282"/>
  <c r="D169" i="282"/>
  <c r="D168" i="282"/>
  <c r="D167" i="282"/>
  <c r="D166" i="282"/>
  <c r="D165" i="282"/>
  <c r="D164" i="282"/>
  <c r="D163" i="282"/>
  <c r="F161" i="282"/>
  <c r="E161" i="282"/>
  <c r="D160" i="282"/>
  <c r="D159" i="282"/>
  <c r="D158" i="282"/>
  <c r="D157" i="282"/>
  <c r="F155" i="282"/>
  <c r="E155" i="282"/>
  <c r="D154" i="282"/>
  <c r="D155" i="282" s="1"/>
  <c r="F152" i="282"/>
  <c r="E152" i="282"/>
  <c r="D151" i="282"/>
  <c r="D150" i="282"/>
  <c r="D149" i="282"/>
  <c r="D148" i="282"/>
  <c r="F146" i="282"/>
  <c r="E146" i="282"/>
  <c r="D145" i="282"/>
  <c r="D146" i="282" s="1"/>
  <c r="F143" i="282"/>
  <c r="E143" i="282"/>
  <c r="D142" i="282"/>
  <c r="D143" i="282" s="1"/>
  <c r="F140" i="282"/>
  <c r="E140" i="282"/>
  <c r="D139" i="282"/>
  <c r="D138" i="282"/>
  <c r="D137" i="282"/>
  <c r="D136" i="282"/>
  <c r="D135" i="282"/>
  <c r="D134" i="282"/>
  <c r="D133" i="282"/>
  <c r="D132" i="282"/>
  <c r="D131" i="282"/>
  <c r="D130" i="282"/>
  <c r="F128" i="282"/>
  <c r="E128" i="282"/>
  <c r="D127" i="282"/>
  <c r="D126" i="282"/>
  <c r="D125" i="282"/>
  <c r="D124" i="282"/>
  <c r="D123" i="282"/>
  <c r="D122" i="282"/>
  <c r="D121" i="282"/>
  <c r="D120" i="282"/>
  <c r="D119" i="282"/>
  <c r="F117" i="282"/>
  <c r="E117" i="282"/>
  <c r="D116" i="282"/>
  <c r="D115" i="282"/>
  <c r="D114" i="282"/>
  <c r="D113" i="282"/>
  <c r="D112" i="282"/>
  <c r="D111" i="282"/>
  <c r="D110" i="282"/>
  <c r="D109" i="282"/>
  <c r="F107" i="282"/>
  <c r="E107" i="282"/>
  <c r="D106" i="282"/>
  <c r="D105" i="282"/>
  <c r="D104" i="282"/>
  <c r="D103" i="282"/>
  <c r="D102" i="282"/>
  <c r="F100" i="282"/>
  <c r="E100" i="282"/>
  <c r="D99" i="282"/>
  <c r="D98" i="282"/>
  <c r="D97" i="282"/>
  <c r="D96" i="282"/>
  <c r="D95" i="282"/>
  <c r="D94" i="282"/>
  <c r="D93" i="282"/>
  <c r="D92" i="282"/>
  <c r="D91" i="282"/>
  <c r="D90" i="282"/>
  <c r="D89" i="282"/>
  <c r="D88" i="282"/>
  <c r="D87" i="282"/>
  <c r="D86" i="282"/>
  <c r="D85" i="282"/>
  <c r="F83" i="282"/>
  <c r="E83" i="282"/>
  <c r="D82" i="282"/>
  <c r="D81" i="282"/>
  <c r="D80" i="282"/>
  <c r="D79" i="282"/>
  <c r="F77" i="282"/>
  <c r="E77" i="282"/>
  <c r="D76" i="282"/>
  <c r="D75" i="282"/>
  <c r="D74" i="282"/>
  <c r="F72" i="282"/>
  <c r="E72" i="282"/>
  <c r="D71" i="282"/>
  <c r="D70" i="282"/>
  <c r="D69" i="282"/>
  <c r="D68" i="282"/>
  <c r="F66" i="282"/>
  <c r="E66" i="282"/>
  <c r="D65" i="282"/>
  <c r="D64" i="282"/>
  <c r="F62" i="282"/>
  <c r="E62" i="282"/>
  <c r="D61" i="282"/>
  <c r="D60" i="282"/>
  <c r="D59" i="282"/>
  <c r="D58" i="282"/>
  <c r="D57" i="282"/>
  <c r="D56" i="282"/>
  <c r="D55" i="282"/>
  <c r="F53" i="282"/>
  <c r="E53" i="282"/>
  <c r="D52" i="282"/>
  <c r="D53" i="282" s="1"/>
  <c r="F50" i="282"/>
  <c r="E50" i="282"/>
  <c r="D49" i="282"/>
  <c r="D50" i="282" s="1"/>
  <c r="F47" i="282"/>
  <c r="E47" i="282"/>
  <c r="D46" i="282"/>
  <c r="D47" i="282" s="1"/>
  <c r="F44" i="282"/>
  <c r="E44" i="282"/>
  <c r="D43" i="282"/>
  <c r="D42" i="282"/>
  <c r="D41" i="282"/>
  <c r="D40" i="282"/>
  <c r="D39" i="282"/>
  <c r="D38" i="282"/>
  <c r="D37" i="282"/>
  <c r="D36" i="282"/>
  <c r="D35" i="282"/>
  <c r="D34" i="282"/>
  <c r="D33" i="282"/>
  <c r="D32" i="282"/>
  <c r="D31" i="282"/>
  <c r="D30" i="282"/>
  <c r="D29" i="282"/>
  <c r="D28" i="282"/>
  <c r="D27" i="282"/>
  <c r="D26" i="282"/>
  <c r="D25" i="282"/>
  <c r="D24" i="282"/>
  <c r="D23" i="282"/>
  <c r="D22" i="282"/>
  <c r="D21" i="282"/>
  <c r="D20" i="282"/>
  <c r="D19" i="282"/>
  <c r="D18" i="282"/>
  <c r="D17" i="282"/>
  <c r="D16" i="282"/>
  <c r="D15" i="282"/>
  <c r="D14" i="282"/>
  <c r="D13" i="282"/>
  <c r="D12" i="282"/>
  <c r="D11" i="282"/>
  <c r="D10" i="282"/>
  <c r="D9" i="282"/>
  <c r="F170" i="281"/>
  <c r="E170" i="281"/>
  <c r="D169" i="281"/>
  <c r="D168" i="281"/>
  <c r="D167" i="281"/>
  <c r="D166" i="281"/>
  <c r="D165" i="281"/>
  <c r="D164" i="281"/>
  <c r="D163" i="281"/>
  <c r="F161" i="281"/>
  <c r="E161" i="281"/>
  <c r="D160" i="281"/>
  <c r="D159" i="281"/>
  <c r="D158" i="281"/>
  <c r="D157" i="281"/>
  <c r="F155" i="281"/>
  <c r="E155" i="281"/>
  <c r="D154" i="281"/>
  <c r="D155" i="281" s="1"/>
  <c r="F152" i="281"/>
  <c r="E152" i="281"/>
  <c r="D151" i="281"/>
  <c r="D150" i="281"/>
  <c r="D149" i="281"/>
  <c r="D148" i="281"/>
  <c r="F146" i="281"/>
  <c r="E146" i="281"/>
  <c r="D145" i="281"/>
  <c r="D146" i="281" s="1"/>
  <c r="F143" i="281"/>
  <c r="E143" i="281"/>
  <c r="D142" i="281"/>
  <c r="D143" i="281" s="1"/>
  <c r="F140" i="281"/>
  <c r="E140" i="281"/>
  <c r="D139" i="281"/>
  <c r="D138" i="281"/>
  <c r="D137" i="281"/>
  <c r="D136" i="281"/>
  <c r="D135" i="281"/>
  <c r="D134" i="281"/>
  <c r="D133" i="281"/>
  <c r="D132" i="281"/>
  <c r="D131" i="281"/>
  <c r="D130" i="281"/>
  <c r="F128" i="281"/>
  <c r="E128" i="281"/>
  <c r="D127" i="281"/>
  <c r="D126" i="281"/>
  <c r="D125" i="281"/>
  <c r="D124" i="281"/>
  <c r="D123" i="281"/>
  <c r="D122" i="281"/>
  <c r="D121" i="281"/>
  <c r="D120" i="281"/>
  <c r="D119" i="281"/>
  <c r="F117" i="281"/>
  <c r="E117" i="281"/>
  <c r="D116" i="281"/>
  <c r="D115" i="281"/>
  <c r="D114" i="281"/>
  <c r="D113" i="281"/>
  <c r="D112" i="281"/>
  <c r="D111" i="281"/>
  <c r="D110" i="281"/>
  <c r="D109" i="281"/>
  <c r="F107" i="281"/>
  <c r="E107" i="281"/>
  <c r="D106" i="281"/>
  <c r="D105" i="281"/>
  <c r="D104" i="281"/>
  <c r="D103" i="281"/>
  <c r="D102" i="281"/>
  <c r="F100" i="281"/>
  <c r="E100" i="281"/>
  <c r="D99" i="281"/>
  <c r="D98" i="281"/>
  <c r="D97" i="281"/>
  <c r="D96" i="281"/>
  <c r="D95" i="281"/>
  <c r="D94" i="281"/>
  <c r="D93" i="281"/>
  <c r="D92" i="281"/>
  <c r="D91" i="281"/>
  <c r="D90" i="281"/>
  <c r="D89" i="281"/>
  <c r="D88" i="281"/>
  <c r="D87" i="281"/>
  <c r="D86" i="281"/>
  <c r="D85" i="281"/>
  <c r="F83" i="281"/>
  <c r="E83" i="281"/>
  <c r="D82" i="281"/>
  <c r="D81" i="281"/>
  <c r="D80" i="281"/>
  <c r="D79" i="281"/>
  <c r="F77" i="281"/>
  <c r="E77" i="281"/>
  <c r="D76" i="281"/>
  <c r="D75" i="281"/>
  <c r="D74" i="281"/>
  <c r="F72" i="281"/>
  <c r="E72" i="281"/>
  <c r="D71" i="281"/>
  <c r="D70" i="281"/>
  <c r="D69" i="281"/>
  <c r="D68" i="281"/>
  <c r="F66" i="281"/>
  <c r="E66" i="281"/>
  <c r="D65" i="281"/>
  <c r="D64" i="281"/>
  <c r="F62" i="281"/>
  <c r="E62" i="281"/>
  <c r="D61" i="281"/>
  <c r="D60" i="281"/>
  <c r="D59" i="281"/>
  <c r="D58" i="281"/>
  <c r="D57" i="281"/>
  <c r="D56" i="281"/>
  <c r="D55" i="281"/>
  <c r="F53" i="281"/>
  <c r="E53" i="281"/>
  <c r="D52" i="281"/>
  <c r="D53" i="281" s="1"/>
  <c r="F50" i="281"/>
  <c r="E50" i="281"/>
  <c r="D49" i="281"/>
  <c r="D50" i="281" s="1"/>
  <c r="F47" i="281"/>
  <c r="E47" i="281"/>
  <c r="D46" i="281"/>
  <c r="D47" i="281" s="1"/>
  <c r="F44" i="281"/>
  <c r="E44" i="281"/>
  <c r="D43" i="281"/>
  <c r="D42" i="281"/>
  <c r="D41" i="281"/>
  <c r="D40" i="281"/>
  <c r="D39" i="281"/>
  <c r="D38" i="281"/>
  <c r="D37" i="281"/>
  <c r="D36" i="281"/>
  <c r="D35" i="281"/>
  <c r="D34" i="281"/>
  <c r="D33" i="281"/>
  <c r="D32" i="281"/>
  <c r="D31" i="281"/>
  <c r="D30" i="281"/>
  <c r="D29" i="281"/>
  <c r="D28" i="281"/>
  <c r="D27" i="281"/>
  <c r="D26" i="281"/>
  <c r="D25" i="281"/>
  <c r="D24" i="281"/>
  <c r="D23" i="281"/>
  <c r="D22" i="281"/>
  <c r="D21" i="281"/>
  <c r="D20" i="281"/>
  <c r="D19" i="281"/>
  <c r="D18" i="281"/>
  <c r="D17" i="281"/>
  <c r="D16" i="281"/>
  <c r="D15" i="281"/>
  <c r="D14" i="281"/>
  <c r="D13" i="281"/>
  <c r="D12" i="281"/>
  <c r="D11" i="281"/>
  <c r="D10" i="281"/>
  <c r="D9" i="281"/>
  <c r="F170" i="280"/>
  <c r="E170" i="280"/>
  <c r="D169" i="280"/>
  <c r="D168" i="280"/>
  <c r="D167" i="280"/>
  <c r="D166" i="280"/>
  <c r="D165" i="280"/>
  <c r="D164" i="280"/>
  <c r="D163" i="280"/>
  <c r="F161" i="280"/>
  <c r="E161" i="280"/>
  <c r="D160" i="280"/>
  <c r="D159" i="280"/>
  <c r="D158" i="280"/>
  <c r="D157" i="280"/>
  <c r="F155" i="280"/>
  <c r="E155" i="280"/>
  <c r="D154" i="280"/>
  <c r="D155" i="280" s="1"/>
  <c r="F152" i="280"/>
  <c r="E152" i="280"/>
  <c r="D151" i="280"/>
  <c r="D150" i="280"/>
  <c r="D149" i="280"/>
  <c r="D148" i="280"/>
  <c r="F146" i="280"/>
  <c r="E146" i="280"/>
  <c r="D145" i="280"/>
  <c r="D146" i="280" s="1"/>
  <c r="F143" i="280"/>
  <c r="E143" i="280"/>
  <c r="D142" i="280"/>
  <c r="D143" i="280" s="1"/>
  <c r="F140" i="280"/>
  <c r="E140" i="280"/>
  <c r="D139" i="280"/>
  <c r="D138" i="280"/>
  <c r="D137" i="280"/>
  <c r="D136" i="280"/>
  <c r="D135" i="280"/>
  <c r="D134" i="280"/>
  <c r="D133" i="280"/>
  <c r="D132" i="280"/>
  <c r="D131" i="280"/>
  <c r="D130" i="280"/>
  <c r="F128" i="280"/>
  <c r="E128" i="280"/>
  <c r="D127" i="280"/>
  <c r="D126" i="280"/>
  <c r="D125" i="280"/>
  <c r="D124" i="280"/>
  <c r="D123" i="280"/>
  <c r="D122" i="280"/>
  <c r="D121" i="280"/>
  <c r="D120" i="280"/>
  <c r="D119" i="280"/>
  <c r="F117" i="280"/>
  <c r="E117" i="280"/>
  <c r="D116" i="280"/>
  <c r="D115" i="280"/>
  <c r="D114" i="280"/>
  <c r="D113" i="280"/>
  <c r="D112" i="280"/>
  <c r="D111" i="280"/>
  <c r="D110" i="280"/>
  <c r="D109" i="280"/>
  <c r="F107" i="280"/>
  <c r="E107" i="280"/>
  <c r="D106" i="280"/>
  <c r="D105" i="280"/>
  <c r="D104" i="280"/>
  <c r="D103" i="280"/>
  <c r="D102" i="280"/>
  <c r="F100" i="280"/>
  <c r="E100" i="280"/>
  <c r="D99" i="280"/>
  <c r="D98" i="280"/>
  <c r="D97" i="280"/>
  <c r="D96" i="280"/>
  <c r="D95" i="280"/>
  <c r="D94" i="280"/>
  <c r="D93" i="280"/>
  <c r="D92" i="280"/>
  <c r="D91" i="280"/>
  <c r="D90" i="280"/>
  <c r="D89" i="280"/>
  <c r="D88" i="280"/>
  <c r="D87" i="280"/>
  <c r="D86" i="280"/>
  <c r="D85" i="280"/>
  <c r="F83" i="280"/>
  <c r="E83" i="280"/>
  <c r="D82" i="280"/>
  <c r="D81" i="280"/>
  <c r="D80" i="280"/>
  <c r="D79" i="280"/>
  <c r="F77" i="280"/>
  <c r="E77" i="280"/>
  <c r="D76" i="280"/>
  <c r="D75" i="280"/>
  <c r="D74" i="280"/>
  <c r="F72" i="280"/>
  <c r="E72" i="280"/>
  <c r="D71" i="280"/>
  <c r="D70" i="280"/>
  <c r="D69" i="280"/>
  <c r="D68" i="280"/>
  <c r="F66" i="280"/>
  <c r="E66" i="280"/>
  <c r="D65" i="280"/>
  <c r="D64" i="280"/>
  <c r="F62" i="280"/>
  <c r="E62" i="280"/>
  <c r="D61" i="280"/>
  <c r="D60" i="280"/>
  <c r="D59" i="280"/>
  <c r="D58" i="280"/>
  <c r="D57" i="280"/>
  <c r="D56" i="280"/>
  <c r="D55" i="280"/>
  <c r="F53" i="280"/>
  <c r="E53" i="280"/>
  <c r="D52" i="280"/>
  <c r="D53" i="280" s="1"/>
  <c r="F50" i="280"/>
  <c r="E50" i="280"/>
  <c r="D49" i="280"/>
  <c r="D50" i="280" s="1"/>
  <c r="F47" i="280"/>
  <c r="E47" i="280"/>
  <c r="D46" i="280"/>
  <c r="D47" i="280" s="1"/>
  <c r="F44" i="280"/>
  <c r="E44" i="280"/>
  <c r="D43" i="280"/>
  <c r="D42" i="280"/>
  <c r="D41" i="280"/>
  <c r="D40" i="280"/>
  <c r="D39" i="280"/>
  <c r="D38" i="280"/>
  <c r="D37" i="280"/>
  <c r="D36" i="280"/>
  <c r="D35" i="280"/>
  <c r="D34" i="280"/>
  <c r="D33" i="280"/>
  <c r="D32" i="280"/>
  <c r="D31" i="280"/>
  <c r="D30" i="280"/>
  <c r="D29" i="280"/>
  <c r="D28" i="280"/>
  <c r="D27" i="280"/>
  <c r="D26" i="280"/>
  <c r="D25" i="280"/>
  <c r="D24" i="280"/>
  <c r="D23" i="280"/>
  <c r="D22" i="280"/>
  <c r="D21" i="280"/>
  <c r="D20" i="280"/>
  <c r="D19" i="280"/>
  <c r="D18" i="280"/>
  <c r="D17" i="280"/>
  <c r="D16" i="280"/>
  <c r="D15" i="280"/>
  <c r="D14" i="280"/>
  <c r="D13" i="280"/>
  <c r="D12" i="280"/>
  <c r="D11" i="280"/>
  <c r="D10" i="280"/>
  <c r="D9" i="280"/>
  <c r="F170" i="279"/>
  <c r="E170" i="279"/>
  <c r="D169" i="279"/>
  <c r="D168" i="279"/>
  <c r="D167" i="279"/>
  <c r="D166" i="279"/>
  <c r="D165" i="279"/>
  <c r="D164" i="279"/>
  <c r="D163" i="279"/>
  <c r="F161" i="279"/>
  <c r="E161" i="279"/>
  <c r="D160" i="279"/>
  <c r="D159" i="279"/>
  <c r="D158" i="279"/>
  <c r="D157" i="279"/>
  <c r="F155" i="279"/>
  <c r="E155" i="279"/>
  <c r="D154" i="279"/>
  <c r="D155" i="279" s="1"/>
  <c r="F152" i="279"/>
  <c r="E152" i="279"/>
  <c r="D151" i="279"/>
  <c r="D150" i="279"/>
  <c r="D149" i="279"/>
  <c r="D148" i="279"/>
  <c r="F146" i="279"/>
  <c r="E146" i="279"/>
  <c r="D145" i="279"/>
  <c r="D146" i="279" s="1"/>
  <c r="F143" i="279"/>
  <c r="E143" i="279"/>
  <c r="D142" i="279"/>
  <c r="D143" i="279" s="1"/>
  <c r="F140" i="279"/>
  <c r="E140" i="279"/>
  <c r="D139" i="279"/>
  <c r="D138" i="279"/>
  <c r="D137" i="279"/>
  <c r="D136" i="279"/>
  <c r="D135" i="279"/>
  <c r="D134" i="279"/>
  <c r="D133" i="279"/>
  <c r="D132" i="279"/>
  <c r="D131" i="279"/>
  <c r="D130" i="279"/>
  <c r="F128" i="279"/>
  <c r="E128" i="279"/>
  <c r="D127" i="279"/>
  <c r="D126" i="279"/>
  <c r="D125" i="279"/>
  <c r="D124" i="279"/>
  <c r="D123" i="279"/>
  <c r="D122" i="279"/>
  <c r="D121" i="279"/>
  <c r="D120" i="279"/>
  <c r="D119" i="279"/>
  <c r="F117" i="279"/>
  <c r="E117" i="279"/>
  <c r="D116" i="279"/>
  <c r="D115" i="279"/>
  <c r="D114" i="279"/>
  <c r="D113" i="279"/>
  <c r="D112" i="279"/>
  <c r="D111" i="279"/>
  <c r="D110" i="279"/>
  <c r="D109" i="279"/>
  <c r="F107" i="279"/>
  <c r="E107" i="279"/>
  <c r="D106" i="279"/>
  <c r="D105" i="279"/>
  <c r="D104" i="279"/>
  <c r="D103" i="279"/>
  <c r="D102" i="279"/>
  <c r="F100" i="279"/>
  <c r="E100" i="279"/>
  <c r="D99" i="279"/>
  <c r="D98" i="279"/>
  <c r="D97" i="279"/>
  <c r="D96" i="279"/>
  <c r="D95" i="279"/>
  <c r="D94" i="279"/>
  <c r="D93" i="279"/>
  <c r="D92" i="279"/>
  <c r="D91" i="279"/>
  <c r="D90" i="279"/>
  <c r="D89" i="279"/>
  <c r="D88" i="279"/>
  <c r="D87" i="279"/>
  <c r="D86" i="279"/>
  <c r="D85" i="279"/>
  <c r="F83" i="279"/>
  <c r="E83" i="279"/>
  <c r="D82" i="279"/>
  <c r="D81" i="279"/>
  <c r="D80" i="279"/>
  <c r="D79" i="279"/>
  <c r="F77" i="279"/>
  <c r="E77" i="279"/>
  <c r="D76" i="279"/>
  <c r="D75" i="279"/>
  <c r="D74" i="279"/>
  <c r="F72" i="279"/>
  <c r="E72" i="279"/>
  <c r="D71" i="279"/>
  <c r="D70" i="279"/>
  <c r="D69" i="279"/>
  <c r="D68" i="279"/>
  <c r="F66" i="279"/>
  <c r="E66" i="279"/>
  <c r="D65" i="279"/>
  <c r="D64" i="279"/>
  <c r="F62" i="279"/>
  <c r="E62" i="279"/>
  <c r="D61" i="279"/>
  <c r="D60" i="279"/>
  <c r="D59" i="279"/>
  <c r="D58" i="279"/>
  <c r="D57" i="279"/>
  <c r="D56" i="279"/>
  <c r="D55" i="279"/>
  <c r="F53" i="279"/>
  <c r="E53" i="279"/>
  <c r="D52" i="279"/>
  <c r="D53" i="279" s="1"/>
  <c r="F50" i="279"/>
  <c r="E50" i="279"/>
  <c r="D49" i="279"/>
  <c r="D50" i="279" s="1"/>
  <c r="F47" i="279"/>
  <c r="E47" i="279"/>
  <c r="D46" i="279"/>
  <c r="D47" i="279" s="1"/>
  <c r="F44" i="279"/>
  <c r="E44" i="279"/>
  <c r="D43" i="279"/>
  <c r="D42" i="279"/>
  <c r="D41" i="279"/>
  <c r="D40" i="279"/>
  <c r="D39" i="279"/>
  <c r="D38" i="279"/>
  <c r="D37" i="279"/>
  <c r="D36" i="279"/>
  <c r="D35" i="279"/>
  <c r="D34" i="279"/>
  <c r="D33" i="279"/>
  <c r="D32" i="279"/>
  <c r="D31" i="279"/>
  <c r="D30" i="279"/>
  <c r="D29" i="279"/>
  <c r="D28" i="279"/>
  <c r="D27" i="279"/>
  <c r="D26" i="279"/>
  <c r="D25" i="279"/>
  <c r="D24" i="279"/>
  <c r="D23" i="279"/>
  <c r="D22" i="279"/>
  <c r="D21" i="279"/>
  <c r="D20" i="279"/>
  <c r="D19" i="279"/>
  <c r="D18" i="279"/>
  <c r="D17" i="279"/>
  <c r="D16" i="279"/>
  <c r="D15" i="279"/>
  <c r="D14" i="279"/>
  <c r="D13" i="279"/>
  <c r="D12" i="279"/>
  <c r="D11" i="279"/>
  <c r="D10" i="279"/>
  <c r="D9" i="279"/>
  <c r="F170" i="278"/>
  <c r="F161" i="278"/>
  <c r="F155" i="278"/>
  <c r="F152" i="278"/>
  <c r="F146" i="278"/>
  <c r="F143" i="278"/>
  <c r="F140" i="278"/>
  <c r="F170" i="277"/>
  <c r="E170" i="277"/>
  <c r="D169" i="277"/>
  <c r="D168" i="277"/>
  <c r="D167" i="277"/>
  <c r="D166" i="277"/>
  <c r="D165" i="277"/>
  <c r="D164" i="277"/>
  <c r="D163" i="277"/>
  <c r="F161" i="277"/>
  <c r="E161" i="277"/>
  <c r="D160" i="277"/>
  <c r="D159" i="277"/>
  <c r="D158" i="277"/>
  <c r="D157" i="277"/>
  <c r="F155" i="277"/>
  <c r="E155" i="277"/>
  <c r="D154" i="277"/>
  <c r="D155" i="277" s="1"/>
  <c r="F152" i="277"/>
  <c r="E152" i="277"/>
  <c r="D151" i="277"/>
  <c r="D150" i="277"/>
  <c r="D149" i="277"/>
  <c r="D148" i="277"/>
  <c r="F146" i="277"/>
  <c r="E146" i="277"/>
  <c r="D145" i="277"/>
  <c r="D146" i="277" s="1"/>
  <c r="F143" i="277"/>
  <c r="E143" i="277"/>
  <c r="D142" i="277"/>
  <c r="D143" i="277" s="1"/>
  <c r="F140" i="277"/>
  <c r="E140" i="277"/>
  <c r="D139" i="277"/>
  <c r="D138" i="277"/>
  <c r="D137" i="277"/>
  <c r="D136" i="277"/>
  <c r="D135" i="277"/>
  <c r="D134" i="277"/>
  <c r="D133" i="277"/>
  <c r="D132" i="277"/>
  <c r="D131" i="277"/>
  <c r="D130" i="277"/>
  <c r="F128" i="277"/>
  <c r="E128" i="277"/>
  <c r="D127" i="277"/>
  <c r="D126" i="277"/>
  <c r="D125" i="277"/>
  <c r="D124" i="277"/>
  <c r="D123" i="277"/>
  <c r="D122" i="277"/>
  <c r="D121" i="277"/>
  <c r="D120" i="277"/>
  <c r="D119" i="277"/>
  <c r="F117" i="277"/>
  <c r="E117" i="277"/>
  <c r="D116" i="277"/>
  <c r="D115" i="277"/>
  <c r="D114" i="277"/>
  <c r="D113" i="277"/>
  <c r="D112" i="277"/>
  <c r="D111" i="277"/>
  <c r="D110" i="277"/>
  <c r="D109" i="277"/>
  <c r="F107" i="277"/>
  <c r="E107" i="277"/>
  <c r="D106" i="277"/>
  <c r="D105" i="277"/>
  <c r="D104" i="277"/>
  <c r="D103" i="277"/>
  <c r="D102" i="277"/>
  <c r="F100" i="277"/>
  <c r="E100" i="277"/>
  <c r="D99" i="277"/>
  <c r="D98" i="277"/>
  <c r="D97" i="277"/>
  <c r="D96" i="277"/>
  <c r="D95" i="277"/>
  <c r="D94" i="277"/>
  <c r="D93" i="277"/>
  <c r="D92" i="277"/>
  <c r="D91" i="277"/>
  <c r="D90" i="277"/>
  <c r="D89" i="277"/>
  <c r="D88" i="277"/>
  <c r="D87" i="277"/>
  <c r="D86" i="277"/>
  <c r="D85" i="277"/>
  <c r="F83" i="277"/>
  <c r="E83" i="277"/>
  <c r="D82" i="277"/>
  <c r="D81" i="277"/>
  <c r="D80" i="277"/>
  <c r="D79" i="277"/>
  <c r="F77" i="277"/>
  <c r="E77" i="277"/>
  <c r="D76" i="277"/>
  <c r="D75" i="277"/>
  <c r="D74" i="277"/>
  <c r="F72" i="277"/>
  <c r="E72" i="277"/>
  <c r="D71" i="277"/>
  <c r="D70" i="277"/>
  <c r="D69" i="277"/>
  <c r="D68" i="277"/>
  <c r="F66" i="277"/>
  <c r="E66" i="277"/>
  <c r="D65" i="277"/>
  <c r="D64" i="277"/>
  <c r="F62" i="277"/>
  <c r="E62" i="277"/>
  <c r="D61" i="277"/>
  <c r="D60" i="277"/>
  <c r="D59" i="277"/>
  <c r="D58" i="277"/>
  <c r="D57" i="277"/>
  <c r="D56" i="277"/>
  <c r="D55" i="277"/>
  <c r="F53" i="277"/>
  <c r="E53" i="277"/>
  <c r="D52" i="277"/>
  <c r="D53" i="277" s="1"/>
  <c r="F50" i="277"/>
  <c r="E50" i="277"/>
  <c r="D49" i="277"/>
  <c r="D50" i="277" s="1"/>
  <c r="F47" i="277"/>
  <c r="E47" i="277"/>
  <c r="D46" i="277"/>
  <c r="D47" i="277" s="1"/>
  <c r="F44" i="277"/>
  <c r="E44" i="277"/>
  <c r="D43" i="277"/>
  <c r="D42" i="277"/>
  <c r="D41" i="277"/>
  <c r="D40" i="277"/>
  <c r="D39" i="277"/>
  <c r="D38" i="277"/>
  <c r="D37" i="277"/>
  <c r="D36" i="277"/>
  <c r="D35" i="277"/>
  <c r="D34" i="277"/>
  <c r="D33" i="277"/>
  <c r="D32" i="277"/>
  <c r="D31" i="277"/>
  <c r="D30" i="277"/>
  <c r="D29" i="277"/>
  <c r="D28" i="277"/>
  <c r="D27" i="277"/>
  <c r="D26" i="277"/>
  <c r="D25" i="277"/>
  <c r="D24" i="277"/>
  <c r="D23" i="277"/>
  <c r="D22" i="277"/>
  <c r="D21" i="277"/>
  <c r="D20" i="277"/>
  <c r="D19" i="277"/>
  <c r="D18" i="277"/>
  <c r="D17" i="277"/>
  <c r="D16" i="277"/>
  <c r="D15" i="277"/>
  <c r="D14" i="277"/>
  <c r="D13" i="277"/>
  <c r="D12" i="277"/>
  <c r="D11" i="277"/>
  <c r="D10" i="277"/>
  <c r="D9" i="277"/>
  <c r="F170" i="276"/>
  <c r="E170" i="276"/>
  <c r="D169" i="276"/>
  <c r="D168" i="276"/>
  <c r="D167" i="276"/>
  <c r="D166" i="276"/>
  <c r="D165" i="276"/>
  <c r="D164" i="276"/>
  <c r="D163" i="276"/>
  <c r="F161" i="276"/>
  <c r="E161" i="276"/>
  <c r="D160" i="276"/>
  <c r="D159" i="276"/>
  <c r="D158" i="276"/>
  <c r="D157" i="276"/>
  <c r="F155" i="276"/>
  <c r="E155" i="276"/>
  <c r="D154" i="276"/>
  <c r="D155" i="276" s="1"/>
  <c r="F152" i="276"/>
  <c r="E152" i="276"/>
  <c r="D151" i="276"/>
  <c r="D150" i="276"/>
  <c r="D149" i="276"/>
  <c r="D148" i="276"/>
  <c r="F146" i="276"/>
  <c r="E146" i="276"/>
  <c r="D145" i="276"/>
  <c r="D146" i="276" s="1"/>
  <c r="F143" i="276"/>
  <c r="E143" i="276"/>
  <c r="D142" i="276"/>
  <c r="D143" i="276" s="1"/>
  <c r="F140" i="276"/>
  <c r="E140" i="276"/>
  <c r="D139" i="276"/>
  <c r="D138" i="276"/>
  <c r="D137" i="276"/>
  <c r="D136" i="276"/>
  <c r="D135" i="276"/>
  <c r="D134" i="276"/>
  <c r="D133" i="276"/>
  <c r="D132" i="276"/>
  <c r="D131" i="276"/>
  <c r="D130" i="276"/>
  <c r="F128" i="276"/>
  <c r="E128" i="276"/>
  <c r="D127" i="276"/>
  <c r="D126" i="276"/>
  <c r="D125" i="276"/>
  <c r="D124" i="276"/>
  <c r="D123" i="276"/>
  <c r="D122" i="276"/>
  <c r="D121" i="276"/>
  <c r="D120" i="276"/>
  <c r="D119" i="276"/>
  <c r="F117" i="276"/>
  <c r="E117" i="276"/>
  <c r="D116" i="276"/>
  <c r="D115" i="276"/>
  <c r="D114" i="276"/>
  <c r="D113" i="276"/>
  <c r="D112" i="276"/>
  <c r="D111" i="276"/>
  <c r="D110" i="276"/>
  <c r="D109" i="276"/>
  <c r="F107" i="276"/>
  <c r="E107" i="276"/>
  <c r="D106" i="276"/>
  <c r="D105" i="276"/>
  <c r="D104" i="276"/>
  <c r="D103" i="276"/>
  <c r="D102" i="276"/>
  <c r="F100" i="276"/>
  <c r="E100" i="276"/>
  <c r="D99" i="276"/>
  <c r="D98" i="276"/>
  <c r="D97" i="276"/>
  <c r="D96" i="276"/>
  <c r="D95" i="276"/>
  <c r="D94" i="276"/>
  <c r="D93" i="276"/>
  <c r="D92" i="276"/>
  <c r="D91" i="276"/>
  <c r="D90" i="276"/>
  <c r="D89" i="276"/>
  <c r="D88" i="276"/>
  <c r="D87" i="276"/>
  <c r="D86" i="276"/>
  <c r="D85" i="276"/>
  <c r="F83" i="276"/>
  <c r="E83" i="276"/>
  <c r="D82" i="276"/>
  <c r="D81" i="276"/>
  <c r="D80" i="276"/>
  <c r="D79" i="276"/>
  <c r="F77" i="276"/>
  <c r="E77" i="276"/>
  <c r="D76" i="276"/>
  <c r="D75" i="276"/>
  <c r="D74" i="276"/>
  <c r="F72" i="276"/>
  <c r="E72" i="276"/>
  <c r="D71" i="276"/>
  <c r="D70" i="276"/>
  <c r="D69" i="276"/>
  <c r="D68" i="276"/>
  <c r="F66" i="276"/>
  <c r="E66" i="276"/>
  <c r="D65" i="276"/>
  <c r="D64" i="276"/>
  <c r="F62" i="276"/>
  <c r="E62" i="276"/>
  <c r="D61" i="276"/>
  <c r="D60" i="276"/>
  <c r="D59" i="276"/>
  <c r="D58" i="276"/>
  <c r="D57" i="276"/>
  <c r="D56" i="276"/>
  <c r="D55" i="276"/>
  <c r="F53" i="276"/>
  <c r="E53" i="276"/>
  <c r="D52" i="276"/>
  <c r="D53" i="276" s="1"/>
  <c r="F50" i="276"/>
  <c r="E50" i="276"/>
  <c r="D49" i="276"/>
  <c r="D50" i="276" s="1"/>
  <c r="F47" i="276"/>
  <c r="E47" i="276"/>
  <c r="D46" i="276"/>
  <c r="D47" i="276" s="1"/>
  <c r="F44" i="276"/>
  <c r="E44" i="276"/>
  <c r="D43" i="276"/>
  <c r="D42" i="276"/>
  <c r="D41" i="276"/>
  <c r="D40" i="276"/>
  <c r="D39" i="276"/>
  <c r="D38" i="276"/>
  <c r="D37" i="276"/>
  <c r="D36" i="276"/>
  <c r="D35" i="276"/>
  <c r="D34" i="276"/>
  <c r="D33" i="276"/>
  <c r="D32" i="276"/>
  <c r="D31" i="276"/>
  <c r="D30" i="276"/>
  <c r="D29" i="276"/>
  <c r="D28" i="276"/>
  <c r="D27" i="276"/>
  <c r="D26" i="276"/>
  <c r="D25" i="276"/>
  <c r="D24" i="276"/>
  <c r="D23" i="276"/>
  <c r="D22" i="276"/>
  <c r="D21" i="276"/>
  <c r="D20" i="276"/>
  <c r="D19" i="276"/>
  <c r="D18" i="276"/>
  <c r="D17" i="276"/>
  <c r="D16" i="276"/>
  <c r="D15" i="276"/>
  <c r="D14" i="276"/>
  <c r="D13" i="276"/>
  <c r="D12" i="276"/>
  <c r="D11" i="276"/>
  <c r="D10" i="276"/>
  <c r="D9" i="276"/>
  <c r="F170" i="275"/>
  <c r="E170" i="275"/>
  <c r="D169" i="275"/>
  <c r="D168" i="275"/>
  <c r="D167" i="275"/>
  <c r="D166" i="275"/>
  <c r="D165" i="275"/>
  <c r="D164" i="275"/>
  <c r="D163" i="275"/>
  <c r="F161" i="275"/>
  <c r="E161" i="275"/>
  <c r="D160" i="275"/>
  <c r="D159" i="275"/>
  <c r="D158" i="275"/>
  <c r="D157" i="275"/>
  <c r="F155" i="275"/>
  <c r="E155" i="275"/>
  <c r="D154" i="275"/>
  <c r="D155" i="275" s="1"/>
  <c r="F152" i="275"/>
  <c r="E152" i="275"/>
  <c r="D151" i="275"/>
  <c r="D150" i="275"/>
  <c r="D149" i="275"/>
  <c r="D148" i="275"/>
  <c r="F146" i="275"/>
  <c r="E146" i="275"/>
  <c r="D145" i="275"/>
  <c r="D146" i="275" s="1"/>
  <c r="F143" i="275"/>
  <c r="E143" i="275"/>
  <c r="D142" i="275"/>
  <c r="D143" i="275" s="1"/>
  <c r="F140" i="275"/>
  <c r="E140" i="275"/>
  <c r="D139" i="275"/>
  <c r="D138" i="275"/>
  <c r="D137" i="275"/>
  <c r="D136" i="275"/>
  <c r="D135" i="275"/>
  <c r="D134" i="275"/>
  <c r="D133" i="275"/>
  <c r="D132" i="275"/>
  <c r="D131" i="275"/>
  <c r="D130" i="275"/>
  <c r="F128" i="275"/>
  <c r="E128" i="275"/>
  <c r="D127" i="275"/>
  <c r="D126" i="275"/>
  <c r="D125" i="275"/>
  <c r="D124" i="275"/>
  <c r="D123" i="275"/>
  <c r="D122" i="275"/>
  <c r="D121" i="275"/>
  <c r="D120" i="275"/>
  <c r="D119" i="275"/>
  <c r="F117" i="275"/>
  <c r="E117" i="275"/>
  <c r="D116" i="275"/>
  <c r="D115" i="275"/>
  <c r="D114" i="275"/>
  <c r="D113" i="275"/>
  <c r="D112" i="275"/>
  <c r="D111" i="275"/>
  <c r="D110" i="275"/>
  <c r="D109" i="275"/>
  <c r="F107" i="275"/>
  <c r="E107" i="275"/>
  <c r="D106" i="275"/>
  <c r="D105" i="275"/>
  <c r="D104" i="275"/>
  <c r="D103" i="275"/>
  <c r="D102" i="275"/>
  <c r="F100" i="275"/>
  <c r="E100" i="275"/>
  <c r="D99" i="275"/>
  <c r="D98" i="275"/>
  <c r="D97" i="275"/>
  <c r="D96" i="275"/>
  <c r="D95" i="275"/>
  <c r="D94" i="275"/>
  <c r="D93" i="275"/>
  <c r="D92" i="275"/>
  <c r="D91" i="275"/>
  <c r="D90" i="275"/>
  <c r="D89" i="275"/>
  <c r="D88" i="275"/>
  <c r="D87" i="275"/>
  <c r="D86" i="275"/>
  <c r="D85" i="275"/>
  <c r="F83" i="275"/>
  <c r="E83" i="275"/>
  <c r="D82" i="275"/>
  <c r="D81" i="275"/>
  <c r="D80" i="275"/>
  <c r="D79" i="275"/>
  <c r="F77" i="275"/>
  <c r="E77" i="275"/>
  <c r="D76" i="275"/>
  <c r="D75" i="275"/>
  <c r="D74" i="275"/>
  <c r="F72" i="275"/>
  <c r="E72" i="275"/>
  <c r="D71" i="275"/>
  <c r="D70" i="275"/>
  <c r="D69" i="275"/>
  <c r="D68" i="275"/>
  <c r="F66" i="275"/>
  <c r="E66" i="275"/>
  <c r="D65" i="275"/>
  <c r="D64" i="275"/>
  <c r="F62" i="275"/>
  <c r="E62" i="275"/>
  <c r="D61" i="275"/>
  <c r="D60" i="275"/>
  <c r="D59" i="275"/>
  <c r="D58" i="275"/>
  <c r="D57" i="275"/>
  <c r="D56" i="275"/>
  <c r="D55" i="275"/>
  <c r="F53" i="275"/>
  <c r="E53" i="275"/>
  <c r="D52" i="275"/>
  <c r="D53" i="275" s="1"/>
  <c r="F50" i="275"/>
  <c r="E50" i="275"/>
  <c r="D49" i="275"/>
  <c r="D50" i="275" s="1"/>
  <c r="F47" i="275"/>
  <c r="E47" i="275"/>
  <c r="D46" i="275"/>
  <c r="D47" i="275" s="1"/>
  <c r="F44" i="275"/>
  <c r="E44" i="275"/>
  <c r="D43" i="275"/>
  <c r="D42" i="275"/>
  <c r="D41" i="275"/>
  <c r="D40" i="275"/>
  <c r="D39" i="275"/>
  <c r="D38" i="275"/>
  <c r="D37" i="275"/>
  <c r="D36" i="275"/>
  <c r="D35" i="275"/>
  <c r="D34" i="275"/>
  <c r="D33" i="275"/>
  <c r="D32" i="275"/>
  <c r="D31" i="275"/>
  <c r="D30" i="275"/>
  <c r="D29" i="275"/>
  <c r="D28" i="275"/>
  <c r="D27" i="275"/>
  <c r="D26" i="275"/>
  <c r="D25" i="275"/>
  <c r="D24" i="275"/>
  <c r="D23" i="275"/>
  <c r="D22" i="275"/>
  <c r="D21" i="275"/>
  <c r="D20" i="275"/>
  <c r="D19" i="275"/>
  <c r="D18" i="275"/>
  <c r="D17" i="275"/>
  <c r="D16" i="275"/>
  <c r="D15" i="275"/>
  <c r="D14" i="275"/>
  <c r="D13" i="275"/>
  <c r="D12" i="275"/>
  <c r="D11" i="275"/>
  <c r="D10" i="275"/>
  <c r="D9" i="275"/>
  <c r="E128" i="274"/>
  <c r="F100" i="274"/>
  <c r="F83" i="274"/>
  <c r="E83" i="274"/>
  <c r="F44" i="274"/>
  <c r="E44" i="274"/>
  <c r="E170" i="273"/>
  <c r="D169" i="273"/>
  <c r="F168" i="273"/>
  <c r="F170" i="273" s="1"/>
  <c r="D168" i="273"/>
  <c r="D167" i="273"/>
  <c r="D166" i="273"/>
  <c r="D165" i="273"/>
  <c r="D164" i="273"/>
  <c r="D163" i="273"/>
  <c r="F161" i="273"/>
  <c r="E161" i="273"/>
  <c r="D160" i="273"/>
  <c r="D159" i="273"/>
  <c r="D158" i="273"/>
  <c r="D157" i="273"/>
  <c r="F155" i="273"/>
  <c r="E155" i="273"/>
  <c r="D154" i="273"/>
  <c r="D155" i="273" s="1"/>
  <c r="F152" i="273"/>
  <c r="E152" i="273"/>
  <c r="D151" i="273"/>
  <c r="D150" i="273"/>
  <c r="D149" i="273"/>
  <c r="D148" i="273"/>
  <c r="F146" i="273"/>
  <c r="E146" i="273"/>
  <c r="D145" i="273"/>
  <c r="D146" i="273" s="1"/>
  <c r="F143" i="273"/>
  <c r="E143" i="273"/>
  <c r="D142" i="273"/>
  <c r="D143" i="273" s="1"/>
  <c r="F140" i="273"/>
  <c r="E140" i="273"/>
  <c r="D139" i="273"/>
  <c r="D138" i="273"/>
  <c r="D137" i="273"/>
  <c r="D136" i="273"/>
  <c r="D135" i="273"/>
  <c r="D134" i="273"/>
  <c r="D133" i="273"/>
  <c r="D132" i="273"/>
  <c r="D131" i="273"/>
  <c r="D130" i="273"/>
  <c r="F128" i="273"/>
  <c r="E128" i="273"/>
  <c r="D127" i="273"/>
  <c r="D126" i="273"/>
  <c r="D125" i="273"/>
  <c r="D124" i="273"/>
  <c r="D123" i="273"/>
  <c r="D122" i="273"/>
  <c r="D121" i="273"/>
  <c r="D120" i="273"/>
  <c r="D119" i="273"/>
  <c r="F117" i="273"/>
  <c r="E117" i="273"/>
  <c r="D116" i="273"/>
  <c r="D115" i="273"/>
  <c r="D114" i="273"/>
  <c r="D113" i="273"/>
  <c r="D112" i="273"/>
  <c r="D111" i="273"/>
  <c r="D110" i="273"/>
  <c r="D109" i="273"/>
  <c r="F107" i="273"/>
  <c r="E107" i="273"/>
  <c r="D106" i="273"/>
  <c r="D105" i="273"/>
  <c r="D104" i="273"/>
  <c r="D103" i="273"/>
  <c r="D102" i="273"/>
  <c r="F100" i="273"/>
  <c r="E100" i="273"/>
  <c r="D99" i="273"/>
  <c r="D98" i="273"/>
  <c r="D97" i="273"/>
  <c r="D96" i="273"/>
  <c r="D95" i="273"/>
  <c r="D94" i="273"/>
  <c r="D93" i="273"/>
  <c r="D92" i="273"/>
  <c r="D91" i="273"/>
  <c r="D90" i="273"/>
  <c r="D89" i="273"/>
  <c r="D88" i="273"/>
  <c r="D87" i="273"/>
  <c r="D86" i="273"/>
  <c r="D85" i="273"/>
  <c r="F83" i="273"/>
  <c r="E83" i="273"/>
  <c r="D82" i="273"/>
  <c r="D81" i="273"/>
  <c r="D80" i="273"/>
  <c r="D79" i="273"/>
  <c r="F77" i="273"/>
  <c r="E77" i="273"/>
  <c r="D76" i="273"/>
  <c r="D75" i="273"/>
  <c r="D74" i="273"/>
  <c r="F72" i="273"/>
  <c r="E72" i="273"/>
  <c r="D71" i="273"/>
  <c r="D70" i="273"/>
  <c r="D69" i="273"/>
  <c r="D68" i="273"/>
  <c r="F66" i="273"/>
  <c r="E66" i="273"/>
  <c r="D65" i="273"/>
  <c r="D64" i="273"/>
  <c r="F62" i="273"/>
  <c r="E62" i="273"/>
  <c r="D61" i="273"/>
  <c r="D60" i="273"/>
  <c r="D59" i="273"/>
  <c r="D58" i="273"/>
  <c r="D57" i="273"/>
  <c r="D56" i="273"/>
  <c r="D55" i="273"/>
  <c r="F53" i="273"/>
  <c r="E53" i="273"/>
  <c r="D52" i="273"/>
  <c r="D53" i="273" s="1"/>
  <c r="F50" i="273"/>
  <c r="E50" i="273"/>
  <c r="D49" i="273"/>
  <c r="D50" i="273" s="1"/>
  <c r="F47" i="273"/>
  <c r="E47" i="273"/>
  <c r="D46" i="273"/>
  <c r="D47" i="273" s="1"/>
  <c r="F44" i="273"/>
  <c r="E44" i="273"/>
  <c r="D43" i="273"/>
  <c r="D42" i="273"/>
  <c r="D41" i="273"/>
  <c r="D40" i="273"/>
  <c r="D39" i="273"/>
  <c r="D38" i="273"/>
  <c r="D37" i="273"/>
  <c r="D36" i="273"/>
  <c r="D35" i="273"/>
  <c r="D34" i="273"/>
  <c r="D33" i="273"/>
  <c r="D32" i="273"/>
  <c r="D31" i="273"/>
  <c r="D30" i="273"/>
  <c r="D29" i="273"/>
  <c r="D28" i="273"/>
  <c r="D27" i="273"/>
  <c r="D26" i="273"/>
  <c r="D25" i="273"/>
  <c r="D24" i="273"/>
  <c r="D23" i="273"/>
  <c r="D22" i="273"/>
  <c r="D21" i="273"/>
  <c r="D20" i="273"/>
  <c r="D19" i="273"/>
  <c r="D18" i="273"/>
  <c r="D17" i="273"/>
  <c r="D16" i="273"/>
  <c r="D15" i="273"/>
  <c r="D14" i="273"/>
  <c r="D13" i="273"/>
  <c r="D12" i="273"/>
  <c r="D11" i="273"/>
  <c r="D10" i="273"/>
  <c r="D9" i="273"/>
  <c r="F170" i="272"/>
  <c r="E170" i="272"/>
  <c r="D169" i="272"/>
  <c r="D168" i="272"/>
  <c r="D167" i="272"/>
  <c r="D166" i="272"/>
  <c r="D165" i="272"/>
  <c r="D164" i="272"/>
  <c r="D163" i="272"/>
  <c r="F161" i="272"/>
  <c r="E161" i="272"/>
  <c r="D160" i="272"/>
  <c r="D159" i="272"/>
  <c r="D158" i="272"/>
  <c r="D157" i="272"/>
  <c r="F155" i="272"/>
  <c r="E155" i="272"/>
  <c r="D154" i="272"/>
  <c r="D155" i="272" s="1"/>
  <c r="F152" i="272"/>
  <c r="E152" i="272"/>
  <c r="D151" i="272"/>
  <c r="D150" i="272"/>
  <c r="D149" i="272"/>
  <c r="D148" i="272"/>
  <c r="F146" i="272"/>
  <c r="E146" i="272"/>
  <c r="D145" i="272"/>
  <c r="D146" i="272" s="1"/>
  <c r="F143" i="272"/>
  <c r="E143" i="272"/>
  <c r="D142" i="272"/>
  <c r="D143" i="272" s="1"/>
  <c r="F140" i="272"/>
  <c r="E140" i="272"/>
  <c r="D139" i="272"/>
  <c r="D138" i="272"/>
  <c r="D137" i="272"/>
  <c r="D136" i="272"/>
  <c r="D135" i="272"/>
  <c r="D134" i="272"/>
  <c r="D133" i="272"/>
  <c r="D132" i="272"/>
  <c r="D131" i="272"/>
  <c r="D130" i="272"/>
  <c r="F128" i="272"/>
  <c r="E128" i="272"/>
  <c r="D127" i="272"/>
  <c r="D126" i="272"/>
  <c r="D125" i="272"/>
  <c r="D124" i="272"/>
  <c r="D123" i="272"/>
  <c r="D122" i="272"/>
  <c r="D121" i="272"/>
  <c r="D120" i="272"/>
  <c r="D119" i="272"/>
  <c r="F117" i="272"/>
  <c r="E117" i="272"/>
  <c r="D116" i="272"/>
  <c r="D115" i="272"/>
  <c r="D114" i="272"/>
  <c r="D113" i="272"/>
  <c r="D112" i="272"/>
  <c r="D111" i="272"/>
  <c r="D110" i="272"/>
  <c r="D109" i="272"/>
  <c r="F107" i="272"/>
  <c r="E107" i="272"/>
  <c r="D106" i="272"/>
  <c r="D105" i="272"/>
  <c r="D104" i="272"/>
  <c r="D103" i="272"/>
  <c r="D102" i="272"/>
  <c r="F100" i="272"/>
  <c r="E100" i="272"/>
  <c r="D99" i="272"/>
  <c r="D98" i="272"/>
  <c r="D97" i="272"/>
  <c r="D96" i="272"/>
  <c r="D95" i="272"/>
  <c r="D94" i="272"/>
  <c r="D93" i="272"/>
  <c r="D92" i="272"/>
  <c r="D91" i="272"/>
  <c r="D90" i="272"/>
  <c r="D89" i="272"/>
  <c r="D88" i="272"/>
  <c r="D87" i="272"/>
  <c r="D86" i="272"/>
  <c r="D85" i="272"/>
  <c r="F83" i="272"/>
  <c r="E83" i="272"/>
  <c r="D82" i="272"/>
  <c r="D81" i="272"/>
  <c r="D80" i="272"/>
  <c r="D79" i="272"/>
  <c r="F77" i="272"/>
  <c r="E77" i="272"/>
  <c r="D76" i="272"/>
  <c r="D75" i="272"/>
  <c r="D74" i="272"/>
  <c r="F72" i="272"/>
  <c r="E72" i="272"/>
  <c r="D71" i="272"/>
  <c r="D70" i="272"/>
  <c r="D69" i="272"/>
  <c r="D68" i="272"/>
  <c r="F66" i="272"/>
  <c r="E66" i="272"/>
  <c r="D65" i="272"/>
  <c r="D64" i="272"/>
  <c r="F62" i="272"/>
  <c r="E62" i="272"/>
  <c r="D61" i="272"/>
  <c r="D60" i="272"/>
  <c r="D59" i="272"/>
  <c r="D58" i="272"/>
  <c r="D57" i="272"/>
  <c r="D56" i="272"/>
  <c r="D55" i="272"/>
  <c r="F53" i="272"/>
  <c r="E53" i="272"/>
  <c r="D52" i="272"/>
  <c r="D53" i="272" s="1"/>
  <c r="F50" i="272"/>
  <c r="E50" i="272"/>
  <c r="D49" i="272"/>
  <c r="D50" i="272" s="1"/>
  <c r="F47" i="272"/>
  <c r="E47" i="272"/>
  <c r="D46" i="272"/>
  <c r="D47" i="272" s="1"/>
  <c r="F44" i="272"/>
  <c r="E44" i="272"/>
  <c r="D43" i="272"/>
  <c r="D42" i="272"/>
  <c r="D41" i="272"/>
  <c r="D40" i="272"/>
  <c r="D39" i="272"/>
  <c r="D38" i="272"/>
  <c r="D37" i="272"/>
  <c r="D36" i="272"/>
  <c r="D35" i="272"/>
  <c r="D34" i="272"/>
  <c r="D33" i="272"/>
  <c r="D32" i="272"/>
  <c r="D31" i="272"/>
  <c r="D30" i="272"/>
  <c r="D29" i="272"/>
  <c r="D28" i="272"/>
  <c r="D27" i="272"/>
  <c r="D26" i="272"/>
  <c r="D25" i="272"/>
  <c r="D24" i="272"/>
  <c r="D23" i="272"/>
  <c r="D22" i="272"/>
  <c r="D21" i="272"/>
  <c r="D20" i="272"/>
  <c r="D19" i="272"/>
  <c r="D18" i="272"/>
  <c r="D17" i="272"/>
  <c r="D16" i="272"/>
  <c r="D15" i="272"/>
  <c r="D14" i="272"/>
  <c r="D13" i="272"/>
  <c r="D12" i="272"/>
  <c r="D11" i="272"/>
  <c r="D10" i="272"/>
  <c r="D9" i="272"/>
  <c r="F170" i="271"/>
  <c r="E170" i="271"/>
  <c r="D169" i="271"/>
  <c r="D168" i="271"/>
  <c r="D167" i="271"/>
  <c r="D166" i="271"/>
  <c r="D165" i="271"/>
  <c r="D164" i="271"/>
  <c r="D163" i="271"/>
  <c r="F161" i="271"/>
  <c r="E161" i="271"/>
  <c r="D160" i="271"/>
  <c r="D159" i="271"/>
  <c r="D158" i="271"/>
  <c r="D157" i="271"/>
  <c r="F155" i="271"/>
  <c r="E155" i="271"/>
  <c r="D154" i="271"/>
  <c r="D155" i="271" s="1"/>
  <c r="F152" i="271"/>
  <c r="E152" i="271"/>
  <c r="D151" i="271"/>
  <c r="D150" i="271"/>
  <c r="D149" i="271"/>
  <c r="D148" i="271"/>
  <c r="F146" i="271"/>
  <c r="E146" i="271"/>
  <c r="D145" i="271"/>
  <c r="D146" i="271" s="1"/>
  <c r="F143" i="271"/>
  <c r="E143" i="271"/>
  <c r="D142" i="271"/>
  <c r="D143" i="271" s="1"/>
  <c r="F140" i="271"/>
  <c r="E140" i="271"/>
  <c r="D139" i="271"/>
  <c r="D138" i="271"/>
  <c r="D137" i="271"/>
  <c r="D136" i="271"/>
  <c r="D135" i="271"/>
  <c r="D134" i="271"/>
  <c r="D133" i="271"/>
  <c r="D132" i="271"/>
  <c r="D131" i="271"/>
  <c r="D130" i="271"/>
  <c r="F128" i="271"/>
  <c r="E128" i="271"/>
  <c r="D127" i="271"/>
  <c r="D126" i="271"/>
  <c r="D125" i="271"/>
  <c r="D124" i="271"/>
  <c r="D123" i="271"/>
  <c r="D122" i="271"/>
  <c r="D121" i="271"/>
  <c r="D120" i="271"/>
  <c r="D119" i="271"/>
  <c r="F117" i="271"/>
  <c r="E117" i="271"/>
  <c r="D116" i="271"/>
  <c r="D115" i="271"/>
  <c r="D114" i="271"/>
  <c r="D113" i="271"/>
  <c r="D112" i="271"/>
  <c r="D111" i="271"/>
  <c r="D110" i="271"/>
  <c r="D109" i="271"/>
  <c r="F107" i="271"/>
  <c r="E107" i="271"/>
  <c r="D106" i="271"/>
  <c r="D105" i="271"/>
  <c r="D104" i="271"/>
  <c r="D103" i="271"/>
  <c r="D102" i="271"/>
  <c r="F100" i="271"/>
  <c r="E100" i="271"/>
  <c r="D99" i="271"/>
  <c r="D98" i="271"/>
  <c r="D97" i="271"/>
  <c r="D96" i="271"/>
  <c r="D95" i="271"/>
  <c r="D94" i="271"/>
  <c r="D93" i="271"/>
  <c r="D92" i="271"/>
  <c r="D91" i="271"/>
  <c r="D90" i="271"/>
  <c r="D89" i="271"/>
  <c r="D88" i="271"/>
  <c r="D87" i="271"/>
  <c r="D86" i="271"/>
  <c r="D85" i="271"/>
  <c r="F83" i="271"/>
  <c r="E83" i="271"/>
  <c r="D82" i="271"/>
  <c r="D81" i="271"/>
  <c r="D80" i="271"/>
  <c r="D79" i="271"/>
  <c r="F77" i="271"/>
  <c r="E77" i="271"/>
  <c r="D76" i="271"/>
  <c r="D75" i="271"/>
  <c r="D74" i="271"/>
  <c r="F72" i="271"/>
  <c r="E72" i="271"/>
  <c r="D71" i="271"/>
  <c r="D70" i="271"/>
  <c r="D69" i="271"/>
  <c r="D68" i="271"/>
  <c r="F66" i="271"/>
  <c r="E66" i="271"/>
  <c r="D65" i="271"/>
  <c r="D64" i="271"/>
  <c r="F62" i="271"/>
  <c r="E62" i="271"/>
  <c r="D61" i="271"/>
  <c r="D60" i="271"/>
  <c r="D59" i="271"/>
  <c r="D58" i="271"/>
  <c r="D57" i="271"/>
  <c r="D56" i="271"/>
  <c r="D55" i="271"/>
  <c r="F53" i="271"/>
  <c r="E53" i="271"/>
  <c r="D52" i="271"/>
  <c r="D53" i="271" s="1"/>
  <c r="F50" i="271"/>
  <c r="E50" i="271"/>
  <c r="D49" i="271"/>
  <c r="D50" i="271" s="1"/>
  <c r="F47" i="271"/>
  <c r="E47" i="271"/>
  <c r="D46" i="271"/>
  <c r="D47" i="271" s="1"/>
  <c r="F44" i="271"/>
  <c r="E44" i="271"/>
  <c r="D43" i="271"/>
  <c r="D42" i="271"/>
  <c r="D41" i="271"/>
  <c r="D40" i="271"/>
  <c r="D39" i="271"/>
  <c r="D38" i="271"/>
  <c r="D37" i="271"/>
  <c r="D36" i="271"/>
  <c r="D35" i="271"/>
  <c r="D34" i="271"/>
  <c r="D33" i="271"/>
  <c r="D32" i="271"/>
  <c r="D31" i="271"/>
  <c r="D30" i="271"/>
  <c r="D29" i="271"/>
  <c r="D28" i="271"/>
  <c r="D27" i="271"/>
  <c r="D26" i="271"/>
  <c r="D25" i="271"/>
  <c r="D24" i="271"/>
  <c r="D23" i="271"/>
  <c r="D22" i="271"/>
  <c r="D21" i="271"/>
  <c r="D20" i="271"/>
  <c r="D19" i="271"/>
  <c r="D18" i="271"/>
  <c r="D17" i="271"/>
  <c r="D16" i="271"/>
  <c r="D15" i="271"/>
  <c r="D14" i="271"/>
  <c r="D13" i="271"/>
  <c r="D12" i="271"/>
  <c r="D11" i="271"/>
  <c r="D10" i="271"/>
  <c r="D9" i="271"/>
  <c r="F170" i="270"/>
  <c r="E170" i="270"/>
  <c r="F161" i="270"/>
  <c r="E161" i="270"/>
  <c r="F155" i="270"/>
  <c r="E155" i="270"/>
  <c r="F152" i="270"/>
  <c r="E152" i="270"/>
  <c r="F146" i="270"/>
  <c r="E146" i="270"/>
  <c r="F143" i="270"/>
  <c r="E143" i="270"/>
  <c r="F140" i="270"/>
  <c r="E140" i="270"/>
  <c r="F128" i="270"/>
  <c r="E128" i="270"/>
  <c r="F117" i="270"/>
  <c r="E117" i="270"/>
  <c r="F107" i="270"/>
  <c r="E107" i="270"/>
  <c r="F100" i="270"/>
  <c r="E100" i="270"/>
  <c r="F83" i="270"/>
  <c r="E83" i="270"/>
  <c r="F77" i="270"/>
  <c r="E77" i="270"/>
  <c r="F72" i="270"/>
  <c r="E72" i="270"/>
  <c r="E66" i="270"/>
  <c r="F62" i="270"/>
  <c r="F53" i="270"/>
  <c r="E53" i="270"/>
  <c r="F50" i="270"/>
  <c r="E50" i="270"/>
  <c r="F47" i="270"/>
  <c r="E47" i="270"/>
  <c r="F44" i="270"/>
  <c r="E44" i="270"/>
  <c r="F170" i="269"/>
  <c r="E170" i="269"/>
  <c r="D169" i="269"/>
  <c r="D168" i="269"/>
  <c r="D167" i="269"/>
  <c r="D166" i="269"/>
  <c r="D165" i="269"/>
  <c r="D164" i="269"/>
  <c r="D163" i="269"/>
  <c r="F161" i="269"/>
  <c r="E161" i="269"/>
  <c r="D160" i="269"/>
  <c r="D159" i="269"/>
  <c r="D158" i="269"/>
  <c r="D157" i="269"/>
  <c r="F155" i="269"/>
  <c r="E155" i="269"/>
  <c r="D154" i="269"/>
  <c r="D155" i="269" s="1"/>
  <c r="F152" i="269"/>
  <c r="E152" i="269"/>
  <c r="D151" i="269"/>
  <c r="D150" i="269"/>
  <c r="D149" i="269"/>
  <c r="D148" i="269"/>
  <c r="F146" i="269"/>
  <c r="E146" i="269"/>
  <c r="D145" i="269"/>
  <c r="D146" i="269" s="1"/>
  <c r="F143" i="269"/>
  <c r="E143" i="269"/>
  <c r="D142" i="269"/>
  <c r="D143" i="269" s="1"/>
  <c r="F140" i="269"/>
  <c r="E140" i="269"/>
  <c r="D139" i="269"/>
  <c r="D138" i="269"/>
  <c r="D137" i="269"/>
  <c r="D136" i="269"/>
  <c r="D135" i="269"/>
  <c r="D134" i="269"/>
  <c r="D133" i="269"/>
  <c r="D132" i="269"/>
  <c r="D131" i="269"/>
  <c r="D130" i="269"/>
  <c r="F128" i="269"/>
  <c r="E128" i="269"/>
  <c r="D127" i="269"/>
  <c r="D126" i="269"/>
  <c r="D125" i="269"/>
  <c r="D124" i="269"/>
  <c r="D123" i="269"/>
  <c r="D122" i="269"/>
  <c r="D121" i="269"/>
  <c r="D120" i="269"/>
  <c r="D119" i="269"/>
  <c r="F117" i="269"/>
  <c r="E117" i="269"/>
  <c r="D116" i="269"/>
  <c r="D115" i="269"/>
  <c r="D114" i="269"/>
  <c r="D113" i="269"/>
  <c r="D112" i="269"/>
  <c r="D111" i="269"/>
  <c r="D110" i="269"/>
  <c r="D109" i="269"/>
  <c r="F107" i="269"/>
  <c r="E107" i="269"/>
  <c r="D106" i="269"/>
  <c r="D105" i="269"/>
  <c r="D104" i="269"/>
  <c r="D103" i="269"/>
  <c r="D102" i="269"/>
  <c r="F100" i="269"/>
  <c r="E100" i="269"/>
  <c r="D99" i="269"/>
  <c r="D98" i="269"/>
  <c r="D97" i="269"/>
  <c r="D96" i="269"/>
  <c r="D95" i="269"/>
  <c r="D94" i="269"/>
  <c r="D93" i="269"/>
  <c r="D92" i="269"/>
  <c r="D91" i="269"/>
  <c r="D90" i="269"/>
  <c r="D89" i="269"/>
  <c r="D88" i="269"/>
  <c r="D87" i="269"/>
  <c r="D86" i="269"/>
  <c r="D85" i="269"/>
  <c r="F83" i="269"/>
  <c r="E83" i="269"/>
  <c r="D82" i="269"/>
  <c r="D81" i="269"/>
  <c r="D80" i="269"/>
  <c r="D79" i="269"/>
  <c r="F77" i="269"/>
  <c r="E77" i="269"/>
  <c r="D76" i="269"/>
  <c r="D75" i="269"/>
  <c r="D74" i="269"/>
  <c r="F72" i="269"/>
  <c r="E72" i="269"/>
  <c r="D71" i="269"/>
  <c r="D70" i="269"/>
  <c r="D69" i="269"/>
  <c r="D68" i="269"/>
  <c r="F66" i="269"/>
  <c r="E66" i="269"/>
  <c r="D65" i="269"/>
  <c r="D64" i="269"/>
  <c r="F62" i="269"/>
  <c r="E62" i="269"/>
  <c r="D61" i="269"/>
  <c r="D60" i="269"/>
  <c r="D59" i="269"/>
  <c r="D58" i="269"/>
  <c r="D57" i="269"/>
  <c r="D56" i="269"/>
  <c r="D55" i="269"/>
  <c r="F53" i="269"/>
  <c r="E53" i="269"/>
  <c r="D52" i="269"/>
  <c r="D53" i="269" s="1"/>
  <c r="F50" i="269"/>
  <c r="E50" i="269"/>
  <c r="D49" i="269"/>
  <c r="D50" i="269" s="1"/>
  <c r="F47" i="269"/>
  <c r="E47" i="269"/>
  <c r="D46" i="269"/>
  <c r="D47" i="269" s="1"/>
  <c r="F44" i="269"/>
  <c r="E44" i="269"/>
  <c r="D43" i="269"/>
  <c r="D42" i="269"/>
  <c r="D41" i="269"/>
  <c r="D40" i="269"/>
  <c r="D39" i="269"/>
  <c r="D38" i="269"/>
  <c r="D37" i="269"/>
  <c r="D36" i="269"/>
  <c r="D35" i="269"/>
  <c r="D34" i="269"/>
  <c r="D33" i="269"/>
  <c r="D32" i="269"/>
  <c r="D31" i="269"/>
  <c r="D30" i="269"/>
  <c r="D29" i="269"/>
  <c r="D28" i="269"/>
  <c r="D27" i="269"/>
  <c r="D26" i="269"/>
  <c r="D25" i="269"/>
  <c r="D24" i="269"/>
  <c r="D23" i="269"/>
  <c r="D22" i="269"/>
  <c r="D21" i="269"/>
  <c r="D20" i="269"/>
  <c r="D19" i="269"/>
  <c r="D18" i="269"/>
  <c r="D17" i="269"/>
  <c r="D16" i="269"/>
  <c r="D15" i="269"/>
  <c r="D14" i="269"/>
  <c r="D13" i="269"/>
  <c r="D12" i="269"/>
  <c r="D11" i="269"/>
  <c r="D10" i="269"/>
  <c r="D9" i="269"/>
  <c r="E170" i="268"/>
  <c r="F170" i="268"/>
  <c r="F83" i="268"/>
  <c r="E83" i="268"/>
  <c r="F170" i="267"/>
  <c r="E170" i="267"/>
  <c r="D169" i="267"/>
  <c r="D168" i="267"/>
  <c r="D167" i="267"/>
  <c r="D166" i="267"/>
  <c r="D165" i="267"/>
  <c r="D164" i="267"/>
  <c r="D163" i="267"/>
  <c r="F161" i="267"/>
  <c r="E161" i="267"/>
  <c r="D160" i="267"/>
  <c r="D159" i="267"/>
  <c r="D158" i="267"/>
  <c r="D157" i="267"/>
  <c r="F155" i="267"/>
  <c r="E155" i="267"/>
  <c r="D154" i="267"/>
  <c r="D155" i="267" s="1"/>
  <c r="F152" i="267"/>
  <c r="E152" i="267"/>
  <c r="D151" i="267"/>
  <c r="D150" i="267"/>
  <c r="D149" i="267"/>
  <c r="D148" i="267"/>
  <c r="F146" i="267"/>
  <c r="E146" i="267"/>
  <c r="D145" i="267"/>
  <c r="D146" i="267" s="1"/>
  <c r="F143" i="267"/>
  <c r="E143" i="267"/>
  <c r="D142" i="267"/>
  <c r="D143" i="267" s="1"/>
  <c r="F140" i="267"/>
  <c r="E140" i="267"/>
  <c r="D139" i="267"/>
  <c r="D138" i="267"/>
  <c r="D137" i="267"/>
  <c r="D136" i="267"/>
  <c r="D135" i="267"/>
  <c r="D134" i="267"/>
  <c r="D133" i="267"/>
  <c r="D132" i="267"/>
  <c r="D131" i="267"/>
  <c r="D130" i="267"/>
  <c r="F128" i="267"/>
  <c r="E128" i="267"/>
  <c r="D127" i="267"/>
  <c r="D126" i="267"/>
  <c r="D125" i="267"/>
  <c r="D124" i="267"/>
  <c r="D123" i="267"/>
  <c r="D122" i="267"/>
  <c r="D121" i="267"/>
  <c r="D120" i="267"/>
  <c r="D119" i="267"/>
  <c r="F117" i="267"/>
  <c r="E117" i="267"/>
  <c r="D116" i="267"/>
  <c r="D115" i="267"/>
  <c r="D114" i="267"/>
  <c r="D113" i="267"/>
  <c r="D112" i="267"/>
  <c r="D111" i="267"/>
  <c r="D110" i="267"/>
  <c r="D109" i="267"/>
  <c r="F107" i="267"/>
  <c r="E107" i="267"/>
  <c r="D106" i="267"/>
  <c r="D105" i="267"/>
  <c r="D104" i="267"/>
  <c r="D103" i="267"/>
  <c r="D102" i="267"/>
  <c r="F100" i="267"/>
  <c r="E100" i="267"/>
  <c r="D99" i="267"/>
  <c r="D98" i="267"/>
  <c r="D97" i="267"/>
  <c r="D96" i="267"/>
  <c r="D95" i="267"/>
  <c r="D94" i="267"/>
  <c r="D93" i="267"/>
  <c r="D92" i="267"/>
  <c r="D91" i="267"/>
  <c r="D90" i="267"/>
  <c r="D89" i="267"/>
  <c r="D88" i="267"/>
  <c r="D87" i="267"/>
  <c r="D86" i="267"/>
  <c r="D85" i="267"/>
  <c r="F83" i="267"/>
  <c r="E83" i="267"/>
  <c r="D82" i="267"/>
  <c r="D81" i="267"/>
  <c r="D80" i="267"/>
  <c r="D79" i="267"/>
  <c r="F77" i="267"/>
  <c r="E77" i="267"/>
  <c r="D76" i="267"/>
  <c r="D75" i="267"/>
  <c r="D74" i="267"/>
  <c r="F72" i="267"/>
  <c r="E72" i="267"/>
  <c r="D71" i="267"/>
  <c r="D70" i="267"/>
  <c r="D69" i="267"/>
  <c r="D68" i="267"/>
  <c r="F66" i="267"/>
  <c r="E66" i="267"/>
  <c r="D65" i="267"/>
  <c r="D64" i="267"/>
  <c r="F62" i="267"/>
  <c r="E62" i="267"/>
  <c r="D61" i="267"/>
  <c r="D60" i="267"/>
  <c r="D59" i="267"/>
  <c r="D58" i="267"/>
  <c r="D57" i="267"/>
  <c r="D56" i="267"/>
  <c r="D55" i="267"/>
  <c r="F53" i="267"/>
  <c r="E53" i="267"/>
  <c r="D52" i="267"/>
  <c r="D53" i="267" s="1"/>
  <c r="F50" i="267"/>
  <c r="E50" i="267"/>
  <c r="D49" i="267"/>
  <c r="D50" i="267" s="1"/>
  <c r="F47" i="267"/>
  <c r="E47" i="267"/>
  <c r="D46" i="267"/>
  <c r="D47" i="267" s="1"/>
  <c r="F44" i="267"/>
  <c r="E44" i="267"/>
  <c r="D43" i="267"/>
  <c r="D42" i="267"/>
  <c r="D41" i="267"/>
  <c r="D40" i="267"/>
  <c r="D39" i="267"/>
  <c r="D38" i="267"/>
  <c r="D37" i="267"/>
  <c r="D36" i="267"/>
  <c r="D35" i="267"/>
  <c r="D34" i="267"/>
  <c r="D33" i="267"/>
  <c r="D32" i="267"/>
  <c r="D31" i="267"/>
  <c r="D30" i="267"/>
  <c r="D29" i="267"/>
  <c r="D28" i="267"/>
  <c r="D27" i="267"/>
  <c r="D26" i="267"/>
  <c r="D25" i="267"/>
  <c r="D24" i="267"/>
  <c r="D23" i="267"/>
  <c r="D22" i="267"/>
  <c r="D21" i="267"/>
  <c r="D20" i="267"/>
  <c r="D19" i="267"/>
  <c r="D18" i="267"/>
  <c r="D17" i="267"/>
  <c r="D16" i="267"/>
  <c r="D15" i="267"/>
  <c r="D14" i="267"/>
  <c r="D13" i="267"/>
  <c r="D12" i="267"/>
  <c r="D11" i="267"/>
  <c r="D10" i="267"/>
  <c r="D9" i="267"/>
  <c r="F170" i="266"/>
  <c r="E170" i="266"/>
  <c r="D169" i="266"/>
  <c r="D168" i="266"/>
  <c r="D167" i="266"/>
  <c r="D166" i="266"/>
  <c r="D165" i="266"/>
  <c r="D164" i="266"/>
  <c r="D163" i="266"/>
  <c r="F161" i="266"/>
  <c r="E161" i="266"/>
  <c r="D160" i="266"/>
  <c r="D159" i="266"/>
  <c r="D158" i="266"/>
  <c r="D157" i="266"/>
  <c r="F155" i="266"/>
  <c r="E155" i="266"/>
  <c r="D154" i="266"/>
  <c r="D155" i="266" s="1"/>
  <c r="F152" i="266"/>
  <c r="E152" i="266"/>
  <c r="D151" i="266"/>
  <c r="D150" i="266"/>
  <c r="D149" i="266"/>
  <c r="D148" i="266"/>
  <c r="F146" i="266"/>
  <c r="E146" i="266"/>
  <c r="D145" i="266"/>
  <c r="D146" i="266" s="1"/>
  <c r="F143" i="266"/>
  <c r="E143" i="266"/>
  <c r="D142" i="266"/>
  <c r="D143" i="266" s="1"/>
  <c r="F140" i="266"/>
  <c r="E140" i="266"/>
  <c r="D139" i="266"/>
  <c r="D138" i="266"/>
  <c r="D137" i="266"/>
  <c r="D136" i="266"/>
  <c r="D135" i="266"/>
  <c r="D134" i="266"/>
  <c r="D133" i="266"/>
  <c r="D132" i="266"/>
  <c r="D131" i="266"/>
  <c r="D130" i="266"/>
  <c r="F128" i="266"/>
  <c r="E128" i="266"/>
  <c r="D127" i="266"/>
  <c r="D126" i="266"/>
  <c r="D125" i="266"/>
  <c r="D124" i="266"/>
  <c r="D123" i="266"/>
  <c r="D122" i="266"/>
  <c r="D121" i="266"/>
  <c r="D120" i="266"/>
  <c r="D119" i="266"/>
  <c r="F117" i="266"/>
  <c r="E117" i="266"/>
  <c r="D116" i="266"/>
  <c r="D115" i="266"/>
  <c r="D114" i="266"/>
  <c r="D113" i="266"/>
  <c r="D112" i="266"/>
  <c r="D111" i="266"/>
  <c r="D110" i="266"/>
  <c r="D109" i="266"/>
  <c r="F107" i="266"/>
  <c r="E107" i="266"/>
  <c r="D106" i="266"/>
  <c r="D105" i="266"/>
  <c r="D104" i="266"/>
  <c r="D103" i="266"/>
  <c r="D102" i="266"/>
  <c r="F100" i="266"/>
  <c r="E100" i="266"/>
  <c r="D99" i="266"/>
  <c r="D98" i="266"/>
  <c r="D97" i="266"/>
  <c r="D96" i="266"/>
  <c r="D95" i="266"/>
  <c r="D94" i="266"/>
  <c r="D93" i="266"/>
  <c r="D92" i="266"/>
  <c r="D91" i="266"/>
  <c r="D90" i="266"/>
  <c r="D89" i="266"/>
  <c r="D88" i="266"/>
  <c r="D87" i="266"/>
  <c r="D86" i="266"/>
  <c r="D85" i="266"/>
  <c r="F83" i="266"/>
  <c r="E83" i="266"/>
  <c r="D82" i="266"/>
  <c r="D81" i="266"/>
  <c r="D80" i="266"/>
  <c r="D79" i="266"/>
  <c r="F77" i="266"/>
  <c r="E77" i="266"/>
  <c r="D76" i="266"/>
  <c r="D75" i="266"/>
  <c r="D74" i="266"/>
  <c r="F72" i="266"/>
  <c r="E72" i="266"/>
  <c r="D71" i="266"/>
  <c r="D70" i="266"/>
  <c r="D69" i="266"/>
  <c r="D68" i="266"/>
  <c r="F66" i="266"/>
  <c r="E66" i="266"/>
  <c r="D65" i="266"/>
  <c r="D64" i="266"/>
  <c r="F62" i="266"/>
  <c r="E62" i="266"/>
  <c r="D61" i="266"/>
  <c r="D60" i="266"/>
  <c r="D59" i="266"/>
  <c r="D58" i="266"/>
  <c r="D57" i="266"/>
  <c r="D56" i="266"/>
  <c r="D55" i="266"/>
  <c r="F53" i="266"/>
  <c r="E53" i="266"/>
  <c r="D52" i="266"/>
  <c r="D53" i="266" s="1"/>
  <c r="F50" i="266"/>
  <c r="E50" i="266"/>
  <c r="D49" i="266"/>
  <c r="D50" i="266" s="1"/>
  <c r="F47" i="266"/>
  <c r="E47" i="266"/>
  <c r="D46" i="266"/>
  <c r="D47" i="266" s="1"/>
  <c r="F44" i="266"/>
  <c r="E44" i="266"/>
  <c r="D43" i="266"/>
  <c r="D42" i="266"/>
  <c r="D41" i="266"/>
  <c r="D40" i="266"/>
  <c r="D39" i="266"/>
  <c r="D38" i="266"/>
  <c r="D37" i="266"/>
  <c r="D36" i="266"/>
  <c r="D35" i="266"/>
  <c r="D34" i="266"/>
  <c r="D33" i="266"/>
  <c r="D32" i="266"/>
  <c r="D31" i="266"/>
  <c r="D30" i="266"/>
  <c r="D29" i="266"/>
  <c r="D28" i="266"/>
  <c r="D27" i="266"/>
  <c r="D26" i="266"/>
  <c r="D25" i="266"/>
  <c r="D24" i="266"/>
  <c r="D23" i="266"/>
  <c r="D22" i="266"/>
  <c r="D21" i="266"/>
  <c r="D20" i="266"/>
  <c r="D19" i="266"/>
  <c r="D18" i="266"/>
  <c r="D17" i="266"/>
  <c r="D16" i="266"/>
  <c r="D15" i="266"/>
  <c r="D14" i="266"/>
  <c r="D13" i="266"/>
  <c r="D12" i="266"/>
  <c r="D11" i="266"/>
  <c r="D10" i="266"/>
  <c r="D9" i="266"/>
  <c r="F168" i="265"/>
  <c r="F170" i="264"/>
  <c r="E170" i="264"/>
  <c r="D169" i="264"/>
  <c r="D168" i="264"/>
  <c r="D167" i="264"/>
  <c r="D166" i="264"/>
  <c r="D165" i="264"/>
  <c r="D164" i="264"/>
  <c r="D163" i="264"/>
  <c r="F161" i="264"/>
  <c r="E161" i="264"/>
  <c r="D160" i="264"/>
  <c r="D159" i="264"/>
  <c r="D158" i="264"/>
  <c r="D157" i="264"/>
  <c r="F155" i="264"/>
  <c r="E155" i="264"/>
  <c r="D154" i="264"/>
  <c r="D155" i="264" s="1"/>
  <c r="F152" i="264"/>
  <c r="E152" i="264"/>
  <c r="D151" i="264"/>
  <c r="D150" i="264"/>
  <c r="D149" i="264"/>
  <c r="D148" i="264"/>
  <c r="F146" i="264"/>
  <c r="E146" i="264"/>
  <c r="D145" i="264"/>
  <c r="D146" i="264" s="1"/>
  <c r="F143" i="264"/>
  <c r="E143" i="264"/>
  <c r="D142" i="264"/>
  <c r="D143" i="264" s="1"/>
  <c r="F140" i="264"/>
  <c r="E140" i="264"/>
  <c r="D139" i="264"/>
  <c r="D138" i="264"/>
  <c r="D137" i="264"/>
  <c r="D136" i="264"/>
  <c r="D135" i="264"/>
  <c r="D134" i="264"/>
  <c r="D133" i="264"/>
  <c r="D132" i="264"/>
  <c r="D131" i="264"/>
  <c r="D130" i="264"/>
  <c r="F128" i="264"/>
  <c r="E128" i="264"/>
  <c r="D127" i="264"/>
  <c r="D126" i="264"/>
  <c r="D125" i="264"/>
  <c r="D124" i="264"/>
  <c r="D123" i="264"/>
  <c r="D122" i="264"/>
  <c r="D121" i="264"/>
  <c r="D120" i="264"/>
  <c r="D119" i="264"/>
  <c r="F117" i="264"/>
  <c r="E117" i="264"/>
  <c r="D116" i="264"/>
  <c r="D115" i="264"/>
  <c r="D114" i="264"/>
  <c r="D113" i="264"/>
  <c r="D112" i="264"/>
  <c r="D111" i="264"/>
  <c r="D110" i="264"/>
  <c r="D109" i="264"/>
  <c r="F107" i="264"/>
  <c r="E107" i="264"/>
  <c r="D106" i="264"/>
  <c r="D105" i="264"/>
  <c r="D104" i="264"/>
  <c r="D103" i="264"/>
  <c r="D102" i="264"/>
  <c r="F100" i="264"/>
  <c r="E100" i="264"/>
  <c r="D99" i="264"/>
  <c r="D98" i="264"/>
  <c r="D97" i="264"/>
  <c r="D96" i="264"/>
  <c r="D95" i="264"/>
  <c r="D94" i="264"/>
  <c r="D93" i="264"/>
  <c r="D92" i="264"/>
  <c r="D91" i="264"/>
  <c r="D90" i="264"/>
  <c r="D89" i="264"/>
  <c r="D88" i="264"/>
  <c r="D87" i="264"/>
  <c r="D86" i="264"/>
  <c r="D85" i="264"/>
  <c r="F83" i="264"/>
  <c r="E83" i="264"/>
  <c r="D82" i="264"/>
  <c r="D81" i="264"/>
  <c r="D80" i="264"/>
  <c r="D79" i="264"/>
  <c r="F77" i="264"/>
  <c r="E77" i="264"/>
  <c r="D76" i="264"/>
  <c r="D75" i="264"/>
  <c r="D74" i="264"/>
  <c r="F72" i="264"/>
  <c r="E72" i="264"/>
  <c r="D71" i="264"/>
  <c r="D70" i="264"/>
  <c r="D69" i="264"/>
  <c r="D68" i="264"/>
  <c r="F66" i="264"/>
  <c r="E66" i="264"/>
  <c r="D65" i="264"/>
  <c r="D64" i="264"/>
  <c r="F62" i="264"/>
  <c r="E62" i="264"/>
  <c r="D61" i="264"/>
  <c r="D60" i="264"/>
  <c r="D59" i="264"/>
  <c r="D58" i="264"/>
  <c r="D57" i="264"/>
  <c r="D56" i="264"/>
  <c r="D55" i="264"/>
  <c r="F53" i="264"/>
  <c r="E53" i="264"/>
  <c r="D52" i="264"/>
  <c r="D53" i="264" s="1"/>
  <c r="F50" i="264"/>
  <c r="E50" i="264"/>
  <c r="D49" i="264"/>
  <c r="D50" i="264" s="1"/>
  <c r="F47" i="264"/>
  <c r="E47" i="264"/>
  <c r="D46" i="264"/>
  <c r="D47" i="264" s="1"/>
  <c r="F44" i="264"/>
  <c r="E44" i="264"/>
  <c r="D43" i="264"/>
  <c r="D42" i="264"/>
  <c r="D41" i="264"/>
  <c r="D40" i="264"/>
  <c r="D39" i="264"/>
  <c r="D38" i="264"/>
  <c r="D37" i="264"/>
  <c r="D36" i="264"/>
  <c r="D35" i="264"/>
  <c r="D34" i="264"/>
  <c r="D33" i="264"/>
  <c r="D32" i="264"/>
  <c r="D31" i="264"/>
  <c r="D30" i="264"/>
  <c r="D29" i="264"/>
  <c r="D28" i="264"/>
  <c r="D27" i="264"/>
  <c r="D26" i="264"/>
  <c r="D25" i="264"/>
  <c r="D24" i="264"/>
  <c r="D23" i="264"/>
  <c r="D22" i="264"/>
  <c r="D21" i="264"/>
  <c r="D20" i="264"/>
  <c r="D19" i="264"/>
  <c r="D18" i="264"/>
  <c r="D17" i="264"/>
  <c r="D16" i="264"/>
  <c r="D15" i="264"/>
  <c r="D14" i="264"/>
  <c r="D13" i="264"/>
  <c r="D12" i="264"/>
  <c r="D11" i="264"/>
  <c r="D10" i="264"/>
  <c r="D9" i="264"/>
  <c r="F170" i="263"/>
  <c r="E170" i="263"/>
  <c r="D169" i="263"/>
  <c r="D168" i="263"/>
  <c r="D167" i="263"/>
  <c r="D166" i="263"/>
  <c r="D165" i="263"/>
  <c r="D164" i="263"/>
  <c r="D163" i="263"/>
  <c r="F161" i="263"/>
  <c r="E161" i="263"/>
  <c r="D160" i="263"/>
  <c r="D159" i="263"/>
  <c r="D158" i="263"/>
  <c r="D157" i="263"/>
  <c r="F155" i="263"/>
  <c r="E155" i="263"/>
  <c r="D154" i="263"/>
  <c r="D155" i="263" s="1"/>
  <c r="F152" i="263"/>
  <c r="E152" i="263"/>
  <c r="D151" i="263"/>
  <c r="D150" i="263"/>
  <c r="D149" i="263"/>
  <c r="D148" i="263"/>
  <c r="F146" i="263"/>
  <c r="E146" i="263"/>
  <c r="D145" i="263"/>
  <c r="D146" i="263" s="1"/>
  <c r="F143" i="263"/>
  <c r="E143" i="263"/>
  <c r="D142" i="263"/>
  <c r="D143" i="263" s="1"/>
  <c r="F140" i="263"/>
  <c r="E140" i="263"/>
  <c r="D139" i="263"/>
  <c r="D138" i="263"/>
  <c r="D137" i="263"/>
  <c r="D136" i="263"/>
  <c r="D135" i="263"/>
  <c r="D134" i="263"/>
  <c r="D133" i="263"/>
  <c r="D132" i="263"/>
  <c r="D131" i="263"/>
  <c r="D130" i="263"/>
  <c r="F128" i="263"/>
  <c r="E128" i="263"/>
  <c r="D127" i="263"/>
  <c r="D126" i="263"/>
  <c r="D125" i="263"/>
  <c r="D124" i="263"/>
  <c r="D123" i="263"/>
  <c r="D122" i="263"/>
  <c r="D121" i="263"/>
  <c r="D120" i="263"/>
  <c r="D119" i="263"/>
  <c r="F117" i="263"/>
  <c r="E117" i="263"/>
  <c r="D116" i="263"/>
  <c r="D115" i="263"/>
  <c r="D114" i="263"/>
  <c r="D113" i="263"/>
  <c r="D112" i="263"/>
  <c r="D111" i="263"/>
  <c r="D110" i="263"/>
  <c r="D109" i="263"/>
  <c r="F107" i="263"/>
  <c r="E107" i="263"/>
  <c r="D106" i="263"/>
  <c r="D105" i="263"/>
  <c r="D104" i="263"/>
  <c r="D103" i="263"/>
  <c r="D102" i="263"/>
  <c r="F100" i="263"/>
  <c r="E100" i="263"/>
  <c r="D99" i="263"/>
  <c r="D98" i="263"/>
  <c r="D97" i="263"/>
  <c r="D96" i="263"/>
  <c r="D95" i="263"/>
  <c r="D94" i="263"/>
  <c r="D93" i="263"/>
  <c r="D92" i="263"/>
  <c r="D91" i="263"/>
  <c r="D90" i="263"/>
  <c r="D89" i="263"/>
  <c r="D88" i="263"/>
  <c r="D87" i="263"/>
  <c r="D86" i="263"/>
  <c r="D85" i="263"/>
  <c r="F83" i="263"/>
  <c r="E83" i="263"/>
  <c r="D82" i="263"/>
  <c r="D81" i="263"/>
  <c r="D80" i="263"/>
  <c r="D79" i="263"/>
  <c r="F77" i="263"/>
  <c r="E77" i="263"/>
  <c r="D76" i="263"/>
  <c r="D75" i="263"/>
  <c r="D74" i="263"/>
  <c r="F72" i="263"/>
  <c r="E72" i="263"/>
  <c r="D71" i="263"/>
  <c r="D70" i="263"/>
  <c r="D69" i="263"/>
  <c r="D68" i="263"/>
  <c r="F66" i="263"/>
  <c r="E66" i="263"/>
  <c r="D65" i="263"/>
  <c r="D64" i="263"/>
  <c r="F62" i="263"/>
  <c r="E62" i="263"/>
  <c r="D61" i="263"/>
  <c r="D60" i="263"/>
  <c r="D59" i="263"/>
  <c r="D58" i="263"/>
  <c r="D57" i="263"/>
  <c r="D56" i="263"/>
  <c r="D55" i="263"/>
  <c r="F53" i="263"/>
  <c r="E53" i="263"/>
  <c r="D52" i="263"/>
  <c r="D53" i="263" s="1"/>
  <c r="F50" i="263"/>
  <c r="E50" i="263"/>
  <c r="D49" i="263"/>
  <c r="D50" i="263" s="1"/>
  <c r="F47" i="263"/>
  <c r="E47" i="263"/>
  <c r="D46" i="263"/>
  <c r="D47" i="263" s="1"/>
  <c r="F44" i="263"/>
  <c r="E44" i="263"/>
  <c r="D43" i="263"/>
  <c r="D42" i="263"/>
  <c r="D41" i="263"/>
  <c r="D40" i="263"/>
  <c r="D39" i="263"/>
  <c r="D38" i="263"/>
  <c r="D37" i="263"/>
  <c r="D36" i="263"/>
  <c r="D35" i="263"/>
  <c r="D34" i="263"/>
  <c r="D33" i="263"/>
  <c r="D32" i="263"/>
  <c r="D31" i="263"/>
  <c r="D30" i="263"/>
  <c r="D29" i="263"/>
  <c r="D28" i="263"/>
  <c r="D27" i="263"/>
  <c r="D26" i="263"/>
  <c r="D25" i="263"/>
  <c r="D24" i="263"/>
  <c r="D23" i="263"/>
  <c r="D22" i="263"/>
  <c r="D21" i="263"/>
  <c r="D20" i="263"/>
  <c r="D19" i="263"/>
  <c r="D18" i="263"/>
  <c r="D17" i="263"/>
  <c r="D16" i="263"/>
  <c r="D15" i="263"/>
  <c r="D14" i="263"/>
  <c r="D13" i="263"/>
  <c r="D12" i="263"/>
  <c r="D11" i="263"/>
  <c r="D10" i="263"/>
  <c r="D9" i="263"/>
  <c r="F170" i="262"/>
  <c r="E170" i="262"/>
  <c r="D169" i="262"/>
  <c r="D168" i="262"/>
  <c r="D167" i="262"/>
  <c r="D166" i="262"/>
  <c r="D165" i="262"/>
  <c r="D164" i="262"/>
  <c r="D163" i="262"/>
  <c r="F161" i="262"/>
  <c r="E161" i="262"/>
  <c r="D160" i="262"/>
  <c r="D159" i="262"/>
  <c r="D158" i="262"/>
  <c r="D157" i="262"/>
  <c r="F155" i="262"/>
  <c r="E155" i="262"/>
  <c r="D154" i="262"/>
  <c r="D155" i="262" s="1"/>
  <c r="F152" i="262"/>
  <c r="E152" i="262"/>
  <c r="D151" i="262"/>
  <c r="D150" i="262"/>
  <c r="D149" i="262"/>
  <c r="D148" i="262"/>
  <c r="F146" i="262"/>
  <c r="E146" i="262"/>
  <c r="D145" i="262"/>
  <c r="D146" i="262" s="1"/>
  <c r="F143" i="262"/>
  <c r="E143" i="262"/>
  <c r="D142" i="262"/>
  <c r="D143" i="262" s="1"/>
  <c r="F140" i="262"/>
  <c r="E140" i="262"/>
  <c r="D139" i="262"/>
  <c r="D138" i="262"/>
  <c r="D137" i="262"/>
  <c r="D136" i="262"/>
  <c r="D135" i="262"/>
  <c r="D134" i="262"/>
  <c r="D133" i="262"/>
  <c r="D132" i="262"/>
  <c r="D131" i="262"/>
  <c r="D130" i="262"/>
  <c r="F128" i="262"/>
  <c r="E128" i="262"/>
  <c r="D127" i="262"/>
  <c r="D126" i="262"/>
  <c r="D125" i="262"/>
  <c r="D124" i="262"/>
  <c r="D123" i="262"/>
  <c r="D122" i="262"/>
  <c r="D121" i="262"/>
  <c r="D120" i="262"/>
  <c r="D119" i="262"/>
  <c r="F117" i="262"/>
  <c r="E117" i="262"/>
  <c r="D116" i="262"/>
  <c r="D115" i="262"/>
  <c r="D114" i="262"/>
  <c r="D113" i="262"/>
  <c r="D112" i="262"/>
  <c r="D111" i="262"/>
  <c r="D110" i="262"/>
  <c r="D109" i="262"/>
  <c r="F107" i="262"/>
  <c r="E107" i="262"/>
  <c r="D106" i="262"/>
  <c r="D105" i="262"/>
  <c r="D104" i="262"/>
  <c r="D103" i="262"/>
  <c r="D102" i="262"/>
  <c r="F100" i="262"/>
  <c r="E100" i="262"/>
  <c r="D99" i="262"/>
  <c r="D98" i="262"/>
  <c r="D97" i="262"/>
  <c r="D96" i="262"/>
  <c r="D95" i="262"/>
  <c r="D94" i="262"/>
  <c r="D93" i="262"/>
  <c r="D92" i="262"/>
  <c r="D91" i="262"/>
  <c r="D90" i="262"/>
  <c r="D89" i="262"/>
  <c r="D88" i="262"/>
  <c r="D87" i="262"/>
  <c r="D86" i="262"/>
  <c r="D85" i="262"/>
  <c r="F83" i="262"/>
  <c r="E83" i="262"/>
  <c r="D82" i="262"/>
  <c r="D81" i="262"/>
  <c r="D80" i="262"/>
  <c r="D79" i="262"/>
  <c r="F77" i="262"/>
  <c r="E77" i="262"/>
  <c r="D76" i="262"/>
  <c r="D75" i="262"/>
  <c r="D74" i="262"/>
  <c r="F72" i="262"/>
  <c r="E72" i="262"/>
  <c r="D71" i="262"/>
  <c r="D70" i="262"/>
  <c r="D69" i="262"/>
  <c r="D68" i="262"/>
  <c r="F66" i="262"/>
  <c r="E66" i="262"/>
  <c r="D65" i="262"/>
  <c r="D64" i="262"/>
  <c r="F62" i="262"/>
  <c r="E62" i="262"/>
  <c r="D61" i="262"/>
  <c r="D60" i="262"/>
  <c r="D59" i="262"/>
  <c r="D58" i="262"/>
  <c r="D57" i="262"/>
  <c r="D56" i="262"/>
  <c r="D55" i="262"/>
  <c r="F53" i="262"/>
  <c r="E53" i="262"/>
  <c r="D52" i="262"/>
  <c r="D53" i="262" s="1"/>
  <c r="F50" i="262"/>
  <c r="E50" i="262"/>
  <c r="D49" i="262"/>
  <c r="D50" i="262" s="1"/>
  <c r="F47" i="262"/>
  <c r="E47" i="262"/>
  <c r="D46" i="262"/>
  <c r="D47" i="262" s="1"/>
  <c r="F44" i="262"/>
  <c r="E44" i="262"/>
  <c r="D43" i="262"/>
  <c r="D42" i="262"/>
  <c r="D41" i="262"/>
  <c r="D40" i="262"/>
  <c r="D39" i="262"/>
  <c r="D38" i="262"/>
  <c r="D37" i="262"/>
  <c r="D36" i="262"/>
  <c r="D35" i="262"/>
  <c r="D34" i="262"/>
  <c r="D33" i="262"/>
  <c r="D32" i="262"/>
  <c r="D31" i="262"/>
  <c r="D30" i="262"/>
  <c r="D29" i="262"/>
  <c r="D28" i="262"/>
  <c r="D27" i="262"/>
  <c r="D26" i="262"/>
  <c r="D25" i="262"/>
  <c r="D24" i="262"/>
  <c r="D23" i="262"/>
  <c r="D22" i="262"/>
  <c r="D21" i="262"/>
  <c r="D20" i="262"/>
  <c r="D19" i="262"/>
  <c r="D18" i="262"/>
  <c r="D17" i="262"/>
  <c r="D16" i="262"/>
  <c r="D15" i="262"/>
  <c r="D14" i="262"/>
  <c r="D13" i="262"/>
  <c r="D12" i="262"/>
  <c r="D11" i="262"/>
  <c r="D10" i="262"/>
  <c r="D9" i="262"/>
  <c r="F170" i="261"/>
  <c r="E170" i="261"/>
  <c r="D169" i="261"/>
  <c r="D168" i="261"/>
  <c r="D167" i="261"/>
  <c r="D166" i="261"/>
  <c r="D165" i="261"/>
  <c r="D164" i="261"/>
  <c r="D163" i="261"/>
  <c r="F161" i="261"/>
  <c r="E161" i="261"/>
  <c r="D160" i="261"/>
  <c r="D159" i="261"/>
  <c r="D158" i="261"/>
  <c r="D157" i="261"/>
  <c r="F155" i="261"/>
  <c r="E155" i="261"/>
  <c r="D154" i="261"/>
  <c r="D155" i="261" s="1"/>
  <c r="F152" i="261"/>
  <c r="E152" i="261"/>
  <c r="D151" i="261"/>
  <c r="D150" i="261"/>
  <c r="D149" i="261"/>
  <c r="D148" i="261"/>
  <c r="F146" i="261"/>
  <c r="E146" i="261"/>
  <c r="D145" i="261"/>
  <c r="D146" i="261" s="1"/>
  <c r="F143" i="261"/>
  <c r="E143" i="261"/>
  <c r="D142" i="261"/>
  <c r="D143" i="261" s="1"/>
  <c r="F140" i="261"/>
  <c r="E140" i="261"/>
  <c r="D139" i="261"/>
  <c r="D138" i="261"/>
  <c r="D137" i="261"/>
  <c r="D136" i="261"/>
  <c r="D135" i="261"/>
  <c r="D134" i="261"/>
  <c r="D133" i="261"/>
  <c r="D132" i="261"/>
  <c r="D131" i="261"/>
  <c r="D130" i="261"/>
  <c r="F128" i="261"/>
  <c r="E128" i="261"/>
  <c r="D127" i="261"/>
  <c r="D126" i="261"/>
  <c r="D125" i="261"/>
  <c r="D124" i="261"/>
  <c r="D123" i="261"/>
  <c r="D122" i="261"/>
  <c r="D121" i="261"/>
  <c r="D120" i="261"/>
  <c r="D119" i="261"/>
  <c r="F117" i="261"/>
  <c r="E117" i="261"/>
  <c r="D116" i="261"/>
  <c r="D115" i="261"/>
  <c r="D114" i="261"/>
  <c r="D113" i="261"/>
  <c r="D112" i="261"/>
  <c r="D111" i="261"/>
  <c r="D110" i="261"/>
  <c r="D109" i="261"/>
  <c r="F107" i="261"/>
  <c r="E107" i="261"/>
  <c r="D106" i="261"/>
  <c r="D105" i="261"/>
  <c r="D104" i="261"/>
  <c r="D103" i="261"/>
  <c r="D102" i="261"/>
  <c r="F100" i="261"/>
  <c r="E100" i="261"/>
  <c r="D99" i="261"/>
  <c r="D98" i="261"/>
  <c r="D97" i="261"/>
  <c r="D96" i="261"/>
  <c r="D95" i="261"/>
  <c r="D94" i="261"/>
  <c r="D93" i="261"/>
  <c r="D92" i="261"/>
  <c r="D91" i="261"/>
  <c r="D90" i="261"/>
  <c r="D89" i="261"/>
  <c r="D88" i="261"/>
  <c r="D87" i="261"/>
  <c r="D86" i="261"/>
  <c r="D85" i="261"/>
  <c r="F83" i="261"/>
  <c r="E83" i="261"/>
  <c r="D82" i="261"/>
  <c r="D81" i="261"/>
  <c r="D80" i="261"/>
  <c r="D79" i="261"/>
  <c r="F77" i="261"/>
  <c r="E77" i="261"/>
  <c r="D76" i="261"/>
  <c r="D75" i="261"/>
  <c r="D74" i="261"/>
  <c r="F72" i="261"/>
  <c r="E72" i="261"/>
  <c r="D71" i="261"/>
  <c r="D70" i="261"/>
  <c r="D69" i="261"/>
  <c r="D68" i="261"/>
  <c r="F66" i="261"/>
  <c r="E66" i="261"/>
  <c r="D65" i="261"/>
  <c r="D64" i="261"/>
  <c r="F62" i="261"/>
  <c r="E62" i="261"/>
  <c r="D61" i="261"/>
  <c r="D60" i="261"/>
  <c r="D59" i="261"/>
  <c r="D58" i="261"/>
  <c r="D57" i="261"/>
  <c r="D56" i="261"/>
  <c r="D55" i="261"/>
  <c r="F53" i="261"/>
  <c r="E53" i="261"/>
  <c r="D52" i="261"/>
  <c r="D53" i="261" s="1"/>
  <c r="F50" i="261"/>
  <c r="E50" i="261"/>
  <c r="D49" i="261"/>
  <c r="D50" i="261" s="1"/>
  <c r="F47" i="261"/>
  <c r="E47" i="261"/>
  <c r="D46" i="261"/>
  <c r="D47" i="261" s="1"/>
  <c r="F44" i="261"/>
  <c r="E44" i="261"/>
  <c r="D43" i="261"/>
  <c r="D42" i="261"/>
  <c r="D41" i="261"/>
  <c r="D40" i="261"/>
  <c r="D39" i="261"/>
  <c r="D38" i="261"/>
  <c r="D37" i="261"/>
  <c r="D36" i="261"/>
  <c r="D35" i="261"/>
  <c r="D34" i="261"/>
  <c r="D33" i="261"/>
  <c r="D32" i="261"/>
  <c r="D31" i="261"/>
  <c r="D30" i="261"/>
  <c r="D29" i="261"/>
  <c r="D28" i="261"/>
  <c r="D27" i="261"/>
  <c r="D26" i="261"/>
  <c r="D25" i="261"/>
  <c r="D24" i="261"/>
  <c r="D23" i="261"/>
  <c r="D22" i="261"/>
  <c r="D21" i="261"/>
  <c r="D20" i="261"/>
  <c r="D19" i="261"/>
  <c r="D18" i="261"/>
  <c r="D17" i="261"/>
  <c r="D16" i="261"/>
  <c r="D15" i="261"/>
  <c r="D14" i="261"/>
  <c r="D13" i="261"/>
  <c r="D12" i="261"/>
  <c r="D11" i="261"/>
  <c r="D10" i="261"/>
  <c r="D9" i="261"/>
  <c r="F170" i="260"/>
  <c r="E170" i="260"/>
  <c r="D169" i="260"/>
  <c r="D168" i="260"/>
  <c r="D167" i="260"/>
  <c r="D166" i="260"/>
  <c r="D165" i="260"/>
  <c r="D164" i="260"/>
  <c r="D163" i="260"/>
  <c r="F161" i="260"/>
  <c r="E161" i="260"/>
  <c r="D160" i="260"/>
  <c r="D159" i="260"/>
  <c r="D158" i="260"/>
  <c r="D157" i="260"/>
  <c r="F155" i="260"/>
  <c r="E155" i="260"/>
  <c r="D154" i="260"/>
  <c r="D155" i="260" s="1"/>
  <c r="F152" i="260"/>
  <c r="E152" i="260"/>
  <c r="D151" i="260"/>
  <c r="D150" i="260"/>
  <c r="D149" i="260"/>
  <c r="D148" i="260"/>
  <c r="F146" i="260"/>
  <c r="E146" i="260"/>
  <c r="D145" i="260"/>
  <c r="D146" i="260" s="1"/>
  <c r="F143" i="260"/>
  <c r="E143" i="260"/>
  <c r="D142" i="260"/>
  <c r="D143" i="260" s="1"/>
  <c r="F140" i="260"/>
  <c r="E140" i="260"/>
  <c r="D139" i="260"/>
  <c r="D138" i="260"/>
  <c r="D137" i="260"/>
  <c r="D136" i="260"/>
  <c r="D135" i="260"/>
  <c r="D134" i="260"/>
  <c r="D133" i="260"/>
  <c r="D132" i="260"/>
  <c r="D131" i="260"/>
  <c r="D130" i="260"/>
  <c r="F128" i="260"/>
  <c r="E128" i="260"/>
  <c r="D127" i="260"/>
  <c r="D126" i="260"/>
  <c r="D125" i="260"/>
  <c r="D124" i="260"/>
  <c r="D123" i="260"/>
  <c r="D122" i="260"/>
  <c r="D121" i="260"/>
  <c r="D120" i="260"/>
  <c r="D119" i="260"/>
  <c r="F117" i="260"/>
  <c r="E117" i="260"/>
  <c r="D116" i="260"/>
  <c r="D115" i="260"/>
  <c r="D114" i="260"/>
  <c r="D113" i="260"/>
  <c r="D112" i="260"/>
  <c r="D111" i="260"/>
  <c r="D110" i="260"/>
  <c r="D109" i="260"/>
  <c r="F107" i="260"/>
  <c r="E107" i="260"/>
  <c r="D106" i="260"/>
  <c r="D105" i="260"/>
  <c r="D104" i="260"/>
  <c r="D103" i="260"/>
  <c r="D102" i="260"/>
  <c r="F100" i="260"/>
  <c r="E100" i="260"/>
  <c r="D99" i="260"/>
  <c r="D98" i="260"/>
  <c r="D97" i="260"/>
  <c r="D96" i="260"/>
  <c r="D95" i="260"/>
  <c r="D94" i="260"/>
  <c r="D93" i="260"/>
  <c r="D92" i="260"/>
  <c r="D91" i="260"/>
  <c r="D90" i="260"/>
  <c r="D89" i="260"/>
  <c r="D88" i="260"/>
  <c r="D87" i="260"/>
  <c r="D86" i="260"/>
  <c r="D85" i="260"/>
  <c r="F83" i="260"/>
  <c r="E83" i="260"/>
  <c r="D82" i="260"/>
  <c r="D81" i="260"/>
  <c r="D80" i="260"/>
  <c r="D79" i="260"/>
  <c r="F77" i="260"/>
  <c r="E77" i="260"/>
  <c r="D76" i="260"/>
  <c r="D75" i="260"/>
  <c r="D74" i="260"/>
  <c r="F72" i="260"/>
  <c r="E72" i="260"/>
  <c r="D71" i="260"/>
  <c r="D70" i="260"/>
  <c r="D69" i="260"/>
  <c r="D68" i="260"/>
  <c r="F66" i="260"/>
  <c r="E66" i="260"/>
  <c r="D65" i="260"/>
  <c r="D64" i="260"/>
  <c r="F62" i="260"/>
  <c r="E62" i="260"/>
  <c r="D61" i="260"/>
  <c r="D60" i="260"/>
  <c r="D59" i="260"/>
  <c r="D58" i="260"/>
  <c r="D57" i="260"/>
  <c r="D56" i="260"/>
  <c r="D55" i="260"/>
  <c r="F53" i="260"/>
  <c r="E53" i="260"/>
  <c r="D52" i="260"/>
  <c r="D53" i="260" s="1"/>
  <c r="F50" i="260"/>
  <c r="E50" i="260"/>
  <c r="D49" i="260"/>
  <c r="D50" i="260" s="1"/>
  <c r="F47" i="260"/>
  <c r="E47" i="260"/>
  <c r="D46" i="260"/>
  <c r="D47" i="260" s="1"/>
  <c r="F44" i="260"/>
  <c r="E44" i="260"/>
  <c r="D43" i="260"/>
  <c r="D42" i="260"/>
  <c r="D41" i="260"/>
  <c r="D40" i="260"/>
  <c r="D39" i="260"/>
  <c r="D38" i="260"/>
  <c r="D37" i="260"/>
  <c r="D36" i="260"/>
  <c r="D35" i="260"/>
  <c r="D34" i="260"/>
  <c r="D33" i="260"/>
  <c r="D32" i="260"/>
  <c r="D31" i="260"/>
  <c r="D30" i="260"/>
  <c r="D29" i="260"/>
  <c r="D28" i="260"/>
  <c r="D27" i="260"/>
  <c r="D26" i="260"/>
  <c r="D25" i="260"/>
  <c r="D24" i="260"/>
  <c r="D23" i="260"/>
  <c r="D22" i="260"/>
  <c r="D21" i="260"/>
  <c r="D20" i="260"/>
  <c r="D19" i="260"/>
  <c r="D18" i="260"/>
  <c r="D17" i="260"/>
  <c r="D16" i="260"/>
  <c r="D15" i="260"/>
  <c r="D14" i="260"/>
  <c r="D13" i="260"/>
  <c r="D12" i="260"/>
  <c r="D11" i="260"/>
  <c r="D10" i="260"/>
  <c r="D9" i="260"/>
  <c r="F170" i="259"/>
  <c r="E170" i="259"/>
  <c r="D169" i="259"/>
  <c r="D168" i="259"/>
  <c r="D167" i="259"/>
  <c r="D166" i="259"/>
  <c r="D165" i="259"/>
  <c r="D164" i="259"/>
  <c r="D163" i="259"/>
  <c r="F161" i="259"/>
  <c r="E161" i="259"/>
  <c r="D160" i="259"/>
  <c r="D159" i="259"/>
  <c r="D158" i="259"/>
  <c r="D157" i="259"/>
  <c r="F155" i="259"/>
  <c r="E155" i="259"/>
  <c r="D154" i="259"/>
  <c r="D155" i="259" s="1"/>
  <c r="F152" i="259"/>
  <c r="E152" i="259"/>
  <c r="D151" i="259"/>
  <c r="D150" i="259"/>
  <c r="D149" i="259"/>
  <c r="D148" i="259"/>
  <c r="F146" i="259"/>
  <c r="E146" i="259"/>
  <c r="D145" i="259"/>
  <c r="D146" i="259" s="1"/>
  <c r="F143" i="259"/>
  <c r="E143" i="259"/>
  <c r="D142" i="259"/>
  <c r="D143" i="259" s="1"/>
  <c r="F140" i="259"/>
  <c r="E140" i="259"/>
  <c r="D139" i="259"/>
  <c r="D138" i="259"/>
  <c r="D137" i="259"/>
  <c r="D136" i="259"/>
  <c r="D135" i="259"/>
  <c r="D134" i="259"/>
  <c r="D133" i="259"/>
  <c r="D132" i="259"/>
  <c r="D131" i="259"/>
  <c r="D130" i="259"/>
  <c r="F128" i="259"/>
  <c r="E128" i="259"/>
  <c r="D127" i="259"/>
  <c r="D126" i="259"/>
  <c r="D125" i="259"/>
  <c r="D124" i="259"/>
  <c r="D123" i="259"/>
  <c r="D122" i="259"/>
  <c r="D121" i="259"/>
  <c r="D120" i="259"/>
  <c r="D119" i="259"/>
  <c r="F117" i="259"/>
  <c r="E117" i="259"/>
  <c r="D116" i="259"/>
  <c r="D115" i="259"/>
  <c r="D114" i="259"/>
  <c r="D113" i="259"/>
  <c r="D112" i="259"/>
  <c r="D111" i="259"/>
  <c r="D110" i="259"/>
  <c r="D109" i="259"/>
  <c r="F107" i="259"/>
  <c r="E107" i="259"/>
  <c r="D106" i="259"/>
  <c r="D105" i="259"/>
  <c r="D104" i="259"/>
  <c r="D103" i="259"/>
  <c r="D102" i="259"/>
  <c r="F100" i="259"/>
  <c r="E100" i="259"/>
  <c r="D99" i="259"/>
  <c r="D98" i="259"/>
  <c r="D97" i="259"/>
  <c r="D96" i="259"/>
  <c r="D95" i="259"/>
  <c r="D94" i="259"/>
  <c r="D93" i="259"/>
  <c r="D92" i="259"/>
  <c r="D91" i="259"/>
  <c r="D90" i="259"/>
  <c r="D89" i="259"/>
  <c r="D88" i="259"/>
  <c r="D87" i="259"/>
  <c r="D86" i="259"/>
  <c r="D85" i="259"/>
  <c r="F83" i="259"/>
  <c r="E83" i="259"/>
  <c r="D82" i="259"/>
  <c r="D81" i="259"/>
  <c r="D80" i="259"/>
  <c r="D79" i="259"/>
  <c r="F77" i="259"/>
  <c r="E77" i="259"/>
  <c r="D76" i="259"/>
  <c r="D75" i="259"/>
  <c r="D74" i="259"/>
  <c r="F72" i="259"/>
  <c r="E72" i="259"/>
  <c r="D71" i="259"/>
  <c r="D70" i="259"/>
  <c r="D69" i="259"/>
  <c r="D68" i="259"/>
  <c r="F66" i="259"/>
  <c r="E66" i="259"/>
  <c r="D65" i="259"/>
  <c r="D64" i="259"/>
  <c r="F62" i="259"/>
  <c r="E62" i="259"/>
  <c r="D61" i="259"/>
  <c r="D60" i="259"/>
  <c r="D59" i="259"/>
  <c r="D58" i="259"/>
  <c r="D57" i="259"/>
  <c r="D56" i="259"/>
  <c r="D55" i="259"/>
  <c r="F53" i="259"/>
  <c r="E53" i="259"/>
  <c r="D52" i="259"/>
  <c r="D53" i="259" s="1"/>
  <c r="F50" i="259"/>
  <c r="E50" i="259"/>
  <c r="D49" i="259"/>
  <c r="D50" i="259" s="1"/>
  <c r="F47" i="259"/>
  <c r="E47" i="259"/>
  <c r="D46" i="259"/>
  <c r="D47" i="259" s="1"/>
  <c r="F44" i="259"/>
  <c r="E44" i="259"/>
  <c r="D43" i="259"/>
  <c r="D42" i="259"/>
  <c r="D41" i="259"/>
  <c r="D40" i="259"/>
  <c r="D39" i="259"/>
  <c r="D38" i="259"/>
  <c r="D37" i="259"/>
  <c r="D36" i="259"/>
  <c r="D35" i="259"/>
  <c r="D34" i="259"/>
  <c r="D33" i="259"/>
  <c r="D32" i="259"/>
  <c r="D31" i="259"/>
  <c r="D30" i="259"/>
  <c r="D29" i="259"/>
  <c r="D28" i="259"/>
  <c r="D27" i="259"/>
  <c r="D26" i="259"/>
  <c r="D25" i="259"/>
  <c r="D24" i="259"/>
  <c r="D23" i="259"/>
  <c r="D22" i="259"/>
  <c r="D21" i="259"/>
  <c r="D20" i="259"/>
  <c r="D19" i="259"/>
  <c r="D18" i="259"/>
  <c r="D17" i="259"/>
  <c r="D16" i="259"/>
  <c r="D15" i="259"/>
  <c r="D14" i="259"/>
  <c r="D13" i="259"/>
  <c r="D12" i="259"/>
  <c r="D11" i="259"/>
  <c r="D10" i="259"/>
  <c r="D9" i="259"/>
  <c r="F170" i="258"/>
  <c r="E170" i="258"/>
  <c r="D169" i="258"/>
  <c r="D168" i="258"/>
  <c r="D167" i="258"/>
  <c r="D166" i="258"/>
  <c r="D165" i="258"/>
  <c r="D164" i="258"/>
  <c r="D163" i="258"/>
  <c r="F161" i="258"/>
  <c r="E161" i="258"/>
  <c r="D160" i="258"/>
  <c r="D159" i="258"/>
  <c r="D158" i="258"/>
  <c r="D157" i="258"/>
  <c r="F155" i="258"/>
  <c r="E155" i="258"/>
  <c r="D154" i="258"/>
  <c r="D155" i="258" s="1"/>
  <c r="F152" i="258"/>
  <c r="E152" i="258"/>
  <c r="D151" i="258"/>
  <c r="D150" i="258"/>
  <c r="D149" i="258"/>
  <c r="D148" i="258"/>
  <c r="F146" i="258"/>
  <c r="E146" i="258"/>
  <c r="D145" i="258"/>
  <c r="D146" i="258" s="1"/>
  <c r="F143" i="258"/>
  <c r="E143" i="258"/>
  <c r="D142" i="258"/>
  <c r="D143" i="258" s="1"/>
  <c r="F140" i="258"/>
  <c r="E140" i="258"/>
  <c r="D139" i="258"/>
  <c r="D138" i="258"/>
  <c r="D137" i="258"/>
  <c r="D136" i="258"/>
  <c r="D135" i="258"/>
  <c r="D134" i="258"/>
  <c r="D133" i="258"/>
  <c r="D132" i="258"/>
  <c r="D131" i="258"/>
  <c r="D130" i="258"/>
  <c r="F128" i="258"/>
  <c r="E128" i="258"/>
  <c r="D127" i="258"/>
  <c r="D126" i="258"/>
  <c r="D125" i="258"/>
  <c r="D124" i="258"/>
  <c r="D123" i="258"/>
  <c r="D122" i="258"/>
  <c r="D121" i="258"/>
  <c r="D120" i="258"/>
  <c r="D119" i="258"/>
  <c r="F117" i="258"/>
  <c r="E117" i="258"/>
  <c r="D116" i="258"/>
  <c r="D115" i="258"/>
  <c r="D114" i="258"/>
  <c r="D113" i="258"/>
  <c r="D112" i="258"/>
  <c r="D111" i="258"/>
  <c r="D110" i="258"/>
  <c r="D109" i="258"/>
  <c r="F107" i="258"/>
  <c r="E107" i="258"/>
  <c r="D106" i="258"/>
  <c r="D105" i="258"/>
  <c r="D104" i="258"/>
  <c r="D103" i="258"/>
  <c r="D102" i="258"/>
  <c r="F100" i="258"/>
  <c r="E100" i="258"/>
  <c r="D99" i="258"/>
  <c r="D98" i="258"/>
  <c r="D97" i="258"/>
  <c r="D96" i="258"/>
  <c r="D95" i="258"/>
  <c r="D94" i="258"/>
  <c r="D93" i="258"/>
  <c r="D92" i="258"/>
  <c r="D91" i="258"/>
  <c r="D90" i="258"/>
  <c r="D89" i="258"/>
  <c r="D88" i="258"/>
  <c r="D87" i="258"/>
  <c r="D86" i="258"/>
  <c r="D85" i="258"/>
  <c r="F83" i="258"/>
  <c r="E83" i="258"/>
  <c r="D82" i="258"/>
  <c r="D81" i="258"/>
  <c r="D80" i="258"/>
  <c r="D79" i="258"/>
  <c r="F77" i="258"/>
  <c r="E77" i="258"/>
  <c r="D76" i="258"/>
  <c r="D75" i="258"/>
  <c r="D74" i="258"/>
  <c r="F72" i="258"/>
  <c r="E72" i="258"/>
  <c r="D71" i="258"/>
  <c r="D70" i="258"/>
  <c r="D69" i="258"/>
  <c r="D68" i="258"/>
  <c r="F66" i="258"/>
  <c r="E66" i="258"/>
  <c r="D65" i="258"/>
  <c r="D64" i="258"/>
  <c r="F62" i="258"/>
  <c r="E62" i="258"/>
  <c r="D61" i="258"/>
  <c r="D60" i="258"/>
  <c r="D59" i="258"/>
  <c r="D58" i="258"/>
  <c r="D57" i="258"/>
  <c r="D56" i="258"/>
  <c r="D55" i="258"/>
  <c r="F53" i="258"/>
  <c r="E53" i="258"/>
  <c r="D52" i="258"/>
  <c r="D53" i="258" s="1"/>
  <c r="F50" i="258"/>
  <c r="E50" i="258"/>
  <c r="D49" i="258"/>
  <c r="D50" i="258" s="1"/>
  <c r="F47" i="258"/>
  <c r="E47" i="258"/>
  <c r="D46" i="258"/>
  <c r="D47" i="258" s="1"/>
  <c r="F44" i="258"/>
  <c r="E44" i="258"/>
  <c r="D43" i="258"/>
  <c r="D42" i="258"/>
  <c r="D41" i="258"/>
  <c r="D40" i="258"/>
  <c r="D39" i="258"/>
  <c r="D38" i="258"/>
  <c r="D37" i="258"/>
  <c r="D36" i="258"/>
  <c r="D35" i="258"/>
  <c r="D34" i="258"/>
  <c r="D33" i="258"/>
  <c r="D32" i="258"/>
  <c r="D31" i="258"/>
  <c r="D30" i="258"/>
  <c r="D29" i="258"/>
  <c r="D28" i="258"/>
  <c r="D27" i="258"/>
  <c r="D26" i="258"/>
  <c r="D25" i="258"/>
  <c r="D24" i="258"/>
  <c r="D23" i="258"/>
  <c r="D22" i="258"/>
  <c r="D21" i="258"/>
  <c r="D20" i="258"/>
  <c r="D19" i="258"/>
  <c r="D18" i="258"/>
  <c r="D17" i="258"/>
  <c r="D16" i="258"/>
  <c r="D15" i="258"/>
  <c r="D14" i="258"/>
  <c r="D13" i="258"/>
  <c r="D12" i="258"/>
  <c r="D11" i="258"/>
  <c r="D10" i="258"/>
  <c r="D9" i="258"/>
  <c r="F170" i="257"/>
  <c r="E170" i="257"/>
  <c r="D169" i="257"/>
  <c r="D168" i="257"/>
  <c r="D167" i="257"/>
  <c r="D166" i="257"/>
  <c r="D165" i="257"/>
  <c r="D164" i="257"/>
  <c r="D163" i="257"/>
  <c r="F161" i="257"/>
  <c r="E161" i="257"/>
  <c r="D160" i="257"/>
  <c r="D159" i="257"/>
  <c r="D158" i="257"/>
  <c r="D157" i="257"/>
  <c r="F155" i="257"/>
  <c r="E155" i="257"/>
  <c r="D154" i="257"/>
  <c r="D155" i="257" s="1"/>
  <c r="F152" i="257"/>
  <c r="E152" i="257"/>
  <c r="D151" i="257"/>
  <c r="D150" i="257"/>
  <c r="D149" i="257"/>
  <c r="D148" i="257"/>
  <c r="F146" i="257"/>
  <c r="E146" i="257"/>
  <c r="D145" i="257"/>
  <c r="D146" i="257" s="1"/>
  <c r="F143" i="257"/>
  <c r="E143" i="257"/>
  <c r="D142" i="257"/>
  <c r="D143" i="257" s="1"/>
  <c r="F140" i="257"/>
  <c r="E140" i="257"/>
  <c r="D139" i="257"/>
  <c r="D138" i="257"/>
  <c r="D137" i="257"/>
  <c r="D136" i="257"/>
  <c r="D135" i="257"/>
  <c r="D134" i="257"/>
  <c r="D133" i="257"/>
  <c r="D132" i="257"/>
  <c r="D131" i="257"/>
  <c r="D130" i="257"/>
  <c r="F128" i="257"/>
  <c r="E128" i="257"/>
  <c r="D127" i="257"/>
  <c r="D126" i="257"/>
  <c r="D125" i="257"/>
  <c r="D124" i="257"/>
  <c r="D123" i="257"/>
  <c r="D122" i="257"/>
  <c r="D121" i="257"/>
  <c r="D120" i="257"/>
  <c r="D119" i="257"/>
  <c r="F117" i="257"/>
  <c r="E117" i="257"/>
  <c r="D116" i="257"/>
  <c r="D115" i="257"/>
  <c r="D114" i="257"/>
  <c r="D113" i="257"/>
  <c r="D112" i="257"/>
  <c r="D111" i="257"/>
  <c r="D110" i="257"/>
  <c r="D109" i="257"/>
  <c r="F107" i="257"/>
  <c r="E107" i="257"/>
  <c r="D106" i="257"/>
  <c r="D105" i="257"/>
  <c r="D104" i="257"/>
  <c r="D103" i="257"/>
  <c r="D102" i="257"/>
  <c r="F100" i="257"/>
  <c r="E100" i="257"/>
  <c r="D99" i="257"/>
  <c r="D98" i="257"/>
  <c r="D97" i="257"/>
  <c r="D96" i="257"/>
  <c r="D95" i="257"/>
  <c r="D94" i="257"/>
  <c r="D93" i="257"/>
  <c r="D92" i="257"/>
  <c r="D91" i="257"/>
  <c r="D90" i="257"/>
  <c r="D89" i="257"/>
  <c r="D88" i="257"/>
  <c r="D87" i="257"/>
  <c r="D86" i="257"/>
  <c r="D85" i="257"/>
  <c r="F83" i="257"/>
  <c r="E83" i="257"/>
  <c r="D82" i="257"/>
  <c r="D81" i="257"/>
  <c r="D80" i="257"/>
  <c r="D79" i="257"/>
  <c r="F77" i="257"/>
  <c r="E77" i="257"/>
  <c r="D76" i="257"/>
  <c r="D75" i="257"/>
  <c r="D74" i="257"/>
  <c r="F72" i="257"/>
  <c r="E72" i="257"/>
  <c r="D71" i="257"/>
  <c r="D70" i="257"/>
  <c r="D69" i="257"/>
  <c r="D68" i="257"/>
  <c r="F66" i="257"/>
  <c r="E66" i="257"/>
  <c r="D65" i="257"/>
  <c r="D64" i="257"/>
  <c r="F62" i="257"/>
  <c r="E62" i="257"/>
  <c r="D61" i="257"/>
  <c r="D60" i="257"/>
  <c r="D59" i="257"/>
  <c r="D58" i="257"/>
  <c r="D57" i="257"/>
  <c r="D56" i="257"/>
  <c r="D55" i="257"/>
  <c r="F53" i="257"/>
  <c r="E53" i="257"/>
  <c r="D52" i="257"/>
  <c r="D53" i="257" s="1"/>
  <c r="F50" i="257"/>
  <c r="E50" i="257"/>
  <c r="D49" i="257"/>
  <c r="D50" i="257" s="1"/>
  <c r="F47" i="257"/>
  <c r="E47" i="257"/>
  <c r="D46" i="257"/>
  <c r="D47" i="257" s="1"/>
  <c r="F44" i="257"/>
  <c r="E44" i="257"/>
  <c r="D43" i="257"/>
  <c r="D42" i="257"/>
  <c r="D41" i="257"/>
  <c r="D40" i="257"/>
  <c r="D39" i="257"/>
  <c r="D38" i="257"/>
  <c r="D37" i="257"/>
  <c r="D36" i="257"/>
  <c r="D35" i="257"/>
  <c r="D34" i="257"/>
  <c r="D33" i="257"/>
  <c r="D32" i="257"/>
  <c r="D31" i="257"/>
  <c r="D30" i="257"/>
  <c r="D29" i="257"/>
  <c r="D28" i="257"/>
  <c r="D27" i="257"/>
  <c r="D26" i="257"/>
  <c r="D25" i="257"/>
  <c r="D24" i="257"/>
  <c r="D23" i="257"/>
  <c r="D22" i="257"/>
  <c r="D21" i="257"/>
  <c r="D20" i="257"/>
  <c r="D19" i="257"/>
  <c r="D18" i="257"/>
  <c r="D17" i="257"/>
  <c r="D16" i="257"/>
  <c r="D15" i="257"/>
  <c r="D14" i="257"/>
  <c r="D13" i="257"/>
  <c r="D12" i="257"/>
  <c r="D11" i="257"/>
  <c r="D10" i="257"/>
  <c r="D9" i="257"/>
  <c r="F170" i="256"/>
  <c r="E170" i="256"/>
  <c r="D169" i="256"/>
  <c r="D168" i="256"/>
  <c r="D167" i="256"/>
  <c r="D166" i="256"/>
  <c r="D165" i="256"/>
  <c r="D164" i="256"/>
  <c r="D163" i="256"/>
  <c r="F161" i="256"/>
  <c r="E161" i="256"/>
  <c r="D160" i="256"/>
  <c r="D159" i="256"/>
  <c r="D158" i="256"/>
  <c r="D157" i="256"/>
  <c r="F155" i="256"/>
  <c r="E155" i="256"/>
  <c r="D154" i="256"/>
  <c r="D155" i="256" s="1"/>
  <c r="F152" i="256"/>
  <c r="E152" i="256"/>
  <c r="D151" i="256"/>
  <c r="D150" i="256"/>
  <c r="D149" i="256"/>
  <c r="D148" i="256"/>
  <c r="F146" i="256"/>
  <c r="E146" i="256"/>
  <c r="D145" i="256"/>
  <c r="D146" i="256" s="1"/>
  <c r="F143" i="256"/>
  <c r="E143" i="256"/>
  <c r="D142" i="256"/>
  <c r="D143" i="256" s="1"/>
  <c r="F140" i="256"/>
  <c r="E140" i="256"/>
  <c r="D139" i="256"/>
  <c r="D138" i="256"/>
  <c r="D137" i="256"/>
  <c r="D136" i="256"/>
  <c r="D135" i="256"/>
  <c r="D134" i="256"/>
  <c r="D133" i="256"/>
  <c r="D132" i="256"/>
  <c r="D131" i="256"/>
  <c r="D130" i="256"/>
  <c r="F128" i="256"/>
  <c r="E128" i="256"/>
  <c r="D127" i="256"/>
  <c r="D126" i="256"/>
  <c r="D125" i="256"/>
  <c r="D124" i="256"/>
  <c r="D123" i="256"/>
  <c r="D122" i="256"/>
  <c r="D121" i="256"/>
  <c r="D120" i="256"/>
  <c r="D119" i="256"/>
  <c r="F117" i="256"/>
  <c r="E117" i="256"/>
  <c r="D116" i="256"/>
  <c r="D115" i="256"/>
  <c r="D114" i="256"/>
  <c r="D113" i="256"/>
  <c r="D112" i="256"/>
  <c r="D111" i="256"/>
  <c r="D110" i="256"/>
  <c r="D109" i="256"/>
  <c r="F107" i="256"/>
  <c r="E107" i="256"/>
  <c r="D106" i="256"/>
  <c r="D105" i="256"/>
  <c r="D104" i="256"/>
  <c r="D103" i="256"/>
  <c r="D102" i="256"/>
  <c r="F100" i="256"/>
  <c r="E100" i="256"/>
  <c r="D99" i="256"/>
  <c r="D98" i="256"/>
  <c r="D97" i="256"/>
  <c r="D96" i="256"/>
  <c r="D95" i="256"/>
  <c r="D94" i="256"/>
  <c r="D93" i="256"/>
  <c r="D92" i="256"/>
  <c r="D91" i="256"/>
  <c r="D90" i="256"/>
  <c r="D89" i="256"/>
  <c r="D88" i="256"/>
  <c r="D87" i="256"/>
  <c r="D86" i="256"/>
  <c r="D85" i="256"/>
  <c r="F83" i="256"/>
  <c r="E83" i="256"/>
  <c r="D82" i="256"/>
  <c r="D81" i="256"/>
  <c r="D80" i="256"/>
  <c r="D79" i="256"/>
  <c r="F77" i="256"/>
  <c r="E77" i="256"/>
  <c r="D76" i="256"/>
  <c r="D75" i="256"/>
  <c r="D74" i="256"/>
  <c r="F72" i="256"/>
  <c r="E72" i="256"/>
  <c r="D71" i="256"/>
  <c r="D70" i="256"/>
  <c r="D69" i="256"/>
  <c r="D68" i="256"/>
  <c r="F66" i="256"/>
  <c r="E66" i="256"/>
  <c r="D65" i="256"/>
  <c r="D64" i="256"/>
  <c r="F62" i="256"/>
  <c r="E62" i="256"/>
  <c r="D61" i="256"/>
  <c r="D60" i="256"/>
  <c r="D59" i="256"/>
  <c r="D58" i="256"/>
  <c r="D57" i="256"/>
  <c r="D56" i="256"/>
  <c r="D55" i="256"/>
  <c r="F53" i="256"/>
  <c r="E53" i="256"/>
  <c r="D52" i="256"/>
  <c r="D53" i="256" s="1"/>
  <c r="F50" i="256"/>
  <c r="E50" i="256"/>
  <c r="D49" i="256"/>
  <c r="D50" i="256" s="1"/>
  <c r="F47" i="256"/>
  <c r="E47" i="256"/>
  <c r="D46" i="256"/>
  <c r="D47" i="256" s="1"/>
  <c r="F44" i="256"/>
  <c r="E44" i="256"/>
  <c r="D43" i="256"/>
  <c r="D42" i="256"/>
  <c r="D41" i="256"/>
  <c r="D40" i="256"/>
  <c r="D39" i="256"/>
  <c r="D38" i="256"/>
  <c r="D37" i="256"/>
  <c r="D36" i="256"/>
  <c r="D35" i="256"/>
  <c r="D34" i="256"/>
  <c r="D33" i="256"/>
  <c r="D32" i="256"/>
  <c r="D31" i="256"/>
  <c r="D30" i="256"/>
  <c r="D29" i="256"/>
  <c r="D28" i="256"/>
  <c r="D27" i="256"/>
  <c r="D26" i="256"/>
  <c r="D25" i="256"/>
  <c r="D24" i="256"/>
  <c r="D23" i="256"/>
  <c r="D22" i="256"/>
  <c r="D21" i="256"/>
  <c r="D20" i="256"/>
  <c r="D19" i="256"/>
  <c r="D18" i="256"/>
  <c r="D17" i="256"/>
  <c r="D16" i="256"/>
  <c r="D15" i="256"/>
  <c r="D14" i="256"/>
  <c r="D13" i="256"/>
  <c r="D12" i="256"/>
  <c r="D11" i="256"/>
  <c r="D10" i="256"/>
  <c r="D9" i="256"/>
  <c r="F170" i="255"/>
  <c r="E170" i="255"/>
  <c r="D169" i="255"/>
  <c r="D168" i="255"/>
  <c r="D167" i="255"/>
  <c r="D166" i="255"/>
  <c r="D165" i="255"/>
  <c r="D164" i="255"/>
  <c r="D163" i="255"/>
  <c r="F161" i="255"/>
  <c r="E161" i="255"/>
  <c r="D160" i="255"/>
  <c r="D159" i="255"/>
  <c r="D158" i="255"/>
  <c r="D157" i="255"/>
  <c r="F155" i="255"/>
  <c r="E155" i="255"/>
  <c r="D154" i="255"/>
  <c r="D155" i="255" s="1"/>
  <c r="F152" i="255"/>
  <c r="E152" i="255"/>
  <c r="D151" i="255"/>
  <c r="D150" i="255"/>
  <c r="D149" i="255"/>
  <c r="D148" i="255"/>
  <c r="F146" i="255"/>
  <c r="E146" i="255"/>
  <c r="D145" i="255"/>
  <c r="D146" i="255" s="1"/>
  <c r="F143" i="255"/>
  <c r="E143" i="255"/>
  <c r="D142" i="255"/>
  <c r="D143" i="255" s="1"/>
  <c r="F140" i="255"/>
  <c r="E140" i="255"/>
  <c r="D139" i="255"/>
  <c r="D138" i="255"/>
  <c r="D137" i="255"/>
  <c r="D136" i="255"/>
  <c r="D135" i="255"/>
  <c r="D134" i="255"/>
  <c r="D133" i="255"/>
  <c r="D132" i="255"/>
  <c r="D131" i="255"/>
  <c r="D130" i="255"/>
  <c r="F128" i="255"/>
  <c r="E128" i="255"/>
  <c r="D127" i="255"/>
  <c r="D126" i="255"/>
  <c r="D125" i="255"/>
  <c r="D124" i="255"/>
  <c r="D123" i="255"/>
  <c r="D122" i="255"/>
  <c r="D121" i="255"/>
  <c r="D120" i="255"/>
  <c r="D119" i="255"/>
  <c r="F117" i="255"/>
  <c r="E117" i="255"/>
  <c r="D116" i="255"/>
  <c r="D115" i="255"/>
  <c r="D114" i="255"/>
  <c r="D113" i="255"/>
  <c r="D112" i="255"/>
  <c r="D111" i="255"/>
  <c r="D110" i="255"/>
  <c r="D109" i="255"/>
  <c r="F107" i="255"/>
  <c r="E107" i="255"/>
  <c r="D106" i="255"/>
  <c r="D105" i="255"/>
  <c r="D104" i="255"/>
  <c r="D103" i="255"/>
  <c r="D102" i="255"/>
  <c r="F100" i="255"/>
  <c r="E100" i="255"/>
  <c r="D99" i="255"/>
  <c r="D98" i="255"/>
  <c r="D97" i="255"/>
  <c r="D96" i="255"/>
  <c r="D95" i="255"/>
  <c r="D94" i="255"/>
  <c r="D93" i="255"/>
  <c r="D92" i="255"/>
  <c r="D91" i="255"/>
  <c r="D90" i="255"/>
  <c r="D89" i="255"/>
  <c r="D88" i="255"/>
  <c r="D87" i="255"/>
  <c r="D86" i="255"/>
  <c r="D85" i="255"/>
  <c r="F83" i="255"/>
  <c r="E83" i="255"/>
  <c r="D82" i="255"/>
  <c r="D81" i="255"/>
  <c r="D80" i="255"/>
  <c r="D79" i="255"/>
  <c r="F77" i="255"/>
  <c r="E77" i="255"/>
  <c r="D76" i="255"/>
  <c r="D75" i="255"/>
  <c r="D74" i="255"/>
  <c r="F72" i="255"/>
  <c r="E72" i="255"/>
  <c r="D71" i="255"/>
  <c r="D70" i="255"/>
  <c r="D69" i="255"/>
  <c r="D68" i="255"/>
  <c r="F66" i="255"/>
  <c r="E66" i="255"/>
  <c r="D65" i="255"/>
  <c r="D64" i="255"/>
  <c r="F62" i="255"/>
  <c r="E62" i="255"/>
  <c r="D61" i="255"/>
  <c r="D60" i="255"/>
  <c r="D59" i="255"/>
  <c r="D58" i="255"/>
  <c r="D57" i="255"/>
  <c r="D56" i="255"/>
  <c r="D55" i="255"/>
  <c r="F53" i="255"/>
  <c r="E53" i="255"/>
  <c r="D52" i="255"/>
  <c r="D53" i="255" s="1"/>
  <c r="F50" i="255"/>
  <c r="E50" i="255"/>
  <c r="D49" i="255"/>
  <c r="D50" i="255" s="1"/>
  <c r="F47" i="255"/>
  <c r="E47" i="255"/>
  <c r="D46" i="255"/>
  <c r="D47" i="255" s="1"/>
  <c r="F44" i="255"/>
  <c r="E44" i="255"/>
  <c r="D43" i="255"/>
  <c r="D42" i="255"/>
  <c r="D41" i="255"/>
  <c r="D40" i="255"/>
  <c r="D39" i="255"/>
  <c r="D38" i="255"/>
  <c r="D37" i="255"/>
  <c r="D36" i="255"/>
  <c r="D35" i="255"/>
  <c r="D34" i="255"/>
  <c r="D33" i="255"/>
  <c r="D32" i="255"/>
  <c r="D31" i="255"/>
  <c r="D30" i="255"/>
  <c r="D29" i="255"/>
  <c r="D28" i="255"/>
  <c r="D27" i="255"/>
  <c r="D26" i="255"/>
  <c r="D25" i="255"/>
  <c r="D24" i="255"/>
  <c r="D23" i="255"/>
  <c r="D22" i="255"/>
  <c r="D21" i="255"/>
  <c r="D20" i="255"/>
  <c r="D19" i="255"/>
  <c r="D18" i="255"/>
  <c r="D17" i="255"/>
  <c r="D16" i="255"/>
  <c r="D15" i="255"/>
  <c r="D14" i="255"/>
  <c r="D13" i="255"/>
  <c r="D12" i="255"/>
  <c r="D11" i="255"/>
  <c r="D10" i="255"/>
  <c r="D9" i="255"/>
  <c r="F170" i="254"/>
  <c r="E170" i="254"/>
  <c r="D169" i="254"/>
  <c r="D168" i="254"/>
  <c r="D167" i="254"/>
  <c r="D166" i="254"/>
  <c r="D165" i="254"/>
  <c r="D164" i="254"/>
  <c r="D163" i="254"/>
  <c r="F161" i="254"/>
  <c r="E161" i="254"/>
  <c r="D160" i="254"/>
  <c r="D159" i="254"/>
  <c r="D158" i="254"/>
  <c r="D157" i="254"/>
  <c r="F155" i="254"/>
  <c r="E155" i="254"/>
  <c r="D154" i="254"/>
  <c r="D155" i="254" s="1"/>
  <c r="F152" i="254"/>
  <c r="E152" i="254"/>
  <c r="D151" i="254"/>
  <c r="D150" i="254"/>
  <c r="D149" i="254"/>
  <c r="D148" i="254"/>
  <c r="F146" i="254"/>
  <c r="E146" i="254"/>
  <c r="D145" i="254"/>
  <c r="D146" i="254" s="1"/>
  <c r="F143" i="254"/>
  <c r="E143" i="254"/>
  <c r="D142" i="254"/>
  <c r="D143" i="254" s="1"/>
  <c r="F140" i="254"/>
  <c r="E140" i="254"/>
  <c r="D139" i="254"/>
  <c r="D138" i="254"/>
  <c r="D137" i="254"/>
  <c r="D136" i="254"/>
  <c r="D135" i="254"/>
  <c r="D134" i="254"/>
  <c r="D133" i="254"/>
  <c r="D132" i="254"/>
  <c r="D131" i="254"/>
  <c r="D130" i="254"/>
  <c r="F128" i="254"/>
  <c r="E128" i="254"/>
  <c r="D127" i="254"/>
  <c r="D126" i="254"/>
  <c r="D125" i="254"/>
  <c r="D124" i="254"/>
  <c r="D123" i="254"/>
  <c r="D122" i="254"/>
  <c r="D121" i="254"/>
  <c r="D120" i="254"/>
  <c r="D119" i="254"/>
  <c r="F117" i="254"/>
  <c r="E117" i="254"/>
  <c r="D116" i="254"/>
  <c r="D115" i="254"/>
  <c r="D114" i="254"/>
  <c r="D113" i="254"/>
  <c r="D112" i="254"/>
  <c r="D111" i="254"/>
  <c r="D110" i="254"/>
  <c r="D109" i="254"/>
  <c r="F107" i="254"/>
  <c r="E107" i="254"/>
  <c r="D106" i="254"/>
  <c r="D105" i="254"/>
  <c r="D104" i="254"/>
  <c r="D103" i="254"/>
  <c r="D102" i="254"/>
  <c r="F100" i="254"/>
  <c r="E100" i="254"/>
  <c r="D99" i="254"/>
  <c r="D98" i="254"/>
  <c r="D97" i="254"/>
  <c r="D96" i="254"/>
  <c r="D95" i="254"/>
  <c r="D94" i="254"/>
  <c r="D93" i="254"/>
  <c r="D92" i="254"/>
  <c r="D91" i="254"/>
  <c r="D90" i="254"/>
  <c r="D89" i="254"/>
  <c r="D88" i="254"/>
  <c r="D87" i="254"/>
  <c r="D86" i="254"/>
  <c r="D85" i="254"/>
  <c r="F83" i="254"/>
  <c r="E83" i="254"/>
  <c r="D82" i="254"/>
  <c r="D81" i="254"/>
  <c r="D80" i="254"/>
  <c r="D79" i="254"/>
  <c r="F77" i="254"/>
  <c r="E77" i="254"/>
  <c r="D76" i="254"/>
  <c r="D75" i="254"/>
  <c r="D74" i="254"/>
  <c r="F72" i="254"/>
  <c r="E72" i="254"/>
  <c r="D71" i="254"/>
  <c r="D70" i="254"/>
  <c r="D69" i="254"/>
  <c r="D68" i="254"/>
  <c r="F66" i="254"/>
  <c r="E66" i="254"/>
  <c r="D65" i="254"/>
  <c r="D64" i="254"/>
  <c r="F62" i="254"/>
  <c r="E62" i="254"/>
  <c r="D61" i="254"/>
  <c r="D60" i="254"/>
  <c r="D59" i="254"/>
  <c r="D58" i="254"/>
  <c r="D57" i="254"/>
  <c r="D56" i="254"/>
  <c r="D55" i="254"/>
  <c r="F53" i="254"/>
  <c r="E53" i="254"/>
  <c r="D52" i="254"/>
  <c r="D53" i="254" s="1"/>
  <c r="F50" i="254"/>
  <c r="E50" i="254"/>
  <c r="D49" i="254"/>
  <c r="D50" i="254" s="1"/>
  <c r="F47" i="254"/>
  <c r="E47" i="254"/>
  <c r="D46" i="254"/>
  <c r="D47" i="254" s="1"/>
  <c r="F44" i="254"/>
  <c r="E44" i="254"/>
  <c r="D43" i="254"/>
  <c r="D42" i="254"/>
  <c r="D41" i="254"/>
  <c r="D40" i="254"/>
  <c r="D39" i="254"/>
  <c r="D38" i="254"/>
  <c r="D37" i="254"/>
  <c r="D36" i="254"/>
  <c r="D35" i="254"/>
  <c r="D34" i="254"/>
  <c r="D33" i="254"/>
  <c r="D32" i="254"/>
  <c r="D31" i="254"/>
  <c r="D30" i="254"/>
  <c r="D29" i="254"/>
  <c r="D28" i="254"/>
  <c r="D27" i="254"/>
  <c r="D26" i="254"/>
  <c r="D25" i="254"/>
  <c r="D24" i="254"/>
  <c r="D23" i="254"/>
  <c r="D22" i="254"/>
  <c r="D21" i="254"/>
  <c r="D20" i="254"/>
  <c r="D19" i="254"/>
  <c r="D18" i="254"/>
  <c r="D17" i="254"/>
  <c r="D16" i="254"/>
  <c r="D15" i="254"/>
  <c r="D14" i="254"/>
  <c r="D13" i="254"/>
  <c r="D12" i="254"/>
  <c r="D11" i="254"/>
  <c r="D10" i="254"/>
  <c r="D9" i="254"/>
  <c r="F170" i="253"/>
  <c r="E170" i="253"/>
  <c r="F161" i="253"/>
  <c r="E161" i="253"/>
  <c r="F155" i="253"/>
  <c r="E155" i="253"/>
  <c r="F152" i="253"/>
  <c r="E152" i="253"/>
  <c r="F146" i="253"/>
  <c r="E146" i="253"/>
  <c r="F143" i="253"/>
  <c r="E143" i="253"/>
  <c r="F140" i="253"/>
  <c r="E140" i="253"/>
  <c r="F128" i="253"/>
  <c r="E128" i="253"/>
  <c r="F117" i="253"/>
  <c r="E117" i="253"/>
  <c r="F107" i="253"/>
  <c r="E107" i="253"/>
  <c r="F100" i="253"/>
  <c r="E100" i="253"/>
  <c r="F83" i="253"/>
  <c r="E83" i="253"/>
  <c r="F77" i="253"/>
  <c r="E77" i="253"/>
  <c r="F72" i="253"/>
  <c r="E72" i="253"/>
  <c r="E66" i="253"/>
  <c r="F62" i="253"/>
  <c r="F53" i="253"/>
  <c r="E53" i="253"/>
  <c r="F50" i="253"/>
  <c r="E50" i="253"/>
  <c r="F47" i="253"/>
  <c r="E47" i="253"/>
  <c r="F44" i="253"/>
  <c r="E44" i="253"/>
  <c r="F170" i="252"/>
  <c r="E170" i="252"/>
  <c r="D169" i="252"/>
  <c r="D168" i="252"/>
  <c r="D167" i="252"/>
  <c r="D166" i="252"/>
  <c r="D165" i="252"/>
  <c r="D164" i="252"/>
  <c r="D163" i="252"/>
  <c r="F161" i="252"/>
  <c r="E161" i="252"/>
  <c r="D160" i="252"/>
  <c r="D159" i="252"/>
  <c r="D158" i="252"/>
  <c r="D157" i="252"/>
  <c r="F155" i="252"/>
  <c r="E155" i="252"/>
  <c r="D154" i="252"/>
  <c r="D155" i="252" s="1"/>
  <c r="F152" i="252"/>
  <c r="E152" i="252"/>
  <c r="D151" i="252"/>
  <c r="D150" i="252"/>
  <c r="D149" i="252"/>
  <c r="D148" i="252"/>
  <c r="F146" i="252"/>
  <c r="E146" i="252"/>
  <c r="D145" i="252"/>
  <c r="D146" i="252" s="1"/>
  <c r="F143" i="252"/>
  <c r="E143" i="252"/>
  <c r="D142" i="252"/>
  <c r="D143" i="252" s="1"/>
  <c r="F140" i="252"/>
  <c r="E140" i="252"/>
  <c r="D139" i="252"/>
  <c r="D138" i="252"/>
  <c r="D137" i="252"/>
  <c r="D136" i="252"/>
  <c r="D135" i="252"/>
  <c r="D134" i="252"/>
  <c r="D133" i="252"/>
  <c r="D132" i="252"/>
  <c r="D131" i="252"/>
  <c r="D130" i="252"/>
  <c r="F128" i="252"/>
  <c r="E128" i="252"/>
  <c r="D127" i="252"/>
  <c r="D126" i="252"/>
  <c r="D125" i="252"/>
  <c r="D124" i="252"/>
  <c r="D123" i="252"/>
  <c r="D122" i="252"/>
  <c r="D121" i="252"/>
  <c r="D120" i="252"/>
  <c r="D119" i="252"/>
  <c r="F117" i="252"/>
  <c r="E117" i="252"/>
  <c r="D116" i="252"/>
  <c r="D115" i="252"/>
  <c r="D114" i="252"/>
  <c r="D113" i="252"/>
  <c r="D112" i="252"/>
  <c r="D111" i="252"/>
  <c r="D110" i="252"/>
  <c r="D109" i="252"/>
  <c r="F107" i="252"/>
  <c r="E107" i="252"/>
  <c r="D106" i="252"/>
  <c r="D105" i="252"/>
  <c r="D104" i="252"/>
  <c r="D103" i="252"/>
  <c r="D102" i="252"/>
  <c r="F100" i="252"/>
  <c r="E100" i="252"/>
  <c r="D99" i="252"/>
  <c r="D98" i="252"/>
  <c r="D97" i="252"/>
  <c r="D96" i="252"/>
  <c r="D95" i="252"/>
  <c r="D94" i="252"/>
  <c r="D93" i="252"/>
  <c r="D92" i="252"/>
  <c r="D91" i="252"/>
  <c r="D90" i="252"/>
  <c r="D89" i="252"/>
  <c r="D88" i="252"/>
  <c r="D87" i="252"/>
  <c r="D86" i="252"/>
  <c r="D85" i="252"/>
  <c r="F83" i="252"/>
  <c r="E83" i="252"/>
  <c r="D82" i="252"/>
  <c r="D81" i="252"/>
  <c r="D80" i="252"/>
  <c r="D79" i="252"/>
  <c r="F77" i="252"/>
  <c r="E77" i="252"/>
  <c r="D76" i="252"/>
  <c r="D75" i="252"/>
  <c r="D74" i="252"/>
  <c r="F72" i="252"/>
  <c r="E72" i="252"/>
  <c r="D71" i="252"/>
  <c r="D70" i="252"/>
  <c r="D69" i="252"/>
  <c r="D68" i="252"/>
  <c r="F66" i="252"/>
  <c r="E66" i="252"/>
  <c r="D65" i="252"/>
  <c r="D64" i="252"/>
  <c r="F62" i="252"/>
  <c r="E62" i="252"/>
  <c r="D61" i="252"/>
  <c r="D60" i="252"/>
  <c r="D59" i="252"/>
  <c r="D58" i="252"/>
  <c r="D57" i="252"/>
  <c r="D56" i="252"/>
  <c r="D55" i="252"/>
  <c r="F53" i="252"/>
  <c r="E53" i="252"/>
  <c r="D52" i="252"/>
  <c r="D53" i="252" s="1"/>
  <c r="F50" i="252"/>
  <c r="E50" i="252"/>
  <c r="D49" i="252"/>
  <c r="D50" i="252" s="1"/>
  <c r="F47" i="252"/>
  <c r="E47" i="252"/>
  <c r="D46" i="252"/>
  <c r="D47" i="252" s="1"/>
  <c r="F44" i="252"/>
  <c r="E44" i="252"/>
  <c r="D43" i="252"/>
  <c r="D42" i="252"/>
  <c r="D41" i="252"/>
  <c r="D40" i="252"/>
  <c r="D39" i="252"/>
  <c r="D38" i="252"/>
  <c r="D37" i="252"/>
  <c r="D36" i="252"/>
  <c r="D35" i="252"/>
  <c r="D34" i="252"/>
  <c r="D33" i="252"/>
  <c r="D32" i="252"/>
  <c r="D31" i="252"/>
  <c r="D30" i="252"/>
  <c r="D29" i="252"/>
  <c r="D28" i="252"/>
  <c r="D27" i="252"/>
  <c r="D26" i="252"/>
  <c r="D25" i="252"/>
  <c r="D24" i="252"/>
  <c r="D23" i="252"/>
  <c r="D22" i="252"/>
  <c r="D21" i="252"/>
  <c r="D20" i="252"/>
  <c r="D19" i="252"/>
  <c r="D18" i="252"/>
  <c r="D17" i="252"/>
  <c r="D16" i="252"/>
  <c r="D15" i="252"/>
  <c r="D14" i="252"/>
  <c r="D13" i="252"/>
  <c r="D12" i="252"/>
  <c r="D11" i="252"/>
  <c r="D10" i="252"/>
  <c r="D9" i="252"/>
  <c r="D21" i="250"/>
  <c r="D20" i="250"/>
  <c r="D19" i="250"/>
  <c r="D18" i="250"/>
  <c r="D17" i="250"/>
  <c r="D16" i="250"/>
  <c r="D15" i="250"/>
  <c r="D14" i="250"/>
  <c r="D13" i="250"/>
  <c r="D12" i="250"/>
  <c r="D11" i="250"/>
  <c r="D10" i="250"/>
  <c r="E117" i="249"/>
  <c r="C117" i="249"/>
  <c r="A117" i="249"/>
  <c r="D116" i="249"/>
  <c r="C116" i="249"/>
  <c r="D115" i="249"/>
  <c r="C115" i="249"/>
  <c r="E114" i="249"/>
  <c r="D114" i="249"/>
  <c r="C114" i="249"/>
  <c r="C111" i="249"/>
  <c r="D109" i="249"/>
  <c r="C109" i="249"/>
  <c r="C108" i="249"/>
  <c r="D107" i="249"/>
  <c r="C107" i="249"/>
  <c r="D106" i="249"/>
  <c r="C106" i="249"/>
  <c r="D105" i="249"/>
  <c r="C105" i="249"/>
  <c r="D103" i="249"/>
  <c r="C103" i="249"/>
  <c r="D102" i="249"/>
  <c r="C102" i="249"/>
  <c r="D101" i="249"/>
  <c r="C101" i="249"/>
  <c r="D100" i="249"/>
  <c r="C100" i="249"/>
  <c r="D99" i="249"/>
  <c r="C99" i="249"/>
  <c r="D98" i="249"/>
  <c r="C98" i="249"/>
  <c r="D97" i="249"/>
  <c r="C97" i="249"/>
  <c r="D96" i="249"/>
  <c r="C96" i="249"/>
  <c r="D95" i="249"/>
  <c r="C95" i="249"/>
  <c r="D92" i="249"/>
  <c r="C92" i="249"/>
  <c r="D91" i="249"/>
  <c r="C91" i="249"/>
  <c r="D90" i="249"/>
  <c r="C90" i="249"/>
  <c r="D89" i="249"/>
  <c r="C89" i="249"/>
  <c r="E88" i="249"/>
  <c r="D88" i="249"/>
  <c r="C88" i="249"/>
  <c r="D85" i="249"/>
  <c r="C85" i="249"/>
  <c r="D84" i="249"/>
  <c r="C84" i="249"/>
  <c r="D83" i="249"/>
  <c r="C83" i="249"/>
  <c r="D82" i="249"/>
  <c r="C82" i="249"/>
  <c r="D81" i="249"/>
  <c r="C81" i="249"/>
  <c r="D78" i="249"/>
  <c r="C78" i="249"/>
  <c r="D77" i="249"/>
  <c r="C77" i="249"/>
  <c r="D76" i="249"/>
  <c r="C76" i="249"/>
  <c r="D75" i="249"/>
  <c r="C75" i="249"/>
  <c r="D74" i="249"/>
  <c r="C74" i="249"/>
  <c r="E73" i="249"/>
  <c r="D73" i="249"/>
  <c r="C73" i="249"/>
  <c r="D70" i="249"/>
  <c r="C70" i="249"/>
  <c r="D69" i="249"/>
  <c r="C69" i="249"/>
  <c r="D68" i="249"/>
  <c r="C68" i="249"/>
  <c r="D65" i="249"/>
  <c r="C65" i="249"/>
  <c r="D64" i="249"/>
  <c r="C64" i="249"/>
  <c r="D63" i="249"/>
  <c r="C63" i="249"/>
  <c r="E62" i="249"/>
  <c r="D62" i="249"/>
  <c r="C62" i="249"/>
  <c r="D61" i="249"/>
  <c r="C61" i="249"/>
  <c r="D60" i="249"/>
  <c r="C60" i="249"/>
  <c r="D59" i="249"/>
  <c r="C59" i="249"/>
  <c r="D58" i="249"/>
  <c r="C58" i="249"/>
  <c r="D57" i="249"/>
  <c r="C57" i="249"/>
  <c r="D56" i="249"/>
  <c r="C56" i="249"/>
  <c r="E55" i="249"/>
  <c r="D55" i="249"/>
  <c r="C55" i="249"/>
  <c r="D54" i="249"/>
  <c r="C54" i="249"/>
  <c r="D53" i="249"/>
  <c r="C53" i="249"/>
  <c r="D52" i="249"/>
  <c r="C52" i="249"/>
  <c r="D51" i="249"/>
  <c r="C51" i="249"/>
  <c r="D50" i="249"/>
  <c r="C50" i="249"/>
  <c r="D49" i="249"/>
  <c r="C49" i="249"/>
  <c r="D45" i="249"/>
  <c r="C45" i="249"/>
  <c r="D44" i="249"/>
  <c r="C44" i="249"/>
  <c r="D43" i="249"/>
  <c r="C43" i="249"/>
  <c r="D42" i="249"/>
  <c r="C42" i="249"/>
  <c r="D41" i="249"/>
  <c r="C41" i="249"/>
  <c r="D40" i="249"/>
  <c r="C40" i="249"/>
  <c r="D39" i="249"/>
  <c r="C39" i="249"/>
  <c r="E38" i="249"/>
  <c r="D38" i="249"/>
  <c r="C38" i="249"/>
  <c r="D35" i="249"/>
  <c r="C35" i="249"/>
  <c r="D34" i="249"/>
  <c r="C34" i="249"/>
  <c r="D33" i="249"/>
  <c r="C33" i="249"/>
  <c r="E32" i="249"/>
  <c r="D32" i="249"/>
  <c r="C32" i="249"/>
  <c r="D31" i="249"/>
  <c r="C31" i="249"/>
  <c r="D30" i="249"/>
  <c r="C30" i="249"/>
  <c r="D29" i="249"/>
  <c r="C29" i="249"/>
  <c r="D28" i="249"/>
  <c r="C28" i="249"/>
  <c r="D27" i="249"/>
  <c r="C27" i="249"/>
  <c r="D26" i="249"/>
  <c r="C26" i="249"/>
  <c r="D25" i="249"/>
  <c r="C25" i="249"/>
  <c r="D24" i="249"/>
  <c r="C24" i="249"/>
  <c r="D23" i="249"/>
  <c r="C23" i="249"/>
  <c r="D22" i="249"/>
  <c r="C22" i="249"/>
  <c r="D21" i="249"/>
  <c r="C21" i="249"/>
  <c r="D20" i="249"/>
  <c r="C20" i="249"/>
  <c r="D19" i="249"/>
  <c r="C19" i="249"/>
  <c r="D18" i="249"/>
  <c r="C18" i="249"/>
  <c r="D17" i="249"/>
  <c r="C17" i="249"/>
  <c r="D16" i="249"/>
  <c r="C16" i="249"/>
  <c r="D15" i="249"/>
  <c r="C15" i="249"/>
  <c r="E14" i="249"/>
  <c r="D14" i="249"/>
  <c r="C14" i="249"/>
  <c r="D13" i="249"/>
  <c r="C13" i="249"/>
  <c r="D12" i="249"/>
  <c r="C12" i="249"/>
  <c r="E173" i="247"/>
  <c r="E28" i="246" s="1"/>
  <c r="D173" i="247"/>
  <c r="D174" i="247" s="1"/>
  <c r="E164" i="247"/>
  <c r="E27" i="246" s="1"/>
  <c r="F164" i="247"/>
  <c r="E158" i="247"/>
  <c r="E26" i="246" s="1"/>
  <c r="E155" i="247"/>
  <c r="E25" i="246" s="1"/>
  <c r="F155" i="247"/>
  <c r="F149" i="247"/>
  <c r="E149" i="247"/>
  <c r="E24" i="246" s="1"/>
  <c r="F146" i="247"/>
  <c r="E146" i="247"/>
  <c r="E23" i="246" s="1"/>
  <c r="E143" i="247"/>
  <c r="E22" i="246" s="1"/>
  <c r="F143" i="247"/>
  <c r="E131" i="247"/>
  <c r="E21" i="246" s="1"/>
  <c r="F131" i="247"/>
  <c r="E120" i="247"/>
  <c r="E20" i="246" s="1"/>
  <c r="F120" i="247"/>
  <c r="E110" i="247"/>
  <c r="E19" i="246" s="1"/>
  <c r="F110" i="247"/>
  <c r="E103" i="247"/>
  <c r="E18" i="246" s="1"/>
  <c r="E86" i="247"/>
  <c r="E17" i="246" s="1"/>
  <c r="F86" i="247"/>
  <c r="E80" i="247"/>
  <c r="E16" i="246" s="1"/>
  <c r="F80" i="247"/>
  <c r="F16" i="246" s="1"/>
  <c r="E88" i="2" s="1"/>
  <c r="E75" i="247"/>
  <c r="E15" i="246" s="1"/>
  <c r="E69" i="247"/>
  <c r="E14" i="246" s="1"/>
  <c r="F69" i="247"/>
  <c r="F14" i="246" s="1"/>
  <c r="E86" i="2" s="1"/>
  <c r="E65" i="247"/>
  <c r="E13" i="246" s="1"/>
  <c r="F65" i="247"/>
  <c r="F56" i="247"/>
  <c r="E56" i="247"/>
  <c r="E12" i="246" s="1"/>
  <c r="F53" i="247"/>
  <c r="E53" i="247"/>
  <c r="E11" i="246" s="1"/>
  <c r="E50" i="247"/>
  <c r="E10" i="246" s="1"/>
  <c r="F50" i="247"/>
  <c r="F10" i="246" s="1"/>
  <c r="E82" i="2" s="1"/>
  <c r="E47" i="247"/>
  <c r="E9" i="246" s="1"/>
  <c r="F47" i="247"/>
  <c r="F44" i="247"/>
  <c r="E44" i="247"/>
  <c r="E8" i="246" s="1"/>
  <c r="D27" i="246"/>
  <c r="D26" i="246"/>
  <c r="D25" i="246"/>
  <c r="D24" i="246"/>
  <c r="D23" i="246"/>
  <c r="D22" i="246"/>
  <c r="D21" i="246"/>
  <c r="D20" i="246"/>
  <c r="D19" i="246"/>
  <c r="D18" i="246"/>
  <c r="D17" i="246"/>
  <c r="D16" i="246"/>
  <c r="D15" i="246"/>
  <c r="D14" i="246"/>
  <c r="D13" i="246"/>
  <c r="D12" i="246"/>
  <c r="D11" i="246"/>
  <c r="D10" i="246"/>
  <c r="D9" i="246"/>
  <c r="D8" i="246"/>
  <c r="D122" i="245"/>
  <c r="E22" i="250" s="1"/>
  <c r="C122" i="245"/>
  <c r="D22" i="250" s="1"/>
  <c r="D116" i="245"/>
  <c r="E21" i="250" s="1"/>
  <c r="D109" i="245"/>
  <c r="E20" i="250" s="1"/>
  <c r="D104" i="245"/>
  <c r="E19" i="250" s="1"/>
  <c r="D98" i="245"/>
  <c r="E18" i="250" s="1"/>
  <c r="D91" i="245"/>
  <c r="E17" i="250" s="1"/>
  <c r="E77" i="249"/>
  <c r="E85" i="245"/>
  <c r="E84" i="245"/>
  <c r="D79" i="245"/>
  <c r="E16" i="250" s="1"/>
  <c r="D72" i="245"/>
  <c r="E15" i="250" s="1"/>
  <c r="D64" i="245"/>
  <c r="E14" i="250" s="1"/>
  <c r="E111" i="249"/>
  <c r="E61" i="245"/>
  <c r="E52" i="245"/>
  <c r="D45" i="245"/>
  <c r="E13" i="250" s="1"/>
  <c r="E40" i="245"/>
  <c r="D36" i="245"/>
  <c r="E12" i="250" s="1"/>
  <c r="E32" i="245"/>
  <c r="D30" i="245"/>
  <c r="E11" i="250" s="1"/>
  <c r="E50" i="249"/>
  <c r="D24" i="245"/>
  <c r="E10" i="250" s="1"/>
  <c r="E33" i="249"/>
  <c r="E23" i="249"/>
  <c r="E9" i="245"/>
  <c r="D77" i="288" l="1"/>
  <c r="D77" i="314"/>
  <c r="F171" i="247"/>
  <c r="D107" i="293"/>
  <c r="D140" i="293"/>
  <c r="D44" i="300"/>
  <c r="D44" i="304"/>
  <c r="D77" i="282"/>
  <c r="D152" i="303"/>
  <c r="E109" i="249"/>
  <c r="H62" i="322"/>
  <c r="H69" i="324" s="1"/>
  <c r="F100" i="297"/>
  <c r="F89" i="247"/>
  <c r="D66" i="320"/>
  <c r="E27" i="249"/>
  <c r="H85" i="322"/>
  <c r="H48" i="324" s="1"/>
  <c r="E12" i="249"/>
  <c r="H10" i="322"/>
  <c r="E89" i="249"/>
  <c r="H41" i="322"/>
  <c r="H28" i="324" s="1"/>
  <c r="E171" i="252"/>
  <c r="D66" i="271"/>
  <c r="D66" i="297"/>
  <c r="D66" i="301"/>
  <c r="D66" i="319"/>
  <c r="F72" i="318"/>
  <c r="F73" i="247"/>
  <c r="F171" i="252"/>
  <c r="E10" i="245" s="1"/>
  <c r="E56" i="249"/>
  <c r="H33" i="322"/>
  <c r="E100" i="249"/>
  <c r="H53" i="322"/>
  <c r="E65" i="249"/>
  <c r="H86" i="322"/>
  <c r="H46" i="324" s="1"/>
  <c r="D66" i="256"/>
  <c r="D66" i="280"/>
  <c r="D161" i="281"/>
  <c r="F171" i="294"/>
  <c r="E77" i="245" s="1"/>
  <c r="H78" i="322" s="1"/>
  <c r="F25" i="246"/>
  <c r="E97" i="2" s="1"/>
  <c r="F27" i="246"/>
  <c r="E99" i="2" s="1"/>
  <c r="F23" i="246"/>
  <c r="E95" i="2" s="1"/>
  <c r="F22" i="246"/>
  <c r="E94" i="2" s="1"/>
  <c r="F24" i="246"/>
  <c r="E96" i="2" s="1"/>
  <c r="F21" i="246"/>
  <c r="E93" i="2" s="1"/>
  <c r="F20" i="246"/>
  <c r="E92" i="2" s="1"/>
  <c r="F19" i="246"/>
  <c r="E91" i="2" s="1"/>
  <c r="F17" i="246"/>
  <c r="E89" i="2" s="1"/>
  <c r="F13" i="246"/>
  <c r="E85" i="2" s="1"/>
  <c r="F12" i="246"/>
  <c r="E84" i="2" s="1"/>
  <c r="F11" i="246"/>
  <c r="E83" i="2" s="1"/>
  <c r="F9" i="246"/>
  <c r="E81" i="2" s="1"/>
  <c r="F8" i="246"/>
  <c r="E80" i="2" s="1"/>
  <c r="D66" i="286"/>
  <c r="D117" i="315"/>
  <c r="D62" i="302"/>
  <c r="D77" i="260"/>
  <c r="D66" i="262"/>
  <c r="D77" i="264"/>
  <c r="E171" i="268"/>
  <c r="D66" i="269"/>
  <c r="D62" i="275"/>
  <c r="D66" i="275"/>
  <c r="D77" i="277"/>
  <c r="D83" i="313"/>
  <c r="D77" i="252"/>
  <c r="D77" i="259"/>
  <c r="D83" i="283"/>
  <c r="D66" i="291"/>
  <c r="D83" i="302"/>
  <c r="D66" i="272"/>
  <c r="D66" i="260"/>
  <c r="F171" i="268"/>
  <c r="E38" i="245" s="1"/>
  <c r="D161" i="269"/>
  <c r="D161" i="276"/>
  <c r="D152" i="279"/>
  <c r="D44" i="280"/>
  <c r="D152" i="286"/>
  <c r="D44" i="287"/>
  <c r="D66" i="287"/>
  <c r="D100" i="291"/>
  <c r="D117" i="291"/>
  <c r="D107" i="292"/>
  <c r="D152" i="310"/>
  <c r="D44" i="311"/>
  <c r="C71" i="249"/>
  <c r="C14" i="248" s="1"/>
  <c r="D152" i="260"/>
  <c r="D66" i="261"/>
  <c r="D77" i="262"/>
  <c r="D107" i="262"/>
  <c r="D107" i="269"/>
  <c r="D140" i="269"/>
  <c r="D83" i="276"/>
  <c r="D107" i="276"/>
  <c r="D83" i="281"/>
  <c r="D62" i="284"/>
  <c r="D77" i="284"/>
  <c r="D152" i="289"/>
  <c r="D44" i="290"/>
  <c r="D77" i="303"/>
  <c r="D161" i="317"/>
  <c r="D66" i="252"/>
  <c r="D66" i="255"/>
  <c r="D66" i="263"/>
  <c r="D140" i="267"/>
  <c r="D66" i="273"/>
  <c r="D66" i="281"/>
  <c r="D128" i="287"/>
  <c r="D66" i="288"/>
  <c r="D128" i="295"/>
  <c r="D152" i="308"/>
  <c r="D62" i="317"/>
  <c r="D93" i="249"/>
  <c r="D17" i="248" s="1"/>
  <c r="D107" i="283"/>
  <c r="D66" i="290"/>
  <c r="D100" i="290"/>
  <c r="D117" i="290"/>
  <c r="D161" i="291"/>
  <c r="D140" i="292"/>
  <c r="D66" i="307"/>
  <c r="D62" i="311"/>
  <c r="D66" i="314"/>
  <c r="D62" i="315"/>
  <c r="D66" i="254"/>
  <c r="F171" i="274"/>
  <c r="E48" i="245" s="1"/>
  <c r="D66" i="276"/>
  <c r="D117" i="279"/>
  <c r="D77" i="286"/>
  <c r="D83" i="287"/>
  <c r="D128" i="288"/>
  <c r="D152" i="288"/>
  <c r="D44" i="289"/>
  <c r="D66" i="306"/>
  <c r="D66" i="258"/>
  <c r="D117" i="259"/>
  <c r="D152" i="277"/>
  <c r="D77" i="279"/>
  <c r="D128" i="281"/>
  <c r="D66" i="305"/>
  <c r="D62" i="306"/>
  <c r="D107" i="306"/>
  <c r="D140" i="306"/>
  <c r="D66" i="309"/>
  <c r="D117" i="309"/>
  <c r="D77" i="310"/>
  <c r="D77" i="256"/>
  <c r="D62" i="263"/>
  <c r="D66" i="264"/>
  <c r="D72" i="290"/>
  <c r="D66" i="292"/>
  <c r="D128" i="302"/>
  <c r="D23" i="250"/>
  <c r="D175" i="247" s="1"/>
  <c r="D128" i="252"/>
  <c r="D152" i="252"/>
  <c r="F171" i="253"/>
  <c r="E12" i="245" s="1"/>
  <c r="D107" i="254"/>
  <c r="D62" i="255"/>
  <c r="D66" i="259"/>
  <c r="D72" i="261"/>
  <c r="D77" i="261"/>
  <c r="D77" i="263"/>
  <c r="D66" i="266"/>
  <c r="D161" i="275"/>
  <c r="D83" i="296"/>
  <c r="D128" i="296"/>
  <c r="D72" i="297"/>
  <c r="D62" i="300"/>
  <c r="D117" i="300"/>
  <c r="D72" i="301"/>
  <c r="D100" i="301"/>
  <c r="D140" i="301"/>
  <c r="D107" i="302"/>
  <c r="D161" i="302"/>
  <c r="D72" i="320"/>
  <c r="D128" i="320"/>
  <c r="D140" i="320"/>
  <c r="D77" i="269"/>
  <c r="D72" i="275"/>
  <c r="D128" i="275"/>
  <c r="D140" i="275"/>
  <c r="D72" i="280"/>
  <c r="D140" i="280"/>
  <c r="D107" i="281"/>
  <c r="D62" i="282"/>
  <c r="D77" i="295"/>
  <c r="D83" i="295"/>
  <c r="D66" i="296"/>
  <c r="D72" i="304"/>
  <c r="D100" i="305"/>
  <c r="D77" i="307"/>
  <c r="D72" i="308"/>
  <c r="D100" i="309"/>
  <c r="D107" i="313"/>
  <c r="E171" i="317"/>
  <c r="D72" i="319"/>
  <c r="D140" i="319"/>
  <c r="D128" i="260"/>
  <c r="D117" i="255"/>
  <c r="D128" i="256"/>
  <c r="D152" i="256"/>
  <c r="D140" i="266"/>
  <c r="D62" i="267"/>
  <c r="D72" i="272"/>
  <c r="D140" i="272"/>
  <c r="D83" i="273"/>
  <c r="D107" i="273"/>
  <c r="D128" i="273"/>
  <c r="D161" i="273"/>
  <c r="D100" i="280"/>
  <c r="D72" i="287"/>
  <c r="D77" i="287"/>
  <c r="D72" i="289"/>
  <c r="D77" i="289"/>
  <c r="D161" i="290"/>
  <c r="D161" i="292"/>
  <c r="D66" i="295"/>
  <c r="C93" i="249"/>
  <c r="C17" i="248" s="1"/>
  <c r="C79" i="249"/>
  <c r="C15" i="248" s="1"/>
  <c r="D86" i="249"/>
  <c r="D16" i="248" s="1"/>
  <c r="D77" i="255"/>
  <c r="D77" i="258"/>
  <c r="D107" i="258"/>
  <c r="D62" i="259"/>
  <c r="D117" i="263"/>
  <c r="D128" i="264"/>
  <c r="D152" i="264"/>
  <c r="D62" i="266"/>
  <c r="D66" i="267"/>
  <c r="D72" i="271"/>
  <c r="D140" i="271"/>
  <c r="D100" i="279"/>
  <c r="D152" i="282"/>
  <c r="D44" i="283"/>
  <c r="D66" i="289"/>
  <c r="D117" i="311"/>
  <c r="D72" i="312"/>
  <c r="D140" i="312"/>
  <c r="D152" i="314"/>
  <c r="D44" i="315"/>
  <c r="D72" i="257"/>
  <c r="D77" i="257"/>
  <c r="D44" i="257"/>
  <c r="D66" i="257"/>
  <c r="F171" i="260"/>
  <c r="E20" i="245" s="1"/>
  <c r="D28" i="246"/>
  <c r="D29" i="246" s="1"/>
  <c r="D30" i="246" s="1"/>
  <c r="D36" i="249"/>
  <c r="D11" i="248" s="1"/>
  <c r="D79" i="249"/>
  <c r="D15" i="248" s="1"/>
  <c r="D107" i="255"/>
  <c r="D117" i="256"/>
  <c r="D128" i="257"/>
  <c r="D152" i="257"/>
  <c r="D107" i="259"/>
  <c r="D140" i="259"/>
  <c r="D117" i="260"/>
  <c r="D140" i="263"/>
  <c r="D100" i="264"/>
  <c r="D117" i="264"/>
  <c r="D83" i="266"/>
  <c r="D128" i="266"/>
  <c r="D77" i="267"/>
  <c r="D83" i="267"/>
  <c r="D128" i="267"/>
  <c r="E171" i="269"/>
  <c r="D152" i="271"/>
  <c r="D44" i="272"/>
  <c r="D100" i="272"/>
  <c r="D117" i="272"/>
  <c r="F171" i="272"/>
  <c r="E44" i="245" s="1"/>
  <c r="D72" i="273"/>
  <c r="D140" i="273"/>
  <c r="F171" i="273"/>
  <c r="E47" i="245" s="1"/>
  <c r="E171" i="274"/>
  <c r="D117" i="275"/>
  <c r="F171" i="275"/>
  <c r="E49" i="245" s="1"/>
  <c r="E171" i="275"/>
  <c r="D62" i="276"/>
  <c r="D72" i="276"/>
  <c r="D100" i="276"/>
  <c r="D128" i="276"/>
  <c r="D140" i="276"/>
  <c r="D83" i="277"/>
  <c r="D107" i="277"/>
  <c r="D62" i="279"/>
  <c r="E171" i="284"/>
  <c r="D66" i="249"/>
  <c r="D13" i="248" s="1"/>
  <c r="F171" i="256"/>
  <c r="E15" i="245" s="1"/>
  <c r="F171" i="264"/>
  <c r="E29" i="245" s="1"/>
  <c r="F171" i="271"/>
  <c r="E42" i="245" s="1"/>
  <c r="E171" i="272"/>
  <c r="D161" i="255"/>
  <c r="F171" i="257"/>
  <c r="E16" i="245" s="1"/>
  <c r="D44" i="262"/>
  <c r="D161" i="263"/>
  <c r="C46" i="249"/>
  <c r="C12" i="248" s="1"/>
  <c r="D71" i="249"/>
  <c r="D14" i="248" s="1"/>
  <c r="C112" i="249"/>
  <c r="C18" i="248" s="1"/>
  <c r="C118" i="249"/>
  <c r="D107" i="252"/>
  <c r="D161" i="252"/>
  <c r="D44" i="254"/>
  <c r="D72" i="254"/>
  <c r="D77" i="254"/>
  <c r="F171" i="254"/>
  <c r="E13" i="245" s="1"/>
  <c r="D128" i="254"/>
  <c r="D152" i="254"/>
  <c r="D44" i="255"/>
  <c r="D72" i="255"/>
  <c r="D107" i="256"/>
  <c r="D62" i="257"/>
  <c r="D117" i="257"/>
  <c r="F171" i="258"/>
  <c r="E17" i="245" s="1"/>
  <c r="D128" i="258"/>
  <c r="D152" i="258"/>
  <c r="D44" i="259"/>
  <c r="D72" i="259"/>
  <c r="D107" i="260"/>
  <c r="D62" i="261"/>
  <c r="D117" i="261"/>
  <c r="F171" i="262"/>
  <c r="E26" i="245" s="1"/>
  <c r="D128" i="262"/>
  <c r="D152" i="262"/>
  <c r="D44" i="263"/>
  <c r="D72" i="263"/>
  <c r="D107" i="264"/>
  <c r="D44" i="266"/>
  <c r="D72" i="266"/>
  <c r="E171" i="266"/>
  <c r="D152" i="267"/>
  <c r="D44" i="269"/>
  <c r="D72" i="269"/>
  <c r="D83" i="269"/>
  <c r="D44" i="271"/>
  <c r="D100" i="271"/>
  <c r="D117" i="271"/>
  <c r="F171" i="279"/>
  <c r="E53" i="245" s="1"/>
  <c r="E171" i="280"/>
  <c r="D152" i="284"/>
  <c r="F171" i="284"/>
  <c r="E59" i="245" s="1"/>
  <c r="F171" i="288"/>
  <c r="E68" i="245" s="1"/>
  <c r="D44" i="261"/>
  <c r="D100" i="275"/>
  <c r="D44" i="279"/>
  <c r="D44" i="284"/>
  <c r="F171" i="295"/>
  <c r="E78" i="245" s="1"/>
  <c r="D117" i="252"/>
  <c r="D83" i="254"/>
  <c r="D140" i="255"/>
  <c r="D100" i="256"/>
  <c r="D44" i="258"/>
  <c r="D161" i="259"/>
  <c r="D100" i="260"/>
  <c r="F171" i="261"/>
  <c r="E23" i="245" s="1"/>
  <c r="D128" i="261"/>
  <c r="D152" i="261"/>
  <c r="D107" i="263"/>
  <c r="D46" i="249"/>
  <c r="D12" i="248" s="1"/>
  <c r="C66" i="249"/>
  <c r="C13" i="248" s="1"/>
  <c r="D118" i="249"/>
  <c r="D19" i="248" s="1"/>
  <c r="D44" i="252"/>
  <c r="D83" i="252"/>
  <c r="E171" i="253"/>
  <c r="D117" i="254"/>
  <c r="F171" i="255"/>
  <c r="E14" i="245" s="1"/>
  <c r="D128" i="255"/>
  <c r="D152" i="255"/>
  <c r="D44" i="256"/>
  <c r="D83" i="256"/>
  <c r="D107" i="257"/>
  <c r="D140" i="257"/>
  <c r="D161" i="257"/>
  <c r="D100" i="258"/>
  <c r="D117" i="258"/>
  <c r="F171" i="259"/>
  <c r="E18" i="245" s="1"/>
  <c r="D128" i="259"/>
  <c r="D152" i="259"/>
  <c r="D44" i="260"/>
  <c r="D107" i="261"/>
  <c r="D140" i="261"/>
  <c r="D161" i="261"/>
  <c r="D100" i="262"/>
  <c r="D117" i="262"/>
  <c r="F171" i="263"/>
  <c r="E28" i="245" s="1"/>
  <c r="D128" i="263"/>
  <c r="D152" i="263"/>
  <c r="D44" i="264"/>
  <c r="D161" i="266"/>
  <c r="D117" i="267"/>
  <c r="D161" i="267"/>
  <c r="F171" i="269"/>
  <c r="E39" i="245" s="1"/>
  <c r="D128" i="269"/>
  <c r="D152" i="269"/>
  <c r="D62" i="271"/>
  <c r="D77" i="271"/>
  <c r="E171" i="271"/>
  <c r="D83" i="272"/>
  <c r="D107" i="272"/>
  <c r="D128" i="272"/>
  <c r="D161" i="272"/>
  <c r="D62" i="273"/>
  <c r="D77" i="273"/>
  <c r="D152" i="273"/>
  <c r="D44" i="277"/>
  <c r="D117" i="280"/>
  <c r="F171" i="280"/>
  <c r="E54" i="245" s="1"/>
  <c r="D72" i="281"/>
  <c r="D140" i="281"/>
  <c r="E171" i="281"/>
  <c r="D83" i="282"/>
  <c r="D107" i="282"/>
  <c r="D128" i="282"/>
  <c r="D161" i="282"/>
  <c r="D62" i="283"/>
  <c r="D77" i="283"/>
  <c r="D152" i="283"/>
  <c r="F171" i="283"/>
  <c r="E58" i="245" s="1"/>
  <c r="D100" i="284"/>
  <c r="D117" i="284"/>
  <c r="D62" i="286"/>
  <c r="D100" i="286"/>
  <c r="D117" i="286"/>
  <c r="D161" i="286"/>
  <c r="D152" i="287"/>
  <c r="D44" i="288"/>
  <c r="D62" i="288"/>
  <c r="D100" i="288"/>
  <c r="D117" i="288"/>
  <c r="D161" i="288"/>
  <c r="E171" i="288"/>
  <c r="D100" i="289"/>
  <c r="D117" i="289"/>
  <c r="D161" i="289"/>
  <c r="E171" i="289"/>
  <c r="E171" i="290"/>
  <c r="E171" i="291"/>
  <c r="E171" i="292"/>
  <c r="E171" i="293"/>
  <c r="D62" i="269"/>
  <c r="D100" i="269"/>
  <c r="D117" i="269"/>
  <c r="D83" i="271"/>
  <c r="D107" i="271"/>
  <c r="D128" i="271"/>
  <c r="D161" i="271"/>
  <c r="D62" i="272"/>
  <c r="D77" i="272"/>
  <c r="D152" i="272"/>
  <c r="D44" i="273"/>
  <c r="D100" i="273"/>
  <c r="D117" i="273"/>
  <c r="E171" i="273"/>
  <c r="D44" i="275"/>
  <c r="D77" i="275"/>
  <c r="D152" i="275"/>
  <c r="D117" i="276"/>
  <c r="F171" i="276"/>
  <c r="E50" i="245" s="1"/>
  <c r="E171" i="276"/>
  <c r="D62" i="277"/>
  <c r="D66" i="277"/>
  <c r="D72" i="277"/>
  <c r="D100" i="277"/>
  <c r="D128" i="277"/>
  <c r="D140" i="277"/>
  <c r="D161" i="277"/>
  <c r="D83" i="279"/>
  <c r="D107" i="279"/>
  <c r="D128" i="279"/>
  <c r="D161" i="279"/>
  <c r="D62" i="280"/>
  <c r="D77" i="280"/>
  <c r="D152" i="280"/>
  <c r="D44" i="281"/>
  <c r="D100" i="281"/>
  <c r="D117" i="281"/>
  <c r="F171" i="281"/>
  <c r="E55" i="245" s="1"/>
  <c r="D66" i="282"/>
  <c r="D72" i="282"/>
  <c r="D140" i="282"/>
  <c r="E171" i="282"/>
  <c r="D66" i="283"/>
  <c r="D72" i="283"/>
  <c r="D128" i="283"/>
  <c r="D140" i="283"/>
  <c r="D161" i="283"/>
  <c r="D83" i="284"/>
  <c r="D107" i="284"/>
  <c r="D107" i="286"/>
  <c r="D140" i="286"/>
  <c r="D62" i="287"/>
  <c r="D100" i="287"/>
  <c r="D117" i="287"/>
  <c r="D161" i="287"/>
  <c r="E171" i="287"/>
  <c r="D107" i="288"/>
  <c r="D140" i="288"/>
  <c r="D62" i="289"/>
  <c r="D107" i="289"/>
  <c r="D140" i="289"/>
  <c r="F171" i="289"/>
  <c r="E69" i="245" s="1"/>
  <c r="D62" i="290"/>
  <c r="D107" i="290"/>
  <c r="D140" i="290"/>
  <c r="F171" i="290"/>
  <c r="E71" i="245" s="1"/>
  <c r="D62" i="291"/>
  <c r="D83" i="275"/>
  <c r="D107" i="275"/>
  <c r="D44" i="276"/>
  <c r="D77" i="276"/>
  <c r="D152" i="276"/>
  <c r="D117" i="277"/>
  <c r="F171" i="277"/>
  <c r="E51" i="245" s="1"/>
  <c r="E171" i="277"/>
  <c r="D66" i="279"/>
  <c r="D72" i="279"/>
  <c r="D140" i="279"/>
  <c r="E171" i="279"/>
  <c r="D83" i="280"/>
  <c r="D107" i="280"/>
  <c r="D128" i="280"/>
  <c r="D161" i="280"/>
  <c r="D62" i="281"/>
  <c r="D77" i="281"/>
  <c r="D152" i="281"/>
  <c r="D44" i="282"/>
  <c r="D100" i="282"/>
  <c r="D117" i="282"/>
  <c r="F171" i="282"/>
  <c r="E57" i="245" s="1"/>
  <c r="D100" i="283"/>
  <c r="D117" i="283"/>
  <c r="E171" i="283"/>
  <c r="D66" i="284"/>
  <c r="D72" i="284"/>
  <c r="D128" i="284"/>
  <c r="D140" i="284"/>
  <c r="D161" i="284"/>
  <c r="D44" i="286"/>
  <c r="D72" i="286"/>
  <c r="D83" i="286"/>
  <c r="D128" i="286"/>
  <c r="D107" i="287"/>
  <c r="D140" i="287"/>
  <c r="F171" i="287"/>
  <c r="E67" i="245" s="1"/>
  <c r="D72" i="288"/>
  <c r="D83" i="288"/>
  <c r="D83" i="289"/>
  <c r="D128" i="289"/>
  <c r="E171" i="296"/>
  <c r="F171" i="296"/>
  <c r="E81" i="245" s="1"/>
  <c r="E171" i="297"/>
  <c r="F171" i="300"/>
  <c r="E86" i="245" s="1"/>
  <c r="E171" i="301"/>
  <c r="D107" i="291"/>
  <c r="D140" i="291"/>
  <c r="D62" i="292"/>
  <c r="D77" i="292"/>
  <c r="D83" i="292"/>
  <c r="D128" i="292"/>
  <c r="D62" i="293"/>
  <c r="D83" i="293"/>
  <c r="D128" i="293"/>
  <c r="F171" i="293"/>
  <c r="E76" i="245" s="1"/>
  <c r="D44" i="295"/>
  <c r="D72" i="295"/>
  <c r="D152" i="295"/>
  <c r="D44" i="296"/>
  <c r="D72" i="296"/>
  <c r="D152" i="296"/>
  <c r="D44" i="297"/>
  <c r="D100" i="297"/>
  <c r="D117" i="297"/>
  <c r="D77" i="300"/>
  <c r="D152" i="300"/>
  <c r="D44" i="301"/>
  <c r="D117" i="301"/>
  <c r="F171" i="301"/>
  <c r="E89" i="245" s="1"/>
  <c r="D66" i="302"/>
  <c r="D72" i="302"/>
  <c r="E171" i="302"/>
  <c r="D83" i="303"/>
  <c r="D107" i="303"/>
  <c r="D128" i="303"/>
  <c r="D161" i="303"/>
  <c r="D66" i="304"/>
  <c r="D161" i="304"/>
  <c r="D62" i="305"/>
  <c r="D140" i="305"/>
  <c r="D83" i="306"/>
  <c r="D72" i="307"/>
  <c r="D66" i="308"/>
  <c r="D100" i="308"/>
  <c r="D117" i="308"/>
  <c r="D161" i="308"/>
  <c r="D62" i="309"/>
  <c r="D107" i="309"/>
  <c r="D140" i="309"/>
  <c r="D107" i="310"/>
  <c r="D128" i="310"/>
  <c r="D100" i="312"/>
  <c r="D66" i="313"/>
  <c r="D72" i="313"/>
  <c r="D100" i="313"/>
  <c r="D140" i="313"/>
  <c r="D107" i="314"/>
  <c r="D128" i="314"/>
  <c r="D77" i="317"/>
  <c r="D83" i="317"/>
  <c r="D44" i="319"/>
  <c r="D62" i="319"/>
  <c r="D100" i="319"/>
  <c r="D117" i="319"/>
  <c r="D62" i="320"/>
  <c r="D100" i="320"/>
  <c r="D83" i="290"/>
  <c r="D128" i="290"/>
  <c r="D83" i="291"/>
  <c r="D128" i="291"/>
  <c r="F171" i="291"/>
  <c r="E74" i="245" s="1"/>
  <c r="H75" i="322" s="1"/>
  <c r="H88" i="324" s="1"/>
  <c r="D72" i="292"/>
  <c r="F171" i="292"/>
  <c r="E75" i="245" s="1"/>
  <c r="D66" i="293"/>
  <c r="D72" i="293"/>
  <c r="D77" i="293"/>
  <c r="D152" i="293"/>
  <c r="D100" i="295"/>
  <c r="D117" i="295"/>
  <c r="D161" i="295"/>
  <c r="D100" i="296"/>
  <c r="D117" i="296"/>
  <c r="D161" i="296"/>
  <c r="D77" i="297"/>
  <c r="D107" i="297"/>
  <c r="D140" i="297"/>
  <c r="D152" i="297"/>
  <c r="D83" i="300"/>
  <c r="D107" i="300"/>
  <c r="D128" i="300"/>
  <c r="D161" i="300"/>
  <c r="D77" i="301"/>
  <c r="D152" i="301"/>
  <c r="D44" i="302"/>
  <c r="D100" i="302"/>
  <c r="D117" i="302"/>
  <c r="F171" i="302"/>
  <c r="E90" i="245" s="1"/>
  <c r="D66" i="303"/>
  <c r="D72" i="303"/>
  <c r="D140" i="303"/>
  <c r="E171" i="303"/>
  <c r="D62" i="304"/>
  <c r="D107" i="304"/>
  <c r="D140" i="304"/>
  <c r="E171" i="304"/>
  <c r="D83" i="305"/>
  <c r="D72" i="306"/>
  <c r="D100" i="307"/>
  <c r="D117" i="307"/>
  <c r="D161" i="307"/>
  <c r="D62" i="308"/>
  <c r="D83" i="309"/>
  <c r="D128" i="309"/>
  <c r="D72" i="310"/>
  <c r="D140" i="310"/>
  <c r="D83" i="311"/>
  <c r="D107" i="311"/>
  <c r="D62" i="312"/>
  <c r="D77" i="312"/>
  <c r="D152" i="312"/>
  <c r="D44" i="313"/>
  <c r="D62" i="313"/>
  <c r="D117" i="313"/>
  <c r="D72" i="314"/>
  <c r="D140" i="314"/>
  <c r="D83" i="315"/>
  <c r="D107" i="315"/>
  <c r="D72" i="317"/>
  <c r="D44" i="320"/>
  <c r="D77" i="320"/>
  <c r="D77" i="290"/>
  <c r="D152" i="290"/>
  <c r="D44" i="291"/>
  <c r="D72" i="291"/>
  <c r="D77" i="291"/>
  <c r="D152" i="291"/>
  <c r="D44" i="292"/>
  <c r="D100" i="292"/>
  <c r="D117" i="292"/>
  <c r="D152" i="292"/>
  <c r="D44" i="293"/>
  <c r="D100" i="293"/>
  <c r="D117" i="293"/>
  <c r="D161" i="293"/>
  <c r="D62" i="295"/>
  <c r="D107" i="295"/>
  <c r="D140" i="295"/>
  <c r="E171" i="295"/>
  <c r="D62" i="296"/>
  <c r="D77" i="296"/>
  <c r="D107" i="296"/>
  <c r="D140" i="296"/>
  <c r="D62" i="297"/>
  <c r="D83" i="297"/>
  <c r="D128" i="297"/>
  <c r="D161" i="297"/>
  <c r="D66" i="300"/>
  <c r="D72" i="300"/>
  <c r="D100" i="300"/>
  <c r="D140" i="300"/>
  <c r="E171" i="300"/>
  <c r="D62" i="301"/>
  <c r="D83" i="301"/>
  <c r="D107" i="301"/>
  <c r="D128" i="301"/>
  <c r="D161" i="301"/>
  <c r="D77" i="302"/>
  <c r="D140" i="302"/>
  <c r="D152" i="302"/>
  <c r="D44" i="303"/>
  <c r="D62" i="303"/>
  <c r="D100" i="303"/>
  <c r="D117" i="303"/>
  <c r="F171" i="303"/>
  <c r="E93" i="245" s="1"/>
  <c r="D83" i="304"/>
  <c r="D128" i="304"/>
  <c r="D72" i="305"/>
  <c r="D152" i="305"/>
  <c r="D44" i="306"/>
  <c r="D100" i="306"/>
  <c r="D161" i="306"/>
  <c r="D62" i="307"/>
  <c r="D107" i="307"/>
  <c r="D140" i="307"/>
  <c r="E171" i="307"/>
  <c r="D77" i="308"/>
  <c r="D72" i="309"/>
  <c r="D62" i="310"/>
  <c r="D100" i="310"/>
  <c r="D66" i="311"/>
  <c r="D72" i="311"/>
  <c r="D100" i="311"/>
  <c r="D140" i="311"/>
  <c r="D107" i="312"/>
  <c r="D128" i="312"/>
  <c r="D44" i="314"/>
  <c r="D62" i="314"/>
  <c r="D100" i="314"/>
  <c r="D66" i="315"/>
  <c r="D72" i="315"/>
  <c r="D100" i="315"/>
  <c r="D140" i="315"/>
  <c r="D44" i="317"/>
  <c r="D66" i="317"/>
  <c r="D100" i="317"/>
  <c r="D117" i="317"/>
  <c r="D152" i="317"/>
  <c r="D83" i="319"/>
  <c r="D107" i="319"/>
  <c r="D107" i="320"/>
  <c r="E29" i="246"/>
  <c r="C19" i="248"/>
  <c r="E174" i="247"/>
  <c r="E23" i="250"/>
  <c r="C36" i="249"/>
  <c r="C11" i="248" s="1"/>
  <c r="D62" i="252"/>
  <c r="D140" i="252"/>
  <c r="D100" i="255"/>
  <c r="E171" i="255"/>
  <c r="D72" i="256"/>
  <c r="D100" i="257"/>
  <c r="E171" i="257"/>
  <c r="D72" i="258"/>
  <c r="D83" i="258"/>
  <c r="D100" i="259"/>
  <c r="E171" i="259"/>
  <c r="D72" i="260"/>
  <c r="D83" i="260"/>
  <c r="D100" i="261"/>
  <c r="E171" i="261"/>
  <c r="D72" i="262"/>
  <c r="D83" i="262"/>
  <c r="D100" i="263"/>
  <c r="E171" i="263"/>
  <c r="D72" i="264"/>
  <c r="D83" i="264"/>
  <c r="D152" i="266"/>
  <c r="F171" i="266"/>
  <c r="E34" i="245" s="1"/>
  <c r="D100" i="267"/>
  <c r="D123" i="245"/>
  <c r="C86" i="249"/>
  <c r="C16" i="248" s="1"/>
  <c r="D100" i="252"/>
  <c r="D62" i="254"/>
  <c r="D140" i="254"/>
  <c r="D140" i="256"/>
  <c r="D140" i="258"/>
  <c r="D140" i="260"/>
  <c r="D140" i="262"/>
  <c r="D140" i="264"/>
  <c r="D77" i="266"/>
  <c r="D100" i="266"/>
  <c r="D117" i="266"/>
  <c r="D107" i="267"/>
  <c r="C123" i="245"/>
  <c r="D112" i="249"/>
  <c r="D72" i="252"/>
  <c r="D100" i="254"/>
  <c r="D161" i="254"/>
  <c r="E171" i="254"/>
  <c r="D83" i="255"/>
  <c r="D62" i="256"/>
  <c r="D161" i="256"/>
  <c r="E171" i="256"/>
  <c r="D83" i="257"/>
  <c r="D62" i="258"/>
  <c r="D161" i="258"/>
  <c r="E171" i="258"/>
  <c r="D83" i="259"/>
  <c r="D62" i="260"/>
  <c r="D161" i="260"/>
  <c r="E171" i="260"/>
  <c r="D83" i="261"/>
  <c r="D62" i="262"/>
  <c r="D161" i="262"/>
  <c r="E171" i="262"/>
  <c r="D83" i="263"/>
  <c r="D62" i="264"/>
  <c r="D161" i="264"/>
  <c r="E171" i="264"/>
  <c r="D107" i="266"/>
  <c r="D44" i="267"/>
  <c r="D72" i="267"/>
  <c r="E171" i="267"/>
  <c r="F171" i="267"/>
  <c r="E35" i="245" s="1"/>
  <c r="E171" i="286"/>
  <c r="F171" i="297"/>
  <c r="E82" i="245" s="1"/>
  <c r="F171" i="286"/>
  <c r="E66" i="245" s="1"/>
  <c r="H67" i="322" s="1"/>
  <c r="H35" i="324" s="1"/>
  <c r="D128" i="306"/>
  <c r="F171" i="306"/>
  <c r="E97" i="245" s="1"/>
  <c r="D152" i="304"/>
  <c r="F171" i="304"/>
  <c r="E94" i="245" s="1"/>
  <c r="H95" i="322" s="1"/>
  <c r="D117" i="305"/>
  <c r="D161" i="305"/>
  <c r="D152" i="306"/>
  <c r="D44" i="307"/>
  <c r="D83" i="307"/>
  <c r="D128" i="307"/>
  <c r="F171" i="307"/>
  <c r="E100" i="245" s="1"/>
  <c r="H101" i="322" s="1"/>
  <c r="D107" i="308"/>
  <c r="D140" i="308"/>
  <c r="E171" i="308"/>
  <c r="D77" i="304"/>
  <c r="D100" i="304"/>
  <c r="D117" i="304"/>
  <c r="D77" i="305"/>
  <c r="D107" i="305"/>
  <c r="E171" i="305"/>
  <c r="D117" i="306"/>
  <c r="D152" i="307"/>
  <c r="D44" i="308"/>
  <c r="D83" i="308"/>
  <c r="D128" i="308"/>
  <c r="F171" i="308"/>
  <c r="E101" i="245" s="1"/>
  <c r="D77" i="309"/>
  <c r="D44" i="305"/>
  <c r="D128" i="305"/>
  <c r="F171" i="305"/>
  <c r="E95" i="245" s="1"/>
  <c r="D77" i="306"/>
  <c r="E171" i="306"/>
  <c r="D44" i="309"/>
  <c r="E171" i="309"/>
  <c r="E171" i="311"/>
  <c r="E171" i="313"/>
  <c r="E171" i="315"/>
  <c r="F171" i="317"/>
  <c r="E118" i="245" s="1"/>
  <c r="H119" i="322" s="1"/>
  <c r="E171" i="319"/>
  <c r="F171" i="309"/>
  <c r="E102" i="245" s="1"/>
  <c r="D161" i="310"/>
  <c r="F171" i="311"/>
  <c r="E106" i="245" s="1"/>
  <c r="H107" i="322" s="1"/>
  <c r="D161" i="312"/>
  <c r="F171" i="313"/>
  <c r="E111" i="245" s="1"/>
  <c r="H112" i="322" s="1"/>
  <c r="H51" i="324" s="1"/>
  <c r="D161" i="314"/>
  <c r="F171" i="315"/>
  <c r="E114" i="245" s="1"/>
  <c r="D107" i="317"/>
  <c r="D140" i="317"/>
  <c r="F171" i="319"/>
  <c r="E120" i="245" s="1"/>
  <c r="D83" i="320"/>
  <c r="D117" i="320"/>
  <c r="D161" i="320"/>
  <c r="D152" i="309"/>
  <c r="D44" i="310"/>
  <c r="D66" i="310"/>
  <c r="D83" i="310"/>
  <c r="D117" i="310"/>
  <c r="E171" i="310"/>
  <c r="D128" i="311"/>
  <c r="D152" i="311"/>
  <c r="D44" i="312"/>
  <c r="D66" i="312"/>
  <c r="D83" i="312"/>
  <c r="D117" i="312"/>
  <c r="E171" i="312"/>
  <c r="D128" i="313"/>
  <c r="D152" i="313"/>
  <c r="D83" i="314"/>
  <c r="D117" i="314"/>
  <c r="E171" i="314"/>
  <c r="D128" i="315"/>
  <c r="D152" i="315"/>
  <c r="D128" i="317"/>
  <c r="D128" i="319"/>
  <c r="D152" i="319"/>
  <c r="E171" i="320"/>
  <c r="D161" i="309"/>
  <c r="F171" i="310"/>
  <c r="E103" i="245" s="1"/>
  <c r="D77" i="311"/>
  <c r="D161" i="311"/>
  <c r="F171" i="312"/>
  <c r="E108" i="245" s="1"/>
  <c r="D77" i="313"/>
  <c r="D161" i="313"/>
  <c r="F171" i="314"/>
  <c r="E112" i="245" s="1"/>
  <c r="D77" i="315"/>
  <c r="D161" i="315"/>
  <c r="F171" i="316"/>
  <c r="E115" i="245" s="1"/>
  <c r="F171" i="318"/>
  <c r="E119" i="245" s="1"/>
  <c r="D77" i="319"/>
  <c r="D161" i="319"/>
  <c r="D152" i="320"/>
  <c r="F171" i="320"/>
  <c r="E121" i="245" s="1"/>
  <c r="E30" i="245" l="1"/>
  <c r="E81" i="249"/>
  <c r="E84" i="249"/>
  <c r="E29" i="249"/>
  <c r="H113" i="322"/>
  <c r="E45" i="249"/>
  <c r="H104" i="322"/>
  <c r="H58" i="324" s="1"/>
  <c r="E40" i="249"/>
  <c r="H109" i="322"/>
  <c r="H13" i="324" s="1"/>
  <c r="E57" i="249"/>
  <c r="H121" i="322"/>
  <c r="H38" i="324" s="1"/>
  <c r="E13" i="249"/>
  <c r="H36" i="322"/>
  <c r="H8" i="324" s="1"/>
  <c r="E41" i="249"/>
  <c r="H94" i="322"/>
  <c r="E25" i="249"/>
  <c r="H82" i="322"/>
  <c r="E98" i="249"/>
  <c r="H51" i="322"/>
  <c r="H77" i="324" s="1"/>
  <c r="E106" i="249"/>
  <c r="H59" i="322"/>
  <c r="H72" i="324" s="1"/>
  <c r="E19" i="249"/>
  <c r="H15" i="322"/>
  <c r="H16" i="324" s="1"/>
  <c r="E92" i="249"/>
  <c r="H69" i="322"/>
  <c r="E101" i="249"/>
  <c r="H54" i="322"/>
  <c r="H74" i="324" s="1"/>
  <c r="E21" i="249"/>
  <c r="H18" i="322"/>
  <c r="H18" i="324" s="1"/>
  <c r="E17" i="249"/>
  <c r="H14" i="322"/>
  <c r="H11" i="324" s="1"/>
  <c r="E18" i="249"/>
  <c r="H17" i="322"/>
  <c r="E52" i="249"/>
  <c r="H30" i="322"/>
  <c r="H25" i="324" s="1"/>
  <c r="E95" i="249"/>
  <c r="H48" i="322"/>
  <c r="H70" i="324" s="1"/>
  <c r="E15" i="249"/>
  <c r="H11" i="322"/>
  <c r="H9" i="324" s="1"/>
  <c r="E54" i="249"/>
  <c r="H120" i="322"/>
  <c r="H36" i="324" s="1"/>
  <c r="E44" i="249"/>
  <c r="H103" i="322"/>
  <c r="H61" i="324" s="1"/>
  <c r="H92" i="324"/>
  <c r="E74" i="249"/>
  <c r="H91" i="322"/>
  <c r="H42" i="324" s="1"/>
  <c r="E82" i="249"/>
  <c r="H76" i="322"/>
  <c r="H89" i="324" s="1"/>
  <c r="E78" i="249"/>
  <c r="H90" i="322"/>
  <c r="H41" i="324" s="1"/>
  <c r="E105" i="249"/>
  <c r="H58" i="322"/>
  <c r="E99" i="249"/>
  <c r="H52" i="322"/>
  <c r="H75" i="324" s="1"/>
  <c r="E63" i="249"/>
  <c r="H72" i="322"/>
  <c r="H34" i="324" s="1"/>
  <c r="E70" i="249"/>
  <c r="H70" i="322"/>
  <c r="H85" i="324" s="1"/>
  <c r="E103" i="249"/>
  <c r="H56" i="322"/>
  <c r="H79" i="324" s="1"/>
  <c r="E51" i="249"/>
  <c r="H29" i="322"/>
  <c r="H26" i="324" s="1"/>
  <c r="E107" i="249"/>
  <c r="H60" i="322"/>
  <c r="H80" i="324" s="1"/>
  <c r="E20" i="249"/>
  <c r="H16" i="322"/>
  <c r="H17" i="324" s="1"/>
  <c r="E97" i="249"/>
  <c r="H50" i="322"/>
  <c r="H76" i="324" s="1"/>
  <c r="E16" i="249"/>
  <c r="H13" i="322"/>
  <c r="H10" i="324" s="1"/>
  <c r="H78" i="324"/>
  <c r="E31" i="249"/>
  <c r="H116" i="322"/>
  <c r="H59" i="324"/>
  <c r="E64" i="249"/>
  <c r="H83" i="322"/>
  <c r="H43" i="324" s="1"/>
  <c r="E28" i="249"/>
  <c r="H35" i="322"/>
  <c r="H33" i="324" s="1"/>
  <c r="E75" i="249"/>
  <c r="H87" i="322"/>
  <c r="H50" i="324" s="1"/>
  <c r="E69" i="249"/>
  <c r="H68" i="322"/>
  <c r="H83" i="324" s="1"/>
  <c r="E60" i="249"/>
  <c r="H40" i="322"/>
  <c r="H29" i="324" s="1"/>
  <c r="E22" i="249"/>
  <c r="H19" i="322"/>
  <c r="H19" i="324" s="1"/>
  <c r="E58" i="249"/>
  <c r="H122" i="322"/>
  <c r="H39" i="324" s="1"/>
  <c r="E68" i="249"/>
  <c r="H115" i="322"/>
  <c r="H53" i="324" s="1"/>
  <c r="H12" i="324"/>
  <c r="H37" i="324"/>
  <c r="E116" i="249"/>
  <c r="H96" i="322"/>
  <c r="H93" i="324" s="1"/>
  <c r="E43" i="249"/>
  <c r="H102" i="322"/>
  <c r="H60" i="324" s="1"/>
  <c r="E34" i="249"/>
  <c r="H98" i="322"/>
  <c r="H94" i="324" s="1"/>
  <c r="E102" i="249"/>
  <c r="H55" i="322"/>
  <c r="H73" i="324" s="1"/>
  <c r="E35" i="249"/>
  <c r="H24" i="322"/>
  <c r="H86" i="324" s="1"/>
  <c r="E85" i="249"/>
  <c r="H79" i="322"/>
  <c r="H91" i="324" s="1"/>
  <c r="E90" i="249"/>
  <c r="H43" i="322"/>
  <c r="E91" i="249"/>
  <c r="H45" i="322"/>
  <c r="H31" i="324" s="1"/>
  <c r="E24" i="249"/>
  <c r="H21" i="322"/>
  <c r="H40" i="324" s="1"/>
  <c r="E96" i="249"/>
  <c r="H49" i="322"/>
  <c r="E59" i="249"/>
  <c r="H39" i="322"/>
  <c r="H27" i="324" s="1"/>
  <c r="H32" i="324"/>
  <c r="H7" i="324"/>
  <c r="E49" i="249"/>
  <c r="H27" i="322"/>
  <c r="E83" i="249"/>
  <c r="H77" i="322"/>
  <c r="H90" i="324"/>
  <c r="D125" i="245"/>
  <c r="E45" i="245"/>
  <c r="E175" i="247"/>
  <c r="E24" i="245"/>
  <c r="E79" i="245"/>
  <c r="E53" i="249"/>
  <c r="E122" i="245"/>
  <c r="E92" i="3" s="1"/>
  <c r="C119" i="249"/>
  <c r="C120" i="249" s="1"/>
  <c r="C20" i="248"/>
  <c r="E36" i="245"/>
  <c r="E115" i="249"/>
  <c r="E98" i="245"/>
  <c r="E61" i="249"/>
  <c r="E72" i="245"/>
  <c r="D119" i="249"/>
  <c r="D120" i="249" s="1"/>
  <c r="D18" i="248"/>
  <c r="D20" i="248" s="1"/>
  <c r="E39" i="249"/>
  <c r="E109" i="245"/>
  <c r="E30" i="249"/>
  <c r="E116" i="245"/>
  <c r="E104" i="245"/>
  <c r="E42" i="249"/>
  <c r="E24" i="250"/>
  <c r="E30" i="246"/>
  <c r="F20" i="250" l="1"/>
  <c r="E90" i="3"/>
  <c r="F15" i="250"/>
  <c r="E85" i="3"/>
  <c r="F12" i="250"/>
  <c r="E82" i="3"/>
  <c r="F19" i="250"/>
  <c r="E89" i="3"/>
  <c r="F16" i="250"/>
  <c r="E86" i="3"/>
  <c r="F13" i="250"/>
  <c r="E83" i="3"/>
  <c r="F21" i="250"/>
  <c r="E91" i="3"/>
  <c r="F18" i="250"/>
  <c r="E88" i="3"/>
  <c r="F10" i="250"/>
  <c r="E80" i="3"/>
  <c r="F11" i="250"/>
  <c r="E81" i="3"/>
  <c r="E71" i="249"/>
  <c r="E14" i="248" s="1"/>
  <c r="E82" i="4" s="1"/>
  <c r="H25" i="322"/>
  <c r="H37" i="322"/>
  <c r="H110" i="322"/>
  <c r="H80" i="322"/>
  <c r="E118" i="249"/>
  <c r="E19" i="248" s="1"/>
  <c r="E87" i="4" s="1"/>
  <c r="E112" i="249"/>
  <c r="E18" i="248" s="1"/>
  <c r="E86" i="4" s="1"/>
  <c r="E86" i="249"/>
  <c r="E16" i="248" s="1"/>
  <c r="E84" i="4" s="1"/>
  <c r="E93" i="249"/>
  <c r="E17" i="248" s="1"/>
  <c r="E85" i="4" s="1"/>
  <c r="H46" i="322"/>
  <c r="H30" i="324"/>
  <c r="H14" i="324"/>
  <c r="H99" i="322"/>
  <c r="H62" i="324"/>
  <c r="H9" i="326" s="1"/>
  <c r="H65" i="322"/>
  <c r="H81" i="324"/>
  <c r="H71" i="324"/>
  <c r="H15" i="324"/>
  <c r="H73" i="322"/>
  <c r="H84" i="324"/>
  <c r="H45" i="324"/>
  <c r="H92" i="322"/>
  <c r="H117" i="322"/>
  <c r="H52" i="324"/>
  <c r="H123" i="322"/>
  <c r="H105" i="322"/>
  <c r="H24" i="324"/>
  <c r="H31" i="322"/>
  <c r="H87" i="324"/>
  <c r="E66" i="249"/>
  <c r="E13" i="248" s="1"/>
  <c r="E81" i="4" s="1"/>
  <c r="E46" i="249"/>
  <c r="E12" i="248" s="1"/>
  <c r="E80" i="4" s="1"/>
  <c r="F22" i="250"/>
  <c r="H21" i="324" l="1"/>
  <c r="H7" i="326" s="1"/>
  <c r="H95" i="324"/>
  <c r="H11" i="326" s="1"/>
  <c r="H124" i="322"/>
  <c r="H55" i="324"/>
  <c r="H8" i="326" s="1"/>
  <c r="F103" i="247"/>
  <c r="H13" i="326" l="1"/>
  <c r="H96" i="324"/>
  <c r="H97" i="324" s="1"/>
  <c r="F18" i="246"/>
  <c r="E90" i="2" s="1"/>
  <c r="F75" i="247"/>
  <c r="H14" i="326" l="1"/>
  <c r="F15" i="246"/>
  <c r="E87" i="2" s="1"/>
  <c r="F173" i="247"/>
  <c r="F28" i="246" l="1"/>
  <c r="E100" i="2" l="1"/>
  <c r="F26" i="246"/>
  <c r="F174" i="247"/>
  <c r="F29" i="246" l="1"/>
  <c r="F30" i="246" s="1"/>
  <c r="E98" i="2"/>
  <c r="E64" i="245" l="1"/>
  <c r="F14" i="250" l="1"/>
  <c r="E84" i="3"/>
  <c r="E76" i="249"/>
  <c r="E79" i="249" s="1"/>
  <c r="E15" i="248" l="1"/>
  <c r="E83" i="4" s="1"/>
  <c r="E26" i="249" l="1"/>
  <c r="E36" i="249" s="1"/>
  <c r="E91" i="245"/>
  <c r="E87" i="3" s="1"/>
  <c r="F17" i="250" l="1"/>
  <c r="F23" i="250" s="1"/>
  <c r="E123" i="245"/>
  <c r="E11" i="248"/>
  <c r="E119" i="249"/>
  <c r="E120" i="249" s="1"/>
  <c r="E20" i="248" l="1"/>
  <c r="E79" i="4"/>
  <c r="E125" i="245"/>
  <c r="F24" i="250"/>
  <c r="F175" i="247"/>
  <c r="F180" i="243" l="1"/>
  <c r="E180" i="243"/>
  <c r="D179" i="243"/>
  <c r="D178" i="243"/>
  <c r="D177" i="243"/>
  <c r="D176" i="243"/>
  <c r="D175" i="243"/>
  <c r="F172" i="243"/>
  <c r="E172" i="243"/>
  <c r="D171" i="243"/>
  <c r="D170" i="243"/>
  <c r="D169" i="243"/>
  <c r="D168" i="243"/>
  <c r="D167" i="243"/>
  <c r="F163" i="243"/>
  <c r="E163" i="243"/>
  <c r="D162" i="243"/>
  <c r="D161" i="243"/>
  <c r="F158" i="243"/>
  <c r="E158" i="243"/>
  <c r="D157" i="243"/>
  <c r="D156" i="243"/>
  <c r="D155" i="243"/>
  <c r="D154" i="243"/>
  <c r="F151" i="243"/>
  <c r="E151" i="243"/>
  <c r="D150" i="243"/>
  <c r="D151" i="243" s="1"/>
  <c r="F148" i="243"/>
  <c r="E148" i="243"/>
  <c r="D147" i="243"/>
  <c r="D146" i="243"/>
  <c r="D145" i="243"/>
  <c r="D144" i="243"/>
  <c r="D143" i="243"/>
  <c r="D142" i="243"/>
  <c r="D141" i="243"/>
  <c r="F138" i="243"/>
  <c r="E138" i="243"/>
  <c r="D137" i="243"/>
  <c r="D136" i="243"/>
  <c r="F134" i="243"/>
  <c r="E134" i="243"/>
  <c r="D133" i="243"/>
  <c r="D132" i="243"/>
  <c r="D131" i="243"/>
  <c r="D130" i="243"/>
  <c r="D129" i="243"/>
  <c r="D128" i="243"/>
  <c r="D127" i="243"/>
  <c r="E124" i="243"/>
  <c r="D123" i="243"/>
  <c r="D122" i="243"/>
  <c r="D121" i="243"/>
  <c r="D120" i="243"/>
  <c r="D119" i="243"/>
  <c r="D118" i="243"/>
  <c r="D117" i="243"/>
  <c r="D116" i="243"/>
  <c r="F113" i="243"/>
  <c r="E113" i="243"/>
  <c r="D112" i="243"/>
  <c r="D111" i="243"/>
  <c r="D110" i="243"/>
  <c r="D109" i="243"/>
  <c r="D108" i="243"/>
  <c r="D107" i="243"/>
  <c r="D106" i="243"/>
  <c r="D105" i="243"/>
  <c r="D104" i="243"/>
  <c r="D103" i="243"/>
  <c r="D102" i="243"/>
  <c r="D101" i="243"/>
  <c r="D100" i="243"/>
  <c r="D99" i="243"/>
  <c r="F97" i="243"/>
  <c r="E97" i="243"/>
  <c r="D96" i="243"/>
  <c r="D95" i="243"/>
  <c r="D94" i="243"/>
  <c r="D93" i="243"/>
  <c r="D92" i="243"/>
  <c r="D91" i="243"/>
  <c r="D90" i="243"/>
  <c r="F88" i="243"/>
  <c r="E88" i="243"/>
  <c r="D87" i="243"/>
  <c r="D86" i="243"/>
  <c r="D85" i="243"/>
  <c r="D84" i="243"/>
  <c r="D83" i="243"/>
  <c r="D82" i="243"/>
  <c r="F80" i="243"/>
  <c r="E80" i="243"/>
  <c r="D79" i="243"/>
  <c r="D78" i="243"/>
  <c r="D77" i="243"/>
  <c r="D76" i="243"/>
  <c r="D75" i="243"/>
  <c r="D74" i="243"/>
  <c r="D73" i="243"/>
  <c r="D72" i="243"/>
  <c r="D71" i="243"/>
  <c r="F69" i="243"/>
  <c r="E69" i="243"/>
  <c r="D68" i="243"/>
  <c r="D67" i="243"/>
  <c r="D66" i="243"/>
  <c r="D65" i="243"/>
  <c r="D64" i="243"/>
  <c r="D63" i="243"/>
  <c r="D62" i="243"/>
  <c r="F60" i="243"/>
  <c r="E60" i="243"/>
  <c r="D59" i="243"/>
  <c r="D58" i="243"/>
  <c r="F56" i="243"/>
  <c r="E56" i="243"/>
  <c r="D55" i="243"/>
  <c r="D54" i="243"/>
  <c r="D53" i="243"/>
  <c r="D52" i="243"/>
  <c r="D51" i="243"/>
  <c r="D50" i="243"/>
  <c r="D49" i="243"/>
  <c r="D48" i="243"/>
  <c r="D47" i="243"/>
  <c r="D46" i="243"/>
  <c r="D45" i="243"/>
  <c r="D44" i="243"/>
  <c r="D43" i="243"/>
  <c r="F41" i="243"/>
  <c r="E41" i="243"/>
  <c r="D40" i="243"/>
  <c r="D39" i="243"/>
  <c r="D38" i="243"/>
  <c r="D37" i="243"/>
  <c r="D36" i="243"/>
  <c r="D35" i="243"/>
  <c r="D34" i="243"/>
  <c r="D33" i="243"/>
  <c r="D32" i="243"/>
  <c r="D31" i="243"/>
  <c r="D30" i="243"/>
  <c r="D29" i="243"/>
  <c r="D28" i="243"/>
  <c r="F26" i="243"/>
  <c r="E26" i="243"/>
  <c r="D25" i="243"/>
  <c r="D24" i="243"/>
  <c r="D23" i="243"/>
  <c r="D22" i="243"/>
  <c r="D21" i="243"/>
  <c r="D20" i="243"/>
  <c r="D19" i="243"/>
  <c r="D18" i="243"/>
  <c r="D17" i="243"/>
  <c r="D16" i="243"/>
  <c r="F14" i="243"/>
  <c r="E14" i="243"/>
  <c r="D13" i="243"/>
  <c r="D12" i="243"/>
  <c r="D11" i="243"/>
  <c r="D10" i="243"/>
  <c r="F180" i="242"/>
  <c r="E180" i="242"/>
  <c r="D179" i="242"/>
  <c r="D178" i="242"/>
  <c r="D177" i="242"/>
  <c r="D176" i="242"/>
  <c r="D175" i="242"/>
  <c r="E172" i="242"/>
  <c r="D171" i="242"/>
  <c r="D170" i="242"/>
  <c r="D169" i="242"/>
  <c r="D168" i="242"/>
  <c r="D167" i="242"/>
  <c r="E163" i="242"/>
  <c r="D162" i="242"/>
  <c r="D161" i="242"/>
  <c r="E158" i="242"/>
  <c r="D157" i="242"/>
  <c r="D156" i="242"/>
  <c r="D155" i="242"/>
  <c r="D154" i="242"/>
  <c r="E151" i="242"/>
  <c r="D150" i="242"/>
  <c r="D151" i="242" s="1"/>
  <c r="E148" i="242"/>
  <c r="D147" i="242"/>
  <c r="D146" i="242"/>
  <c r="D145" i="242"/>
  <c r="D144" i="242"/>
  <c r="D143" i="242"/>
  <c r="D142" i="242"/>
  <c r="D141" i="242"/>
  <c r="E138" i="242"/>
  <c r="D137" i="242"/>
  <c r="D136" i="242"/>
  <c r="E134" i="242"/>
  <c r="D133" i="242"/>
  <c r="D132" i="242"/>
  <c r="D131" i="242"/>
  <c r="D130" i="242"/>
  <c r="D129" i="242"/>
  <c r="D128" i="242"/>
  <c r="D127" i="242"/>
  <c r="E124" i="242"/>
  <c r="D123" i="242"/>
  <c r="D122" i="242"/>
  <c r="D121" i="242"/>
  <c r="D120" i="242"/>
  <c r="D119" i="242"/>
  <c r="D118" i="242"/>
  <c r="D117" i="242"/>
  <c r="D116" i="242"/>
  <c r="F113" i="242"/>
  <c r="E113" i="242"/>
  <c r="D112" i="242"/>
  <c r="D111" i="242"/>
  <c r="D110" i="242"/>
  <c r="D109" i="242"/>
  <c r="D108" i="242"/>
  <c r="D107" i="242"/>
  <c r="D106" i="242"/>
  <c r="D105" i="242"/>
  <c r="D104" i="242"/>
  <c r="D103" i="242"/>
  <c r="D102" i="242"/>
  <c r="D101" i="242"/>
  <c r="D100" i="242"/>
  <c r="D99" i="242"/>
  <c r="F97" i="242"/>
  <c r="E97" i="242"/>
  <c r="D96" i="242"/>
  <c r="D95" i="242"/>
  <c r="D94" i="242"/>
  <c r="D93" i="242"/>
  <c r="D92" i="242"/>
  <c r="D91" i="242"/>
  <c r="D90" i="242"/>
  <c r="F88" i="242"/>
  <c r="E88" i="242"/>
  <c r="D87" i="242"/>
  <c r="D86" i="242"/>
  <c r="D85" i="242"/>
  <c r="D84" i="242"/>
  <c r="D83" i="242"/>
  <c r="D82" i="242"/>
  <c r="E80" i="242"/>
  <c r="D79" i="242"/>
  <c r="D78" i="242"/>
  <c r="D77" i="242"/>
  <c r="D76" i="242"/>
  <c r="D75" i="242"/>
  <c r="D74" i="242"/>
  <c r="D73" i="242"/>
  <c r="D72" i="242"/>
  <c r="D71" i="242"/>
  <c r="F69" i="242"/>
  <c r="E69" i="242"/>
  <c r="D68" i="242"/>
  <c r="D67" i="242"/>
  <c r="D66" i="242"/>
  <c r="D65" i="242"/>
  <c r="D64" i="242"/>
  <c r="D63" i="242"/>
  <c r="D62" i="242"/>
  <c r="F60" i="242"/>
  <c r="E60" i="242"/>
  <c r="D59" i="242"/>
  <c r="D58" i="242"/>
  <c r="F56" i="242"/>
  <c r="E56" i="242"/>
  <c r="D55" i="242"/>
  <c r="D54" i="242"/>
  <c r="D53" i="242"/>
  <c r="D52" i="242"/>
  <c r="D51" i="242"/>
  <c r="D50" i="242"/>
  <c r="D49" i="242"/>
  <c r="D48" i="242"/>
  <c r="D47" i="242"/>
  <c r="D46" i="242"/>
  <c r="D45" i="242"/>
  <c r="D44" i="242"/>
  <c r="D43" i="242"/>
  <c r="F41" i="242"/>
  <c r="E41" i="242"/>
  <c r="D40" i="242"/>
  <c r="D39" i="242"/>
  <c r="D38" i="242"/>
  <c r="D37" i="242"/>
  <c r="D36" i="242"/>
  <c r="D35" i="242"/>
  <c r="D34" i="242"/>
  <c r="D33" i="242"/>
  <c r="D32" i="242"/>
  <c r="D31" i="242"/>
  <c r="D30" i="242"/>
  <c r="D29" i="242"/>
  <c r="D28" i="242"/>
  <c r="F26" i="242"/>
  <c r="E26" i="242"/>
  <c r="D25" i="242"/>
  <c r="D24" i="242"/>
  <c r="D23" i="242"/>
  <c r="D22" i="242"/>
  <c r="D21" i="242"/>
  <c r="D20" i="242"/>
  <c r="D19" i="242"/>
  <c r="D18" i="242"/>
  <c r="D17" i="242"/>
  <c r="D16" i="242"/>
  <c r="F14" i="242"/>
  <c r="E14" i="242"/>
  <c r="D13" i="242"/>
  <c r="D12" i="242"/>
  <c r="D11" i="242"/>
  <c r="D10" i="242"/>
  <c r="E180" i="241"/>
  <c r="E172" i="241"/>
  <c r="E163" i="241"/>
  <c r="E158" i="241"/>
  <c r="E151" i="241"/>
  <c r="E148" i="241"/>
  <c r="E138" i="241"/>
  <c r="E134" i="241"/>
  <c r="E124" i="241"/>
  <c r="E113" i="241"/>
  <c r="F97" i="241"/>
  <c r="E97" i="241"/>
  <c r="E88" i="241"/>
  <c r="E80" i="241"/>
  <c r="F69" i="241"/>
  <c r="E69" i="241"/>
  <c r="E60" i="241"/>
  <c r="E56" i="241"/>
  <c r="E41" i="241"/>
  <c r="E26" i="241"/>
  <c r="E14" i="241"/>
  <c r="F180" i="240"/>
  <c r="E180" i="240"/>
  <c r="D179" i="240"/>
  <c r="D178" i="240"/>
  <c r="D177" i="240"/>
  <c r="D176" i="240"/>
  <c r="D175" i="240"/>
  <c r="F172" i="240"/>
  <c r="E172" i="240"/>
  <c r="D171" i="240"/>
  <c r="D170" i="240"/>
  <c r="D169" i="240"/>
  <c r="D168" i="240"/>
  <c r="D167" i="240"/>
  <c r="F163" i="240"/>
  <c r="E163" i="240"/>
  <c r="D162" i="240"/>
  <c r="D161" i="240"/>
  <c r="F158" i="240"/>
  <c r="E158" i="240"/>
  <c r="D157" i="240"/>
  <c r="D156" i="240"/>
  <c r="D155" i="240"/>
  <c r="D154" i="240"/>
  <c r="F151" i="240"/>
  <c r="E151" i="240"/>
  <c r="D150" i="240"/>
  <c r="D151" i="240" s="1"/>
  <c r="F148" i="240"/>
  <c r="E148" i="240"/>
  <c r="D147" i="240"/>
  <c r="D146" i="240"/>
  <c r="D145" i="240"/>
  <c r="D144" i="240"/>
  <c r="D143" i="240"/>
  <c r="D142" i="240"/>
  <c r="D141" i="240"/>
  <c r="F138" i="240"/>
  <c r="E138" i="240"/>
  <c r="D137" i="240"/>
  <c r="D136" i="240"/>
  <c r="E134" i="240"/>
  <c r="D133" i="240"/>
  <c r="D132" i="240"/>
  <c r="D131" i="240"/>
  <c r="D130" i="240"/>
  <c r="D129" i="240"/>
  <c r="D128" i="240"/>
  <c r="D127" i="240"/>
  <c r="E124" i="240"/>
  <c r="D123" i="240"/>
  <c r="D122" i="240"/>
  <c r="D121" i="240"/>
  <c r="D120" i="240"/>
  <c r="D119" i="240"/>
  <c r="D118" i="240"/>
  <c r="D117" i="240"/>
  <c r="D116" i="240"/>
  <c r="E113" i="240"/>
  <c r="D112" i="240"/>
  <c r="F111" i="240"/>
  <c r="F113" i="240" s="1"/>
  <c r="D111" i="240"/>
  <c r="D110" i="240"/>
  <c r="D109" i="240"/>
  <c r="D108" i="240"/>
  <c r="D107" i="240"/>
  <c r="D106" i="240"/>
  <c r="D105" i="240"/>
  <c r="D104" i="240"/>
  <c r="D103" i="240"/>
  <c r="D102" i="240"/>
  <c r="D101" i="240"/>
  <c r="D100" i="240"/>
  <c r="D99" i="240"/>
  <c r="F97" i="240"/>
  <c r="E97" i="240"/>
  <c r="D96" i="240"/>
  <c r="D95" i="240"/>
  <c r="D94" i="240"/>
  <c r="D93" i="240"/>
  <c r="D92" i="240"/>
  <c r="D91" i="240"/>
  <c r="D90" i="240"/>
  <c r="F88" i="240"/>
  <c r="E88" i="240"/>
  <c r="D87" i="240"/>
  <c r="D86" i="240"/>
  <c r="D85" i="240"/>
  <c r="D84" i="240"/>
  <c r="D83" i="240"/>
  <c r="D82" i="240"/>
  <c r="E80" i="240"/>
  <c r="D79" i="240"/>
  <c r="D78" i="240"/>
  <c r="D77" i="240"/>
  <c r="D76" i="240"/>
  <c r="D75" i="240"/>
  <c r="D74" i="240"/>
  <c r="D73" i="240"/>
  <c r="D72" i="240"/>
  <c r="D71" i="240"/>
  <c r="F69" i="240"/>
  <c r="E69" i="240"/>
  <c r="D68" i="240"/>
  <c r="D67" i="240"/>
  <c r="D66" i="240"/>
  <c r="D65" i="240"/>
  <c r="D64" i="240"/>
  <c r="D63" i="240"/>
  <c r="D62" i="240"/>
  <c r="F60" i="240"/>
  <c r="E60" i="240"/>
  <c r="D59" i="240"/>
  <c r="D58" i="240"/>
  <c r="F56" i="240"/>
  <c r="E56" i="240"/>
  <c r="D55" i="240"/>
  <c r="D54" i="240"/>
  <c r="D53" i="240"/>
  <c r="D52" i="240"/>
  <c r="D51" i="240"/>
  <c r="D50" i="240"/>
  <c r="D49" i="240"/>
  <c r="D48" i="240"/>
  <c r="D47" i="240"/>
  <c r="D46" i="240"/>
  <c r="D45" i="240"/>
  <c r="D44" i="240"/>
  <c r="D43" i="240"/>
  <c r="F41" i="240"/>
  <c r="E41" i="240"/>
  <c r="D40" i="240"/>
  <c r="D39" i="240"/>
  <c r="D38" i="240"/>
  <c r="D37" i="240"/>
  <c r="D36" i="240"/>
  <c r="D35" i="240"/>
  <c r="D34" i="240"/>
  <c r="D33" i="240"/>
  <c r="D32" i="240"/>
  <c r="D31" i="240"/>
  <c r="D30" i="240"/>
  <c r="D29" i="240"/>
  <c r="D28" i="240"/>
  <c r="F26" i="240"/>
  <c r="E26" i="240"/>
  <c r="D25" i="240"/>
  <c r="D24" i="240"/>
  <c r="D23" i="240"/>
  <c r="D22" i="240"/>
  <c r="D21" i="240"/>
  <c r="D20" i="240"/>
  <c r="D19" i="240"/>
  <c r="D18" i="240"/>
  <c r="D17" i="240"/>
  <c r="D16" i="240"/>
  <c r="F14" i="240"/>
  <c r="E14" i="240"/>
  <c r="D13" i="240"/>
  <c r="D12" i="240"/>
  <c r="D11" i="240"/>
  <c r="D10" i="240"/>
  <c r="E180" i="239"/>
  <c r="E172" i="239"/>
  <c r="E163" i="239"/>
  <c r="E158" i="239"/>
  <c r="E151" i="239"/>
  <c r="E148" i="239"/>
  <c r="E138" i="239"/>
  <c r="E134" i="239"/>
  <c r="E124" i="239"/>
  <c r="F113" i="239"/>
  <c r="E113" i="239"/>
  <c r="F97" i="239"/>
  <c r="E97" i="239"/>
  <c r="E88" i="239"/>
  <c r="E80" i="239"/>
  <c r="F69" i="239"/>
  <c r="E69" i="239"/>
  <c r="F60" i="239"/>
  <c r="E60" i="239"/>
  <c r="F56" i="239"/>
  <c r="E56" i="239"/>
  <c r="F41" i="239"/>
  <c r="E41" i="239"/>
  <c r="F26" i="239"/>
  <c r="E26" i="239"/>
  <c r="E14" i="239"/>
  <c r="E180" i="238"/>
  <c r="E172" i="238"/>
  <c r="E163" i="238"/>
  <c r="E158" i="238"/>
  <c r="E151" i="238"/>
  <c r="E148" i="238"/>
  <c r="E138" i="238"/>
  <c r="E134" i="238"/>
  <c r="E124" i="238"/>
  <c r="E113" i="238"/>
  <c r="E97" i="238"/>
  <c r="E88" i="238"/>
  <c r="E80" i="238"/>
  <c r="F69" i="238"/>
  <c r="E69" i="238"/>
  <c r="E60" i="238"/>
  <c r="E56" i="238"/>
  <c r="E41" i="238"/>
  <c r="E26" i="238"/>
  <c r="E14" i="238"/>
  <c r="E180" i="237"/>
  <c r="E172" i="237"/>
  <c r="E163" i="237"/>
  <c r="E158" i="237"/>
  <c r="E151" i="237"/>
  <c r="E148" i="237"/>
  <c r="E138" i="237"/>
  <c r="F134" i="237"/>
  <c r="E134" i="237"/>
  <c r="E124" i="237"/>
  <c r="F113" i="237"/>
  <c r="E113" i="237"/>
  <c r="F97" i="237"/>
  <c r="E97" i="237"/>
  <c r="E88" i="237"/>
  <c r="E80" i="237"/>
  <c r="F69" i="237"/>
  <c r="E69" i="237"/>
  <c r="F60" i="237"/>
  <c r="E60" i="237"/>
  <c r="F56" i="237"/>
  <c r="E56" i="237"/>
  <c r="F41" i="237"/>
  <c r="E41" i="237"/>
  <c r="F26" i="237"/>
  <c r="E26" i="237"/>
  <c r="E14" i="237"/>
  <c r="E180" i="236"/>
  <c r="E172" i="236"/>
  <c r="E163" i="236"/>
  <c r="E158" i="236"/>
  <c r="E151" i="236"/>
  <c r="E148" i="236"/>
  <c r="E138" i="236"/>
  <c r="E134" i="236"/>
  <c r="E124" i="236"/>
  <c r="F113" i="236"/>
  <c r="E113" i="236"/>
  <c r="F97" i="236"/>
  <c r="E97" i="236"/>
  <c r="E88" i="236"/>
  <c r="E80" i="236"/>
  <c r="F69" i="236"/>
  <c r="E69" i="236"/>
  <c r="F60" i="236"/>
  <c r="E60" i="236"/>
  <c r="F56" i="236"/>
  <c r="E56" i="236"/>
  <c r="F41" i="236"/>
  <c r="E41" i="236"/>
  <c r="F26" i="236"/>
  <c r="E26" i="236"/>
  <c r="F14" i="236"/>
  <c r="E14" i="236"/>
  <c r="E180" i="235"/>
  <c r="E172" i="235"/>
  <c r="E163" i="235"/>
  <c r="E158" i="235"/>
  <c r="E151" i="235"/>
  <c r="E148" i="235"/>
  <c r="E138" i="235"/>
  <c r="E134" i="235"/>
  <c r="E124" i="235"/>
  <c r="F113" i="235"/>
  <c r="E113" i="235"/>
  <c r="F97" i="235"/>
  <c r="E97" i="235"/>
  <c r="E88" i="235"/>
  <c r="E80" i="235"/>
  <c r="F69" i="235"/>
  <c r="E69" i="235"/>
  <c r="F60" i="235"/>
  <c r="E60" i="235"/>
  <c r="F56" i="235"/>
  <c r="E56" i="235"/>
  <c r="F41" i="235"/>
  <c r="E41" i="235"/>
  <c r="F26" i="235"/>
  <c r="E26" i="235"/>
  <c r="E14" i="235"/>
  <c r="F180" i="234"/>
  <c r="E180" i="234"/>
  <c r="D179" i="234"/>
  <c r="D178" i="234"/>
  <c r="D177" i="234"/>
  <c r="D176" i="234"/>
  <c r="D175" i="234"/>
  <c r="F172" i="234"/>
  <c r="E172" i="234"/>
  <c r="D171" i="234"/>
  <c r="D170" i="234"/>
  <c r="D169" i="234"/>
  <c r="D168" i="234"/>
  <c r="D167" i="234"/>
  <c r="F163" i="234"/>
  <c r="E163" i="234"/>
  <c r="D162" i="234"/>
  <c r="D161" i="234"/>
  <c r="F158" i="234"/>
  <c r="E158" i="234"/>
  <c r="D157" i="234"/>
  <c r="D156" i="234"/>
  <c r="D155" i="234"/>
  <c r="D154" i="234"/>
  <c r="F151" i="234"/>
  <c r="E151" i="234"/>
  <c r="D150" i="234"/>
  <c r="D151" i="234" s="1"/>
  <c r="F148" i="234"/>
  <c r="E148" i="234"/>
  <c r="D147" i="234"/>
  <c r="D146" i="234"/>
  <c r="D145" i="234"/>
  <c r="D144" i="234"/>
  <c r="D143" i="234"/>
  <c r="D142" i="234"/>
  <c r="D141" i="234"/>
  <c r="F138" i="234"/>
  <c r="E138" i="234"/>
  <c r="D137" i="234"/>
  <c r="D136" i="234"/>
  <c r="F134" i="234"/>
  <c r="E134" i="234"/>
  <c r="D133" i="234"/>
  <c r="D132" i="234"/>
  <c r="D131" i="234"/>
  <c r="D130" i="234"/>
  <c r="D129" i="234"/>
  <c r="D128" i="234"/>
  <c r="D127" i="234"/>
  <c r="F124" i="234"/>
  <c r="E124" i="234"/>
  <c r="D123" i="234"/>
  <c r="D122" i="234"/>
  <c r="D121" i="234"/>
  <c r="D120" i="234"/>
  <c r="D119" i="234"/>
  <c r="D118" i="234"/>
  <c r="D117" i="234"/>
  <c r="D116" i="234"/>
  <c r="F113" i="234"/>
  <c r="E113" i="234"/>
  <c r="D112" i="234"/>
  <c r="D111" i="234"/>
  <c r="D110" i="234"/>
  <c r="D109" i="234"/>
  <c r="D108" i="234"/>
  <c r="D107" i="234"/>
  <c r="D106" i="234"/>
  <c r="D105" i="234"/>
  <c r="D104" i="234"/>
  <c r="D103" i="234"/>
  <c r="D102" i="234"/>
  <c r="D101" i="234"/>
  <c r="D100" i="234"/>
  <c r="D99" i="234"/>
  <c r="F97" i="234"/>
  <c r="E97" i="234"/>
  <c r="D96" i="234"/>
  <c r="D95" i="234"/>
  <c r="D94" i="234"/>
  <c r="D93" i="234"/>
  <c r="D92" i="234"/>
  <c r="D91" i="234"/>
  <c r="D90" i="234"/>
  <c r="F88" i="234"/>
  <c r="E88" i="234"/>
  <c r="D87" i="234"/>
  <c r="D86" i="234"/>
  <c r="D85" i="234"/>
  <c r="D84" i="234"/>
  <c r="D83" i="234"/>
  <c r="D82" i="234"/>
  <c r="F80" i="234"/>
  <c r="E80" i="234"/>
  <c r="D79" i="234"/>
  <c r="D78" i="234"/>
  <c r="D77" i="234"/>
  <c r="D76" i="234"/>
  <c r="D75" i="234"/>
  <c r="D74" i="234"/>
  <c r="D73" i="234"/>
  <c r="D72" i="234"/>
  <c r="D71" i="234"/>
  <c r="F69" i="234"/>
  <c r="E69" i="234"/>
  <c r="D68" i="234"/>
  <c r="D67" i="234"/>
  <c r="D66" i="234"/>
  <c r="D65" i="234"/>
  <c r="D64" i="234"/>
  <c r="D63" i="234"/>
  <c r="D62" i="234"/>
  <c r="F60" i="234"/>
  <c r="E60" i="234"/>
  <c r="D59" i="234"/>
  <c r="D58" i="234"/>
  <c r="F56" i="234"/>
  <c r="E56" i="234"/>
  <c r="D55" i="234"/>
  <c r="D54" i="234"/>
  <c r="D53" i="234"/>
  <c r="D52" i="234"/>
  <c r="D51" i="234"/>
  <c r="D50" i="234"/>
  <c r="D49" i="234"/>
  <c r="D48" i="234"/>
  <c r="D47" i="234"/>
  <c r="D46" i="234"/>
  <c r="D45" i="234"/>
  <c r="D44" i="234"/>
  <c r="D43" i="234"/>
  <c r="F41" i="234"/>
  <c r="E41" i="234"/>
  <c r="D40" i="234"/>
  <c r="D39" i="234"/>
  <c r="D38" i="234"/>
  <c r="D37" i="234"/>
  <c r="D36" i="234"/>
  <c r="D35" i="234"/>
  <c r="D34" i="234"/>
  <c r="D33" i="234"/>
  <c r="D32" i="234"/>
  <c r="D31" i="234"/>
  <c r="D30" i="234"/>
  <c r="D29" i="234"/>
  <c r="D28" i="234"/>
  <c r="F26" i="234"/>
  <c r="E26" i="234"/>
  <c r="D25" i="234"/>
  <c r="D24" i="234"/>
  <c r="D23" i="234"/>
  <c r="D22" i="234"/>
  <c r="D21" i="234"/>
  <c r="D20" i="234"/>
  <c r="D19" i="234"/>
  <c r="D18" i="234"/>
  <c r="D17" i="234"/>
  <c r="D16" i="234"/>
  <c r="F14" i="234"/>
  <c r="E14" i="234"/>
  <c r="D13" i="234"/>
  <c r="D12" i="234"/>
  <c r="D11" i="234"/>
  <c r="D10" i="234"/>
  <c r="E180" i="233"/>
  <c r="E172" i="233"/>
  <c r="E163" i="233"/>
  <c r="E158" i="233"/>
  <c r="E151" i="233"/>
  <c r="E148" i="233"/>
  <c r="E138" i="233"/>
  <c r="E134" i="233"/>
  <c r="E124" i="233"/>
  <c r="F113" i="233"/>
  <c r="E113" i="233"/>
  <c r="E97" i="233"/>
  <c r="F88" i="233"/>
  <c r="E88" i="233"/>
  <c r="F80" i="233"/>
  <c r="E80" i="233"/>
  <c r="F69" i="233"/>
  <c r="E69" i="233"/>
  <c r="E60" i="233"/>
  <c r="F56" i="233"/>
  <c r="E56" i="233"/>
  <c r="F41" i="233"/>
  <c r="E41" i="233"/>
  <c r="F26" i="233"/>
  <c r="E26" i="233"/>
  <c r="F14" i="233"/>
  <c r="E14" i="233"/>
  <c r="E180" i="232"/>
  <c r="E172" i="232"/>
  <c r="E163" i="232"/>
  <c r="E158" i="232"/>
  <c r="E151" i="232"/>
  <c r="E148" i="232"/>
  <c r="E138" i="232"/>
  <c r="E134" i="232"/>
  <c r="E124" i="232"/>
  <c r="F113" i="232"/>
  <c r="E113" i="232"/>
  <c r="F97" i="232"/>
  <c r="E97" i="232"/>
  <c r="F88" i="232"/>
  <c r="E88" i="232"/>
  <c r="E80" i="232"/>
  <c r="F69" i="232"/>
  <c r="E69" i="232"/>
  <c r="E60" i="232"/>
  <c r="E56" i="232"/>
  <c r="F41" i="232"/>
  <c r="E41" i="232"/>
  <c r="E26" i="232"/>
  <c r="F14" i="232"/>
  <c r="E14" i="232"/>
  <c r="E180" i="231"/>
  <c r="E172" i="231"/>
  <c r="E163" i="231"/>
  <c r="E158" i="231"/>
  <c r="E151" i="231"/>
  <c r="E148" i="231"/>
  <c r="E138" i="231"/>
  <c r="E134" i="231"/>
  <c r="E124" i="231"/>
  <c r="F113" i="231"/>
  <c r="E113" i="231"/>
  <c r="F97" i="231"/>
  <c r="E97" i="231"/>
  <c r="E88" i="231"/>
  <c r="E80" i="231"/>
  <c r="F69" i="231"/>
  <c r="E69" i="231"/>
  <c r="F60" i="231"/>
  <c r="E60" i="231"/>
  <c r="F56" i="231"/>
  <c r="E56" i="231"/>
  <c r="F41" i="231"/>
  <c r="E41" i="231"/>
  <c r="F26" i="231"/>
  <c r="E26" i="231"/>
  <c r="E14" i="231"/>
  <c r="F180" i="230"/>
  <c r="E180" i="230"/>
  <c r="D179" i="230"/>
  <c r="D178" i="230"/>
  <c r="D177" i="230"/>
  <c r="D176" i="230"/>
  <c r="D175" i="230"/>
  <c r="F172" i="230"/>
  <c r="E172" i="230"/>
  <c r="D171" i="230"/>
  <c r="D170" i="230"/>
  <c r="D169" i="230"/>
  <c r="D168" i="230"/>
  <c r="D167" i="230"/>
  <c r="F163" i="230"/>
  <c r="E163" i="230"/>
  <c r="D162" i="230"/>
  <c r="D161" i="230"/>
  <c r="F158" i="230"/>
  <c r="E158" i="230"/>
  <c r="D157" i="230"/>
  <c r="D156" i="230"/>
  <c r="D155" i="230"/>
  <c r="D154" i="230"/>
  <c r="F151" i="230"/>
  <c r="E151" i="230"/>
  <c r="D150" i="230"/>
  <c r="D151" i="230" s="1"/>
  <c r="F148" i="230"/>
  <c r="E148" i="230"/>
  <c r="D147" i="230"/>
  <c r="D146" i="230"/>
  <c r="D145" i="230"/>
  <c r="D144" i="230"/>
  <c r="D143" i="230"/>
  <c r="D142" i="230"/>
  <c r="D141" i="230"/>
  <c r="F138" i="230"/>
  <c r="E138" i="230"/>
  <c r="D137" i="230"/>
  <c r="D136" i="230"/>
  <c r="F134" i="230"/>
  <c r="E134" i="230"/>
  <c r="D133" i="230"/>
  <c r="D132" i="230"/>
  <c r="D131" i="230"/>
  <c r="D130" i="230"/>
  <c r="D129" i="230"/>
  <c r="D128" i="230"/>
  <c r="D127" i="230"/>
  <c r="F124" i="230"/>
  <c r="E124" i="230"/>
  <c r="D123" i="230"/>
  <c r="D122" i="230"/>
  <c r="D121" i="230"/>
  <c r="D120" i="230"/>
  <c r="D119" i="230"/>
  <c r="D118" i="230"/>
  <c r="D117" i="230"/>
  <c r="D116" i="230"/>
  <c r="F113" i="230"/>
  <c r="E113" i="230"/>
  <c r="D112" i="230"/>
  <c r="D111" i="230"/>
  <c r="D110" i="230"/>
  <c r="D109" i="230"/>
  <c r="D108" i="230"/>
  <c r="D107" i="230"/>
  <c r="D106" i="230"/>
  <c r="D105" i="230"/>
  <c r="D104" i="230"/>
  <c r="D103" i="230"/>
  <c r="D102" i="230"/>
  <c r="D101" i="230"/>
  <c r="D100" i="230"/>
  <c r="D99" i="230"/>
  <c r="F97" i="230"/>
  <c r="E97" i="230"/>
  <c r="D96" i="230"/>
  <c r="D95" i="230"/>
  <c r="D94" i="230"/>
  <c r="D93" i="230"/>
  <c r="D92" i="230"/>
  <c r="D91" i="230"/>
  <c r="D90" i="230"/>
  <c r="F88" i="230"/>
  <c r="E88" i="230"/>
  <c r="D87" i="230"/>
  <c r="D86" i="230"/>
  <c r="D85" i="230"/>
  <c r="D84" i="230"/>
  <c r="D83" i="230"/>
  <c r="D82" i="230"/>
  <c r="F80" i="230"/>
  <c r="E80" i="230"/>
  <c r="D79" i="230"/>
  <c r="D78" i="230"/>
  <c r="D77" i="230"/>
  <c r="D76" i="230"/>
  <c r="D75" i="230"/>
  <c r="D74" i="230"/>
  <c r="D73" i="230"/>
  <c r="D72" i="230"/>
  <c r="D71" i="230"/>
  <c r="F69" i="230"/>
  <c r="E69" i="230"/>
  <c r="D68" i="230"/>
  <c r="D67" i="230"/>
  <c r="D66" i="230"/>
  <c r="D65" i="230"/>
  <c r="D64" i="230"/>
  <c r="D63" i="230"/>
  <c r="D62" i="230"/>
  <c r="F60" i="230"/>
  <c r="E60" i="230"/>
  <c r="D59" i="230"/>
  <c r="D58" i="230"/>
  <c r="F56" i="230"/>
  <c r="E56" i="230"/>
  <c r="D55" i="230"/>
  <c r="D54" i="230"/>
  <c r="D53" i="230"/>
  <c r="D52" i="230"/>
  <c r="D51" i="230"/>
  <c r="D50" i="230"/>
  <c r="D49" i="230"/>
  <c r="D48" i="230"/>
  <c r="D47" i="230"/>
  <c r="D46" i="230"/>
  <c r="D45" i="230"/>
  <c r="D44" i="230"/>
  <c r="D43" i="230"/>
  <c r="F41" i="230"/>
  <c r="E41" i="230"/>
  <c r="D40" i="230"/>
  <c r="D39" i="230"/>
  <c r="D38" i="230"/>
  <c r="D37" i="230"/>
  <c r="D36" i="230"/>
  <c r="D35" i="230"/>
  <c r="D34" i="230"/>
  <c r="D33" i="230"/>
  <c r="D32" i="230"/>
  <c r="D31" i="230"/>
  <c r="D30" i="230"/>
  <c r="D29" i="230"/>
  <c r="D28" i="230"/>
  <c r="F26" i="230"/>
  <c r="E26" i="230"/>
  <c r="D25" i="230"/>
  <c r="D24" i="230"/>
  <c r="D23" i="230"/>
  <c r="D22" i="230"/>
  <c r="D21" i="230"/>
  <c r="D20" i="230"/>
  <c r="D19" i="230"/>
  <c r="D18" i="230"/>
  <c r="D17" i="230"/>
  <c r="D16" i="230"/>
  <c r="F14" i="230"/>
  <c r="E14" i="230"/>
  <c r="D13" i="230"/>
  <c r="D12" i="230"/>
  <c r="D11" i="230"/>
  <c r="D10" i="230"/>
  <c r="F180" i="229"/>
  <c r="E180" i="229"/>
  <c r="D179" i="229"/>
  <c r="D178" i="229"/>
  <c r="D177" i="229"/>
  <c r="D176" i="229"/>
  <c r="D175" i="229"/>
  <c r="F172" i="229"/>
  <c r="E172" i="229"/>
  <c r="D171" i="229"/>
  <c r="D170" i="229"/>
  <c r="D169" i="229"/>
  <c r="D168" i="229"/>
  <c r="D167" i="229"/>
  <c r="F163" i="229"/>
  <c r="E163" i="229"/>
  <c r="D162" i="229"/>
  <c r="D161" i="229"/>
  <c r="F158" i="229"/>
  <c r="E158" i="229"/>
  <c r="D157" i="229"/>
  <c r="D156" i="229"/>
  <c r="D155" i="229"/>
  <c r="D154" i="229"/>
  <c r="F151" i="229"/>
  <c r="E151" i="229"/>
  <c r="D150" i="229"/>
  <c r="D151" i="229" s="1"/>
  <c r="F148" i="229"/>
  <c r="E148" i="229"/>
  <c r="D147" i="229"/>
  <c r="D146" i="229"/>
  <c r="D145" i="229"/>
  <c r="D144" i="229"/>
  <c r="D143" i="229"/>
  <c r="D142" i="229"/>
  <c r="D141" i="229"/>
  <c r="F138" i="229"/>
  <c r="E138" i="229"/>
  <c r="D137" i="229"/>
  <c r="D136" i="229"/>
  <c r="F134" i="229"/>
  <c r="E134" i="229"/>
  <c r="D133" i="229"/>
  <c r="D132" i="229"/>
  <c r="D131" i="229"/>
  <c r="D130" i="229"/>
  <c r="D129" i="229"/>
  <c r="D128" i="229"/>
  <c r="D127" i="229"/>
  <c r="F124" i="229"/>
  <c r="E124" i="229"/>
  <c r="D123" i="229"/>
  <c r="D122" i="229"/>
  <c r="D121" i="229"/>
  <c r="D120" i="229"/>
  <c r="D119" i="229"/>
  <c r="D118" i="229"/>
  <c r="D117" i="229"/>
  <c r="D116" i="229"/>
  <c r="F113" i="229"/>
  <c r="E113" i="229"/>
  <c r="D112" i="229"/>
  <c r="D111" i="229"/>
  <c r="D110" i="229"/>
  <c r="D109" i="229"/>
  <c r="D108" i="229"/>
  <c r="D107" i="229"/>
  <c r="D106" i="229"/>
  <c r="D105" i="229"/>
  <c r="D104" i="229"/>
  <c r="D103" i="229"/>
  <c r="D102" i="229"/>
  <c r="D101" i="229"/>
  <c r="D100" i="229"/>
  <c r="D99" i="229"/>
  <c r="F97" i="229"/>
  <c r="E97" i="229"/>
  <c r="D96" i="229"/>
  <c r="D95" i="229"/>
  <c r="D94" i="229"/>
  <c r="D93" i="229"/>
  <c r="D92" i="229"/>
  <c r="D91" i="229"/>
  <c r="D90" i="229"/>
  <c r="F88" i="229"/>
  <c r="E88" i="229"/>
  <c r="D87" i="229"/>
  <c r="D86" i="229"/>
  <c r="D85" i="229"/>
  <c r="D84" i="229"/>
  <c r="D83" i="229"/>
  <c r="D82" i="229"/>
  <c r="F80" i="229"/>
  <c r="E80" i="229"/>
  <c r="D79" i="229"/>
  <c r="D78" i="229"/>
  <c r="D77" i="229"/>
  <c r="D76" i="229"/>
  <c r="D75" i="229"/>
  <c r="D74" i="229"/>
  <c r="D73" i="229"/>
  <c r="D72" i="229"/>
  <c r="D71" i="229"/>
  <c r="F69" i="229"/>
  <c r="E69" i="229"/>
  <c r="D68" i="229"/>
  <c r="D67" i="229"/>
  <c r="D66" i="229"/>
  <c r="D65" i="229"/>
  <c r="D64" i="229"/>
  <c r="D63" i="229"/>
  <c r="D62" i="229"/>
  <c r="F60" i="229"/>
  <c r="E60" i="229"/>
  <c r="D59" i="229"/>
  <c r="D58" i="229"/>
  <c r="F56" i="229"/>
  <c r="E56" i="229"/>
  <c r="D55" i="229"/>
  <c r="D54" i="229"/>
  <c r="D53" i="229"/>
  <c r="D52" i="229"/>
  <c r="D51" i="229"/>
  <c r="D50" i="229"/>
  <c r="D49" i="229"/>
  <c r="D48" i="229"/>
  <c r="D47" i="229"/>
  <c r="D46" i="229"/>
  <c r="D45" i="229"/>
  <c r="D44" i="229"/>
  <c r="D43" i="229"/>
  <c r="F41" i="229"/>
  <c r="E41" i="229"/>
  <c r="D40" i="229"/>
  <c r="D39" i="229"/>
  <c r="D38" i="229"/>
  <c r="D37" i="229"/>
  <c r="D36" i="229"/>
  <c r="D35" i="229"/>
  <c r="D34" i="229"/>
  <c r="D33" i="229"/>
  <c r="D32" i="229"/>
  <c r="D31" i="229"/>
  <c r="D30" i="229"/>
  <c r="D29" i="229"/>
  <c r="D28" i="229"/>
  <c r="F26" i="229"/>
  <c r="E26" i="229"/>
  <c r="D25" i="229"/>
  <c r="D24" i="229"/>
  <c r="D23" i="229"/>
  <c r="D22" i="229"/>
  <c r="D21" i="229"/>
  <c r="D20" i="229"/>
  <c r="D19" i="229"/>
  <c r="D18" i="229"/>
  <c r="D17" i="229"/>
  <c r="D16" i="229"/>
  <c r="F14" i="229"/>
  <c r="E14" i="229"/>
  <c r="D13" i="229"/>
  <c r="D12" i="229"/>
  <c r="D11" i="229"/>
  <c r="D10" i="229"/>
  <c r="E180" i="228"/>
  <c r="E172" i="228"/>
  <c r="E163" i="228"/>
  <c r="E158" i="228"/>
  <c r="E151" i="228"/>
  <c r="E148" i="228"/>
  <c r="E138" i="228"/>
  <c r="E134" i="228"/>
  <c r="E124" i="228"/>
  <c r="E113" i="228"/>
  <c r="E97" i="228"/>
  <c r="E88" i="228"/>
  <c r="E80" i="228"/>
  <c r="F69" i="228"/>
  <c r="E69" i="228"/>
  <c r="E60" i="228"/>
  <c r="E56" i="228"/>
  <c r="E41" i="228"/>
  <c r="E26" i="228"/>
  <c r="E14" i="228"/>
  <c r="F180" i="227"/>
  <c r="E180" i="227"/>
  <c r="D179" i="227"/>
  <c r="D178" i="227"/>
  <c r="D177" i="227"/>
  <c r="D176" i="227"/>
  <c r="D175" i="227"/>
  <c r="F172" i="227"/>
  <c r="E172" i="227"/>
  <c r="D171" i="227"/>
  <c r="D170" i="227"/>
  <c r="D169" i="227"/>
  <c r="D168" i="227"/>
  <c r="D167" i="227"/>
  <c r="F163" i="227"/>
  <c r="E163" i="227"/>
  <c r="D162" i="227"/>
  <c r="D161" i="227"/>
  <c r="F158" i="227"/>
  <c r="E158" i="227"/>
  <c r="D157" i="227"/>
  <c r="D156" i="227"/>
  <c r="D155" i="227"/>
  <c r="D154" i="227"/>
  <c r="F151" i="227"/>
  <c r="E151" i="227"/>
  <c r="D150" i="227"/>
  <c r="D151" i="227" s="1"/>
  <c r="F148" i="227"/>
  <c r="E148" i="227"/>
  <c r="D147" i="227"/>
  <c r="D146" i="227"/>
  <c r="D145" i="227"/>
  <c r="D144" i="227"/>
  <c r="D143" i="227"/>
  <c r="D142" i="227"/>
  <c r="D141" i="227"/>
  <c r="F138" i="227"/>
  <c r="E138" i="227"/>
  <c r="D137" i="227"/>
  <c r="D136" i="227"/>
  <c r="F134" i="227"/>
  <c r="E134" i="227"/>
  <c r="D133" i="227"/>
  <c r="D132" i="227"/>
  <c r="D131" i="227"/>
  <c r="D130" i="227"/>
  <c r="D129" i="227"/>
  <c r="D128" i="227"/>
  <c r="D127" i="227"/>
  <c r="F124" i="227"/>
  <c r="E124" i="227"/>
  <c r="D123" i="227"/>
  <c r="D122" i="227"/>
  <c r="D121" i="227"/>
  <c r="D120" i="227"/>
  <c r="D119" i="227"/>
  <c r="D118" i="227"/>
  <c r="D117" i="227"/>
  <c r="D116" i="227"/>
  <c r="F113" i="227"/>
  <c r="E113" i="227"/>
  <c r="D112" i="227"/>
  <c r="D111" i="227"/>
  <c r="D110" i="227"/>
  <c r="D109" i="227"/>
  <c r="D108" i="227"/>
  <c r="D107" i="227"/>
  <c r="D106" i="227"/>
  <c r="D105" i="227"/>
  <c r="D104" i="227"/>
  <c r="D103" i="227"/>
  <c r="D102" i="227"/>
  <c r="D101" i="227"/>
  <c r="D100" i="227"/>
  <c r="D99" i="227"/>
  <c r="F97" i="227"/>
  <c r="E97" i="227"/>
  <c r="D96" i="227"/>
  <c r="D95" i="227"/>
  <c r="D94" i="227"/>
  <c r="D93" i="227"/>
  <c r="D92" i="227"/>
  <c r="D91" i="227"/>
  <c r="D90" i="227"/>
  <c r="F88" i="227"/>
  <c r="E88" i="227"/>
  <c r="D87" i="227"/>
  <c r="D86" i="227"/>
  <c r="D85" i="227"/>
  <c r="D84" i="227"/>
  <c r="D83" i="227"/>
  <c r="D82" i="227"/>
  <c r="F80" i="227"/>
  <c r="E80" i="227"/>
  <c r="D79" i="227"/>
  <c r="D78" i="227"/>
  <c r="D77" i="227"/>
  <c r="D76" i="227"/>
  <c r="D75" i="227"/>
  <c r="D74" i="227"/>
  <c r="D73" i="227"/>
  <c r="D72" i="227"/>
  <c r="D71" i="227"/>
  <c r="F69" i="227"/>
  <c r="E69" i="227"/>
  <c r="D68" i="227"/>
  <c r="D67" i="227"/>
  <c r="D66" i="227"/>
  <c r="D65" i="227"/>
  <c r="D64" i="227"/>
  <c r="D63" i="227"/>
  <c r="D62" i="227"/>
  <c r="F60" i="227"/>
  <c r="E60" i="227"/>
  <c r="D59" i="227"/>
  <c r="D58" i="227"/>
  <c r="F56" i="227"/>
  <c r="E56" i="227"/>
  <c r="D55" i="227"/>
  <c r="D54" i="227"/>
  <c r="D53" i="227"/>
  <c r="D52" i="227"/>
  <c r="D51" i="227"/>
  <c r="D50" i="227"/>
  <c r="D49" i="227"/>
  <c r="D48" i="227"/>
  <c r="D47" i="227"/>
  <c r="D46" i="227"/>
  <c r="D45" i="227"/>
  <c r="D44" i="227"/>
  <c r="D43" i="227"/>
  <c r="F41" i="227"/>
  <c r="E41" i="227"/>
  <c r="D40" i="227"/>
  <c r="D39" i="227"/>
  <c r="D38" i="227"/>
  <c r="D37" i="227"/>
  <c r="D36" i="227"/>
  <c r="D35" i="227"/>
  <c r="D34" i="227"/>
  <c r="D33" i="227"/>
  <c r="D32" i="227"/>
  <c r="D31" i="227"/>
  <c r="D30" i="227"/>
  <c r="D29" i="227"/>
  <c r="D28" i="227"/>
  <c r="F26" i="227"/>
  <c r="E26" i="227"/>
  <c r="D25" i="227"/>
  <c r="D24" i="227"/>
  <c r="D23" i="227"/>
  <c r="D22" i="227"/>
  <c r="D21" i="227"/>
  <c r="D20" i="227"/>
  <c r="D19" i="227"/>
  <c r="D18" i="227"/>
  <c r="D17" i="227"/>
  <c r="D16" i="227"/>
  <c r="F14" i="227"/>
  <c r="E14" i="227"/>
  <c r="D13" i="227"/>
  <c r="D12" i="227"/>
  <c r="D11" i="227"/>
  <c r="D10" i="227"/>
  <c r="F180" i="226"/>
  <c r="E180" i="226"/>
  <c r="D179" i="226"/>
  <c r="D178" i="226"/>
  <c r="D177" i="226"/>
  <c r="D176" i="226"/>
  <c r="D175" i="226"/>
  <c r="F172" i="226"/>
  <c r="E172" i="226"/>
  <c r="D171" i="226"/>
  <c r="D170" i="226"/>
  <c r="D169" i="226"/>
  <c r="D168" i="226"/>
  <c r="D167" i="226"/>
  <c r="F163" i="226"/>
  <c r="E163" i="226"/>
  <c r="D162" i="226"/>
  <c r="D161" i="226"/>
  <c r="F158" i="226"/>
  <c r="E158" i="226"/>
  <c r="D157" i="226"/>
  <c r="D156" i="226"/>
  <c r="D155" i="226"/>
  <c r="D154" i="226"/>
  <c r="F151" i="226"/>
  <c r="E151" i="226"/>
  <c r="D150" i="226"/>
  <c r="D151" i="226" s="1"/>
  <c r="F148" i="226"/>
  <c r="E148" i="226"/>
  <c r="D147" i="226"/>
  <c r="D146" i="226"/>
  <c r="D145" i="226"/>
  <c r="D144" i="226"/>
  <c r="D143" i="226"/>
  <c r="D142" i="226"/>
  <c r="D141" i="226"/>
  <c r="F138" i="226"/>
  <c r="E138" i="226"/>
  <c r="D137" i="226"/>
  <c r="D136" i="226"/>
  <c r="F134" i="226"/>
  <c r="E134" i="226"/>
  <c r="D133" i="226"/>
  <c r="D132" i="226"/>
  <c r="D131" i="226"/>
  <c r="D130" i="226"/>
  <c r="D129" i="226"/>
  <c r="D128" i="226"/>
  <c r="D127" i="226"/>
  <c r="F124" i="226"/>
  <c r="E124" i="226"/>
  <c r="D123" i="226"/>
  <c r="D122" i="226"/>
  <c r="D121" i="226"/>
  <c r="D120" i="226"/>
  <c r="D119" i="226"/>
  <c r="D118" i="226"/>
  <c r="D117" i="226"/>
  <c r="D116" i="226"/>
  <c r="F113" i="226"/>
  <c r="E113" i="226"/>
  <c r="D112" i="226"/>
  <c r="D111" i="226"/>
  <c r="D110" i="226"/>
  <c r="D109" i="226"/>
  <c r="D108" i="226"/>
  <c r="D107" i="226"/>
  <c r="D106" i="226"/>
  <c r="D105" i="226"/>
  <c r="D104" i="226"/>
  <c r="D103" i="226"/>
  <c r="D102" i="226"/>
  <c r="D101" i="226"/>
  <c r="D100" i="226"/>
  <c r="D99" i="226"/>
  <c r="F97" i="226"/>
  <c r="E97" i="226"/>
  <c r="D96" i="226"/>
  <c r="D95" i="226"/>
  <c r="D94" i="226"/>
  <c r="D93" i="226"/>
  <c r="D92" i="226"/>
  <c r="D91" i="226"/>
  <c r="D90" i="226"/>
  <c r="F88" i="226"/>
  <c r="E88" i="226"/>
  <c r="D87" i="226"/>
  <c r="D86" i="226"/>
  <c r="D85" i="226"/>
  <c r="D84" i="226"/>
  <c r="D83" i="226"/>
  <c r="D82" i="226"/>
  <c r="F80" i="226"/>
  <c r="E80" i="226"/>
  <c r="D79" i="226"/>
  <c r="D78" i="226"/>
  <c r="D77" i="226"/>
  <c r="D76" i="226"/>
  <c r="D75" i="226"/>
  <c r="D74" i="226"/>
  <c r="D73" i="226"/>
  <c r="D72" i="226"/>
  <c r="D71" i="226"/>
  <c r="F69" i="226"/>
  <c r="E69" i="226"/>
  <c r="D68" i="226"/>
  <c r="D67" i="226"/>
  <c r="D66" i="226"/>
  <c r="D65" i="226"/>
  <c r="D64" i="226"/>
  <c r="D63" i="226"/>
  <c r="D62" i="226"/>
  <c r="F60" i="226"/>
  <c r="E60" i="226"/>
  <c r="D59" i="226"/>
  <c r="D58" i="226"/>
  <c r="F56" i="226"/>
  <c r="E56" i="226"/>
  <c r="D55" i="226"/>
  <c r="D54" i="226"/>
  <c r="D53" i="226"/>
  <c r="D52" i="226"/>
  <c r="D51" i="226"/>
  <c r="D50" i="226"/>
  <c r="D49" i="226"/>
  <c r="D48" i="226"/>
  <c r="D47" i="226"/>
  <c r="D46" i="226"/>
  <c r="D45" i="226"/>
  <c r="D44" i="226"/>
  <c r="D43" i="226"/>
  <c r="F41" i="226"/>
  <c r="E41" i="226"/>
  <c r="D40" i="226"/>
  <c r="D39" i="226"/>
  <c r="D38" i="226"/>
  <c r="D37" i="226"/>
  <c r="D36" i="226"/>
  <c r="D35" i="226"/>
  <c r="D34" i="226"/>
  <c r="D33" i="226"/>
  <c r="D32" i="226"/>
  <c r="D31" i="226"/>
  <c r="D30" i="226"/>
  <c r="D29" i="226"/>
  <c r="D28" i="226"/>
  <c r="F26" i="226"/>
  <c r="E26" i="226"/>
  <c r="D25" i="226"/>
  <c r="D24" i="226"/>
  <c r="D23" i="226"/>
  <c r="D22" i="226"/>
  <c r="D21" i="226"/>
  <c r="D20" i="226"/>
  <c r="D19" i="226"/>
  <c r="D18" i="226"/>
  <c r="D17" i="226"/>
  <c r="D16" i="226"/>
  <c r="F14" i="226"/>
  <c r="E14" i="226"/>
  <c r="D13" i="226"/>
  <c r="D12" i="226"/>
  <c r="D11" i="226"/>
  <c r="D10" i="226"/>
  <c r="F180" i="225"/>
  <c r="E180" i="225"/>
  <c r="D179" i="225"/>
  <c r="D178" i="225"/>
  <c r="D177" i="225"/>
  <c r="D176" i="225"/>
  <c r="D175" i="225"/>
  <c r="F172" i="225"/>
  <c r="E172" i="225"/>
  <c r="D171" i="225"/>
  <c r="D170" i="225"/>
  <c r="D169" i="225"/>
  <c r="D168" i="225"/>
  <c r="D167" i="225"/>
  <c r="F163" i="225"/>
  <c r="E163" i="225"/>
  <c r="D162" i="225"/>
  <c r="D161" i="225"/>
  <c r="F158" i="225"/>
  <c r="E158" i="225"/>
  <c r="D157" i="225"/>
  <c r="D156" i="225"/>
  <c r="D155" i="225"/>
  <c r="D154" i="225"/>
  <c r="F151" i="225"/>
  <c r="E151" i="225"/>
  <c r="D150" i="225"/>
  <c r="D151" i="225" s="1"/>
  <c r="F148" i="225"/>
  <c r="E148" i="225"/>
  <c r="D147" i="225"/>
  <c r="D146" i="225"/>
  <c r="D145" i="225"/>
  <c r="D144" i="225"/>
  <c r="D143" i="225"/>
  <c r="D142" i="225"/>
  <c r="D141" i="225"/>
  <c r="F138" i="225"/>
  <c r="E138" i="225"/>
  <c r="D137" i="225"/>
  <c r="D136" i="225"/>
  <c r="F134" i="225"/>
  <c r="E134" i="225"/>
  <c r="D133" i="225"/>
  <c r="D132" i="225"/>
  <c r="D131" i="225"/>
  <c r="D130" i="225"/>
  <c r="D129" i="225"/>
  <c r="D128" i="225"/>
  <c r="D127" i="225"/>
  <c r="F124" i="225"/>
  <c r="E124" i="225"/>
  <c r="D123" i="225"/>
  <c r="D122" i="225"/>
  <c r="D121" i="225"/>
  <c r="D120" i="225"/>
  <c r="D119" i="225"/>
  <c r="D118" i="225"/>
  <c r="D117" i="225"/>
  <c r="D116" i="225"/>
  <c r="F113" i="225"/>
  <c r="E113" i="225"/>
  <c r="D112" i="225"/>
  <c r="D111" i="225"/>
  <c r="D110" i="225"/>
  <c r="D109" i="225"/>
  <c r="D108" i="225"/>
  <c r="D107" i="225"/>
  <c r="D106" i="225"/>
  <c r="D105" i="225"/>
  <c r="D104" i="225"/>
  <c r="D103" i="225"/>
  <c r="D102" i="225"/>
  <c r="D101" i="225"/>
  <c r="D100" i="225"/>
  <c r="D99" i="225"/>
  <c r="F97" i="225"/>
  <c r="E97" i="225"/>
  <c r="D96" i="225"/>
  <c r="D95" i="225"/>
  <c r="D94" i="225"/>
  <c r="D93" i="225"/>
  <c r="D92" i="225"/>
  <c r="D91" i="225"/>
  <c r="D90" i="225"/>
  <c r="F88" i="225"/>
  <c r="E88" i="225"/>
  <c r="D87" i="225"/>
  <c r="D86" i="225"/>
  <c r="D85" i="225"/>
  <c r="D84" i="225"/>
  <c r="D83" i="225"/>
  <c r="D82" i="225"/>
  <c r="F80" i="225"/>
  <c r="E80" i="225"/>
  <c r="D79" i="225"/>
  <c r="D78" i="225"/>
  <c r="D77" i="225"/>
  <c r="D76" i="225"/>
  <c r="D75" i="225"/>
  <c r="D74" i="225"/>
  <c r="D73" i="225"/>
  <c r="D72" i="225"/>
  <c r="D71" i="225"/>
  <c r="F69" i="225"/>
  <c r="E69" i="225"/>
  <c r="D68" i="225"/>
  <c r="D67" i="225"/>
  <c r="D66" i="225"/>
  <c r="D65" i="225"/>
  <c r="D64" i="225"/>
  <c r="D63" i="225"/>
  <c r="D62" i="225"/>
  <c r="F60" i="225"/>
  <c r="E60" i="225"/>
  <c r="D59" i="225"/>
  <c r="D58" i="225"/>
  <c r="F56" i="225"/>
  <c r="E56" i="225"/>
  <c r="D55" i="225"/>
  <c r="D54" i="225"/>
  <c r="D53" i="225"/>
  <c r="D52" i="225"/>
  <c r="D51" i="225"/>
  <c r="D50" i="225"/>
  <c r="D49" i="225"/>
  <c r="D48" i="225"/>
  <c r="D47" i="225"/>
  <c r="D46" i="225"/>
  <c r="D45" i="225"/>
  <c r="D44" i="225"/>
  <c r="D43" i="225"/>
  <c r="F41" i="225"/>
  <c r="E41" i="225"/>
  <c r="D40" i="225"/>
  <c r="D39" i="225"/>
  <c r="D38" i="225"/>
  <c r="D37" i="225"/>
  <c r="D36" i="225"/>
  <c r="D35" i="225"/>
  <c r="D34" i="225"/>
  <c r="D33" i="225"/>
  <c r="D32" i="225"/>
  <c r="D31" i="225"/>
  <c r="D30" i="225"/>
  <c r="D29" i="225"/>
  <c r="D28" i="225"/>
  <c r="F26" i="225"/>
  <c r="E26" i="225"/>
  <c r="D25" i="225"/>
  <c r="D24" i="225"/>
  <c r="D23" i="225"/>
  <c r="D22" i="225"/>
  <c r="D21" i="225"/>
  <c r="D20" i="225"/>
  <c r="D19" i="225"/>
  <c r="D18" i="225"/>
  <c r="D17" i="225"/>
  <c r="D16" i="225"/>
  <c r="F14" i="225"/>
  <c r="E14" i="225"/>
  <c r="D13" i="225"/>
  <c r="D12" i="225"/>
  <c r="D11" i="225"/>
  <c r="D10" i="225"/>
  <c r="E180" i="224"/>
  <c r="E172" i="224"/>
  <c r="E163" i="224"/>
  <c r="E158" i="224"/>
  <c r="E151" i="224"/>
  <c r="E148" i="224"/>
  <c r="E138" i="224"/>
  <c r="E134" i="224"/>
  <c r="E124" i="224"/>
  <c r="E113" i="224"/>
  <c r="E97" i="224"/>
  <c r="E88" i="224"/>
  <c r="E80" i="224"/>
  <c r="F69" i="224"/>
  <c r="E69" i="224"/>
  <c r="E60" i="224"/>
  <c r="E56" i="224"/>
  <c r="E41" i="224"/>
  <c r="E26" i="224"/>
  <c r="E14" i="224"/>
  <c r="E180" i="223"/>
  <c r="E172" i="223"/>
  <c r="E163" i="223"/>
  <c r="E158" i="223"/>
  <c r="E151" i="223"/>
  <c r="E148" i="223"/>
  <c r="E138" i="223"/>
  <c r="E134" i="223"/>
  <c r="E124" i="223"/>
  <c r="F113" i="223"/>
  <c r="E113" i="223"/>
  <c r="F97" i="223"/>
  <c r="E97" i="223"/>
  <c r="E88" i="223"/>
  <c r="E80" i="223"/>
  <c r="F69" i="223"/>
  <c r="E69" i="223"/>
  <c r="F60" i="223"/>
  <c r="E60" i="223"/>
  <c r="F56" i="223"/>
  <c r="E56" i="223"/>
  <c r="F41" i="223"/>
  <c r="E41" i="223"/>
  <c r="F26" i="223"/>
  <c r="E26" i="223"/>
  <c r="E14" i="223"/>
  <c r="E180" i="222"/>
  <c r="E172" i="222"/>
  <c r="E163" i="222"/>
  <c r="E158" i="222"/>
  <c r="E151" i="222"/>
  <c r="E148" i="222"/>
  <c r="E138" i="222"/>
  <c r="E134" i="222"/>
  <c r="E124" i="222"/>
  <c r="F113" i="222"/>
  <c r="E113" i="222"/>
  <c r="F97" i="222"/>
  <c r="E97" i="222"/>
  <c r="E88" i="222"/>
  <c r="E80" i="222"/>
  <c r="E69" i="222"/>
  <c r="F60" i="222"/>
  <c r="E60" i="222"/>
  <c r="F56" i="222"/>
  <c r="E56" i="222"/>
  <c r="F41" i="222"/>
  <c r="E41" i="222"/>
  <c r="F26" i="222"/>
  <c r="E26" i="222"/>
  <c r="E14" i="222"/>
  <c r="F180" i="221"/>
  <c r="E180" i="221"/>
  <c r="D179" i="221"/>
  <c r="D178" i="221"/>
  <c r="D177" i="221"/>
  <c r="D176" i="221"/>
  <c r="D175" i="221"/>
  <c r="F172" i="221"/>
  <c r="E172" i="221"/>
  <c r="D171" i="221"/>
  <c r="D170" i="221"/>
  <c r="D169" i="221"/>
  <c r="D168" i="221"/>
  <c r="D167" i="221"/>
  <c r="F163" i="221"/>
  <c r="E163" i="221"/>
  <c r="D162" i="221"/>
  <c r="D161" i="221"/>
  <c r="F158" i="221"/>
  <c r="E158" i="221"/>
  <c r="D157" i="221"/>
  <c r="D156" i="221"/>
  <c r="D155" i="221"/>
  <c r="D154" i="221"/>
  <c r="F151" i="221"/>
  <c r="E151" i="221"/>
  <c r="D150" i="221"/>
  <c r="D151" i="221" s="1"/>
  <c r="F148" i="221"/>
  <c r="E148" i="221"/>
  <c r="D147" i="221"/>
  <c r="D146" i="221"/>
  <c r="D145" i="221"/>
  <c r="D144" i="221"/>
  <c r="D143" i="221"/>
  <c r="D142" i="221"/>
  <c r="D141" i="221"/>
  <c r="F138" i="221"/>
  <c r="E138" i="221"/>
  <c r="D137" i="221"/>
  <c r="D136" i="221"/>
  <c r="F134" i="221"/>
  <c r="E134" i="221"/>
  <c r="D133" i="221"/>
  <c r="D132" i="221"/>
  <c r="D131" i="221"/>
  <c r="D130" i="221"/>
  <c r="D129" i="221"/>
  <c r="D128" i="221"/>
  <c r="D127" i="221"/>
  <c r="F124" i="221"/>
  <c r="E124" i="221"/>
  <c r="D123" i="221"/>
  <c r="D122" i="221"/>
  <c r="D121" i="221"/>
  <c r="D120" i="221"/>
  <c r="D119" i="221"/>
  <c r="D118" i="221"/>
  <c r="D117" i="221"/>
  <c r="D116" i="221"/>
  <c r="F113" i="221"/>
  <c r="E113" i="221"/>
  <c r="D112" i="221"/>
  <c r="D111" i="221"/>
  <c r="D110" i="221"/>
  <c r="D109" i="221"/>
  <c r="D108" i="221"/>
  <c r="D107" i="221"/>
  <c r="D106" i="221"/>
  <c r="D105" i="221"/>
  <c r="D104" i="221"/>
  <c r="D103" i="221"/>
  <c r="D102" i="221"/>
  <c r="D101" i="221"/>
  <c r="D100" i="221"/>
  <c r="D99" i="221"/>
  <c r="F97" i="221"/>
  <c r="E97" i="221"/>
  <c r="D96" i="221"/>
  <c r="D95" i="221"/>
  <c r="D94" i="221"/>
  <c r="D93" i="221"/>
  <c r="D92" i="221"/>
  <c r="D91" i="221"/>
  <c r="D90" i="221"/>
  <c r="F88" i="221"/>
  <c r="E88" i="221"/>
  <c r="D87" i="221"/>
  <c r="D86" i="221"/>
  <c r="D85" i="221"/>
  <c r="D84" i="221"/>
  <c r="D83" i="221"/>
  <c r="D82" i="221"/>
  <c r="F80" i="221"/>
  <c r="E80" i="221"/>
  <c r="D79" i="221"/>
  <c r="D78" i="221"/>
  <c r="D77" i="221"/>
  <c r="D76" i="221"/>
  <c r="D75" i="221"/>
  <c r="D74" i="221"/>
  <c r="D73" i="221"/>
  <c r="D72" i="221"/>
  <c r="D71" i="221"/>
  <c r="F69" i="221"/>
  <c r="E69" i="221"/>
  <c r="D68" i="221"/>
  <c r="D67" i="221"/>
  <c r="D66" i="221"/>
  <c r="D65" i="221"/>
  <c r="D64" i="221"/>
  <c r="D63" i="221"/>
  <c r="D62" i="221"/>
  <c r="F60" i="221"/>
  <c r="E60" i="221"/>
  <c r="D59" i="221"/>
  <c r="D58" i="221"/>
  <c r="F56" i="221"/>
  <c r="E56" i="221"/>
  <c r="D55" i="221"/>
  <c r="D54" i="221"/>
  <c r="D53" i="221"/>
  <c r="D52" i="221"/>
  <c r="D51" i="221"/>
  <c r="D50" i="221"/>
  <c r="D49" i="221"/>
  <c r="D48" i="221"/>
  <c r="D47" i="221"/>
  <c r="D46" i="221"/>
  <c r="D45" i="221"/>
  <c r="D44" i="221"/>
  <c r="D43" i="221"/>
  <c r="F41" i="221"/>
  <c r="E41" i="221"/>
  <c r="D40" i="221"/>
  <c r="D39" i="221"/>
  <c r="D38" i="221"/>
  <c r="D37" i="221"/>
  <c r="D36" i="221"/>
  <c r="D35" i="221"/>
  <c r="D34" i="221"/>
  <c r="D33" i="221"/>
  <c r="D32" i="221"/>
  <c r="D31" i="221"/>
  <c r="D30" i="221"/>
  <c r="D29" i="221"/>
  <c r="D28" i="221"/>
  <c r="F26" i="221"/>
  <c r="E26" i="221"/>
  <c r="D25" i="221"/>
  <c r="D24" i="221"/>
  <c r="D23" i="221"/>
  <c r="D22" i="221"/>
  <c r="D21" i="221"/>
  <c r="D20" i="221"/>
  <c r="D19" i="221"/>
  <c r="D18" i="221"/>
  <c r="D17" i="221"/>
  <c r="D16" i="221"/>
  <c r="F14" i="221"/>
  <c r="E14" i="221"/>
  <c r="D13" i="221"/>
  <c r="D12" i="221"/>
  <c r="D11" i="221"/>
  <c r="D10" i="221"/>
  <c r="E180" i="220"/>
  <c r="E172" i="220"/>
  <c r="E163" i="220"/>
  <c r="E158" i="220"/>
  <c r="E151" i="220"/>
  <c r="E148" i="220"/>
  <c r="E138" i="220"/>
  <c r="E134" i="220"/>
  <c r="E124" i="220"/>
  <c r="F113" i="220"/>
  <c r="E113" i="220"/>
  <c r="F97" i="220"/>
  <c r="E97" i="220"/>
  <c r="E88" i="220"/>
  <c r="E80" i="220"/>
  <c r="E69" i="220"/>
  <c r="F60" i="220"/>
  <c r="E60" i="220"/>
  <c r="F56" i="220"/>
  <c r="E56" i="220"/>
  <c r="F41" i="220"/>
  <c r="E41" i="220"/>
  <c r="F26" i="220"/>
  <c r="E26" i="220"/>
  <c r="E14" i="220"/>
  <c r="E180" i="219"/>
  <c r="E172" i="219"/>
  <c r="E163" i="219"/>
  <c r="E158" i="219"/>
  <c r="E151" i="219"/>
  <c r="E148" i="219"/>
  <c r="E138" i="219"/>
  <c r="E134" i="219"/>
  <c r="E124" i="219"/>
  <c r="E113" i="219"/>
  <c r="E97" i="219"/>
  <c r="E88" i="219"/>
  <c r="E80" i="219"/>
  <c r="E69" i="219"/>
  <c r="E60" i="219"/>
  <c r="E56" i="219"/>
  <c r="E41" i="219"/>
  <c r="E26" i="219"/>
  <c r="E14" i="219"/>
  <c r="E180" i="218"/>
  <c r="E172" i="218"/>
  <c r="E163" i="218"/>
  <c r="E158" i="218"/>
  <c r="E151" i="218"/>
  <c r="E148" i="218"/>
  <c r="E138" i="218"/>
  <c r="E134" i="218"/>
  <c r="E124" i="218"/>
  <c r="F113" i="218"/>
  <c r="E113" i="218"/>
  <c r="F97" i="218"/>
  <c r="E97" i="218"/>
  <c r="E88" i="218"/>
  <c r="E80" i="218"/>
  <c r="E69" i="218"/>
  <c r="F60" i="218"/>
  <c r="E60" i="218"/>
  <c r="F56" i="218"/>
  <c r="E56" i="218"/>
  <c r="F41" i="218"/>
  <c r="E41" i="218"/>
  <c r="F26" i="218"/>
  <c r="E26" i="218"/>
  <c r="F14" i="218"/>
  <c r="E14" i="218"/>
  <c r="E180" i="217"/>
  <c r="E172" i="217"/>
  <c r="E163" i="217"/>
  <c r="E158" i="217"/>
  <c r="E151" i="217"/>
  <c r="E148" i="217"/>
  <c r="E138" i="217"/>
  <c r="E134" i="217"/>
  <c r="E124" i="217"/>
  <c r="F113" i="217"/>
  <c r="E113" i="217"/>
  <c r="F97" i="217"/>
  <c r="E97" i="217"/>
  <c r="F88" i="217"/>
  <c r="E88" i="217"/>
  <c r="E80" i="217"/>
  <c r="F69" i="217"/>
  <c r="E69" i="217"/>
  <c r="F60" i="217"/>
  <c r="E60" i="217"/>
  <c r="F56" i="217"/>
  <c r="E56" i="217"/>
  <c r="F41" i="217"/>
  <c r="E41" i="217"/>
  <c r="F26" i="217"/>
  <c r="E26" i="217"/>
  <c r="E14" i="217"/>
  <c r="E180" i="216"/>
  <c r="E172" i="216"/>
  <c r="E163" i="216"/>
  <c r="E158" i="216"/>
  <c r="E151" i="216"/>
  <c r="E148" i="216"/>
  <c r="E138" i="216"/>
  <c r="E134" i="216"/>
  <c r="E124" i="216"/>
  <c r="F113" i="216"/>
  <c r="E113" i="216"/>
  <c r="F97" i="216"/>
  <c r="E97" i="216"/>
  <c r="E88" i="216"/>
  <c r="E80" i="216"/>
  <c r="F69" i="216"/>
  <c r="E69" i="216"/>
  <c r="F60" i="216"/>
  <c r="E60" i="216"/>
  <c r="F56" i="216"/>
  <c r="E56" i="216"/>
  <c r="F41" i="216"/>
  <c r="E41" i="216"/>
  <c r="F26" i="216"/>
  <c r="E26" i="216"/>
  <c r="E14" i="216"/>
  <c r="F180" i="215"/>
  <c r="E180" i="215"/>
  <c r="D179" i="215"/>
  <c r="D178" i="215"/>
  <c r="D177" i="215"/>
  <c r="D176" i="215"/>
  <c r="D175" i="215"/>
  <c r="F172" i="215"/>
  <c r="E172" i="215"/>
  <c r="D171" i="215"/>
  <c r="D170" i="215"/>
  <c r="D169" i="215"/>
  <c r="D168" i="215"/>
  <c r="D167" i="215"/>
  <c r="F163" i="215"/>
  <c r="E163" i="215"/>
  <c r="D162" i="215"/>
  <c r="D161" i="215"/>
  <c r="F158" i="215"/>
  <c r="E158" i="215"/>
  <c r="D157" i="215"/>
  <c r="D156" i="215"/>
  <c r="D155" i="215"/>
  <c r="D154" i="215"/>
  <c r="F151" i="215"/>
  <c r="E151" i="215"/>
  <c r="D150" i="215"/>
  <c r="D151" i="215" s="1"/>
  <c r="F148" i="215"/>
  <c r="E148" i="215"/>
  <c r="D147" i="215"/>
  <c r="D146" i="215"/>
  <c r="D145" i="215"/>
  <c r="D144" i="215"/>
  <c r="D143" i="215"/>
  <c r="D142" i="215"/>
  <c r="D141" i="215"/>
  <c r="F138" i="215"/>
  <c r="E138" i="215"/>
  <c r="D137" i="215"/>
  <c r="D136" i="215"/>
  <c r="F134" i="215"/>
  <c r="E134" i="215"/>
  <c r="D133" i="215"/>
  <c r="D132" i="215"/>
  <c r="D131" i="215"/>
  <c r="D130" i="215"/>
  <c r="D129" i="215"/>
  <c r="D128" i="215"/>
  <c r="D127" i="215"/>
  <c r="F124" i="215"/>
  <c r="E124" i="215"/>
  <c r="D123" i="215"/>
  <c r="D122" i="215"/>
  <c r="D121" i="215"/>
  <c r="D120" i="215"/>
  <c r="D119" i="215"/>
  <c r="D118" i="215"/>
  <c r="D117" i="215"/>
  <c r="D116" i="215"/>
  <c r="F113" i="215"/>
  <c r="E113" i="215"/>
  <c r="D112" i="215"/>
  <c r="D111" i="215"/>
  <c r="D110" i="215"/>
  <c r="D109" i="215"/>
  <c r="D108" i="215"/>
  <c r="D107" i="215"/>
  <c r="D106" i="215"/>
  <c r="D105" i="215"/>
  <c r="D104" i="215"/>
  <c r="D103" i="215"/>
  <c r="D102" i="215"/>
  <c r="D101" i="215"/>
  <c r="D100" i="215"/>
  <c r="D99" i="215"/>
  <c r="F97" i="215"/>
  <c r="E97" i="215"/>
  <c r="D96" i="215"/>
  <c r="D95" i="215"/>
  <c r="D94" i="215"/>
  <c r="D93" i="215"/>
  <c r="D92" i="215"/>
  <c r="D91" i="215"/>
  <c r="D90" i="215"/>
  <c r="F88" i="215"/>
  <c r="E88" i="215"/>
  <c r="D87" i="215"/>
  <c r="D86" i="215"/>
  <c r="D85" i="215"/>
  <c r="D84" i="215"/>
  <c r="D83" i="215"/>
  <c r="D82" i="215"/>
  <c r="F80" i="215"/>
  <c r="E80" i="215"/>
  <c r="D79" i="215"/>
  <c r="D78" i="215"/>
  <c r="D77" i="215"/>
  <c r="D76" i="215"/>
  <c r="D75" i="215"/>
  <c r="D74" i="215"/>
  <c r="D73" i="215"/>
  <c r="D72" i="215"/>
  <c r="D71" i="215"/>
  <c r="F69" i="215"/>
  <c r="E69" i="215"/>
  <c r="D68" i="215"/>
  <c r="D67" i="215"/>
  <c r="D66" i="215"/>
  <c r="D65" i="215"/>
  <c r="D64" i="215"/>
  <c r="D63" i="215"/>
  <c r="D62" i="215"/>
  <c r="F60" i="215"/>
  <c r="E60" i="215"/>
  <c r="D59" i="215"/>
  <c r="D58" i="215"/>
  <c r="F56" i="215"/>
  <c r="E56" i="215"/>
  <c r="D55" i="215"/>
  <c r="D54" i="215"/>
  <c r="D53" i="215"/>
  <c r="D52" i="215"/>
  <c r="D51" i="215"/>
  <c r="D50" i="215"/>
  <c r="D49" i="215"/>
  <c r="D48" i="215"/>
  <c r="D47" i="215"/>
  <c r="D46" i="215"/>
  <c r="D45" i="215"/>
  <c r="D44" i="215"/>
  <c r="D43" i="215"/>
  <c r="F41" i="215"/>
  <c r="E41" i="215"/>
  <c r="D40" i="215"/>
  <c r="D39" i="215"/>
  <c r="D38" i="215"/>
  <c r="D37" i="215"/>
  <c r="D36" i="215"/>
  <c r="D35" i="215"/>
  <c r="D34" i="215"/>
  <c r="D33" i="215"/>
  <c r="D32" i="215"/>
  <c r="D31" i="215"/>
  <c r="D30" i="215"/>
  <c r="D29" i="215"/>
  <c r="D28" i="215"/>
  <c r="F26" i="215"/>
  <c r="E26" i="215"/>
  <c r="D25" i="215"/>
  <c r="D24" i="215"/>
  <c r="D23" i="215"/>
  <c r="D22" i="215"/>
  <c r="D21" i="215"/>
  <c r="D20" i="215"/>
  <c r="D19" i="215"/>
  <c r="D18" i="215"/>
  <c r="D17" i="215"/>
  <c r="D16" i="215"/>
  <c r="F14" i="215"/>
  <c r="E14" i="215"/>
  <c r="D13" i="215"/>
  <c r="D12" i="215"/>
  <c r="D11" i="215"/>
  <c r="D10" i="215"/>
  <c r="F180" i="214"/>
  <c r="E180" i="214"/>
  <c r="D179" i="214"/>
  <c r="D178" i="214"/>
  <c r="D177" i="214"/>
  <c r="D176" i="214"/>
  <c r="D175" i="214"/>
  <c r="F172" i="214"/>
  <c r="E172" i="214"/>
  <c r="D171" i="214"/>
  <c r="D170" i="214"/>
  <c r="D169" i="214"/>
  <c r="D168" i="214"/>
  <c r="D167" i="214"/>
  <c r="F163" i="214"/>
  <c r="E163" i="214"/>
  <c r="D162" i="214"/>
  <c r="D161" i="214"/>
  <c r="F158" i="214"/>
  <c r="E158" i="214"/>
  <c r="D157" i="214"/>
  <c r="D156" i="214"/>
  <c r="D155" i="214"/>
  <c r="D154" i="214"/>
  <c r="F151" i="214"/>
  <c r="E151" i="214"/>
  <c r="D150" i="214"/>
  <c r="D151" i="214" s="1"/>
  <c r="F148" i="214"/>
  <c r="E148" i="214"/>
  <c r="D147" i="214"/>
  <c r="D146" i="214"/>
  <c r="D145" i="214"/>
  <c r="D144" i="214"/>
  <c r="D143" i="214"/>
  <c r="D142" i="214"/>
  <c r="D141" i="214"/>
  <c r="F138" i="214"/>
  <c r="E138" i="214"/>
  <c r="D137" i="214"/>
  <c r="D136" i="214"/>
  <c r="F134" i="214"/>
  <c r="E134" i="214"/>
  <c r="D133" i="214"/>
  <c r="D132" i="214"/>
  <c r="D131" i="214"/>
  <c r="D130" i="214"/>
  <c r="D129" i="214"/>
  <c r="D128" i="214"/>
  <c r="D127" i="214"/>
  <c r="F124" i="214"/>
  <c r="E124" i="214"/>
  <c r="D123" i="214"/>
  <c r="D122" i="214"/>
  <c r="D121" i="214"/>
  <c r="D120" i="214"/>
  <c r="D119" i="214"/>
  <c r="D118" i="214"/>
  <c r="D117" i="214"/>
  <c r="D116" i="214"/>
  <c r="F113" i="214"/>
  <c r="E113" i="214"/>
  <c r="D112" i="214"/>
  <c r="D111" i="214"/>
  <c r="D110" i="214"/>
  <c r="D109" i="214"/>
  <c r="D108" i="214"/>
  <c r="D107" i="214"/>
  <c r="D106" i="214"/>
  <c r="D105" i="214"/>
  <c r="D104" i="214"/>
  <c r="D103" i="214"/>
  <c r="D102" i="214"/>
  <c r="D101" i="214"/>
  <c r="D100" i="214"/>
  <c r="D99" i="214"/>
  <c r="F97" i="214"/>
  <c r="E97" i="214"/>
  <c r="D96" i="214"/>
  <c r="D95" i="214"/>
  <c r="D94" i="214"/>
  <c r="D93" i="214"/>
  <c r="D92" i="214"/>
  <c r="D91" i="214"/>
  <c r="D90" i="214"/>
  <c r="F88" i="214"/>
  <c r="E88" i="214"/>
  <c r="D87" i="214"/>
  <c r="D86" i="214"/>
  <c r="D85" i="214"/>
  <c r="D84" i="214"/>
  <c r="D83" i="214"/>
  <c r="D82" i="214"/>
  <c r="F80" i="214"/>
  <c r="E80" i="214"/>
  <c r="D79" i="214"/>
  <c r="D78" i="214"/>
  <c r="D77" i="214"/>
  <c r="D76" i="214"/>
  <c r="D75" i="214"/>
  <c r="D74" i="214"/>
  <c r="D73" i="214"/>
  <c r="D72" i="214"/>
  <c r="D71" i="214"/>
  <c r="F69" i="214"/>
  <c r="E69" i="214"/>
  <c r="D68" i="214"/>
  <c r="D67" i="214"/>
  <c r="D66" i="214"/>
  <c r="D65" i="214"/>
  <c r="D64" i="214"/>
  <c r="D63" i="214"/>
  <c r="D62" i="214"/>
  <c r="F60" i="214"/>
  <c r="E60" i="214"/>
  <c r="D59" i="214"/>
  <c r="D58" i="214"/>
  <c r="F56" i="214"/>
  <c r="E56" i="214"/>
  <c r="D55" i="214"/>
  <c r="D54" i="214"/>
  <c r="D53" i="214"/>
  <c r="D52" i="214"/>
  <c r="D51" i="214"/>
  <c r="D50" i="214"/>
  <c r="D49" i="214"/>
  <c r="D48" i="214"/>
  <c r="D47" i="214"/>
  <c r="D46" i="214"/>
  <c r="D45" i="214"/>
  <c r="D44" i="214"/>
  <c r="D43" i="214"/>
  <c r="F41" i="214"/>
  <c r="E41" i="214"/>
  <c r="D40" i="214"/>
  <c r="D39" i="214"/>
  <c r="D38" i="214"/>
  <c r="D37" i="214"/>
  <c r="D36" i="214"/>
  <c r="D35" i="214"/>
  <c r="D34" i="214"/>
  <c r="D33" i="214"/>
  <c r="D32" i="214"/>
  <c r="D31" i="214"/>
  <c r="D30" i="214"/>
  <c r="D29" i="214"/>
  <c r="D28" i="214"/>
  <c r="F26" i="214"/>
  <c r="E26" i="214"/>
  <c r="D25" i="214"/>
  <c r="D24" i="214"/>
  <c r="D23" i="214"/>
  <c r="D22" i="214"/>
  <c r="D21" i="214"/>
  <c r="D20" i="214"/>
  <c r="D19" i="214"/>
  <c r="D18" i="214"/>
  <c r="D17" i="214"/>
  <c r="D16" i="214"/>
  <c r="F14" i="214"/>
  <c r="E14" i="214"/>
  <c r="D13" i="214"/>
  <c r="D12" i="214"/>
  <c r="D11" i="214"/>
  <c r="D10" i="214"/>
  <c r="E180" i="213"/>
  <c r="E172" i="213"/>
  <c r="E163" i="213"/>
  <c r="E158" i="213"/>
  <c r="E151" i="213"/>
  <c r="E148" i="213"/>
  <c r="E138" i="213"/>
  <c r="E134" i="213"/>
  <c r="E124" i="213"/>
  <c r="F113" i="213"/>
  <c r="E113" i="213"/>
  <c r="F97" i="213"/>
  <c r="E97" i="213"/>
  <c r="F88" i="213"/>
  <c r="E88" i="213"/>
  <c r="F80" i="213"/>
  <c r="E80" i="213"/>
  <c r="E69" i="213"/>
  <c r="E60" i="213"/>
  <c r="E56" i="213"/>
  <c r="E41" i="213"/>
  <c r="E26" i="213"/>
  <c r="E14" i="213"/>
  <c r="E180" i="212"/>
  <c r="E172" i="212"/>
  <c r="E163" i="212"/>
  <c r="E158" i="212"/>
  <c r="E151" i="212"/>
  <c r="E148" i="212"/>
  <c r="E138" i="212"/>
  <c r="E134" i="212"/>
  <c r="E124" i="212"/>
  <c r="F113" i="212"/>
  <c r="E113" i="212"/>
  <c r="F97" i="212"/>
  <c r="E97" i="212"/>
  <c r="E88" i="212"/>
  <c r="E80" i="212"/>
  <c r="E69" i="212"/>
  <c r="F60" i="212"/>
  <c r="E60" i="212"/>
  <c r="F56" i="212"/>
  <c r="E56" i="212"/>
  <c r="F41" i="212"/>
  <c r="E41" i="212"/>
  <c r="F26" i="212"/>
  <c r="E26" i="212"/>
  <c r="E14" i="212"/>
  <c r="E180" i="210"/>
  <c r="E172" i="210"/>
  <c r="E163" i="210"/>
  <c r="E158" i="210"/>
  <c r="E151" i="210"/>
  <c r="E148" i="210"/>
  <c r="E138" i="210"/>
  <c r="E134" i="210"/>
  <c r="E124" i="210"/>
  <c r="F113" i="210"/>
  <c r="E113" i="210"/>
  <c r="F97" i="210"/>
  <c r="E97" i="210"/>
  <c r="E88" i="210"/>
  <c r="E80" i="210"/>
  <c r="E69" i="210"/>
  <c r="F60" i="210"/>
  <c r="E60" i="210"/>
  <c r="F56" i="210"/>
  <c r="E56" i="210"/>
  <c r="F41" i="210"/>
  <c r="E41" i="210"/>
  <c r="F26" i="210"/>
  <c r="E26" i="210"/>
  <c r="E14" i="210"/>
  <c r="E180" i="209"/>
  <c r="E172" i="209"/>
  <c r="E163" i="209"/>
  <c r="E158" i="209"/>
  <c r="E151" i="209"/>
  <c r="E148" i="209"/>
  <c r="E138" i="209"/>
  <c r="E134" i="209"/>
  <c r="E124" i="209"/>
  <c r="F113" i="209"/>
  <c r="E113" i="209"/>
  <c r="F97" i="209"/>
  <c r="E97" i="209"/>
  <c r="E88" i="209"/>
  <c r="E80" i="209"/>
  <c r="E69" i="209"/>
  <c r="F60" i="209"/>
  <c r="E60" i="209"/>
  <c r="F56" i="209"/>
  <c r="E56" i="209"/>
  <c r="F41" i="209"/>
  <c r="E41" i="209"/>
  <c r="F26" i="209"/>
  <c r="E26" i="209"/>
  <c r="E14" i="209"/>
  <c r="E180" i="208"/>
  <c r="E172" i="208"/>
  <c r="E163" i="208"/>
  <c r="E158" i="208"/>
  <c r="E151" i="208"/>
  <c r="E148" i="208"/>
  <c r="E138" i="208"/>
  <c r="E134" i="208"/>
  <c r="E124" i="208"/>
  <c r="F113" i="208"/>
  <c r="E113" i="208"/>
  <c r="F97" i="208"/>
  <c r="E97" i="208"/>
  <c r="E88" i="208"/>
  <c r="E80" i="208"/>
  <c r="E69" i="208"/>
  <c r="F60" i="208"/>
  <c r="E60" i="208"/>
  <c r="F56" i="208"/>
  <c r="E56" i="208"/>
  <c r="F41" i="208"/>
  <c r="E41" i="208"/>
  <c r="F26" i="208"/>
  <c r="E26" i="208"/>
  <c r="E14" i="208"/>
  <c r="E180" i="207"/>
  <c r="E172" i="207"/>
  <c r="E163" i="207"/>
  <c r="E158" i="207"/>
  <c r="E151" i="207"/>
  <c r="E148" i="207"/>
  <c r="E138" i="207"/>
  <c r="E134" i="207"/>
  <c r="E124" i="207"/>
  <c r="E113" i="207"/>
  <c r="F97" i="207"/>
  <c r="E97" i="207"/>
  <c r="E88" i="207"/>
  <c r="E80" i="207"/>
  <c r="E69" i="207"/>
  <c r="F60" i="207"/>
  <c r="E60" i="207"/>
  <c r="E56" i="207"/>
  <c r="E41" i="207"/>
  <c r="F26" i="207"/>
  <c r="E26" i="207"/>
  <c r="E14" i="207"/>
  <c r="E180" i="206"/>
  <c r="E172" i="206"/>
  <c r="E163" i="206"/>
  <c r="E158" i="206"/>
  <c r="E151" i="206"/>
  <c r="E148" i="206"/>
  <c r="E138" i="206"/>
  <c r="E134" i="206"/>
  <c r="E124" i="206"/>
  <c r="F113" i="206"/>
  <c r="E113" i="206"/>
  <c r="F97" i="206"/>
  <c r="E97" i="206"/>
  <c r="E88" i="206"/>
  <c r="E80" i="206"/>
  <c r="E69" i="206"/>
  <c r="F60" i="206"/>
  <c r="E60" i="206"/>
  <c r="F56" i="206"/>
  <c r="E56" i="206"/>
  <c r="F41" i="206"/>
  <c r="E41" i="206"/>
  <c r="F26" i="206"/>
  <c r="E26" i="206"/>
  <c r="E14" i="206"/>
  <c r="E180" i="205"/>
  <c r="E172" i="205"/>
  <c r="E163" i="205"/>
  <c r="E158" i="205"/>
  <c r="E151" i="205"/>
  <c r="E148" i="205"/>
  <c r="E138" i="205"/>
  <c r="E134" i="205"/>
  <c r="E124" i="205"/>
  <c r="F113" i="205"/>
  <c r="E113" i="205"/>
  <c r="F97" i="205"/>
  <c r="E97" i="205"/>
  <c r="E88" i="205"/>
  <c r="E80" i="205"/>
  <c r="E69" i="205"/>
  <c r="F60" i="205"/>
  <c r="E60" i="205"/>
  <c r="F56" i="205"/>
  <c r="E56" i="205"/>
  <c r="F41" i="205"/>
  <c r="E41" i="205"/>
  <c r="F26" i="205"/>
  <c r="E26" i="205"/>
  <c r="E14" i="205"/>
  <c r="F180" i="204"/>
  <c r="E180" i="204"/>
  <c r="D179" i="204"/>
  <c r="D178" i="204"/>
  <c r="D177" i="204"/>
  <c r="D176" i="204"/>
  <c r="D175" i="204"/>
  <c r="F172" i="204"/>
  <c r="E172" i="204"/>
  <c r="D171" i="204"/>
  <c r="D170" i="204"/>
  <c r="D169" i="204"/>
  <c r="D168" i="204"/>
  <c r="D167" i="204"/>
  <c r="F163" i="204"/>
  <c r="E163" i="204"/>
  <c r="D162" i="204"/>
  <c r="D161" i="204"/>
  <c r="F158" i="204"/>
  <c r="E158" i="204"/>
  <c r="D157" i="204"/>
  <c r="D156" i="204"/>
  <c r="D155" i="204"/>
  <c r="D154" i="204"/>
  <c r="F151" i="204"/>
  <c r="E151" i="204"/>
  <c r="D150" i="204"/>
  <c r="D151" i="204" s="1"/>
  <c r="F148" i="204"/>
  <c r="E148" i="204"/>
  <c r="D147" i="204"/>
  <c r="D146" i="204"/>
  <c r="D145" i="204"/>
  <c r="D144" i="204"/>
  <c r="D143" i="204"/>
  <c r="D142" i="204"/>
  <c r="D141" i="204"/>
  <c r="F138" i="204"/>
  <c r="E138" i="204"/>
  <c r="D137" i="204"/>
  <c r="D136" i="204"/>
  <c r="F134" i="204"/>
  <c r="E134" i="204"/>
  <c r="D133" i="204"/>
  <c r="D132" i="204"/>
  <c r="D131" i="204"/>
  <c r="D130" i="204"/>
  <c r="D129" i="204"/>
  <c r="D128" i="204"/>
  <c r="D127" i="204"/>
  <c r="F124" i="204"/>
  <c r="E124" i="204"/>
  <c r="D123" i="204"/>
  <c r="D122" i="204"/>
  <c r="D121" i="204"/>
  <c r="D120" i="204"/>
  <c r="D119" i="204"/>
  <c r="D118" i="204"/>
  <c r="D117" i="204"/>
  <c r="D116" i="204"/>
  <c r="F113" i="204"/>
  <c r="E113" i="204"/>
  <c r="D112" i="204"/>
  <c r="D111" i="204"/>
  <c r="D110" i="204"/>
  <c r="D109" i="204"/>
  <c r="D108" i="204"/>
  <c r="D107" i="204"/>
  <c r="D106" i="204"/>
  <c r="D105" i="204"/>
  <c r="D104" i="204"/>
  <c r="D103" i="204"/>
  <c r="D102" i="204"/>
  <c r="D101" i="204"/>
  <c r="D100" i="204"/>
  <c r="D99" i="204"/>
  <c r="F97" i="204"/>
  <c r="E97" i="204"/>
  <c r="D96" i="204"/>
  <c r="D95" i="204"/>
  <c r="D94" i="204"/>
  <c r="D93" i="204"/>
  <c r="D92" i="204"/>
  <c r="D91" i="204"/>
  <c r="D90" i="204"/>
  <c r="F88" i="204"/>
  <c r="E88" i="204"/>
  <c r="D87" i="204"/>
  <c r="D86" i="204"/>
  <c r="D85" i="204"/>
  <c r="D84" i="204"/>
  <c r="D83" i="204"/>
  <c r="D82" i="204"/>
  <c r="F80" i="204"/>
  <c r="E80" i="204"/>
  <c r="D79" i="204"/>
  <c r="D78" i="204"/>
  <c r="D77" i="204"/>
  <c r="D76" i="204"/>
  <c r="D75" i="204"/>
  <c r="D74" i="204"/>
  <c r="D73" i="204"/>
  <c r="D72" i="204"/>
  <c r="D71" i="204"/>
  <c r="F69" i="204"/>
  <c r="E69" i="204"/>
  <c r="D68" i="204"/>
  <c r="D67" i="204"/>
  <c r="D66" i="204"/>
  <c r="D65" i="204"/>
  <c r="D64" i="204"/>
  <c r="D63" i="204"/>
  <c r="D62" i="204"/>
  <c r="F60" i="204"/>
  <c r="E60" i="204"/>
  <c r="D59" i="204"/>
  <c r="D58" i="204"/>
  <c r="F56" i="204"/>
  <c r="E56" i="204"/>
  <c r="D55" i="204"/>
  <c r="D54" i="204"/>
  <c r="D53" i="204"/>
  <c r="D52" i="204"/>
  <c r="D51" i="204"/>
  <c r="D50" i="204"/>
  <c r="D49" i="204"/>
  <c r="D48" i="204"/>
  <c r="D47" i="204"/>
  <c r="D46" i="204"/>
  <c r="D45" i="204"/>
  <c r="D44" i="204"/>
  <c r="D43" i="204"/>
  <c r="F41" i="204"/>
  <c r="E41" i="204"/>
  <c r="D40" i="204"/>
  <c r="D39" i="204"/>
  <c r="D38" i="204"/>
  <c r="D37" i="204"/>
  <c r="D36" i="204"/>
  <c r="D35" i="204"/>
  <c r="D34" i="204"/>
  <c r="D33" i="204"/>
  <c r="D32" i="204"/>
  <c r="D31" i="204"/>
  <c r="D30" i="204"/>
  <c r="D29" i="204"/>
  <c r="D28" i="204"/>
  <c r="F26" i="204"/>
  <c r="E26" i="204"/>
  <c r="D25" i="204"/>
  <c r="D24" i="204"/>
  <c r="D23" i="204"/>
  <c r="D22" i="204"/>
  <c r="D21" i="204"/>
  <c r="D20" i="204"/>
  <c r="D19" i="204"/>
  <c r="D18" i="204"/>
  <c r="D17" i="204"/>
  <c r="D16" i="204"/>
  <c r="F14" i="204"/>
  <c r="E14" i="204"/>
  <c r="D13" i="204"/>
  <c r="D12" i="204"/>
  <c r="D11" i="204"/>
  <c r="D10" i="204"/>
  <c r="E180" i="203"/>
  <c r="E172" i="203"/>
  <c r="E163" i="203"/>
  <c r="E158" i="203"/>
  <c r="E151" i="203"/>
  <c r="E148" i="203"/>
  <c r="E138" i="203"/>
  <c r="E134" i="203"/>
  <c r="E124" i="203"/>
  <c r="E113" i="203"/>
  <c r="E97" i="203"/>
  <c r="E88" i="203"/>
  <c r="E80" i="203"/>
  <c r="E69" i="203"/>
  <c r="E60" i="203"/>
  <c r="E56" i="203"/>
  <c r="E41" i="203"/>
  <c r="E26" i="203"/>
  <c r="E14" i="203"/>
  <c r="F180" i="202"/>
  <c r="E180" i="202"/>
  <c r="D179" i="202"/>
  <c r="D178" i="202"/>
  <c r="D177" i="202"/>
  <c r="D176" i="202"/>
  <c r="D175" i="202"/>
  <c r="F172" i="202"/>
  <c r="E172" i="202"/>
  <c r="D171" i="202"/>
  <c r="D170" i="202"/>
  <c r="D169" i="202"/>
  <c r="D168" i="202"/>
  <c r="D167" i="202"/>
  <c r="F163" i="202"/>
  <c r="E163" i="202"/>
  <c r="D162" i="202"/>
  <c r="D161" i="202"/>
  <c r="F158" i="202"/>
  <c r="E158" i="202"/>
  <c r="D157" i="202"/>
  <c r="D156" i="202"/>
  <c r="D155" i="202"/>
  <c r="D154" i="202"/>
  <c r="F151" i="202"/>
  <c r="E151" i="202"/>
  <c r="D150" i="202"/>
  <c r="D151" i="202" s="1"/>
  <c r="F148" i="202"/>
  <c r="E148" i="202"/>
  <c r="D147" i="202"/>
  <c r="D146" i="202"/>
  <c r="D145" i="202"/>
  <c r="D144" i="202"/>
  <c r="D143" i="202"/>
  <c r="D142" i="202"/>
  <c r="D141" i="202"/>
  <c r="F138" i="202"/>
  <c r="E138" i="202"/>
  <c r="D137" i="202"/>
  <c r="D136" i="202"/>
  <c r="F134" i="202"/>
  <c r="E134" i="202"/>
  <c r="D133" i="202"/>
  <c r="D132" i="202"/>
  <c r="D131" i="202"/>
  <c r="D130" i="202"/>
  <c r="D129" i="202"/>
  <c r="D128" i="202"/>
  <c r="D127" i="202"/>
  <c r="F124" i="202"/>
  <c r="E124" i="202"/>
  <c r="D123" i="202"/>
  <c r="D122" i="202"/>
  <c r="D121" i="202"/>
  <c r="D120" i="202"/>
  <c r="D119" i="202"/>
  <c r="D118" i="202"/>
  <c r="D117" i="202"/>
  <c r="D116" i="202"/>
  <c r="F113" i="202"/>
  <c r="E113" i="202"/>
  <c r="D112" i="202"/>
  <c r="D111" i="202"/>
  <c r="D110" i="202"/>
  <c r="D109" i="202"/>
  <c r="D108" i="202"/>
  <c r="D107" i="202"/>
  <c r="D106" i="202"/>
  <c r="D105" i="202"/>
  <c r="D104" i="202"/>
  <c r="D103" i="202"/>
  <c r="D102" i="202"/>
  <c r="D101" i="202"/>
  <c r="D100" i="202"/>
  <c r="D99" i="202"/>
  <c r="F97" i="202"/>
  <c r="E97" i="202"/>
  <c r="D96" i="202"/>
  <c r="D95" i="202"/>
  <c r="D94" i="202"/>
  <c r="D93" i="202"/>
  <c r="D92" i="202"/>
  <c r="D91" i="202"/>
  <c r="D90" i="202"/>
  <c r="F88" i="202"/>
  <c r="E88" i="202"/>
  <c r="D87" i="202"/>
  <c r="D86" i="202"/>
  <c r="D85" i="202"/>
  <c r="D84" i="202"/>
  <c r="D83" i="202"/>
  <c r="D82" i="202"/>
  <c r="F80" i="202"/>
  <c r="E80" i="202"/>
  <c r="D79" i="202"/>
  <c r="D78" i="202"/>
  <c r="D77" i="202"/>
  <c r="D76" i="202"/>
  <c r="D75" i="202"/>
  <c r="D74" i="202"/>
  <c r="D73" i="202"/>
  <c r="D72" i="202"/>
  <c r="D71" i="202"/>
  <c r="F69" i="202"/>
  <c r="E69" i="202"/>
  <c r="D68" i="202"/>
  <c r="D67" i="202"/>
  <c r="D66" i="202"/>
  <c r="D65" i="202"/>
  <c r="D64" i="202"/>
  <c r="D63" i="202"/>
  <c r="D62" i="202"/>
  <c r="F60" i="202"/>
  <c r="E60" i="202"/>
  <c r="D59" i="202"/>
  <c r="D58" i="202"/>
  <c r="F56" i="202"/>
  <c r="E56" i="202"/>
  <c r="D55" i="202"/>
  <c r="D54" i="202"/>
  <c r="D53" i="202"/>
  <c r="D52" i="202"/>
  <c r="D51" i="202"/>
  <c r="D50" i="202"/>
  <c r="D49" i="202"/>
  <c r="D48" i="202"/>
  <c r="D47" i="202"/>
  <c r="D46" i="202"/>
  <c r="D45" i="202"/>
  <c r="D44" i="202"/>
  <c r="D43" i="202"/>
  <c r="F41" i="202"/>
  <c r="E41" i="202"/>
  <c r="D40" i="202"/>
  <c r="D39" i="202"/>
  <c r="D38" i="202"/>
  <c r="D37" i="202"/>
  <c r="D36" i="202"/>
  <c r="D35" i="202"/>
  <c r="D34" i="202"/>
  <c r="D33" i="202"/>
  <c r="D32" i="202"/>
  <c r="D31" i="202"/>
  <c r="D30" i="202"/>
  <c r="D29" i="202"/>
  <c r="D28" i="202"/>
  <c r="F26" i="202"/>
  <c r="E26" i="202"/>
  <c r="D25" i="202"/>
  <c r="D24" i="202"/>
  <c r="D23" i="202"/>
  <c r="D22" i="202"/>
  <c r="D21" i="202"/>
  <c r="D20" i="202"/>
  <c r="D19" i="202"/>
  <c r="D18" i="202"/>
  <c r="D17" i="202"/>
  <c r="D16" i="202"/>
  <c r="F14" i="202"/>
  <c r="E14" i="202"/>
  <c r="D13" i="202"/>
  <c r="D12" i="202"/>
  <c r="D11" i="202"/>
  <c r="D10" i="202"/>
  <c r="E180" i="201"/>
  <c r="E172" i="201"/>
  <c r="E163" i="201"/>
  <c r="E158" i="201"/>
  <c r="E151" i="201"/>
  <c r="E148" i="201"/>
  <c r="E138" i="201"/>
  <c r="E134" i="201"/>
  <c r="E124" i="201"/>
  <c r="F113" i="201"/>
  <c r="E113" i="201"/>
  <c r="F97" i="201"/>
  <c r="E97" i="201"/>
  <c r="E88" i="201"/>
  <c r="E80" i="201"/>
  <c r="E69" i="201"/>
  <c r="F60" i="201"/>
  <c r="E60" i="201"/>
  <c r="F56" i="201"/>
  <c r="E56" i="201"/>
  <c r="F41" i="201"/>
  <c r="E41" i="201"/>
  <c r="F26" i="201"/>
  <c r="E26" i="201"/>
  <c r="E14" i="201"/>
  <c r="E180" i="195"/>
  <c r="E172" i="195"/>
  <c r="E163" i="195"/>
  <c r="E158" i="195"/>
  <c r="E151" i="195"/>
  <c r="E148" i="195"/>
  <c r="E138" i="195"/>
  <c r="E134" i="195"/>
  <c r="E124" i="195"/>
  <c r="F113" i="195"/>
  <c r="E113" i="195"/>
  <c r="F97" i="195"/>
  <c r="E97" i="195"/>
  <c r="E88" i="195"/>
  <c r="E80" i="195"/>
  <c r="E69" i="195"/>
  <c r="F60" i="195"/>
  <c r="E60" i="195"/>
  <c r="F56" i="195"/>
  <c r="E56" i="195"/>
  <c r="F41" i="195"/>
  <c r="E41" i="195"/>
  <c r="F26" i="195"/>
  <c r="E26" i="195"/>
  <c r="E14" i="195"/>
  <c r="E180" i="194"/>
  <c r="E172" i="194"/>
  <c r="E163" i="194"/>
  <c r="E158" i="194"/>
  <c r="E151" i="194"/>
  <c r="E148" i="194"/>
  <c r="E138" i="194"/>
  <c r="E134" i="194"/>
  <c r="E124" i="194"/>
  <c r="F113" i="194"/>
  <c r="E113" i="194"/>
  <c r="F97" i="194"/>
  <c r="E97" i="194"/>
  <c r="E88" i="194"/>
  <c r="E80" i="194"/>
  <c r="E69" i="194"/>
  <c r="F60" i="194"/>
  <c r="E60" i="194"/>
  <c r="F56" i="194"/>
  <c r="E56" i="194"/>
  <c r="F41" i="194"/>
  <c r="E41" i="194"/>
  <c r="F26" i="194"/>
  <c r="E26" i="194"/>
  <c r="E14" i="194"/>
  <c r="E180" i="193"/>
  <c r="E172" i="193"/>
  <c r="E163" i="193"/>
  <c r="E158" i="193"/>
  <c r="E151" i="193"/>
  <c r="E148" i="193"/>
  <c r="E138" i="193"/>
  <c r="E134" i="193"/>
  <c r="E124" i="193"/>
  <c r="F113" i="193"/>
  <c r="E113" i="193"/>
  <c r="F97" i="193"/>
  <c r="E97" i="193"/>
  <c r="E88" i="193"/>
  <c r="E80" i="193"/>
  <c r="E69" i="193"/>
  <c r="F60" i="193"/>
  <c r="E60" i="193"/>
  <c r="F56" i="193"/>
  <c r="E56" i="193"/>
  <c r="F41" i="193"/>
  <c r="E41" i="193"/>
  <c r="F26" i="193"/>
  <c r="E26" i="193"/>
  <c r="E14" i="193"/>
  <c r="F180" i="192"/>
  <c r="E180" i="192"/>
  <c r="D179" i="192"/>
  <c r="D178" i="192"/>
  <c r="D177" i="192"/>
  <c r="D176" i="192"/>
  <c r="D175" i="192"/>
  <c r="F172" i="192"/>
  <c r="E172" i="192"/>
  <c r="D171" i="192"/>
  <c r="D170" i="192"/>
  <c r="D169" i="192"/>
  <c r="D168" i="192"/>
  <c r="D167" i="192"/>
  <c r="F163" i="192"/>
  <c r="E163" i="192"/>
  <c r="D162" i="192"/>
  <c r="D161" i="192"/>
  <c r="F158" i="192"/>
  <c r="E158" i="192"/>
  <c r="D157" i="192"/>
  <c r="D156" i="192"/>
  <c r="D155" i="192"/>
  <c r="D154" i="192"/>
  <c r="F151" i="192"/>
  <c r="E151" i="192"/>
  <c r="D150" i="192"/>
  <c r="D151" i="192" s="1"/>
  <c r="F148" i="192"/>
  <c r="E148" i="192"/>
  <c r="D147" i="192"/>
  <c r="D146" i="192"/>
  <c r="D145" i="192"/>
  <c r="D144" i="192"/>
  <c r="D143" i="192"/>
  <c r="D142" i="192"/>
  <c r="D141" i="192"/>
  <c r="F138" i="192"/>
  <c r="E138" i="192"/>
  <c r="D137" i="192"/>
  <c r="D136" i="192"/>
  <c r="F134" i="192"/>
  <c r="E134" i="192"/>
  <c r="D133" i="192"/>
  <c r="D132" i="192"/>
  <c r="D131" i="192"/>
  <c r="D130" i="192"/>
  <c r="D129" i="192"/>
  <c r="D128" i="192"/>
  <c r="D127" i="192"/>
  <c r="F124" i="192"/>
  <c r="E124" i="192"/>
  <c r="D123" i="192"/>
  <c r="D122" i="192"/>
  <c r="D121" i="192"/>
  <c r="D120" i="192"/>
  <c r="D119" i="192"/>
  <c r="D118" i="192"/>
  <c r="D117" i="192"/>
  <c r="D116" i="192"/>
  <c r="F113" i="192"/>
  <c r="E113" i="192"/>
  <c r="D112" i="192"/>
  <c r="D111" i="192"/>
  <c r="D110" i="192"/>
  <c r="D109" i="192"/>
  <c r="D108" i="192"/>
  <c r="D107" i="192"/>
  <c r="D106" i="192"/>
  <c r="D105" i="192"/>
  <c r="D104" i="192"/>
  <c r="D103" i="192"/>
  <c r="D102" i="192"/>
  <c r="D101" i="192"/>
  <c r="D100" i="192"/>
  <c r="D99" i="192"/>
  <c r="F97" i="192"/>
  <c r="E97" i="192"/>
  <c r="D96" i="192"/>
  <c r="D95" i="192"/>
  <c r="D94" i="192"/>
  <c r="D93" i="192"/>
  <c r="D92" i="192"/>
  <c r="D91" i="192"/>
  <c r="D90" i="192"/>
  <c r="F88" i="192"/>
  <c r="E88" i="192"/>
  <c r="D87" i="192"/>
  <c r="D86" i="192"/>
  <c r="D85" i="192"/>
  <c r="D84" i="192"/>
  <c r="D83" i="192"/>
  <c r="D82" i="192"/>
  <c r="F80" i="192"/>
  <c r="E80" i="192"/>
  <c r="D79" i="192"/>
  <c r="D78" i="192"/>
  <c r="D77" i="192"/>
  <c r="D76" i="192"/>
  <c r="D75" i="192"/>
  <c r="D74" i="192"/>
  <c r="D73" i="192"/>
  <c r="D72" i="192"/>
  <c r="D71" i="192"/>
  <c r="F69" i="192"/>
  <c r="E69" i="192"/>
  <c r="D68" i="192"/>
  <c r="D67" i="192"/>
  <c r="D66" i="192"/>
  <c r="D65" i="192"/>
  <c r="D64" i="192"/>
  <c r="D63" i="192"/>
  <c r="D62" i="192"/>
  <c r="F60" i="192"/>
  <c r="E60" i="192"/>
  <c r="D59" i="192"/>
  <c r="D58" i="192"/>
  <c r="F56" i="192"/>
  <c r="E56" i="192"/>
  <c r="D55" i="192"/>
  <c r="D54" i="192"/>
  <c r="D53" i="192"/>
  <c r="D52" i="192"/>
  <c r="D51" i="192"/>
  <c r="D50" i="192"/>
  <c r="D49" i="192"/>
  <c r="D48" i="192"/>
  <c r="D47" i="192"/>
  <c r="D46" i="192"/>
  <c r="D45" i="192"/>
  <c r="D44" i="192"/>
  <c r="D43" i="192"/>
  <c r="F41" i="192"/>
  <c r="E41" i="192"/>
  <c r="D40" i="192"/>
  <c r="D39" i="192"/>
  <c r="D38" i="192"/>
  <c r="D37" i="192"/>
  <c r="D36" i="192"/>
  <c r="D35" i="192"/>
  <c r="D34" i="192"/>
  <c r="D33" i="192"/>
  <c r="D32" i="192"/>
  <c r="D31" i="192"/>
  <c r="D30" i="192"/>
  <c r="D29" i="192"/>
  <c r="D28" i="192"/>
  <c r="F26" i="192"/>
  <c r="E26" i="192"/>
  <c r="D25" i="192"/>
  <c r="D24" i="192"/>
  <c r="D23" i="192"/>
  <c r="D22" i="192"/>
  <c r="D21" i="192"/>
  <c r="D20" i="192"/>
  <c r="D19" i="192"/>
  <c r="D18" i="192"/>
  <c r="D17" i="192"/>
  <c r="D16" i="192"/>
  <c r="F14" i="192"/>
  <c r="E14" i="192"/>
  <c r="D13" i="192"/>
  <c r="D12" i="192"/>
  <c r="D11" i="192"/>
  <c r="D10" i="192"/>
  <c r="F180" i="191"/>
  <c r="E180" i="191"/>
  <c r="D179" i="191"/>
  <c r="D178" i="191"/>
  <c r="D177" i="191"/>
  <c r="D176" i="191"/>
  <c r="D175" i="191"/>
  <c r="F172" i="191"/>
  <c r="E172" i="191"/>
  <c r="D171" i="191"/>
  <c r="D170" i="191"/>
  <c r="D169" i="191"/>
  <c r="D168" i="191"/>
  <c r="D167" i="191"/>
  <c r="F163" i="191"/>
  <c r="E163" i="191"/>
  <c r="D162" i="191"/>
  <c r="D161" i="191"/>
  <c r="F158" i="191"/>
  <c r="E158" i="191"/>
  <c r="D157" i="191"/>
  <c r="D156" i="191"/>
  <c r="D155" i="191"/>
  <c r="D154" i="191"/>
  <c r="F151" i="191"/>
  <c r="E151" i="191"/>
  <c r="D150" i="191"/>
  <c r="D151" i="191" s="1"/>
  <c r="F148" i="191"/>
  <c r="E148" i="191"/>
  <c r="D147" i="191"/>
  <c r="D146" i="191"/>
  <c r="D145" i="191"/>
  <c r="D144" i="191"/>
  <c r="D143" i="191"/>
  <c r="D142" i="191"/>
  <c r="D141" i="191"/>
  <c r="F138" i="191"/>
  <c r="E138" i="191"/>
  <c r="D137" i="191"/>
  <c r="D136" i="191"/>
  <c r="F134" i="191"/>
  <c r="E134" i="191"/>
  <c r="D133" i="191"/>
  <c r="D132" i="191"/>
  <c r="D131" i="191"/>
  <c r="D130" i="191"/>
  <c r="D129" i="191"/>
  <c r="D128" i="191"/>
  <c r="D127" i="191"/>
  <c r="F124" i="191"/>
  <c r="E124" i="191"/>
  <c r="D123" i="191"/>
  <c r="D122" i="191"/>
  <c r="D121" i="191"/>
  <c r="D120" i="191"/>
  <c r="D119" i="191"/>
  <c r="D118" i="191"/>
  <c r="D117" i="191"/>
  <c r="D116" i="191"/>
  <c r="F113" i="191"/>
  <c r="E113" i="191"/>
  <c r="D112" i="191"/>
  <c r="D111" i="191"/>
  <c r="D110" i="191"/>
  <c r="D109" i="191"/>
  <c r="D108" i="191"/>
  <c r="D107" i="191"/>
  <c r="D106" i="191"/>
  <c r="D105" i="191"/>
  <c r="D104" i="191"/>
  <c r="D103" i="191"/>
  <c r="D102" i="191"/>
  <c r="D101" i="191"/>
  <c r="D100" i="191"/>
  <c r="D99" i="191"/>
  <c r="F97" i="191"/>
  <c r="E97" i="191"/>
  <c r="D96" i="191"/>
  <c r="D95" i="191"/>
  <c r="D94" i="191"/>
  <c r="D93" i="191"/>
  <c r="D92" i="191"/>
  <c r="D91" i="191"/>
  <c r="D90" i="191"/>
  <c r="F88" i="191"/>
  <c r="E88" i="191"/>
  <c r="D87" i="191"/>
  <c r="D86" i="191"/>
  <c r="D85" i="191"/>
  <c r="D84" i="191"/>
  <c r="D83" i="191"/>
  <c r="D82" i="191"/>
  <c r="F80" i="191"/>
  <c r="E80" i="191"/>
  <c r="D79" i="191"/>
  <c r="D78" i="191"/>
  <c r="D77" i="191"/>
  <c r="D76" i="191"/>
  <c r="D75" i="191"/>
  <c r="D74" i="191"/>
  <c r="D73" i="191"/>
  <c r="D72" i="191"/>
  <c r="D71" i="191"/>
  <c r="F69" i="191"/>
  <c r="E69" i="191"/>
  <c r="D68" i="191"/>
  <c r="D67" i="191"/>
  <c r="D66" i="191"/>
  <c r="D65" i="191"/>
  <c r="D64" i="191"/>
  <c r="D63" i="191"/>
  <c r="D62" i="191"/>
  <c r="F60" i="191"/>
  <c r="E60" i="191"/>
  <c r="D59" i="191"/>
  <c r="D58" i="191"/>
  <c r="F56" i="191"/>
  <c r="E56" i="191"/>
  <c r="D55" i="191"/>
  <c r="D54" i="191"/>
  <c r="D53" i="191"/>
  <c r="D52" i="191"/>
  <c r="D51" i="191"/>
  <c r="D50" i="191"/>
  <c r="D49" i="191"/>
  <c r="D48" i="191"/>
  <c r="D47" i="191"/>
  <c r="D46" i="191"/>
  <c r="D45" i="191"/>
  <c r="D44" i="191"/>
  <c r="D43" i="191"/>
  <c r="F41" i="191"/>
  <c r="E41" i="191"/>
  <c r="D40" i="191"/>
  <c r="D39" i="191"/>
  <c r="D38" i="191"/>
  <c r="D37" i="191"/>
  <c r="D36" i="191"/>
  <c r="D35" i="191"/>
  <c r="D34" i="191"/>
  <c r="D33" i="191"/>
  <c r="D32" i="191"/>
  <c r="D31" i="191"/>
  <c r="D30" i="191"/>
  <c r="D29" i="191"/>
  <c r="D28" i="191"/>
  <c r="F26" i="191"/>
  <c r="E26" i="191"/>
  <c r="D25" i="191"/>
  <c r="D24" i="191"/>
  <c r="D23" i="191"/>
  <c r="D22" i="191"/>
  <c r="D21" i="191"/>
  <c r="D20" i="191"/>
  <c r="D19" i="191"/>
  <c r="D18" i="191"/>
  <c r="D17" i="191"/>
  <c r="D16" i="191"/>
  <c r="F14" i="191"/>
  <c r="E14" i="191"/>
  <c r="D13" i="191"/>
  <c r="D12" i="191"/>
  <c r="D11" i="191"/>
  <c r="D10" i="191"/>
  <c r="E180" i="190"/>
  <c r="E172" i="190"/>
  <c r="E163" i="190"/>
  <c r="E158" i="190"/>
  <c r="E151" i="190"/>
  <c r="E148" i="190"/>
  <c r="E138" i="190"/>
  <c r="E134" i="190"/>
  <c r="E124" i="190"/>
  <c r="F113" i="190"/>
  <c r="E113" i="190"/>
  <c r="F97" i="190"/>
  <c r="E97" i="190"/>
  <c r="E88" i="190"/>
  <c r="E80" i="190"/>
  <c r="E69" i="190"/>
  <c r="F60" i="190"/>
  <c r="E60" i="190"/>
  <c r="F56" i="190"/>
  <c r="E56" i="190"/>
  <c r="F41" i="190"/>
  <c r="E41" i="190"/>
  <c r="F26" i="190"/>
  <c r="E26" i="190"/>
  <c r="E14" i="190"/>
  <c r="F180" i="189"/>
  <c r="E180" i="189"/>
  <c r="E172" i="189"/>
  <c r="E163" i="189"/>
  <c r="E158" i="189"/>
  <c r="E151" i="189"/>
  <c r="E148" i="189"/>
  <c r="E138" i="189"/>
  <c r="E134" i="189"/>
  <c r="E124" i="189"/>
  <c r="E113" i="189"/>
  <c r="E97" i="189"/>
  <c r="E88" i="189"/>
  <c r="E80" i="189"/>
  <c r="E69" i="189"/>
  <c r="E60" i="189"/>
  <c r="E56" i="189"/>
  <c r="E41" i="189"/>
  <c r="E26" i="189"/>
  <c r="F14" i="189"/>
  <c r="E14" i="189"/>
  <c r="E180" i="188"/>
  <c r="E172" i="188"/>
  <c r="E163" i="188"/>
  <c r="E158" i="188"/>
  <c r="E151" i="188"/>
  <c r="E148" i="188"/>
  <c r="E138" i="188"/>
  <c r="E134" i="188"/>
  <c r="E124" i="188"/>
  <c r="F113" i="188"/>
  <c r="E113" i="188"/>
  <c r="F97" i="188"/>
  <c r="E97" i="188"/>
  <c r="E88" i="188"/>
  <c r="E80" i="188"/>
  <c r="E69" i="188"/>
  <c r="F60" i="188"/>
  <c r="E60" i="188"/>
  <c r="F56" i="188"/>
  <c r="E56" i="188"/>
  <c r="F41" i="188"/>
  <c r="E41" i="188"/>
  <c r="F26" i="188"/>
  <c r="E26" i="188"/>
  <c r="F14" i="188"/>
  <c r="E14" i="188"/>
  <c r="E180" i="187"/>
  <c r="E172" i="187"/>
  <c r="E163" i="187"/>
  <c r="E158" i="187"/>
  <c r="E151" i="187"/>
  <c r="E148" i="187"/>
  <c r="E138" i="187"/>
  <c r="E134" i="187"/>
  <c r="E124" i="187"/>
  <c r="F113" i="187"/>
  <c r="E113" i="187"/>
  <c r="F97" i="187"/>
  <c r="E97" i="187"/>
  <c r="E88" i="187"/>
  <c r="E80" i="187"/>
  <c r="E69" i="187"/>
  <c r="F60" i="187"/>
  <c r="E60" i="187"/>
  <c r="F56" i="187"/>
  <c r="E56" i="187"/>
  <c r="F41" i="187"/>
  <c r="E41" i="187"/>
  <c r="F26" i="187"/>
  <c r="E26" i="187"/>
  <c r="E14" i="187"/>
  <c r="F180" i="186"/>
  <c r="E180" i="186"/>
  <c r="D179" i="186"/>
  <c r="D178" i="186"/>
  <c r="D177" i="186"/>
  <c r="D176" i="186"/>
  <c r="D175" i="186"/>
  <c r="F172" i="186"/>
  <c r="E172" i="186"/>
  <c r="D171" i="186"/>
  <c r="D170" i="186"/>
  <c r="D169" i="186"/>
  <c r="D168" i="186"/>
  <c r="D167" i="186"/>
  <c r="F163" i="186"/>
  <c r="E163" i="186"/>
  <c r="D162" i="186"/>
  <c r="D161" i="186"/>
  <c r="F158" i="186"/>
  <c r="E158" i="186"/>
  <c r="D157" i="186"/>
  <c r="D156" i="186"/>
  <c r="D155" i="186"/>
  <c r="D154" i="186"/>
  <c r="F151" i="186"/>
  <c r="E151" i="186"/>
  <c r="D150" i="186"/>
  <c r="D151" i="186" s="1"/>
  <c r="F148" i="186"/>
  <c r="E148" i="186"/>
  <c r="D147" i="186"/>
  <c r="D146" i="186"/>
  <c r="D145" i="186"/>
  <c r="D144" i="186"/>
  <c r="D143" i="186"/>
  <c r="D142" i="186"/>
  <c r="D141" i="186"/>
  <c r="F138" i="186"/>
  <c r="E138" i="186"/>
  <c r="D137" i="186"/>
  <c r="D136" i="186"/>
  <c r="F134" i="186"/>
  <c r="E134" i="186"/>
  <c r="D133" i="186"/>
  <c r="D132" i="186"/>
  <c r="D131" i="186"/>
  <c r="D130" i="186"/>
  <c r="D129" i="186"/>
  <c r="D128" i="186"/>
  <c r="D127" i="186"/>
  <c r="F124" i="186"/>
  <c r="E124" i="186"/>
  <c r="D123" i="186"/>
  <c r="D122" i="186"/>
  <c r="D121" i="186"/>
  <c r="D120" i="186"/>
  <c r="D119" i="186"/>
  <c r="D118" i="186"/>
  <c r="D117" i="186"/>
  <c r="D116" i="186"/>
  <c r="F113" i="186"/>
  <c r="E113" i="186"/>
  <c r="D112" i="186"/>
  <c r="D111" i="186"/>
  <c r="D110" i="186"/>
  <c r="D109" i="186"/>
  <c r="D108" i="186"/>
  <c r="D107" i="186"/>
  <c r="D106" i="186"/>
  <c r="D105" i="186"/>
  <c r="D104" i="186"/>
  <c r="D103" i="186"/>
  <c r="D102" i="186"/>
  <c r="D101" i="186"/>
  <c r="D100" i="186"/>
  <c r="D99" i="186"/>
  <c r="F97" i="186"/>
  <c r="E97" i="186"/>
  <c r="D96" i="186"/>
  <c r="D95" i="186"/>
  <c r="D94" i="186"/>
  <c r="D93" i="186"/>
  <c r="D92" i="186"/>
  <c r="D91" i="186"/>
  <c r="D90" i="186"/>
  <c r="F88" i="186"/>
  <c r="E88" i="186"/>
  <c r="D87" i="186"/>
  <c r="D86" i="186"/>
  <c r="D85" i="186"/>
  <c r="D84" i="186"/>
  <c r="D83" i="186"/>
  <c r="D82" i="186"/>
  <c r="F80" i="186"/>
  <c r="E80" i="186"/>
  <c r="D79" i="186"/>
  <c r="D78" i="186"/>
  <c r="D77" i="186"/>
  <c r="D76" i="186"/>
  <c r="D75" i="186"/>
  <c r="D74" i="186"/>
  <c r="D73" i="186"/>
  <c r="D72" i="186"/>
  <c r="D71" i="186"/>
  <c r="F69" i="186"/>
  <c r="E69" i="186"/>
  <c r="D68" i="186"/>
  <c r="D67" i="186"/>
  <c r="D66" i="186"/>
  <c r="D65" i="186"/>
  <c r="D64" i="186"/>
  <c r="D63" i="186"/>
  <c r="D62" i="186"/>
  <c r="F60" i="186"/>
  <c r="E60" i="186"/>
  <c r="D59" i="186"/>
  <c r="D58" i="186"/>
  <c r="F56" i="186"/>
  <c r="E56" i="186"/>
  <c r="D55" i="186"/>
  <c r="D54" i="186"/>
  <c r="D53" i="186"/>
  <c r="D52" i="186"/>
  <c r="D51" i="186"/>
  <c r="D50" i="186"/>
  <c r="D49" i="186"/>
  <c r="D48" i="186"/>
  <c r="D47" i="186"/>
  <c r="D46" i="186"/>
  <c r="D45" i="186"/>
  <c r="D44" i="186"/>
  <c r="D43" i="186"/>
  <c r="F41" i="186"/>
  <c r="E41" i="186"/>
  <c r="D40" i="186"/>
  <c r="D39" i="186"/>
  <c r="D38" i="186"/>
  <c r="D37" i="186"/>
  <c r="D36" i="186"/>
  <c r="D35" i="186"/>
  <c r="D34" i="186"/>
  <c r="D33" i="186"/>
  <c r="D32" i="186"/>
  <c r="D31" i="186"/>
  <c r="D30" i="186"/>
  <c r="D29" i="186"/>
  <c r="D28" i="186"/>
  <c r="F26" i="186"/>
  <c r="E26" i="186"/>
  <c r="D25" i="186"/>
  <c r="D24" i="186"/>
  <c r="D23" i="186"/>
  <c r="D22" i="186"/>
  <c r="D21" i="186"/>
  <c r="D20" i="186"/>
  <c r="D19" i="186"/>
  <c r="D18" i="186"/>
  <c r="D17" i="186"/>
  <c r="D16" i="186"/>
  <c r="F14" i="186"/>
  <c r="E14" i="186"/>
  <c r="D13" i="186"/>
  <c r="D12" i="186"/>
  <c r="D11" i="186"/>
  <c r="D10" i="186"/>
  <c r="F180" i="185"/>
  <c r="E180" i="185"/>
  <c r="D179" i="185"/>
  <c r="D178" i="185"/>
  <c r="D177" i="185"/>
  <c r="D176" i="185"/>
  <c r="D175" i="185"/>
  <c r="F172" i="185"/>
  <c r="E172" i="185"/>
  <c r="D171" i="185"/>
  <c r="D170" i="185"/>
  <c r="D169" i="185"/>
  <c r="D168" i="185"/>
  <c r="D167" i="185"/>
  <c r="F163" i="185"/>
  <c r="E163" i="185"/>
  <c r="D162" i="185"/>
  <c r="D161" i="185"/>
  <c r="F158" i="185"/>
  <c r="E158" i="185"/>
  <c r="D157" i="185"/>
  <c r="D156" i="185"/>
  <c r="D155" i="185"/>
  <c r="D154" i="185"/>
  <c r="F151" i="185"/>
  <c r="E151" i="185"/>
  <c r="D150" i="185"/>
  <c r="D151" i="185" s="1"/>
  <c r="F148" i="185"/>
  <c r="E148" i="185"/>
  <c r="D147" i="185"/>
  <c r="D146" i="185"/>
  <c r="D145" i="185"/>
  <c r="D144" i="185"/>
  <c r="D143" i="185"/>
  <c r="D142" i="185"/>
  <c r="D141" i="185"/>
  <c r="F138" i="185"/>
  <c r="E138" i="185"/>
  <c r="D137" i="185"/>
  <c r="D136" i="185"/>
  <c r="F134" i="185"/>
  <c r="E134" i="185"/>
  <c r="D133" i="185"/>
  <c r="D132" i="185"/>
  <c r="D131" i="185"/>
  <c r="D130" i="185"/>
  <c r="D129" i="185"/>
  <c r="D128" i="185"/>
  <c r="D127" i="185"/>
  <c r="F124" i="185"/>
  <c r="E124" i="185"/>
  <c r="D123" i="185"/>
  <c r="D122" i="185"/>
  <c r="D121" i="185"/>
  <c r="D120" i="185"/>
  <c r="D119" i="185"/>
  <c r="D118" i="185"/>
  <c r="D117" i="185"/>
  <c r="D116" i="185"/>
  <c r="F113" i="185"/>
  <c r="D112" i="185"/>
  <c r="D111" i="185"/>
  <c r="D110" i="185"/>
  <c r="D109" i="185"/>
  <c r="E108" i="185"/>
  <c r="E113" i="185" s="1"/>
  <c r="D108" i="185"/>
  <c r="D107" i="185"/>
  <c r="D106" i="185"/>
  <c r="D105" i="185"/>
  <c r="D104" i="185"/>
  <c r="D103" i="185"/>
  <c r="D102" i="185"/>
  <c r="D101" i="185"/>
  <c r="D100" i="185"/>
  <c r="D99" i="185"/>
  <c r="F97" i="185"/>
  <c r="E97" i="185"/>
  <c r="D96" i="185"/>
  <c r="D95" i="185"/>
  <c r="D94" i="185"/>
  <c r="D93" i="185"/>
  <c r="D92" i="185"/>
  <c r="D91" i="185"/>
  <c r="D90" i="185"/>
  <c r="F88" i="185"/>
  <c r="E88" i="185"/>
  <c r="D87" i="185"/>
  <c r="D86" i="185"/>
  <c r="D85" i="185"/>
  <c r="D84" i="185"/>
  <c r="D83" i="185"/>
  <c r="D82" i="185"/>
  <c r="F80" i="185"/>
  <c r="E80" i="185"/>
  <c r="D79" i="185"/>
  <c r="D78" i="185"/>
  <c r="D77" i="185"/>
  <c r="D76" i="185"/>
  <c r="D75" i="185"/>
  <c r="D74" i="185"/>
  <c r="D73" i="185"/>
  <c r="D72" i="185"/>
  <c r="D71" i="185"/>
  <c r="F69" i="185"/>
  <c r="E69" i="185"/>
  <c r="D68" i="185"/>
  <c r="D67" i="185"/>
  <c r="D66" i="185"/>
  <c r="D65" i="185"/>
  <c r="D64" i="185"/>
  <c r="D63" i="185"/>
  <c r="D62" i="185"/>
  <c r="F60" i="185"/>
  <c r="E60" i="185"/>
  <c r="D59" i="185"/>
  <c r="D58" i="185"/>
  <c r="F56" i="185"/>
  <c r="E56" i="185"/>
  <c r="D55" i="185"/>
  <c r="D54" i="185"/>
  <c r="D53" i="185"/>
  <c r="D52" i="185"/>
  <c r="D51" i="185"/>
  <c r="D50" i="185"/>
  <c r="D49" i="185"/>
  <c r="D48" i="185"/>
  <c r="D47" i="185"/>
  <c r="D46" i="185"/>
  <c r="D45" i="185"/>
  <c r="D44" i="185"/>
  <c r="D43" i="185"/>
  <c r="F41" i="185"/>
  <c r="E41" i="185"/>
  <c r="D40" i="185"/>
  <c r="D39" i="185"/>
  <c r="D38" i="185"/>
  <c r="D37" i="185"/>
  <c r="D36" i="185"/>
  <c r="D35" i="185"/>
  <c r="D34" i="185"/>
  <c r="D33" i="185"/>
  <c r="D32" i="185"/>
  <c r="D31" i="185"/>
  <c r="D30" i="185"/>
  <c r="D29" i="185"/>
  <c r="D28" i="185"/>
  <c r="F26" i="185"/>
  <c r="E26" i="185"/>
  <c r="D25" i="185"/>
  <c r="D24" i="185"/>
  <c r="D23" i="185"/>
  <c r="D22" i="185"/>
  <c r="D21" i="185"/>
  <c r="D20" i="185"/>
  <c r="D19" i="185"/>
  <c r="D18" i="185"/>
  <c r="D17" i="185"/>
  <c r="D16" i="185"/>
  <c r="F14" i="185"/>
  <c r="E14" i="185"/>
  <c r="D13" i="185"/>
  <c r="D12" i="185"/>
  <c r="D11" i="185"/>
  <c r="D10" i="185"/>
  <c r="F180" i="184"/>
  <c r="E180" i="184"/>
  <c r="D179" i="184"/>
  <c r="D178" i="184"/>
  <c r="D177" i="184"/>
  <c r="D176" i="184"/>
  <c r="D175" i="184"/>
  <c r="F172" i="184"/>
  <c r="E172" i="184"/>
  <c r="D171" i="184"/>
  <c r="D170" i="184"/>
  <c r="D169" i="184"/>
  <c r="D168" i="184"/>
  <c r="D167" i="184"/>
  <c r="F163" i="184"/>
  <c r="E163" i="184"/>
  <c r="D162" i="184"/>
  <c r="D161" i="184"/>
  <c r="F158" i="184"/>
  <c r="E158" i="184"/>
  <c r="D157" i="184"/>
  <c r="D156" i="184"/>
  <c r="D155" i="184"/>
  <c r="D154" i="184"/>
  <c r="F151" i="184"/>
  <c r="E151" i="184"/>
  <c r="D150" i="184"/>
  <c r="D151" i="184" s="1"/>
  <c r="F148" i="184"/>
  <c r="E148" i="184"/>
  <c r="D147" i="184"/>
  <c r="D146" i="184"/>
  <c r="D145" i="184"/>
  <c r="D144" i="184"/>
  <c r="D143" i="184"/>
  <c r="D142" i="184"/>
  <c r="D141" i="184"/>
  <c r="F138" i="184"/>
  <c r="E138" i="184"/>
  <c r="D137" i="184"/>
  <c r="D136" i="184"/>
  <c r="F134" i="184"/>
  <c r="E134" i="184"/>
  <c r="D133" i="184"/>
  <c r="D132" i="184"/>
  <c r="D131" i="184"/>
  <c r="D130" i="184"/>
  <c r="D129" i="184"/>
  <c r="D128" i="184"/>
  <c r="D127" i="184"/>
  <c r="F124" i="184"/>
  <c r="E124" i="184"/>
  <c r="D123" i="184"/>
  <c r="D122" i="184"/>
  <c r="D121" i="184"/>
  <c r="D120" i="184"/>
  <c r="D119" i="184"/>
  <c r="D118" i="184"/>
  <c r="D117" i="184"/>
  <c r="D116" i="184"/>
  <c r="F113" i="184"/>
  <c r="E113" i="184"/>
  <c r="D112" i="184"/>
  <c r="D111" i="184"/>
  <c r="D110" i="184"/>
  <c r="D109" i="184"/>
  <c r="D108" i="184"/>
  <c r="D107" i="184"/>
  <c r="D106" i="184"/>
  <c r="D105" i="184"/>
  <c r="D104" i="184"/>
  <c r="D103" i="184"/>
  <c r="D102" i="184"/>
  <c r="D101" i="184"/>
  <c r="D100" i="184"/>
  <c r="D99" i="184"/>
  <c r="F97" i="184"/>
  <c r="E97" i="184"/>
  <c r="D96" i="184"/>
  <c r="D95" i="184"/>
  <c r="D94" i="184"/>
  <c r="D93" i="184"/>
  <c r="D92" i="184"/>
  <c r="D91" i="184"/>
  <c r="D90" i="184"/>
  <c r="F88" i="184"/>
  <c r="E88" i="184"/>
  <c r="D87" i="184"/>
  <c r="D86" i="184"/>
  <c r="D85" i="184"/>
  <c r="D84" i="184"/>
  <c r="D83" i="184"/>
  <c r="D82" i="184"/>
  <c r="F80" i="184"/>
  <c r="E80" i="184"/>
  <c r="D79" i="184"/>
  <c r="D78" i="184"/>
  <c r="D77" i="184"/>
  <c r="D76" i="184"/>
  <c r="D75" i="184"/>
  <c r="D74" i="184"/>
  <c r="D73" i="184"/>
  <c r="D72" i="184"/>
  <c r="D71" i="184"/>
  <c r="F69" i="184"/>
  <c r="E69" i="184"/>
  <c r="D68" i="184"/>
  <c r="D67" i="184"/>
  <c r="D66" i="184"/>
  <c r="D65" i="184"/>
  <c r="D64" i="184"/>
  <c r="D63" i="184"/>
  <c r="D62" i="184"/>
  <c r="F60" i="184"/>
  <c r="E60" i="184"/>
  <c r="D59" i="184"/>
  <c r="D58" i="184"/>
  <c r="F56" i="184"/>
  <c r="E56" i="184"/>
  <c r="D55" i="184"/>
  <c r="D54" i="184"/>
  <c r="D53" i="184"/>
  <c r="D52" i="184"/>
  <c r="D51" i="184"/>
  <c r="D50" i="184"/>
  <c r="D49" i="184"/>
  <c r="D48" i="184"/>
  <c r="D47" i="184"/>
  <c r="D46" i="184"/>
  <c r="D45" i="184"/>
  <c r="D44" i="184"/>
  <c r="D43" i="184"/>
  <c r="F41" i="184"/>
  <c r="E41" i="184"/>
  <c r="D40" i="184"/>
  <c r="D39" i="184"/>
  <c r="D38" i="184"/>
  <c r="D37" i="184"/>
  <c r="D36" i="184"/>
  <c r="D35" i="184"/>
  <c r="D34" i="184"/>
  <c r="D33" i="184"/>
  <c r="D32" i="184"/>
  <c r="D31" i="184"/>
  <c r="D30" i="184"/>
  <c r="D29" i="184"/>
  <c r="D28" i="184"/>
  <c r="F26" i="184"/>
  <c r="E26" i="184"/>
  <c r="D25" i="184"/>
  <c r="D24" i="184"/>
  <c r="D23" i="184"/>
  <c r="D22" i="184"/>
  <c r="D21" i="184"/>
  <c r="D20" i="184"/>
  <c r="D19" i="184"/>
  <c r="D18" i="184"/>
  <c r="D17" i="184"/>
  <c r="D16" i="184"/>
  <c r="F14" i="184"/>
  <c r="E14" i="184"/>
  <c r="D13" i="184"/>
  <c r="D12" i="184"/>
  <c r="D11" i="184"/>
  <c r="D10" i="184"/>
  <c r="E180" i="183"/>
  <c r="E172" i="183"/>
  <c r="E163" i="183"/>
  <c r="E158" i="183"/>
  <c r="E151" i="183"/>
  <c r="E148" i="183"/>
  <c r="E138" i="183"/>
  <c r="E134" i="183"/>
  <c r="E124" i="183"/>
  <c r="E113" i="183"/>
  <c r="E97" i="183"/>
  <c r="E88" i="183"/>
  <c r="E80" i="183"/>
  <c r="E69" i="183"/>
  <c r="E60" i="183"/>
  <c r="E56" i="183"/>
  <c r="E41" i="183"/>
  <c r="E26" i="183"/>
  <c r="E14" i="183"/>
  <c r="E180" i="182"/>
  <c r="E172" i="182"/>
  <c r="E163" i="182"/>
  <c r="E158" i="182"/>
  <c r="E151" i="182"/>
  <c r="E148" i="182"/>
  <c r="E138" i="182"/>
  <c r="E134" i="182"/>
  <c r="E124" i="182"/>
  <c r="F113" i="182"/>
  <c r="E113" i="182"/>
  <c r="F97" i="182"/>
  <c r="E97" i="182"/>
  <c r="E88" i="182"/>
  <c r="E80" i="182"/>
  <c r="E69" i="182"/>
  <c r="F60" i="182"/>
  <c r="E60" i="182"/>
  <c r="F56" i="182"/>
  <c r="E56" i="182"/>
  <c r="F41" i="182"/>
  <c r="E41" i="182"/>
  <c r="F26" i="182"/>
  <c r="E26" i="182"/>
  <c r="F14" i="182"/>
  <c r="E14" i="182"/>
  <c r="E180" i="181"/>
  <c r="E172" i="181"/>
  <c r="E163" i="181"/>
  <c r="E158" i="181"/>
  <c r="E151" i="181"/>
  <c r="E148" i="181"/>
  <c r="E138" i="181"/>
  <c r="E134" i="181"/>
  <c r="E124" i="181"/>
  <c r="F113" i="181"/>
  <c r="E113" i="181"/>
  <c r="F97" i="181"/>
  <c r="E97" i="181"/>
  <c r="F88" i="181"/>
  <c r="E88" i="181"/>
  <c r="F80" i="181"/>
  <c r="E80" i="181"/>
  <c r="F69" i="181"/>
  <c r="E69" i="181"/>
  <c r="F60" i="181"/>
  <c r="E60" i="181"/>
  <c r="F56" i="181"/>
  <c r="E56" i="181"/>
  <c r="F41" i="181"/>
  <c r="E41" i="181"/>
  <c r="F26" i="181"/>
  <c r="E26" i="181"/>
  <c r="E14" i="181"/>
  <c r="E180" i="180"/>
  <c r="E172" i="180"/>
  <c r="E163" i="180"/>
  <c r="E158" i="180"/>
  <c r="E151" i="180"/>
  <c r="E148" i="180"/>
  <c r="E138" i="180"/>
  <c r="E134" i="180"/>
  <c r="E124" i="180"/>
  <c r="F113" i="180"/>
  <c r="E113" i="180"/>
  <c r="F97" i="180"/>
  <c r="E97" i="180"/>
  <c r="E88" i="180"/>
  <c r="E80" i="180"/>
  <c r="E69" i="180"/>
  <c r="F60" i="180"/>
  <c r="E60" i="180"/>
  <c r="F56" i="180"/>
  <c r="E56" i="180"/>
  <c r="F41" i="180"/>
  <c r="E41" i="180"/>
  <c r="F26" i="180"/>
  <c r="E26" i="180"/>
  <c r="E14" i="180"/>
  <c r="E180" i="179"/>
  <c r="E172" i="179"/>
  <c r="E163" i="179"/>
  <c r="E158" i="179"/>
  <c r="E151" i="179"/>
  <c r="E148" i="179"/>
  <c r="E138" i="179"/>
  <c r="E134" i="179"/>
  <c r="E124" i="179"/>
  <c r="F113" i="179"/>
  <c r="E113" i="179"/>
  <c r="F97" i="179"/>
  <c r="E97" i="179"/>
  <c r="E88" i="179"/>
  <c r="E80" i="179"/>
  <c r="E69" i="179"/>
  <c r="F60" i="179"/>
  <c r="E60" i="179"/>
  <c r="F56" i="179"/>
  <c r="E56" i="179"/>
  <c r="F41" i="179"/>
  <c r="E41" i="179"/>
  <c r="F26" i="179"/>
  <c r="E26" i="179"/>
  <c r="E14" i="179"/>
  <c r="E113" i="178"/>
  <c r="E97" i="178"/>
  <c r="E88" i="178"/>
  <c r="E69" i="178"/>
  <c r="E60" i="178"/>
  <c r="E56" i="178"/>
  <c r="E41" i="178"/>
  <c r="E26" i="178"/>
  <c r="E14" i="178"/>
  <c r="F180" i="177"/>
  <c r="E180" i="177"/>
  <c r="E172" i="177"/>
  <c r="E163" i="177"/>
  <c r="E158" i="177"/>
  <c r="E151" i="177"/>
  <c r="E148" i="177"/>
  <c r="E138" i="177"/>
  <c r="E134" i="177"/>
  <c r="E124" i="177"/>
  <c r="E113" i="177"/>
  <c r="F111" i="177"/>
  <c r="E97" i="177"/>
  <c r="F88" i="177"/>
  <c r="E88" i="177"/>
  <c r="F80" i="177"/>
  <c r="E80" i="177"/>
  <c r="E69" i="177"/>
  <c r="F60" i="177"/>
  <c r="E60" i="177"/>
  <c r="F56" i="177"/>
  <c r="E56" i="177"/>
  <c r="F41" i="177"/>
  <c r="E41" i="177"/>
  <c r="E26" i="177"/>
  <c r="F14" i="177"/>
  <c r="E14" i="177"/>
  <c r="F180" i="176"/>
  <c r="E180" i="176"/>
  <c r="D179" i="176"/>
  <c r="D178" i="176"/>
  <c r="D177" i="176"/>
  <c r="D176" i="176"/>
  <c r="D175" i="176"/>
  <c r="F172" i="176"/>
  <c r="E172" i="176"/>
  <c r="D171" i="176"/>
  <c r="D170" i="176"/>
  <c r="D169" i="176"/>
  <c r="D168" i="176"/>
  <c r="D167" i="176"/>
  <c r="F163" i="176"/>
  <c r="E163" i="176"/>
  <c r="D162" i="176"/>
  <c r="D161" i="176"/>
  <c r="F158" i="176"/>
  <c r="E158" i="176"/>
  <c r="D157" i="176"/>
  <c r="D156" i="176"/>
  <c r="D155" i="176"/>
  <c r="D154" i="176"/>
  <c r="F151" i="176"/>
  <c r="E151" i="176"/>
  <c r="D150" i="176"/>
  <c r="D151" i="176" s="1"/>
  <c r="F148" i="176"/>
  <c r="E148" i="176"/>
  <c r="D147" i="176"/>
  <c r="D146" i="176"/>
  <c r="D145" i="176"/>
  <c r="D144" i="176"/>
  <c r="D143" i="176"/>
  <c r="D142" i="176"/>
  <c r="D141" i="176"/>
  <c r="F138" i="176"/>
  <c r="E138" i="176"/>
  <c r="D137" i="176"/>
  <c r="D136" i="176"/>
  <c r="F134" i="176"/>
  <c r="E134" i="176"/>
  <c r="D133" i="176"/>
  <c r="D132" i="176"/>
  <c r="D131" i="176"/>
  <c r="D130" i="176"/>
  <c r="D129" i="176"/>
  <c r="D128" i="176"/>
  <c r="D127" i="176"/>
  <c r="F124" i="176"/>
  <c r="E124" i="176"/>
  <c r="D123" i="176"/>
  <c r="D122" i="176"/>
  <c r="D121" i="176"/>
  <c r="D120" i="176"/>
  <c r="D119" i="176"/>
  <c r="D118" i="176"/>
  <c r="D117" i="176"/>
  <c r="D116" i="176"/>
  <c r="F113" i="176"/>
  <c r="E113" i="176"/>
  <c r="D112" i="176"/>
  <c r="D111" i="176"/>
  <c r="D110" i="176"/>
  <c r="D109" i="176"/>
  <c r="D108" i="176"/>
  <c r="D107" i="176"/>
  <c r="D106" i="176"/>
  <c r="D105" i="176"/>
  <c r="D104" i="176"/>
  <c r="D103" i="176"/>
  <c r="D102" i="176"/>
  <c r="D101" i="176"/>
  <c r="D100" i="176"/>
  <c r="D99" i="176"/>
  <c r="F97" i="176"/>
  <c r="E97" i="176"/>
  <c r="D96" i="176"/>
  <c r="D95" i="176"/>
  <c r="D94" i="176"/>
  <c r="D93" i="176"/>
  <c r="D92" i="176"/>
  <c r="D91" i="176"/>
  <c r="D90" i="176"/>
  <c r="F88" i="176"/>
  <c r="E88" i="176"/>
  <c r="D87" i="176"/>
  <c r="D86" i="176"/>
  <c r="D85" i="176"/>
  <c r="D84" i="176"/>
  <c r="D83" i="176"/>
  <c r="D82" i="176"/>
  <c r="F80" i="176"/>
  <c r="E80" i="176"/>
  <c r="D79" i="176"/>
  <c r="D78" i="176"/>
  <c r="D77" i="176"/>
  <c r="D76" i="176"/>
  <c r="D75" i="176"/>
  <c r="D74" i="176"/>
  <c r="D73" i="176"/>
  <c r="D72" i="176"/>
  <c r="D71" i="176"/>
  <c r="F69" i="176"/>
  <c r="E69" i="176"/>
  <c r="D68" i="176"/>
  <c r="D67" i="176"/>
  <c r="D66" i="176"/>
  <c r="D65" i="176"/>
  <c r="D64" i="176"/>
  <c r="D63" i="176"/>
  <c r="D62" i="176"/>
  <c r="F60" i="176"/>
  <c r="E60" i="176"/>
  <c r="D59" i="176"/>
  <c r="D58" i="176"/>
  <c r="F56" i="176"/>
  <c r="E56" i="176"/>
  <c r="D55" i="176"/>
  <c r="D54" i="176"/>
  <c r="D53" i="176"/>
  <c r="D52" i="176"/>
  <c r="D51" i="176"/>
  <c r="D50" i="176"/>
  <c r="D49" i="176"/>
  <c r="D48" i="176"/>
  <c r="D47" i="176"/>
  <c r="D46" i="176"/>
  <c r="D45" i="176"/>
  <c r="D44" i="176"/>
  <c r="D43" i="176"/>
  <c r="F41" i="176"/>
  <c r="E41" i="176"/>
  <c r="D40" i="176"/>
  <c r="D39" i="176"/>
  <c r="D38" i="176"/>
  <c r="D37" i="176"/>
  <c r="D36" i="176"/>
  <c r="D35" i="176"/>
  <c r="D34" i="176"/>
  <c r="D33" i="176"/>
  <c r="D32" i="176"/>
  <c r="D31" i="176"/>
  <c r="D30" i="176"/>
  <c r="D29" i="176"/>
  <c r="D28" i="176"/>
  <c r="F26" i="176"/>
  <c r="E26" i="176"/>
  <c r="D25" i="176"/>
  <c r="D24" i="176"/>
  <c r="D23" i="176"/>
  <c r="D22" i="176"/>
  <c r="D21" i="176"/>
  <c r="D20" i="176"/>
  <c r="D19" i="176"/>
  <c r="D18" i="176"/>
  <c r="D17" i="176"/>
  <c r="D16" i="176"/>
  <c r="F14" i="176"/>
  <c r="E14" i="176"/>
  <c r="D13" i="176"/>
  <c r="D12" i="176"/>
  <c r="D11" i="176"/>
  <c r="D10" i="176"/>
  <c r="E180" i="175"/>
  <c r="E172" i="175"/>
  <c r="E163" i="175"/>
  <c r="E158" i="175"/>
  <c r="E151" i="175"/>
  <c r="E148" i="175"/>
  <c r="E138" i="175"/>
  <c r="E134" i="175"/>
  <c r="E124" i="175"/>
  <c r="F113" i="175"/>
  <c r="E113" i="175"/>
  <c r="F97" i="175"/>
  <c r="E97" i="175"/>
  <c r="E88" i="175"/>
  <c r="F80" i="175"/>
  <c r="E80" i="175"/>
  <c r="F69" i="175"/>
  <c r="E69" i="175"/>
  <c r="F60" i="175"/>
  <c r="E60" i="175"/>
  <c r="F56" i="175"/>
  <c r="E56" i="175"/>
  <c r="F41" i="175"/>
  <c r="E41" i="175"/>
  <c r="F26" i="175"/>
  <c r="E26" i="175"/>
  <c r="F14" i="175"/>
  <c r="E14" i="175"/>
  <c r="E180" i="174"/>
  <c r="E172" i="174"/>
  <c r="E163" i="174"/>
  <c r="E158" i="174"/>
  <c r="E151" i="174"/>
  <c r="E148" i="174"/>
  <c r="E138" i="174"/>
  <c r="E134" i="174"/>
  <c r="E124" i="174"/>
  <c r="E113" i="174"/>
  <c r="E97" i="174"/>
  <c r="F88" i="174"/>
  <c r="E88" i="174"/>
  <c r="F80" i="174"/>
  <c r="E80" i="174"/>
  <c r="F69" i="174"/>
  <c r="E69" i="174"/>
  <c r="E60" i="174"/>
  <c r="F56" i="174"/>
  <c r="E56" i="174"/>
  <c r="F41" i="174"/>
  <c r="E41" i="174"/>
  <c r="F26" i="174"/>
  <c r="E26" i="174"/>
  <c r="F14" i="174"/>
  <c r="E14" i="174"/>
  <c r="E180" i="173"/>
  <c r="E172" i="173"/>
  <c r="E163" i="173"/>
  <c r="E158" i="173"/>
  <c r="E151" i="173"/>
  <c r="E148" i="173"/>
  <c r="E138" i="173"/>
  <c r="E134" i="173"/>
  <c r="E124" i="173"/>
  <c r="E113" i="173"/>
  <c r="E97" i="173"/>
  <c r="E88" i="173"/>
  <c r="E80" i="173"/>
  <c r="E69" i="173"/>
  <c r="E60" i="173"/>
  <c r="E56" i="173"/>
  <c r="E41" i="173"/>
  <c r="E26" i="173"/>
  <c r="E14" i="173"/>
  <c r="E180" i="172"/>
  <c r="E172" i="172"/>
  <c r="E163" i="172"/>
  <c r="E158" i="172"/>
  <c r="E151" i="172"/>
  <c r="E148" i="172"/>
  <c r="E138" i="172"/>
  <c r="E134" i="172"/>
  <c r="E124" i="172"/>
  <c r="F113" i="172"/>
  <c r="E113" i="172"/>
  <c r="F97" i="172"/>
  <c r="E97" i="172"/>
  <c r="E88" i="172"/>
  <c r="E80" i="172"/>
  <c r="E69" i="172"/>
  <c r="F60" i="172"/>
  <c r="E60" i="172"/>
  <c r="F56" i="172"/>
  <c r="E56" i="172"/>
  <c r="F41" i="172"/>
  <c r="E41" i="172"/>
  <c r="F26" i="172"/>
  <c r="E26" i="172"/>
  <c r="E14" i="172"/>
  <c r="E180" i="171"/>
  <c r="E172" i="171"/>
  <c r="E163" i="171"/>
  <c r="E158" i="171"/>
  <c r="E151" i="171"/>
  <c r="E148" i="171"/>
  <c r="E138" i="171"/>
  <c r="E134" i="171"/>
  <c r="E124" i="171"/>
  <c r="F113" i="171"/>
  <c r="E113" i="171"/>
  <c r="F97" i="171"/>
  <c r="E97" i="171"/>
  <c r="E88" i="171"/>
  <c r="E80" i="171"/>
  <c r="E69" i="171"/>
  <c r="F60" i="171"/>
  <c r="E60" i="171"/>
  <c r="F56" i="171"/>
  <c r="E56" i="171"/>
  <c r="F41" i="171"/>
  <c r="E41" i="171"/>
  <c r="F26" i="171"/>
  <c r="E26" i="171"/>
  <c r="E14" i="171"/>
  <c r="F180" i="170"/>
  <c r="E180" i="170"/>
  <c r="D179" i="170"/>
  <c r="D178" i="170"/>
  <c r="D177" i="170"/>
  <c r="D176" i="170"/>
  <c r="D175" i="170"/>
  <c r="F172" i="170"/>
  <c r="E172" i="170"/>
  <c r="D171" i="170"/>
  <c r="D170" i="170"/>
  <c r="D169" i="170"/>
  <c r="D168" i="170"/>
  <c r="D167" i="170"/>
  <c r="F163" i="170"/>
  <c r="E163" i="170"/>
  <c r="D162" i="170"/>
  <c r="D161" i="170"/>
  <c r="F158" i="170"/>
  <c r="E158" i="170"/>
  <c r="D157" i="170"/>
  <c r="D156" i="170"/>
  <c r="D155" i="170"/>
  <c r="D154" i="170"/>
  <c r="F151" i="170"/>
  <c r="E151" i="170"/>
  <c r="D150" i="170"/>
  <c r="D151" i="170" s="1"/>
  <c r="F148" i="170"/>
  <c r="E148" i="170"/>
  <c r="D147" i="170"/>
  <c r="D146" i="170"/>
  <c r="D145" i="170"/>
  <c r="D144" i="170"/>
  <c r="D143" i="170"/>
  <c r="D142" i="170"/>
  <c r="D141" i="170"/>
  <c r="F138" i="170"/>
  <c r="E138" i="170"/>
  <c r="D137" i="170"/>
  <c r="D136" i="170"/>
  <c r="F134" i="170"/>
  <c r="E134" i="170"/>
  <c r="D133" i="170"/>
  <c r="D132" i="170"/>
  <c r="D131" i="170"/>
  <c r="D130" i="170"/>
  <c r="D129" i="170"/>
  <c r="D128" i="170"/>
  <c r="D127" i="170"/>
  <c r="F124" i="170"/>
  <c r="E124" i="170"/>
  <c r="D123" i="170"/>
  <c r="D122" i="170"/>
  <c r="D121" i="170"/>
  <c r="D120" i="170"/>
  <c r="D119" i="170"/>
  <c r="D118" i="170"/>
  <c r="D117" i="170"/>
  <c r="D116" i="170"/>
  <c r="F113" i="170"/>
  <c r="E113" i="170"/>
  <c r="D112" i="170"/>
  <c r="D111" i="170"/>
  <c r="D110" i="170"/>
  <c r="D109" i="170"/>
  <c r="D108" i="170"/>
  <c r="D107" i="170"/>
  <c r="D106" i="170"/>
  <c r="D105" i="170"/>
  <c r="D104" i="170"/>
  <c r="D103" i="170"/>
  <c r="D102" i="170"/>
  <c r="D101" i="170"/>
  <c r="D100" i="170"/>
  <c r="D99" i="170"/>
  <c r="F97" i="170"/>
  <c r="E97" i="170"/>
  <c r="D96" i="170"/>
  <c r="D95" i="170"/>
  <c r="D94" i="170"/>
  <c r="D93" i="170"/>
  <c r="D92" i="170"/>
  <c r="D91" i="170"/>
  <c r="D90" i="170"/>
  <c r="F88" i="170"/>
  <c r="E88" i="170"/>
  <c r="D87" i="170"/>
  <c r="D86" i="170"/>
  <c r="D85" i="170"/>
  <c r="D84" i="170"/>
  <c r="D83" i="170"/>
  <c r="D82" i="170"/>
  <c r="F80" i="170"/>
  <c r="E80" i="170"/>
  <c r="D79" i="170"/>
  <c r="D78" i="170"/>
  <c r="D77" i="170"/>
  <c r="D76" i="170"/>
  <c r="D75" i="170"/>
  <c r="D74" i="170"/>
  <c r="D73" i="170"/>
  <c r="D72" i="170"/>
  <c r="D71" i="170"/>
  <c r="F69" i="170"/>
  <c r="E69" i="170"/>
  <c r="D68" i="170"/>
  <c r="D67" i="170"/>
  <c r="D66" i="170"/>
  <c r="D65" i="170"/>
  <c r="D64" i="170"/>
  <c r="D63" i="170"/>
  <c r="D62" i="170"/>
  <c r="F60" i="170"/>
  <c r="E60" i="170"/>
  <c r="D59" i="170"/>
  <c r="D58" i="170"/>
  <c r="F56" i="170"/>
  <c r="E56" i="170"/>
  <c r="D55" i="170"/>
  <c r="D54" i="170"/>
  <c r="D53" i="170"/>
  <c r="D52" i="170"/>
  <c r="D51" i="170"/>
  <c r="D50" i="170"/>
  <c r="D49" i="170"/>
  <c r="D48" i="170"/>
  <c r="D47" i="170"/>
  <c r="D46" i="170"/>
  <c r="D45" i="170"/>
  <c r="D44" i="170"/>
  <c r="D43" i="170"/>
  <c r="F41" i="170"/>
  <c r="E41" i="170"/>
  <c r="D40" i="170"/>
  <c r="D39" i="170"/>
  <c r="D38" i="170"/>
  <c r="D37" i="170"/>
  <c r="D36" i="170"/>
  <c r="D35" i="170"/>
  <c r="D34" i="170"/>
  <c r="D33" i="170"/>
  <c r="D32" i="170"/>
  <c r="D31" i="170"/>
  <c r="D30" i="170"/>
  <c r="D29" i="170"/>
  <c r="D28" i="170"/>
  <c r="F26" i="170"/>
  <c r="E26" i="170"/>
  <c r="D25" i="170"/>
  <c r="D24" i="170"/>
  <c r="D23" i="170"/>
  <c r="D22" i="170"/>
  <c r="D21" i="170"/>
  <c r="D20" i="170"/>
  <c r="D19" i="170"/>
  <c r="D18" i="170"/>
  <c r="D17" i="170"/>
  <c r="D16" i="170"/>
  <c r="F14" i="170"/>
  <c r="E14" i="170"/>
  <c r="D13" i="170"/>
  <c r="D12" i="170"/>
  <c r="D11" i="170"/>
  <c r="D10" i="170"/>
  <c r="F180" i="169"/>
  <c r="E180" i="169"/>
  <c r="D179" i="169"/>
  <c r="D178" i="169"/>
  <c r="D177" i="169"/>
  <c r="D176" i="169"/>
  <c r="D175" i="169"/>
  <c r="F172" i="169"/>
  <c r="E172" i="169"/>
  <c r="D171" i="169"/>
  <c r="D170" i="169"/>
  <c r="D169" i="169"/>
  <c r="D168" i="169"/>
  <c r="D167" i="169"/>
  <c r="F163" i="169"/>
  <c r="E163" i="169"/>
  <c r="D162" i="169"/>
  <c r="D161" i="169"/>
  <c r="F158" i="169"/>
  <c r="E158" i="169"/>
  <c r="D157" i="169"/>
  <c r="D156" i="169"/>
  <c r="D155" i="169"/>
  <c r="D154" i="169"/>
  <c r="F151" i="169"/>
  <c r="E151" i="169"/>
  <c r="D150" i="169"/>
  <c r="D151" i="169" s="1"/>
  <c r="F148" i="169"/>
  <c r="E148" i="169"/>
  <c r="D147" i="169"/>
  <c r="D146" i="169"/>
  <c r="D145" i="169"/>
  <c r="D144" i="169"/>
  <c r="D143" i="169"/>
  <c r="D142" i="169"/>
  <c r="D141" i="169"/>
  <c r="F138" i="169"/>
  <c r="E138" i="169"/>
  <c r="D137" i="169"/>
  <c r="D136" i="169"/>
  <c r="F134" i="169"/>
  <c r="E134" i="169"/>
  <c r="D133" i="169"/>
  <c r="D132" i="169"/>
  <c r="D131" i="169"/>
  <c r="D130" i="169"/>
  <c r="D129" i="169"/>
  <c r="D128" i="169"/>
  <c r="D127" i="169"/>
  <c r="F124" i="169"/>
  <c r="E124" i="169"/>
  <c r="D123" i="169"/>
  <c r="D122" i="169"/>
  <c r="D121" i="169"/>
  <c r="D120" i="169"/>
  <c r="D119" i="169"/>
  <c r="D118" i="169"/>
  <c r="D117" i="169"/>
  <c r="D116" i="169"/>
  <c r="F113" i="169"/>
  <c r="E113" i="169"/>
  <c r="D112" i="169"/>
  <c r="D111" i="169"/>
  <c r="D110" i="169"/>
  <c r="D109" i="169"/>
  <c r="D108" i="169"/>
  <c r="D107" i="169"/>
  <c r="D106" i="169"/>
  <c r="D105" i="169"/>
  <c r="D104" i="169"/>
  <c r="D103" i="169"/>
  <c r="D102" i="169"/>
  <c r="D101" i="169"/>
  <c r="D100" i="169"/>
  <c r="D99" i="169"/>
  <c r="F97" i="169"/>
  <c r="E97" i="169"/>
  <c r="D96" i="169"/>
  <c r="D95" i="169"/>
  <c r="D94" i="169"/>
  <c r="D93" i="169"/>
  <c r="D92" i="169"/>
  <c r="D91" i="169"/>
  <c r="D90" i="169"/>
  <c r="F88" i="169"/>
  <c r="E88" i="169"/>
  <c r="D87" i="169"/>
  <c r="D86" i="169"/>
  <c r="D85" i="169"/>
  <c r="D84" i="169"/>
  <c r="D83" i="169"/>
  <c r="D82" i="169"/>
  <c r="F80" i="169"/>
  <c r="E80" i="169"/>
  <c r="D79" i="169"/>
  <c r="D78" i="169"/>
  <c r="D77" i="169"/>
  <c r="D76" i="169"/>
  <c r="D75" i="169"/>
  <c r="D74" i="169"/>
  <c r="D73" i="169"/>
  <c r="D72" i="169"/>
  <c r="D71" i="169"/>
  <c r="F69" i="169"/>
  <c r="E69" i="169"/>
  <c r="D68" i="169"/>
  <c r="D67" i="169"/>
  <c r="D66" i="169"/>
  <c r="D65" i="169"/>
  <c r="D64" i="169"/>
  <c r="D63" i="169"/>
  <c r="D62" i="169"/>
  <c r="F60" i="169"/>
  <c r="E60" i="169"/>
  <c r="D59" i="169"/>
  <c r="D58" i="169"/>
  <c r="F56" i="169"/>
  <c r="E56" i="169"/>
  <c r="D55" i="169"/>
  <c r="D54" i="169"/>
  <c r="D53" i="169"/>
  <c r="D52" i="169"/>
  <c r="D51" i="169"/>
  <c r="D50" i="169"/>
  <c r="D49" i="169"/>
  <c r="D48" i="169"/>
  <c r="D47" i="169"/>
  <c r="D46" i="169"/>
  <c r="D45" i="169"/>
  <c r="D44" i="169"/>
  <c r="D43" i="169"/>
  <c r="F41" i="169"/>
  <c r="E41" i="169"/>
  <c r="D40" i="169"/>
  <c r="D39" i="169"/>
  <c r="D38" i="169"/>
  <c r="D37" i="169"/>
  <c r="D36" i="169"/>
  <c r="D35" i="169"/>
  <c r="D34" i="169"/>
  <c r="D33" i="169"/>
  <c r="D32" i="169"/>
  <c r="D31" i="169"/>
  <c r="D30" i="169"/>
  <c r="D29" i="169"/>
  <c r="D28" i="169"/>
  <c r="F26" i="169"/>
  <c r="E26" i="169"/>
  <c r="D25" i="169"/>
  <c r="D24" i="169"/>
  <c r="D23" i="169"/>
  <c r="D22" i="169"/>
  <c r="D21" i="169"/>
  <c r="D20" i="169"/>
  <c r="D19" i="169"/>
  <c r="D18" i="169"/>
  <c r="D17" i="169"/>
  <c r="D16" i="169"/>
  <c r="F14" i="169"/>
  <c r="E14" i="169"/>
  <c r="D13" i="169"/>
  <c r="D12" i="169"/>
  <c r="D11" i="169"/>
  <c r="D10" i="169"/>
  <c r="F180" i="168"/>
  <c r="E180" i="168"/>
  <c r="D179" i="168"/>
  <c r="D178" i="168"/>
  <c r="D177" i="168"/>
  <c r="D176" i="168"/>
  <c r="D175" i="168"/>
  <c r="F172" i="168"/>
  <c r="E172" i="168"/>
  <c r="D171" i="168"/>
  <c r="D170" i="168"/>
  <c r="D169" i="168"/>
  <c r="D168" i="168"/>
  <c r="D167" i="168"/>
  <c r="F163" i="168"/>
  <c r="E163" i="168"/>
  <c r="D162" i="168"/>
  <c r="D161" i="168"/>
  <c r="F158" i="168"/>
  <c r="E158" i="168"/>
  <c r="D157" i="168"/>
  <c r="D156" i="168"/>
  <c r="D155" i="168"/>
  <c r="D154" i="168"/>
  <c r="F151" i="168"/>
  <c r="E151" i="168"/>
  <c r="D150" i="168"/>
  <c r="D151" i="168" s="1"/>
  <c r="F148" i="168"/>
  <c r="E148" i="168"/>
  <c r="D147" i="168"/>
  <c r="D146" i="168"/>
  <c r="D145" i="168"/>
  <c r="D144" i="168"/>
  <c r="D143" i="168"/>
  <c r="D142" i="168"/>
  <c r="D141" i="168"/>
  <c r="F138" i="168"/>
  <c r="E138" i="168"/>
  <c r="D137" i="168"/>
  <c r="D136" i="168"/>
  <c r="F134" i="168"/>
  <c r="E134" i="168"/>
  <c r="D133" i="168"/>
  <c r="D132" i="168"/>
  <c r="D131" i="168"/>
  <c r="D130" i="168"/>
  <c r="D129" i="168"/>
  <c r="D128" i="168"/>
  <c r="D127" i="168"/>
  <c r="F124" i="168"/>
  <c r="E124" i="168"/>
  <c r="D123" i="168"/>
  <c r="D122" i="168"/>
  <c r="D121" i="168"/>
  <c r="D120" i="168"/>
  <c r="D119" i="168"/>
  <c r="D118" i="168"/>
  <c r="D117" i="168"/>
  <c r="D116" i="168"/>
  <c r="F113" i="168"/>
  <c r="E113" i="168"/>
  <c r="D112" i="168"/>
  <c r="D111" i="168"/>
  <c r="D110" i="168"/>
  <c r="D109" i="168"/>
  <c r="D108" i="168"/>
  <c r="D107" i="168"/>
  <c r="D106" i="168"/>
  <c r="D105" i="168"/>
  <c r="D104" i="168"/>
  <c r="D103" i="168"/>
  <c r="D102" i="168"/>
  <c r="D101" i="168"/>
  <c r="D100" i="168"/>
  <c r="D99" i="168"/>
  <c r="F97" i="168"/>
  <c r="E97" i="168"/>
  <c r="D96" i="168"/>
  <c r="D95" i="168"/>
  <c r="D94" i="168"/>
  <c r="D93" i="168"/>
  <c r="D92" i="168"/>
  <c r="D91" i="168"/>
  <c r="D90" i="168"/>
  <c r="F88" i="168"/>
  <c r="E88" i="168"/>
  <c r="D87" i="168"/>
  <c r="D86" i="168"/>
  <c r="D85" i="168"/>
  <c r="D84" i="168"/>
  <c r="D83" i="168"/>
  <c r="D82" i="168"/>
  <c r="F80" i="168"/>
  <c r="E80" i="168"/>
  <c r="D79" i="168"/>
  <c r="D78" i="168"/>
  <c r="D77" i="168"/>
  <c r="D76" i="168"/>
  <c r="D75" i="168"/>
  <c r="D74" i="168"/>
  <c r="D73" i="168"/>
  <c r="D72" i="168"/>
  <c r="D71" i="168"/>
  <c r="F69" i="168"/>
  <c r="E69" i="168"/>
  <c r="D68" i="168"/>
  <c r="D67" i="168"/>
  <c r="D66" i="168"/>
  <c r="D65" i="168"/>
  <c r="D64" i="168"/>
  <c r="D63" i="168"/>
  <c r="D62" i="168"/>
  <c r="F60" i="168"/>
  <c r="E60" i="168"/>
  <c r="D59" i="168"/>
  <c r="D58" i="168"/>
  <c r="F56" i="168"/>
  <c r="E56" i="168"/>
  <c r="D55" i="168"/>
  <c r="D54" i="168"/>
  <c r="D53" i="168"/>
  <c r="D52" i="168"/>
  <c r="D51" i="168"/>
  <c r="D50" i="168"/>
  <c r="D49" i="168"/>
  <c r="D48" i="168"/>
  <c r="D47" i="168"/>
  <c r="D46" i="168"/>
  <c r="D45" i="168"/>
  <c r="D44" i="168"/>
  <c r="D43" i="168"/>
  <c r="F41" i="168"/>
  <c r="E41" i="168"/>
  <c r="D40" i="168"/>
  <c r="D39" i="168"/>
  <c r="D38" i="168"/>
  <c r="D37" i="168"/>
  <c r="D36" i="168"/>
  <c r="D35" i="168"/>
  <c r="D34" i="168"/>
  <c r="D33" i="168"/>
  <c r="D32" i="168"/>
  <c r="D31" i="168"/>
  <c r="D30" i="168"/>
  <c r="D29" i="168"/>
  <c r="D28" i="168"/>
  <c r="F26" i="168"/>
  <c r="E26" i="168"/>
  <c r="D25" i="168"/>
  <c r="D24" i="168"/>
  <c r="D23" i="168"/>
  <c r="D22" i="168"/>
  <c r="D21" i="168"/>
  <c r="D20" i="168"/>
  <c r="D19" i="168"/>
  <c r="D18" i="168"/>
  <c r="D17" i="168"/>
  <c r="D16" i="168"/>
  <c r="F14" i="168"/>
  <c r="E14" i="168"/>
  <c r="D13" i="168"/>
  <c r="D12" i="168"/>
  <c r="D11" i="168"/>
  <c r="D10" i="168"/>
  <c r="D22" i="167"/>
  <c r="D21" i="167"/>
  <c r="D20" i="167"/>
  <c r="D19" i="167"/>
  <c r="D18" i="167"/>
  <c r="D17" i="167"/>
  <c r="D16" i="167"/>
  <c r="D15" i="167"/>
  <c r="D14" i="167"/>
  <c r="D13" i="167"/>
  <c r="D12" i="167"/>
  <c r="D11" i="167"/>
  <c r="E181" i="166"/>
  <c r="E29" i="165" s="1"/>
  <c r="D181" i="166"/>
  <c r="D182" i="166" s="1"/>
  <c r="E173" i="166"/>
  <c r="E28" i="165" s="1"/>
  <c r="E164" i="166"/>
  <c r="E27" i="165" s="1"/>
  <c r="E159" i="166"/>
  <c r="E26" i="165" s="1"/>
  <c r="E152" i="166"/>
  <c r="E25" i="165" s="1"/>
  <c r="E149" i="166"/>
  <c r="E24" i="165" s="1"/>
  <c r="E139" i="166"/>
  <c r="E23" i="165" s="1"/>
  <c r="E135" i="166"/>
  <c r="E22" i="165" s="1"/>
  <c r="E125" i="166"/>
  <c r="E21" i="165" s="1"/>
  <c r="E114" i="166"/>
  <c r="E20" i="165" s="1"/>
  <c r="E97" i="166"/>
  <c r="E19" i="165" s="1"/>
  <c r="E88" i="166"/>
  <c r="E18" i="165" s="1"/>
  <c r="E80" i="166"/>
  <c r="E17" i="165" s="1"/>
  <c r="E69" i="166"/>
  <c r="E16" i="165" s="1"/>
  <c r="E60" i="166"/>
  <c r="E15" i="165" s="1"/>
  <c r="F60" i="166"/>
  <c r="F15" i="165" s="1"/>
  <c r="E59" i="2" s="1"/>
  <c r="E56" i="166"/>
  <c r="E14" i="165" s="1"/>
  <c r="E41" i="166"/>
  <c r="E13" i="165" s="1"/>
  <c r="E26" i="166"/>
  <c r="E12" i="165" s="1"/>
  <c r="E14" i="166"/>
  <c r="E11" i="165" s="1"/>
  <c r="F14" i="166"/>
  <c r="F11" i="165" s="1"/>
  <c r="E55" i="2" s="1"/>
  <c r="D28" i="165"/>
  <c r="D27" i="165"/>
  <c r="D26" i="165"/>
  <c r="D25" i="165"/>
  <c r="D24" i="165"/>
  <c r="D23" i="165"/>
  <c r="D22" i="165"/>
  <c r="D21" i="165"/>
  <c r="D20" i="165"/>
  <c r="D19" i="165"/>
  <c r="D18" i="165"/>
  <c r="D17" i="165"/>
  <c r="D16" i="165"/>
  <c r="D15" i="165"/>
  <c r="D14" i="165"/>
  <c r="D13" i="165"/>
  <c r="D12" i="165"/>
  <c r="D11" i="165"/>
  <c r="D122" i="164"/>
  <c r="E23" i="167" s="1"/>
  <c r="C122" i="164"/>
  <c r="D23" i="167" s="1"/>
  <c r="D116" i="164"/>
  <c r="E22" i="167" s="1"/>
  <c r="E115" i="164"/>
  <c r="G116" i="322" s="1"/>
  <c r="E114" i="164"/>
  <c r="G115" i="322" s="1"/>
  <c r="G53" i="324" s="1"/>
  <c r="E112" i="164"/>
  <c r="G113" i="322" s="1"/>
  <c r="D109" i="164"/>
  <c r="E21" i="167" s="1"/>
  <c r="E108" i="164"/>
  <c r="G109" i="322" s="1"/>
  <c r="G13" i="324" s="1"/>
  <c r="D104" i="164"/>
  <c r="E20" i="167" s="1"/>
  <c r="E101" i="164"/>
  <c r="G102" i="322" s="1"/>
  <c r="G60" i="324" s="1"/>
  <c r="D98" i="164"/>
  <c r="E19" i="167" s="1"/>
  <c r="E95" i="164"/>
  <c r="G96" i="322" s="1"/>
  <c r="D91" i="164"/>
  <c r="E18" i="167" s="1"/>
  <c r="E89" i="164"/>
  <c r="G90" i="322" s="1"/>
  <c r="G41" i="324" s="1"/>
  <c r="E88" i="164"/>
  <c r="G89" i="322" s="1"/>
  <c r="E87" i="164"/>
  <c r="G88" i="322" s="1"/>
  <c r="G49" i="324" s="1"/>
  <c r="E85" i="164"/>
  <c r="G86" i="322" s="1"/>
  <c r="E84" i="164"/>
  <c r="G85" i="322" s="1"/>
  <c r="G48" i="324" s="1"/>
  <c r="D79" i="164"/>
  <c r="E17" i="167" s="1"/>
  <c r="E75" i="164"/>
  <c r="G76" i="322" s="1"/>
  <c r="G89" i="324" s="1"/>
  <c r="E74" i="164"/>
  <c r="G75" i="322" s="1"/>
  <c r="D72" i="164"/>
  <c r="E16" i="167" s="1"/>
  <c r="E71" i="164"/>
  <c r="G72" i="322" s="1"/>
  <c r="G34" i="324" s="1"/>
  <c r="E69" i="164"/>
  <c r="G70" i="322" s="1"/>
  <c r="G85" i="324" s="1"/>
  <c r="E68" i="164"/>
  <c r="G69" i="322" s="1"/>
  <c r="E66" i="164"/>
  <c r="G67" i="322" s="1"/>
  <c r="G35" i="324" s="1"/>
  <c r="D64" i="164"/>
  <c r="E15" i="167" s="1"/>
  <c r="E61" i="164"/>
  <c r="G62" i="322" s="1"/>
  <c r="G69" i="324" s="1"/>
  <c r="E59" i="164"/>
  <c r="G60" i="322" s="1"/>
  <c r="G80" i="324" s="1"/>
  <c r="E57" i="164"/>
  <c r="G58" i="322" s="1"/>
  <c r="G71" i="324" s="1"/>
  <c r="E55" i="164"/>
  <c r="G56" i="322" s="1"/>
  <c r="G79" i="324" s="1"/>
  <c r="E54" i="164"/>
  <c r="G55" i="322" s="1"/>
  <c r="G73" i="324" s="1"/>
  <c r="E53" i="164"/>
  <c r="G54" i="322" s="1"/>
  <c r="G74" i="324" s="1"/>
  <c r="E52" i="164"/>
  <c r="G53" i="322" s="1"/>
  <c r="G78" i="324" s="1"/>
  <c r="E51" i="164"/>
  <c r="G52" i="322" s="1"/>
  <c r="G75" i="324" s="1"/>
  <c r="E50" i="164"/>
  <c r="G51" i="322" s="1"/>
  <c r="E49" i="164"/>
  <c r="G50" i="322" s="1"/>
  <c r="G76" i="324" s="1"/>
  <c r="D45" i="164"/>
  <c r="E14" i="167" s="1"/>
  <c r="E42" i="164"/>
  <c r="G43" i="322" s="1"/>
  <c r="G30" i="324" s="1"/>
  <c r="E39" i="164"/>
  <c r="G40" i="322" s="1"/>
  <c r="E38" i="164"/>
  <c r="G39" i="322" s="1"/>
  <c r="D36" i="164"/>
  <c r="E13" i="167" s="1"/>
  <c r="D30" i="164"/>
  <c r="E12" i="167" s="1"/>
  <c r="E29" i="164"/>
  <c r="G30" i="322" s="1"/>
  <c r="G25" i="324" s="1"/>
  <c r="D24" i="164"/>
  <c r="E11" i="167" s="1"/>
  <c r="E23" i="164"/>
  <c r="G24" i="322" s="1"/>
  <c r="G86" i="324" s="1"/>
  <c r="E21" i="164"/>
  <c r="G22" i="322" s="1"/>
  <c r="E20" i="164"/>
  <c r="G21" i="322" s="1"/>
  <c r="G40" i="324" s="1"/>
  <c r="E15" i="164"/>
  <c r="G16" i="322" s="1"/>
  <c r="G17" i="324" s="1"/>
  <c r="E14" i="164"/>
  <c r="G15" i="322" s="1"/>
  <c r="G16" i="324" s="1"/>
  <c r="E13" i="164"/>
  <c r="G14" i="322" s="1"/>
  <c r="F181" i="207" l="1"/>
  <c r="E67" i="164" s="1"/>
  <c r="G68" i="322" s="1"/>
  <c r="G83" i="324" s="1"/>
  <c r="I172" i="166"/>
  <c r="I148" i="166"/>
  <c r="I158" i="166"/>
  <c r="I163" i="166"/>
  <c r="D163" i="192"/>
  <c r="I124" i="166"/>
  <c r="D163" i="169"/>
  <c r="D163" i="170"/>
  <c r="F181" i="189"/>
  <c r="E40" i="164" s="1"/>
  <c r="G41" i="322" s="1"/>
  <c r="G28" i="324" s="1"/>
  <c r="D60" i="243"/>
  <c r="G29" i="324"/>
  <c r="I40" i="322"/>
  <c r="I29" i="324" s="1"/>
  <c r="G77" i="324"/>
  <c r="I51" i="322"/>
  <c r="I77" i="324" s="1"/>
  <c r="G84" i="324"/>
  <c r="I69" i="322"/>
  <c r="I84" i="324" s="1"/>
  <c r="G88" i="324"/>
  <c r="G46" i="324"/>
  <c r="I86" i="322"/>
  <c r="I46" i="324" s="1"/>
  <c r="G65" i="324"/>
  <c r="G66" i="324" s="1"/>
  <c r="G10" i="326" s="1"/>
  <c r="I22" i="322"/>
  <c r="I65" i="324" s="1"/>
  <c r="I66" i="324" s="1"/>
  <c r="I10" i="326" s="1"/>
  <c r="I56" i="166"/>
  <c r="I60" i="166"/>
  <c r="I88" i="166"/>
  <c r="I134" i="166"/>
  <c r="I138" i="166"/>
  <c r="I151" i="166"/>
  <c r="I180" i="166"/>
  <c r="F113" i="177"/>
  <c r="F181" i="177" s="1"/>
  <c r="E19" i="164" s="1"/>
  <c r="G20" i="322" s="1"/>
  <c r="G20" i="324" s="1"/>
  <c r="I111" i="166"/>
  <c r="F111" i="166"/>
  <c r="F114" i="166" s="1"/>
  <c r="F20" i="165" s="1"/>
  <c r="E64" i="2" s="1"/>
  <c r="G93" i="324"/>
  <c r="G47" i="324"/>
  <c r="I89" i="322"/>
  <c r="I47" i="324" s="1"/>
  <c r="I41" i="166"/>
  <c r="I69" i="166"/>
  <c r="I97" i="166"/>
  <c r="D163" i="227"/>
  <c r="F80" i="240"/>
  <c r="I80" i="166" s="1"/>
  <c r="F71" i="166"/>
  <c r="F80" i="166" s="1"/>
  <c r="F17" i="165" s="1"/>
  <c r="E61" i="2" s="1"/>
  <c r="I71" i="166"/>
  <c r="G11" i="324"/>
  <c r="G27" i="324"/>
  <c r="G52" i="324"/>
  <c r="I14" i="166"/>
  <c r="I26" i="166"/>
  <c r="D138" i="204"/>
  <c r="D163" i="184"/>
  <c r="D163" i="185"/>
  <c r="D163" i="186"/>
  <c r="D60" i="191"/>
  <c r="D60" i="229"/>
  <c r="D163" i="234"/>
  <c r="D163" i="191"/>
  <c r="F181" i="226"/>
  <c r="E93" i="164" s="1"/>
  <c r="G94" i="322" s="1"/>
  <c r="G14" i="324" s="1"/>
  <c r="D56" i="226"/>
  <c r="D124" i="226"/>
  <c r="D138" i="230"/>
  <c r="D60" i="170"/>
  <c r="D88" i="202"/>
  <c r="D41" i="184"/>
  <c r="D69" i="184"/>
  <c r="D113" i="184"/>
  <c r="D88" i="192"/>
  <c r="D163" i="214"/>
  <c r="D163" i="215"/>
  <c r="D138" i="221"/>
  <c r="D60" i="225"/>
  <c r="D138" i="225"/>
  <c r="D134" i="176"/>
  <c r="D41" i="191"/>
  <c r="D88" i="229"/>
  <c r="D138" i="229"/>
  <c r="D60" i="230"/>
  <c r="D163" i="242"/>
  <c r="D163" i="168"/>
  <c r="D138" i="176"/>
  <c r="D60" i="202"/>
  <c r="D97" i="202"/>
  <c r="D138" i="202"/>
  <c r="C123" i="164"/>
  <c r="D185" i="166" s="1"/>
  <c r="D60" i="168"/>
  <c r="D138" i="168"/>
  <c r="D138" i="169"/>
  <c r="D124" i="185"/>
  <c r="D138" i="186"/>
  <c r="D60" i="204"/>
  <c r="D163" i="204"/>
  <c r="D138" i="226"/>
  <c r="D158" i="226"/>
  <c r="D60" i="227"/>
  <c r="D138" i="227"/>
  <c r="D138" i="243"/>
  <c r="D158" i="243"/>
  <c r="D172" i="170"/>
  <c r="F181" i="175"/>
  <c r="E17" i="164" s="1"/>
  <c r="G18" i="322" s="1"/>
  <c r="G18" i="324" s="1"/>
  <c r="D60" i="176"/>
  <c r="D138" i="184"/>
  <c r="D97" i="225"/>
  <c r="D148" i="225"/>
  <c r="D163" i="225"/>
  <c r="D113" i="240"/>
  <c r="D148" i="240"/>
  <c r="D172" i="240"/>
  <c r="F181" i="241"/>
  <c r="E119" i="164" s="1"/>
  <c r="G120" i="322" s="1"/>
  <c r="G36" i="324" s="1"/>
  <c r="D138" i="242"/>
  <c r="D163" i="243"/>
  <c r="D97" i="168"/>
  <c r="D97" i="169"/>
  <c r="D148" i="169"/>
  <c r="D41" i="170"/>
  <c r="D69" i="170"/>
  <c r="D88" i="170"/>
  <c r="D124" i="170"/>
  <c r="D134" i="170"/>
  <c r="D158" i="185"/>
  <c r="D172" i="185"/>
  <c r="D97" i="186"/>
  <c r="D134" i="186"/>
  <c r="D148" i="186"/>
  <c r="D97" i="204"/>
  <c r="D41" i="214"/>
  <c r="D69" i="215"/>
  <c r="D113" i="215"/>
  <c r="D14" i="221"/>
  <c r="D26" i="221"/>
  <c r="D148" i="221"/>
  <c r="D14" i="225"/>
  <c r="D97" i="227"/>
  <c r="D134" i="227"/>
  <c r="D148" i="227"/>
  <c r="F181" i="233"/>
  <c r="E103" i="164" s="1"/>
  <c r="G104" i="322" s="1"/>
  <c r="G58" i="324" s="1"/>
  <c r="D26" i="234"/>
  <c r="D41" i="234"/>
  <c r="D69" i="234"/>
  <c r="F181" i="234"/>
  <c r="E106" i="164" s="1"/>
  <c r="E30" i="165"/>
  <c r="E181" i="175"/>
  <c r="D29" i="165"/>
  <c r="D30" i="165" s="1"/>
  <c r="F152" i="166"/>
  <c r="F25" i="165" s="1"/>
  <c r="E69" i="2" s="1"/>
  <c r="D88" i="168"/>
  <c r="D134" i="168"/>
  <c r="D158" i="168"/>
  <c r="D60" i="169"/>
  <c r="D88" i="169"/>
  <c r="D172" i="169"/>
  <c r="E181" i="169"/>
  <c r="D26" i="170"/>
  <c r="D80" i="170"/>
  <c r="E181" i="171"/>
  <c r="F181" i="176"/>
  <c r="E18" i="164" s="1"/>
  <c r="G19" i="322" s="1"/>
  <c r="G19" i="324" s="1"/>
  <c r="D56" i="176"/>
  <c r="D88" i="176"/>
  <c r="E181" i="178"/>
  <c r="D14" i="184"/>
  <c r="D26" i="184"/>
  <c r="D97" i="184"/>
  <c r="D148" i="184"/>
  <c r="D41" i="185"/>
  <c r="D80" i="185"/>
  <c r="D88" i="185"/>
  <c r="D14" i="186"/>
  <c r="D60" i="186"/>
  <c r="D88" i="186"/>
  <c r="E181" i="188"/>
  <c r="D26" i="191"/>
  <c r="D69" i="191"/>
  <c r="D148" i="191"/>
  <c r="D172" i="191"/>
  <c r="E181" i="191"/>
  <c r="D41" i="192"/>
  <c r="D148" i="192"/>
  <c r="F181" i="202"/>
  <c r="E58" i="164" s="1"/>
  <c r="G59" i="322" s="1"/>
  <c r="G72" i="324" s="1"/>
  <c r="D56" i="202"/>
  <c r="D80" i="202"/>
  <c r="D158" i="202"/>
  <c r="F181" i="204"/>
  <c r="E60" i="164" s="1"/>
  <c r="G61" i="322" s="1"/>
  <c r="G82" i="324" s="1"/>
  <c r="D56" i="204"/>
  <c r="E181" i="206"/>
  <c r="D26" i="214"/>
  <c r="D158" i="214"/>
  <c r="D14" i="215"/>
  <c r="D60" i="215"/>
  <c r="D97" i="215"/>
  <c r="D60" i="221"/>
  <c r="D124" i="221"/>
  <c r="D134" i="221"/>
  <c r="D80" i="226"/>
  <c r="E181" i="226"/>
  <c r="D148" i="226"/>
  <c r="F181" i="227"/>
  <c r="E94" i="164" s="1"/>
  <c r="G95" i="322" s="1"/>
  <c r="D56" i="227"/>
  <c r="D124" i="229"/>
  <c r="D148" i="229"/>
  <c r="D158" i="229"/>
  <c r="D97" i="230"/>
  <c r="D134" i="230"/>
  <c r="E181" i="231"/>
  <c r="D113" i="234"/>
  <c r="D148" i="234"/>
  <c r="E181" i="238"/>
  <c r="D41" i="240"/>
  <c r="D97" i="240"/>
  <c r="D163" i="240"/>
  <c r="D56" i="242"/>
  <c r="D80" i="242"/>
  <c r="D158" i="242"/>
  <c r="D80" i="243"/>
  <c r="D113" i="243"/>
  <c r="D124" i="243"/>
  <c r="D56" i="185"/>
  <c r="E181" i="193"/>
  <c r="D69" i="229"/>
  <c r="F26" i="166"/>
  <c r="F12" i="165" s="1"/>
  <c r="E56" i="2" s="1"/>
  <c r="F181" i="168"/>
  <c r="D56" i="168"/>
  <c r="D80" i="168"/>
  <c r="D124" i="168"/>
  <c r="D56" i="169"/>
  <c r="D80" i="169"/>
  <c r="D124" i="169"/>
  <c r="D134" i="169"/>
  <c r="D14" i="170"/>
  <c r="D113" i="170"/>
  <c r="D148" i="170"/>
  <c r="D69" i="176"/>
  <c r="D113" i="176"/>
  <c r="D124" i="176"/>
  <c r="D158" i="176"/>
  <c r="D88" i="184"/>
  <c r="D124" i="184"/>
  <c r="D134" i="184"/>
  <c r="D172" i="184"/>
  <c r="D26" i="185"/>
  <c r="F181" i="185"/>
  <c r="E34" i="164" s="1"/>
  <c r="G35" i="322" s="1"/>
  <c r="G33" i="324" s="1"/>
  <c r="D113" i="185"/>
  <c r="D134" i="185"/>
  <c r="D148" i="185"/>
  <c r="F181" i="186"/>
  <c r="E35" i="164" s="1"/>
  <c r="G36" i="322" s="1"/>
  <c r="G8" i="324" s="1"/>
  <c r="D80" i="186"/>
  <c r="D124" i="186"/>
  <c r="D158" i="186"/>
  <c r="D172" i="186"/>
  <c r="D113" i="191"/>
  <c r="D124" i="191"/>
  <c r="D138" i="191"/>
  <c r="D134" i="192"/>
  <c r="E181" i="202"/>
  <c r="D69" i="202"/>
  <c r="D148" i="202"/>
  <c r="D26" i="204"/>
  <c r="D41" i="204"/>
  <c r="D69" i="204"/>
  <c r="D124" i="204"/>
  <c r="D80" i="214"/>
  <c r="D97" i="214"/>
  <c r="D124" i="214"/>
  <c r="F181" i="215"/>
  <c r="E78" i="164" s="1"/>
  <c r="G79" i="322" s="1"/>
  <c r="G91" i="324" s="1"/>
  <c r="D56" i="215"/>
  <c r="D88" i="215"/>
  <c r="F181" i="218"/>
  <c r="E83" i="164" s="1"/>
  <c r="G84" i="322" s="1"/>
  <c r="G44" i="324" s="1"/>
  <c r="D56" i="221"/>
  <c r="D88" i="221"/>
  <c r="D26" i="225"/>
  <c r="D41" i="225"/>
  <c r="D69" i="225"/>
  <c r="D124" i="225"/>
  <c r="D158" i="225"/>
  <c r="D172" i="225"/>
  <c r="D69" i="226"/>
  <c r="D113" i="226"/>
  <c r="D172" i="226"/>
  <c r="D69" i="227"/>
  <c r="D124" i="227"/>
  <c r="D172" i="227"/>
  <c r="E181" i="229"/>
  <c r="F181" i="230"/>
  <c r="E100" i="164" s="1"/>
  <c r="G101" i="322" s="1"/>
  <c r="D69" i="230"/>
  <c r="D88" i="230"/>
  <c r="D14" i="234"/>
  <c r="D60" i="234"/>
  <c r="D88" i="234"/>
  <c r="D97" i="234"/>
  <c r="D138" i="234"/>
  <c r="D69" i="240"/>
  <c r="D138" i="240"/>
  <c r="D158" i="240"/>
  <c r="D41" i="242"/>
  <c r="D69" i="242"/>
  <c r="D172" i="243"/>
  <c r="D56" i="192"/>
  <c r="D69" i="221"/>
  <c r="E181" i="224"/>
  <c r="E72" i="164"/>
  <c r="F16" i="167" s="1"/>
  <c r="F69" i="166"/>
  <c r="F16" i="165" s="1"/>
  <c r="E60" i="2" s="1"/>
  <c r="D26" i="168"/>
  <c r="D69" i="168"/>
  <c r="D113" i="168"/>
  <c r="D148" i="168"/>
  <c r="D172" i="168"/>
  <c r="E181" i="168"/>
  <c r="D26" i="169"/>
  <c r="D69" i="169"/>
  <c r="D113" i="169"/>
  <c r="F181" i="170"/>
  <c r="E12" i="164" s="1"/>
  <c r="G13" i="322" s="1"/>
  <c r="G10" i="324" s="1"/>
  <c r="D56" i="170"/>
  <c r="D138" i="170"/>
  <c r="D97" i="176"/>
  <c r="E181" i="176"/>
  <c r="E181" i="180"/>
  <c r="D56" i="184"/>
  <c r="D80" i="184"/>
  <c r="D14" i="185"/>
  <c r="D60" i="185"/>
  <c r="D69" i="185"/>
  <c r="D138" i="185"/>
  <c r="D26" i="186"/>
  <c r="D69" i="186"/>
  <c r="D113" i="186"/>
  <c r="D56" i="191"/>
  <c r="D80" i="191"/>
  <c r="D88" i="191"/>
  <c r="D134" i="191"/>
  <c r="F181" i="192"/>
  <c r="E47" i="164" s="1"/>
  <c r="G48" i="322" s="1"/>
  <c r="D97" i="192"/>
  <c r="D124" i="192"/>
  <c r="D158" i="192"/>
  <c r="D172" i="192"/>
  <c r="D113" i="202"/>
  <c r="D134" i="202"/>
  <c r="E181" i="203"/>
  <c r="E181" i="204"/>
  <c r="D148" i="204"/>
  <c r="D56" i="214"/>
  <c r="D88" i="214"/>
  <c r="F181" i="214"/>
  <c r="E77" i="164" s="1"/>
  <c r="G78" i="322" s="1"/>
  <c r="G90" i="324" s="1"/>
  <c r="D134" i="214"/>
  <c r="D148" i="214"/>
  <c r="D172" i="214"/>
  <c r="D26" i="215"/>
  <c r="D80" i="215"/>
  <c r="D134" i="215"/>
  <c r="D172" i="215"/>
  <c r="D41" i="221"/>
  <c r="D113" i="221"/>
  <c r="E181" i="221"/>
  <c r="D163" i="221"/>
  <c r="E181" i="222"/>
  <c r="D113" i="225"/>
  <c r="D60" i="226"/>
  <c r="D113" i="227"/>
  <c r="E181" i="228"/>
  <c r="D14" i="229"/>
  <c r="D97" i="229"/>
  <c r="D172" i="229"/>
  <c r="D56" i="230"/>
  <c r="E181" i="230"/>
  <c r="D158" i="230"/>
  <c r="D56" i="234"/>
  <c r="D80" i="234"/>
  <c r="D124" i="234"/>
  <c r="D158" i="234"/>
  <c r="D172" i="234"/>
  <c r="D14" i="240"/>
  <c r="D60" i="240"/>
  <c r="D88" i="240"/>
  <c r="D14" i="242"/>
  <c r="D26" i="242"/>
  <c r="D113" i="242"/>
  <c r="D124" i="242"/>
  <c r="D148" i="242"/>
  <c r="E181" i="242"/>
  <c r="D14" i="243"/>
  <c r="D26" i="243"/>
  <c r="F41" i="166"/>
  <c r="F13" i="165" s="1"/>
  <c r="E57" i="2" s="1"/>
  <c r="F159" i="166"/>
  <c r="F26" i="165" s="1"/>
  <c r="E70" i="2" s="1"/>
  <c r="F164" i="166"/>
  <c r="F27" i="165" s="1"/>
  <c r="E71" i="2" s="1"/>
  <c r="F56" i="166"/>
  <c r="F14" i="165" s="1"/>
  <c r="E58" i="2" s="1"/>
  <c r="F88" i="166"/>
  <c r="F18" i="165" s="1"/>
  <c r="E62" i="2" s="1"/>
  <c r="F97" i="166"/>
  <c r="F135" i="166"/>
  <c r="F22" i="165" s="1"/>
  <c r="E66" i="2" s="1"/>
  <c r="F149" i="166"/>
  <c r="F24" i="165" s="1"/>
  <c r="E68" i="2" s="1"/>
  <c r="E24" i="167"/>
  <c r="F125" i="166"/>
  <c r="F21" i="165" s="1"/>
  <c r="E65" i="2" s="1"/>
  <c r="D14" i="168"/>
  <c r="D14" i="169"/>
  <c r="F139" i="166"/>
  <c r="F23" i="165" s="1"/>
  <c r="E67" i="2" s="1"/>
  <c r="E182" i="166"/>
  <c r="D41" i="168"/>
  <c r="D41" i="169"/>
  <c r="D123" i="164"/>
  <c r="F173" i="166"/>
  <c r="D24" i="167"/>
  <c r="E181" i="174"/>
  <c r="F181" i="181"/>
  <c r="E26" i="164" s="1"/>
  <c r="G27" i="322" s="1"/>
  <c r="E181" i="185"/>
  <c r="E181" i="186"/>
  <c r="E181" i="192"/>
  <c r="E181" i="220"/>
  <c r="F181" i="232"/>
  <c r="E102" i="164" s="1"/>
  <c r="G103" i="322" s="1"/>
  <c r="G61" i="324" s="1"/>
  <c r="F181" i="236"/>
  <c r="E111" i="164" s="1"/>
  <c r="E181" i="236"/>
  <c r="F181" i="174"/>
  <c r="E16" i="164" s="1"/>
  <c r="G17" i="322" s="1"/>
  <c r="G15" i="324" s="1"/>
  <c r="D26" i="176"/>
  <c r="D41" i="176"/>
  <c r="D80" i="176"/>
  <c r="E181" i="181"/>
  <c r="E181" i="183"/>
  <c r="D56" i="186"/>
  <c r="E181" i="190"/>
  <c r="E181" i="195"/>
  <c r="E181" i="209"/>
  <c r="F181" i="213"/>
  <c r="E76" i="164" s="1"/>
  <c r="G77" i="322" s="1"/>
  <c r="G87" i="324" s="1"/>
  <c r="D41" i="215"/>
  <c r="F181" i="217"/>
  <c r="E82" i="164" s="1"/>
  <c r="G83" i="322" s="1"/>
  <c r="G43" i="324" s="1"/>
  <c r="E181" i="217"/>
  <c r="E181" i="219"/>
  <c r="F181" i="225"/>
  <c r="E90" i="164" s="1"/>
  <c r="G91" i="322" s="1"/>
  <c r="G42" i="324" s="1"/>
  <c r="E181" i="225"/>
  <c r="D26" i="227"/>
  <c r="D41" i="227"/>
  <c r="D26" i="230"/>
  <c r="D80" i="230"/>
  <c r="D124" i="230"/>
  <c r="E181" i="239"/>
  <c r="D97" i="170"/>
  <c r="E181" i="173"/>
  <c r="D163" i="176"/>
  <c r="D172" i="176"/>
  <c r="F181" i="182"/>
  <c r="E28" i="164" s="1"/>
  <c r="G29" i="322" s="1"/>
  <c r="G26" i="324" s="1"/>
  <c r="D158" i="184"/>
  <c r="E181" i="184"/>
  <c r="D41" i="186"/>
  <c r="E181" i="189"/>
  <c r="D14" i="191"/>
  <c r="D158" i="191"/>
  <c r="E181" i="194"/>
  <c r="E181" i="201"/>
  <c r="D80" i="204"/>
  <c r="D172" i="204"/>
  <c r="E181" i="210"/>
  <c r="D158" i="215"/>
  <c r="F181" i="216"/>
  <c r="E81" i="164" s="1"/>
  <c r="G82" i="322" s="1"/>
  <c r="D172" i="221"/>
  <c r="D158" i="227"/>
  <c r="E181" i="227"/>
  <c r="F181" i="169"/>
  <c r="D158" i="169"/>
  <c r="D158" i="170"/>
  <c r="E181" i="170"/>
  <c r="E181" i="172"/>
  <c r="D14" i="176"/>
  <c r="D148" i="176"/>
  <c r="E181" i="177"/>
  <c r="E181" i="179"/>
  <c r="E181" i="182"/>
  <c r="D60" i="184"/>
  <c r="F181" i="184"/>
  <c r="E32" i="164" s="1"/>
  <c r="G33" i="322" s="1"/>
  <c r="D97" i="185"/>
  <c r="E181" i="187"/>
  <c r="F181" i="191"/>
  <c r="E44" i="164" s="1"/>
  <c r="D97" i="191"/>
  <c r="D14" i="192"/>
  <c r="D26" i="192"/>
  <c r="D14" i="202"/>
  <c r="D158" i="204"/>
  <c r="D14" i="214"/>
  <c r="E181" i="218"/>
  <c r="D80" i="225"/>
  <c r="D14" i="226"/>
  <c r="D60" i="192"/>
  <c r="D69" i="192"/>
  <c r="D113" i="192"/>
  <c r="D163" i="202"/>
  <c r="D172" i="202"/>
  <c r="D14" i="204"/>
  <c r="D134" i="204"/>
  <c r="E181" i="207"/>
  <c r="E181" i="213"/>
  <c r="E181" i="214"/>
  <c r="D124" i="215"/>
  <c r="D138" i="215"/>
  <c r="D148" i="215"/>
  <c r="F181" i="221"/>
  <c r="E86" i="164" s="1"/>
  <c r="G87" i="322" s="1"/>
  <c r="G50" i="324" s="1"/>
  <c r="D158" i="221"/>
  <c r="D88" i="225"/>
  <c r="D88" i="226"/>
  <c r="D97" i="226"/>
  <c r="D134" i="226"/>
  <c r="D80" i="227"/>
  <c r="E181" i="232"/>
  <c r="E181" i="237"/>
  <c r="D88" i="242"/>
  <c r="D134" i="242"/>
  <c r="D172" i="242"/>
  <c r="D41" i="243"/>
  <c r="D88" i="243"/>
  <c r="D134" i="243"/>
  <c r="F181" i="243"/>
  <c r="E121" i="164" s="1"/>
  <c r="G122" i="322" s="1"/>
  <c r="G39" i="324" s="1"/>
  <c r="E181" i="243"/>
  <c r="D80" i="192"/>
  <c r="F181" i="193"/>
  <c r="E48" i="164" s="1"/>
  <c r="D124" i="202"/>
  <c r="D113" i="204"/>
  <c r="E181" i="205"/>
  <c r="E181" i="208"/>
  <c r="D60" i="214"/>
  <c r="D69" i="214"/>
  <c r="D113" i="214"/>
  <c r="D80" i="221"/>
  <c r="E181" i="223"/>
  <c r="D163" i="226"/>
  <c r="D14" i="227"/>
  <c r="F181" i="229"/>
  <c r="E97" i="164" s="1"/>
  <c r="E181" i="241"/>
  <c r="D138" i="192"/>
  <c r="D26" i="202"/>
  <c r="D41" i="202"/>
  <c r="D88" i="204"/>
  <c r="E181" i="212"/>
  <c r="D138" i="214"/>
  <c r="E181" i="215"/>
  <c r="E181" i="216"/>
  <c r="D97" i="221"/>
  <c r="D56" i="225"/>
  <c r="D134" i="225"/>
  <c r="D26" i="226"/>
  <c r="D41" i="226"/>
  <c r="D88" i="227"/>
  <c r="D26" i="229"/>
  <c r="D56" i="229"/>
  <c r="D80" i="229"/>
  <c r="D134" i="229"/>
  <c r="D41" i="230"/>
  <c r="D113" i="230"/>
  <c r="D163" i="230"/>
  <c r="D172" i="230"/>
  <c r="E181" i="235"/>
  <c r="D56" i="240"/>
  <c r="D124" i="240"/>
  <c r="E181" i="240"/>
  <c r="D60" i="242"/>
  <c r="D69" i="243"/>
  <c r="D148" i="243"/>
  <c r="D41" i="229"/>
  <c r="D113" i="229"/>
  <c r="D163" i="229"/>
  <c r="D14" i="230"/>
  <c r="D148" i="230"/>
  <c r="E181" i="233"/>
  <c r="D134" i="234"/>
  <c r="E181" i="234"/>
  <c r="D26" i="240"/>
  <c r="D80" i="240"/>
  <c r="D134" i="240"/>
  <c r="D97" i="242"/>
  <c r="F181" i="242"/>
  <c r="E120" i="164" s="1"/>
  <c r="G121" i="322" s="1"/>
  <c r="G38" i="324" s="1"/>
  <c r="D56" i="243"/>
  <c r="D97" i="243"/>
  <c r="F181" i="240" l="1"/>
  <c r="E118" i="164" s="1"/>
  <c r="G119" i="322" s="1"/>
  <c r="I113" i="166"/>
  <c r="G73" i="322"/>
  <c r="G105" i="322"/>
  <c r="G59" i="324"/>
  <c r="G62" i="324" s="1"/>
  <c r="G9" i="326" s="1"/>
  <c r="G45" i="324"/>
  <c r="G92" i="322"/>
  <c r="D25" i="167"/>
  <c r="G70" i="324"/>
  <c r="E109" i="164"/>
  <c r="F21" i="167" s="1"/>
  <c r="G107" i="322"/>
  <c r="E116" i="164"/>
  <c r="F22" i="167" s="1"/>
  <c r="G112" i="322"/>
  <c r="E98" i="164"/>
  <c r="F19" i="167" s="1"/>
  <c r="G98" i="322"/>
  <c r="G94" i="324" s="1"/>
  <c r="E64" i="164"/>
  <c r="F15" i="167" s="1"/>
  <c r="G49" i="322"/>
  <c r="G81" i="324" s="1"/>
  <c r="G37" i="322"/>
  <c r="G32" i="324"/>
  <c r="G31" i="322"/>
  <c r="G24" i="324"/>
  <c r="E31" i="165"/>
  <c r="E9" i="164"/>
  <c r="G10" i="322" s="1"/>
  <c r="G7" i="324" s="1"/>
  <c r="I181" i="166"/>
  <c r="G92" i="324"/>
  <c r="G80" i="322"/>
  <c r="E45" i="164"/>
  <c r="F14" i="167" s="1"/>
  <c r="G45" i="322"/>
  <c r="G37" i="324"/>
  <c r="G123" i="322"/>
  <c r="D124" i="164"/>
  <c r="E10" i="164"/>
  <c r="G11" i="322" s="1"/>
  <c r="E104" i="164"/>
  <c r="F20" i="167" s="1"/>
  <c r="E36" i="164"/>
  <c r="F13" i="167" s="1"/>
  <c r="E79" i="164"/>
  <c r="F17" i="167" s="1"/>
  <c r="F19" i="165"/>
  <c r="E63" i="2" s="1"/>
  <c r="E91" i="164"/>
  <c r="F18" i="167" s="1"/>
  <c r="F182" i="166"/>
  <c r="F29" i="165"/>
  <c r="E73" i="2" s="1"/>
  <c r="E30" i="164"/>
  <c r="F12" i="167" s="1"/>
  <c r="F28" i="165"/>
  <c r="E72" i="2" s="1"/>
  <c r="D183" i="166"/>
  <c r="E25" i="167"/>
  <c r="E122" i="164"/>
  <c r="E186" i="166"/>
  <c r="E183" i="166"/>
  <c r="G65" i="322" l="1"/>
  <c r="G99" i="322"/>
  <c r="G95" i="324"/>
  <c r="G11" i="326" s="1"/>
  <c r="G12" i="324"/>
  <c r="G110" i="322"/>
  <c r="E24" i="164"/>
  <c r="F11" i="167" s="1"/>
  <c r="G31" i="324"/>
  <c r="G46" i="322"/>
  <c r="G51" i="324"/>
  <c r="G117" i="322"/>
  <c r="G9" i="324"/>
  <c r="G25" i="322"/>
  <c r="F30" i="165"/>
  <c r="F31" i="165" s="1"/>
  <c r="F23" i="167"/>
  <c r="F24" i="167" s="1"/>
  <c r="E123" i="164"/>
  <c r="G124" i="322" l="1"/>
  <c r="G55" i="324"/>
  <c r="G8" i="326" s="1"/>
  <c r="G21" i="324"/>
  <c r="G7" i="326" s="1"/>
  <c r="F25" i="167"/>
  <c r="F183" i="166"/>
  <c r="D126" i="164"/>
  <c r="E124" i="164"/>
  <c r="G13" i="326" l="1"/>
  <c r="G96" i="324"/>
  <c r="G97" i="324" s="1"/>
  <c r="E31" i="163"/>
  <c r="D31" i="163"/>
  <c r="E25" i="163"/>
  <c r="D25" i="163"/>
  <c r="E18" i="163"/>
  <c r="D18" i="163"/>
  <c r="E14" i="163"/>
  <c r="D14" i="163"/>
  <c r="E31" i="162"/>
  <c r="D31" i="162"/>
  <c r="E25" i="162"/>
  <c r="D25" i="162"/>
  <c r="E18" i="162"/>
  <c r="D18" i="162"/>
  <c r="E14" i="162"/>
  <c r="D14" i="162"/>
  <c r="E31" i="161"/>
  <c r="D31" i="161"/>
  <c r="E25" i="161"/>
  <c r="D25" i="161"/>
  <c r="E18" i="161"/>
  <c r="D18" i="161"/>
  <c r="E14" i="161"/>
  <c r="D14" i="161"/>
  <c r="E31" i="160"/>
  <c r="D31" i="160"/>
  <c r="E25" i="160"/>
  <c r="D25" i="160"/>
  <c r="E18" i="160"/>
  <c r="D18" i="160"/>
  <c r="E14" i="160"/>
  <c r="D14" i="160"/>
  <c r="E31" i="159"/>
  <c r="D31" i="159"/>
  <c r="E25" i="159"/>
  <c r="D25" i="159"/>
  <c r="E18" i="159"/>
  <c r="D18" i="159"/>
  <c r="E14" i="159"/>
  <c r="D14" i="159"/>
  <c r="E31" i="158"/>
  <c r="D31" i="158"/>
  <c r="E25" i="158"/>
  <c r="D25" i="158"/>
  <c r="E18" i="158"/>
  <c r="D18" i="158"/>
  <c r="E14" i="158"/>
  <c r="D14" i="158"/>
  <c r="E31" i="157"/>
  <c r="D31" i="157"/>
  <c r="E25" i="157"/>
  <c r="D25" i="157"/>
  <c r="E18" i="157"/>
  <c r="D18" i="157"/>
  <c r="E14" i="157"/>
  <c r="D14" i="157"/>
  <c r="E31" i="156"/>
  <c r="D31" i="156"/>
  <c r="E25" i="156"/>
  <c r="D25" i="156"/>
  <c r="E18" i="156"/>
  <c r="D18" i="156"/>
  <c r="E14" i="156"/>
  <c r="D14" i="156"/>
  <c r="E31" i="155"/>
  <c r="D31" i="155"/>
  <c r="E25" i="155"/>
  <c r="D25" i="155"/>
  <c r="E18" i="155"/>
  <c r="D18" i="155"/>
  <c r="E14" i="155"/>
  <c r="D14" i="155"/>
  <c r="E31" i="154"/>
  <c r="D31" i="154"/>
  <c r="E25" i="154"/>
  <c r="D25" i="154"/>
  <c r="E18" i="154"/>
  <c r="D18" i="154"/>
  <c r="E14" i="154"/>
  <c r="D14" i="154"/>
  <c r="E31" i="153"/>
  <c r="D31" i="153"/>
  <c r="E25" i="153"/>
  <c r="D25" i="153"/>
  <c r="E18" i="153"/>
  <c r="D18" i="153"/>
  <c r="E14" i="153"/>
  <c r="D14" i="153"/>
  <c r="E31" i="152"/>
  <c r="D31" i="152"/>
  <c r="E25" i="152"/>
  <c r="D25" i="152"/>
  <c r="E18" i="152"/>
  <c r="D18" i="152"/>
  <c r="E14" i="152"/>
  <c r="D14" i="152"/>
  <c r="E31" i="151"/>
  <c r="D31" i="151"/>
  <c r="E25" i="151"/>
  <c r="D25" i="151"/>
  <c r="E18" i="151"/>
  <c r="D18" i="151"/>
  <c r="E14" i="151"/>
  <c r="D14" i="151"/>
  <c r="E31" i="150"/>
  <c r="D31" i="150"/>
  <c r="E25" i="150"/>
  <c r="D25" i="150"/>
  <c r="E18" i="150"/>
  <c r="D18" i="150"/>
  <c r="E14" i="150"/>
  <c r="D14" i="150"/>
  <c r="E31" i="149"/>
  <c r="D31" i="149"/>
  <c r="E25" i="149"/>
  <c r="D25" i="149"/>
  <c r="E18" i="149"/>
  <c r="D18" i="149"/>
  <c r="E14" i="149"/>
  <c r="D14" i="149"/>
  <c r="E31" i="148"/>
  <c r="D31" i="148"/>
  <c r="E25" i="148"/>
  <c r="D25" i="148"/>
  <c r="E18" i="148"/>
  <c r="D18" i="148"/>
  <c r="E14" i="148"/>
  <c r="D14" i="148"/>
  <c r="E31" i="147"/>
  <c r="D31" i="147"/>
  <c r="E25" i="147"/>
  <c r="D25" i="147"/>
  <c r="E18" i="147"/>
  <c r="D18" i="147"/>
  <c r="E14" i="147"/>
  <c r="D14" i="147"/>
  <c r="E31" i="146"/>
  <c r="D31" i="146"/>
  <c r="E25" i="146"/>
  <c r="D25" i="146"/>
  <c r="E18" i="146"/>
  <c r="D18" i="146"/>
  <c r="E14" i="146"/>
  <c r="D14" i="146"/>
  <c r="E31" i="145"/>
  <c r="D31" i="145"/>
  <c r="E25" i="145"/>
  <c r="D25" i="145"/>
  <c r="E18" i="145"/>
  <c r="D18" i="145"/>
  <c r="E14" i="145"/>
  <c r="D14" i="145"/>
  <c r="E31" i="144"/>
  <c r="D31" i="144"/>
  <c r="E25" i="144"/>
  <c r="D25" i="144"/>
  <c r="E18" i="144"/>
  <c r="D18" i="144"/>
  <c r="E14" i="144"/>
  <c r="D14" i="144"/>
  <c r="E31" i="143"/>
  <c r="D31" i="143"/>
  <c r="E25" i="143"/>
  <c r="D25" i="143"/>
  <c r="E18" i="143"/>
  <c r="D18" i="143"/>
  <c r="E14" i="143"/>
  <c r="D14" i="143"/>
  <c r="E31" i="142"/>
  <c r="D31" i="142"/>
  <c r="E25" i="142"/>
  <c r="D25" i="142"/>
  <c r="E18" i="142"/>
  <c r="D18" i="142"/>
  <c r="E14" i="142"/>
  <c r="D14" i="142"/>
  <c r="E31" i="141"/>
  <c r="D31" i="141"/>
  <c r="E25" i="141"/>
  <c r="D25" i="141"/>
  <c r="E18" i="141"/>
  <c r="D18" i="141"/>
  <c r="E14" i="141"/>
  <c r="D14" i="141"/>
  <c r="E31" i="140"/>
  <c r="D31" i="140"/>
  <c r="E25" i="140"/>
  <c r="D25" i="140"/>
  <c r="E18" i="140"/>
  <c r="D18" i="140"/>
  <c r="E14" i="140"/>
  <c r="D14" i="140"/>
  <c r="E31" i="139"/>
  <c r="D31" i="139"/>
  <c r="E25" i="139"/>
  <c r="D25" i="139"/>
  <c r="E18" i="139"/>
  <c r="D18" i="139"/>
  <c r="E14" i="139"/>
  <c r="D14" i="139"/>
  <c r="E31" i="138"/>
  <c r="D31" i="138"/>
  <c r="E25" i="138"/>
  <c r="D25" i="138"/>
  <c r="E18" i="138"/>
  <c r="D18" i="138"/>
  <c r="E14" i="138"/>
  <c r="D14" i="138"/>
  <c r="E31" i="137"/>
  <c r="D31" i="137"/>
  <c r="E25" i="137"/>
  <c r="D25" i="137"/>
  <c r="E18" i="137"/>
  <c r="D18" i="137"/>
  <c r="E14" i="137"/>
  <c r="D14" i="137"/>
  <c r="E31" i="136"/>
  <c r="D31" i="136"/>
  <c r="E25" i="136"/>
  <c r="D25" i="136"/>
  <c r="E18" i="136"/>
  <c r="D18" i="136"/>
  <c r="E14" i="136"/>
  <c r="D14" i="136"/>
  <c r="E31" i="135"/>
  <c r="D31" i="135"/>
  <c r="E25" i="135"/>
  <c r="D25" i="135"/>
  <c r="E18" i="135"/>
  <c r="D18" i="135"/>
  <c r="E14" i="135"/>
  <c r="D14" i="135"/>
  <c r="E31" i="134"/>
  <c r="D31" i="134"/>
  <c r="E25" i="134"/>
  <c r="D25" i="134"/>
  <c r="E18" i="134"/>
  <c r="D18" i="134"/>
  <c r="E14" i="134"/>
  <c r="D14" i="134"/>
  <c r="E31" i="133"/>
  <c r="D31" i="133"/>
  <c r="E25" i="133"/>
  <c r="D25" i="133"/>
  <c r="E18" i="133"/>
  <c r="D18" i="133"/>
  <c r="E14" i="133"/>
  <c r="D14" i="133"/>
  <c r="E31" i="132"/>
  <c r="D31" i="132"/>
  <c r="E25" i="132"/>
  <c r="D25" i="132"/>
  <c r="E18" i="132"/>
  <c r="D18" i="132"/>
  <c r="E14" i="132"/>
  <c r="D14" i="132"/>
  <c r="E31" i="131"/>
  <c r="D31" i="131"/>
  <c r="E25" i="131"/>
  <c r="D25" i="131"/>
  <c r="E18" i="131"/>
  <c r="D18" i="131"/>
  <c r="E14" i="131"/>
  <c r="D14" i="131"/>
  <c r="E31" i="130"/>
  <c r="D31" i="130"/>
  <c r="E25" i="130"/>
  <c r="D25" i="130"/>
  <c r="E18" i="130"/>
  <c r="D18" i="130"/>
  <c r="E14" i="130"/>
  <c r="D14" i="130"/>
  <c r="E31" i="129"/>
  <c r="D31" i="129"/>
  <c r="E25" i="129"/>
  <c r="D25" i="129"/>
  <c r="E18" i="129"/>
  <c r="D18" i="129"/>
  <c r="E14" i="129"/>
  <c r="D14" i="129"/>
  <c r="E31" i="128"/>
  <c r="D31" i="128"/>
  <c r="E25" i="128"/>
  <c r="D25" i="128"/>
  <c r="E18" i="128"/>
  <c r="D18" i="128"/>
  <c r="E14" i="128"/>
  <c r="D14" i="128"/>
  <c r="E31" i="127"/>
  <c r="D31" i="127"/>
  <c r="E25" i="127"/>
  <c r="D25" i="127"/>
  <c r="E18" i="127"/>
  <c r="D18" i="127"/>
  <c r="E14" i="127"/>
  <c r="D14" i="127"/>
  <c r="E31" i="126"/>
  <c r="D31" i="126"/>
  <c r="E25" i="126"/>
  <c r="D25" i="126"/>
  <c r="E18" i="126"/>
  <c r="D18" i="126"/>
  <c r="E14" i="126"/>
  <c r="D14" i="126"/>
  <c r="E31" i="125"/>
  <c r="D31" i="125"/>
  <c r="E25" i="125"/>
  <c r="D25" i="125"/>
  <c r="E18" i="125"/>
  <c r="D18" i="125"/>
  <c r="E14" i="125"/>
  <c r="D14" i="125"/>
  <c r="E31" i="124"/>
  <c r="D31" i="124"/>
  <c r="E25" i="124"/>
  <c r="D25" i="124"/>
  <c r="E18" i="124"/>
  <c r="D18" i="124"/>
  <c r="E14" i="124"/>
  <c r="D14" i="124"/>
  <c r="E31" i="123"/>
  <c r="D31" i="123"/>
  <c r="E25" i="123"/>
  <c r="D25" i="123"/>
  <c r="E18" i="123"/>
  <c r="D18" i="123"/>
  <c r="E14" i="123"/>
  <c r="D14" i="123"/>
  <c r="E31" i="122"/>
  <c r="D31" i="122"/>
  <c r="E25" i="122"/>
  <c r="D25" i="122"/>
  <c r="E18" i="122"/>
  <c r="D18" i="122"/>
  <c r="E14" i="122"/>
  <c r="D14" i="122"/>
  <c r="E31" i="121"/>
  <c r="D31" i="121"/>
  <c r="E25" i="121"/>
  <c r="D25" i="121"/>
  <c r="E18" i="121"/>
  <c r="D18" i="121"/>
  <c r="E14" i="121"/>
  <c r="D14" i="121"/>
  <c r="E31" i="120"/>
  <c r="D31" i="120"/>
  <c r="E25" i="120"/>
  <c r="D25" i="120"/>
  <c r="E18" i="120"/>
  <c r="D18" i="120"/>
  <c r="E14" i="120"/>
  <c r="D14" i="120"/>
  <c r="E31" i="119"/>
  <c r="D31" i="119"/>
  <c r="E25" i="119"/>
  <c r="D25" i="119"/>
  <c r="E18" i="119"/>
  <c r="D18" i="119"/>
  <c r="E14" i="119"/>
  <c r="D14" i="119"/>
  <c r="E31" i="118"/>
  <c r="D31" i="118"/>
  <c r="E25" i="118"/>
  <c r="D25" i="118"/>
  <c r="E18" i="118"/>
  <c r="D18" i="118"/>
  <c r="E14" i="118"/>
  <c r="D14" i="118"/>
  <c r="E31" i="117"/>
  <c r="D31" i="117"/>
  <c r="E25" i="117"/>
  <c r="D25" i="117"/>
  <c r="E18" i="117"/>
  <c r="D18" i="117"/>
  <c r="E14" i="117"/>
  <c r="D14" i="117"/>
  <c r="E31" i="116"/>
  <c r="D31" i="116"/>
  <c r="E25" i="116"/>
  <c r="D25" i="116"/>
  <c r="E18" i="116"/>
  <c r="D18" i="116"/>
  <c r="E14" i="116"/>
  <c r="D14" i="116"/>
  <c r="E31" i="115"/>
  <c r="D31" i="115"/>
  <c r="E25" i="115"/>
  <c r="D25" i="115"/>
  <c r="E18" i="115"/>
  <c r="D18" i="115"/>
  <c r="E14" i="115"/>
  <c r="D14" i="115"/>
  <c r="E31" i="114"/>
  <c r="D31" i="114"/>
  <c r="E25" i="114"/>
  <c r="D25" i="114"/>
  <c r="E18" i="114"/>
  <c r="D18" i="114"/>
  <c r="E14" i="114"/>
  <c r="D14" i="114"/>
  <c r="E31" i="113"/>
  <c r="D31" i="113"/>
  <c r="E25" i="113"/>
  <c r="D25" i="113"/>
  <c r="E18" i="113"/>
  <c r="D18" i="113"/>
  <c r="E14" i="113"/>
  <c r="D14" i="113"/>
  <c r="E31" i="112"/>
  <c r="D31" i="112"/>
  <c r="E25" i="112"/>
  <c r="D25" i="112"/>
  <c r="E18" i="112"/>
  <c r="D18" i="112"/>
  <c r="E14" i="112"/>
  <c r="D14" i="112"/>
  <c r="E31" i="111"/>
  <c r="D31" i="111"/>
  <c r="E25" i="111"/>
  <c r="D25" i="111"/>
  <c r="E18" i="111"/>
  <c r="D18" i="111"/>
  <c r="E14" i="111"/>
  <c r="D14" i="111"/>
  <c r="E31" i="110"/>
  <c r="D31" i="110"/>
  <c r="E25" i="110"/>
  <c r="D25" i="110"/>
  <c r="E18" i="110"/>
  <c r="D18" i="110"/>
  <c r="E14" i="110"/>
  <c r="D14" i="110"/>
  <c r="E31" i="109"/>
  <c r="D31" i="109"/>
  <c r="E25" i="109"/>
  <c r="D25" i="109"/>
  <c r="E18" i="109"/>
  <c r="D18" i="109"/>
  <c r="E14" i="109"/>
  <c r="D14" i="109"/>
  <c r="E31" i="108"/>
  <c r="D31" i="108"/>
  <c r="E25" i="108"/>
  <c r="D25" i="108"/>
  <c r="E18" i="108"/>
  <c r="D18" i="108"/>
  <c r="E14" i="108"/>
  <c r="D14" i="108"/>
  <c r="E31" i="107"/>
  <c r="D31" i="107"/>
  <c r="E25" i="107"/>
  <c r="D25" i="107"/>
  <c r="E18" i="107"/>
  <c r="D18" i="107"/>
  <c r="E14" i="107"/>
  <c r="D14" i="107"/>
  <c r="E31" i="106"/>
  <c r="D31" i="106"/>
  <c r="E25" i="106"/>
  <c r="D25" i="106"/>
  <c r="E18" i="106"/>
  <c r="D18" i="106"/>
  <c r="E14" i="106"/>
  <c r="D14" i="106"/>
  <c r="E31" i="105"/>
  <c r="D31" i="105"/>
  <c r="E25" i="105"/>
  <c r="D25" i="105"/>
  <c r="E18" i="105"/>
  <c r="D18" i="105"/>
  <c r="E14" i="105"/>
  <c r="D14" i="105"/>
  <c r="E31" i="104"/>
  <c r="D31" i="104"/>
  <c r="E25" i="104"/>
  <c r="D25" i="104"/>
  <c r="E18" i="104"/>
  <c r="D18" i="104"/>
  <c r="E14" i="104"/>
  <c r="D14" i="104"/>
  <c r="E31" i="103"/>
  <c r="D31" i="103"/>
  <c r="E25" i="103"/>
  <c r="D25" i="103"/>
  <c r="E18" i="103"/>
  <c r="D18" i="103"/>
  <c r="E14" i="103"/>
  <c r="D14" i="103"/>
  <c r="E31" i="102"/>
  <c r="D31" i="102"/>
  <c r="E25" i="102"/>
  <c r="D25" i="102"/>
  <c r="E18" i="102"/>
  <c r="D18" i="102"/>
  <c r="E14" i="102"/>
  <c r="D14" i="102"/>
  <c r="E31" i="101"/>
  <c r="D31" i="101"/>
  <c r="E25" i="101"/>
  <c r="D25" i="101"/>
  <c r="E18" i="101"/>
  <c r="D18" i="101"/>
  <c r="E14" i="101"/>
  <c r="D14" i="101"/>
  <c r="E31" i="100"/>
  <c r="D31" i="100"/>
  <c r="E25" i="100"/>
  <c r="D25" i="100"/>
  <c r="E18" i="100"/>
  <c r="D18" i="100"/>
  <c r="E14" i="100"/>
  <c r="D14" i="100"/>
  <c r="E31" i="99"/>
  <c r="D31" i="99"/>
  <c r="E25" i="99"/>
  <c r="D25" i="99"/>
  <c r="E18" i="99"/>
  <c r="D18" i="99"/>
  <c r="E14" i="99"/>
  <c r="D14" i="99"/>
  <c r="E31" i="98"/>
  <c r="D31" i="98"/>
  <c r="E25" i="98"/>
  <c r="D25" i="98"/>
  <c r="E18" i="98"/>
  <c r="D18" i="98"/>
  <c r="E14" i="98"/>
  <c r="D14" i="98"/>
  <c r="E31" i="97"/>
  <c r="D31" i="97"/>
  <c r="E25" i="97"/>
  <c r="D25" i="97"/>
  <c r="E18" i="97"/>
  <c r="D18" i="97"/>
  <c r="E14" i="97"/>
  <c r="D14" i="97"/>
  <c r="E31" i="96"/>
  <c r="D31" i="96"/>
  <c r="E25" i="96"/>
  <c r="D25" i="96"/>
  <c r="E18" i="96"/>
  <c r="D18" i="96"/>
  <c r="E14" i="96"/>
  <c r="D14" i="96"/>
  <c r="E31" i="95"/>
  <c r="D31" i="95"/>
  <c r="E25" i="95"/>
  <c r="D25" i="95"/>
  <c r="E18" i="95"/>
  <c r="D18" i="95"/>
  <c r="E14" i="95"/>
  <c r="D14" i="95"/>
  <c r="E31" i="94"/>
  <c r="D31" i="94"/>
  <c r="E25" i="94"/>
  <c r="D25" i="94"/>
  <c r="E18" i="94"/>
  <c r="D18" i="94"/>
  <c r="E14" i="94"/>
  <c r="D14" i="94"/>
  <c r="D34" i="93"/>
  <c r="D13" i="92" s="1"/>
  <c r="E34" i="93"/>
  <c r="E13" i="92" s="1"/>
  <c r="F34" i="93"/>
  <c r="F13" i="92" s="1"/>
  <c r="E54" i="2" s="1"/>
  <c r="D28" i="93"/>
  <c r="D12" i="92" s="1"/>
  <c r="E28" i="93"/>
  <c r="E12" i="92" s="1"/>
  <c r="E21" i="93"/>
  <c r="E11" i="92" s="1"/>
  <c r="D21" i="93"/>
  <c r="D11" i="92" s="1"/>
  <c r="F21" i="93"/>
  <c r="F11" i="92" s="1"/>
  <c r="E52" i="2" s="1"/>
  <c r="E17" i="93"/>
  <c r="E10" i="92" s="1"/>
  <c r="D17" i="93"/>
  <c r="D10" i="92" s="1"/>
  <c r="D124" i="91"/>
  <c r="D118" i="91"/>
  <c r="D111" i="91"/>
  <c r="D106" i="91"/>
  <c r="D100" i="91"/>
  <c r="D93" i="91"/>
  <c r="D81" i="91"/>
  <c r="D74" i="91"/>
  <c r="D66" i="91"/>
  <c r="D47" i="91"/>
  <c r="D38" i="91"/>
  <c r="D32" i="91"/>
  <c r="D26" i="91"/>
  <c r="E32" i="96" l="1"/>
  <c r="E14" i="91" s="1"/>
  <c r="F13" i="322" s="1"/>
  <c r="F10" i="324" s="1"/>
  <c r="G14" i="326"/>
  <c r="E32" i="147"/>
  <c r="E96" i="91" s="1"/>
  <c r="F95" i="322" s="1"/>
  <c r="F92" i="324" s="1"/>
  <c r="E32" i="148"/>
  <c r="E97" i="91" s="1"/>
  <c r="F96" i="322" s="1"/>
  <c r="F93" i="324" s="1"/>
  <c r="D32" i="108"/>
  <c r="D32" i="114"/>
  <c r="D32" i="147"/>
  <c r="D32" i="148"/>
  <c r="D32" i="117"/>
  <c r="D14" i="92"/>
  <c r="E32" i="154"/>
  <c r="E108" i="91" s="1"/>
  <c r="F107" i="322" s="1"/>
  <c r="E32" i="149"/>
  <c r="E99" i="91" s="1"/>
  <c r="F98" i="322" s="1"/>
  <c r="E32" i="99"/>
  <c r="E17" i="91" s="1"/>
  <c r="F16" i="322" s="1"/>
  <c r="E32" i="122"/>
  <c r="E56" i="91" s="1"/>
  <c r="F55" i="322" s="1"/>
  <c r="E32" i="125"/>
  <c r="E60" i="91" s="1"/>
  <c r="F59" i="322" s="1"/>
  <c r="E32" i="126"/>
  <c r="E61" i="91" s="1"/>
  <c r="F60" i="322" s="1"/>
  <c r="E32" i="128"/>
  <c r="E63" i="91" s="1"/>
  <c r="F62" i="322" s="1"/>
  <c r="E32" i="129"/>
  <c r="E68" i="91" s="1"/>
  <c r="F67" i="322" s="1"/>
  <c r="E32" i="151"/>
  <c r="E103" i="91" s="1"/>
  <c r="F102" i="322" s="1"/>
  <c r="D32" i="161"/>
  <c r="D32" i="101"/>
  <c r="D32" i="103"/>
  <c r="D32" i="106"/>
  <c r="E32" i="108"/>
  <c r="E31" i="91" s="1"/>
  <c r="F30" i="322" s="1"/>
  <c r="E32" i="114"/>
  <c r="E44" i="91" s="1"/>
  <c r="F43" i="322" s="1"/>
  <c r="E32" i="115"/>
  <c r="E46" i="91" s="1"/>
  <c r="F45" i="322" s="1"/>
  <c r="E32" i="155"/>
  <c r="E110" i="91" s="1"/>
  <c r="F109" i="322" s="1"/>
  <c r="E32" i="156"/>
  <c r="E113" i="91" s="1"/>
  <c r="F112" i="322" s="1"/>
  <c r="E32" i="158"/>
  <c r="E116" i="91" s="1"/>
  <c r="F115" i="322" s="1"/>
  <c r="E32" i="161"/>
  <c r="E121" i="91" s="1"/>
  <c r="F120" i="322" s="1"/>
  <c r="D32" i="96"/>
  <c r="D32" i="99"/>
  <c r="D32" i="112"/>
  <c r="E32" i="133"/>
  <c r="E76" i="91" s="1"/>
  <c r="F75" i="322" s="1"/>
  <c r="E32" i="135"/>
  <c r="E78" i="91" s="1"/>
  <c r="F77" i="322" s="1"/>
  <c r="E32" i="140"/>
  <c r="E85" i="91" s="1"/>
  <c r="F84" i="322" s="1"/>
  <c r="D126" i="91"/>
  <c r="E32" i="94"/>
  <c r="E11" i="91" s="1"/>
  <c r="F10" i="322" s="1"/>
  <c r="E32" i="102"/>
  <c r="E20" i="91" s="1"/>
  <c r="F19" i="322" s="1"/>
  <c r="E32" i="106"/>
  <c r="E28" i="91" s="1"/>
  <c r="F27" i="322" s="1"/>
  <c r="E32" i="109"/>
  <c r="E34" i="91" s="1"/>
  <c r="F33" i="322" s="1"/>
  <c r="D32" i="109"/>
  <c r="E32" i="112"/>
  <c r="E40" i="91" s="1"/>
  <c r="F39" i="322" s="1"/>
  <c r="D32" i="115"/>
  <c r="D32" i="118"/>
  <c r="E32" i="118"/>
  <c r="E51" i="91" s="1"/>
  <c r="F50" i="322" s="1"/>
  <c r="D32" i="126"/>
  <c r="E32" i="131"/>
  <c r="E71" i="91" s="1"/>
  <c r="F70" i="322" s="1"/>
  <c r="E32" i="138"/>
  <c r="E83" i="91" s="1"/>
  <c r="F82" i="322" s="1"/>
  <c r="D32" i="141"/>
  <c r="E32" i="141"/>
  <c r="E86" i="91" s="1"/>
  <c r="F85" i="322" s="1"/>
  <c r="E32" i="144"/>
  <c r="E91" i="91" s="1"/>
  <c r="F90" i="322" s="1"/>
  <c r="D32" i="145"/>
  <c r="E32" i="145"/>
  <c r="E92" i="91" s="1"/>
  <c r="F91" i="322" s="1"/>
  <c r="D32" i="149"/>
  <c r="D32" i="151"/>
  <c r="D32" i="153"/>
  <c r="D32" i="156"/>
  <c r="E32" i="95"/>
  <c r="E12" i="91" s="1"/>
  <c r="F11" i="322" s="1"/>
  <c r="E32" i="100"/>
  <c r="E18" i="91" s="1"/>
  <c r="F17" i="322" s="1"/>
  <c r="D32" i="102"/>
  <c r="E32" i="104"/>
  <c r="E22" i="91" s="1"/>
  <c r="F21" i="322" s="1"/>
  <c r="D32" i="105"/>
  <c r="D32" i="107"/>
  <c r="E32" i="110"/>
  <c r="E36" i="91" s="1"/>
  <c r="F35" i="322" s="1"/>
  <c r="E32" i="111"/>
  <c r="E37" i="91" s="1"/>
  <c r="F36" i="322" s="1"/>
  <c r="D32" i="120"/>
  <c r="D32" i="121"/>
  <c r="D32" i="124"/>
  <c r="D32" i="127"/>
  <c r="E32" i="127"/>
  <c r="E62" i="91" s="1"/>
  <c r="F61" i="322" s="1"/>
  <c r="D32" i="142"/>
  <c r="E32" i="142"/>
  <c r="E88" i="91" s="1"/>
  <c r="F87" i="322" s="1"/>
  <c r="D32" i="154"/>
  <c r="D32" i="157"/>
  <c r="E32" i="157"/>
  <c r="E114" i="91" s="1"/>
  <c r="F113" i="322" s="1"/>
  <c r="E32" i="159"/>
  <c r="E117" i="91" s="1"/>
  <c r="F116" i="322" s="1"/>
  <c r="I116" i="322" s="1"/>
  <c r="D32" i="162"/>
  <c r="E32" i="162"/>
  <c r="E122" i="91" s="1"/>
  <c r="F121" i="322" s="1"/>
  <c r="E32" i="163"/>
  <c r="E123" i="91" s="1"/>
  <c r="F122" i="322" s="1"/>
  <c r="D32" i="95"/>
  <c r="D32" i="98"/>
  <c r="E32" i="98"/>
  <c r="E16" i="91" s="1"/>
  <c r="F15" i="322" s="1"/>
  <c r="E32" i="101"/>
  <c r="E19" i="91" s="1"/>
  <c r="F18" i="322" s="1"/>
  <c r="E32" i="107"/>
  <c r="E30" i="91" s="1"/>
  <c r="F29" i="322" s="1"/>
  <c r="D32" i="111"/>
  <c r="E32" i="113"/>
  <c r="E42" i="91" s="1"/>
  <c r="F41" i="322" s="1"/>
  <c r="E32" i="116"/>
  <c r="E49" i="91" s="1"/>
  <c r="F48" i="322" s="1"/>
  <c r="E32" i="117"/>
  <c r="E50" i="91" s="1"/>
  <c r="F49" i="322" s="1"/>
  <c r="E32" i="119"/>
  <c r="E53" i="91" s="1"/>
  <c r="F52" i="322" s="1"/>
  <c r="E32" i="120"/>
  <c r="E54" i="91" s="1"/>
  <c r="F53" i="322" s="1"/>
  <c r="E32" i="124"/>
  <c r="E59" i="91" s="1"/>
  <c r="F58" i="322" s="1"/>
  <c r="D32" i="129"/>
  <c r="D32" i="130"/>
  <c r="D32" i="133"/>
  <c r="D32" i="135"/>
  <c r="D32" i="137"/>
  <c r="E32" i="137"/>
  <c r="E80" i="91" s="1"/>
  <c r="F79" i="322" s="1"/>
  <c r="D32" i="140"/>
  <c r="D32" i="143"/>
  <c r="E32" i="143"/>
  <c r="E89" i="91" s="1"/>
  <c r="F88" i="322" s="1"/>
  <c r="D32" i="146"/>
  <c r="E32" i="146"/>
  <c r="E95" i="91" s="1"/>
  <c r="D32" i="150"/>
  <c r="E32" i="150"/>
  <c r="E102" i="91" s="1"/>
  <c r="F101" i="322" s="1"/>
  <c r="D32" i="158"/>
  <c r="D32" i="160"/>
  <c r="E32" i="160"/>
  <c r="E120" i="91" s="1"/>
  <c r="F119" i="322" s="1"/>
  <c r="D32" i="163"/>
  <c r="E14" i="92"/>
  <c r="E35" i="93"/>
  <c r="E32" i="130"/>
  <c r="E69" i="91" s="1"/>
  <c r="F68" i="322" s="1"/>
  <c r="D32" i="134"/>
  <c r="E32" i="97"/>
  <c r="E15" i="91" s="1"/>
  <c r="F14" i="322" s="1"/>
  <c r="E32" i="153"/>
  <c r="E105" i="91" s="1"/>
  <c r="F104" i="322" s="1"/>
  <c r="D32" i="97"/>
  <c r="E32" i="103"/>
  <c r="E21" i="91" s="1"/>
  <c r="F20" i="322" s="1"/>
  <c r="D32" i="113"/>
  <c r="E32" i="121"/>
  <c r="E55" i="91" s="1"/>
  <c r="F54" i="322" s="1"/>
  <c r="E32" i="134"/>
  <c r="E77" i="91" s="1"/>
  <c r="F76" i="322" s="1"/>
  <c r="D32" i="123"/>
  <c r="D32" i="132"/>
  <c r="D32" i="136"/>
  <c r="D32" i="139"/>
  <c r="D32" i="152"/>
  <c r="D35" i="93"/>
  <c r="F17" i="93"/>
  <c r="F28" i="93"/>
  <c r="F12" i="92" s="1"/>
  <c r="E53" i="2" s="1"/>
  <c r="D32" i="94"/>
  <c r="D32" i="100"/>
  <c r="D32" i="104"/>
  <c r="E32" i="105"/>
  <c r="E25" i="91" s="1"/>
  <c r="F24" i="322" s="1"/>
  <c r="D32" i="110"/>
  <c r="D32" i="116"/>
  <c r="D32" i="119"/>
  <c r="D32" i="122"/>
  <c r="E32" i="123"/>
  <c r="E57" i="91" s="1"/>
  <c r="F56" i="322" s="1"/>
  <c r="D32" i="125"/>
  <c r="D32" i="128"/>
  <c r="D32" i="131"/>
  <c r="E32" i="132"/>
  <c r="E73" i="91" s="1"/>
  <c r="E32" i="136"/>
  <c r="E79" i="91" s="1"/>
  <c r="F78" i="322" s="1"/>
  <c r="D32" i="138"/>
  <c r="E32" i="139"/>
  <c r="E84" i="91" s="1"/>
  <c r="D32" i="144"/>
  <c r="E32" i="152"/>
  <c r="E104" i="91" s="1"/>
  <c r="F103" i="322" s="1"/>
  <c r="D32" i="155"/>
  <c r="D32" i="159"/>
  <c r="I96" i="322" l="1"/>
  <c r="I93" i="324" s="1"/>
  <c r="I13" i="322"/>
  <c r="I10" i="324" s="1"/>
  <c r="E111" i="91"/>
  <c r="I95" i="322"/>
  <c r="I92" i="324" s="1"/>
  <c r="D128" i="91"/>
  <c r="D16" i="92"/>
  <c r="E32" i="91"/>
  <c r="E74" i="91"/>
  <c r="F72" i="322"/>
  <c r="F73" i="322" s="1"/>
  <c r="I73" i="322" s="1"/>
  <c r="F79" i="324"/>
  <c r="I56" i="322"/>
  <c r="I79" i="324" s="1"/>
  <c r="F20" i="324"/>
  <c r="I20" i="322"/>
  <c r="I20" i="324" s="1"/>
  <c r="E100" i="91"/>
  <c r="F94" i="322"/>
  <c r="F78" i="324"/>
  <c r="I53" i="322"/>
  <c r="I78" i="324" s="1"/>
  <c r="I41" i="322"/>
  <c r="I28" i="324" s="1"/>
  <c r="F28" i="324"/>
  <c r="F25" i="322"/>
  <c r="F16" i="324"/>
  <c r="I15" i="322"/>
  <c r="I16" i="324" s="1"/>
  <c r="F38" i="324"/>
  <c r="I121" i="322"/>
  <c r="I38" i="324" s="1"/>
  <c r="F82" i="324"/>
  <c r="I61" i="322"/>
  <c r="I82" i="324" s="1"/>
  <c r="F9" i="324"/>
  <c r="I11" i="322"/>
  <c r="I9" i="324" s="1"/>
  <c r="F48" i="324"/>
  <c r="I85" i="322"/>
  <c r="I48" i="324" s="1"/>
  <c r="F27" i="324"/>
  <c r="I39" i="322"/>
  <c r="I27" i="324" s="1"/>
  <c r="F46" i="322"/>
  <c r="I46" i="322" s="1"/>
  <c r="F19" i="324"/>
  <c r="I19" i="322"/>
  <c r="I19" i="324" s="1"/>
  <c r="F87" i="324"/>
  <c r="I77" i="322"/>
  <c r="I87" i="324" s="1"/>
  <c r="I109" i="322"/>
  <c r="I13" i="324" s="1"/>
  <c r="F13" i="324"/>
  <c r="F60" i="324"/>
  <c r="I102" i="322"/>
  <c r="I60" i="324" s="1"/>
  <c r="F72" i="324"/>
  <c r="I59" i="322"/>
  <c r="I72" i="324" s="1"/>
  <c r="F12" i="324"/>
  <c r="F110" i="322"/>
  <c r="I110" i="322" s="1"/>
  <c r="I107" i="322"/>
  <c r="I12" i="324" s="1"/>
  <c r="F61" i="324"/>
  <c r="I103" i="322"/>
  <c r="I61" i="324" s="1"/>
  <c r="E93" i="91"/>
  <c r="F83" i="322"/>
  <c r="F92" i="322" s="1"/>
  <c r="I92" i="322" s="1"/>
  <c r="F86" i="324"/>
  <c r="I24" i="322"/>
  <c r="I86" i="324" s="1"/>
  <c r="F89" i="324"/>
  <c r="I76" i="322"/>
  <c r="I89" i="324" s="1"/>
  <c r="F83" i="324"/>
  <c r="I68" i="322"/>
  <c r="I83" i="324" s="1"/>
  <c r="F91" i="324"/>
  <c r="I79" i="322"/>
  <c r="I91" i="324" s="1"/>
  <c r="F75" i="324"/>
  <c r="I52" i="322"/>
  <c r="I75" i="324" s="1"/>
  <c r="I36" i="322"/>
  <c r="I8" i="324" s="1"/>
  <c r="F8" i="324"/>
  <c r="F40" i="324"/>
  <c r="I21" i="322"/>
  <c r="I40" i="324" s="1"/>
  <c r="F42" i="324"/>
  <c r="I91" i="322"/>
  <c r="I42" i="324" s="1"/>
  <c r="F76" i="324"/>
  <c r="I50" i="322"/>
  <c r="I76" i="324" s="1"/>
  <c r="F7" i="324"/>
  <c r="I10" i="322"/>
  <c r="F88" i="324"/>
  <c r="I75" i="322"/>
  <c r="I88" i="324" s="1"/>
  <c r="F80" i="322"/>
  <c r="I80" i="322" s="1"/>
  <c r="I120" i="322"/>
  <c r="I36" i="324" s="1"/>
  <c r="F36" i="324"/>
  <c r="F31" i="324"/>
  <c r="I45" i="322"/>
  <c r="I31" i="324" s="1"/>
  <c r="F35" i="324"/>
  <c r="I67" i="322"/>
  <c r="I35" i="324" s="1"/>
  <c r="F73" i="324"/>
  <c r="I55" i="322"/>
  <c r="I73" i="324" s="1"/>
  <c r="F74" i="324"/>
  <c r="I54" i="322"/>
  <c r="I74" i="324" s="1"/>
  <c r="F58" i="324"/>
  <c r="I104" i="322"/>
  <c r="I58" i="324" s="1"/>
  <c r="F59" i="324"/>
  <c r="F105" i="322"/>
  <c r="I105" i="322" s="1"/>
  <c r="I101" i="322"/>
  <c r="I59" i="324" s="1"/>
  <c r="F49" i="324"/>
  <c r="I88" i="322"/>
  <c r="I49" i="324" s="1"/>
  <c r="F81" i="324"/>
  <c r="I49" i="322"/>
  <c r="I81" i="324" s="1"/>
  <c r="I29" i="322"/>
  <c r="I26" i="324" s="1"/>
  <c r="F26" i="324"/>
  <c r="I87" i="322"/>
  <c r="I50" i="324" s="1"/>
  <c r="F50" i="324"/>
  <c r="F33" i="324"/>
  <c r="I35" i="322"/>
  <c r="I33" i="324" s="1"/>
  <c r="F45" i="324"/>
  <c r="I82" i="322"/>
  <c r="I45" i="324" s="1"/>
  <c r="F32" i="324"/>
  <c r="F37" i="322"/>
  <c r="I37" i="322" s="1"/>
  <c r="I33" i="322"/>
  <c r="I32" i="324" s="1"/>
  <c r="F53" i="324"/>
  <c r="I115" i="322"/>
  <c r="I53" i="324" s="1"/>
  <c r="F30" i="324"/>
  <c r="I43" i="322"/>
  <c r="I30" i="324" s="1"/>
  <c r="F69" i="324"/>
  <c r="I62" i="322"/>
  <c r="I69" i="324" s="1"/>
  <c r="F17" i="324"/>
  <c r="I16" i="322"/>
  <c r="I17" i="324" s="1"/>
  <c r="F90" i="324"/>
  <c r="I78" i="322"/>
  <c r="I90" i="324" s="1"/>
  <c r="F11" i="324"/>
  <c r="I14" i="322"/>
  <c r="I11" i="324" s="1"/>
  <c r="F37" i="324"/>
  <c r="F123" i="322"/>
  <c r="I123" i="322" s="1"/>
  <c r="I119" i="322"/>
  <c r="I37" i="324" s="1"/>
  <c r="F71" i="324"/>
  <c r="I58" i="322"/>
  <c r="I71" i="324" s="1"/>
  <c r="F70" i="324"/>
  <c r="I48" i="322"/>
  <c r="I70" i="324" s="1"/>
  <c r="F65" i="322"/>
  <c r="I65" i="322" s="1"/>
  <c r="F18" i="324"/>
  <c r="I18" i="322"/>
  <c r="I18" i="324" s="1"/>
  <c r="F39" i="324"/>
  <c r="I122" i="322"/>
  <c r="I39" i="324" s="1"/>
  <c r="I113" i="322"/>
  <c r="I52" i="324" s="1"/>
  <c r="F52" i="324"/>
  <c r="F15" i="324"/>
  <c r="I17" i="322"/>
  <c r="I15" i="324" s="1"/>
  <c r="F41" i="324"/>
  <c r="I90" i="322"/>
  <c r="I41" i="324" s="1"/>
  <c r="F85" i="324"/>
  <c r="I70" i="322"/>
  <c r="I85" i="324" s="1"/>
  <c r="F24" i="324"/>
  <c r="F31" i="322"/>
  <c r="I31" i="322" s="1"/>
  <c r="I27" i="322"/>
  <c r="I24" i="324" s="1"/>
  <c r="F44" i="324"/>
  <c r="I84" i="322"/>
  <c r="I44" i="324" s="1"/>
  <c r="F51" i="324"/>
  <c r="I112" i="322"/>
  <c r="I51" i="324" s="1"/>
  <c r="F117" i="322"/>
  <c r="F25" i="324"/>
  <c r="I30" i="322"/>
  <c r="I25" i="324" s="1"/>
  <c r="F80" i="324"/>
  <c r="I60" i="322"/>
  <c r="I80" i="324" s="1"/>
  <c r="F94" i="324"/>
  <c r="I98" i="322"/>
  <c r="I94" i="324" s="1"/>
  <c r="E118" i="91"/>
  <c r="E26" i="91"/>
  <c r="E66" i="91"/>
  <c r="E38" i="91"/>
  <c r="E106" i="91"/>
  <c r="E124" i="91"/>
  <c r="E47" i="91"/>
  <c r="E81" i="91"/>
  <c r="E16" i="92"/>
  <c r="F10" i="92"/>
  <c r="F35" i="93"/>
  <c r="E126" i="91" l="1"/>
  <c r="F14" i="324"/>
  <c r="F21" i="324" s="1"/>
  <c r="F7" i="326" s="1"/>
  <c r="I94" i="322"/>
  <c r="I14" i="324" s="1"/>
  <c r="F99" i="322"/>
  <c r="I99" i="322" s="1"/>
  <c r="F95" i="324"/>
  <c r="F11" i="326" s="1"/>
  <c r="I7" i="324"/>
  <c r="I25" i="322"/>
  <c r="F43" i="324"/>
  <c r="I83" i="322"/>
  <c r="I43" i="324" s="1"/>
  <c r="I117" i="322"/>
  <c r="I62" i="324"/>
  <c r="I9" i="326" s="1"/>
  <c r="F62" i="324"/>
  <c r="F9" i="326" s="1"/>
  <c r="I95" i="324"/>
  <c r="I11" i="326" s="1"/>
  <c r="I72" i="322"/>
  <c r="I34" i="324" s="1"/>
  <c r="F34" i="324"/>
  <c r="F14" i="92"/>
  <c r="F16" i="92" s="1"/>
  <c r="E51" i="2"/>
  <c r="F55" i="324" l="1"/>
  <c r="F8" i="326" s="1"/>
  <c r="F13" i="326" s="1"/>
  <c r="I21" i="324"/>
  <c r="I7" i="326" s="1"/>
  <c r="F124" i="322"/>
  <c r="E75" i="2"/>
  <c r="E40" i="5" s="1"/>
  <c r="I55" i="324"/>
  <c r="I8" i="326" s="1"/>
  <c r="I124" i="322"/>
  <c r="J80" i="322" s="1"/>
  <c r="F96" i="324"/>
  <c r="F97" i="324" s="1"/>
  <c r="E128" i="91"/>
  <c r="D129" i="91"/>
  <c r="H114" i="88"/>
  <c r="G114" i="88"/>
  <c r="H62" i="88"/>
  <c r="G62" i="88"/>
  <c r="H32" i="88"/>
  <c r="G32" i="88"/>
  <c r="H29" i="88"/>
  <c r="G29" i="88"/>
  <c r="H62" i="87"/>
  <c r="G62" i="87"/>
  <c r="G18" i="87"/>
  <c r="H13" i="87"/>
  <c r="H11" i="87"/>
  <c r="H114" i="86"/>
  <c r="G114" i="86"/>
  <c r="G225" i="86" s="1"/>
  <c r="H62" i="86"/>
  <c r="G62" i="86"/>
  <c r="H62" i="85"/>
  <c r="G62" i="85"/>
  <c r="G225" i="84"/>
  <c r="H62" i="84"/>
  <c r="G62" i="84"/>
  <c r="H225" i="83"/>
  <c r="E113" i="11" s="1"/>
  <c r="H223" i="83"/>
  <c r="H224" i="83" s="1"/>
  <c r="G160" i="83"/>
  <c r="G225" i="83" s="1"/>
  <c r="H62" i="83"/>
  <c r="G62" i="83"/>
  <c r="H62" i="82"/>
  <c r="G62" i="82"/>
  <c r="H62" i="81"/>
  <c r="G62" i="81"/>
  <c r="G205" i="80"/>
  <c r="H62" i="80"/>
  <c r="G62" i="80"/>
  <c r="G142" i="79"/>
  <c r="G119" i="79"/>
  <c r="G114" i="79"/>
  <c r="H62" i="79"/>
  <c r="G62" i="79"/>
  <c r="G160" i="78"/>
  <c r="G142" i="78"/>
  <c r="G119" i="78"/>
  <c r="G114" i="78"/>
  <c r="H62" i="78"/>
  <c r="G62" i="78"/>
  <c r="H62" i="77"/>
  <c r="G62" i="77"/>
  <c r="H62" i="76"/>
  <c r="G62" i="76"/>
  <c r="H62" i="75"/>
  <c r="G62" i="75"/>
  <c r="H62" i="74"/>
  <c r="G62" i="74"/>
  <c r="H62" i="73"/>
  <c r="G62" i="73"/>
  <c r="H62" i="72"/>
  <c r="G62" i="72"/>
  <c r="H62" i="71"/>
  <c r="G62" i="71"/>
  <c r="H176" i="70"/>
  <c r="H114" i="70"/>
  <c r="H62" i="70"/>
  <c r="G62" i="70"/>
  <c r="G225" i="70" s="1"/>
  <c r="H62" i="69"/>
  <c r="G62" i="69"/>
  <c r="H62" i="68"/>
  <c r="G62" i="68"/>
  <c r="H62" i="67"/>
  <c r="G62" i="67"/>
  <c r="H62" i="66"/>
  <c r="G62" i="66"/>
  <c r="G160" i="65"/>
  <c r="G114" i="65"/>
  <c r="H62" i="65"/>
  <c r="G62" i="65"/>
  <c r="H62" i="64"/>
  <c r="G62" i="64"/>
  <c r="H179" i="63"/>
  <c r="H225" i="63" s="1"/>
  <c r="E83" i="11" s="1"/>
  <c r="G179" i="63"/>
  <c r="G225" i="63" s="1"/>
  <c r="H62" i="63"/>
  <c r="G62" i="63"/>
  <c r="H62" i="62"/>
  <c r="G62" i="62"/>
  <c r="H62" i="61"/>
  <c r="G62" i="61"/>
  <c r="H62" i="60"/>
  <c r="G62" i="60"/>
  <c r="H62" i="59"/>
  <c r="G62" i="59"/>
  <c r="H213" i="58"/>
  <c r="H179" i="58"/>
  <c r="H160" i="58"/>
  <c r="H62" i="58"/>
  <c r="G62" i="58"/>
  <c r="G224" i="57"/>
  <c r="D223" i="57"/>
  <c r="G221" i="57"/>
  <c r="D220" i="57"/>
  <c r="G216" i="57"/>
  <c r="D215" i="57"/>
  <c r="G213" i="57"/>
  <c r="D212" i="57"/>
  <c r="D211" i="57"/>
  <c r="G208" i="57"/>
  <c r="D207" i="57"/>
  <c r="G205" i="57"/>
  <c r="H204" i="57"/>
  <c r="H205" i="57" s="1"/>
  <c r="F75" i="11" s="1"/>
  <c r="D204" i="57"/>
  <c r="G200" i="57"/>
  <c r="D199" i="57"/>
  <c r="G197" i="57"/>
  <c r="D196" i="57"/>
  <c r="D195" i="57"/>
  <c r="D194" i="57"/>
  <c r="D193" i="57"/>
  <c r="D192" i="57"/>
  <c r="D191" i="57"/>
  <c r="D190" i="57"/>
  <c r="D189" i="57"/>
  <c r="D188" i="57"/>
  <c r="D187" i="57"/>
  <c r="D186" i="57"/>
  <c r="G184" i="57"/>
  <c r="D183" i="57"/>
  <c r="D182" i="57"/>
  <c r="D181" i="57"/>
  <c r="G179" i="57"/>
  <c r="D178" i="57"/>
  <c r="G176" i="57"/>
  <c r="D175" i="57"/>
  <c r="D174" i="57"/>
  <c r="D173" i="57"/>
  <c r="D172" i="57"/>
  <c r="D171" i="57"/>
  <c r="D170" i="57"/>
  <c r="D169" i="57"/>
  <c r="G167" i="57"/>
  <c r="D166" i="57"/>
  <c r="D165" i="57"/>
  <c r="D164" i="57"/>
  <c r="D163" i="57"/>
  <c r="D162" i="57"/>
  <c r="G160" i="57"/>
  <c r="D159" i="57"/>
  <c r="D158" i="57"/>
  <c r="D157" i="57"/>
  <c r="D156" i="57"/>
  <c r="D155" i="57"/>
  <c r="D154" i="57"/>
  <c r="D153" i="57"/>
  <c r="D152" i="57"/>
  <c r="D151" i="57"/>
  <c r="D150" i="57"/>
  <c r="D149" i="57"/>
  <c r="D148" i="57"/>
  <c r="D147" i="57"/>
  <c r="D146" i="57"/>
  <c r="D145" i="57"/>
  <c r="D144" i="57"/>
  <c r="G142" i="57"/>
  <c r="D141" i="57"/>
  <c r="D140" i="57"/>
  <c r="D139" i="57"/>
  <c r="D138" i="57"/>
  <c r="D137" i="57"/>
  <c r="D136" i="57"/>
  <c r="D135" i="57"/>
  <c r="D134" i="57"/>
  <c r="D133" i="57"/>
  <c r="D132" i="57"/>
  <c r="D131" i="57"/>
  <c r="D130" i="57"/>
  <c r="D129" i="57"/>
  <c r="D128" i="57"/>
  <c r="D127" i="57"/>
  <c r="D126" i="57"/>
  <c r="D125" i="57"/>
  <c r="D124" i="57"/>
  <c r="D123" i="57"/>
  <c r="D122" i="57"/>
  <c r="D121" i="57"/>
  <c r="G119" i="57"/>
  <c r="D118" i="57"/>
  <c r="D117" i="57"/>
  <c r="D116" i="57"/>
  <c r="G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H62" i="57"/>
  <c r="G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H32" i="57"/>
  <c r="G32" i="57"/>
  <c r="D31" i="57"/>
  <c r="H29" i="57"/>
  <c r="G29" i="57"/>
  <c r="D28" i="57"/>
  <c r="D27" i="57"/>
  <c r="D26" i="57"/>
  <c r="D25" i="57"/>
  <c r="D24" i="57"/>
  <c r="D23" i="57"/>
  <c r="D22" i="57"/>
  <c r="H18" i="57"/>
  <c r="G18" i="57"/>
  <c r="D17" i="57"/>
  <c r="D15" i="57"/>
  <c r="D13" i="57"/>
  <c r="D11" i="57"/>
  <c r="G142" i="56"/>
  <c r="G119" i="56"/>
  <c r="G114" i="56"/>
  <c r="H62" i="56"/>
  <c r="G62" i="56"/>
  <c r="H62" i="55"/>
  <c r="G62" i="55"/>
  <c r="H62" i="54"/>
  <c r="G62" i="54"/>
  <c r="G205" i="53"/>
  <c r="G160" i="53"/>
  <c r="G142" i="53"/>
  <c r="G119" i="53"/>
  <c r="G114" i="53"/>
  <c r="H62" i="53"/>
  <c r="G62" i="53"/>
  <c r="H62" i="52"/>
  <c r="G62" i="52"/>
  <c r="H62" i="51"/>
  <c r="G62" i="51"/>
  <c r="G142" i="50"/>
  <c r="G114" i="50"/>
  <c r="H62" i="50"/>
  <c r="G62" i="50"/>
  <c r="G142" i="49"/>
  <c r="G225" i="49" s="1"/>
  <c r="H62" i="49"/>
  <c r="G62" i="49"/>
  <c r="H62" i="48"/>
  <c r="G62" i="48"/>
  <c r="H62" i="47"/>
  <c r="G62" i="47"/>
  <c r="H62" i="46"/>
  <c r="G62" i="46"/>
  <c r="H62" i="45"/>
  <c r="G62" i="45"/>
  <c r="L224" i="44"/>
  <c r="K224" i="44"/>
  <c r="J224" i="44"/>
  <c r="I224" i="44"/>
  <c r="G224" i="44"/>
  <c r="D223" i="44"/>
  <c r="L221" i="44"/>
  <c r="K221" i="44"/>
  <c r="J221" i="44"/>
  <c r="I221" i="44"/>
  <c r="G221" i="44"/>
  <c r="D220" i="44"/>
  <c r="K216" i="44"/>
  <c r="J216" i="44"/>
  <c r="I216" i="44"/>
  <c r="G216" i="44"/>
  <c r="L215" i="44"/>
  <c r="L216" i="44" s="1"/>
  <c r="D215" i="44"/>
  <c r="K213" i="44"/>
  <c r="J213" i="44"/>
  <c r="I213" i="44"/>
  <c r="G213" i="44"/>
  <c r="L212" i="44"/>
  <c r="D212" i="44"/>
  <c r="L211" i="44"/>
  <c r="D211" i="44"/>
  <c r="K208" i="44"/>
  <c r="J208" i="44"/>
  <c r="I208" i="44"/>
  <c r="G208" i="44"/>
  <c r="L207" i="44"/>
  <c r="L208" i="44" s="1"/>
  <c r="D207" i="44"/>
  <c r="K205" i="44"/>
  <c r="J205" i="44"/>
  <c r="I205" i="44"/>
  <c r="G205" i="44"/>
  <c r="L204" i="44"/>
  <c r="L205" i="44" s="1"/>
  <c r="D204" i="44"/>
  <c r="K200" i="44"/>
  <c r="J200" i="44"/>
  <c r="I200" i="44"/>
  <c r="G200" i="44"/>
  <c r="L199" i="44"/>
  <c r="L200" i="44" s="1"/>
  <c r="D199" i="44"/>
  <c r="K197" i="44"/>
  <c r="J197" i="44"/>
  <c r="I197" i="44"/>
  <c r="G197" i="44"/>
  <c r="L196" i="44"/>
  <c r="D196" i="44"/>
  <c r="L195" i="44"/>
  <c r="D195" i="44"/>
  <c r="L194" i="44"/>
  <c r="D194" i="44"/>
  <c r="L193" i="44"/>
  <c r="D193" i="44"/>
  <c r="L192" i="44"/>
  <c r="D192" i="44"/>
  <c r="L191" i="44"/>
  <c r="D191" i="44"/>
  <c r="L190" i="44"/>
  <c r="D190" i="44"/>
  <c r="L189" i="44"/>
  <c r="D189" i="44"/>
  <c r="L188" i="44"/>
  <c r="D188" i="44"/>
  <c r="L187" i="44"/>
  <c r="D187" i="44"/>
  <c r="L186" i="44"/>
  <c r="D186" i="44"/>
  <c r="K184" i="44"/>
  <c r="J184" i="44"/>
  <c r="I184" i="44"/>
  <c r="G184" i="44"/>
  <c r="L183" i="44"/>
  <c r="D183" i="44"/>
  <c r="L182" i="44"/>
  <c r="D182" i="44"/>
  <c r="L181" i="44"/>
  <c r="D181" i="44"/>
  <c r="K179" i="44"/>
  <c r="J179" i="44"/>
  <c r="I179" i="44"/>
  <c r="G179" i="44"/>
  <c r="L178" i="44"/>
  <c r="L179" i="44" s="1"/>
  <c r="D178" i="44"/>
  <c r="K176" i="44"/>
  <c r="J176" i="44"/>
  <c r="I176" i="44"/>
  <c r="G176" i="44"/>
  <c r="L175" i="44"/>
  <c r="D175" i="44"/>
  <c r="L174" i="44"/>
  <c r="D174" i="44"/>
  <c r="L173" i="44"/>
  <c r="D173" i="44"/>
  <c r="L172" i="44"/>
  <c r="D172" i="44"/>
  <c r="L171" i="44"/>
  <c r="D171" i="44"/>
  <c r="L170" i="44"/>
  <c r="D170" i="44"/>
  <c r="L169" i="44"/>
  <c r="D169" i="44"/>
  <c r="K167" i="44"/>
  <c r="J167" i="44"/>
  <c r="I167" i="44"/>
  <c r="G167" i="44"/>
  <c r="L166" i="44"/>
  <c r="D166" i="44"/>
  <c r="L165" i="44"/>
  <c r="D165" i="44"/>
  <c r="L164" i="44"/>
  <c r="D164" i="44"/>
  <c r="L163" i="44"/>
  <c r="D163" i="44"/>
  <c r="L162" i="44"/>
  <c r="D162" i="44"/>
  <c r="K160" i="44"/>
  <c r="J160" i="44"/>
  <c r="I160" i="44"/>
  <c r="G160" i="44"/>
  <c r="L159" i="44"/>
  <c r="D159" i="44"/>
  <c r="L158" i="44"/>
  <c r="D158" i="44"/>
  <c r="L157" i="44"/>
  <c r="D157" i="44"/>
  <c r="L156" i="44"/>
  <c r="D156" i="44"/>
  <c r="L155" i="44"/>
  <c r="D155" i="44"/>
  <c r="L154" i="44"/>
  <c r="D154" i="44"/>
  <c r="L153" i="44"/>
  <c r="D153" i="44"/>
  <c r="L152" i="44"/>
  <c r="D152" i="44"/>
  <c r="L151" i="44"/>
  <c r="D151" i="44"/>
  <c r="L150" i="44"/>
  <c r="D150" i="44"/>
  <c r="L149" i="44"/>
  <c r="D149" i="44"/>
  <c r="L148" i="44"/>
  <c r="D148" i="44"/>
  <c r="L147" i="44"/>
  <c r="D147" i="44"/>
  <c r="L146" i="44"/>
  <c r="D146" i="44"/>
  <c r="L145" i="44"/>
  <c r="D145" i="44"/>
  <c r="L144" i="44"/>
  <c r="D144" i="44"/>
  <c r="K142" i="44"/>
  <c r="J142" i="44"/>
  <c r="I142" i="44"/>
  <c r="G142" i="44"/>
  <c r="L141" i="44"/>
  <c r="D141" i="44"/>
  <c r="L140" i="44"/>
  <c r="D140" i="44"/>
  <c r="L139" i="44"/>
  <c r="D139" i="44"/>
  <c r="L138" i="44"/>
  <c r="D138" i="44"/>
  <c r="L137" i="44"/>
  <c r="D137" i="44"/>
  <c r="L136" i="44"/>
  <c r="D136" i="44"/>
  <c r="L135" i="44"/>
  <c r="D135" i="44"/>
  <c r="L134" i="44"/>
  <c r="D134" i="44"/>
  <c r="L133" i="44"/>
  <c r="D133" i="44"/>
  <c r="L132" i="44"/>
  <c r="D132" i="44"/>
  <c r="L131" i="44"/>
  <c r="D131" i="44"/>
  <c r="L130" i="44"/>
  <c r="D130" i="44"/>
  <c r="L129" i="44"/>
  <c r="D129" i="44"/>
  <c r="L128" i="44"/>
  <c r="D128" i="44"/>
  <c r="L127" i="44"/>
  <c r="D127" i="44"/>
  <c r="L126" i="44"/>
  <c r="D126" i="44"/>
  <c r="L125" i="44"/>
  <c r="D125" i="44"/>
  <c r="L124" i="44"/>
  <c r="D124" i="44"/>
  <c r="L123" i="44"/>
  <c r="D123" i="44"/>
  <c r="L122" i="44"/>
  <c r="D122" i="44"/>
  <c r="L121" i="44"/>
  <c r="D121" i="44"/>
  <c r="K119" i="44"/>
  <c r="J119" i="44"/>
  <c r="I119" i="44"/>
  <c r="G119" i="44"/>
  <c r="L118" i="44"/>
  <c r="D118" i="44"/>
  <c r="L117" i="44"/>
  <c r="D117" i="44"/>
  <c r="L116" i="44"/>
  <c r="D116" i="44"/>
  <c r="K114" i="44"/>
  <c r="J114" i="44"/>
  <c r="I114" i="44"/>
  <c r="G114" i="44"/>
  <c r="L113" i="44"/>
  <c r="D113" i="44"/>
  <c r="L112" i="44"/>
  <c r="D112" i="44"/>
  <c r="L111" i="44"/>
  <c r="D111" i="44"/>
  <c r="L110" i="44"/>
  <c r="D110" i="44"/>
  <c r="L109" i="44"/>
  <c r="D109" i="44"/>
  <c r="L108" i="44"/>
  <c r="D108" i="44"/>
  <c r="L107" i="44"/>
  <c r="D107" i="44"/>
  <c r="L106" i="44"/>
  <c r="D106" i="44"/>
  <c r="L105" i="44"/>
  <c r="D105" i="44"/>
  <c r="L104" i="44"/>
  <c r="D104" i="44"/>
  <c r="L103" i="44"/>
  <c r="D103" i="44"/>
  <c r="L102" i="44"/>
  <c r="D102" i="44"/>
  <c r="L101" i="44"/>
  <c r="D101" i="44"/>
  <c r="L100" i="44"/>
  <c r="D100" i="44"/>
  <c r="L99" i="44"/>
  <c r="D99" i="44"/>
  <c r="L98" i="44"/>
  <c r="D98" i="44"/>
  <c r="L97" i="44"/>
  <c r="D97" i="44"/>
  <c r="L96" i="44"/>
  <c r="D96" i="44"/>
  <c r="L95" i="44"/>
  <c r="D95" i="44"/>
  <c r="L94" i="44"/>
  <c r="D94" i="44"/>
  <c r="L93" i="44"/>
  <c r="D93" i="44"/>
  <c r="L92" i="44"/>
  <c r="D92" i="44"/>
  <c r="L91" i="44"/>
  <c r="D91" i="44"/>
  <c r="L90" i="44"/>
  <c r="D90" i="44"/>
  <c r="L89" i="44"/>
  <c r="D89" i="44"/>
  <c r="L88" i="44"/>
  <c r="D88" i="44"/>
  <c r="L87" i="44"/>
  <c r="D87" i="44"/>
  <c r="L86" i="44"/>
  <c r="D86" i="44"/>
  <c r="L85" i="44"/>
  <c r="D85" i="44"/>
  <c r="L84" i="44"/>
  <c r="D84" i="44"/>
  <c r="L83" i="44"/>
  <c r="D83" i="44"/>
  <c r="L82" i="44"/>
  <c r="D82" i="44"/>
  <c r="L81" i="44"/>
  <c r="D81" i="44"/>
  <c r="L80" i="44"/>
  <c r="D80" i="44"/>
  <c r="L79" i="44"/>
  <c r="D79" i="44"/>
  <c r="L78" i="44"/>
  <c r="D78" i="44"/>
  <c r="L77" i="44"/>
  <c r="D77" i="44"/>
  <c r="L76" i="44"/>
  <c r="D76" i="44"/>
  <c r="L75" i="44"/>
  <c r="D75" i="44"/>
  <c r="L74" i="44"/>
  <c r="D74" i="44"/>
  <c r="L73" i="44"/>
  <c r="D73" i="44"/>
  <c r="L72" i="44"/>
  <c r="D72" i="44"/>
  <c r="L71" i="44"/>
  <c r="D71" i="44"/>
  <c r="L70" i="44"/>
  <c r="D70" i="44"/>
  <c r="L69" i="44"/>
  <c r="D69" i="44"/>
  <c r="L68" i="44"/>
  <c r="D68" i="44"/>
  <c r="L67" i="44"/>
  <c r="D67" i="44"/>
  <c r="L66" i="44"/>
  <c r="D66" i="44"/>
  <c r="L65" i="44"/>
  <c r="D65" i="44"/>
  <c r="L64" i="44"/>
  <c r="D64" i="44"/>
  <c r="K62" i="44"/>
  <c r="J62" i="44"/>
  <c r="I62" i="44"/>
  <c r="H62" i="44"/>
  <c r="G62" i="44"/>
  <c r="L61" i="44"/>
  <c r="D61" i="44"/>
  <c r="L60" i="44"/>
  <c r="D60" i="44"/>
  <c r="L59" i="44"/>
  <c r="D59" i="44"/>
  <c r="L58" i="44"/>
  <c r="D58" i="44"/>
  <c r="L57" i="44"/>
  <c r="D57" i="44"/>
  <c r="L56" i="44"/>
  <c r="D56" i="44"/>
  <c r="L55" i="44"/>
  <c r="D55" i="44"/>
  <c r="L54" i="44"/>
  <c r="D54" i="44"/>
  <c r="L53" i="44"/>
  <c r="D53" i="44"/>
  <c r="L52" i="44"/>
  <c r="D52" i="44"/>
  <c r="L51" i="44"/>
  <c r="D51" i="44"/>
  <c r="L50" i="44"/>
  <c r="D50" i="44"/>
  <c r="L49" i="44"/>
  <c r="D49" i="44"/>
  <c r="L48" i="44"/>
  <c r="D48" i="44"/>
  <c r="L47" i="44"/>
  <c r="D47" i="44"/>
  <c r="L46" i="44"/>
  <c r="D46" i="44"/>
  <c r="L45" i="44"/>
  <c r="D45" i="44"/>
  <c r="L44" i="44"/>
  <c r="D44" i="44"/>
  <c r="L43" i="44"/>
  <c r="D43" i="44"/>
  <c r="L42" i="44"/>
  <c r="D42" i="44"/>
  <c r="L41" i="44"/>
  <c r="D41" i="44"/>
  <c r="L40" i="44"/>
  <c r="D40" i="44"/>
  <c r="L39" i="44"/>
  <c r="D39" i="44"/>
  <c r="L38" i="44"/>
  <c r="D38" i="44"/>
  <c r="L37" i="44"/>
  <c r="D37" i="44"/>
  <c r="L36" i="44"/>
  <c r="D36" i="44"/>
  <c r="L35" i="44"/>
  <c r="D35" i="44"/>
  <c r="K32" i="44"/>
  <c r="J32" i="44"/>
  <c r="I32" i="44"/>
  <c r="G32" i="44"/>
  <c r="L31" i="44"/>
  <c r="L32" i="44" s="1"/>
  <c r="D31" i="44"/>
  <c r="K29" i="44"/>
  <c r="J29" i="44"/>
  <c r="I29" i="44"/>
  <c r="G29" i="44"/>
  <c r="L28" i="44"/>
  <c r="D28" i="44"/>
  <c r="L27" i="44"/>
  <c r="D27" i="44"/>
  <c r="L26" i="44"/>
  <c r="D26" i="44"/>
  <c r="L25" i="44"/>
  <c r="D25" i="44"/>
  <c r="L24" i="44"/>
  <c r="D24" i="44"/>
  <c r="L23" i="44"/>
  <c r="D23" i="44"/>
  <c r="L22" i="44"/>
  <c r="D22" i="44"/>
  <c r="K18" i="44"/>
  <c r="J18" i="44"/>
  <c r="I18" i="44"/>
  <c r="G18" i="44"/>
  <c r="L17" i="44"/>
  <c r="D17" i="44"/>
  <c r="L15" i="44"/>
  <c r="D15" i="44"/>
  <c r="L13" i="44"/>
  <c r="D13" i="44"/>
  <c r="L11" i="44"/>
  <c r="D11" i="44"/>
  <c r="H62" i="43"/>
  <c r="G62" i="43"/>
  <c r="H62" i="42"/>
  <c r="G62" i="42"/>
  <c r="H62" i="41"/>
  <c r="G62" i="41"/>
  <c r="H62" i="40"/>
  <c r="G62" i="40"/>
  <c r="G213" i="39"/>
  <c r="G205" i="39"/>
  <c r="G176" i="39"/>
  <c r="G167" i="39"/>
  <c r="G142" i="39"/>
  <c r="G114" i="39"/>
  <c r="H62" i="39"/>
  <c r="G62" i="39"/>
  <c r="H204" i="38"/>
  <c r="H205" i="38" s="1"/>
  <c r="F48" i="11" s="1"/>
  <c r="G142" i="38"/>
  <c r="G114" i="38"/>
  <c r="H62" i="38"/>
  <c r="G62" i="38"/>
  <c r="G160" i="37"/>
  <c r="G114" i="37"/>
  <c r="H62" i="37"/>
  <c r="G62" i="37"/>
  <c r="G160" i="36"/>
  <c r="G225" i="36" s="1"/>
  <c r="H62" i="36"/>
  <c r="G62" i="36"/>
  <c r="G160" i="35"/>
  <c r="G114" i="35"/>
  <c r="H62" i="35"/>
  <c r="G62" i="35"/>
  <c r="H62" i="34"/>
  <c r="G62" i="34"/>
  <c r="H216" i="33"/>
  <c r="J39" i="11" s="1"/>
  <c r="G216" i="33"/>
  <c r="H213" i="33"/>
  <c r="G39" i="11" s="1"/>
  <c r="G213" i="33"/>
  <c r="G205" i="33"/>
  <c r="G167" i="33"/>
  <c r="G160" i="33"/>
  <c r="G142" i="33"/>
  <c r="G114" i="33"/>
  <c r="H62" i="33"/>
  <c r="G62" i="33"/>
  <c r="G114" i="32"/>
  <c r="G225" i="32" s="1"/>
  <c r="H62" i="32"/>
  <c r="G62" i="32"/>
  <c r="H62" i="31"/>
  <c r="G62" i="31"/>
  <c r="H62" i="30"/>
  <c r="G62" i="30"/>
  <c r="H62" i="29"/>
  <c r="G62" i="29"/>
  <c r="G142" i="28"/>
  <c r="H62" i="28"/>
  <c r="G62" i="28"/>
  <c r="G114" i="27"/>
  <c r="H62" i="27"/>
  <c r="G62" i="27"/>
  <c r="H62" i="26"/>
  <c r="G62" i="26"/>
  <c r="G160" i="25"/>
  <c r="G114" i="25"/>
  <c r="H62" i="25"/>
  <c r="G62" i="25"/>
  <c r="H224" i="24"/>
  <c r="M20" i="11" s="1"/>
  <c r="G224" i="24"/>
  <c r="D223" i="24"/>
  <c r="H221" i="24"/>
  <c r="G221" i="24"/>
  <c r="D220" i="24"/>
  <c r="H216" i="24"/>
  <c r="J20" i="11" s="1"/>
  <c r="G216" i="24"/>
  <c r="D215" i="24"/>
  <c r="H213" i="24"/>
  <c r="G20" i="11" s="1"/>
  <c r="G213" i="24"/>
  <c r="D212" i="24"/>
  <c r="D211" i="24"/>
  <c r="H208" i="24"/>
  <c r="I20" i="11" s="1"/>
  <c r="G208" i="24"/>
  <c r="D207" i="24"/>
  <c r="H205" i="24"/>
  <c r="F20" i="11" s="1"/>
  <c r="G205" i="24"/>
  <c r="D204" i="24"/>
  <c r="H200" i="24"/>
  <c r="G200" i="24"/>
  <c r="D199" i="24"/>
  <c r="H197" i="24"/>
  <c r="G197" i="24"/>
  <c r="D196" i="24"/>
  <c r="D195" i="24"/>
  <c r="D194" i="24"/>
  <c r="D193" i="24"/>
  <c r="D192" i="24"/>
  <c r="D191" i="24"/>
  <c r="D190" i="24"/>
  <c r="D189" i="24"/>
  <c r="D188" i="24"/>
  <c r="D187" i="24"/>
  <c r="D186" i="24"/>
  <c r="H184" i="24"/>
  <c r="G184" i="24"/>
  <c r="D183" i="24"/>
  <c r="D182" i="24"/>
  <c r="D181" i="24"/>
  <c r="H179" i="24"/>
  <c r="G179" i="24"/>
  <c r="D178" i="24"/>
  <c r="H176" i="24"/>
  <c r="G176" i="24"/>
  <c r="D175" i="24"/>
  <c r="D174" i="24"/>
  <c r="D173" i="24"/>
  <c r="D172" i="24"/>
  <c r="D171" i="24"/>
  <c r="D170" i="24"/>
  <c r="D169" i="24"/>
  <c r="H167" i="24"/>
  <c r="G167" i="24"/>
  <c r="D166" i="24"/>
  <c r="D165" i="24"/>
  <c r="D164" i="24"/>
  <c r="D163" i="24"/>
  <c r="D162" i="24"/>
  <c r="H160" i="24"/>
  <c r="G160" i="24"/>
  <c r="D159" i="24"/>
  <c r="D158" i="24"/>
  <c r="D157" i="24"/>
  <c r="D156" i="24"/>
  <c r="D155" i="24"/>
  <c r="D154" i="24"/>
  <c r="D153" i="24"/>
  <c r="D152" i="24"/>
  <c r="D151" i="24"/>
  <c r="D150" i="24"/>
  <c r="D149" i="24"/>
  <c r="D148" i="24"/>
  <c r="D147" i="24"/>
  <c r="D146" i="24"/>
  <c r="D145" i="24"/>
  <c r="D144" i="24"/>
  <c r="H142" i="24"/>
  <c r="G142" i="24"/>
  <c r="D141" i="24"/>
  <c r="D140" i="24"/>
  <c r="D139" i="24"/>
  <c r="D138" i="24"/>
  <c r="D137" i="24"/>
  <c r="D136" i="24"/>
  <c r="D135" i="24"/>
  <c r="D134" i="24"/>
  <c r="D133" i="24"/>
  <c r="D132" i="24"/>
  <c r="D131" i="24"/>
  <c r="D130" i="24"/>
  <c r="D129" i="24"/>
  <c r="D128" i="24"/>
  <c r="D127" i="24"/>
  <c r="D126" i="24"/>
  <c r="D125" i="24"/>
  <c r="D124" i="24"/>
  <c r="D123" i="24"/>
  <c r="D122" i="24"/>
  <c r="D121" i="24"/>
  <c r="H119" i="24"/>
  <c r="G119" i="24"/>
  <c r="D118" i="24"/>
  <c r="D117" i="24"/>
  <c r="D116" i="24"/>
  <c r="H114" i="24"/>
  <c r="G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H62" i="24"/>
  <c r="G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H32" i="24"/>
  <c r="G32" i="24"/>
  <c r="D31" i="24"/>
  <c r="H29" i="24"/>
  <c r="G29" i="24"/>
  <c r="D28" i="24"/>
  <c r="D27" i="24"/>
  <c r="D26" i="24"/>
  <c r="D25" i="24"/>
  <c r="D24" i="24"/>
  <c r="D23" i="24"/>
  <c r="D22" i="24"/>
  <c r="H18" i="24"/>
  <c r="G18" i="24"/>
  <c r="D17" i="24"/>
  <c r="D15" i="24"/>
  <c r="D13" i="24"/>
  <c r="D11" i="24"/>
  <c r="G167" i="23"/>
  <c r="G142" i="23"/>
  <c r="G114" i="23"/>
  <c r="H62" i="23"/>
  <c r="G62" i="23"/>
  <c r="H62" i="22"/>
  <c r="G62" i="22"/>
  <c r="G142" i="21"/>
  <c r="G114" i="21"/>
  <c r="H62" i="21"/>
  <c r="G62" i="21"/>
  <c r="H62" i="20"/>
  <c r="G62" i="20"/>
  <c r="H62" i="19"/>
  <c r="G62" i="19"/>
  <c r="G142" i="18"/>
  <c r="G225" i="18" s="1"/>
  <c r="H62" i="18"/>
  <c r="G62" i="18"/>
  <c r="H62" i="17"/>
  <c r="G62" i="17"/>
  <c r="H224" i="16"/>
  <c r="M11" i="11" s="1"/>
  <c r="G224" i="16"/>
  <c r="D223" i="16"/>
  <c r="H221" i="16"/>
  <c r="L11" i="11" s="1"/>
  <c r="G221" i="16"/>
  <c r="D220" i="16"/>
  <c r="H216" i="16"/>
  <c r="J11" i="11" s="1"/>
  <c r="G216" i="16"/>
  <c r="D215" i="16"/>
  <c r="H213" i="16"/>
  <c r="G11" i="11" s="1"/>
  <c r="G213" i="16"/>
  <c r="D212" i="16"/>
  <c r="D211" i="16"/>
  <c r="H208" i="16"/>
  <c r="I11" i="11" s="1"/>
  <c r="G208" i="16"/>
  <c r="D207" i="16"/>
  <c r="H205" i="16"/>
  <c r="G205" i="16"/>
  <c r="D204" i="16"/>
  <c r="H200" i="16"/>
  <c r="G200" i="16"/>
  <c r="D199" i="16"/>
  <c r="H197" i="16"/>
  <c r="G197" i="16"/>
  <c r="D196" i="16"/>
  <c r="D195" i="16"/>
  <c r="D194" i="16"/>
  <c r="D193" i="16"/>
  <c r="D192" i="16"/>
  <c r="D191" i="16"/>
  <c r="D190" i="16"/>
  <c r="D189" i="16"/>
  <c r="D188" i="16"/>
  <c r="D187" i="16"/>
  <c r="D186" i="16"/>
  <c r="H184" i="16"/>
  <c r="G184" i="16"/>
  <c r="D183" i="16"/>
  <c r="D182" i="16"/>
  <c r="D181" i="16"/>
  <c r="H179" i="16"/>
  <c r="G179" i="16"/>
  <c r="D178" i="16"/>
  <c r="H176" i="16"/>
  <c r="G176" i="16"/>
  <c r="D175" i="16"/>
  <c r="D174" i="16"/>
  <c r="D173" i="16"/>
  <c r="D172" i="16"/>
  <c r="D171" i="16"/>
  <c r="D170" i="16"/>
  <c r="D169" i="16"/>
  <c r="H167" i="16"/>
  <c r="G167" i="16"/>
  <c r="D166" i="16"/>
  <c r="D165" i="16"/>
  <c r="D164" i="16"/>
  <c r="D163" i="16"/>
  <c r="D162" i="16"/>
  <c r="H160" i="16"/>
  <c r="G160" i="16"/>
  <c r="D159" i="16"/>
  <c r="D158" i="16"/>
  <c r="D157" i="16"/>
  <c r="D156" i="16"/>
  <c r="D155" i="16"/>
  <c r="D154" i="16"/>
  <c r="D153" i="16"/>
  <c r="D152" i="16"/>
  <c r="D151" i="16"/>
  <c r="D150" i="16"/>
  <c r="D149" i="16"/>
  <c r="D148" i="16"/>
  <c r="D147" i="16"/>
  <c r="D146" i="16"/>
  <c r="D145" i="16"/>
  <c r="D144" i="16"/>
  <c r="H142" i="16"/>
  <c r="G142" i="16"/>
  <c r="D141" i="16"/>
  <c r="D140" i="16"/>
  <c r="D139" i="16"/>
  <c r="D138" i="16"/>
  <c r="D137" i="16"/>
  <c r="D136" i="16"/>
  <c r="D135" i="16"/>
  <c r="D134" i="16"/>
  <c r="D133" i="16"/>
  <c r="D132" i="16"/>
  <c r="D131" i="16"/>
  <c r="D130" i="16"/>
  <c r="D129" i="16"/>
  <c r="D128" i="16"/>
  <c r="D127" i="16"/>
  <c r="D126" i="16"/>
  <c r="D125" i="16"/>
  <c r="D124" i="16"/>
  <c r="D123" i="16"/>
  <c r="D122" i="16"/>
  <c r="D121" i="16"/>
  <c r="H119" i="16"/>
  <c r="G119" i="16"/>
  <c r="D118" i="16"/>
  <c r="D117" i="16"/>
  <c r="D116" i="16"/>
  <c r="H114" i="16"/>
  <c r="G114" i="16"/>
  <c r="D113" i="16"/>
  <c r="D112" i="16"/>
  <c r="D111" i="16"/>
  <c r="D110" i="16"/>
  <c r="D109" i="16"/>
  <c r="D108" i="16"/>
  <c r="D107" i="16"/>
  <c r="D106" i="16"/>
  <c r="D105" i="16"/>
  <c r="D104" i="16"/>
  <c r="D103" i="16"/>
  <c r="D102" i="16"/>
  <c r="D101" i="16"/>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H62" i="16"/>
  <c r="G62" i="16"/>
  <c r="D61" i="16"/>
  <c r="D60" i="16"/>
  <c r="D59" i="16"/>
  <c r="D58" i="16"/>
  <c r="D57" i="16"/>
  <c r="D56" i="16"/>
  <c r="D55" i="16"/>
  <c r="D54" i="16"/>
  <c r="D53" i="16"/>
  <c r="D52" i="16"/>
  <c r="D51" i="16"/>
  <c r="D50" i="16"/>
  <c r="D49" i="16"/>
  <c r="D48" i="16"/>
  <c r="D47" i="16"/>
  <c r="D46" i="16"/>
  <c r="D45" i="16"/>
  <c r="D44" i="16"/>
  <c r="D43" i="16"/>
  <c r="D42" i="16"/>
  <c r="D41" i="16"/>
  <c r="D40" i="16"/>
  <c r="D39" i="16"/>
  <c r="D38" i="16"/>
  <c r="D37" i="16"/>
  <c r="D36" i="16"/>
  <c r="D35" i="16"/>
  <c r="H32" i="16"/>
  <c r="G32" i="16"/>
  <c r="D31" i="16"/>
  <c r="H29" i="16"/>
  <c r="G29" i="16"/>
  <c r="D28" i="16"/>
  <c r="D27" i="16"/>
  <c r="D26" i="16"/>
  <c r="D25" i="16"/>
  <c r="D24" i="16"/>
  <c r="D23" i="16"/>
  <c r="D22" i="16"/>
  <c r="H18" i="16"/>
  <c r="G18" i="16"/>
  <c r="D17" i="16"/>
  <c r="D15" i="16"/>
  <c r="D13" i="16"/>
  <c r="D11" i="16"/>
  <c r="H62" i="15"/>
  <c r="G62" i="15"/>
  <c r="D22" i="14"/>
  <c r="D21" i="14"/>
  <c r="D20" i="14"/>
  <c r="D19" i="14"/>
  <c r="D18" i="14"/>
  <c r="D17" i="14"/>
  <c r="D16" i="14"/>
  <c r="D15" i="14"/>
  <c r="D14" i="14"/>
  <c r="D13" i="14"/>
  <c r="D12" i="14"/>
  <c r="D11" i="14"/>
  <c r="F10" i="14"/>
  <c r="E10" i="14"/>
  <c r="D10" i="14"/>
  <c r="E227" i="13"/>
  <c r="E34" i="12" s="1"/>
  <c r="D227" i="13"/>
  <c r="E224" i="13"/>
  <c r="E33" i="12" s="1"/>
  <c r="E219" i="13"/>
  <c r="E32" i="12" s="1"/>
  <c r="E215" i="13"/>
  <c r="E31" i="12" s="1"/>
  <c r="E209" i="13"/>
  <c r="E30" i="12" s="1"/>
  <c r="E206" i="13"/>
  <c r="E29" i="12" s="1"/>
  <c r="E201" i="13"/>
  <c r="E28" i="12" s="1"/>
  <c r="E198" i="13"/>
  <c r="E27" i="12" s="1"/>
  <c r="E185" i="13"/>
  <c r="E26" i="12" s="1"/>
  <c r="E180" i="13"/>
  <c r="E25" i="12" s="1"/>
  <c r="E177" i="13"/>
  <c r="E24" i="12" s="1"/>
  <c r="E168" i="13"/>
  <c r="E23" i="12" s="1"/>
  <c r="E161" i="13"/>
  <c r="E22" i="12" s="1"/>
  <c r="E143" i="13"/>
  <c r="E21" i="12" s="1"/>
  <c r="E120" i="13"/>
  <c r="E20" i="12" s="1"/>
  <c r="E115" i="13"/>
  <c r="E19" i="12" s="1"/>
  <c r="E63" i="13"/>
  <c r="E18" i="12" s="1"/>
  <c r="E33" i="13"/>
  <c r="E17" i="12" s="1"/>
  <c r="E30" i="13"/>
  <c r="E16" i="12" s="1"/>
  <c r="E19" i="13"/>
  <c r="D33" i="12"/>
  <c r="D32" i="12"/>
  <c r="D31" i="12"/>
  <c r="D30" i="12"/>
  <c r="D29" i="12"/>
  <c r="D28" i="12"/>
  <c r="D27" i="12"/>
  <c r="D26" i="12"/>
  <c r="D25" i="12"/>
  <c r="D24" i="12"/>
  <c r="D23" i="12"/>
  <c r="D22" i="12"/>
  <c r="D21" i="12"/>
  <c r="D20" i="12"/>
  <c r="D19" i="12"/>
  <c r="D18" i="12"/>
  <c r="D17" i="12"/>
  <c r="D16" i="12"/>
  <c r="E15" i="12"/>
  <c r="D15" i="12"/>
  <c r="E14" i="12"/>
  <c r="D14" i="12"/>
  <c r="E13" i="12"/>
  <c r="D13" i="12"/>
  <c r="E12" i="12"/>
  <c r="D12" i="12"/>
  <c r="E11" i="12"/>
  <c r="D11" i="12"/>
  <c r="M122" i="11"/>
  <c r="L122" i="11"/>
  <c r="J122" i="11"/>
  <c r="I122" i="11"/>
  <c r="G122" i="11"/>
  <c r="F122" i="11"/>
  <c r="M121" i="11"/>
  <c r="L121" i="11"/>
  <c r="J121" i="11"/>
  <c r="I121" i="11"/>
  <c r="G121" i="11"/>
  <c r="F121" i="11"/>
  <c r="N120" i="11"/>
  <c r="K120" i="11"/>
  <c r="H120" i="11"/>
  <c r="M119" i="11"/>
  <c r="L119" i="11"/>
  <c r="J119" i="11"/>
  <c r="I119" i="11"/>
  <c r="G119" i="11"/>
  <c r="F119" i="11"/>
  <c r="E119" i="11"/>
  <c r="N118" i="11"/>
  <c r="K118" i="11"/>
  <c r="H118" i="11"/>
  <c r="M116" i="11"/>
  <c r="L116" i="11"/>
  <c r="J116" i="11"/>
  <c r="I116" i="11"/>
  <c r="G116" i="11"/>
  <c r="F116" i="11"/>
  <c r="E116" i="11"/>
  <c r="M115" i="11"/>
  <c r="L115" i="11"/>
  <c r="J115" i="11"/>
  <c r="I115" i="11"/>
  <c r="G115" i="11"/>
  <c r="F115" i="11"/>
  <c r="E115" i="11"/>
  <c r="N114" i="11"/>
  <c r="K114" i="11"/>
  <c r="H114" i="11"/>
  <c r="L113" i="11"/>
  <c r="J113" i="11"/>
  <c r="I113" i="11"/>
  <c r="G113" i="11"/>
  <c r="F113" i="11"/>
  <c r="M112" i="11"/>
  <c r="L112" i="11"/>
  <c r="J112" i="11"/>
  <c r="I112" i="11"/>
  <c r="G112" i="11"/>
  <c r="F112" i="11"/>
  <c r="E112" i="11"/>
  <c r="N111" i="11"/>
  <c r="K111" i="11"/>
  <c r="H111" i="11"/>
  <c r="M109" i="11"/>
  <c r="L109" i="11"/>
  <c r="J109" i="11"/>
  <c r="I109" i="11"/>
  <c r="G109" i="11"/>
  <c r="F109" i="11"/>
  <c r="E109" i="11"/>
  <c r="N108" i="11"/>
  <c r="K108" i="11"/>
  <c r="H108" i="11"/>
  <c r="M107" i="11"/>
  <c r="L107" i="11"/>
  <c r="J107" i="11"/>
  <c r="I107" i="11"/>
  <c r="G107" i="11"/>
  <c r="F107" i="11"/>
  <c r="E107" i="11"/>
  <c r="N106" i="11"/>
  <c r="K106" i="11"/>
  <c r="H106" i="11"/>
  <c r="M104" i="11"/>
  <c r="L104" i="11"/>
  <c r="J104" i="11"/>
  <c r="I104" i="11"/>
  <c r="G104" i="11"/>
  <c r="F104" i="11"/>
  <c r="E104" i="11"/>
  <c r="M103" i="11"/>
  <c r="L103" i="11"/>
  <c r="J103" i="11"/>
  <c r="I103" i="11"/>
  <c r="G103" i="11"/>
  <c r="F103" i="11"/>
  <c r="E103" i="11"/>
  <c r="M102" i="11"/>
  <c r="L102" i="11"/>
  <c r="J102" i="11"/>
  <c r="I102" i="11"/>
  <c r="G102" i="11"/>
  <c r="F102" i="11"/>
  <c r="E102" i="11"/>
  <c r="M101" i="11"/>
  <c r="L101" i="11"/>
  <c r="J101" i="11"/>
  <c r="I101" i="11"/>
  <c r="G101" i="11"/>
  <c r="F101" i="11"/>
  <c r="E101" i="11"/>
  <c r="N100" i="11"/>
  <c r="K100" i="11"/>
  <c r="H100" i="11"/>
  <c r="M98" i="11"/>
  <c r="L98" i="11"/>
  <c r="J98" i="11"/>
  <c r="I98" i="11"/>
  <c r="G98" i="11"/>
  <c r="F98" i="11"/>
  <c r="E98" i="11"/>
  <c r="N97" i="11"/>
  <c r="K97" i="11"/>
  <c r="H97" i="11"/>
  <c r="M96" i="11"/>
  <c r="L96" i="11"/>
  <c r="J96" i="11"/>
  <c r="I96" i="11"/>
  <c r="G96" i="11"/>
  <c r="F96" i="11"/>
  <c r="E96" i="11"/>
  <c r="M95" i="11"/>
  <c r="L95" i="11"/>
  <c r="J95" i="11"/>
  <c r="I95" i="11"/>
  <c r="G95" i="11"/>
  <c r="F95" i="11"/>
  <c r="E95" i="11"/>
  <c r="M94" i="11"/>
  <c r="L94" i="11"/>
  <c r="J94" i="11"/>
  <c r="I94" i="11"/>
  <c r="G94" i="11"/>
  <c r="F94" i="11"/>
  <c r="E94" i="11"/>
  <c r="N93" i="11"/>
  <c r="K93" i="11"/>
  <c r="H93" i="11"/>
  <c r="M91" i="11"/>
  <c r="L91" i="11"/>
  <c r="J91" i="11"/>
  <c r="I91" i="11"/>
  <c r="G91" i="11"/>
  <c r="F91" i="11"/>
  <c r="E91" i="11"/>
  <c r="M90" i="11"/>
  <c r="L90" i="11"/>
  <c r="J90" i="11"/>
  <c r="I90" i="11"/>
  <c r="G90" i="11"/>
  <c r="F90" i="11"/>
  <c r="M89" i="11"/>
  <c r="L89" i="11"/>
  <c r="J89" i="11"/>
  <c r="I89" i="11"/>
  <c r="G89" i="11"/>
  <c r="F89" i="11"/>
  <c r="E89" i="11"/>
  <c r="M88" i="11"/>
  <c r="L88" i="11"/>
  <c r="J88" i="11"/>
  <c r="I88" i="11"/>
  <c r="G88" i="11"/>
  <c r="F88" i="11"/>
  <c r="E88" i="11"/>
  <c r="M87" i="11"/>
  <c r="L87" i="11"/>
  <c r="J87" i="11"/>
  <c r="I87" i="11"/>
  <c r="G87" i="11"/>
  <c r="F87" i="11"/>
  <c r="E87" i="11"/>
  <c r="M86" i="11"/>
  <c r="L86" i="11"/>
  <c r="J86" i="11"/>
  <c r="I86" i="11"/>
  <c r="G86" i="11"/>
  <c r="F86" i="11"/>
  <c r="E86" i="11"/>
  <c r="M85" i="11"/>
  <c r="L85" i="11"/>
  <c r="J85" i="11"/>
  <c r="I85" i="11"/>
  <c r="G85" i="11"/>
  <c r="F85" i="11"/>
  <c r="E85" i="11"/>
  <c r="M84" i="11"/>
  <c r="L84" i="11"/>
  <c r="J84" i="11"/>
  <c r="I84" i="11"/>
  <c r="G84" i="11"/>
  <c r="F84" i="11"/>
  <c r="E84" i="11"/>
  <c r="O83" i="11"/>
  <c r="O92" i="11" s="1"/>
  <c r="O124" i="11" s="1"/>
  <c r="M83" i="11"/>
  <c r="L83" i="11"/>
  <c r="J83" i="11"/>
  <c r="I83" i="11"/>
  <c r="G83" i="11"/>
  <c r="F83" i="11"/>
  <c r="M82" i="11"/>
  <c r="L82" i="11"/>
  <c r="J82" i="11"/>
  <c r="I82" i="11"/>
  <c r="G82" i="11"/>
  <c r="F82" i="11"/>
  <c r="E82" i="11"/>
  <c r="N81" i="11"/>
  <c r="K81" i="11"/>
  <c r="H81" i="11"/>
  <c r="M79" i="11"/>
  <c r="L79" i="11"/>
  <c r="J79" i="11"/>
  <c r="I79" i="11"/>
  <c r="G79" i="11"/>
  <c r="F79" i="11"/>
  <c r="E79" i="11"/>
  <c r="M78" i="11"/>
  <c r="L78" i="11"/>
  <c r="J78" i="11"/>
  <c r="I78" i="11"/>
  <c r="G78" i="11"/>
  <c r="F78" i="11"/>
  <c r="E78" i="11"/>
  <c r="M77" i="11"/>
  <c r="L77" i="11"/>
  <c r="J77" i="11"/>
  <c r="I77" i="11"/>
  <c r="G77" i="11"/>
  <c r="F77" i="11"/>
  <c r="E77" i="11"/>
  <c r="M76" i="11"/>
  <c r="L76" i="11"/>
  <c r="J76" i="11"/>
  <c r="I76" i="11"/>
  <c r="G76" i="11"/>
  <c r="F76" i="11"/>
  <c r="M75" i="11"/>
  <c r="L75" i="11"/>
  <c r="J75" i="11"/>
  <c r="I75" i="11"/>
  <c r="G75" i="11"/>
  <c r="N74" i="11"/>
  <c r="K74" i="11"/>
  <c r="H74" i="11"/>
  <c r="M72" i="11"/>
  <c r="L72" i="11"/>
  <c r="J72" i="11"/>
  <c r="I72" i="11"/>
  <c r="G72" i="11"/>
  <c r="F72" i="11"/>
  <c r="E72" i="11"/>
  <c r="N71" i="11"/>
  <c r="K71" i="11"/>
  <c r="H71" i="11"/>
  <c r="M70" i="11"/>
  <c r="L70" i="11"/>
  <c r="J70" i="11"/>
  <c r="I70" i="11"/>
  <c r="G70" i="11"/>
  <c r="F70" i="11"/>
  <c r="E70" i="11"/>
  <c r="M69" i="11"/>
  <c r="L69" i="11"/>
  <c r="J69" i="11"/>
  <c r="I69" i="11"/>
  <c r="G69" i="11"/>
  <c r="F69" i="11"/>
  <c r="E69" i="11"/>
  <c r="M68" i="11"/>
  <c r="L68" i="11"/>
  <c r="J68" i="11"/>
  <c r="I68" i="11"/>
  <c r="G68" i="11"/>
  <c r="F68" i="11"/>
  <c r="E68" i="11"/>
  <c r="M67" i="11"/>
  <c r="L67" i="11"/>
  <c r="J67" i="11"/>
  <c r="I67" i="11"/>
  <c r="G67" i="11"/>
  <c r="F67" i="11"/>
  <c r="E67" i="11"/>
  <c r="N66" i="11"/>
  <c r="K66" i="11"/>
  <c r="H66" i="11"/>
  <c r="N64" i="11"/>
  <c r="N63" i="11"/>
  <c r="M62" i="11"/>
  <c r="L62" i="11"/>
  <c r="J62" i="11"/>
  <c r="I62" i="11"/>
  <c r="G62" i="11"/>
  <c r="F62" i="11"/>
  <c r="E62" i="11"/>
  <c r="M61" i="11"/>
  <c r="L61" i="11"/>
  <c r="J61" i="11"/>
  <c r="I61" i="11"/>
  <c r="G61" i="11"/>
  <c r="F61" i="11"/>
  <c r="E61" i="11"/>
  <c r="M60" i="11"/>
  <c r="L60" i="11"/>
  <c r="J60" i="11"/>
  <c r="I60" i="11"/>
  <c r="G60" i="11"/>
  <c r="F60" i="11"/>
  <c r="E60" i="11"/>
  <c r="M59" i="11"/>
  <c r="L59" i="11"/>
  <c r="J59" i="11"/>
  <c r="I59" i="11"/>
  <c r="G59" i="11"/>
  <c r="F59" i="11"/>
  <c r="E59" i="11"/>
  <c r="M58" i="11"/>
  <c r="L58" i="11"/>
  <c r="J58" i="11"/>
  <c r="I58" i="11"/>
  <c r="G58" i="11"/>
  <c r="F58" i="11"/>
  <c r="E58" i="11"/>
  <c r="N57" i="11"/>
  <c r="H57" i="11"/>
  <c r="M56" i="11"/>
  <c r="L56" i="11"/>
  <c r="J56" i="11"/>
  <c r="I56" i="11"/>
  <c r="G56" i="11"/>
  <c r="F56" i="11"/>
  <c r="E56" i="11"/>
  <c r="M55" i="11"/>
  <c r="L55" i="11"/>
  <c r="J55" i="11"/>
  <c r="I55" i="11"/>
  <c r="G55" i="11"/>
  <c r="F55" i="11"/>
  <c r="E55" i="11"/>
  <c r="M54" i="11"/>
  <c r="L54" i="11"/>
  <c r="J54" i="11"/>
  <c r="I54" i="11"/>
  <c r="G54" i="11"/>
  <c r="F54" i="11"/>
  <c r="E54" i="11"/>
  <c r="M53" i="11"/>
  <c r="L53" i="11"/>
  <c r="J53" i="11"/>
  <c r="I53" i="11"/>
  <c r="G53" i="11"/>
  <c r="F53" i="11"/>
  <c r="E53" i="11"/>
  <c r="M52" i="11"/>
  <c r="L52" i="11"/>
  <c r="J52" i="11"/>
  <c r="I52" i="11"/>
  <c r="G52" i="11"/>
  <c r="F52" i="11"/>
  <c r="E52" i="11"/>
  <c r="M51" i="11"/>
  <c r="L51" i="11"/>
  <c r="J51" i="11"/>
  <c r="I51" i="11"/>
  <c r="G51" i="11"/>
  <c r="F51" i="11"/>
  <c r="E51" i="11"/>
  <c r="M50" i="11"/>
  <c r="L50" i="11"/>
  <c r="J50" i="11"/>
  <c r="I50" i="11"/>
  <c r="G50" i="11"/>
  <c r="F50" i="11"/>
  <c r="E50" i="11"/>
  <c r="M49" i="11"/>
  <c r="L49" i="11"/>
  <c r="J49" i="11"/>
  <c r="I49" i="11"/>
  <c r="G49" i="11"/>
  <c r="F49" i="11"/>
  <c r="E49" i="11"/>
  <c r="M48" i="11"/>
  <c r="L48" i="11"/>
  <c r="J48" i="11"/>
  <c r="I48" i="11"/>
  <c r="G48" i="11"/>
  <c r="N47" i="11"/>
  <c r="K47" i="11"/>
  <c r="H47" i="11"/>
  <c r="M45" i="11"/>
  <c r="L45" i="11"/>
  <c r="J45" i="11"/>
  <c r="I45" i="11"/>
  <c r="G45" i="11"/>
  <c r="F45" i="11"/>
  <c r="E45" i="11"/>
  <c r="N44" i="11"/>
  <c r="K44" i="11"/>
  <c r="H44" i="11"/>
  <c r="M43" i="11"/>
  <c r="L43" i="11"/>
  <c r="J43" i="11"/>
  <c r="I43" i="11"/>
  <c r="G43" i="11"/>
  <c r="F43" i="11"/>
  <c r="E43" i="11"/>
  <c r="N42" i="11"/>
  <c r="K42" i="11"/>
  <c r="H42" i="11"/>
  <c r="M41" i="11"/>
  <c r="L41" i="11"/>
  <c r="J41" i="11"/>
  <c r="I41" i="11"/>
  <c r="G41" i="11"/>
  <c r="F41" i="11"/>
  <c r="E41" i="11"/>
  <c r="M40" i="11"/>
  <c r="L40" i="11"/>
  <c r="J40" i="11"/>
  <c r="I40" i="11"/>
  <c r="G40" i="11"/>
  <c r="F40" i="11"/>
  <c r="E40" i="11"/>
  <c r="M39" i="11"/>
  <c r="L39" i="11"/>
  <c r="I39" i="11"/>
  <c r="F39" i="11"/>
  <c r="N38" i="11"/>
  <c r="K38" i="11"/>
  <c r="H38" i="11"/>
  <c r="M36" i="11"/>
  <c r="L36" i="11"/>
  <c r="J36" i="11"/>
  <c r="I36" i="11"/>
  <c r="G36" i="11"/>
  <c r="F36" i="11"/>
  <c r="E36" i="11"/>
  <c r="M35" i="11"/>
  <c r="L35" i="11"/>
  <c r="J35" i="11"/>
  <c r="I35" i="11"/>
  <c r="G35" i="11"/>
  <c r="F35" i="11"/>
  <c r="E35" i="11"/>
  <c r="N34" i="11"/>
  <c r="K34" i="11"/>
  <c r="H34" i="11"/>
  <c r="M33" i="11"/>
  <c r="L33" i="11"/>
  <c r="J33" i="11"/>
  <c r="I33" i="11"/>
  <c r="G33" i="11"/>
  <c r="F33" i="11"/>
  <c r="E33" i="11"/>
  <c r="N32" i="11"/>
  <c r="K32" i="11"/>
  <c r="H32" i="11"/>
  <c r="M30" i="11"/>
  <c r="L30" i="11"/>
  <c r="J30" i="11"/>
  <c r="I30" i="11"/>
  <c r="G30" i="11"/>
  <c r="F30" i="11"/>
  <c r="E30" i="11"/>
  <c r="M29" i="11"/>
  <c r="L29" i="11"/>
  <c r="J29" i="11"/>
  <c r="I29" i="11"/>
  <c r="G29" i="11"/>
  <c r="F29" i="11"/>
  <c r="E29" i="11"/>
  <c r="H28" i="11"/>
  <c r="M27" i="11"/>
  <c r="L27" i="11"/>
  <c r="J27" i="11"/>
  <c r="I27" i="11"/>
  <c r="G27" i="11"/>
  <c r="F27" i="11"/>
  <c r="E27" i="11"/>
  <c r="N26" i="11"/>
  <c r="K26" i="11"/>
  <c r="H26" i="11"/>
  <c r="M24" i="11"/>
  <c r="L24" i="11"/>
  <c r="J24" i="11"/>
  <c r="I24" i="11"/>
  <c r="G24" i="11"/>
  <c r="F24" i="11"/>
  <c r="E24" i="11"/>
  <c r="N23" i="11"/>
  <c r="K23" i="11"/>
  <c r="H23" i="11"/>
  <c r="M21" i="11"/>
  <c r="L21" i="11"/>
  <c r="J21" i="11"/>
  <c r="I21" i="11"/>
  <c r="G21" i="11"/>
  <c r="F21" i="11"/>
  <c r="E21" i="11"/>
  <c r="M19" i="11"/>
  <c r="L19" i="11"/>
  <c r="J19" i="11"/>
  <c r="I19" i="11"/>
  <c r="G19" i="11"/>
  <c r="F19" i="11"/>
  <c r="E19" i="11"/>
  <c r="M18" i="11"/>
  <c r="L18" i="11"/>
  <c r="J18" i="11"/>
  <c r="I18" i="11"/>
  <c r="G18" i="11"/>
  <c r="F18" i="11"/>
  <c r="E18" i="11"/>
  <c r="M17" i="11"/>
  <c r="L17" i="11"/>
  <c r="J17" i="11"/>
  <c r="I17" i="11"/>
  <c r="G17" i="11"/>
  <c r="F17" i="11"/>
  <c r="E17" i="11"/>
  <c r="M16" i="11"/>
  <c r="L16" i="11"/>
  <c r="J16" i="11"/>
  <c r="I16" i="11"/>
  <c r="G16" i="11"/>
  <c r="F16" i="11"/>
  <c r="E16" i="11"/>
  <c r="M15" i="11"/>
  <c r="L15" i="11"/>
  <c r="J15" i="11"/>
  <c r="I15" i="11"/>
  <c r="G15" i="11"/>
  <c r="F15" i="11"/>
  <c r="E15" i="11"/>
  <c r="M14" i="11"/>
  <c r="L14" i="11"/>
  <c r="J14" i="11"/>
  <c r="I14" i="11"/>
  <c r="G14" i="11"/>
  <c r="F14" i="11"/>
  <c r="E14" i="11"/>
  <c r="M13" i="11"/>
  <c r="L13" i="11"/>
  <c r="J13" i="11"/>
  <c r="I13" i="11"/>
  <c r="G13" i="11"/>
  <c r="F13" i="11"/>
  <c r="E13" i="11"/>
  <c r="N12" i="11"/>
  <c r="K12" i="11"/>
  <c r="H12" i="11"/>
  <c r="F11" i="11"/>
  <c r="M10" i="11"/>
  <c r="L10" i="11"/>
  <c r="J10" i="11"/>
  <c r="I10" i="11"/>
  <c r="G10" i="11"/>
  <c r="F10" i="11"/>
  <c r="N9" i="11"/>
  <c r="K9" i="11"/>
  <c r="H9" i="11"/>
  <c r="N8" i="11"/>
  <c r="K8" i="11"/>
  <c r="H8" i="11"/>
  <c r="D123" i="10"/>
  <c r="E23" i="14" s="1"/>
  <c r="C123" i="10"/>
  <c r="D23" i="14" s="1"/>
  <c r="E119" i="10"/>
  <c r="D117" i="10"/>
  <c r="E22" i="14" s="1"/>
  <c r="E116" i="10"/>
  <c r="E115" i="10"/>
  <c r="E112" i="10"/>
  <c r="D110" i="10"/>
  <c r="E21" i="14" s="1"/>
  <c r="E109" i="10"/>
  <c r="E107" i="10"/>
  <c r="D105" i="10"/>
  <c r="E20" i="14" s="1"/>
  <c r="E104" i="10"/>
  <c r="E103" i="10"/>
  <c r="E102" i="10"/>
  <c r="E101" i="10"/>
  <c r="D99" i="10"/>
  <c r="E19" i="14" s="1"/>
  <c r="E98" i="10"/>
  <c r="E96" i="10"/>
  <c r="E95" i="10"/>
  <c r="E94" i="10"/>
  <c r="D92" i="10"/>
  <c r="E18" i="14" s="1"/>
  <c r="E91" i="10"/>
  <c r="E89" i="10"/>
  <c r="E88" i="10"/>
  <c r="E87" i="10"/>
  <c r="E86" i="10"/>
  <c r="E85" i="10"/>
  <c r="E84" i="10"/>
  <c r="E82" i="10"/>
  <c r="D80" i="10"/>
  <c r="E17" i="14" s="1"/>
  <c r="E79" i="10"/>
  <c r="E78" i="10"/>
  <c r="E77" i="10"/>
  <c r="D73" i="10"/>
  <c r="E16" i="14" s="1"/>
  <c r="E72" i="10"/>
  <c r="E70" i="10"/>
  <c r="E69" i="10"/>
  <c r="E68" i="10"/>
  <c r="E67" i="10"/>
  <c r="D65" i="10"/>
  <c r="E15" i="14" s="1"/>
  <c r="E62" i="10"/>
  <c r="E61" i="10"/>
  <c r="E60" i="10"/>
  <c r="E59" i="10"/>
  <c r="E58" i="10"/>
  <c r="E56" i="10"/>
  <c r="E55" i="10"/>
  <c r="E54" i="10"/>
  <c r="E53" i="10"/>
  <c r="E52" i="10"/>
  <c r="E51" i="10"/>
  <c r="E50" i="10"/>
  <c r="E49" i="10"/>
  <c r="D46" i="10"/>
  <c r="E14" i="14" s="1"/>
  <c r="E45" i="10"/>
  <c r="E43" i="10"/>
  <c r="E41" i="10"/>
  <c r="E40" i="10"/>
  <c r="D37" i="10"/>
  <c r="E13" i="14" s="1"/>
  <c r="E36" i="10"/>
  <c r="E35" i="10"/>
  <c r="E33" i="10"/>
  <c r="D31" i="10"/>
  <c r="E12" i="14" s="1"/>
  <c r="E30" i="10"/>
  <c r="E29" i="10"/>
  <c r="E27" i="10"/>
  <c r="D25" i="10"/>
  <c r="E11" i="14" s="1"/>
  <c r="E24" i="10"/>
  <c r="E21" i="10"/>
  <c r="E19" i="10"/>
  <c r="E18" i="10"/>
  <c r="E17" i="10"/>
  <c r="E16" i="10"/>
  <c r="E15" i="10"/>
  <c r="E14" i="10"/>
  <c r="E13" i="10"/>
  <c r="E10" i="10"/>
  <c r="L160" i="44" l="1"/>
  <c r="L167" i="44"/>
  <c r="L213" i="44"/>
  <c r="F14" i="326"/>
  <c r="I13" i="326"/>
  <c r="M37" i="11"/>
  <c r="N41" i="11"/>
  <c r="E113" i="10"/>
  <c r="E117" i="10" s="1"/>
  <c r="F22" i="14" s="1"/>
  <c r="H33" i="11"/>
  <c r="H88" i="11"/>
  <c r="N88" i="11"/>
  <c r="H96" i="11"/>
  <c r="N96" i="11"/>
  <c r="G105" i="11"/>
  <c r="F31" i="11"/>
  <c r="M110" i="11"/>
  <c r="K91" i="11"/>
  <c r="I96" i="324"/>
  <c r="I97" i="324" s="1"/>
  <c r="H16" i="11"/>
  <c r="H17" i="11"/>
  <c r="H30" i="11"/>
  <c r="I37" i="11"/>
  <c r="N43" i="11"/>
  <c r="N58" i="11"/>
  <c r="N62" i="11"/>
  <c r="H75" i="11"/>
  <c r="H78" i="11"/>
  <c r="N78" i="11"/>
  <c r="F110" i="11"/>
  <c r="D26" i="11"/>
  <c r="G25" i="11"/>
  <c r="N19" i="11"/>
  <c r="N60" i="11"/>
  <c r="H18" i="87"/>
  <c r="H225" i="87" s="1"/>
  <c r="E121" i="11" s="1"/>
  <c r="L29" i="44"/>
  <c r="D108" i="11"/>
  <c r="C108" i="11" s="1"/>
  <c r="H109" i="11"/>
  <c r="K112" i="11"/>
  <c r="I123" i="11"/>
  <c r="N121" i="11"/>
  <c r="N15" i="11"/>
  <c r="K121" i="11"/>
  <c r="L114" i="44"/>
  <c r="M105" i="11"/>
  <c r="H53" i="11"/>
  <c r="H40" i="11"/>
  <c r="N84" i="11"/>
  <c r="H119" i="11"/>
  <c r="H86" i="11"/>
  <c r="K30" i="11"/>
  <c r="K40" i="11"/>
  <c r="H76" i="11"/>
  <c r="N10" i="11"/>
  <c r="K27" i="11"/>
  <c r="K49" i="11"/>
  <c r="K98" i="11"/>
  <c r="D12" i="11"/>
  <c r="C12" i="11" s="1"/>
  <c r="K36" i="11"/>
  <c r="H49" i="11"/>
  <c r="K101" i="11"/>
  <c r="H102" i="11"/>
  <c r="N102" i="11"/>
  <c r="F117" i="11"/>
  <c r="N36" i="11"/>
  <c r="H51" i="11"/>
  <c r="K53" i="11"/>
  <c r="H55" i="11"/>
  <c r="H21" i="11"/>
  <c r="K24" i="11"/>
  <c r="D81" i="11"/>
  <c r="K83" i="11"/>
  <c r="H14" i="11"/>
  <c r="H29" i="11"/>
  <c r="N29" i="11"/>
  <c r="K43" i="11"/>
  <c r="K51" i="11"/>
  <c r="K55" i="11"/>
  <c r="H68" i="11"/>
  <c r="K77" i="11"/>
  <c r="H84" i="11"/>
  <c r="H103" i="11"/>
  <c r="N103" i="11"/>
  <c r="H13" i="11"/>
  <c r="K109" i="11"/>
  <c r="D111" i="11"/>
  <c r="H115" i="11"/>
  <c r="L142" i="44"/>
  <c r="H15" i="11"/>
  <c r="N16" i="11"/>
  <c r="H19" i="11"/>
  <c r="K33" i="11"/>
  <c r="D34" i="11"/>
  <c r="C34" i="11" s="1"/>
  <c r="H35" i="11"/>
  <c r="N39" i="11"/>
  <c r="K41" i="11"/>
  <c r="K50" i="11"/>
  <c r="H52" i="11"/>
  <c r="K54" i="11"/>
  <c r="H56" i="11"/>
  <c r="N59" i="11"/>
  <c r="K70" i="11"/>
  <c r="D71" i="11"/>
  <c r="C71" i="11" s="1"/>
  <c r="N72" i="11"/>
  <c r="K76" i="11"/>
  <c r="N79" i="11"/>
  <c r="K90" i="11"/>
  <c r="H91" i="11"/>
  <c r="N91" i="11"/>
  <c r="K95" i="11"/>
  <c r="D100" i="11"/>
  <c r="I110" i="11"/>
  <c r="H113" i="11"/>
  <c r="G225" i="16"/>
  <c r="G225" i="24"/>
  <c r="G225" i="35"/>
  <c r="G73" i="11"/>
  <c r="H18" i="11"/>
  <c r="D38" i="11"/>
  <c r="K48" i="11"/>
  <c r="H50" i="11"/>
  <c r="K52" i="11"/>
  <c r="H54" i="11"/>
  <c r="N61" i="11"/>
  <c r="I73" i="11"/>
  <c r="H69" i="11"/>
  <c r="H77" i="11"/>
  <c r="K78" i="11"/>
  <c r="K79" i="11"/>
  <c r="N86" i="11"/>
  <c r="H90" i="11"/>
  <c r="F99" i="11"/>
  <c r="H95" i="11"/>
  <c r="N95" i="11"/>
  <c r="K96" i="11"/>
  <c r="K102" i="11"/>
  <c r="H104" i="11"/>
  <c r="N104" i="11"/>
  <c r="I117" i="11"/>
  <c r="K113" i="11"/>
  <c r="N115" i="11"/>
  <c r="G225" i="80"/>
  <c r="H11" i="11"/>
  <c r="H20" i="11"/>
  <c r="H24" i="11"/>
  <c r="G225" i="38"/>
  <c r="H225" i="57"/>
  <c r="E37" i="10"/>
  <c r="F13" i="14" s="1"/>
  <c r="E110" i="10"/>
  <c r="F21" i="14" s="1"/>
  <c r="C124" i="10"/>
  <c r="D228" i="13"/>
  <c r="D229" i="13" s="1"/>
  <c r="D34" i="12"/>
  <c r="D35" i="12" s="1"/>
  <c r="E83" i="10"/>
  <c r="G225" i="88"/>
  <c r="L65" i="11"/>
  <c r="N70" i="11"/>
  <c r="K94" i="11"/>
  <c r="H107" i="11"/>
  <c r="G65" i="11"/>
  <c r="H48" i="11"/>
  <c r="N69" i="11"/>
  <c r="N90" i="11"/>
  <c r="M113" i="11"/>
  <c r="N113" i="11" s="1"/>
  <c r="L20" i="11"/>
  <c r="N20" i="11" s="1"/>
  <c r="E105" i="10"/>
  <c r="F20" i="14" s="1"/>
  <c r="E31" i="11"/>
  <c r="N40" i="11"/>
  <c r="H45" i="11"/>
  <c r="E31" i="10"/>
  <c r="F12" i="14" s="1"/>
  <c r="N35" i="11"/>
  <c r="K29" i="11"/>
  <c r="L37" i="11"/>
  <c r="L80" i="11"/>
  <c r="H98" i="11"/>
  <c r="J46" i="11"/>
  <c r="K39" i="11"/>
  <c r="L197" i="44"/>
  <c r="K21" i="11"/>
  <c r="N49" i="11"/>
  <c r="D49" i="11" s="1"/>
  <c r="C49" i="11" s="1"/>
  <c r="N76" i="11"/>
  <c r="H225" i="24"/>
  <c r="G225" i="50"/>
  <c r="H225" i="58"/>
  <c r="G225" i="65"/>
  <c r="H225" i="70"/>
  <c r="E99" i="10"/>
  <c r="F19" i="14" s="1"/>
  <c r="K14" i="11"/>
  <c r="K18" i="11"/>
  <c r="K28" i="11"/>
  <c r="N51" i="11"/>
  <c r="N53" i="11"/>
  <c r="N55" i="11"/>
  <c r="H70" i="11"/>
  <c r="I80" i="11"/>
  <c r="H83" i="11"/>
  <c r="H225" i="16"/>
  <c r="F25" i="11"/>
  <c r="H22" i="11"/>
  <c r="L31" i="11"/>
  <c r="D32" i="11"/>
  <c r="J37" i="11"/>
  <c r="H36" i="11"/>
  <c r="H41" i="11"/>
  <c r="D41" i="11" s="1"/>
  <c r="C41" i="11" s="1"/>
  <c r="D42" i="11"/>
  <c r="C42" i="11" s="1"/>
  <c r="H43" i="11"/>
  <c r="I65" i="11"/>
  <c r="J65" i="11"/>
  <c r="L73" i="11"/>
  <c r="N68" i="11"/>
  <c r="K72" i="11"/>
  <c r="J80" i="11"/>
  <c r="H79" i="11"/>
  <c r="N83" i="11"/>
  <c r="K84" i="11"/>
  <c r="K85" i="11"/>
  <c r="K86" i="11"/>
  <c r="K87" i="11"/>
  <c r="K88" i="11"/>
  <c r="K89" i="11"/>
  <c r="H101" i="11"/>
  <c r="D114" i="11"/>
  <c r="C114" i="11" s="1"/>
  <c r="K115" i="11"/>
  <c r="F123" i="11"/>
  <c r="D120" i="11"/>
  <c r="C120" i="11" s="1"/>
  <c r="H121" i="11"/>
  <c r="H122" i="11"/>
  <c r="N122" i="11"/>
  <c r="G225" i="37"/>
  <c r="L18" i="44"/>
  <c r="K17" i="11"/>
  <c r="E37" i="11"/>
  <c r="L46" i="11"/>
  <c r="N50" i="11"/>
  <c r="N52" i="11"/>
  <c r="N54" i="11"/>
  <c r="D54" i="11" s="1"/>
  <c r="C54" i="11" s="1"/>
  <c r="N56" i="11"/>
  <c r="D74" i="11"/>
  <c r="N75" i="11"/>
  <c r="K103" i="11"/>
  <c r="K104" i="11"/>
  <c r="N109" i="11"/>
  <c r="D23" i="11"/>
  <c r="C23" i="11" s="1"/>
  <c r="I31" i="11"/>
  <c r="F37" i="11"/>
  <c r="K35" i="11"/>
  <c r="I46" i="11"/>
  <c r="D47" i="11"/>
  <c r="K56" i="11"/>
  <c r="H58" i="11"/>
  <c r="H59" i="11"/>
  <c r="H60" i="11"/>
  <c r="H61" i="11"/>
  <c r="H62" i="11"/>
  <c r="H63" i="11"/>
  <c r="H64" i="11"/>
  <c r="F80" i="11"/>
  <c r="K75" i="11"/>
  <c r="H87" i="11"/>
  <c r="N87" i="11"/>
  <c r="H89" i="11"/>
  <c r="N89" i="11"/>
  <c r="D93" i="11"/>
  <c r="E105" i="11"/>
  <c r="I105" i="11"/>
  <c r="N101" i="11"/>
  <c r="H116" i="11"/>
  <c r="N116" i="11"/>
  <c r="K122" i="11"/>
  <c r="H225" i="38"/>
  <c r="L62" i="44"/>
  <c r="L176" i="44"/>
  <c r="H225" i="88"/>
  <c r="K22" i="11"/>
  <c r="J31" i="11"/>
  <c r="F65" i="11"/>
  <c r="J25" i="11"/>
  <c r="K10" i="11"/>
  <c r="M25" i="11"/>
  <c r="N11" i="11"/>
  <c r="N45" i="11"/>
  <c r="M46" i="11"/>
  <c r="E110" i="11"/>
  <c r="E73" i="10"/>
  <c r="F16" i="14" s="1"/>
  <c r="L25" i="11"/>
  <c r="D124" i="10"/>
  <c r="G31" i="11"/>
  <c r="H27" i="11"/>
  <c r="I25" i="11"/>
  <c r="N13" i="11"/>
  <c r="K15" i="11"/>
  <c r="N17" i="11"/>
  <c r="K19" i="11"/>
  <c r="N21" i="11"/>
  <c r="N24" i="11"/>
  <c r="N28" i="11"/>
  <c r="N30" i="11"/>
  <c r="H10" i="11"/>
  <c r="K11" i="11"/>
  <c r="N14" i="11"/>
  <c r="K16" i="11"/>
  <c r="N18" i="11"/>
  <c r="K20" i="11"/>
  <c r="N22" i="11"/>
  <c r="N27" i="11"/>
  <c r="F46" i="11"/>
  <c r="D44" i="11"/>
  <c r="C44" i="11" s="1"/>
  <c r="K45" i="11"/>
  <c r="M65" i="11"/>
  <c r="N48" i="11"/>
  <c r="M73" i="11"/>
  <c r="N67" i="11"/>
  <c r="K13" i="11"/>
  <c r="G37" i="11"/>
  <c r="G46" i="11"/>
  <c r="H39" i="11"/>
  <c r="N77" i="11"/>
  <c r="M80" i="11"/>
  <c r="N80" i="11" s="1"/>
  <c r="I92" i="11"/>
  <c r="K82" i="11"/>
  <c r="H85" i="11"/>
  <c r="F92" i="11"/>
  <c r="N85" i="11"/>
  <c r="L92" i="11"/>
  <c r="M31" i="11"/>
  <c r="K57" i="11"/>
  <c r="D57" i="11" s="1"/>
  <c r="C57" i="11" s="1"/>
  <c r="K58" i="11"/>
  <c r="K59" i="11"/>
  <c r="K60" i="11"/>
  <c r="K61" i="11"/>
  <c r="K62" i="11"/>
  <c r="K63" i="11"/>
  <c r="K64" i="11"/>
  <c r="G117" i="11"/>
  <c r="H117" i="11" s="1"/>
  <c r="H112" i="11"/>
  <c r="K116" i="11"/>
  <c r="J117" i="11"/>
  <c r="N33" i="11"/>
  <c r="E73" i="11"/>
  <c r="J73" i="11"/>
  <c r="K67" i="11"/>
  <c r="K68" i="11"/>
  <c r="K69" i="11"/>
  <c r="G80" i="11"/>
  <c r="H80" i="11" s="1"/>
  <c r="G99" i="11"/>
  <c r="H94" i="11"/>
  <c r="F105" i="11"/>
  <c r="L117" i="11"/>
  <c r="L123" i="11"/>
  <c r="N119" i="11"/>
  <c r="D66" i="11"/>
  <c r="F73" i="11"/>
  <c r="H67" i="11"/>
  <c r="G92" i="11"/>
  <c r="H82" i="11"/>
  <c r="M92" i="11"/>
  <c r="N92" i="11" s="1"/>
  <c r="N82" i="11"/>
  <c r="L99" i="11"/>
  <c r="N98" i="11"/>
  <c r="L105" i="11"/>
  <c r="L110" i="11"/>
  <c r="N107" i="11"/>
  <c r="E35" i="12"/>
  <c r="H72" i="11"/>
  <c r="I99" i="11"/>
  <c r="M99" i="11"/>
  <c r="N94" i="11"/>
  <c r="D97" i="11"/>
  <c r="C97" i="11" s="1"/>
  <c r="J99" i="11"/>
  <c r="D106" i="11"/>
  <c r="G110" i="11"/>
  <c r="H110" i="11" s="1"/>
  <c r="N112" i="11"/>
  <c r="D118" i="11"/>
  <c r="M123" i="11"/>
  <c r="G225" i="44"/>
  <c r="J92" i="11"/>
  <c r="E99" i="11"/>
  <c r="J105" i="11"/>
  <c r="J110" i="11"/>
  <c r="K107" i="11"/>
  <c r="E117" i="11"/>
  <c r="J123" i="11"/>
  <c r="K119" i="11"/>
  <c r="G123" i="11"/>
  <c r="H225" i="33"/>
  <c r="I225" i="44"/>
  <c r="G225" i="79"/>
  <c r="D24" i="14"/>
  <c r="G225" i="33"/>
  <c r="J225" i="44"/>
  <c r="L119" i="44"/>
  <c r="G225" i="57"/>
  <c r="E228" i="13"/>
  <c r="E24" i="14"/>
  <c r="E25" i="14" s="1"/>
  <c r="K225" i="44"/>
  <c r="L184" i="44"/>
  <c r="N105" i="11" l="1"/>
  <c r="H73" i="11"/>
  <c r="K80" i="11"/>
  <c r="D96" i="11"/>
  <c r="C96" i="11" s="1"/>
  <c r="D30" i="11"/>
  <c r="C30" i="11" s="1"/>
  <c r="D19" i="11"/>
  <c r="C19" i="11" s="1"/>
  <c r="N37" i="11"/>
  <c r="H105" i="11"/>
  <c r="D90" i="11"/>
  <c r="I14" i="326"/>
  <c r="D25" i="14"/>
  <c r="N110" i="11"/>
  <c r="K117" i="11"/>
  <c r="D21" i="11"/>
  <c r="C21" i="11" s="1"/>
  <c r="D121" i="11"/>
  <c r="C121" i="11" s="1"/>
  <c r="K46" i="11"/>
  <c r="D113" i="11"/>
  <c r="C113" i="11" s="1"/>
  <c r="D78" i="11"/>
  <c r="C78" i="11" s="1"/>
  <c r="H99" i="11"/>
  <c r="D61" i="11"/>
  <c r="C61" i="11" s="1"/>
  <c r="D64" i="11"/>
  <c r="C64" i="11" s="1"/>
  <c r="D60" i="11"/>
  <c r="C60" i="11" s="1"/>
  <c r="N31" i="11"/>
  <c r="D98" i="11"/>
  <c r="C98" i="11" s="1"/>
  <c r="D69" i="11"/>
  <c r="C69" i="11" s="1"/>
  <c r="D16" i="11"/>
  <c r="C16" i="11" s="1"/>
  <c r="D95" i="11"/>
  <c r="C95" i="11" s="1"/>
  <c r="D50" i="11"/>
  <c r="C50" i="11" s="1"/>
  <c r="D76" i="11"/>
  <c r="K110" i="11"/>
  <c r="D48" i="11"/>
  <c r="H31" i="11"/>
  <c r="D88" i="11"/>
  <c r="C88" i="11" s="1"/>
  <c r="D40" i="11"/>
  <c r="C40" i="11" s="1"/>
  <c r="D116" i="11"/>
  <c r="C116" i="11" s="1"/>
  <c r="D77" i="11"/>
  <c r="C77" i="11" s="1"/>
  <c r="H25" i="11"/>
  <c r="D51" i="11"/>
  <c r="C51" i="11" s="1"/>
  <c r="D102" i="11"/>
  <c r="C102" i="11" s="1"/>
  <c r="K73" i="11"/>
  <c r="D18" i="11"/>
  <c r="C18" i="11" s="1"/>
  <c r="D29" i="11"/>
  <c r="C29" i="11" s="1"/>
  <c r="E121" i="10"/>
  <c r="M117" i="11"/>
  <c r="N117" i="11" s="1"/>
  <c r="D39" i="11"/>
  <c r="D24" i="11"/>
  <c r="C24" i="11" s="1"/>
  <c r="D15" i="11"/>
  <c r="C15" i="11" s="1"/>
  <c r="K31" i="11"/>
  <c r="D115" i="11"/>
  <c r="C115" i="11" s="1"/>
  <c r="D36" i="11"/>
  <c r="C36" i="11" s="1"/>
  <c r="D103" i="11"/>
  <c r="C103" i="11" s="1"/>
  <c r="D53" i="11"/>
  <c r="C53" i="11" s="1"/>
  <c r="D68" i="11"/>
  <c r="C68" i="11" s="1"/>
  <c r="D33" i="11"/>
  <c r="N73" i="11"/>
  <c r="D14" i="11"/>
  <c r="C14" i="11" s="1"/>
  <c r="N46" i="11"/>
  <c r="D101" i="11"/>
  <c r="C101" i="11" s="1"/>
  <c r="D109" i="11"/>
  <c r="C109" i="11" s="1"/>
  <c r="K37" i="11"/>
  <c r="D70" i="11"/>
  <c r="C70" i="11" s="1"/>
  <c r="D87" i="11"/>
  <c r="C87" i="11" s="1"/>
  <c r="D83" i="11"/>
  <c r="C83" i="11" s="1"/>
  <c r="D59" i="11"/>
  <c r="C59" i="11" s="1"/>
  <c r="D75" i="11"/>
  <c r="N65" i="11"/>
  <c r="D17" i="11"/>
  <c r="C17" i="11" s="1"/>
  <c r="D36" i="12"/>
  <c r="D122" i="11"/>
  <c r="D89" i="11"/>
  <c r="C89" i="11" s="1"/>
  <c r="D52" i="11"/>
  <c r="C52" i="11" s="1"/>
  <c r="D55" i="11"/>
  <c r="C55" i="11" s="1"/>
  <c r="H92" i="11"/>
  <c r="D84" i="11"/>
  <c r="C84" i="11" s="1"/>
  <c r="K92" i="11"/>
  <c r="D85" i="11"/>
  <c r="C85" i="11" s="1"/>
  <c r="H37" i="11"/>
  <c r="D43" i="11"/>
  <c r="C43" i="11" s="1"/>
  <c r="K105" i="11"/>
  <c r="D62" i="11"/>
  <c r="C62" i="11" s="1"/>
  <c r="D58" i="11"/>
  <c r="C58" i="11" s="1"/>
  <c r="D35" i="11"/>
  <c r="C35" i="11" s="1"/>
  <c r="D104" i="11"/>
  <c r="C104" i="11" s="1"/>
  <c r="D86" i="11"/>
  <c r="C86" i="11" s="1"/>
  <c r="D79" i="11"/>
  <c r="C79" i="11" s="1"/>
  <c r="L225" i="44"/>
  <c r="D67" i="11"/>
  <c r="C67" i="11" s="1"/>
  <c r="D13" i="11"/>
  <c r="C13" i="11" s="1"/>
  <c r="K99" i="11"/>
  <c r="N99" i="11"/>
  <c r="D10" i="11"/>
  <c r="D91" i="11"/>
  <c r="C91" i="11" s="1"/>
  <c r="D63" i="11"/>
  <c r="C63" i="11" s="1"/>
  <c r="E75" i="11"/>
  <c r="E75" i="10"/>
  <c r="E90" i="11"/>
  <c r="E90" i="10"/>
  <c r="E92" i="10" s="1"/>
  <c r="F18" i="14" s="1"/>
  <c r="I124" i="11"/>
  <c r="D20" i="11"/>
  <c r="D28" i="11"/>
  <c r="C28" i="11" s="1"/>
  <c r="D119" i="11"/>
  <c r="D45" i="11"/>
  <c r="C45" i="11" s="1"/>
  <c r="D11" i="11"/>
  <c r="E48" i="11"/>
  <c r="E65" i="11" s="1"/>
  <c r="E48" i="10"/>
  <c r="E65" i="10" s="1"/>
  <c r="F15" i="14" s="1"/>
  <c r="D56" i="11"/>
  <c r="C56" i="11" s="1"/>
  <c r="E76" i="11"/>
  <c r="E76" i="10"/>
  <c r="E20" i="10"/>
  <c r="E20" i="11"/>
  <c r="D107" i="11"/>
  <c r="C107" i="11" s="1"/>
  <c r="C110" i="11" s="1"/>
  <c r="D72" i="11"/>
  <c r="C72" i="11" s="1"/>
  <c r="H46" i="11"/>
  <c r="D22" i="11"/>
  <c r="C22" i="11" s="1"/>
  <c r="F124" i="11"/>
  <c r="E122" i="10"/>
  <c r="E122" i="11"/>
  <c r="K65" i="11"/>
  <c r="E11" i="10"/>
  <c r="E11" i="11"/>
  <c r="H65" i="11"/>
  <c r="E39" i="11"/>
  <c r="E39" i="10"/>
  <c r="E46" i="10" s="1"/>
  <c r="J124" i="11"/>
  <c r="K123" i="11"/>
  <c r="E36" i="12"/>
  <c r="D112" i="11"/>
  <c r="D27" i="11"/>
  <c r="H123" i="11"/>
  <c r="G124" i="11"/>
  <c r="D82" i="11"/>
  <c r="D94" i="11"/>
  <c r="N25" i="11"/>
  <c r="E229" i="13"/>
  <c r="N123" i="11"/>
  <c r="L124" i="11"/>
  <c r="C33" i="11"/>
  <c r="K25" i="11"/>
  <c r="C105" i="11" l="1"/>
  <c r="D80" i="11"/>
  <c r="C75" i="11"/>
  <c r="C48" i="11"/>
  <c r="C65" i="11" s="1"/>
  <c r="D123" i="11"/>
  <c r="D25" i="11"/>
  <c r="M124" i="11"/>
  <c r="C10" i="11"/>
  <c r="E25" i="11"/>
  <c r="C73" i="11"/>
  <c r="E80" i="10"/>
  <c r="F17" i="14" s="1"/>
  <c r="D37" i="11"/>
  <c r="D105" i="11"/>
  <c r="C119" i="11"/>
  <c r="D65" i="11"/>
  <c r="E80" i="11"/>
  <c r="D110" i="11"/>
  <c r="C37" i="11"/>
  <c r="D73" i="11"/>
  <c r="C20" i="11"/>
  <c r="E123" i="11"/>
  <c r="E127" i="11"/>
  <c r="D46" i="11"/>
  <c r="C90" i="11"/>
  <c r="E92" i="11"/>
  <c r="N124" i="11"/>
  <c r="C76" i="11"/>
  <c r="C80" i="11" s="1"/>
  <c r="E123" i="10"/>
  <c r="F23" i="14" s="1"/>
  <c r="C122" i="11"/>
  <c r="H124" i="11"/>
  <c r="E25" i="10"/>
  <c r="F11" i="14" s="1"/>
  <c r="C11" i="11"/>
  <c r="D31" i="11"/>
  <c r="C27" i="11"/>
  <c r="C31" i="11" s="1"/>
  <c r="D99" i="11"/>
  <c r="C94" i="11"/>
  <c r="C99" i="11" s="1"/>
  <c r="F14" i="14"/>
  <c r="D92" i="11"/>
  <c r="C82" i="11"/>
  <c r="E46" i="11"/>
  <c r="C39" i="11"/>
  <c r="C46" i="11" s="1"/>
  <c r="C112" i="11"/>
  <c r="C117" i="11" s="1"/>
  <c r="D117" i="11"/>
  <c r="K124" i="11"/>
  <c r="C92" i="11" l="1"/>
  <c r="C123" i="11"/>
  <c r="E124" i="10"/>
  <c r="E124" i="11"/>
  <c r="E125" i="11" s="1"/>
  <c r="C25" i="11"/>
  <c r="F24" i="14"/>
  <c r="F229" i="13" s="1"/>
  <c r="D124" i="11"/>
  <c r="F25" i="14" l="1"/>
  <c r="E129" i="11"/>
  <c r="C124" i="11"/>
  <c r="F230" i="13"/>
  <c r="C93" i="3"/>
  <c r="B4" i="8" l="1"/>
  <c r="B9" i="8" l="1"/>
  <c r="B11" i="8" s="1"/>
  <c r="B5" i="8"/>
  <c r="B10" i="8"/>
  <c r="B8" i="8"/>
  <c r="B7" i="8"/>
  <c r="B6" i="8"/>
  <c r="B14" i="8" l="1"/>
  <c r="B12" i="8"/>
  <c r="B16" i="8"/>
  <c r="B15" i="8"/>
  <c r="B18" i="8" l="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17" i="8"/>
  <c r="B92" i="8" l="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94" i="8"/>
  <c r="B166" i="8" l="1"/>
  <c r="B169" i="8"/>
  <c r="B170" i="8" l="1"/>
  <c r="B172" i="8" l="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171" i="8"/>
  <c r="B204" i="8" l="1"/>
  <c r="B203" i="8"/>
  <c r="B205" i="8" l="1"/>
  <c r="B206" i="8"/>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I66" i="6"/>
  <c r="B248" i="8" l="1"/>
  <c r="B251" i="8" s="1"/>
  <c r="B250" i="8"/>
  <c r="H25" i="6"/>
  <c r="H37" i="6"/>
  <c r="H105" i="6"/>
  <c r="H110" i="6"/>
  <c r="H99" i="6"/>
  <c r="H123" i="6"/>
  <c r="H92" i="6"/>
  <c r="H117" i="6"/>
  <c r="B253" i="8" l="1"/>
  <c r="B252" i="8"/>
  <c r="I32" i="6"/>
  <c r="I57" i="6"/>
  <c r="I12" i="6"/>
  <c r="I34" i="6"/>
  <c r="I81" i="6"/>
  <c r="B255" i="8" l="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254" i="8"/>
  <c r="I118" i="6"/>
  <c r="I42" i="6"/>
  <c r="I38" i="6"/>
  <c r="I47" i="6"/>
  <c r="I23" i="6"/>
  <c r="I114" i="6"/>
  <c r="I100" i="6"/>
  <c r="I74" i="6"/>
  <c r="I111" i="6"/>
  <c r="I71" i="6"/>
  <c r="I108" i="6"/>
  <c r="I106" i="6"/>
  <c r="I44" i="6"/>
  <c r="I26" i="6"/>
  <c r="I97" i="6"/>
  <c r="I93" i="6"/>
  <c r="G123" i="6"/>
  <c r="G105" i="6"/>
  <c r="G99" i="6"/>
  <c r="G110" i="6"/>
  <c r="G92" i="6"/>
  <c r="G80" i="6"/>
  <c r="G73" i="6"/>
  <c r="G65" i="6"/>
  <c r="G31" i="6"/>
  <c r="G46" i="6"/>
  <c r="G37" i="6"/>
  <c r="G117" i="6"/>
  <c r="I91" i="6" l="1"/>
  <c r="I116" i="6" l="1"/>
  <c r="I28" i="6" l="1"/>
  <c r="I63" i="6"/>
  <c r="I56" i="6"/>
  <c r="I115" i="6"/>
  <c r="I17" i="6"/>
  <c r="I41" i="6"/>
  <c r="I43" i="6"/>
  <c r="I13" i="6"/>
  <c r="I15" i="6"/>
  <c r="I21" i="6"/>
  <c r="I22" i="6"/>
  <c r="I98" i="6"/>
  <c r="I35" i="6"/>
  <c r="I52" i="6"/>
  <c r="I64" i="6"/>
  <c r="I78" i="6"/>
  <c r="I87" i="6"/>
  <c r="I122" i="6"/>
  <c r="I54" i="6"/>
  <c r="I60" i="6"/>
  <c r="I61" i="6"/>
  <c r="I83" i="6"/>
  <c r="I95" i="6"/>
  <c r="I36" i="6"/>
  <c r="I18" i="6"/>
  <c r="I20" i="6"/>
  <c r="I40" i="6"/>
  <c r="I50" i="6"/>
  <c r="I59" i="6"/>
  <c r="I68" i="6"/>
  <c r="I76" i="6"/>
  <c r="I85" i="6"/>
  <c r="I90" i="6"/>
  <c r="I103" i="6"/>
  <c r="I121" i="6"/>
  <c r="I14" i="6"/>
  <c r="I16" i="6"/>
  <c r="I24" i="6"/>
  <c r="I53" i="6"/>
  <c r="I62" i="6"/>
  <c r="I72" i="6"/>
  <c r="I79" i="6"/>
  <c r="I88" i="6"/>
  <c r="I96" i="6"/>
  <c r="I104" i="6"/>
  <c r="I109" i="6"/>
  <c r="I113" i="6"/>
  <c r="I29" i="6"/>
  <c r="I49" i="6"/>
  <c r="I51" i="6"/>
  <c r="I58" i="6"/>
  <c r="I84" i="6"/>
  <c r="I86" i="6"/>
  <c r="I89" i="6"/>
  <c r="I102" i="6"/>
  <c r="I120" i="6"/>
  <c r="F80" i="6" l="1"/>
  <c r="I119" i="6"/>
  <c r="F123" i="6"/>
  <c r="I107" i="6"/>
  <c r="F110" i="6"/>
  <c r="I110" i="6" s="1"/>
  <c r="I27" i="6"/>
  <c r="F31" i="6"/>
  <c r="I101" i="6"/>
  <c r="F105" i="6"/>
  <c r="I105" i="6" s="1"/>
  <c r="I48" i="6"/>
  <c r="F65" i="6"/>
  <c r="I67" i="6"/>
  <c r="F73" i="6"/>
  <c r="I39" i="6"/>
  <c r="F46" i="6"/>
  <c r="I10" i="6"/>
  <c r="F25" i="6"/>
  <c r="I82" i="6"/>
  <c r="F92" i="6"/>
  <c r="I92" i="6" s="1"/>
  <c r="I33" i="6"/>
  <c r="F37" i="6"/>
  <c r="I37" i="6" s="1"/>
  <c r="I94" i="6"/>
  <c r="F99" i="6"/>
  <c r="I99" i="6" s="1"/>
  <c r="I112" i="6"/>
  <c r="F117" i="6"/>
  <c r="I117" i="6" s="1"/>
  <c r="I123" i="6" l="1"/>
  <c r="F124" i="6"/>
  <c r="E73" i="4" l="1"/>
  <c r="D73" i="4"/>
  <c r="C73" i="4"/>
  <c r="E45" i="4"/>
  <c r="D45" i="4"/>
  <c r="C45" i="4"/>
  <c r="E35" i="4"/>
  <c r="D35" i="4"/>
  <c r="C35" i="4"/>
  <c r="E30" i="4"/>
  <c r="D30" i="4"/>
  <c r="C30" i="4"/>
  <c r="E16" i="4"/>
  <c r="D16" i="4"/>
  <c r="C16" i="4"/>
  <c r="E11" i="4"/>
  <c r="D11" i="4"/>
  <c r="C11" i="4"/>
  <c r="E10" i="4"/>
  <c r="D10" i="4"/>
  <c r="C10" i="4"/>
  <c r="B101" i="3"/>
  <c r="B96" i="4" s="1"/>
  <c r="E100" i="3"/>
  <c r="E95" i="4" s="1"/>
  <c r="D100" i="3"/>
  <c r="D95" i="4" s="1"/>
  <c r="C100" i="3"/>
  <c r="C95" i="4" s="1"/>
  <c r="E99" i="3"/>
  <c r="D99" i="3"/>
  <c r="D94" i="4" s="1"/>
  <c r="C99" i="3"/>
  <c r="C94" i="4" s="1"/>
  <c r="B96" i="3"/>
  <c r="B91" i="4" s="1"/>
  <c r="B95" i="3"/>
  <c r="B90" i="4" s="1"/>
  <c r="B93" i="3"/>
  <c r="B88" i="4" s="1"/>
  <c r="B77" i="3"/>
  <c r="B76" i="4" s="1"/>
  <c r="B75" i="3"/>
  <c r="B74" i="4" s="1"/>
  <c r="D73" i="3"/>
  <c r="D72" i="4" s="1"/>
  <c r="C73" i="3"/>
  <c r="C72" i="4" s="1"/>
  <c r="D72" i="3"/>
  <c r="D71" i="4" s="1"/>
  <c r="C72" i="3"/>
  <c r="C71" i="4" s="1"/>
  <c r="D71" i="3"/>
  <c r="D70" i="4" s="1"/>
  <c r="C71" i="3"/>
  <c r="C70" i="4" s="1"/>
  <c r="D70" i="3"/>
  <c r="D69" i="4" s="1"/>
  <c r="C70" i="3"/>
  <c r="C69" i="4" s="1"/>
  <c r="D69" i="3"/>
  <c r="D68" i="4" s="1"/>
  <c r="C69" i="3"/>
  <c r="C68" i="4" s="1"/>
  <c r="D68" i="3"/>
  <c r="D67" i="4" s="1"/>
  <c r="C68" i="3"/>
  <c r="C67" i="4" s="1"/>
  <c r="D67" i="3"/>
  <c r="D66" i="4" s="1"/>
  <c r="C67" i="3"/>
  <c r="C66" i="4" s="1"/>
  <c r="D66" i="3"/>
  <c r="D65" i="4" s="1"/>
  <c r="C66" i="3"/>
  <c r="C65" i="4" s="1"/>
  <c r="D65" i="3"/>
  <c r="D64" i="4" s="1"/>
  <c r="C65" i="3"/>
  <c r="C64" i="4" s="1"/>
  <c r="D64" i="3"/>
  <c r="D63" i="4" s="1"/>
  <c r="C64" i="3"/>
  <c r="C63" i="4" s="1"/>
  <c r="D63" i="3"/>
  <c r="D62" i="4" s="1"/>
  <c r="C63" i="3"/>
  <c r="C62" i="4" s="1"/>
  <c r="D62" i="3"/>
  <c r="D61" i="4" s="1"/>
  <c r="C62" i="3"/>
  <c r="C61" i="4" s="1"/>
  <c r="D61" i="3"/>
  <c r="D60" i="4" s="1"/>
  <c r="C61" i="3"/>
  <c r="C60" i="4" s="1"/>
  <c r="D60" i="3"/>
  <c r="D59" i="4" s="1"/>
  <c r="C60" i="3"/>
  <c r="C59" i="4" s="1"/>
  <c r="D59" i="3"/>
  <c r="D58" i="4" s="1"/>
  <c r="C59" i="3"/>
  <c r="C58" i="4" s="1"/>
  <c r="D58" i="3"/>
  <c r="D57" i="4" s="1"/>
  <c r="C58" i="3"/>
  <c r="C57" i="4" s="1"/>
  <c r="D57" i="3"/>
  <c r="D56" i="4" s="1"/>
  <c r="C57" i="3"/>
  <c r="C56" i="4" s="1"/>
  <c r="D56" i="3"/>
  <c r="D55" i="4" s="1"/>
  <c r="C56" i="3"/>
  <c r="C55" i="4" s="1"/>
  <c r="D55" i="3"/>
  <c r="C55" i="3"/>
  <c r="C54" i="4" s="1"/>
  <c r="E54" i="3"/>
  <c r="E53" i="4" s="1"/>
  <c r="D54" i="3"/>
  <c r="D53" i="4" s="1"/>
  <c r="C54" i="3"/>
  <c r="C53" i="4" s="1"/>
  <c r="E53" i="3"/>
  <c r="E52" i="4" s="1"/>
  <c r="D53" i="3"/>
  <c r="D52" i="4" s="1"/>
  <c r="C53" i="3"/>
  <c r="C52" i="4" s="1"/>
  <c r="E52" i="3"/>
  <c r="E51" i="4" s="1"/>
  <c r="D52" i="3"/>
  <c r="D51" i="4" s="1"/>
  <c r="C52" i="3"/>
  <c r="C51" i="4" s="1"/>
  <c r="E51" i="3"/>
  <c r="E50" i="4" s="1"/>
  <c r="D51" i="3"/>
  <c r="D50" i="4" s="1"/>
  <c r="C51" i="3"/>
  <c r="C50" i="4" s="1"/>
  <c r="B50" i="3"/>
  <c r="B49" i="4" s="1"/>
  <c r="B48" i="3"/>
  <c r="B47" i="4" s="1"/>
  <c r="D47" i="3"/>
  <c r="D48" i="3" s="1"/>
  <c r="C47" i="3"/>
  <c r="C46" i="4" s="1"/>
  <c r="B45" i="3"/>
  <c r="B44" i="4" s="1"/>
  <c r="B42" i="3"/>
  <c r="B41" i="4" s="1"/>
  <c r="D38" i="3"/>
  <c r="D38" i="4" s="1"/>
  <c r="C38" i="3"/>
  <c r="C38" i="4" s="1"/>
  <c r="E37" i="4"/>
  <c r="D37" i="3"/>
  <c r="D37" i="4" s="1"/>
  <c r="C37" i="3"/>
  <c r="C37" i="4" s="1"/>
  <c r="D36" i="3"/>
  <c r="D36" i="4" s="1"/>
  <c r="C36" i="3"/>
  <c r="C36" i="4" s="1"/>
  <c r="D34" i="3"/>
  <c r="D34" i="4" s="1"/>
  <c r="C34" i="3"/>
  <c r="C34" i="4" s="1"/>
  <c r="D33" i="3"/>
  <c r="D33" i="4" s="1"/>
  <c r="C33" i="3"/>
  <c r="C33" i="4" s="1"/>
  <c r="D32" i="3"/>
  <c r="D32" i="4" s="1"/>
  <c r="C32" i="3"/>
  <c r="C32" i="4" s="1"/>
  <c r="D31" i="3"/>
  <c r="D31" i="4" s="1"/>
  <c r="C31" i="3"/>
  <c r="C31" i="4" s="1"/>
  <c r="D29" i="3"/>
  <c r="D29" i="4" s="1"/>
  <c r="C29" i="3"/>
  <c r="C29" i="4" s="1"/>
  <c r="D28" i="3"/>
  <c r="D28" i="4" s="1"/>
  <c r="C28" i="3"/>
  <c r="C28" i="4" s="1"/>
  <c r="D27" i="3"/>
  <c r="D27" i="4" s="1"/>
  <c r="C27" i="3"/>
  <c r="C27" i="4" s="1"/>
  <c r="D26" i="3"/>
  <c r="D26" i="4" s="1"/>
  <c r="C26" i="3"/>
  <c r="C26" i="4" s="1"/>
  <c r="D25" i="3"/>
  <c r="D25" i="4" s="1"/>
  <c r="C25" i="3"/>
  <c r="C25" i="4" s="1"/>
  <c r="D24" i="3"/>
  <c r="D24" i="4" s="1"/>
  <c r="C24" i="3"/>
  <c r="C24" i="4" s="1"/>
  <c r="D23" i="3"/>
  <c r="D23" i="4" s="1"/>
  <c r="C23" i="3"/>
  <c r="C23" i="4" s="1"/>
  <c r="D22" i="3"/>
  <c r="D22" i="4" s="1"/>
  <c r="C22" i="3"/>
  <c r="C22" i="4" s="1"/>
  <c r="D21" i="3"/>
  <c r="D21" i="4" s="1"/>
  <c r="C21" i="3"/>
  <c r="C21" i="4" s="1"/>
  <c r="D20" i="3"/>
  <c r="D20" i="4" s="1"/>
  <c r="C20" i="3"/>
  <c r="C20" i="4" s="1"/>
  <c r="D19" i="3"/>
  <c r="D19" i="4" s="1"/>
  <c r="C19" i="3"/>
  <c r="C19" i="4" s="1"/>
  <c r="D18" i="3"/>
  <c r="D18" i="4" s="1"/>
  <c r="C18" i="3"/>
  <c r="C18" i="4" s="1"/>
  <c r="D17" i="3"/>
  <c r="D17" i="4" s="1"/>
  <c r="C17" i="3"/>
  <c r="C17" i="4" s="1"/>
  <c r="D15" i="3"/>
  <c r="D15" i="4" s="1"/>
  <c r="C15" i="3"/>
  <c r="C15" i="4" s="1"/>
  <c r="D14" i="3"/>
  <c r="D14" i="4" s="1"/>
  <c r="C14" i="3"/>
  <c r="C14" i="4" s="1"/>
  <c r="D13" i="3"/>
  <c r="D13" i="4" s="1"/>
  <c r="C13" i="3"/>
  <c r="C13" i="4" s="1"/>
  <c r="D12" i="3"/>
  <c r="C12" i="3"/>
  <c r="E9" i="3"/>
  <c r="E9" i="4" s="1"/>
  <c r="D9" i="3"/>
  <c r="D9" i="4" s="1"/>
  <c r="C9" i="3"/>
  <c r="C9" i="4" s="1"/>
  <c r="B9" i="3"/>
  <c r="C109" i="2"/>
  <c r="D101" i="2"/>
  <c r="C101" i="2"/>
  <c r="D75" i="2"/>
  <c r="C75" i="2"/>
  <c r="E73" i="3"/>
  <c r="E72" i="4" s="1"/>
  <c r="E72" i="3"/>
  <c r="E71" i="4" s="1"/>
  <c r="E71" i="3"/>
  <c r="E70" i="4" s="1"/>
  <c r="E70" i="3"/>
  <c r="E69" i="4" s="1"/>
  <c r="E69" i="3"/>
  <c r="E68" i="4" s="1"/>
  <c r="E68" i="3"/>
  <c r="E67" i="4" s="1"/>
  <c r="E67" i="3"/>
  <c r="E66" i="4" s="1"/>
  <c r="E66" i="3"/>
  <c r="E65" i="4" s="1"/>
  <c r="E65" i="3"/>
  <c r="E64" i="4" s="1"/>
  <c r="E64" i="3"/>
  <c r="E63" i="4" s="1"/>
  <c r="E59" i="3"/>
  <c r="E58" i="4" s="1"/>
  <c r="E57" i="3"/>
  <c r="E56" i="4" s="1"/>
  <c r="E56" i="3"/>
  <c r="E55" i="4" s="1"/>
  <c r="D48" i="2"/>
  <c r="C48" i="2"/>
  <c r="D40" i="2"/>
  <c r="D42" i="2" s="1"/>
  <c r="C40" i="2"/>
  <c r="C42" i="2" s="1"/>
  <c r="C53" i="5"/>
  <c r="E52" i="5"/>
  <c r="E53" i="5" s="1"/>
  <c r="D52" i="5"/>
  <c r="D51" i="5"/>
  <c r="C42" i="5"/>
  <c r="D40" i="5"/>
  <c r="E39" i="5"/>
  <c r="D39" i="5"/>
  <c r="C32" i="5"/>
  <c r="D31" i="5"/>
  <c r="D28" i="5"/>
  <c r="D27" i="5"/>
  <c r="D23" i="5"/>
  <c r="C22" i="5"/>
  <c r="C24" i="5" s="1"/>
  <c r="D20" i="5"/>
  <c r="D19" i="5"/>
  <c r="D17" i="5"/>
  <c r="E13" i="5"/>
  <c r="D13" i="5"/>
  <c r="C44" i="5" l="1"/>
  <c r="C46" i="5" s="1"/>
  <c r="C57" i="5" s="1"/>
  <c r="D44" i="5"/>
  <c r="D96" i="4"/>
  <c r="D53" i="5"/>
  <c r="C39" i="3"/>
  <c r="C42" i="3" s="1"/>
  <c r="C34" i="5"/>
  <c r="D22" i="5"/>
  <c r="D24" i="5" s="1"/>
  <c r="D46" i="4"/>
  <c r="D47" i="4" s="1"/>
  <c r="D39" i="3"/>
  <c r="D42" i="3" s="1"/>
  <c r="E101" i="3"/>
  <c r="C12" i="4"/>
  <c r="C39" i="4" s="1"/>
  <c r="C41" i="4" s="1"/>
  <c r="D32" i="5"/>
  <c r="E94" i="4"/>
  <c r="E96" i="4" s="1"/>
  <c r="D42" i="5"/>
  <c r="D46" i="5" s="1"/>
  <c r="D57" i="5" s="1"/>
  <c r="C77" i="2"/>
  <c r="C103" i="2" s="1"/>
  <c r="C104" i="2" s="1"/>
  <c r="C47" i="4"/>
  <c r="C74" i="4"/>
  <c r="C96" i="4"/>
  <c r="C101" i="3"/>
  <c r="C75" i="3"/>
  <c r="D101" i="3"/>
  <c r="D12" i="4"/>
  <c r="D39" i="4" s="1"/>
  <c r="D41" i="4" s="1"/>
  <c r="D77" i="2"/>
  <c r="D103" i="2" s="1"/>
  <c r="D104" i="2" s="1"/>
  <c r="C48" i="3"/>
  <c r="D75" i="3"/>
  <c r="D77" i="3" s="1"/>
  <c r="E47" i="3"/>
  <c r="E46" i="4" s="1"/>
  <c r="E47" i="4" s="1"/>
  <c r="E63" i="3"/>
  <c r="E62" i="4" s="1"/>
  <c r="D54" i="4"/>
  <c r="D74" i="4" s="1"/>
  <c r="E48" i="2"/>
  <c r="D93" i="3"/>
  <c r="D76" i="4" l="1"/>
  <c r="C76" i="4"/>
  <c r="C48" i="5"/>
  <c r="C77" i="3"/>
  <c r="C95" i="3" s="1"/>
  <c r="C96" i="3" s="1"/>
  <c r="E48" i="3"/>
  <c r="D34" i="5"/>
  <c r="D48" i="5" s="1"/>
  <c r="D55" i="5" s="1"/>
  <c r="D95" i="3"/>
  <c r="D96" i="3" s="1"/>
  <c r="C88" i="4" l="1"/>
  <c r="C90" i="4" s="1"/>
  <c r="C91" i="4" s="1"/>
  <c r="D88" i="4" l="1"/>
  <c r="D90" i="4" s="1"/>
  <c r="D91" i="4" s="1"/>
  <c r="I77" i="6" l="1"/>
  <c r="I70" i="6"/>
  <c r="H31" i="6" l="1"/>
  <c r="I31" i="6" s="1"/>
  <c r="I30" i="6"/>
  <c r="H80" i="6"/>
  <c r="I80" i="6" s="1"/>
  <c r="I75" i="6"/>
  <c r="H73" i="6"/>
  <c r="I73" i="6" s="1"/>
  <c r="I69" i="6"/>
  <c r="H65" i="6"/>
  <c r="I65" i="6" s="1"/>
  <c r="I55" i="6"/>
  <c r="H46" i="6"/>
  <c r="I45" i="6"/>
  <c r="E88" i="4"/>
  <c r="H124" i="6" l="1"/>
  <c r="I46" i="6"/>
  <c r="E101" i="2" l="1"/>
  <c r="E93" i="3" l="1"/>
  <c r="E44" i="5"/>
  <c r="E12" i="3" l="1"/>
  <c r="E17" i="5"/>
  <c r="E14" i="3" l="1"/>
  <c r="E14" i="4" s="1"/>
  <c r="E19" i="5"/>
  <c r="E18" i="5"/>
  <c r="E13" i="3"/>
  <c r="E13" i="4" s="1"/>
  <c r="E15" i="3"/>
  <c r="E15" i="4" s="1"/>
  <c r="E20" i="5"/>
  <c r="E12" i="4"/>
  <c r="E39" i="3" l="1"/>
  <c r="E22" i="5"/>
  <c r="E38" i="4" l="1"/>
  <c r="E34" i="4" l="1"/>
  <c r="E33" i="4"/>
  <c r="E29" i="4"/>
  <c r="E28" i="4"/>
  <c r="E27" i="4"/>
  <c r="E26" i="4"/>
  <c r="E25" i="4"/>
  <c r="E24" i="4"/>
  <c r="E23" i="4"/>
  <c r="E22" i="4"/>
  <c r="E21" i="4"/>
  <c r="E19" i="4"/>
  <c r="E18" i="4"/>
  <c r="E31" i="4" l="1"/>
  <c r="E36" i="4"/>
  <c r="E32" i="4"/>
  <c r="E20" i="4"/>
  <c r="E42" i="2" l="1"/>
  <c r="E24" i="5"/>
  <c r="E17" i="4"/>
  <c r="E39" i="4" s="1"/>
  <c r="E41" i="4" s="1"/>
  <c r="E42" i="3"/>
  <c r="E34" i="5" l="1"/>
  <c r="I19" i="6" l="1"/>
  <c r="E60" i="3"/>
  <c r="E61" i="3"/>
  <c r="E60" i="4" s="1"/>
  <c r="E55" i="3"/>
  <c r="E54" i="4" s="1"/>
  <c r="E58" i="3"/>
  <c r="E57" i="4" s="1"/>
  <c r="E62" i="3"/>
  <c r="E61" i="4" s="1"/>
  <c r="E42" i="5" l="1"/>
  <c r="E77" i="2"/>
  <c r="E103" i="2" s="1"/>
  <c r="G25" i="6"/>
  <c r="I11" i="6"/>
  <c r="E59" i="4"/>
  <c r="E74" i="4" s="1"/>
  <c r="E76" i="4" s="1"/>
  <c r="E90" i="4" s="1"/>
  <c r="E91" i="4" s="1"/>
  <c r="E75" i="3"/>
  <c r="E77" i="3" s="1"/>
  <c r="E95" i="3" s="1"/>
  <c r="E96" i="3" s="1"/>
  <c r="E104" i="2" l="1"/>
  <c r="E46" i="5"/>
  <c r="E57" i="5" s="1"/>
  <c r="G124" i="6"/>
  <c r="I124" i="6" s="1"/>
  <c r="I25" i="6"/>
  <c r="G42" i="5" l="1"/>
  <c r="G40" i="5"/>
  <c r="G44" i="5"/>
  <c r="G46" i="5"/>
  <c r="G57" i="5"/>
  <c r="E48" i="5"/>
  <c r="E5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 ADEOLA</author>
  </authors>
  <commentList>
    <comment ref="F25" authorId="0" shapeId="0" xr:uid="{00000000-0006-0000-1000-000001000000}">
      <text>
        <r>
          <rPr>
            <b/>
            <sz val="9"/>
            <color indexed="81"/>
            <rFont val="Tahoma"/>
            <family val="2"/>
          </rPr>
          <t>A ADEOLA: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 ADEOLA</author>
  </authors>
  <commentList>
    <comment ref="F25" authorId="0" shapeId="0" xr:uid="{00000000-0006-0000-A900-000001000000}">
      <text>
        <r>
          <rPr>
            <b/>
            <sz val="9"/>
            <color indexed="81"/>
            <rFont val="Tahoma"/>
            <family val="2"/>
          </rPr>
          <t>A ADEOLA: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ADEOLA</author>
  </authors>
  <commentList>
    <comment ref="F24" authorId="0" shapeId="0" xr:uid="{00000000-0006-0000-FC00-000001000000}">
      <text>
        <r>
          <rPr>
            <b/>
            <sz val="9"/>
            <color indexed="81"/>
            <rFont val="Tahoma"/>
            <family val="2"/>
          </rPr>
          <t>A ADEOLA:</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ADEOLA</author>
  </authors>
  <commentList>
    <comment ref="F86" authorId="0" shapeId="0" xr:uid="{00000000-0006-0000-2B01-000001000000}">
      <text>
        <r>
          <rPr>
            <b/>
            <sz val="9"/>
            <color indexed="81"/>
            <rFont val="Tahoma"/>
            <family val="2"/>
          </rPr>
          <t>A ADEOLA:</t>
        </r>
        <r>
          <rPr>
            <sz val="9"/>
            <color indexed="81"/>
            <rFont val="Tahoma"/>
            <family val="2"/>
          </rPr>
          <t xml:space="preserve">
REDUCED</t>
        </r>
      </text>
    </comment>
  </commentList>
</comments>
</file>

<file path=xl/sharedStrings.xml><?xml version="1.0" encoding="utf-8"?>
<sst xmlns="http://schemas.openxmlformats.org/spreadsheetml/2006/main" count="69938" uniqueCount="1820">
  <si>
    <t>STATE GOVERNMENT OF OSUN</t>
  </si>
  <si>
    <t>2021 ESTIMATES</t>
  </si>
  <si>
    <t>ECONOMIC CODE</t>
  </si>
  <si>
    <t>DESCRIPTION</t>
  </si>
  <si>
    <t>APPROVED BUDGET 2020</t>
  </si>
  <si>
    <t>₦</t>
  </si>
  <si>
    <t>GOVERNMENT SHARE OF FAAC</t>
  </si>
  <si>
    <t>OTHER REVENUE FROM FAAC</t>
  </si>
  <si>
    <t>PERSONAL TAXES</t>
  </si>
  <si>
    <t>CORPORATE TAXES</t>
  </si>
  <si>
    <t>LICENCES - GENERAL</t>
  </si>
  <si>
    <t>FEES - GENERAL</t>
  </si>
  <si>
    <t>FINES - GENERAL</t>
  </si>
  <si>
    <t>SALES - GENERAL</t>
  </si>
  <si>
    <t>EARNINGS -GENERAL</t>
  </si>
  <si>
    <t>RENT ON GOVERNMENT BUILDINGS - GENERAL</t>
  </si>
  <si>
    <t>RENT ON LAND &amp; OTHERS - GENERAL</t>
  </si>
  <si>
    <t>INVESTMENT INCOME</t>
  </si>
  <si>
    <t>INTEREST EARNED</t>
  </si>
  <si>
    <t>RE-IMBURSEMENT GENERAL</t>
  </si>
  <si>
    <t>DOMESTIC AIDS</t>
  </si>
  <si>
    <t>FOREIGN AIDS</t>
  </si>
  <si>
    <t xml:space="preserve">DOMESTIC GRANTS </t>
  </si>
  <si>
    <t xml:space="preserve">FOREIGN GRANTS </t>
  </si>
  <si>
    <t>DOMESTIC LOAN/BORROWING RECEIPTS</t>
  </si>
  <si>
    <t>FOREIGN LOAN/BORROWING RECEIPTS</t>
  </si>
  <si>
    <t>EXPENDITURE</t>
  </si>
  <si>
    <t>OVERALL BUDGET BASED ON NATURE</t>
  </si>
  <si>
    <t>OPENING BALANCE (A)</t>
  </si>
  <si>
    <t>REVENUE:</t>
  </si>
  <si>
    <t>SHARE OF FEDERATION ALLOCATION ACCOUNT</t>
  </si>
  <si>
    <t>GOVERNMENT SHARE OF VAT</t>
  </si>
  <si>
    <t>GOVERNMENT SHARE OF EXCESS CRUDE ACCOUNT</t>
  </si>
  <si>
    <t>INDEPENDENT REVENUE</t>
  </si>
  <si>
    <t>REPAYMENT-GENERAL</t>
  </si>
  <si>
    <t>AIDS AND GRANTS</t>
  </si>
  <si>
    <t>DOMESTIC GRANTS</t>
  </si>
  <si>
    <t>FOREIGN GRANTS</t>
  </si>
  <si>
    <t>OTHER CAPITAL RECEIPTS</t>
  </si>
  <si>
    <t>TOTAL CURRENT YEAR RECEIPTS (B)</t>
  </si>
  <si>
    <t>OTHER CAPITAL RECIEPTS</t>
  </si>
  <si>
    <t xml:space="preserve">OTHER CAPITAL RECIEPTS </t>
  </si>
  <si>
    <t/>
  </si>
  <si>
    <t>LOANS REPAYMENTS - PRINCIPAL</t>
  </si>
  <si>
    <t>LOANS REPAYMENTS - INTEREST</t>
  </si>
  <si>
    <t>21010100</t>
  </si>
  <si>
    <t>SALARIES AND WAGES</t>
  </si>
  <si>
    <t>21020100</t>
  </si>
  <si>
    <t>ALLOWANCES</t>
  </si>
  <si>
    <t>21020200</t>
  </si>
  <si>
    <t>SOCIAL CONTRIBUTIONS</t>
  </si>
  <si>
    <t>21030100</t>
  </si>
  <si>
    <t>SOCIAL BENEFITS</t>
  </si>
  <si>
    <t>22020100</t>
  </si>
  <si>
    <t>TRAVEL &amp; TRANSPORT - GENERAL</t>
  </si>
  <si>
    <t>22020200</t>
  </si>
  <si>
    <t>UTILITIES - GENERAL</t>
  </si>
  <si>
    <t>22020300</t>
  </si>
  <si>
    <t>MATERIALS &amp; SUPPLIES - GENERAL</t>
  </si>
  <si>
    <t>22020400</t>
  </si>
  <si>
    <t>MAINTENANCE SERVICES - GENERAL</t>
  </si>
  <si>
    <t>22020500</t>
  </si>
  <si>
    <t>TRAINING - GENERAL</t>
  </si>
  <si>
    <t>22020600</t>
  </si>
  <si>
    <t>OTHER SERVICES - GENERAL</t>
  </si>
  <si>
    <t>22020700</t>
  </si>
  <si>
    <t>CONSULTING &amp; PROFESSIONAL SERVICES - GENERAL</t>
  </si>
  <si>
    <t>22020800</t>
  </si>
  <si>
    <t>FUEL &amp; LUBRICANTS - GENERAL</t>
  </si>
  <si>
    <t>22020900</t>
  </si>
  <si>
    <t>FINANCIAL CHARGES - GENERAL</t>
  </si>
  <si>
    <t>22021000</t>
  </si>
  <si>
    <t>MISCELLANEOUS EXPENSES GENERAL</t>
  </si>
  <si>
    <t>22030100</t>
  </si>
  <si>
    <t>STAFF LOANS &amp; ADVANCES</t>
  </si>
  <si>
    <t>22040100</t>
  </si>
  <si>
    <t>LOCAL GRANTS AND CONTRIBUTIONS</t>
  </si>
  <si>
    <t>22040200</t>
  </si>
  <si>
    <t>FOREIGN GRANTS AND CONTRIBUTIONS</t>
  </si>
  <si>
    <t>22050100</t>
  </si>
  <si>
    <t>SUBSIDY TO GOVERNMENT OWNED COMPANIES &amp; PARASTATALS</t>
  </si>
  <si>
    <t>22050200</t>
  </si>
  <si>
    <t xml:space="preserve">SUBSIDY TO PRIVATE COMPANIES </t>
  </si>
  <si>
    <t>22070100</t>
  </si>
  <si>
    <t>TRANSFER TO FUND RECURRENT EXPENDITURE-PAYMENT</t>
  </si>
  <si>
    <t>22080100</t>
  </si>
  <si>
    <t>TRANSFERS-PAYMENT TO INDIVIDUALS</t>
  </si>
  <si>
    <t>23040100</t>
  </si>
  <si>
    <t>PRESERVATION OF THE ENVIRONMENT- GENERAL</t>
  </si>
  <si>
    <t>23050100</t>
  </si>
  <si>
    <t>OTHER CAPITAL EXPENDITURE</t>
  </si>
  <si>
    <t>SALARY, GRATUITY AND PENSION ARREARS</t>
  </si>
  <si>
    <t>31050100</t>
  </si>
  <si>
    <t>INVENTORIES</t>
  </si>
  <si>
    <t>31050200</t>
  </si>
  <si>
    <t>31060100</t>
  </si>
  <si>
    <t>PERSONAL ADVANCES</t>
  </si>
  <si>
    <t>31060200</t>
  </si>
  <si>
    <t>ADMINISTRATIVE ADVANCES</t>
  </si>
  <si>
    <t>31060300</t>
  </si>
  <si>
    <t>IMPRESTS</t>
  </si>
  <si>
    <t>31090100</t>
  </si>
  <si>
    <t>LOCAL INVESTMENTS</t>
  </si>
  <si>
    <t>31090200</t>
  </si>
  <si>
    <t>FOREIGN  INVESTMENTS</t>
  </si>
  <si>
    <t>31100100</t>
  </si>
  <si>
    <t>LOCAL LOANS</t>
  </si>
  <si>
    <t>31100200</t>
  </si>
  <si>
    <t>FOREIGN LOANS</t>
  </si>
  <si>
    <t>32010100</t>
  </si>
  <si>
    <t>LAND &amp; BUILDING - GENERAL</t>
  </si>
  <si>
    <t>32010200</t>
  </si>
  <si>
    <t>INFRASTRUCTURE - GENERAL</t>
  </si>
  <si>
    <t>32010300</t>
  </si>
  <si>
    <t>PLANT &amp; MACHINERY - GENERAL</t>
  </si>
  <si>
    <t>32010400</t>
  </si>
  <si>
    <t>FIXED ASSETS - GENERAL</t>
  </si>
  <si>
    <t>32010500</t>
  </si>
  <si>
    <t>OFFICE EQUIPMENT - GENERAL</t>
  </si>
  <si>
    <t>32010600</t>
  </si>
  <si>
    <t>FURNITURE &amp; FITTINGS - GENERAL</t>
  </si>
  <si>
    <t>32010700</t>
  </si>
  <si>
    <t>SERVICE CONCESSION ASSETS (PPP)-GENERAL</t>
  </si>
  <si>
    <t>32010800</t>
  </si>
  <si>
    <t>LEASED ASSETS-FINANCE LEASE</t>
  </si>
  <si>
    <t>32010900</t>
  </si>
  <si>
    <t>SPECIALISED ASSETS-GENERAL</t>
  </si>
  <si>
    <t>32011000</t>
  </si>
  <si>
    <t>ASSETS-UNDER-CONSTRUCTION</t>
  </si>
  <si>
    <t>32020100</t>
  </si>
  <si>
    <t>INVESTMENT PROPERTY - LAND &amp; BUILDING-GENERAL</t>
  </si>
  <si>
    <t>32030100</t>
  </si>
  <si>
    <t>INTANGIBLE ASSETS</t>
  </si>
  <si>
    <t>FINANCING:</t>
  </si>
  <si>
    <t>INTERNAL LOANS</t>
  </si>
  <si>
    <t>EXTERNAL LOANS</t>
  </si>
  <si>
    <t>OVERALL BUDGET BASED ON SECTORS</t>
  </si>
  <si>
    <t>GOVERNANCE AND ADMINISTRATION SECTOR</t>
  </si>
  <si>
    <t>AGRICULTURE SECTOR</t>
  </si>
  <si>
    <t>ECONOMIC PLANNING AND BUDGET  SECTOR</t>
  </si>
  <si>
    <t>COMMERCE AND INDUSTRY SECTOR</t>
  </si>
  <si>
    <t>EDUCATION SECTOR</t>
  </si>
  <si>
    <t>ENVIRONMENT SECTOR</t>
  </si>
  <si>
    <t>HEALTH SECTOR</t>
  </si>
  <si>
    <t>INFRASTRUCTURE SECTOR</t>
  </si>
  <si>
    <t>SOCIAL DEVELOPMENT AND WELFARE SECTOR</t>
  </si>
  <si>
    <t>SECURITY LAW AND JUSTICE SECTOR</t>
  </si>
  <si>
    <t>INFORMATION AND COMMINICATION SECTOR</t>
  </si>
  <si>
    <t>WATER AND SANITATION SECTOR</t>
  </si>
  <si>
    <t>FINANCE AND REVENUE MOBILIZATION SECTOR</t>
  </si>
  <si>
    <t>OVERALL BUDGET BASED ON FUNCTIONS</t>
  </si>
  <si>
    <t>GENERAL PUBLIC SERVICES</t>
  </si>
  <si>
    <t>PUBLIC ORDER AND SAFETY</t>
  </si>
  <si>
    <t>ECONOMIC AFFAIRS</t>
  </si>
  <si>
    <t>ENVIRONMENTAL PROTECTION</t>
  </si>
  <si>
    <t>HOUSING AND COMMUNITY AMMENITIES</t>
  </si>
  <si>
    <t>HEALTH</t>
  </si>
  <si>
    <t>RECREATION, CULTURE AND RELIGION</t>
  </si>
  <si>
    <t>EDUCATION</t>
  </si>
  <si>
    <t>SOCIAL PROTECTION</t>
  </si>
  <si>
    <t>E: RECURRENT DEBT</t>
  </si>
  <si>
    <t>TOTAL RECURRENT DEBT (E)</t>
  </si>
  <si>
    <t>F: RECURRENT NON DEBT</t>
  </si>
  <si>
    <t>TOTAL RECURRENT NON DEBT (F)</t>
  </si>
  <si>
    <t>TOTAL RECURRENT EXPENDITURE (G=E+F)</t>
  </si>
  <si>
    <t>H: CAPITAL EXPENDITURE BASED ON NATURE</t>
  </si>
  <si>
    <t>TOTAL CAPITAL EXPENDITURE (H)</t>
  </si>
  <si>
    <t>TOTAL EXPENDITURE (BUDGET SIZE) (I=G+H)</t>
  </si>
  <si>
    <t>BUDGET SURPLUS/(DEFICIT) ( J =D - I )</t>
  </si>
  <si>
    <t>TOTAL LOANS (K)</t>
  </si>
  <si>
    <t>H: CAPITAL EXPENDITURE BASED ON SECTOR</t>
  </si>
  <si>
    <t>ASSUMPTIONS:</t>
  </si>
  <si>
    <t>OIL PRICE BENCHMARK (US$ /BBL)</t>
  </si>
  <si>
    <t>OIL PRODUCTION BENCHMARK (mbpd)</t>
  </si>
  <si>
    <t>EXCHANGE RATE (₦/ US$)</t>
  </si>
  <si>
    <t>GDP GROWTH RATE</t>
  </si>
  <si>
    <t>INFLATION RATE</t>
  </si>
  <si>
    <t>MINERAL RATIO</t>
  </si>
  <si>
    <t>1. OPENING BALANCE: (A)</t>
  </si>
  <si>
    <t>2. RECURRENT REVENUE &amp; CAPITAL RECIEPTS:</t>
  </si>
  <si>
    <t>RECURRENT REVENUE:</t>
  </si>
  <si>
    <t>DERIVATION</t>
  </si>
  <si>
    <t>B = TOTAL REVENUE FROM FAAC</t>
  </si>
  <si>
    <t>CAPITAL RECIEPTS:</t>
  </si>
  <si>
    <t>FOREIGNS AIDS AND GRANTS</t>
  </si>
  <si>
    <t>DOMESTIC AIDS AND GRANTS</t>
  </si>
  <si>
    <t>OTHER CAPITAL RECIEPTS (REFUND BY FEDERAL GOVERNMENT PROJECTS IMPLEMENTED BY PECULIAR CONSTRUCTION COMPANY)</t>
  </si>
  <si>
    <t>OTHER CAPITAL RECIEPTS (SUBEB, WATER RESOURCES, WATER CORPORATION, RUWESA)</t>
  </si>
  <si>
    <t>E = TOTAL CAPITAL RECIEPTS</t>
  </si>
  <si>
    <t>F = TOTAL PROJECTED FUNDS AVAILABLE (A + D + E)</t>
  </si>
  <si>
    <t>3. EXPENDITURES:</t>
  </si>
  <si>
    <t>RECURRENT EXPENDITURE:</t>
  </si>
  <si>
    <t>CRFC</t>
  </si>
  <si>
    <t xml:space="preserve">PERSONNEL COST </t>
  </si>
  <si>
    <t xml:space="preserve">OTHER RECURRENT EXPENDITURE </t>
  </si>
  <si>
    <t>TOTAL RECURRENT EXPENDITURE (G)</t>
  </si>
  <si>
    <t>CAPITAL EXPENDITURE: I</t>
  </si>
  <si>
    <t>TOTAL EXPENDITURE (J = G + I)</t>
  </si>
  <si>
    <t>EXTERNAL LOAN</t>
  </si>
  <si>
    <t>INTERNAL LOAN</t>
  </si>
  <si>
    <t>FINANCING (L)</t>
  </si>
  <si>
    <t>TOTAL BUDGET SIZE</t>
  </si>
  <si>
    <t>TOTAL RECURRENT REVENUE ( D) = B + C</t>
  </si>
  <si>
    <t>C = INDEPENDENT REVENUE</t>
  </si>
  <si>
    <t>WORK IN PROGRESS</t>
  </si>
  <si>
    <t>FINANCING GAP: M =  (K+L)</t>
  </si>
  <si>
    <t>BALANCE (SURPLUS / DEFICIT) (K): F - J</t>
  </si>
  <si>
    <t>REVISED BUDGET 2020 (COVID-19 RESPONSIVE)</t>
  </si>
  <si>
    <t>TOTAL PROJECTED FUNDS AVAILABLE (D=A+B)</t>
  </si>
  <si>
    <t>ADMINISTRATIVE CODES</t>
  </si>
  <si>
    <t>MDAS</t>
  </si>
  <si>
    <t>TOTAL CAPITAL RECIEPTS</t>
  </si>
  <si>
    <t>OPENING BALANCE:</t>
  </si>
  <si>
    <t>011100100119</t>
  </si>
  <si>
    <t>OFFICE OF THE GOVERNOR</t>
  </si>
  <si>
    <t>011103500199</t>
  </si>
  <si>
    <t>BUREAU OF PUBLIC SERVICE PENSION</t>
  </si>
  <si>
    <t>011101900100</t>
  </si>
  <si>
    <t>MINISTRY OF SPECIAL DUTIES</t>
  </si>
  <si>
    <t>011200100199</t>
  </si>
  <si>
    <t>OSUN STATE HOUSE OF ASSEMBLY</t>
  </si>
  <si>
    <t>011200400169</t>
  </si>
  <si>
    <t>OSUN STATE HOUSE OF ASSEMBLY SERVICE COMMISSION</t>
  </si>
  <si>
    <t>014000100119</t>
  </si>
  <si>
    <t>OFFICE OF THE AUDITOR GENERAL (STATE)</t>
  </si>
  <si>
    <t>014000200119</t>
  </si>
  <si>
    <t>OFFICE OF THE AUDITOR GENERAL (LOCAL GOVERNMENTS)</t>
  </si>
  <si>
    <t>012500400199</t>
  </si>
  <si>
    <t>MINISTRY OF HUMAN RESOURCES AND CAPACITY BUILDING</t>
  </si>
  <si>
    <t>014700100199</t>
  </si>
  <si>
    <t>CIVIL SERVICE COMMISSION</t>
  </si>
  <si>
    <t>014700200199</t>
  </si>
  <si>
    <t>LOCAL GOVERNMENTS SERVICE COMMISSION</t>
  </si>
  <si>
    <t>014800100199</t>
  </si>
  <si>
    <t>OSUN STATE INDEPENDENT ELECTORAL COMMISSION</t>
  </si>
  <si>
    <t>022800100199</t>
  </si>
  <si>
    <t>MINISTRY OF INNOVATION, SCIENCE AND TECHNOLOGY</t>
  </si>
  <si>
    <t>045202100199</t>
  </si>
  <si>
    <t>MINISTRY OF REGIONAL INTEGRATION AND SPECIAL DUTIES</t>
  </si>
  <si>
    <t>MINISTRY OF REGIONAL INTEGRATION</t>
  </si>
  <si>
    <t>055100100199</t>
  </si>
  <si>
    <t>MINISTRY OF LOCAL GOVERNMENTS AND CHIEFTAINCY AFFAIRS</t>
  </si>
  <si>
    <t>SUB-TOTAL GOVERNANCE AND ADMINISTRATION SECTOR</t>
  </si>
  <si>
    <t>021500100119</t>
  </si>
  <si>
    <t>MINISTRY OF AGRICULTURE AND FOOD SECURITY</t>
  </si>
  <si>
    <t>021500100199</t>
  </si>
  <si>
    <t>OSUN PRODUCE BOARD</t>
  </si>
  <si>
    <t>021510200199</t>
  </si>
  <si>
    <t>OSUN STATE AGRICULTURAL DEVELOPMENT PROGRAMME</t>
  </si>
  <si>
    <t>021510300199</t>
  </si>
  <si>
    <t>OSUN STATE AGRICULTURAL DEVELOPMENT  CORPORATION</t>
  </si>
  <si>
    <t>SUB-TOTAL AGRICULTURE SECTOR</t>
  </si>
  <si>
    <t>022000300119</t>
  </si>
  <si>
    <t>MINISTRY OF ECONOMIC PLANNING AND BUDGET</t>
  </si>
  <si>
    <t>022000300100</t>
  </si>
  <si>
    <t>MINISTRY OF ECONOMIC PLANNING, BUDGET &amp; DEVELOPMENT</t>
  </si>
  <si>
    <t>023800400199</t>
  </si>
  <si>
    <t>STATE BUREAU OF STATISTICS</t>
  </si>
  <si>
    <t>011101000199</t>
  </si>
  <si>
    <t>PUBLIC PROCUREMENT AGENCY</t>
  </si>
  <si>
    <t>SUB-TOTAL ECONOMIC PLANNING AND BUDGET  SECTOR</t>
  </si>
  <si>
    <t>022200100119</t>
  </si>
  <si>
    <t>022205100199</t>
  </si>
  <si>
    <t>OSUN MICRO CREDIT AGENCY</t>
  </si>
  <si>
    <t>023600100199</t>
  </si>
  <si>
    <t>MINISTRY OF CULTURE AND TOURISM</t>
  </si>
  <si>
    <t>023600100100</t>
  </si>
  <si>
    <t>OFFICE OF TOURISM AND CULTURE</t>
  </si>
  <si>
    <t>023600400199</t>
  </si>
  <si>
    <t>OSUN STATE COUNCIL FOR ARTS AND CULTURE</t>
  </si>
  <si>
    <t>051300100100</t>
  </si>
  <si>
    <t>MINISTRY OF EMPOWERMENT AND YOUTH ENGAGEMENT</t>
  </si>
  <si>
    <t>023605200199</t>
  </si>
  <si>
    <t>OSUN STATE TOURISM BOARD</t>
  </si>
  <si>
    <t>SUB-TOTAL COMMERCE AND INDUSTRY SECTOR</t>
  </si>
  <si>
    <t>051700100139</t>
  </si>
  <si>
    <t>MINISTRY OF EDUCATION</t>
  </si>
  <si>
    <t>051700300119</t>
  </si>
  <si>
    <t>STATE UNIVERSAL BASIC EDUCATION BOARD</t>
  </si>
  <si>
    <t>051700800199</t>
  </si>
  <si>
    <t>OSUN STATE LIBRARY BOARD</t>
  </si>
  <si>
    <t>051701000199</t>
  </si>
  <si>
    <t>OSUN STATE MASS EDUCATION AGENCY</t>
  </si>
  <si>
    <t>051701800199</t>
  </si>
  <si>
    <t>OSUN STATE COLLEGE OF TECHNOLOGY, ESA-OKE</t>
  </si>
  <si>
    <t>051701900199</t>
  </si>
  <si>
    <t>OSUN STATE POLYTECHNIC, IREE</t>
  </si>
  <si>
    <t>051702000199</t>
  </si>
  <si>
    <t>OSUN STATE COLLEGE OF EDUCATION, ILESA</t>
  </si>
  <si>
    <t>051702100199</t>
  </si>
  <si>
    <t>OSUN STATE COLLEGE OF EDUCATION, ILA-ORANGUN</t>
  </si>
  <si>
    <t>051702200199</t>
  </si>
  <si>
    <t>OSUN STATE UNIVERSITY, OSOGBO</t>
  </si>
  <si>
    <t>051702300199</t>
  </si>
  <si>
    <t>LADOKE AKINTOLA UNIVERSITY OF TECHNOLOGY, OGBOMOSHO</t>
  </si>
  <si>
    <t>051702600119</t>
  </si>
  <si>
    <t>OSUN CENTRAL EDUCATIONAL DISTRICT ILA ORANGUN (DISTRICT OFFICE)</t>
  </si>
  <si>
    <t>051702700119</t>
  </si>
  <si>
    <t>OSUN EAST EDUCATIONAL DISTRICT OFFICE, ILE - IFE (DISTRICT OFFICE)</t>
  </si>
  <si>
    <t>051702800119</t>
  </si>
  <si>
    <t>OSUN WEST EDUCATIONAL DISTRICT OFFICE, IKIRE (DISTRICT OFFICE)</t>
  </si>
  <si>
    <t>051705100199</t>
  </si>
  <si>
    <t>TEACHERS' ESTABLISHMENT AND PENSIONS OFFICE, OSOGBO</t>
  </si>
  <si>
    <t>051705300139</t>
  </si>
  <si>
    <t>BOARD FOR TECHNICAL AND VOCATIONAL EDUCATION</t>
  </si>
  <si>
    <t>051705600199</t>
  </si>
  <si>
    <t>OFFICE OF HIGHER EDUCATION, BURSARY &amp; SCHOLARSHIP</t>
  </si>
  <si>
    <t>051706500199</t>
  </si>
  <si>
    <t>OSUN EDUCATION QUALITY ASSURANCE AND MORALITY AGENCY</t>
  </si>
  <si>
    <t>SUB-TOTAL EDUCATION SECTOR</t>
  </si>
  <si>
    <t>022205600199</t>
  </si>
  <si>
    <t>053500100199</t>
  </si>
  <si>
    <t>MINISTRY OF ENVIRONMENT AND SANITATION</t>
  </si>
  <si>
    <t>053500200199</t>
  </si>
  <si>
    <t>OSUN PARKS AND GARDENS MANAGEMENT AGENCY</t>
  </si>
  <si>
    <t>053505300199</t>
  </si>
  <si>
    <t>OSUN STATE WASTE MANAGEMENT AGENCY</t>
  </si>
  <si>
    <t>023305100100</t>
  </si>
  <si>
    <t>OFFICE OF FORESTRY, NATURAL &amp; MINERAL RESOURCES</t>
  </si>
  <si>
    <t>023305200199</t>
  </si>
  <si>
    <t>OFFICE OF NATURAL AND MINERAL RESOURCES</t>
  </si>
  <si>
    <t>SUB-TOTAL ENVIRONMENT SECTOR</t>
  </si>
  <si>
    <t>052100100139</t>
  </si>
  <si>
    <t>MINISTRY OF HEALTH</t>
  </si>
  <si>
    <t>052100200199</t>
  </si>
  <si>
    <t>052102600199</t>
  </si>
  <si>
    <t>LAUTECH TEACHING HOSPITAL, OSOGBO</t>
  </si>
  <si>
    <t>052110200139</t>
  </si>
  <si>
    <t>OSUN STATE HOSPITALS MANAGEMENT BOARD</t>
  </si>
  <si>
    <t>052111600199</t>
  </si>
  <si>
    <t>PRIMARY HEALTH CARE DEVELOPMENT BOARD</t>
  </si>
  <si>
    <t>SUB-TOTAL HEALTH SECTOR</t>
  </si>
  <si>
    <t>022905300199</t>
  </si>
  <si>
    <t>OFFICE OF TRANSPORTATION</t>
  </si>
  <si>
    <t>023400100199</t>
  </si>
  <si>
    <t>MINISTRY OF WORKS</t>
  </si>
  <si>
    <t>023400200199</t>
  </si>
  <si>
    <t>023400400199</t>
  </si>
  <si>
    <t>023405500199</t>
  </si>
  <si>
    <t>OSUN ASSETS MANAGEMENT AGENCY</t>
  </si>
  <si>
    <t>025305300199</t>
  </si>
  <si>
    <t>OSUN STATE PROPERTY DEVELOPMENT CORPORATION</t>
  </si>
  <si>
    <t>025305600199</t>
  </si>
  <si>
    <t>OSUN STATE CAPITAL TERRITORY DEVELOPMENT AUTHORITY</t>
  </si>
  <si>
    <t>025305500199</t>
  </si>
  <si>
    <t>OSUN NEW TOWNS AND GROWTH AREAS DEVELOPMENT AUTHORITY</t>
  </si>
  <si>
    <t>026000100199</t>
  </si>
  <si>
    <t>MINISTRY OF LANDS AND PHYSICAL PLANNING</t>
  </si>
  <si>
    <t>026100100199</t>
  </si>
  <si>
    <t>MINISTRY OF RURAL DEVELOPMENT AND COMMUNITY AFFAIRS</t>
  </si>
  <si>
    <t>SUB-TOTAL INFRASTRUCTURE SECTOR</t>
  </si>
  <si>
    <t>012400100119</t>
  </si>
  <si>
    <t>MINISTRY OF HOME AFFAIRS</t>
  </si>
  <si>
    <t>051400100199</t>
  </si>
  <si>
    <t>053900200199</t>
  </si>
  <si>
    <t>MINISTRY OF YOUTHS AND SPORTS</t>
  </si>
  <si>
    <t>053900100100</t>
  </si>
  <si>
    <t>MINISTRY OF SOCIAL PROTECTION, SPORTS &amp; SPECIAL NEEDS</t>
  </si>
  <si>
    <t>053905100199</t>
  </si>
  <si>
    <t>OSUN STATE SPORTS COUNCIL</t>
  </si>
  <si>
    <t>SUB-TOTAL SOCIAL DEVELOPMENT AND WELFARE SECTOR</t>
  </si>
  <si>
    <t>031801100199</t>
  </si>
  <si>
    <t>JUDICIAL SERVICE COMMISSION</t>
  </si>
  <si>
    <t>032600100199</t>
  </si>
  <si>
    <t>MINISTRY OF JUSTICE</t>
  </si>
  <si>
    <t>032605100199</t>
  </si>
  <si>
    <t>HIGH COURT OF JUSTICE</t>
  </si>
  <si>
    <t>032605200199</t>
  </si>
  <si>
    <t>CUSTOMARY COURT OF APPEAL</t>
  </si>
  <si>
    <t>SUB-TOTAL SECURITY LAW AND JUSTICE SECTOR</t>
  </si>
  <si>
    <t>012300100199</t>
  </si>
  <si>
    <t>MINISTRY OF INFORMATION AND CIVIC ORIENTATION</t>
  </si>
  <si>
    <t>012300100100</t>
  </si>
  <si>
    <t>MINISTRY OF INFORMATION AND STRATEGY</t>
  </si>
  <si>
    <t>012300200139</t>
  </si>
  <si>
    <t>OSUN STATE BROADCASTING CORPORATION</t>
  </si>
  <si>
    <t>SUB-TOTAL INFORMATION AND COMMINICATION SECTOR</t>
  </si>
  <si>
    <t>025200200199</t>
  </si>
  <si>
    <t>MINISTRY OF WATER RESOURCES AND ENERGY</t>
  </si>
  <si>
    <t>025210200199</t>
  </si>
  <si>
    <t>OSUN STATE WATER CORPORATION</t>
  </si>
  <si>
    <t>025200100100</t>
  </si>
  <si>
    <t>OFFICE OF WATER RESOURCES, RURAL AND COMMUNITY AFFAIRS</t>
  </si>
  <si>
    <t>025210300199</t>
  </si>
  <si>
    <t>RURAL WATER AND ENVIRONMENTAL SANITATION AGENCY</t>
  </si>
  <si>
    <t>025210400199</t>
  </si>
  <si>
    <t>SMALL TOWN WATER SUPPLY AND SANITATION AGENCY</t>
  </si>
  <si>
    <t>SUB-TOTAL WATER AND SANITATION SECTOR</t>
  </si>
  <si>
    <t>FINANCE &amp; REVENUE MOBILIZATION SECTOR</t>
  </si>
  <si>
    <t>022000100199</t>
  </si>
  <si>
    <t>MINISTRY OF FINANCE</t>
  </si>
  <si>
    <t>022000200199</t>
  </si>
  <si>
    <t>DEBT MANAGEMENT OFFICE</t>
  </si>
  <si>
    <t>022000700119</t>
  </si>
  <si>
    <t>OFFICE OF THE ACCOUNTANT -GENERAL</t>
  </si>
  <si>
    <t>022000800119</t>
  </si>
  <si>
    <t>OSUN STATE INTERNAL REVENUE SERVICE</t>
  </si>
  <si>
    <t>SUB-TOTAL FINANCE &amp; REVENUE MOBILIZATION SECTOR</t>
  </si>
  <si>
    <t>REVENUE</t>
  </si>
  <si>
    <t>PERSONNEL</t>
  </si>
  <si>
    <t>OTHER RECURRENT</t>
  </si>
  <si>
    <t>CAPITAL</t>
  </si>
  <si>
    <t>TOTAL EXPENDITURE</t>
  </si>
  <si>
    <t>OFFICE OF THE SURVEYOR - GENERAL</t>
  </si>
  <si>
    <t>OSUN ROAD MAINTENANCE AGENCY</t>
  </si>
  <si>
    <t>OSUN STATE HEALTH INSURANCE AGENCY</t>
  </si>
  <si>
    <t>OSUN SIGNAGE, HOARDING AND ADVERTISEMENT AGENCY</t>
  </si>
  <si>
    <t>MINISTRY OF INDUSTRY, COMMERCE AND COOPERATIVES</t>
  </si>
  <si>
    <t xml:space="preserve">MINISTRY OF WOMEN AND CHILDREN AFFAIRS </t>
  </si>
  <si>
    <t>TABLE OF CONTENTS</t>
  </si>
  <si>
    <t>PAGE</t>
  </si>
  <si>
    <t>Table of Contents</t>
  </si>
  <si>
    <t>Overall Budget Based on Nature</t>
  </si>
  <si>
    <t>Overall Budget Based on Function</t>
  </si>
  <si>
    <t>Office of the Governor</t>
  </si>
  <si>
    <t>Public Procurement Agency</t>
  </si>
  <si>
    <t>Bureau of Public Service Pension</t>
  </si>
  <si>
    <t>Osun State House of Assembly</t>
  </si>
  <si>
    <t>Osun State House of Assembly Service Commission</t>
  </si>
  <si>
    <t>Office of the Auditor General (State)</t>
  </si>
  <si>
    <t>Office of the Auditor General   (Local Governments)</t>
  </si>
  <si>
    <t>Ministry of Human Resources &amp; Capacity Building</t>
  </si>
  <si>
    <t>Civil Service Commission</t>
  </si>
  <si>
    <t>Local Governments Service Commission</t>
  </si>
  <si>
    <t>Osun State Independent Electoral Commission</t>
  </si>
  <si>
    <t>Ministry of Innovation, Science and Technology</t>
  </si>
  <si>
    <t>Ministry of Local Governments and Chieftaincy Affairs</t>
  </si>
  <si>
    <t>Ministry of Agriculture and Food Security</t>
  </si>
  <si>
    <t>Osun State Agricultural Development  Programme</t>
  </si>
  <si>
    <t>Osun State Agricultural Development  Corporation</t>
  </si>
  <si>
    <t xml:space="preserve">Ministry of Economic Planning &amp; Budget </t>
  </si>
  <si>
    <t>State Bureau of Statistics</t>
  </si>
  <si>
    <t>Osun Micro Credit Agency</t>
  </si>
  <si>
    <t>Osun State Council For Arts and Culture</t>
  </si>
  <si>
    <t>Osun State Tourism Board</t>
  </si>
  <si>
    <t>Ministry of Education</t>
  </si>
  <si>
    <t>State Universal Basic Education Board</t>
  </si>
  <si>
    <t>Osun State Library Board</t>
  </si>
  <si>
    <t>Osun State Mass Education Agency</t>
  </si>
  <si>
    <t>Osun State College of Technology, Esa-Oke</t>
  </si>
  <si>
    <t>Osun State Polytechnic, Iree</t>
  </si>
  <si>
    <t>Osun State College of Education, Ilesa</t>
  </si>
  <si>
    <t>Osun State College of Education, Ila-Orangun</t>
  </si>
  <si>
    <t>Osun State University, Osogbo</t>
  </si>
  <si>
    <t>Osun Central Educational District Ila Orangun (district Office)</t>
  </si>
  <si>
    <t>Osun East Educational District Office, Ile - Ife (district Office)</t>
  </si>
  <si>
    <t>Osun West Educational District Office, Ikire (district Office)</t>
  </si>
  <si>
    <t>Teachers' Establishment and Pensions Office</t>
  </si>
  <si>
    <t>Board For Technical and Vocational Education</t>
  </si>
  <si>
    <t>Osun Signage, Hoarding and Advertisement Agency</t>
  </si>
  <si>
    <t>Ministry of Environment &amp; Sanitation</t>
  </si>
  <si>
    <t>Osun Parks and Gardens Management Agency</t>
  </si>
  <si>
    <t>Osun State Waste Management Agency</t>
  </si>
  <si>
    <t>Ministry of Health</t>
  </si>
  <si>
    <t>Osun State Hospitals Management Board</t>
  </si>
  <si>
    <t>Primary Health Care Development Board</t>
  </si>
  <si>
    <t>Office of the Transportation</t>
  </si>
  <si>
    <t>Office of the Surveyor - General</t>
  </si>
  <si>
    <t>Osun Road Maintenance Agency</t>
  </si>
  <si>
    <t>Osun Assets Management Agency</t>
  </si>
  <si>
    <t>Osun State Property Development Corporation</t>
  </si>
  <si>
    <t>Osun State Capital Territory Development Authority</t>
  </si>
  <si>
    <t>Osun New Towns and Growth Areas Development Authority</t>
  </si>
  <si>
    <t>Ministry of Lands and Physical Planning</t>
  </si>
  <si>
    <t>Ministry of Home Affairs</t>
  </si>
  <si>
    <t xml:space="preserve">Ministry of Women &amp; Children Affairs </t>
  </si>
  <si>
    <t>Osun State Sports Council</t>
  </si>
  <si>
    <t>Judicial Service Commission</t>
  </si>
  <si>
    <t>Ministry of Justice</t>
  </si>
  <si>
    <t>Customary Court of Appeal</t>
  </si>
  <si>
    <t>Ministry of Information and Civic Orientation</t>
  </si>
  <si>
    <t>Osun State Broadcasting  Corporation</t>
  </si>
  <si>
    <t>Office of Water Resources, Rural and Community Affairs</t>
  </si>
  <si>
    <t>Osun State Water Corporation</t>
  </si>
  <si>
    <t>Rural Water &amp; Environmental Sanitation Agency</t>
  </si>
  <si>
    <t>Ministry of Finance</t>
  </si>
  <si>
    <t>Office of the Accountant - General</t>
  </si>
  <si>
    <t>Osun State Internal  Revenue Service</t>
  </si>
  <si>
    <t>Ministry of Tourism and Culture</t>
  </si>
  <si>
    <t>Debt Management Office</t>
  </si>
  <si>
    <t>Osun Central Educational District Ila Orangun (District Office)</t>
  </si>
  <si>
    <t>Osun East Educational District Office, Ile - Ife (District Office)</t>
  </si>
  <si>
    <t>Osun West Educational District Office, Ikire (District Office)</t>
  </si>
  <si>
    <t>SUMMARY OF REVENUE BUDGET BY NATURE</t>
  </si>
  <si>
    <t>SUMMARY OF 2021 REVENUE BUDGET BY SECTOR</t>
  </si>
  <si>
    <t>Governor's Office</t>
  </si>
  <si>
    <t>Ministry of Commerce, Industry &amp; Cooperatives Empowerment</t>
  </si>
  <si>
    <t>Ministry of Culture and Tourism</t>
  </si>
  <si>
    <t>Office of Natural &amp; Mineral Resources</t>
  </si>
  <si>
    <t>Osun State Health Insurance Agency</t>
  </si>
  <si>
    <t>Ministry of Works</t>
  </si>
  <si>
    <t>Ministry of Rural Development and Community Affairs</t>
  </si>
  <si>
    <t>High Court of Justice</t>
  </si>
  <si>
    <t>Ministry of Youths and Sports</t>
  </si>
  <si>
    <t>Ministry of Water Resources and Energy</t>
  </si>
  <si>
    <t>Small Towns Water Supply and Sanitation Agency</t>
  </si>
  <si>
    <t>Summary of Personnel Budget</t>
  </si>
  <si>
    <t>Summary of Personnel Budget By MDAs</t>
  </si>
  <si>
    <t>Details of Personnel Budget</t>
  </si>
  <si>
    <t>Summary of Other Recurrent Expenditure Budget Based on MDAs</t>
  </si>
  <si>
    <t>Summary of Other Recurrent Expenditure Budget</t>
  </si>
  <si>
    <t>Deatils of Other Recurrent Expenditure Budget</t>
  </si>
  <si>
    <t>Ministry of Regional Integration and Special Duties</t>
  </si>
  <si>
    <t>Summary of Other Recurrent Expenditure Budget by Sector</t>
  </si>
  <si>
    <t>Summary of Capital Expenditure Budget based MDAs</t>
  </si>
  <si>
    <t>Summary of Capital Expenditure Budget</t>
  </si>
  <si>
    <t>Summary of Capital Expenditure Budget by Function</t>
  </si>
  <si>
    <t>Details of Capital Expenditure Budget by Function</t>
  </si>
  <si>
    <t>Details of Capital Expenditure Budget by Sector</t>
  </si>
  <si>
    <t>CONTENTS</t>
  </si>
  <si>
    <t>i- v</t>
  </si>
  <si>
    <t>REVISED 2020 BUDGET (COVIID-19 RESPONSIVE BUDGET)</t>
  </si>
  <si>
    <t>TOTAL DOMESTIC GRANTS</t>
  </si>
  <si>
    <t>TOTAL FOREIGN GRANTS</t>
  </si>
  <si>
    <t>DOMESTIC LOAN</t>
  </si>
  <si>
    <t>FOREIGN LOAN</t>
  </si>
  <si>
    <t>TOTAL LOAN</t>
  </si>
  <si>
    <t>REFUND FROM FEDERAL GOVERNMENT</t>
  </si>
  <si>
    <t>MINISTRY OF INDUSTRY, COMMERCE &amp; COOPERATIVES</t>
  </si>
  <si>
    <t>OSUN SIGNAGE, HOARDING, AND ADVERTISEMENT AGENCY</t>
  </si>
  <si>
    <t>OSUN HEALTH INSURANCE AGENCY</t>
  </si>
  <si>
    <t>OFFICE OF THE SURVEYOR -GENERAL</t>
  </si>
  <si>
    <t>OSUN ROAD MANITENANCE AGENCY</t>
  </si>
  <si>
    <t xml:space="preserve">MINISTRY OF WOMEN &amp; CHILDREN AFFAIRS </t>
  </si>
  <si>
    <t>TOTAL REVENUE</t>
  </si>
  <si>
    <t>A</t>
  </si>
  <si>
    <t>SHARE OF VAT</t>
  </si>
  <si>
    <t>EXCESS CRUDE</t>
  </si>
  <si>
    <t>TOTAL TRANSFERS</t>
  </si>
  <si>
    <t>DETAILS OF YEAR 2021 REVENUE BUDGET BY NATURE</t>
  </si>
  <si>
    <t>APPROVED ESTIMATES 2020</t>
  </si>
  <si>
    <t>GOVERNMENT SHARE OF FAAC (STATUTORY REVENUE)</t>
  </si>
  <si>
    <t>STATUTORY ALLOCATION</t>
  </si>
  <si>
    <t>SUB-TOTAL GOVERNMENT SHARE OF FAAC (STATUTORY REVENUE)</t>
  </si>
  <si>
    <t>TAX REVENUE</t>
  </si>
  <si>
    <t xml:space="preserve">PERSONAL TAXES </t>
  </si>
  <si>
    <t>STAMP DUTY</t>
  </si>
  <si>
    <t>POOL BETTING TAX</t>
  </si>
  <si>
    <t>DEVELOPMENTAL TAXES/LEVY</t>
  </si>
  <si>
    <t>CAPITAL GAIN TAX</t>
  </si>
  <si>
    <t>LIVESTOCK TAX</t>
  </si>
  <si>
    <t>OTHER SERVICES TAXES</t>
  </si>
  <si>
    <t>SUB-TOTAL PERSONAL TAXES</t>
  </si>
  <si>
    <t>SUB-TOTAL CORPORATE TAXES</t>
  </si>
  <si>
    <t>NON-TAX REVENUE</t>
  </si>
  <si>
    <t>RADIO/TELEVISION STATION LICENCES</t>
  </si>
  <si>
    <t>BOAT &amp; CANOE (SMALL CRAFT) LICENCE</t>
  </si>
  <si>
    <t>REGISTRATION OF VOLUNTARY ORGANISATIONS</t>
  </si>
  <si>
    <t>INLAND WATER-WAY LICENCE</t>
  </si>
  <si>
    <t>BAKE HOUSE LICENSE</t>
  </si>
  <si>
    <t>BRICKMAKING, etc LICENSE</t>
  </si>
  <si>
    <t>CART LICENSES</t>
  </si>
  <si>
    <t>DANE GUN LICENSES</t>
  </si>
  <si>
    <t>CATTLE DEALER LICENSES</t>
  </si>
  <si>
    <t>DRIED FISH &amp; MEAT LICENSES</t>
  </si>
  <si>
    <t>PET (DOG) LICENSES</t>
  </si>
  <si>
    <t>FISHING PERMITS</t>
  </si>
  <si>
    <t>HAWKER'S PERMITS</t>
  </si>
  <si>
    <t>HUNTING PERMITS</t>
  </si>
  <si>
    <t>PRODUCE BUYING LICENSES</t>
  </si>
  <si>
    <t>TRACTOR HIRING SERVICES</t>
  </si>
  <si>
    <t>BOREHOLE DRILLING LICENSES</t>
  </si>
  <si>
    <t>POOL BETTING &amp; CASINO LICENSES/GAMING</t>
  </si>
  <si>
    <t>CINEMATOGRAPH LICENSES</t>
  </si>
  <si>
    <t>MOTOR VEHICLE LICENSES</t>
  </si>
  <si>
    <t>DRIVERS' LICENSES</t>
  </si>
  <si>
    <t>PATENT MEDICINE &amp; DRUG STORES LICENSES</t>
  </si>
  <si>
    <t>PRIVATE SCHOOLS LICENSES</t>
  </si>
  <si>
    <t>HEALTH FACILITIES LICENSES</t>
  </si>
  <si>
    <t>TRADE PERMIT LICENSES</t>
  </si>
  <si>
    <t>FORESTRY/TIMBER LICENSE</t>
  </si>
  <si>
    <t>LOTTERY PERMIT</t>
  </si>
  <si>
    <t>SUB-TOTAL LICENCES - GENERAL</t>
  </si>
  <si>
    <t>COURT FEES</t>
  </si>
  <si>
    <t>TRADE UNION FEES</t>
  </si>
  <si>
    <t>WEIGHTS &amp; MEASURE FEES</t>
  </si>
  <si>
    <t>ELECTRICAL INSPECTORATE FEES</t>
  </si>
  <si>
    <t>RESEARCH TESTING FEES</t>
  </si>
  <si>
    <t>FILMS CENSORSHIP/ PRODUCTION FEES</t>
  </si>
  <si>
    <t>TRADE TESTING FEES</t>
  </si>
  <si>
    <t>CONTRACTOR REGISTRATION FEES</t>
  </si>
  <si>
    <t>MARRIAGE/ DIVORCE FEES</t>
  </si>
  <si>
    <t>ATTESTATION OF BACHELORHOOD &amp; SPINSTERHOOD FEES</t>
  </si>
  <si>
    <t>PILGRIMS WELFARE FEES</t>
  </si>
  <si>
    <t>ACCREDITATION FEES</t>
  </si>
  <si>
    <t>DISINFECTION OF PRODUCE FEES</t>
  </si>
  <si>
    <t>COURT SUMMONS FEES</t>
  </si>
  <si>
    <t>TENDER  FEES</t>
  </si>
  <si>
    <t>FIRE SAFETY CERTIFICATE FEES</t>
  </si>
  <si>
    <t>PROFESSIONAL REGISTRATION FEES</t>
  </si>
  <si>
    <t>ENVIRONMENTAL IMPACT ASSESSMENT FEES</t>
  </si>
  <si>
    <t>BILL BOARD ADVERTISEMENT FEES</t>
  </si>
  <si>
    <t>DEEDS REGISTRATION FEES</t>
  </si>
  <si>
    <t>SURVEY/ PLANNING/ BUILDING FEES</t>
  </si>
  <si>
    <t>AGENCY FEES</t>
  </si>
  <si>
    <t>MEDICAL CONSULTANCY FEES</t>
  </si>
  <si>
    <t>LABORATORY FEES</t>
  </si>
  <si>
    <t>ASSOCIATION FEES</t>
  </si>
  <si>
    <t>BIRTH &amp; DEATH REGISTRATION FEES</t>
  </si>
  <si>
    <t>BURIAL FEES</t>
  </si>
  <si>
    <t>CHANGE OF OWNERSHIP FEES</t>
  </si>
  <si>
    <t>AGRICULTURAL/VETINARY SERVICES FEES</t>
  </si>
  <si>
    <t>LAND USE FEES</t>
  </si>
  <si>
    <t>DEVELOPMENT LEVIES</t>
  </si>
  <si>
    <t>BUSINESS/TRADE OPERATING FEES</t>
  </si>
  <si>
    <t>INSPECTION FEES</t>
  </si>
  <si>
    <t>TIMBER &amp; FOREST FEES</t>
  </si>
  <si>
    <t>SCHOOL TUITION/REGISTRATION/EXAMINATION FEES-UNDERGRADUATE</t>
  </si>
  <si>
    <t>APPLICATIONS FEES</t>
  </si>
  <si>
    <t>PARKING FEES</t>
  </si>
  <si>
    <t>SCHOOL TUITION/REGISTRATION/EXAMINATION FEES-POST GRADUATE</t>
  </si>
  <si>
    <t>SCHOOL TUITION/REGISTRATION/EXAMINATION FEES-OTHERS</t>
  </si>
  <si>
    <t>AFFILIATION CHARGES</t>
  </si>
  <si>
    <t>UNITY/STAFF/OTHER SCHOOL FEES/LEVIES</t>
  </si>
  <si>
    <t>RIGHT OF OCCUPANCY FEES</t>
  </si>
  <si>
    <t>BUILDING PLAN APPROVAL FEES</t>
  </si>
  <si>
    <t>TITLE TRANSFER FEES</t>
  </si>
  <si>
    <t>PUBLICATION FEES</t>
  </si>
  <si>
    <t>HOSPITAL SERVICE REGISTRATION FEES</t>
  </si>
  <si>
    <t>HOSPITAL SERVICE CHARGES</t>
  </si>
  <si>
    <t>SPORTS/RECREATIONAL FACILITIES FEES</t>
  </si>
  <si>
    <t>INDIGENSHIP REGISTRATION FEES</t>
  </si>
  <si>
    <t>WORKSHOP FEES</t>
  </si>
  <si>
    <t>SUB-TOTAL FEES - GENERAL</t>
  </si>
  <si>
    <t>FINES/PENALTIES</t>
  </si>
  <si>
    <t>COURT FINES</t>
  </si>
  <si>
    <t>DISLODGING OF EFFLUENT/POLLUTION FINE</t>
  </si>
  <si>
    <t>SUB-TOTAL FINES - GENERAL</t>
  </si>
  <si>
    <t>SALES OF JOURNAL &amp; PUBLICATIONS</t>
  </si>
  <si>
    <t>SALES OF BOOKS</t>
  </si>
  <si>
    <t>SALES OF ID CARDS</t>
  </si>
  <si>
    <t>SALES OF STORES/SCRAPS/UNSERVICABLE ITEMS</t>
  </si>
  <si>
    <t>SALES OF VACCINES</t>
  </si>
  <si>
    <t>SALES OF BILLS OF ENTRIES/APPLICATION FORMS</t>
  </si>
  <si>
    <t>SALES OF CONSULTANCY REGISTRATION FORMS</t>
  </si>
  <si>
    <t>SALES OF IMPROVED SEEDS/CHEMICAL</t>
  </si>
  <si>
    <t>PROCEEDS FROM SALES OF FARM PRODUCE</t>
  </si>
  <si>
    <t>PROCEEDS FROM SALES OF GOODS BY PUBLIC AUCTIONS</t>
  </si>
  <si>
    <t>PROCEEDS FROM SALES OF GOVT. VEHICLES</t>
  </si>
  <si>
    <t>PROCEEDS FROM SALES OF DRUGS AND MEDICATIONS</t>
  </si>
  <si>
    <t>PROCEEDS FROM SALES OF SHIPS SCRAPS</t>
  </si>
  <si>
    <t>PROCEEDS FROM SALES OF GOVT. BUILDINGS</t>
  </si>
  <si>
    <t>SALES OF UNIFORMS</t>
  </si>
  <si>
    <t>SALES OF FORMS</t>
  </si>
  <si>
    <t>SALES OF PLAN PHOTOSTAT PRINT/MAP</t>
  </si>
  <si>
    <t>SALES OF REAGENTS &amp; CHEMICALS</t>
  </si>
  <si>
    <t>SALES OF FLAGS/POTRAITS</t>
  </si>
  <si>
    <t>SALES OF OTHER GOVERNMENT PROPERTY</t>
  </si>
  <si>
    <t>SALES OF GOVERNMENT PANAPHARELIA (FLAGS, POTRAITS, ART WORKS, E.T.C.)</t>
  </si>
  <si>
    <t>SUB-TOTAL SALES - GENERAL</t>
  </si>
  <si>
    <t>EARNINGS FROM CONSULTANCY SERVICES</t>
  </si>
  <si>
    <t>EARNINGS FROM LABORATORY SERVICES</t>
  </si>
  <si>
    <t>EARNINGS FROM HIRE OF PLANTS &amp; EQUIPMENT</t>
  </si>
  <si>
    <t>EARNINGS FROM THE USE OF GOVT. VEHICLES</t>
  </si>
  <si>
    <t>EARNINGS FROM THE USE OF GOVT. HALLS</t>
  </si>
  <si>
    <t>EARNINGS FROM TOLLS OF EXPRESSWAY</t>
  </si>
  <si>
    <t>EARNINGS FROM MEDICAL SERVICES</t>
  </si>
  <si>
    <t>EARNINGS FROM AGRICULTURAL PRODUCE</t>
  </si>
  <si>
    <t>EARNINGS FROM TOURISM/CULTURE/ARTS CENTRES</t>
  </si>
  <si>
    <t>EARNING OF HIRE OF AIRCRAFT</t>
  </si>
  <si>
    <t>EARNINGS FROM COMMERCIAL ACTIVITIES</t>
  </si>
  <si>
    <t>HIRE OF ACADEMIC GOWNS, BOOKS OF PRECEEDING/OTHERS</t>
  </si>
  <si>
    <t>EARNINGS FROM LIBRARY SERVICES</t>
  </si>
  <si>
    <t>EARNINGS FROM ICT SERVICES</t>
  </si>
  <si>
    <t>MAINTENANCE/REPAIRS FEES</t>
  </si>
  <si>
    <t>EARNING FROM GUEST HOUSES</t>
  </si>
  <si>
    <t>SUB-TOTAL EARNINGS -GENERAL</t>
  </si>
  <si>
    <t xml:space="preserve">RENT ON GOVT.QUARTERS </t>
  </si>
  <si>
    <t>RENT ON  GOVT.OFFICES</t>
  </si>
  <si>
    <t>RENT ON GOVT BUILDINGS</t>
  </si>
  <si>
    <t>RENT ON CONFERENCE CENTRES</t>
  </si>
  <si>
    <t>RENT ON BUILDING AT  AERODROMES</t>
  </si>
  <si>
    <t>SUB-TOTAL RENT ON GOVERNMENT BUILDINGS - GENERAL</t>
  </si>
  <si>
    <t>RENT ON GOVT. LAND</t>
  </si>
  <si>
    <t>RENT ON OIL PLOT  &amp; AERODROMES</t>
  </si>
  <si>
    <t>RENTS &amp; PREMIUM ON THE ALLOCATION OF LAND</t>
  </si>
  <si>
    <t>RENTS OF PLOTS &amp; SITES SERVICES PROGRAMME</t>
  </si>
  <si>
    <t>LEASE RENTAL</t>
  </si>
  <si>
    <t>RENTS ON GOVT. PROPERTIES</t>
  </si>
  <si>
    <t>RENT ON INDUSTRIAL ESTATE</t>
  </si>
  <si>
    <t>SUB-TOTAL RENT ON LAND &amp; OTHERS - GENERAL</t>
  </si>
  <si>
    <t>REPAYMENTS - GENERAL</t>
  </si>
  <si>
    <t>REFUNDS/MISCELLANEOUS RECEIPTS</t>
  </si>
  <si>
    <t>SUB-TOTAL REPAYMENTS - GENERAL</t>
  </si>
  <si>
    <t>OPERATING SURPLUS</t>
  </si>
  <si>
    <t>DIVIDEND RECEIVED</t>
  </si>
  <si>
    <t>OTHER INVESTMENT INCOME</t>
  </si>
  <si>
    <t>SUB-TOTAL INVESTMENT INCOME</t>
  </si>
  <si>
    <t>MOTOR VEHICLE ADVANCES</t>
  </si>
  <si>
    <t>BICYCLE ADVANCES (INTEREST)</t>
  </si>
  <si>
    <t>REFURBISHING LOAN</t>
  </si>
  <si>
    <t>FURNITURE LOAN</t>
  </si>
  <si>
    <t>INTEREST ON HOUSING LOAN</t>
  </si>
  <si>
    <t>INTEREST ON LOANS TO STATES</t>
  </si>
  <si>
    <t>INTEREST ON LOANS TO LGAs</t>
  </si>
  <si>
    <t>INTEREST ON LOANS TO GOVERNMENT OWNED COMPANIES</t>
  </si>
  <si>
    <t>INTEREST ON DEBENTURE LOANS</t>
  </si>
  <si>
    <t>BANK INTEREST</t>
  </si>
  <si>
    <t>INTEREST ON TREASUTY BILLS &amp; FIXED DEPOSITS</t>
  </si>
  <si>
    <t>SUB-TOTAL INTEREST EARNED</t>
  </si>
  <si>
    <t>AUDIT FEES</t>
  </si>
  <si>
    <t>SUB-TOTAL RE-IMBURSEMENT GENERAL</t>
  </si>
  <si>
    <t xml:space="preserve">AID AND GRANTS </t>
  </si>
  <si>
    <t>AID</t>
  </si>
  <si>
    <t>DOMESTIC AID</t>
  </si>
  <si>
    <t>SUB-TOTAL DOMESTIC AIDS</t>
  </si>
  <si>
    <t>FOREIGN AID</t>
  </si>
  <si>
    <t>SUB-TOTAL FOREIGN AIDS</t>
  </si>
  <si>
    <t>GRANTS</t>
  </si>
  <si>
    <t>CAPITAL DOMESTIC GRANTS</t>
  </si>
  <si>
    <t>ENDOWMENT INCOME</t>
  </si>
  <si>
    <t>SUB-TOTAL DOMESTIC GRANTS</t>
  </si>
  <si>
    <t>CAPITAL FOREIGN GRANTS</t>
  </si>
  <si>
    <t>SUB-TOTAL FOREIGN GRANTS</t>
  </si>
  <si>
    <t>14000000</t>
  </si>
  <si>
    <t>CAPITAL DEVELOPMENT FUND (CDF) RECEIPTS</t>
  </si>
  <si>
    <t>LOAN/BORROWING RECEIPTS</t>
  </si>
  <si>
    <t>SUB-TOTAL DOMESTIC LOAN/BORROWING RECEIPTS</t>
  </si>
  <si>
    <t>SUB-TOTAL FOREIGN LOAN/BORROWING RECEIPTS</t>
  </si>
  <si>
    <t>GO BACK</t>
  </si>
  <si>
    <t>SN</t>
  </si>
  <si>
    <t>SECTOR</t>
  </si>
  <si>
    <t>01</t>
  </si>
  <si>
    <t>02</t>
  </si>
  <si>
    <t>03</t>
  </si>
  <si>
    <t>04</t>
  </si>
  <si>
    <t>05</t>
  </si>
  <si>
    <t>06</t>
  </si>
  <si>
    <t>07</t>
  </si>
  <si>
    <t>08</t>
  </si>
  <si>
    <t>09</t>
  </si>
  <si>
    <t>10</t>
  </si>
  <si>
    <t>11</t>
  </si>
  <si>
    <t>12</t>
  </si>
  <si>
    <t>13</t>
  </si>
  <si>
    <t>TOTAL</t>
  </si>
  <si>
    <t>011100100119 - GOVERNOR'S OFFICE</t>
  </si>
  <si>
    <t>DETAILS OF YEAR 2021 REVENUE BUDGET</t>
  </si>
  <si>
    <t xml:space="preserve">APPROVED RATE </t>
  </si>
  <si>
    <t>11010101 - STATUTORY ALLOCATION</t>
  </si>
  <si>
    <t>11010201 - SHARE OF VAT</t>
  </si>
  <si>
    <t>11010301 - EXCESS CRUDE</t>
  </si>
  <si>
    <t>11010401 - OTHER REVENUE FROM FAAC</t>
  </si>
  <si>
    <t xml:space="preserve">12010101 - PERSONAL TAXES </t>
  </si>
  <si>
    <t>12010104 - STAMP DUTY</t>
  </si>
  <si>
    <t>12010105 - POOL BETTING TAX</t>
  </si>
  <si>
    <t>12010106 - DEVELOPMENTAL TAXES/LEVY</t>
  </si>
  <si>
    <t>12010107 - CAPITAL GAIN TAX</t>
  </si>
  <si>
    <t>12010108 - LIVESTOCK TAX</t>
  </si>
  <si>
    <t>12010109 - OTHER SERVICES TAXES</t>
  </si>
  <si>
    <t>12010201 - CORPORATE TAXES</t>
  </si>
  <si>
    <t>12020105 - RADIO/TELEVISION STATION LICENCES</t>
  </si>
  <si>
    <t>12020107 - BOAT &amp; CANOE (SMALL CRAFT) LICENCE</t>
  </si>
  <si>
    <t>12020109 - REGISTRATION OF VOLUNTARY ORGANISATIONS</t>
  </si>
  <si>
    <t>12020110 - INLAND WATER-WAY LICENCE</t>
  </si>
  <si>
    <t>12020111 - BAKE HOUSE LICENSE</t>
  </si>
  <si>
    <t>12020113 - BRICKMAKING, etc LICENSE</t>
  </si>
  <si>
    <t>12020114 - CART LICENSES</t>
  </si>
  <si>
    <t>12020115 - DANE GUN LICENSES</t>
  </si>
  <si>
    <t>12020116 - CATTLE DEALER LICENSES</t>
  </si>
  <si>
    <t>12020117 - DRIED FISH &amp; MEAT LICENSES</t>
  </si>
  <si>
    <t>12020118 - PET (DOG) LICENSES</t>
  </si>
  <si>
    <t>12020119 - FISHING PERMITS</t>
  </si>
  <si>
    <t>12020120 - HAWKER'S PERMITS</t>
  </si>
  <si>
    <t>12020121 - HUNTING PERMITS</t>
  </si>
  <si>
    <t>12020122 - PRODUCE BUYING LICENSES</t>
  </si>
  <si>
    <t>12020126 - TRACTOR HIRING SERVICES</t>
  </si>
  <si>
    <t>12020128 - BOREHOLE DRILLING LICENSES</t>
  </si>
  <si>
    <t>12020129 - POOL BETTING &amp; CASINO LICENSES/GAMING</t>
  </si>
  <si>
    <t>12020130 - CINEMATOGRAPH LICENSES</t>
  </si>
  <si>
    <t>12020132 - MOTOR VEHICLE LICENSES</t>
  </si>
  <si>
    <t>12020133 - DRIVERS' LICENSES</t>
  </si>
  <si>
    <t>12020134 - PATENT MEDICINE &amp; DRUG STORES LICENSES</t>
  </si>
  <si>
    <t>12020135 - PRIVATE SCHOOLS LICENSES</t>
  </si>
  <si>
    <t>12020136 - HEALTH FACILITIES LICENSES</t>
  </si>
  <si>
    <t>12020137 - TRADE PERMIT LICENSES</t>
  </si>
  <si>
    <t>12020138 - FORESTRY/TIMBER LICENSE</t>
  </si>
  <si>
    <t>12020140 - LOTTERY PERMIT</t>
  </si>
  <si>
    <t>12020401 - COURT FEES</t>
  </si>
  <si>
    <t>12020404 - TRADE UNION FEES</t>
  </si>
  <si>
    <t>12020409 - WEIGHTS &amp; MEASURE FEES</t>
  </si>
  <si>
    <t>12020410 - ELECTRICAL INSPECTORATE FEES</t>
  </si>
  <si>
    <t>12020412 - RESEARCH TESTING FEES</t>
  </si>
  <si>
    <t>12020413 - FILMS CENSORSHIP/ PRODUCTION FEES</t>
  </si>
  <si>
    <t>12020415 - TRADE TESTING FEES</t>
  </si>
  <si>
    <t>12020417 - CONTRACTOR REGISTRATION FEES</t>
  </si>
  <si>
    <t>12020418 - MARRIAGE/ DIVORCE FEES</t>
  </si>
  <si>
    <t>12020419 - ATTESTATION OF BACHELORHOOD &amp; SPINSTERHOOD FEES</t>
  </si>
  <si>
    <t>12020420 - PILGRIMS WELFARE FEES</t>
  </si>
  <si>
    <t>12020424 - ACCREDITATION FEES</t>
  </si>
  <si>
    <t>12020425 - DISINFECTION OF PRODUCE FEES</t>
  </si>
  <si>
    <t>12020426 - COURT SUMMONS FEES</t>
  </si>
  <si>
    <t>12020427 - TENDER  FEES</t>
  </si>
  <si>
    <t>N1,500.00 - N300,000.00</t>
  </si>
  <si>
    <t>12020428 - FIRE SAFETY CERTIFICATE FEES</t>
  </si>
  <si>
    <t>12020430 - PROFESSIONAL REGISTRATION FEES</t>
  </si>
  <si>
    <t>12020431 - ENVIRONMENTAL IMPACT ASSESSMENT FEES</t>
  </si>
  <si>
    <t>12020436 - BILL BOARD ADVERTISEMENT FEES</t>
  </si>
  <si>
    <t>12020437 - DEEDS REGISTRATION FEES</t>
  </si>
  <si>
    <t>12020438 - SURVEY/ PLANNING/ BUILDING FEES</t>
  </si>
  <si>
    <t>12020439 - AGENCY FEES</t>
  </si>
  <si>
    <t>12020440 - MEDICAL CONSULTANCY FEES</t>
  </si>
  <si>
    <t>12020441 - LABORATORY FEES</t>
  </si>
  <si>
    <t>12020442 - ASSOCIATION FEES</t>
  </si>
  <si>
    <t>12020443 - BIRTH &amp; DEATH REGISTRATION FEES</t>
  </si>
  <si>
    <t>12020444 - BURIAL FEES</t>
  </si>
  <si>
    <t>12020445 - CHANGE OF OWNERSHIP FEES</t>
  </si>
  <si>
    <t>12020446 - AGRICULTURAL/VETINARY SERVICES FEES</t>
  </si>
  <si>
    <t>12020447 - LAND USE FEES</t>
  </si>
  <si>
    <t>12020448 - DEVELOPMENT LEVIES</t>
  </si>
  <si>
    <t>12020449 - BUSINESS/TRADE OPERATING FEES</t>
  </si>
  <si>
    <t>12020450 - INSPECTION FEES</t>
  </si>
  <si>
    <t>12020451 - TIMBER &amp; FOREST FEES</t>
  </si>
  <si>
    <t>12020452 - SCHOOL TUITION/REGISTRATION/EXAMINATION FEES-UNDERGRADUATE</t>
  </si>
  <si>
    <t>12020453 - APPLICATIONS FEES</t>
  </si>
  <si>
    <t>12020454 - PARKING FEES</t>
  </si>
  <si>
    <t>12020455 - SCHOOL TUITION/REGISTRATION/EXAMINATION FEES-POST GRADUATE</t>
  </si>
  <si>
    <t>12020456 - SCHOOL TUITION/REGISTRATION/EXAMINATION FEES-OTHERS</t>
  </si>
  <si>
    <t>12020457 - AFFILIATION CHARGES</t>
  </si>
  <si>
    <t>12020458 - UNITY/STAFF/OTHER SCHOOL FEES/LEVIES</t>
  </si>
  <si>
    <t>12020459 - RIGHT OF OCCUPANCY FEES</t>
  </si>
  <si>
    <t>12020460 - BUILDING PLAN APPROVAL FEES</t>
  </si>
  <si>
    <t>12020461 - TITLE TRANSFER FEES</t>
  </si>
  <si>
    <t>12020462 - PUBLICATION FEES</t>
  </si>
  <si>
    <t>12020463 - HOSPITAL SERVICE REGISTRATION FEES</t>
  </si>
  <si>
    <t>12020464 - HOSPITAL SERVICE CHARGES</t>
  </si>
  <si>
    <t>12020465 - SPORTS/RECREATIONAL FACILITIES FEES</t>
  </si>
  <si>
    <t>12020466 - INDIGENSHIP REGISTRATION FEES</t>
  </si>
  <si>
    <t>N10,000.00</t>
  </si>
  <si>
    <t>12020478 - WORKSHOP FEES</t>
  </si>
  <si>
    <t>12020501 - FINES/PENALTIES</t>
  </si>
  <si>
    <t>12020502 - COURT FINES</t>
  </si>
  <si>
    <t>12020503 - DISLODGING OF EFFLUENT/POLLUTION FINE</t>
  </si>
  <si>
    <t>12020601 - SALES OF JOURNAL &amp; PUBLICATIONS</t>
  </si>
  <si>
    <t>12020602 - SALES OF BOOKS</t>
  </si>
  <si>
    <t>12020603 - SALES OF ID CARDS</t>
  </si>
  <si>
    <t>12020604 - SALES OF STORES/SCRAPS/UNSERVICABLE ITEMS</t>
  </si>
  <si>
    <t>12020605 - SALES OF VACCINES</t>
  </si>
  <si>
    <t>12020606 - SALES OF BILLS OF ENTRIES/APPLICATION FORMS</t>
  </si>
  <si>
    <t>12020607 - SALES OF CONSULTANCY REGISTRATION FORMS</t>
  </si>
  <si>
    <t>12020608 - SALES OF IMPROVED SEEDS/CHEMICAL</t>
  </si>
  <si>
    <t>12020609 - PROCEEDS FROM SALES OF FARM PRODUCE</t>
  </si>
  <si>
    <t>12020610 - PROCEEDS FROM SALES OF GOODS BY PUBLIC AUCTIONS</t>
  </si>
  <si>
    <t>12020611 - PROCEEDS FROM SALES OF GOVT. VEHICLES</t>
  </si>
  <si>
    <t>N5,000.00 - N1,000,000.00</t>
  </si>
  <si>
    <t>12020612 - PROCEEDS FROM SALES OF DRUGS AND MEDICATIONS</t>
  </si>
  <si>
    <t>12020613 - PROCEEDS FROM SALES OF SHIPS SCRAPS</t>
  </si>
  <si>
    <t>12020614 - PROCEEDS FROM SALES OF GOVT. BUILDINGS</t>
  </si>
  <si>
    <t>12020615 - SALES OF UNIFORMS</t>
  </si>
  <si>
    <t>12020616 - SALES OF FORMS</t>
  </si>
  <si>
    <t>12020617 - SALES OF PLAN PHOTOSTAT PRINT/MAP</t>
  </si>
  <si>
    <t>12020618 - SALES OF REAGENTS &amp; CHEMICALS</t>
  </si>
  <si>
    <t>12020619 - SALES OF FLAGS/POTRAITS</t>
  </si>
  <si>
    <t>12020620 - SALES OF OTHER GOVERNMENT PROPERTY</t>
  </si>
  <si>
    <t>12020621 - SALES OF GOVERNMENT PANAPHARELIA (FLAGS, POTRAITS, ART WORKS, E.T.C.)</t>
  </si>
  <si>
    <t>12020701 - EARNINGS FROM CONSULTANCY SERVICES</t>
  </si>
  <si>
    <t>12020702 - EARNINGS FROM LABORATORY SERVICES</t>
  </si>
  <si>
    <t>12020703 - EARNINGS FROM HIRE OF PLANTS &amp; EQUIPMENT</t>
  </si>
  <si>
    <t>12020704 - EARNINGS FROM THE USE OF GOVT. VEHICLES</t>
  </si>
  <si>
    <t>N5,000.00 - N20,000.00</t>
  </si>
  <si>
    <t>12020705 - EARNINGS FROM THE USE OF GOVT. HALLS</t>
  </si>
  <si>
    <t>12020706 - EARNINGS FROM TOLLS OF EXPRESSWAY</t>
  </si>
  <si>
    <t>12020707 - EARNINGS FROM MEDICAL SERVICES</t>
  </si>
  <si>
    <t>12020708 - EARNINGS FROM AGRICULTURAL PRODUCE</t>
  </si>
  <si>
    <t>12020709 - EARNINGS FROM TOURISM/CULTURE/ARTS CENTRES</t>
  </si>
  <si>
    <t>12020710 - EARNING OF HIRE OF AIRCRAFT</t>
  </si>
  <si>
    <t>12020711 - EARNINGS FROM COMMERCIAL ACTIVITIES</t>
  </si>
  <si>
    <t>12020712 - HIRE OF ACADEMIC GOWNS, BOOKS OF PRECEEDING/OTHERS</t>
  </si>
  <si>
    <t>12020713 - EARNINGS FROM LIBRARY SERVICES</t>
  </si>
  <si>
    <t>12020714 - EARNINGS FROM ICT SERVICES</t>
  </si>
  <si>
    <t>12020715 - MAINTENANCE/REPAIRS FEES</t>
  </si>
  <si>
    <t>12020720 - EARNING FROM GUEST HOUSES</t>
  </si>
  <si>
    <t xml:space="preserve">12020801 - RENT ON GOVT.QUARTERS </t>
  </si>
  <si>
    <t>12020802 - RENT ON  GOVT.OFFICES</t>
  </si>
  <si>
    <t>12020803 - RENT ON GOVT BUILDINGS</t>
  </si>
  <si>
    <t>12020804 - RENT ON CONFERENCE CENTRES</t>
  </si>
  <si>
    <t>12020805 - RENT ON BUILDING AT  AERODROMES</t>
  </si>
  <si>
    <t>12020901 - RENT ON GOVT. LAND</t>
  </si>
  <si>
    <t>12020902 - RENT ON OIL PLOT  &amp; AERODROMES</t>
  </si>
  <si>
    <t>12020903 - RENTS &amp; PREMIUM ON THE ALLOCATION OF LAND</t>
  </si>
  <si>
    <t>12020904 - RENTS OF PLOTS &amp; SITES SERVICES PROGRAMME</t>
  </si>
  <si>
    <t>12020905 - LEASE RENTAL</t>
  </si>
  <si>
    <t>12020906 - RENTS ON GOVT. PROPERTIES</t>
  </si>
  <si>
    <t>12020907 - RENT ON INDUSTRIAL ESTATE</t>
  </si>
  <si>
    <t>12021006 - REFUNDS/MISCELLANEOUS RECEIPTS</t>
  </si>
  <si>
    <t>12021101 - OPERATING SURPLUS</t>
  </si>
  <si>
    <t>12021102 - DIVIDEND RECEIVED</t>
  </si>
  <si>
    <t>12021103 - OTHER INVESTMENT INCOME</t>
  </si>
  <si>
    <t>12021201 - MOTOR VEHICLE ADVANCES</t>
  </si>
  <si>
    <t>12021202 - BICYCLE ADVANCES (INTEREST)</t>
  </si>
  <si>
    <t>12021203 - REFURBISHING LOAN</t>
  </si>
  <si>
    <t>12021204 - FURNITURE LOAN</t>
  </si>
  <si>
    <t>12021205 - INTEREST ON HOUSING LOAN</t>
  </si>
  <si>
    <t>12021206 - INTEREST ON LOANS TO STATES</t>
  </si>
  <si>
    <t>12021207 - INTEREST ON LOANS TO LGAs</t>
  </si>
  <si>
    <t>12021208 - INTEREST ON LOANS TO GOVERNMENT OWNED COMPANIES</t>
  </si>
  <si>
    <t>12021209 - INTEREST ON DEBENTURE LOANS</t>
  </si>
  <si>
    <t>12021210 - BANK INTEREST</t>
  </si>
  <si>
    <t>12021212 - INTEREST ON TREASUTY BILLS &amp; FIXED DEPOSITS</t>
  </si>
  <si>
    <t>12021302 - AUDIT FEES</t>
  </si>
  <si>
    <t>13010101 - DOMESTIC AID</t>
  </si>
  <si>
    <t>13010201 - FOREIGN AID</t>
  </si>
  <si>
    <t>13020301 - DOMESTIC GRANTS</t>
  </si>
  <si>
    <t>13020303 - ENDOWMENT INCOME</t>
  </si>
  <si>
    <t>13020401 - FOREIGN GRANTS</t>
  </si>
  <si>
    <t>14030101 - DOMESTIC LOAN</t>
  </si>
  <si>
    <t>14030201 - FOREIGN LOAN</t>
  </si>
  <si>
    <t>011103500199 - BUREAU OF PUBLIC SERVICE PENSION</t>
  </si>
  <si>
    <t>SUMMARY OF YEAR 2021 REVENUE BUDGET</t>
  </si>
  <si>
    <t>APPROVED RATE</t>
  </si>
  <si>
    <t>011200100199 - OSUN STATE HOUSE OF ASSEMBLY</t>
  </si>
  <si>
    <t>011200400169 - OSUN STATE HOUSE OF ASSEMBLY SERVICE COMMISSION</t>
  </si>
  <si>
    <t>2000upward</t>
  </si>
  <si>
    <t>014000100119 - OFFICE OF THE AUDITOR GENERAL (STATE)</t>
  </si>
  <si>
    <t>014000200119 - OFFICE OF THE AUDITOR GENERAL (LOCAL GOVERNMENTS)</t>
  </si>
  <si>
    <t>1%TR LG</t>
  </si>
  <si>
    <t>012500400199 - MINISTRY OF HUMAN RESOURCES AND CAPACITY BUILDING</t>
  </si>
  <si>
    <t>NEW</t>
  </si>
  <si>
    <t>014700100199 - CIVIL SERVICE COMMISSION</t>
  </si>
  <si>
    <t>014700200199 - LOCAL GOVERNMENTS SERVICE COMMISSION</t>
  </si>
  <si>
    <t>ACTUAL REVENUE (JAN-DEC 2019)</t>
  </si>
  <si>
    <t>ACTUAL REVENUE (JAN-JUNE 2020)</t>
  </si>
  <si>
    <t>ACTUAL REVENUE (JULY-AUG 2020)</t>
  </si>
  <si>
    <t>ACTUAL REVENUE (JAN-AUG 2020)</t>
  </si>
  <si>
    <t>5000 / 10000</t>
  </si>
  <si>
    <t>75000 / 50000</t>
  </si>
  <si>
    <t>014800100199 - OSUN STATE INDEPENDENT ELECTORAL COMMISSION</t>
  </si>
  <si>
    <t>022800100199 - MINISTRY OF INNOVATION, SCIENCE AND TECHNOLOGY</t>
  </si>
  <si>
    <t>5000/100000</t>
  </si>
  <si>
    <t>2000/1000000</t>
  </si>
  <si>
    <t>055100100199 - MINISTRY OF LOCAL GOVERNMENTS AND CHIEFTAINCY AFFAIRS</t>
  </si>
  <si>
    <t>021500100119 - MINISTRY OF AGRICULTURE AND FOOD SECURITY</t>
  </si>
  <si>
    <t>Various</t>
  </si>
  <si>
    <t>2,000-5,000</t>
  </si>
  <si>
    <t>150,000/15,000</t>
  </si>
  <si>
    <t>300 - 500</t>
  </si>
  <si>
    <t>1,000-2,000</t>
  </si>
  <si>
    <t>021510200199 - OSUN STATE AGRICULTURAL DEVELOPMENT  PROGRAMME</t>
  </si>
  <si>
    <t>021510300199 - OSUN STATE AGRICULTURAL DEVELOPMENT  CORPORATION</t>
  </si>
  <si>
    <t xml:space="preserve"> DETAILS  OF YEAR 2021 REVENUE BUDGET</t>
  </si>
  <si>
    <t>4%of Loan</t>
  </si>
  <si>
    <t>8% of  Repayment</t>
  </si>
  <si>
    <t>8% of Repayment</t>
  </si>
  <si>
    <t>022000300119 - MINISTRY OF ECONOMIC PLANNING AND BUDGET</t>
  </si>
  <si>
    <t>25000-5000</t>
  </si>
  <si>
    <t>023800400199 - STATE BUREAU OF STATISTICS</t>
  </si>
  <si>
    <t>011101000199 - PUBLIC PROCUREMENT AGENCY</t>
  </si>
  <si>
    <t>022200100119 - MINISTRY OF COMMERCE, INDUSTRY, COOPERATIVES AND EMPOWERMENT</t>
  </si>
  <si>
    <t>022205100199 - OSUN MICRO CREDIT AGENCY</t>
  </si>
  <si>
    <t>1000-10000</t>
  </si>
  <si>
    <t>023600100199 - MINISTRY OF CULTURE AND TOURISM</t>
  </si>
  <si>
    <t>200 - 500</t>
  </si>
  <si>
    <t>023600400199 - OSUN STATE COUNCIL FOR ARTS AND CULTURE</t>
  </si>
  <si>
    <t>2000-15000</t>
  </si>
  <si>
    <t>250/500/1000</t>
  </si>
  <si>
    <t>023605200199 - OSUN STATE TOURISM BOARD</t>
  </si>
  <si>
    <t>051700100139 - MINISTRY OF EDUCATION</t>
  </si>
  <si>
    <t>051700300119 - STATE UNIVERSAL BASIC EDUCATION BOARD</t>
  </si>
  <si>
    <t>051700800199 - OSUN STATE LIBRARY BOARD</t>
  </si>
  <si>
    <t>051701000199 - OSUN STATE MASS EDUCATION AGENCY</t>
  </si>
  <si>
    <t>20000/50000</t>
  </si>
  <si>
    <t>051701800199 - OSUN STATE COLLEGE OF TECHNOLOGY, ESA-OKE</t>
  </si>
  <si>
    <t>051701900199 - OSUN STATE POLYTECHNIC, IREE</t>
  </si>
  <si>
    <t>051702000199 - OSUN STATE COLLEGE OF EDUCATION, ILESA</t>
  </si>
  <si>
    <t>051702100199 - OSUN STATE COLLEGE OF EDUCATION, ILA-ORANGUN</t>
  </si>
  <si>
    <t>051702200199 - OSUN STATE UNIVERSITY, OSOGBO</t>
  </si>
  <si>
    <t>5,000-20,000</t>
  </si>
  <si>
    <t>20,000-200,000</t>
  </si>
  <si>
    <t>100,000-750,000</t>
  </si>
  <si>
    <t>250,000-300,000</t>
  </si>
  <si>
    <t>100,000-200,000</t>
  </si>
  <si>
    <t>2,500-10,000</t>
  </si>
  <si>
    <t>1,000-20,000</t>
  </si>
  <si>
    <t>051702600119 - OSUN CENTRAL EDUCATIONAL DISTRICT ILA ORANGUN (DISTRICT OFFICE)</t>
  </si>
  <si>
    <t>051702700119 - OSUN EAST EDUCATIONAL DISTRICT OFFICE, ILE - IFE (DISTRICT OFFICE)</t>
  </si>
  <si>
    <t>051702800119 - OSUN WEST EDUCATIONAL DISTRICT OFFICE, IKIRE (DISTRICT OFFICE)</t>
  </si>
  <si>
    <t>051705100199 - TEACHERS' ESTABLISHMENT AND PENSIONS OFFICE</t>
  </si>
  <si>
    <t>051705300139 - BOARD FOR TECHNICAL AND VOCATIONAL EDUCATION</t>
  </si>
  <si>
    <t>\</t>
  </si>
  <si>
    <t>1,500/7000</t>
  </si>
  <si>
    <t>022205600199 - OSUN SIGNAGE, HOARDING AND ADVERTISEMENT AGENCY</t>
  </si>
  <si>
    <t>10000/100000</t>
  </si>
  <si>
    <t>5000-10000</t>
  </si>
  <si>
    <t>053500100199 - MINISTRY OF ENVIRONMENT AND SANITATION</t>
  </si>
  <si>
    <t>10000-50000</t>
  </si>
  <si>
    <t>50000-250000</t>
  </si>
  <si>
    <t>1500-22000</t>
  </si>
  <si>
    <t>500/35000</t>
  </si>
  <si>
    <t>10000-100000</t>
  </si>
  <si>
    <t>4000-6000</t>
  </si>
  <si>
    <t>053500200199 - OSUN PARKS AND GARDENS MANAGEMENT AGENCY</t>
  </si>
  <si>
    <t>053505300199 - OSUN STATE WASTE MANAGEMENT AGENCY</t>
  </si>
  <si>
    <t>023305200199 - OFFICE OF NATURAL AND MINERAL RESOURCES</t>
  </si>
  <si>
    <t>052100100139 - MINISTRY OF HEALTH</t>
  </si>
  <si>
    <t>052100200199 - OSUN HEALTH INSURANCE AGENCY</t>
  </si>
  <si>
    <t>25000/50000</t>
  </si>
  <si>
    <t>REFUNDS/MISCELLANEOUS RECEIPTS (Government Contributions)</t>
  </si>
  <si>
    <t>12021006 - REFUNDS/MISCELLANEOUS RECEIPTS (Government Contributions)</t>
  </si>
  <si>
    <t>VARIES</t>
  </si>
  <si>
    <t>052110200139 - OSUN STATE HOSPITALS MANAGEMENT BOARD</t>
  </si>
  <si>
    <t>100-5000</t>
  </si>
  <si>
    <t>2000-5000</t>
  </si>
  <si>
    <t>200-5,000</t>
  </si>
  <si>
    <t>2,500-20,000</t>
  </si>
  <si>
    <t>500 &amp; above</t>
  </si>
  <si>
    <t>052111600199 - PRIMARY HEALTH CARE DEVELOPMENT BOARD</t>
  </si>
  <si>
    <t>2,000-2,500</t>
  </si>
  <si>
    <t>50,000-100,000</t>
  </si>
  <si>
    <t>022905300199 - OFFICE OF TRANSPORTATION</t>
  </si>
  <si>
    <t>625 - 6,250</t>
  </si>
  <si>
    <t>250 - 3,200</t>
  </si>
  <si>
    <t>250 -3,200</t>
  </si>
  <si>
    <t>500 - 2,500</t>
  </si>
  <si>
    <t>1,000 - 5,000</t>
  </si>
  <si>
    <t>1,000 -5, 000</t>
  </si>
  <si>
    <t>120 - 10,000</t>
  </si>
  <si>
    <t>120 -10,000</t>
  </si>
  <si>
    <t>120 - 80,000</t>
  </si>
  <si>
    <t>1,000 - 50,000</t>
  </si>
  <si>
    <t>1,00 - 50,000</t>
  </si>
  <si>
    <t>1,000 -50,000</t>
  </si>
  <si>
    <t>023400100199 - MINISTRY OF WORKS</t>
  </si>
  <si>
    <t>30,000-100,000</t>
  </si>
  <si>
    <t>50,000-1,500,000</t>
  </si>
  <si>
    <t>5000-25000</t>
  </si>
  <si>
    <t>10000-250000</t>
  </si>
  <si>
    <t>50000-300000</t>
  </si>
  <si>
    <t>2000-50000</t>
  </si>
  <si>
    <t>2500-50000</t>
  </si>
  <si>
    <t>15000/POLES/P.A</t>
  </si>
  <si>
    <t>023400200199 - OFFICE OF THE SURVEYOR - GENERAL</t>
  </si>
  <si>
    <t>023400400199 - OSUN ROAD MAINTENANCE AGENCY</t>
  </si>
  <si>
    <t>023405500199 - OSUN ASSETS MANAGEMENT AGENCY</t>
  </si>
  <si>
    <t>025305300199 - OSUN STATE PROPERTY DEVELOPMENT CORPORATION</t>
  </si>
  <si>
    <t>025305600199 - OSUN STATE CAPITAL TERRITORY DEVELOPMENT AUTHORITY</t>
  </si>
  <si>
    <t>`</t>
  </si>
  <si>
    <t>025305500199 - OSUN NEW TOWNS AND GROWTH AREAS DEVELOPMENT AUTHORITY</t>
  </si>
  <si>
    <t>026000100199 - MINISTRY OF LANDS AND PHYSICAL PLANNING</t>
  </si>
  <si>
    <t>1,000 - 1M</t>
  </si>
  <si>
    <t>1,000-IM</t>
  </si>
  <si>
    <t>25,000/10,000</t>
  </si>
  <si>
    <t>20,000/10,000</t>
  </si>
  <si>
    <t>1,000-10,00/M2,25,000-200,000</t>
  </si>
  <si>
    <t>varies</t>
  </si>
  <si>
    <t>10% of approved value</t>
  </si>
  <si>
    <t>10% of approve value</t>
  </si>
  <si>
    <t>10,000-250,000</t>
  </si>
  <si>
    <t>10,000 - 250000</t>
  </si>
  <si>
    <t>25M2/30M2/45M2</t>
  </si>
  <si>
    <t>500M2-10,000M2</t>
  </si>
  <si>
    <t>026100100199 - MINISTRY OF RURAL DEVELOPMENT AND COMMUNITY AFFAIRS</t>
  </si>
  <si>
    <t>5000/2500</t>
  </si>
  <si>
    <t>012400100119 - MINISTRY OF HOME AFFAIRS</t>
  </si>
  <si>
    <t>2,500-50,000</t>
  </si>
  <si>
    <t>20,000-50,000</t>
  </si>
  <si>
    <t>051400100199 - MINISTRY OF WOMEN AND CHILDREN AFFAIRS</t>
  </si>
  <si>
    <t>30000-50000</t>
  </si>
  <si>
    <t>50000-100000</t>
  </si>
  <si>
    <t>75000-150000</t>
  </si>
  <si>
    <t>7500-15000</t>
  </si>
  <si>
    <t>15000-20000</t>
  </si>
  <si>
    <t>053900200199 - MINISTRY OF YOUTHS AND SPORTS</t>
  </si>
  <si>
    <t xml:space="preserve">                    -</t>
  </si>
  <si>
    <t>053905100199 - OSUN STATE SPORTS COUNCIL</t>
  </si>
  <si>
    <t>031801100199 - JUDICIAL SERVICE COMMISSION</t>
  </si>
  <si>
    <t>032600100199 - MINISTRY OF JUSTICE</t>
  </si>
  <si>
    <t>032605100199 - HIGH COURT OF JUSTICE</t>
  </si>
  <si>
    <t>3000 PER COPY</t>
  </si>
  <si>
    <t>032605200199 - CUSTOMARY COURT OF APPEAL</t>
  </si>
  <si>
    <t>012300100199 - MINISTRY OF INFORMATION AND CIVIC ORIENTATION</t>
  </si>
  <si>
    <t>10%0f Total Cost</t>
  </si>
  <si>
    <t>10%of Total Cost</t>
  </si>
  <si>
    <t>012300200139 - OSUN STATE BROADCASTING  CORPORATION</t>
  </si>
  <si>
    <t>025200200199 - MINISTRY OF WATER RESOURCES AND ENERGY</t>
  </si>
  <si>
    <t>025210200199 - OSUN STATE WATER CORPORATION</t>
  </si>
  <si>
    <t>025210300199 - RURAL WATER AND ENVIRONMENTAL SANITATION AGENCY</t>
  </si>
  <si>
    <t>025210400199 - SMALL TOWNS WATER SUPPLY AND SANITATION AGENCY</t>
  </si>
  <si>
    <t>022000100199 - MINISTRY OF FINANCE</t>
  </si>
  <si>
    <t>50,000-75000</t>
  </si>
  <si>
    <t>022000700119 - OFFICE OF THE ACCOUNTANT -GENERAL</t>
  </si>
  <si>
    <t>022000800119 - OSUN STATE INTERNAL REVENUE SERVICE</t>
  </si>
  <si>
    <t>SUMMARY OF PERSONNEL BUDGET BY MDA</t>
  </si>
  <si>
    <t>045102100100</t>
  </si>
  <si>
    <t xml:space="preserve">                             -  </t>
  </si>
  <si>
    <t>PLANNING AND BUDGET  SECTOR</t>
  </si>
  <si>
    <t>SUB-TOTAL PLANNING AND BUDGET  SECTOR</t>
  </si>
  <si>
    <t>LADOKE AKINTOLA UNIVERSITY OF TECHNOLOGY, OGBOMOSO</t>
  </si>
  <si>
    <t>SUMMARY OF PERSONNEL BUDGET</t>
  </si>
  <si>
    <t>2020 ESTIMATES</t>
  </si>
  <si>
    <t>DETAILS OF PERSONNEL BUDGET</t>
  </si>
  <si>
    <t xml:space="preserve"> EXPENDITURES</t>
  </si>
  <si>
    <t>PERSONNEL COST</t>
  </si>
  <si>
    <t>SALARY</t>
  </si>
  <si>
    <t>OVER TIME PAYMENTS</t>
  </si>
  <si>
    <t xml:space="preserve">                               -  </t>
  </si>
  <si>
    <t>CONSOLIDATED REVENUE FUND CHARGE- SALARIES</t>
  </si>
  <si>
    <t>SUB-TOTAL SALARIES AND WAGES</t>
  </si>
  <si>
    <t>ALLOWANCES AND SOCIAL CONTRIBUTION</t>
  </si>
  <si>
    <t xml:space="preserve">NON REGULAR ALLOWANCES </t>
  </si>
  <si>
    <t>SUB-TOTAL ALLOWANCES</t>
  </si>
  <si>
    <t>NHIS CONTRIBUTION / OHIS</t>
  </si>
  <si>
    <t>CONTRIBUTORY PENSION</t>
  </si>
  <si>
    <t>GROUP LIFE INSURANCE</t>
  </si>
  <si>
    <t>EMPLOYEES COMPENSATION FUND</t>
  </si>
  <si>
    <t>HOUSING FUND CONTRIBUTION</t>
  </si>
  <si>
    <t>SUB-TOTAL SOCIAL CONTRIBUTIONS</t>
  </si>
  <si>
    <t>GRATUITY</t>
  </si>
  <si>
    <t>PENSION</t>
  </si>
  <si>
    <t>DEATH BENEFITS</t>
  </si>
  <si>
    <t>SUB-TOTAL SOCIAL BENEFITS</t>
  </si>
  <si>
    <t>DETAILS OF YEAR 2021 PERSONNEL BUDGET</t>
  </si>
  <si>
    <t>APPROVED ESTIMATES -1</t>
  </si>
  <si>
    <t>023400100199 - MINISTRY OF WORKS AND TRANSPORT</t>
  </si>
  <si>
    <t>*-</t>
  </si>
  <si>
    <t>022000200199 - DEBT MANAGEMENT OFFICE</t>
  </si>
  <si>
    <t>SUMMARY OF OTHER RECURRENT BUDGET BASED ON MDAs</t>
  </si>
  <si>
    <t>OFFICE OF ENTERPRISE AND WEALTH CREATION</t>
  </si>
  <si>
    <t>OFFICE OF HIGHER EDUCATION, BURSARY AND SCHOLARSHIP</t>
  </si>
  <si>
    <t>OSUN EDUCATION QUALITY ASSURANCE AND MORALITY AGENCY (CV)</t>
  </si>
  <si>
    <t>SUMMARY OF OTHER RECURRENT BUDGET</t>
  </si>
  <si>
    <t>DETAILS OF 2021 OTHER RECURRENT BUDGET</t>
  </si>
  <si>
    <t>OTHER RECURRENT COSTS</t>
  </si>
  <si>
    <t>OVERHEAD COST</t>
  </si>
  <si>
    <t>LOCAL TRAVEL &amp; TRANSPORT: TRAINING</t>
  </si>
  <si>
    <t>LOCAL TRAVEL &amp; TRANSPORT: OTHERS</t>
  </si>
  <si>
    <t>INTERNATIONAL TRAVEL &amp; TRANSPORT: TRAINING</t>
  </si>
  <si>
    <t>INTERNATIONAL TRAVEL &amp; TRANSPORT: OTHERS</t>
  </si>
  <si>
    <t>SUB-TOTAL TRAVEL&amp; TRANSPORT - GENERAL</t>
  </si>
  <si>
    <t>ELECTRICITY CHARGES</t>
  </si>
  <si>
    <t>TELEPHONE CHARGES</t>
  </si>
  <si>
    <t>INTERNET ACCESS CHARGES</t>
  </si>
  <si>
    <t>SATELLITE BROADCASTING ACCESS CHARGES</t>
  </si>
  <si>
    <t>WATER RATES</t>
  </si>
  <si>
    <t>SEWAGE CHARGES</t>
  </si>
  <si>
    <t>LEASED COMMUNICATION LINES(S)</t>
  </si>
  <si>
    <t>MULTI YEAR TARIFF ORDER</t>
  </si>
  <si>
    <t>INTERACTIVE LEARNING NETWORK</t>
  </si>
  <si>
    <t xml:space="preserve">SOFTWARE CHARGES/ LICENSE RENEWAL </t>
  </si>
  <si>
    <t>SUB-TOTAL UTILITIES - GENERAL</t>
  </si>
  <si>
    <t>OFFICE STATIONERIES / COMPUTER CONSUMABLES</t>
  </si>
  <si>
    <t>BOOKS</t>
  </si>
  <si>
    <t>NEWSPAPERS</t>
  </si>
  <si>
    <t>MAGAZINES &amp; PERIODICALS</t>
  </si>
  <si>
    <t>PRINTING OF NON SECURITY DOCUMENTS</t>
  </si>
  <si>
    <t>PRINTING OF SECURITY DOCUMENTS</t>
  </si>
  <si>
    <t>DRUGS/LABORATORY/MEDICAL SUPPLIES</t>
  </si>
  <si>
    <t>FIELD &amp; CAMPING MATERIALS SUPPLIES</t>
  </si>
  <si>
    <t>UNIFORMS &amp; OTHER CLOTHING</t>
  </si>
  <si>
    <t>TEACHING AIDS / INSTRUCTION MATERIALS</t>
  </si>
  <si>
    <t>FOOD STUFF / CATERING MATERIALS SUPPLIES</t>
  </si>
  <si>
    <t>PRODUCTION, PUBLICATION AND CIRCULATION OF ANNUAL FINANCIAL STATEMENTS</t>
  </si>
  <si>
    <t>PRODUCTION OF REPORTS TO PUBLIC ACCOUNTS COMMITTEE</t>
  </si>
  <si>
    <t>SUB-TOTAL MATERIALS &amp; SUPPLIES - GENERAL</t>
  </si>
  <si>
    <t>MAINTENANCE OF MOTOR VEHICLE / TRANSPORT EQUIPMENT</t>
  </si>
  <si>
    <t xml:space="preserve">MAINTENANCE OF OFFICE FURNITURE </t>
  </si>
  <si>
    <t>MAINTENANCE OF OFFICE BUILDING / RESIDENTIAL QTRS</t>
  </si>
  <si>
    <t>MAINTENANCE OF OFFICE / IT EQUIPMENTS</t>
  </si>
  <si>
    <t>MAINTENANCE OF PLANTS/GENERATORS</t>
  </si>
  <si>
    <t>OTHER MAINTENANCE SERVICES</t>
  </si>
  <si>
    <t>MAINTENANCE OF AIRCRAFTS</t>
  </si>
  <si>
    <t xml:space="preserve">                                   -  </t>
  </si>
  <si>
    <t>MAINTENANCE OF SEA BOATS</t>
  </si>
  <si>
    <t>MAINTENANCE OF RAILWAY EQUIPMENTS</t>
  </si>
  <si>
    <t>MAINTENANCE OF STREET LIGHTINGS</t>
  </si>
  <si>
    <t>MAINTENANCE OF COMMUNICATION EQUIPMENTS</t>
  </si>
  <si>
    <t>MAINTENANCE OF MARKETS/PUBLIC PLACES</t>
  </si>
  <si>
    <t>MINOR ROAD MAINTENANCE</t>
  </si>
  <si>
    <t>SUB-TOTAL MAINTENANCE SERVICES - GENERAL</t>
  </si>
  <si>
    <t xml:space="preserve">LOCAL TRAINING </t>
  </si>
  <si>
    <t xml:space="preserve">INTERNATIONAL  TRAINING </t>
  </si>
  <si>
    <t>SUB-TOTAL TRAINING - GENERAL</t>
  </si>
  <si>
    <t>SECURITY SERVICES</t>
  </si>
  <si>
    <t>OFFICE RENT</t>
  </si>
  <si>
    <t>RESIDENTIAL RENT</t>
  </si>
  <si>
    <t>SECURITY VOTE (INCLUDING OPERATIONS)</t>
  </si>
  <si>
    <t>CLEANING &amp; FUMIGATION SERVICES</t>
  </si>
  <si>
    <t>LAND USE CHARGES</t>
  </si>
  <si>
    <t>RESCUE SERVICES</t>
  </si>
  <si>
    <t>SUB-TOTAL OTHER SERVICES - GENERAL</t>
  </si>
  <si>
    <t>FINANCIAL CONSULTING</t>
  </si>
  <si>
    <t>INFORMATION TECHNOLOGY CONSULTING</t>
  </si>
  <si>
    <t>LEGAL SERVICES</t>
  </si>
  <si>
    <t>ENGINEERING SERVICES</t>
  </si>
  <si>
    <t>ARCHITECTURAL SERVICES</t>
  </si>
  <si>
    <t>SURVEYING SERVICES</t>
  </si>
  <si>
    <t>AGRICULTURAL CONSULTING</t>
  </si>
  <si>
    <t>MEDICAL CONSULTING</t>
  </si>
  <si>
    <t>AUDITING OF ACCOUNTS</t>
  </si>
  <si>
    <t>SUB-TOTAL CONSULTING &amp; PROFESSIONAL SERVICES - GENERAL</t>
  </si>
  <si>
    <t>MOTOR VEHICLE  FUEL COST</t>
  </si>
  <si>
    <t>OTHER TRANSPORT EQUIPMENT FUEL COST</t>
  </si>
  <si>
    <t>PLANT / GENERATOR FUEL COST</t>
  </si>
  <si>
    <t>AIRCRAFT FUEL COST</t>
  </si>
  <si>
    <t>SEA BOAT FUEL COST</t>
  </si>
  <si>
    <t>COOKING GAS/FUEL COST</t>
  </si>
  <si>
    <t>SUB-TOTAL FUEL &amp; LUBRICANTS - GENERAL</t>
  </si>
  <si>
    <t>BANK CHARGES (OTHER THAN INTEREST)</t>
  </si>
  <si>
    <t>INSURANCE PREMIUM</t>
  </si>
  <si>
    <t>OTHER  CRF BANK CHARGES</t>
  </si>
  <si>
    <t>INTEREST/DISCOUNT ON FOREIGN LOAN</t>
  </si>
  <si>
    <t>FOREIGN INTEREST/DISCOUNT-SHORT TERM BORROWINGS</t>
  </si>
  <si>
    <t>DOMESTIC INTEREST/DISCOUNT-TREASURY BILL</t>
  </si>
  <si>
    <t>DOMESTIC INTEREST/DISCOUNT-SHORT TERM BORROWINGS</t>
  </si>
  <si>
    <t>SUB-TOTAL FINANCIAL CHARGES - GENERAL</t>
  </si>
  <si>
    <t>REFRESHMENT &amp; MEALS</t>
  </si>
  <si>
    <t>HONORARIUM &amp; SITTING ALLOWANCE</t>
  </si>
  <si>
    <t>PUBLICITY &amp; ADVERTISEMENTS</t>
  </si>
  <si>
    <t>MEDICAL EXPENSES-LOCAL</t>
  </si>
  <si>
    <t>POSTAGES &amp; COURIER SERVICES</t>
  </si>
  <si>
    <t>WELFARE PACKAGES</t>
  </si>
  <si>
    <t>SUBSCRIPTION TO PROFESSIONAL BODIES</t>
  </si>
  <si>
    <t>SPORTING ACTIVITIES</t>
  </si>
  <si>
    <t>DIRECT TEACHING &amp; LABORATORY COST</t>
  </si>
  <si>
    <t>ANNUAL BUDGET EXPENSES AND ADMINISTRATION</t>
  </si>
  <si>
    <t>ELECTION-LOGISTICS SUPPORT</t>
  </si>
  <si>
    <t>MARGIN FOR INCREASE IN COSTS</t>
  </si>
  <si>
    <t>CONTINGENCY</t>
  </si>
  <si>
    <t>RECURRENT ADJUSTMENT</t>
  </si>
  <si>
    <t>ANNUAL BOARD OF SURVEY</t>
  </si>
  <si>
    <t>SUB-TOTAL MISCELLANEOUS EXPENSES GENERAL</t>
  </si>
  <si>
    <t>LOANS &amp; ADVANCES</t>
  </si>
  <si>
    <t>MOTOR CYCLE ADVANCES</t>
  </si>
  <si>
    <t>BICYCLE ADVANCES</t>
  </si>
  <si>
    <t>REFURBISHING ADVANCES</t>
  </si>
  <si>
    <t>CORRESPONDENCE ADVANCES</t>
  </si>
  <si>
    <t>SPECTACLE ADVANCES</t>
  </si>
  <si>
    <t>FURNISHING ADVANCES</t>
  </si>
  <si>
    <t>HOUSING LOAN</t>
  </si>
  <si>
    <t>SUB-TOTAL STAFF LOANS &amp; ADVANCES</t>
  </si>
  <si>
    <t>GRANTS AND CONTRIBUTIONS GENERAL</t>
  </si>
  <si>
    <t>GRANT TO OTHER STATE GOVERNMENTS (TO OTHER MDAs)</t>
  </si>
  <si>
    <t>GRANT TO OTHER STATE GOVERNMENTS - CURRENT</t>
  </si>
  <si>
    <t xml:space="preserve">GRANT TO LOCAL GOVERNMENTS -CURRENT </t>
  </si>
  <si>
    <t>GRANTS TO GOVERNMENT OWNED COMPANIES - CURRENT</t>
  </si>
  <si>
    <t>GRANT TO PRIVATE COMPANIES - CURRENT</t>
  </si>
  <si>
    <t>GRANTS TO COMMUNITIES/NGOs</t>
  </si>
  <si>
    <t>GRANTS TO ACADEMIC INSTITUTIONS</t>
  </si>
  <si>
    <t>CONTRIBUTION TO TRADITIONAL COUNCILS</t>
  </si>
  <si>
    <t>SUB-TOTAL LOCAL GRANTS AND CONTRIBUTIONS</t>
  </si>
  <si>
    <t>CONTRIBUTION TO INTERNATIONAL ORGANISATION</t>
  </si>
  <si>
    <t>EXTERNAL FINANCIAL OBLIGATIONS</t>
  </si>
  <si>
    <t>SUB-TOTAL FOREIGN GRANTS AND CONTRIBUTIONS</t>
  </si>
  <si>
    <t>SUBSIDIES GENERAL</t>
  </si>
  <si>
    <t>SUBSIDY TO GOVERNMENT OWNED COMPANIES</t>
  </si>
  <si>
    <t>MEAL SUBSIDY</t>
  </si>
  <si>
    <t>PETROLEUM/ENERGY SUBSIDY</t>
  </si>
  <si>
    <t>EDUCATION SUBSIDY</t>
  </si>
  <si>
    <t>AGRICULTURAL INPUTS SUBSIDY</t>
  </si>
  <si>
    <t>HEALTH SUBSIDY</t>
  </si>
  <si>
    <t>RELIGIOUS PILGRIMAGE SUBSIDY</t>
  </si>
  <si>
    <t>SUB-TOTAL SUBSIDY TO GOVERNMENT OWNED COMPANIES &amp; PARASTATALS</t>
  </si>
  <si>
    <t xml:space="preserve">SUB-TOTAL SUBSIDY TO PRIVATE COMPANIES </t>
  </si>
  <si>
    <t>TRANSFERS-PAYMENT</t>
  </si>
  <si>
    <t>PAYMENT FROM CRF TO FUND MDA RECURRENT EXPENDITURE</t>
  </si>
  <si>
    <t>PAYMENT TO OTHER AGENCY TO FUND RECURRENT EXPEDITURE</t>
  </si>
  <si>
    <t>PAYMENT OF SHARE OF STATE IGR TO LOCAL GOVERNMENTS</t>
  </si>
  <si>
    <t>CRF REVENUE REMITTANCE BY PSEs</t>
  </si>
  <si>
    <t>SUB-TOTAL TRANSFER TO FUND RECURRENT EXPENDITURE-PAYMENT</t>
  </si>
  <si>
    <t>TRANSFER-PAYMENT TO UNEMPLOYED</t>
  </si>
  <si>
    <t>TRANSFER-PAYMENT TO AGED/VULNERABLE GROUP</t>
  </si>
  <si>
    <t>SUB-TOTAL TRANSFERS-PAYMENT TO INDIVIDUALS</t>
  </si>
  <si>
    <t>PRESERVATION OF THE ENVIRONMENT</t>
  </si>
  <si>
    <t>TREE PLANTING</t>
  </si>
  <si>
    <t>EROSION &amp; FLOOD CONTROL</t>
  </si>
  <si>
    <t>WILDLIFE CONSERVATION</t>
  </si>
  <si>
    <t>INDUSTRIAL POLLUTION PREVENTION &amp; CONTROL</t>
  </si>
  <si>
    <t>WATER POLLUTION, PREVENTION &amp; CONTROL</t>
  </si>
  <si>
    <t>SUB-TOTAL PRESERVATION OF THE ENVIRONMENT- GENERAL</t>
  </si>
  <si>
    <t>RESEARCH AND DEVELOPMENT-RECURRENT (R&amp;D) (SURVEYING/GAZETTING)</t>
  </si>
  <si>
    <t>COMPUTER SOFTWARE ACQUISITION</t>
  </si>
  <si>
    <t>MONITORING &amp; EVALUATION</t>
  </si>
  <si>
    <t>ANNIVERSARIES/ CELEBRATIONS</t>
  </si>
  <si>
    <t>SUB-TOTAL OTHER CAPITAL EXPENDITURE</t>
  </si>
  <si>
    <t>TOTAL OTHER RECURRENT COST</t>
  </si>
  <si>
    <t>SUMMARY OF 2021 OTHER RECURRENT BUDGET BY SECTOR</t>
  </si>
  <si>
    <t>DETAILS OF YEAR 2021 OTHER RECURRENT BUDGET</t>
  </si>
  <si>
    <t>RESEARCH AND DEVELOPMENT-RECURRENT (R&amp;D)</t>
  </si>
  <si>
    <t>22020101 - LOCAL TRAVEL &amp; TRANSPORT: TRAINING</t>
  </si>
  <si>
    <t>22020102 - LOCAL TRAVEL &amp; TRANSPORT: OTHERS</t>
  </si>
  <si>
    <t>22020103 - INTERNATIONAL TRAVEL &amp; TRANSPORT: TRAINING</t>
  </si>
  <si>
    <t>22020104 - INTERNATIONAL TRAVEL &amp; TRANSPORT: OTHERS</t>
  </si>
  <si>
    <t>22020201 - ELECTRICITY CHARGES</t>
  </si>
  <si>
    <t>22020202 - TELEPHONE CHARGES</t>
  </si>
  <si>
    <t>22020203 - INTERNET ACCESS CHARGES</t>
  </si>
  <si>
    <t>22020204 - SATELLITE BROADCASTING ACCESS CHARGES</t>
  </si>
  <si>
    <t>22020205 - WATER RATES</t>
  </si>
  <si>
    <t>22020206 - SEWAGE CHARGES</t>
  </si>
  <si>
    <t>22020207 - LEASED COMMUNICATION LINES(S)</t>
  </si>
  <si>
    <t>22020208 - MULTI YEAR TARIFF ORDER</t>
  </si>
  <si>
    <t>22020209 - INTERACTIVE LEARNING NETWORK</t>
  </si>
  <si>
    <t xml:space="preserve">22020210 - SOFTWARE CHARGES/ LICENSE RENEWAL </t>
  </si>
  <si>
    <t>22020301 - OFFICE STATIONERIES / COMPUTER CONSUMABLES</t>
  </si>
  <si>
    <t>22020302 - BOOKS</t>
  </si>
  <si>
    <t>22020303 - NEWSPAPERS</t>
  </si>
  <si>
    <t>22020304 - MAGAZINES &amp; PERIODICALS</t>
  </si>
  <si>
    <t>22020305 - PRINTING OF NON SECURITY DOCUMENTS</t>
  </si>
  <si>
    <t>22020306 - PRINTING OF SECURITY DOCUMENTS</t>
  </si>
  <si>
    <t>22020307 - DRUGS/LABORATORY/MEDICAL SUPPLIES</t>
  </si>
  <si>
    <t>22020308 - FIELD &amp; CAMPING MATERIALS SUPPLIES</t>
  </si>
  <si>
    <t>22020309 - UNIFORMS &amp; OTHER CLOTHING</t>
  </si>
  <si>
    <t>22020310 - TEACHING AIDS / INSTRUCTION MATERIALS</t>
  </si>
  <si>
    <t>22020311 - FOOD STUFF / CATERING MATERIALS SUPPLIES</t>
  </si>
  <si>
    <t>22020312 - PRODUCTION, PUBLICATION AND CIRCULATION OF ANNUAL FINANCIAL STATEMENTS</t>
  </si>
  <si>
    <t>22020313 - PRODUCTION OF REPORTS TO PUBLIC ACCOUNTS COMMITTEE</t>
  </si>
  <si>
    <t>22020401 - MAINTENANCE OF MOTOR VEHICLE / TRANSPORT EQUIPMENT</t>
  </si>
  <si>
    <t xml:space="preserve">22020402 - MAINTENANCE OF OFFICE FURNITURE </t>
  </si>
  <si>
    <t>22020403 - MAINTENANCE OF OFFICE BUILDING / RESIDENTIAL QTRS</t>
  </si>
  <si>
    <t>22020404 - MAINTENANCE OF OFFICE / IT EQUIPMENTS</t>
  </si>
  <si>
    <t>22020405 - MAINTENANCE OF PLANTS/GENERATORS</t>
  </si>
  <si>
    <t>22020406 - OTHER MAINTENANCE SERVICES</t>
  </si>
  <si>
    <t>22020407 - MAINTENANCE OF AIRCRAFTS</t>
  </si>
  <si>
    <t>22020408 - MAINTENANCE OF SEA BOATS</t>
  </si>
  <si>
    <t>22020409 - MAINTENANCE OF RAILWAY EQUIPMENTS</t>
  </si>
  <si>
    <t>22020410 - MAINTENANCE OF STREET LIGHTINGS</t>
  </si>
  <si>
    <t>22020411 - MAINTENANCE OF COMMUNICATION EQUIPMENTS</t>
  </si>
  <si>
    <t>22020412 - MAINTENANCE OF MARKETS/PUBLIC PLACES</t>
  </si>
  <si>
    <t>22020413 - MINOR ROAD MAINTENANCE</t>
  </si>
  <si>
    <t xml:space="preserve">22020501 - LOCAL TRAINING </t>
  </si>
  <si>
    <t xml:space="preserve">22020502 - INTERNATIONAL  TRAINING </t>
  </si>
  <si>
    <t>22020601 - SECURITY SERVICES</t>
  </si>
  <si>
    <t>22020602 - OFFICE RENT</t>
  </si>
  <si>
    <t>22020603 - RESIDENTIAL RENT</t>
  </si>
  <si>
    <t>22020604 - SECURITY VOTE (INCLUDING OPERATIONS)</t>
  </si>
  <si>
    <t>22020605 - CLEANING &amp; FUMIGATION SERVICES</t>
  </si>
  <si>
    <t>22020606 - LAND USE CHARGES</t>
  </si>
  <si>
    <t>22020607 - RESCUE SERVICES</t>
  </si>
  <si>
    <t>22020701 - FINANCIAL CONSULTING</t>
  </si>
  <si>
    <t>22020702 - INFORMATION TECHNOLOGY CONSULTING</t>
  </si>
  <si>
    <t>22020703 - LEGAL SERVICES</t>
  </si>
  <si>
    <t>22020704 - ENGINEERING SERVICES</t>
  </si>
  <si>
    <t>22020705 - ARCHITECTURAL SERVICES</t>
  </si>
  <si>
    <t>22020706 - SURVEYING SERVICES</t>
  </si>
  <si>
    <t>22020707 - AGRICULTURAL CONSULTING</t>
  </si>
  <si>
    <t>22020708 - MEDICAL CONSULTING</t>
  </si>
  <si>
    <t>22020709 - AUDITING OF ACCOUNTS</t>
  </si>
  <si>
    <t>22020801 - MOTOR VEHICLE  FUEL COST</t>
  </si>
  <si>
    <t>22020802 - OTHER TRANSPORT EQUIPMENT FUEL COST</t>
  </si>
  <si>
    <t>22020803 - PLANT / GENERATOR FUEL COST</t>
  </si>
  <si>
    <t>22020804 - AIRCRAFT FUEL COST</t>
  </si>
  <si>
    <t>22020805 - SEA BOAT FUEL COST</t>
  </si>
  <si>
    <t>22020806 - COOKING GAS/FUEL COST</t>
  </si>
  <si>
    <t>22020901 - BANK CHARGES (OTHER THAN INTEREST)</t>
  </si>
  <si>
    <t>22020902 - INSURANCE PREMIUM</t>
  </si>
  <si>
    <t>22020904 - OTHER  CRF BANK CHARGES</t>
  </si>
  <si>
    <t>22020905 - INTEREST/DISCOUNT ON FOREIGN LOAN</t>
  </si>
  <si>
    <t>22020906 - FOREIGN INTEREST/DISCOUNT-SHORT TERM BORROWINGS</t>
  </si>
  <si>
    <t>22020907 - DOMESTIC INTEREST/DISCOUNT-TREASURY BILL</t>
  </si>
  <si>
    <t>22020908 - DOMESTIC INTEREST/DISCOUNT-SHORT TERM BORROWINGS</t>
  </si>
  <si>
    <t>22021001 - REFRESHMENT &amp; MEALS</t>
  </si>
  <si>
    <t>22021002 - HONORARIUM &amp; SITTING ALLOWANCE</t>
  </si>
  <si>
    <t>22021003 - PUBLICITY &amp; ADVERTISEMENTS</t>
  </si>
  <si>
    <t>22021004 - MEDICAL EXPENSES-LOCAL</t>
  </si>
  <si>
    <t>22021006 - POSTAGES &amp; COURIER SERVICES</t>
  </si>
  <si>
    <t>22021007 - WELFARE PACKAGES</t>
  </si>
  <si>
    <t>22021008 - SUBSCRIPTION TO PROFESSIONAL BODIES</t>
  </si>
  <si>
    <t>22021009 - SPORTING ACTIVITIES</t>
  </si>
  <si>
    <t>22021010 - DIRECT TEACHING &amp; LABORATORY COST</t>
  </si>
  <si>
    <t>22021014 - ANNUAL BUDGET EXPENSES AND ADMINISTRATION</t>
  </si>
  <si>
    <t>22021020 - ELECTION-LOGISTICS SUPPORT</t>
  </si>
  <si>
    <t>22021037 - MARGIN FOR INCREASE IN COSTS</t>
  </si>
  <si>
    <t>22021041 - CONTINGENCY</t>
  </si>
  <si>
    <t>22021042 - RECURRENT ADJUSTMENT</t>
  </si>
  <si>
    <t>22030101 - MOTOR CYCLE ADVANCES</t>
  </si>
  <si>
    <t>22030102 - BICYCLE ADVANCES</t>
  </si>
  <si>
    <t>22030103 - REFURBISHING ADVANCES</t>
  </si>
  <si>
    <t>22030104 - CORRESPONDENCE ADVANCES</t>
  </si>
  <si>
    <t>22030105 - SPECTACLE ADVANCES</t>
  </si>
  <si>
    <t>22030106 - MOTOR VEHICLE ADVANCES</t>
  </si>
  <si>
    <t>22030107 - FURNISHING ADVANCES</t>
  </si>
  <si>
    <t>22030108 - HOUSING LOAN</t>
  </si>
  <si>
    <t>22040101 - GRANT TO OTHER STATE GOVERNMENTS - CURRENT</t>
  </si>
  <si>
    <t xml:space="preserve">22040103 - GRANT TO LOCAL GOVERNMENTS -CURRENT </t>
  </si>
  <si>
    <t>22040105 - GRANTS TO GOVERNMENT OWNED COMPANIES - CURRENT</t>
  </si>
  <si>
    <t>22040107 - GRANT TO PRIVATE COMPANIES - CURRENT</t>
  </si>
  <si>
    <t>22040109 - GRANTS TO COMMUNITIES/NGOs</t>
  </si>
  <si>
    <t>22040110 - GRANTS TO ACADEMIC INSTITUTIONS</t>
  </si>
  <si>
    <t>22040111 - CONTRIBUTION TO TRADITIONAL COUNCILS</t>
  </si>
  <si>
    <t>22040203 - CONTRIBUTION TO INTERNATIONAL ORGANISATION</t>
  </si>
  <si>
    <t>22040204 - EXTERNAL FINANCIAL OBLIGATIONS</t>
  </si>
  <si>
    <t>22050101 - SUBSIDY TO GOVERNMENT OWNED COMPANIES</t>
  </si>
  <si>
    <t>22050102 - MEAL SUBSIDY</t>
  </si>
  <si>
    <t>22050104 - PETROLEUM/ENERGY SUBSIDY</t>
  </si>
  <si>
    <t>22050105 - EDUCATION SUBSIDY</t>
  </si>
  <si>
    <t>22050106 - AGRICULTURAL INPUTS SUBSIDY</t>
  </si>
  <si>
    <t>22050107 - HEALTH SUBSIDY</t>
  </si>
  <si>
    <t>22050108 - RELIGIOUS PILGRIMAGE SUBSIDY</t>
  </si>
  <si>
    <t xml:space="preserve">22050201 - SUBSIDY TO PRIVATE COMPANIES </t>
  </si>
  <si>
    <t>22070101 - PAYMENT FROM CRF TO FUND MDA RECURRENT EXPENDITURE</t>
  </si>
  <si>
    <t>22070102 - PAYMENT TO OTHER AGENCY TO FUND RECURRENT EXPEDITURE</t>
  </si>
  <si>
    <t>22070103 - PAYMENT OF SHARE OF STATE IGR TO LOCAL GOVERNMENTS</t>
  </si>
  <si>
    <t>22070104 - CRF REVENUE REMITTANCE BY PSEs</t>
  </si>
  <si>
    <t>22080101 - TRANSFER-PAYMENT TO UNEMPLOYED</t>
  </si>
  <si>
    <t>22080102 - TRANSFER-PAYMENT TO AGED/VULNERABLE GROUP</t>
  </si>
  <si>
    <t>23040101 - TREE PLANTING</t>
  </si>
  <si>
    <t>23040102 - EROSION &amp; FLOOD CONTROL</t>
  </si>
  <si>
    <t>23040103 - WILDLIFE CONSERVATION</t>
  </si>
  <si>
    <t>23040104 - INDUSTRIAL POLLUTION PREVENTION &amp; CONTROL</t>
  </si>
  <si>
    <t>23040105 - WATER POLLUTION, PREVENTION &amp; CONTROL</t>
  </si>
  <si>
    <t>23050101 - RESEARCH AND DEVELOPMENT-RECURRENT (R&amp;D)</t>
  </si>
  <si>
    <t>23050102 - COMPUTER SOFTWARE ACQUISITION</t>
  </si>
  <si>
    <t>23050103 - MONITORING &amp; EVALUATION</t>
  </si>
  <si>
    <t>23050104 - ANNIVERSARIES/ CELEBRATIONS</t>
  </si>
  <si>
    <t>23050105 - MARGIN FOR INCREASE IN COSTS</t>
  </si>
  <si>
    <t>.</t>
  </si>
  <si>
    <t>UNITED NATION CHILDREN' FUND OHW DNA</t>
  </si>
  <si>
    <t>045202100199 - MINISTRY OF REGIONAL INTEGRATION AND SPECIAL DUTIES</t>
  </si>
  <si>
    <r>
      <t xml:space="preserve">GRANTS TO COMMUNITIES/NGOs </t>
    </r>
    <r>
      <rPr>
        <b/>
        <sz val="11"/>
        <rFont val="Rockwell"/>
        <family val="1"/>
      </rPr>
      <t>(SUPPORT &amp; FUNDING OF 170 SMEs ON COVID-19 STRATEGIES FOR QUICK RECOVERY OF THE ECONOMY)</t>
    </r>
  </si>
  <si>
    <t>OTHER EXPENDITURE</t>
  </si>
  <si>
    <t>LOCAL TRAVEL &amp; TRANSPORT: TRAINING(GLOBAL FUND &amp; SOML)  (N50,000,000)</t>
  </si>
  <si>
    <t>22020101 - LOCAL TRAVEL &amp; TRANSPORT: TRAINING(GLOBAL FUND &amp; SOML)  (N50,000,000)</t>
  </si>
  <si>
    <t>-</t>
  </si>
  <si>
    <t xml:space="preserve">                                          kn                                                                                                yyyyyyyyyyyyyyyyyyyyyyyyyyyyyyyyyyyyyyyyyyyyyyyyyyyyyyyyyyyyyyyyyyyy</t>
  </si>
  <si>
    <t>SUMMARY OF CAPITAL EXPENDITURE BUDGET BASED ON MDAs</t>
  </si>
  <si>
    <t>SUMMARY OF CAPITAL EXPENDITURE BUDGET</t>
  </si>
  <si>
    <t>ASSETS (CAPITAL EXPENDITURE)</t>
  </si>
  <si>
    <t>TOTAL ASSETS</t>
  </si>
  <si>
    <t>ENGINEERING STORES</t>
  </si>
  <si>
    <t>MEDICAL STORES</t>
  </si>
  <si>
    <t>INDUSTRIAL &amp; CHEMICAL STORES</t>
  </si>
  <si>
    <t>AMORY STORES (AMMUNITION, E.T.C.)</t>
  </si>
  <si>
    <t>FUEL &amp; LUBRICANTS</t>
  </si>
  <si>
    <t>AGRICULTURAL INPUTS</t>
  </si>
  <si>
    <t>FARM STOCK</t>
  </si>
  <si>
    <t>SCHOLASTIC MATERIALS</t>
  </si>
  <si>
    <t>STATIONERIES STORES</t>
  </si>
  <si>
    <t>PRINTED MATERIALS</t>
  </si>
  <si>
    <t>BUILDING MATERIALS</t>
  </si>
  <si>
    <t>STRATEGIC STOCK PILES</t>
  </si>
  <si>
    <t>UNISSUED CURRENCY</t>
  </si>
  <si>
    <t>STAMPS</t>
  </si>
  <si>
    <t>PROPERTY HELD FOR SALE</t>
  </si>
  <si>
    <t>AIRCRAFT SPARE STORE</t>
  </si>
  <si>
    <t>COMPUTER/INFORMATION TECHNOLOGY STORE</t>
  </si>
  <si>
    <t>PROVISIONAL STORE</t>
  </si>
  <si>
    <t>EQUIPMENT STORE</t>
  </si>
  <si>
    <t>PROJECT STORE ( IPPIS, GIFMIS, IPSAS, E.T.C.)</t>
  </si>
  <si>
    <t>ELECTRICAL/ELECTRONIC STORE</t>
  </si>
  <si>
    <t>GRAINS STORE</t>
  </si>
  <si>
    <t>PERISHABLE STORE</t>
  </si>
  <si>
    <t>MOTOR SPARE STORE</t>
  </si>
  <si>
    <t>RAIL SPARE STORE</t>
  </si>
  <si>
    <t>SHIP SPARE STORE</t>
  </si>
  <si>
    <t>FURNITURE STORE</t>
  </si>
  <si>
    <t>PLANT/EQUIPMENT STORE</t>
  </si>
  <si>
    <t>PLANT/EQUIPMENT SPARE STORE</t>
  </si>
  <si>
    <t>ANIMAL FEED STORE</t>
  </si>
  <si>
    <t>VETERINARY STORE</t>
  </si>
  <si>
    <t>CLASS WARE/APPARATOS STORE</t>
  </si>
  <si>
    <t>LABORATORY EQUIPMENT STORE</t>
  </si>
  <si>
    <t>UNIFORM STORE</t>
  </si>
  <si>
    <t>OTHER STOCK</t>
  </si>
  <si>
    <t>SUB-TOTAL INVENTORIES</t>
  </si>
  <si>
    <t>SUB-TOTAL WORK IN PROGRESS</t>
  </si>
  <si>
    <t>SUB-TOTAL PERSONAL ADVANCES</t>
  </si>
  <si>
    <t>SUB-TOTAL ADMINISTRATIVE ADVANCES</t>
  </si>
  <si>
    <t>31060301</t>
  </si>
  <si>
    <t>SUB-TOTAL IMPRESTS</t>
  </si>
  <si>
    <t>LOCAL INVESTMENTS: QUOTED COMPANIES</t>
  </si>
  <si>
    <t>LOCAL INVESTMENTS: NON QUOTED COMPANIES</t>
  </si>
  <si>
    <t>INVESTMENT IN NIGERIAN TREASURY BILLS (NTBs)</t>
  </si>
  <si>
    <t>INVESTMENT IN TREASURY BILLS OF OTHER GOVERNMENTS</t>
  </si>
  <si>
    <t>INVESTMENT IN TREASURY BONDS</t>
  </si>
  <si>
    <t>INVESTMENT IN DERIVIATIVES</t>
  </si>
  <si>
    <t>INVESTMENT IN PUBLIC CORPORATIONS</t>
  </si>
  <si>
    <t>SUB-TOTAL LOCAL INVESTMENTS</t>
  </si>
  <si>
    <t>FOREIGN INVESTMENTS: QUOTED COMPANIES</t>
  </si>
  <si>
    <t>FOREIGN INVESTMENTS: NON QUOTED COMPANIES</t>
  </si>
  <si>
    <t>SUB-TOTAL FOREIGN INVESTMENTS</t>
  </si>
  <si>
    <t xml:space="preserve">LOAN TO OTHER STATE GOVERNMENTS </t>
  </si>
  <si>
    <t>LOAN TO LOCAL GOVERNMENTS</t>
  </si>
  <si>
    <t xml:space="preserve">LOAN TO GOVERNMENT OWNED COMPANIES </t>
  </si>
  <si>
    <t>LOAN TO PRIVATE COMPANIES</t>
  </si>
  <si>
    <t>SUB-TOTAL LOCAL LOANS</t>
  </si>
  <si>
    <t>LOAN TO FOREIGN GOVERNMENTS</t>
  </si>
  <si>
    <t>LOAN TO FOREIGN/INTERNATIONAL ORGANIZATIONS</t>
  </si>
  <si>
    <t>LOAN TO FOREIGN COMPANIES</t>
  </si>
  <si>
    <t>SUB-TOTAL FOREIGN LOANS</t>
  </si>
  <si>
    <t>LAND &amp; BUILDINGS - ADMINISTRATIVE</t>
  </si>
  <si>
    <t>LAND &amp; BUILDINGS - RESIDENTIAL</t>
  </si>
  <si>
    <t>SILOS</t>
  </si>
  <si>
    <t>OTHER STORAGE FACILITIES</t>
  </si>
  <si>
    <t>SUB-TOTAL LAND &amp; BUILDING - GENERAL</t>
  </si>
  <si>
    <t>RAILS</t>
  </si>
  <si>
    <t>ROADS &amp; BRIDGES</t>
  </si>
  <si>
    <t>AIRPORTS</t>
  </si>
  <si>
    <t>HARBOURS/ SEA PORTS/JETTIES</t>
  </si>
  <si>
    <t>ZOOS, PARKS &amp; RESERVES</t>
  </si>
  <si>
    <t>SECURITY INSTALLATIONS/ EQUIPMENT</t>
  </si>
  <si>
    <t>ELECTRICITY TRANSMISSION NETWORK</t>
  </si>
  <si>
    <t>WATER DISTRIBUTION NETWORK</t>
  </si>
  <si>
    <t>SEWAGE/ DRAINAGE NETWORK</t>
  </si>
  <si>
    <t>DAMS</t>
  </si>
  <si>
    <t>SPECIALISED RESEARCH EQUIPMENT (E.G. SATELLITE)</t>
  </si>
  <si>
    <t>MONUMENTS</t>
  </si>
  <si>
    <t>HERITAGE ASSETS</t>
  </si>
  <si>
    <t>BOREHOLES &amp; OTHER WATER FACILITIES</t>
  </si>
  <si>
    <t>WASTE DISPOSAL EQUIPMENT</t>
  </si>
  <si>
    <t>SUB-TOTAL INFRASTRUCTURE - GENERAL</t>
  </si>
  <si>
    <t>EARTH MOVING EQUIPMENT - BULL DOZERS ETC.</t>
  </si>
  <si>
    <t>INDUSTRIAL EQUIPMENT</t>
  </si>
  <si>
    <t>NAVIGATIONAL EQUIPMENT</t>
  </si>
  <si>
    <t>POWER PLANTS</t>
  </si>
  <si>
    <t>POWER GENERATING SETS</t>
  </si>
  <si>
    <t>SUB-TOTAL PLANT &amp; MACHINERY - GENERAL</t>
  </si>
  <si>
    <t>SHIPS</t>
  </si>
  <si>
    <t>AIR CRAFTS</t>
  </si>
  <si>
    <t>TRAINS</t>
  </si>
  <si>
    <t>BOATS</t>
  </si>
  <si>
    <t>MOTOR VEHICLES</t>
  </si>
  <si>
    <t>TRICYCLE</t>
  </si>
  <si>
    <t>MOTOR CYCLES</t>
  </si>
  <si>
    <t>BICYCLE</t>
  </si>
  <si>
    <t>SUB-TOTAL FIXED ASSETS - GENERAL</t>
  </si>
  <si>
    <t>COMPUTERS/NETWORKING EQUIPMENT</t>
  </si>
  <si>
    <t>PRINTERS</t>
  </si>
  <si>
    <t>SCANNERS</t>
  </si>
  <si>
    <t>FAX MACHINE</t>
  </si>
  <si>
    <t>PHOTOCOPIERS</t>
  </si>
  <si>
    <t>TYPE-WRITERS</t>
  </si>
  <si>
    <t>SHREDDING MACHINES</t>
  </si>
  <si>
    <t>PROJECTORS</t>
  </si>
  <si>
    <t>BINDING EQUIPMENT</t>
  </si>
  <si>
    <t>SUB-TOTAL OFFICE EQUIPMENT - GENERAL</t>
  </si>
  <si>
    <t>CHAIRS</t>
  </si>
  <si>
    <t>TABLES</t>
  </si>
  <si>
    <t>SAFES/FILE CABINETS/ CUPBOARDS</t>
  </si>
  <si>
    <t>TELEVISION SETS</t>
  </si>
  <si>
    <t>RADIO SETS</t>
  </si>
  <si>
    <t>AIR -CONDITIONER</t>
  </si>
  <si>
    <t>STOOLS</t>
  </si>
  <si>
    <t>SHELVES</t>
  </si>
  <si>
    <t>CEILING FANS</t>
  </si>
  <si>
    <t>REFRIDGERATOR</t>
  </si>
  <si>
    <t>SUB-TOTAL FURNITURE &amp; FITTINGS - GENERAL</t>
  </si>
  <si>
    <t>SERVICE CONCESSION ASSETS (PPP)</t>
  </si>
  <si>
    <t>SUB-TOTAL SERVICE CONCESSION ASSETS (PPP)-GENERAL</t>
  </si>
  <si>
    <t>LEASED ASSETS</t>
  </si>
  <si>
    <t>SUB-TOTAL LEASED ASSETS-FINANCE LEASE</t>
  </si>
  <si>
    <t>MILITARY EQUIPMENT</t>
  </si>
  <si>
    <t>POLICE/PARA-MILITARY EQUIPMENT</t>
  </si>
  <si>
    <t>BIOLOGICAL ASSETS</t>
  </si>
  <si>
    <t>LABORATORY MEDICAL EQUIPMENTS</t>
  </si>
  <si>
    <t>SUB-TOTAL SPECIALISED ASSETS-GENERAL</t>
  </si>
  <si>
    <t>SUB-TOTAL ASSETS-UNDER-CONSTRUCTION</t>
  </si>
  <si>
    <t>LAND &amp; BUILDINGS-OFFICE</t>
  </si>
  <si>
    <t>LAND &amp; BUILDINGS-RESIDENTIAL</t>
  </si>
  <si>
    <t>SUB-TOTAL LAND &amp; BUILDING-GENERAL</t>
  </si>
  <si>
    <t>GOODWILL (ACQUIRED)</t>
  </si>
  <si>
    <t>PATENT RIGHT</t>
  </si>
  <si>
    <t>COPYRIGHT</t>
  </si>
  <si>
    <t>TRADE MARK</t>
  </si>
  <si>
    <t>FRANCHISE</t>
  </si>
  <si>
    <t>RESEARCH &amp; DEVELOPMENT</t>
  </si>
  <si>
    <t>BROADCAST RIGHTS</t>
  </si>
  <si>
    <t>SUB-TOTAL INTANGIBLE ASSETS</t>
  </si>
  <si>
    <t>SUMMARY OF CAPITAL BUDGET BY FUNCTION</t>
  </si>
  <si>
    <t>FUNCTION CODES</t>
  </si>
  <si>
    <t>FUNCTIONS</t>
  </si>
  <si>
    <t>F</t>
  </si>
  <si>
    <t>DETAILS OF CAPITAL BUDGET BY FUNCTION</t>
  </si>
  <si>
    <t>CODES</t>
  </si>
  <si>
    <t>SUB-TOTAL GENERAL PUBLIC SERVICES</t>
  </si>
  <si>
    <t>SUB-TOTAL PUBLIC ORDER AND SAFETY</t>
  </si>
  <si>
    <t>SUB-TOTAL ECONOMIC AFFAIRS</t>
  </si>
  <si>
    <t>SUB-TOTAL ENVIRONMENTAL PROTECTION</t>
  </si>
  <si>
    <t>SUB-TOTAL HOUSING AND COMMUNITY AMMENITIES</t>
  </si>
  <si>
    <t>SUB-TOTAL HEALTH</t>
  </si>
  <si>
    <t>SUB-TOTAL RECREATION, CULTURE AND RELIGION</t>
  </si>
  <si>
    <t>SUB-TOTAL EDUCATION</t>
  </si>
  <si>
    <t>SUB-TOTAL SOCIAL PROTECTION</t>
  </si>
  <si>
    <t>SUMMARY OF 2021 CAPITAL EXPENDITURE BUDGET BY SECTOR</t>
  </si>
  <si>
    <t>DETAILS OF YEAR 2021 CAPITAL BUDGET</t>
  </si>
  <si>
    <t>31050101 - ENGINEERING STORES</t>
  </si>
  <si>
    <t>31050102 - MEDICAL STORES</t>
  </si>
  <si>
    <t>31050103 - INDUSTRIAL &amp; CHEMICAL STORES</t>
  </si>
  <si>
    <t>31050104 - AMORY STORES (AMMUNITION, E.T.C.)</t>
  </si>
  <si>
    <t>31050105 - FUEL &amp; LUBRICANTS</t>
  </si>
  <si>
    <t>31050106 - AGRICULTURAL INPUTS</t>
  </si>
  <si>
    <t>31050107 - FARM STOCK</t>
  </si>
  <si>
    <t>31050108 - SCHOLASTIC MATERIALS</t>
  </si>
  <si>
    <t>31050109 - STATIONERIES STORES</t>
  </si>
  <si>
    <t>31050110 - PRINTED MATERIALS</t>
  </si>
  <si>
    <t>31050111 - BUILDING MATERIALS</t>
  </si>
  <si>
    <t>31050112 - STRATEGIC STOCK PILES</t>
  </si>
  <si>
    <t>31050113 - UNISSUED CURRENCY</t>
  </si>
  <si>
    <t>31050114 - STAMPS</t>
  </si>
  <si>
    <t>31050115 - PROPERTY HELD FOR SALE</t>
  </si>
  <si>
    <t>31050116 - AIRCRAFT SPARE STORE</t>
  </si>
  <si>
    <t>31050117 - COMPUTER/INFORMATION TECHNOLOGY STORE</t>
  </si>
  <si>
    <t>31050118 - PROVISIONAL STORE</t>
  </si>
  <si>
    <t>31050119 - EQUIPMENT STORE</t>
  </si>
  <si>
    <t>31050120 - PROJECT STORE ( IPPIS, GIFMIS, IPSAS, E.T.C.)</t>
  </si>
  <si>
    <t>31050121 - ELECTRICAL/ELECTRONIC STORE</t>
  </si>
  <si>
    <t>31050122 - GRAINS STORE</t>
  </si>
  <si>
    <t>31050123 - PERISHABLE STORE</t>
  </si>
  <si>
    <t>31050124 - MOTOR SPARE STORE</t>
  </si>
  <si>
    <t>31050125 - RAIL SPARE STORE</t>
  </si>
  <si>
    <t>31050126 - SHIP SPARE STORE</t>
  </si>
  <si>
    <t>31050127 - FURNITURE STORE</t>
  </si>
  <si>
    <t>31050128 - PLANT/EQUIPMENT STORE</t>
  </si>
  <si>
    <t>31050129 - PLANT/EQUIPMENT SPARE STORE</t>
  </si>
  <si>
    <t>31050130 - ANIMAL FEED STORE</t>
  </si>
  <si>
    <t>31050131 - VETERINARY STORE</t>
  </si>
  <si>
    <t>31050132 - CLASS WARE/APPARATOS STORE</t>
  </si>
  <si>
    <t>31050133 - LABORATORY EQUIPMENT STORE</t>
  </si>
  <si>
    <t>31050134 - UNIFORM STORE</t>
  </si>
  <si>
    <t>31050135 - OTHER STOCK</t>
  </si>
  <si>
    <t>31050201 - WORK IN PROGRESS</t>
  </si>
  <si>
    <t>31060101 - PERSONAL ADVANCES</t>
  </si>
  <si>
    <t>31060201 - ADMINISTRATIVE ADVANCES</t>
  </si>
  <si>
    <t>31090101 - LOCAL INVESTMENTS: QUOTED COMPANIES</t>
  </si>
  <si>
    <t>31090102 - LOCAL INVESTMENTS: NON QUOTED COMPANIES</t>
  </si>
  <si>
    <t>31090103 - INVESTMENT IN NIGERIAN TREASURY BILLS (NTBs)</t>
  </si>
  <si>
    <t>31090104 - INVESTMENT IN TREASURY BILLS OF OTHER GOVERNMENTS</t>
  </si>
  <si>
    <t>31090105 - INVESTMENT IN TREASURY BONDS</t>
  </si>
  <si>
    <t>31090106 - INVESTMENT IN DERIVIATIVES</t>
  </si>
  <si>
    <t>31090107 - INVESTMENT IN PUBLIC CORPORATIONS</t>
  </si>
  <si>
    <t>31090201 - FOREIGN INVESTMENTS: QUOTED COMPANIES</t>
  </si>
  <si>
    <t>31090202 - FOREIGN INVESTMENTS: NON QUOTED COMPANIES</t>
  </si>
  <si>
    <t xml:space="preserve">31100101 - LOAN TO OTHER STATE GOVERNMENTS </t>
  </si>
  <si>
    <t>31100102 - LOAN TO LOCAL GOVERNMENTS</t>
  </si>
  <si>
    <t xml:space="preserve">31100103 - LOAN TO GOVERNMENT OWNED COMPANIES </t>
  </si>
  <si>
    <t>31100104 - LOAN TO PRIVATE COMPANIES</t>
  </si>
  <si>
    <t>31100201 - LOAN TO FOREIGN GOVERNMENTS</t>
  </si>
  <si>
    <t>31100202 - LOAN TO FOREIGN/INTERNATIONAL ORGANIZATIONS</t>
  </si>
  <si>
    <t>31100203 - LOAN TO FOREIGN COMPANIES</t>
  </si>
  <si>
    <t>32010101 - LAND &amp; BUILDINGS - ADMINISTRATIVE</t>
  </si>
  <si>
    <t>32010102 - LAND &amp; BUILDINGS - RESIDENTIAL</t>
  </si>
  <si>
    <t>32010103 - SILOS</t>
  </si>
  <si>
    <t>32010104 - OTHER STORAGE FACILITIES</t>
  </si>
  <si>
    <t>32010201 - RAILS</t>
  </si>
  <si>
    <t>32010202 - ROADS &amp; BRIDGES</t>
  </si>
  <si>
    <t>32010203 - AIRPORTS</t>
  </si>
  <si>
    <t>32010204 - HARBOURS/ SEA PORTS/JETTIES</t>
  </si>
  <si>
    <t>32010205 - ZOOS, PARKS &amp; RESERVES</t>
  </si>
  <si>
    <t>32010206 - SECURITY INSTALLATIONS/ EQUIPMENT</t>
  </si>
  <si>
    <t>32010207 - ELECTRICITY TRANSMISSION NETWORK</t>
  </si>
  <si>
    <t>32010208 - WATER DISTRIBUTION NETWORK</t>
  </si>
  <si>
    <t>32010209 - SEWAGE/ DRAINAGE NETWORK</t>
  </si>
  <si>
    <t>32010210 - DAMS</t>
  </si>
  <si>
    <t>32010211 - SPECIALISED RESEARCH EQUIPMENT (E.G. SATELLITE)</t>
  </si>
  <si>
    <t>32010212 - MONUMENTS</t>
  </si>
  <si>
    <t>32010213 - HERITAGE ASSETS</t>
  </si>
  <si>
    <t>32010214 - BOREHOLES &amp; OTHER WATER FACILITIES</t>
  </si>
  <si>
    <t>32010215 - WASTE DISPOSAL EQUIPMENT</t>
  </si>
  <si>
    <t>32010301 - EARTH MOVING EQUIPMENT - BULL DOZERS ETC.</t>
  </si>
  <si>
    <t>32010302 - INDUSTRIAL EQUIPMENT</t>
  </si>
  <si>
    <t>32010303 - NAVIGATIONAL EQUIPMENT</t>
  </si>
  <si>
    <t>32010304 - POWER PLANTS</t>
  </si>
  <si>
    <t>32010305 - POWER GENERATING SETS</t>
  </si>
  <si>
    <t>32010401 - SHIPS</t>
  </si>
  <si>
    <t>32010402 - AIR CRAFTS</t>
  </si>
  <si>
    <t>32010403 - TRAINS</t>
  </si>
  <si>
    <t>32010404 - BOATS</t>
  </si>
  <si>
    <t>32010405 - MOTOR VEHICLES</t>
  </si>
  <si>
    <t>32010406 - TRICYCLE</t>
  </si>
  <si>
    <t>32010407 - MOTOR CYCLES</t>
  </si>
  <si>
    <t>32010408 - BICYCLE</t>
  </si>
  <si>
    <t>32010501 - COMPUTERS/NETWORKING EQUIPMENT</t>
  </si>
  <si>
    <t>32010502 - PRINTERS</t>
  </si>
  <si>
    <t>32010503 - SCANNERS</t>
  </si>
  <si>
    <t>32010504 - FAX MACHINE</t>
  </si>
  <si>
    <t>32010505 - PHOTOCOPIERS</t>
  </si>
  <si>
    <t>32010506 - TYPE-WRITERS</t>
  </si>
  <si>
    <t>32010507 - SHREDDING MACHINES</t>
  </si>
  <si>
    <t>32010508 - PROJECTORS</t>
  </si>
  <si>
    <t>32010509 - BINDING EQUIPMENT</t>
  </si>
  <si>
    <t>32010601 - CHAIRS</t>
  </si>
  <si>
    <t>32010602 - TABLES</t>
  </si>
  <si>
    <t>32010603 - SAFES/FILE CABINETS/ CUPBOARDS</t>
  </si>
  <si>
    <t>32010604 - TELEVISION SETS</t>
  </si>
  <si>
    <t>32010605 - RADIO SETS</t>
  </si>
  <si>
    <t>32010606 - AIR -CONDITIONER</t>
  </si>
  <si>
    <t>32010607 - STOOLS</t>
  </si>
  <si>
    <t>32010608 - SHELVES</t>
  </si>
  <si>
    <t>32010609 - CEILING FANS</t>
  </si>
  <si>
    <t>32010610 - REFRIDGERATOR</t>
  </si>
  <si>
    <t>32010701 - SERVICE CONCESSION ASSETS (PPP)</t>
  </si>
  <si>
    <t>32010801 - LEASED ASSETS</t>
  </si>
  <si>
    <t>32010901 - MILITARY EQUIPMENT</t>
  </si>
  <si>
    <t>32010902 - POLICE/PARA-MILITARY EQUIPMENT</t>
  </si>
  <si>
    <t>32010903 - BIOLOGICAL ASSETS</t>
  </si>
  <si>
    <t>32010904 - LABORATORY MEDICAL EQUIPMENTS</t>
  </si>
  <si>
    <t>32011001 - ASSETS-UNDER-CONSTRUCTION</t>
  </si>
  <si>
    <t>32020101 - LAND &amp; BUILDINGS-OFFICE</t>
  </si>
  <si>
    <t>32020102 - LAND &amp; BUILDINGS-RESIDENTIAL</t>
  </si>
  <si>
    <t>32020103 - SILOS</t>
  </si>
  <si>
    <t>32020104 - OTHER STORAGE FACILITIES</t>
  </si>
  <si>
    <t>32030101 - GOODWILL (ACQUIRED)</t>
  </si>
  <si>
    <t>32030102 - PATENT RIGHT</t>
  </si>
  <si>
    <t>32030103 - COPYRIGHT</t>
  </si>
  <si>
    <t>32030104 - TRADE MARK</t>
  </si>
  <si>
    <t>32030105 - FRANCHISE</t>
  </si>
  <si>
    <t>32030109 - RESEARCH &amp; DEVELOPMENT</t>
  </si>
  <si>
    <t>32030110 - BROADCAST RIGHTS</t>
  </si>
  <si>
    <t>ROADS &amp; BRIDGES (RAMP)</t>
  </si>
  <si>
    <t>2021 APPROVED BUDGET SUMMARY</t>
  </si>
  <si>
    <t>OVERALL SUMMARY OF 2021  APPROVED BUDGET BASED ON MDAs</t>
  </si>
  <si>
    <t>SUMMARY OF 2021  APPROVED REVENUE BUDGET BASED ON MDAs</t>
  </si>
  <si>
    <t>BREAKDOWN OF 2021  APPROVED REVENUE BUDGET BASED ON MDAs (INFLOW)</t>
  </si>
  <si>
    <t>Details of 2021 APPROVED Capital Expenditure Budget</t>
  </si>
  <si>
    <t>APPROVED BUDGET 2021</t>
  </si>
  <si>
    <t>APPROVED BUDGET 2021 (INFLOW)</t>
  </si>
  <si>
    <t>APPROVED ESTIMATES 2021</t>
  </si>
  <si>
    <t xml:space="preserve">APPROVED ESTIMATES </t>
  </si>
  <si>
    <t>DETAILS OF 2021 APPROVED CAPITAL EXPENDITURE BUDGET</t>
  </si>
  <si>
    <t>SECTOR / ADMINISTRATIVE CODE</t>
  </si>
  <si>
    <t>SECTOR/MDA</t>
  </si>
  <si>
    <t>ADMINISTRATIVE SECTOR</t>
  </si>
  <si>
    <t>SUB-TOTAL ADMINISTRATIVE SECTOR</t>
  </si>
  <si>
    <t>ECONOMIC SECTOR</t>
  </si>
  <si>
    <t>SUB-TOTAL ECONOMIC SECTOR</t>
  </si>
  <si>
    <t>LAW AND JUSTICE SECTOR</t>
  </si>
  <si>
    <t>SUB-TOTAL LAW AND JUSTICE SECTOR</t>
  </si>
  <si>
    <t>REGIONAL SECTOR</t>
  </si>
  <si>
    <t>SUB-TOTAL REGIONAL SECTOR</t>
  </si>
  <si>
    <t>SOCIAL SECTOR</t>
  </si>
  <si>
    <t>SUB-TOTAL SOCIAL SECTOR</t>
  </si>
  <si>
    <t>COVID-19 RESPONSIVE</t>
  </si>
  <si>
    <t>2021 COVID-19 RESPONSIVE</t>
  </si>
  <si>
    <t>OSUN STATE UNIVERSITY TEACHING HOSPITAL, OSOGBO</t>
  </si>
  <si>
    <t>COVID-19 RESPONSIVE BUDGET</t>
  </si>
  <si>
    <t>EN</t>
  </si>
  <si>
    <t>EN-1</t>
  </si>
  <si>
    <t>EN-2</t>
  </si>
  <si>
    <t>EN-3</t>
  </si>
  <si>
    <t>EXPLANATORY NOTES</t>
  </si>
  <si>
    <t>EN-4</t>
  </si>
  <si>
    <t>EN-8</t>
  </si>
  <si>
    <t>EN-9</t>
  </si>
  <si>
    <t>EN-5</t>
  </si>
  <si>
    <t>EN-6</t>
  </si>
  <si>
    <t>EN-7</t>
  </si>
  <si>
    <t>EN-10</t>
  </si>
  <si>
    <t>EN-11</t>
  </si>
  <si>
    <t>EN-12</t>
  </si>
  <si>
    <t>EN-13</t>
  </si>
  <si>
    <t>EN-14</t>
  </si>
  <si>
    <t>EN-15</t>
  </si>
  <si>
    <t>EN-16</t>
  </si>
  <si>
    <t>EN-17</t>
  </si>
  <si>
    <t>052102700100</t>
  </si>
  <si>
    <t>052102700100 - OSUN STATE UNIVERSITY TEACHING HOSPITAL, OSOGBO</t>
  </si>
  <si>
    <t xml:space="preserve"> ADMINISTRATIVE SECTOR</t>
  </si>
  <si>
    <t xml:space="preserve"> ECONOMIC SECTOR</t>
  </si>
  <si>
    <t xml:space="preserve"> LAW AND JUSTICE SECTOR</t>
  </si>
  <si>
    <t xml:space="preserve"> REGIONAL SECTOR</t>
  </si>
  <si>
    <t xml:space="preserve"> SOCIAL SECTOR</t>
  </si>
  <si>
    <t xml:space="preserve"> CODE</t>
  </si>
  <si>
    <t>DETAILS OF 2021  APPROVED BUDGET BASED ON IPSAS SECTORS</t>
  </si>
  <si>
    <t>EXPLANATORY NOTE</t>
  </si>
  <si>
    <r>
      <t>EN-1:</t>
    </r>
    <r>
      <rPr>
        <sz val="12"/>
        <color theme="1"/>
        <rFont val="Book Antiqua"/>
        <family val="1"/>
      </rPr>
      <t xml:space="preserve"> The sum of N373,500,000 is allocated to Health-related consumables. This is needed for the purchase of drugs, testing kits, sanitizers, gloves and other essential materials which are utilized in large quantities as response to health challenges created by COVID-19.</t>
    </r>
  </si>
  <si>
    <r>
      <t>EN-2:</t>
    </r>
    <r>
      <rPr>
        <sz val="12"/>
        <color theme="1"/>
        <rFont val="Book Antiqua"/>
        <family val="1"/>
      </rPr>
      <t xml:space="preserve"> COVID-19 requires the engagement of medical experts with specialized skills related to COVID-19 case management to deliver special services. The sum of N17,500,000 is therefore budgeted for the engagement of medical consultants in all major hospitals and isolation centres across the State.</t>
    </r>
  </si>
  <si>
    <r>
      <t>EN-3:</t>
    </r>
    <r>
      <rPr>
        <sz val="12"/>
        <color theme="1"/>
        <rFont val="Book Antiqua"/>
        <family val="1"/>
      </rPr>
      <t xml:space="preserve"> Resources are channeled to reduce Out-of-Pocket expenses in the State as post-COVID-19 health support to poor households. The financial limitations, which could aggravate the health challenges of indigent people during the period require special provision in support of them when necessary. To this effect, N120,000,000 is earmarked for medical bill of people in such category in 2021.</t>
    </r>
  </si>
  <si>
    <r>
      <t>EN-4</t>
    </r>
    <r>
      <rPr>
        <sz val="12"/>
        <color theme="1"/>
        <rFont val="Book Antiqua"/>
        <family val="1"/>
      </rPr>
      <t xml:space="preserve">: N20,443,320 is earmarked for procurement of water treatment chemicals and reagents for Mini Water Schemes in the State. This will allow adequate provision of portable water across the State to assist in managing the spread of COVID-19 through regular handwashing and maintenance of hygienic environment. </t>
    </r>
  </si>
  <si>
    <t>The details are as follow;</t>
  </si>
  <si>
    <r>
      <t>·</t>
    </r>
    <r>
      <rPr>
        <sz val="7"/>
        <color theme="1"/>
        <rFont val="Times New Roman"/>
        <family val="1"/>
      </rPr>
      <t xml:space="preserve">         </t>
    </r>
    <r>
      <rPr>
        <sz val="12"/>
        <color theme="1"/>
        <rFont val="Book Antiqua"/>
        <family val="1"/>
      </rPr>
      <t>N7,200,000 is budgeted for the procurement of Laptop Computers for Education Management Information System</t>
    </r>
  </si>
  <si>
    <r>
      <t>·</t>
    </r>
    <r>
      <rPr>
        <sz val="7"/>
        <color theme="1"/>
        <rFont val="Times New Roman"/>
        <family val="1"/>
      </rPr>
      <t xml:space="preserve">         </t>
    </r>
    <r>
      <rPr>
        <sz val="12"/>
        <color theme="1"/>
        <rFont val="Book Antiqua"/>
        <family val="1"/>
      </rPr>
      <t>N15,235,200 is budgeted for the development of State E-Market and Digital Economy</t>
    </r>
  </si>
  <si>
    <t>2021 COVID-19 EXPLANATORY NOTE</t>
  </si>
  <si>
    <t>OVERALL SUMMARY OF 2021  APPROVED BUDGET BASED ON NCOA SECTORS</t>
  </si>
  <si>
    <t>OVERALL SUMMARY OF 2021  APPROVED BUDGET BASED ON STATE'S SECTORS</t>
  </si>
  <si>
    <t>DETAILS OF 2021  APPROVED BUDGET BASED ON STATE'S SECTORS</t>
  </si>
  <si>
    <t>EN-18</t>
  </si>
  <si>
    <t>EN-19</t>
  </si>
  <si>
    <t>H: CAPITAL EXPENDITURE BASED ON FUNCTION</t>
  </si>
  <si>
    <t>EN-4 TO EN-8</t>
  </si>
  <si>
    <t>EN-10 TO EN-11</t>
  </si>
  <si>
    <t>EN-12 TO EN-13</t>
  </si>
  <si>
    <t xml:space="preserve">EN-14 </t>
  </si>
  <si>
    <t>EN-1 TO EN-3</t>
  </si>
  <si>
    <t>EN-4 TO EN-19</t>
  </si>
  <si>
    <t>EN-1 TO EN-19</t>
  </si>
  <si>
    <t>% OF COVID TO TOTAL BUDGET</t>
  </si>
  <si>
    <t>%</t>
  </si>
  <si>
    <t>NB: PERCENTAGE OF RECURRENT EXPENDITURE AND CAPITAL EXPENDITURE TO TOTAL BUDGET IS 46% AND 54% RESPECTIVELY</t>
  </si>
  <si>
    <t>Overall Budget Based on Sectors</t>
  </si>
  <si>
    <r>
      <t xml:space="preserve">EN-5: </t>
    </r>
    <r>
      <rPr>
        <sz val="12"/>
        <color theme="1"/>
        <rFont val="Book Antiqua"/>
        <family val="1"/>
      </rPr>
      <t>Improved seedlings and livestock for farmers are necessary to boost food production and improve food security in the State. As part of the State implementation of the Nigeria COVID-19 Action and Recovery Economy Strategy (CARES) Projects, a total sum of N487,500,000 is earmarked for purchase of various Agricultural inputs such as seedlings and improved livestock to be distributed among farmers in the State as a COVID-19 relief support. This is necessary to provide adequate investment of farm inputs in a way that the output could increase and thus, ensure food security in the State.</t>
    </r>
  </si>
  <si>
    <r>
      <t>EN-6:</t>
    </r>
    <r>
      <rPr>
        <sz val="12"/>
        <color theme="1"/>
        <rFont val="Book Antiqua"/>
        <family val="1"/>
      </rPr>
      <t xml:space="preserve"> To improve food security during and after COVID-19 pandemic, a sum of N390,000,000 is earmarked for stocking farm and agro-processing tools in the State. The input and processing tools are meant to facilitate conversion of raw farm output to finished products for ease of storage. This equally helps in facilitating the State’s plan towards the development of robust food security against emergencies in the future. This is part of Nigeria CARES Projects. </t>
    </r>
  </si>
  <si>
    <r>
      <t>EN-7</t>
    </r>
    <r>
      <rPr>
        <sz val="12"/>
        <color theme="1"/>
        <rFont val="Book Antiqua"/>
        <family val="1"/>
      </rPr>
      <t>: N11, 550,000 is earmarked for rehabilitation of Mini Water Project in some critical communities where there is dare need for portable water to enhance hygienic environment and sanitation in the communities.</t>
    </r>
  </si>
  <si>
    <r>
      <t>EN-8:</t>
    </r>
    <r>
      <rPr>
        <sz val="12"/>
        <color theme="1"/>
        <rFont val="Book Antiqua"/>
        <family val="1"/>
      </rPr>
      <t xml:space="preserve"> The sum of N234,000,000 is earmarked for the State Labor Intensive Public Workfare (LIPW) which is meant to pay selected people, who shall be engaged under a short term workfare arrangement. This is part of COVID-19 recovery strategy as specified and acceded to under the Nigeria CARES Projects.</t>
    </r>
  </si>
  <si>
    <r>
      <t>EN-9:</t>
    </r>
    <r>
      <rPr>
        <sz val="11"/>
        <color theme="1"/>
        <rFont val="Calibri"/>
        <family val="2"/>
        <scheme val="minor"/>
      </rPr>
      <t xml:space="preserve"> </t>
    </r>
    <r>
      <rPr>
        <sz val="12"/>
        <color theme="1"/>
        <rFont val="Book Antiqua"/>
        <family val="1"/>
      </rPr>
      <t>The sum of N106,200,000.00 is budgeted for COVID-19 recovery support for different groups of people in the State under three key sub-headings which include; the grants to selected Economically Active Households; Group and Community Infrastructural Projects in which special provision is made for vulnerable groups of people in the State under the Group Community Infrastructure. The beneficiaries will have access to financial support from the State. On the other hand, another provision is made to several other cooperative groups at community levels to access financial supports under Community Infrastructure. These projects are part of Nigeria CARES acceded to in the State. The detail is specified bellow:</t>
    </r>
  </si>
  <si>
    <r>
      <t xml:space="preserve">              </t>
    </r>
    <r>
      <rPr>
        <sz val="12"/>
        <color theme="1"/>
        <rFont val="Book Antiqua"/>
        <family val="1"/>
      </rPr>
      <t>Grant to Minimum of 6000 Economically Active Households N240,000,000</t>
    </r>
  </si>
  <si>
    <t>Group Infrastructural Projects</t>
  </si>
  <si>
    <t>N246,600,000</t>
  </si>
  <si>
    <t xml:space="preserve">Community Infrastructure Projects </t>
  </si>
  <si>
    <t>N575,400,000</t>
  </si>
  <si>
    <t xml:space="preserve">Total </t>
  </si>
  <si>
    <t xml:space="preserve">    </t>
  </si>
  <si>
    <t xml:space="preserve">   N1,062,000,000.00</t>
  </si>
  <si>
    <r>
      <t>EN-10: N</t>
    </r>
    <r>
      <rPr>
        <sz val="12"/>
        <color theme="1"/>
        <rFont val="Book Antiqua"/>
        <family val="1"/>
      </rPr>
      <t>18,446,000.00 is earmarked as Business Support Service Credit Scheme to selected artisans across the state whose economic activities are seriously affected by the impact of COVID-19 pandemic in the state. The credit facilities are meant to help the beneficiaries navigate through the negative shocks they experienced, thus, be able to recover from loses and able to keep their staff and thereby avoiding retrenchment in their business operations.</t>
    </r>
  </si>
  <si>
    <r>
      <t xml:space="preserve">EN-11: </t>
    </r>
    <r>
      <rPr>
        <sz val="12"/>
        <color theme="1"/>
        <rFont val="Book Antiqua"/>
        <family val="1"/>
      </rPr>
      <t>N50,000,000.00 is earmarked as Micro Credit facilities for businesses affected by the impact of COVID-19, while N10, 000,000.00 is specifically earmarked as credit facilities for selected small scale farmers in the state in a way to help cushion the effects of COVID-19 pandemic on their farming activities.</t>
    </r>
  </si>
  <si>
    <r>
      <t>EN-12:</t>
    </r>
    <r>
      <rPr>
        <sz val="12"/>
        <color theme="1"/>
        <rFont val="Book Antiqua"/>
        <family val="1"/>
      </rPr>
      <t xml:space="preserve"> To improve food security, construction and maintenance of access roads to rural areas will be promoted as a mean of ensuring easy movement of food items from the farm gate to the market. Therefore, the sum of 1,560,000,000.00 is earmarked for the construction of roads and bridges in the selected rural communities across the State as a way to facilitate the ease of farm output mobility to the cities. It would assist the rural farmers increase production capacity with the assurance of easy accessibility to market.  This is part of Nigeria CARES Projects. </t>
    </r>
  </si>
  <si>
    <t xml:space="preserve"> Some of the selected rural communities are:</t>
  </si>
  <si>
    <t>S/N</t>
  </si>
  <si>
    <t>Activities</t>
  </si>
  <si>
    <t>Amount</t>
  </si>
  <si>
    <t>Ilase-Olorunda-Aajo Coker-Omun (2.3km)</t>
  </si>
  <si>
    <t xml:space="preserve">Elemo-Omokin Farm Settlement-Adodo-Olosi (Islamic School) (3.1km) </t>
  </si>
  <si>
    <r>
      <t xml:space="preserve">Adan-Omokin-DaoduAgba-Aperin-Alakala Tanta Okoda-Ogunju Idi-Ori (2.8km) </t>
    </r>
    <r>
      <rPr>
        <sz val="12"/>
        <color rgb="FF000000"/>
        <rFont val="Book Antiqua"/>
        <family val="1"/>
      </rPr>
      <t xml:space="preserve"> </t>
    </r>
  </si>
  <si>
    <t xml:space="preserve">Ororuwo-Idi Agbalumo-Iyana Elefo-Erinwo Ago Osogbo-Ago (2.7km) </t>
  </si>
  <si>
    <t>Olaosebikan-Onaale  (2.5 Km)</t>
  </si>
  <si>
    <t xml:space="preserve">Iragbiji-Aagba-Tutu-oka-Asro - Eseke  (2.56 Km) </t>
  </si>
  <si>
    <t xml:space="preserve">Idi Ogungun-Elemo-Osolo- Aba Oloro-Ajilasa-Egbeda (3.3 Km) </t>
  </si>
  <si>
    <t xml:space="preserve">Osogbo (Sasa Junction - UNIOSUN - Coker-Amele Junction) (14.5 Km) </t>
  </si>
  <si>
    <t>Agricultural Extension Services.</t>
  </si>
  <si>
    <t>N1,560,000,000.00</t>
  </si>
  <si>
    <t xml:space="preserve">               </t>
  </si>
  <si>
    <r>
      <t xml:space="preserve">EN-13: </t>
    </r>
    <r>
      <rPr>
        <sz val="12"/>
        <color theme="1"/>
        <rFont val="Book Antiqua"/>
        <family val="1"/>
      </rPr>
      <t>The sum of N28, 500,000 is earmarked for rehabilitation of Mini Water Project and maintenance of water treatment plants including the pipelines networks in some communities who face critical challenges in accessing portable water. The aim of the project is to help them comply with COVID-19 protocols which require constant handwashing and maintenance of hygienic environment and sanitation.</t>
    </r>
  </si>
  <si>
    <r>
      <t>EN-14:</t>
    </r>
    <r>
      <rPr>
        <sz val="12"/>
        <color theme="1"/>
        <rFont val="Book Antiqua"/>
        <family val="1"/>
      </rPr>
      <t xml:space="preserve"> A sum of N11,900,000 is budgeted for procurement of training equipment for Women Development Centers (WDC) as a way to enhance empowerment training for women in the State. The main aim of the project is to empower as many women as possible economically towards a quick recovery of households from the economic shocks of COVID-19 pandemic.</t>
    </r>
  </si>
  <si>
    <r>
      <t xml:space="preserve">EN-15: </t>
    </r>
    <r>
      <rPr>
        <sz val="12"/>
        <color theme="1"/>
        <rFont val="Book Antiqua"/>
        <family val="1"/>
      </rPr>
      <t>In compliance with the reality created by COVID-19 pandemic in terms of ensuring social distancing, the State is navigating towards e-learning at all educational levels and digital economy in its broader term. In line with this, the total sum of N22, 435,200 is budgeted for Education Management Information System and Development of State E-Market and Digital Economy.</t>
    </r>
  </si>
  <si>
    <r>
      <t xml:space="preserve">EN-16: </t>
    </r>
    <r>
      <rPr>
        <sz val="12"/>
        <color theme="1"/>
        <rFont val="Book Antiqua"/>
        <family val="1"/>
      </rPr>
      <t>In order to improve on social distancing among the students in the Secondary schools in the State, the sum of N55,000,000 is budgeted for the Procurement of additional 1000 students’ chairs and tables.</t>
    </r>
  </si>
  <si>
    <r>
      <t xml:space="preserve">EN-17: </t>
    </r>
    <r>
      <rPr>
        <sz val="12"/>
        <color theme="1"/>
        <rFont val="Book Antiqua"/>
        <family val="1"/>
      </rPr>
      <t>As part of Nigeria CARES Projects which is meant for COVID-19 economic recovery,</t>
    </r>
    <r>
      <rPr>
        <b/>
        <sz val="12"/>
        <color theme="1"/>
        <rFont val="Book Antiqua"/>
        <family val="1"/>
      </rPr>
      <t xml:space="preserve"> </t>
    </r>
    <r>
      <rPr>
        <sz val="12"/>
        <color theme="1"/>
        <rFont val="Book Antiqua"/>
        <family val="1"/>
      </rPr>
      <t>the sum of N234,000,000 is earmarked as grants to the indigent elderly people across the State as relief stipend to cushion the effect of COVID-19 pandemic on them.</t>
    </r>
  </si>
  <si>
    <r>
      <t xml:space="preserve">EN-18: </t>
    </r>
    <r>
      <rPr>
        <sz val="12"/>
        <color theme="1"/>
        <rFont val="Book Antiqua"/>
        <family val="1"/>
      </rPr>
      <t>As part of COVID-19 recovery strategy in the State, the sum of N645,835,000 is allocated for technical and financial support to farmers in form of credit facility, training and input distribution. Some of the items to be covered include:</t>
    </r>
  </si>
  <si>
    <r>
      <t>·</t>
    </r>
    <r>
      <rPr>
        <sz val="7"/>
        <color theme="1"/>
        <rFont val="Times New Roman"/>
        <family val="1"/>
      </rPr>
      <t xml:space="preserve">      </t>
    </r>
    <r>
      <rPr>
        <sz val="12"/>
        <color theme="1"/>
        <rFont val="Book Antiqua"/>
        <family val="1"/>
      </rPr>
      <t xml:space="preserve">Strengthening livestock extension and advisory support services     40,000,000.00 </t>
    </r>
  </si>
  <si>
    <r>
      <t>·</t>
    </r>
    <r>
      <rPr>
        <sz val="7"/>
        <color theme="1"/>
        <rFont val="Times New Roman"/>
        <family val="1"/>
      </rPr>
      <t xml:space="preserve">      </t>
    </r>
    <r>
      <rPr>
        <sz val="12"/>
        <color theme="1"/>
        <rFont val="Book Antiqua"/>
        <family val="1"/>
      </rPr>
      <t xml:space="preserve">Strengthening animal Health and Veterinary Health services           24,000,000.00 </t>
    </r>
  </si>
  <si>
    <r>
      <t>·</t>
    </r>
    <r>
      <rPr>
        <sz val="7"/>
        <color theme="1"/>
        <rFont val="Times New Roman"/>
        <family val="1"/>
      </rPr>
      <t xml:space="preserve">      </t>
    </r>
    <r>
      <rPr>
        <sz val="12"/>
        <color theme="1"/>
        <rFont val="Book Antiqua"/>
        <family val="1"/>
      </rPr>
      <t>Livestock Service Centers</t>
    </r>
  </si>
  <si>
    <t xml:space="preserve">           </t>
  </si>
  <si>
    <r>
      <t>·</t>
    </r>
    <r>
      <rPr>
        <sz val="7"/>
        <color theme="1"/>
        <rFont val="Times New Roman"/>
        <family val="1"/>
      </rPr>
      <t xml:space="preserve">      </t>
    </r>
    <r>
      <rPr>
        <sz val="12"/>
        <color theme="1"/>
        <rFont val="Book Antiqua"/>
        <family val="1"/>
      </rPr>
      <t xml:space="preserve">Support to Private Investment Funding     </t>
    </r>
  </si>
  <si>
    <r>
      <t>·</t>
    </r>
    <r>
      <rPr>
        <sz val="7"/>
        <color theme="1"/>
        <rFont val="Times New Roman"/>
        <family val="1"/>
      </rPr>
      <t xml:space="preserve">      </t>
    </r>
    <r>
      <rPr>
        <sz val="12"/>
        <color theme="1"/>
        <rFont val="Book Antiqua"/>
        <family val="1"/>
      </rPr>
      <t xml:space="preserve">Others                        </t>
    </r>
  </si>
  <si>
    <r>
      <t xml:space="preserve">EN-19: </t>
    </r>
    <r>
      <rPr>
        <sz val="12"/>
        <color theme="1"/>
        <rFont val="Book Antiqua"/>
        <family val="1"/>
      </rPr>
      <t xml:space="preserve">The total sum of 400,000,00 is allocated for Artisans’ Skills Upgrade and Entrepreneurship Development Programme in compliance with Post-COVID-19 business management approaches. Their capacity on e-business management would be built so as to avoid the repeat of negative impact of lockdown and social distancing on sales and marketing activities as it was experienced during the 2020 economic lockdown.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</si>
</sst>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quot;#,##0_);\(&quot;$&quot;#,##0\)"/>
    <numFmt numFmtId="165" formatCode="_(* #,##0.00_);_(* \(#,##0.00\);_(* &quot;-&quot;??_);_(@_)"/>
    <numFmt numFmtId="166" formatCode="_(* #,##0_);_(* \(#,##0\);_(* &quot;-&quot;??_);_(@_)"/>
  </numFmts>
  <fonts count="61" x14ac:knownFonts="1">
    <font>
      <sz val="11"/>
      <color theme="1"/>
      <name val="Calibri"/>
      <family val="2"/>
      <scheme val="minor"/>
    </font>
    <font>
      <sz val="11"/>
      <color theme="1"/>
      <name val="Calibri"/>
      <family val="2"/>
      <scheme val="minor"/>
    </font>
    <font>
      <sz val="11"/>
      <color theme="1"/>
      <name val="Rockwell"/>
      <family val="1"/>
    </font>
    <font>
      <b/>
      <sz val="28"/>
      <color theme="7" tint="0.79998168889431442"/>
      <name val="Rockwell"/>
      <family val="1"/>
    </font>
    <font>
      <b/>
      <sz val="24"/>
      <color theme="7" tint="0.79998168889431442"/>
      <name val="Rockwell"/>
      <family val="1"/>
    </font>
    <font>
      <sz val="4"/>
      <color theme="7" tint="0.79998168889431442"/>
      <name val="Rockwell"/>
      <family val="1"/>
    </font>
    <font>
      <sz val="4"/>
      <color theme="1"/>
      <name val="Rockwell"/>
      <family val="1"/>
    </font>
    <font>
      <b/>
      <u val="double"/>
      <sz val="24"/>
      <color theme="7" tint="0.79998168889431442"/>
      <name val="Rockwell"/>
      <family val="1"/>
    </font>
    <font>
      <b/>
      <sz val="11"/>
      <color theme="1"/>
      <name val="Rockwell"/>
      <family val="1"/>
    </font>
    <font>
      <b/>
      <sz val="11"/>
      <name val="Rockwell"/>
      <family val="1"/>
    </font>
    <font>
      <b/>
      <sz val="12"/>
      <color theme="1"/>
      <name val="Rockwell"/>
      <family val="1"/>
    </font>
    <font>
      <b/>
      <sz val="12"/>
      <name val="Rockwell"/>
      <family val="1"/>
    </font>
    <font>
      <sz val="12"/>
      <color theme="1"/>
      <name val="Rockwell"/>
      <family val="1"/>
    </font>
    <font>
      <sz val="11"/>
      <name val="Rockwell"/>
      <family val="1"/>
    </font>
    <font>
      <sz val="10"/>
      <name val="Arial"/>
      <family val="2"/>
    </font>
    <font>
      <sz val="11"/>
      <name val="Calibri"/>
      <family val="2"/>
      <scheme val="minor"/>
    </font>
    <font>
      <sz val="12"/>
      <name val="Rockwell"/>
      <family val="1"/>
    </font>
    <font>
      <b/>
      <sz val="14"/>
      <name val="Calibri"/>
      <family val="2"/>
      <scheme val="minor"/>
    </font>
    <font>
      <u/>
      <sz val="11"/>
      <color theme="10"/>
      <name val="Calibri"/>
      <family val="2"/>
      <scheme val="minor"/>
    </font>
    <font>
      <b/>
      <sz val="18"/>
      <color theme="3"/>
      <name val="Calibri Light"/>
      <family val="2"/>
      <scheme val="major"/>
    </font>
    <font>
      <u/>
      <sz val="10"/>
      <color rgb="FF0563C1"/>
      <name val="Arial"/>
      <family val="2"/>
    </font>
    <font>
      <sz val="11"/>
      <color rgb="FF000000"/>
      <name val="Calibri"/>
      <family val="2"/>
    </font>
    <font>
      <sz val="10"/>
      <color rgb="FF000000"/>
      <name val="Arial"/>
      <family val="2"/>
    </font>
    <font>
      <b/>
      <sz val="16"/>
      <name val="Rockwell"/>
      <family val="1"/>
    </font>
    <font>
      <b/>
      <sz val="14"/>
      <name val="Rockwell"/>
      <family val="1"/>
    </font>
    <font>
      <b/>
      <sz val="12"/>
      <name val="Calibri"/>
      <family val="2"/>
      <scheme val="minor"/>
    </font>
    <font>
      <sz val="11"/>
      <color rgb="FFFF0000"/>
      <name val="Rockwell"/>
      <family val="1"/>
    </font>
    <font>
      <b/>
      <sz val="11"/>
      <color theme="1"/>
      <name val="Calibri"/>
      <family val="2"/>
      <scheme val="minor"/>
    </font>
    <font>
      <b/>
      <sz val="28"/>
      <name val="Rockwell"/>
      <family val="1"/>
    </font>
    <font>
      <b/>
      <sz val="24"/>
      <name val="Rockwell"/>
      <family val="1"/>
    </font>
    <font>
      <b/>
      <u val="double"/>
      <sz val="24"/>
      <name val="Rockwell"/>
      <family val="1"/>
    </font>
    <font>
      <b/>
      <sz val="13"/>
      <name val="Rockwell"/>
      <family val="1"/>
    </font>
    <font>
      <b/>
      <u/>
      <sz val="11"/>
      <name val="Rockwell"/>
      <family val="1"/>
    </font>
    <font>
      <b/>
      <sz val="72"/>
      <color theme="1"/>
      <name val="Calibri"/>
      <family val="2"/>
      <scheme val="minor"/>
    </font>
    <font>
      <b/>
      <sz val="16"/>
      <color theme="1"/>
      <name val="Rockwell"/>
      <family val="1"/>
    </font>
    <font>
      <b/>
      <sz val="22"/>
      <name val="Rockwell"/>
      <family val="1"/>
    </font>
    <font>
      <b/>
      <sz val="18"/>
      <name val="Rockwell"/>
      <family val="1"/>
    </font>
    <font>
      <b/>
      <sz val="10"/>
      <name val="Rockwell"/>
      <family val="1"/>
    </font>
    <font>
      <sz val="10"/>
      <name val="Rockwell"/>
      <family val="1"/>
    </font>
    <font>
      <sz val="14"/>
      <name val="Rockwell"/>
      <family val="1"/>
    </font>
    <font>
      <b/>
      <u val="double"/>
      <sz val="20"/>
      <name val="Rockwell"/>
      <family val="1"/>
    </font>
    <font>
      <b/>
      <sz val="9"/>
      <color indexed="81"/>
      <name val="Tahoma"/>
      <family val="2"/>
    </font>
    <font>
      <sz val="9"/>
      <color indexed="81"/>
      <name val="Tahoma"/>
      <family val="2"/>
    </font>
    <font>
      <b/>
      <sz val="20"/>
      <name val="Rockwell"/>
      <family val="1"/>
    </font>
    <font>
      <sz val="10"/>
      <color theme="1"/>
      <name val="Rockwell"/>
      <family val="1"/>
    </font>
    <font>
      <b/>
      <sz val="14"/>
      <color theme="1"/>
      <name val="Rockwell"/>
      <family val="1"/>
    </font>
    <font>
      <sz val="14"/>
      <color theme="1"/>
      <name val="Rockwell"/>
      <family val="1"/>
    </font>
    <font>
      <b/>
      <sz val="24"/>
      <color theme="0"/>
      <name val="Rockwell"/>
      <family val="1"/>
    </font>
    <font>
      <b/>
      <sz val="26"/>
      <name val="Rockwell"/>
      <family val="1"/>
    </font>
    <font>
      <b/>
      <sz val="48"/>
      <color theme="1"/>
      <name val="Calibri"/>
      <family val="2"/>
      <scheme val="minor"/>
    </font>
    <font>
      <sz val="4"/>
      <name val="Rockwell"/>
      <family val="1"/>
    </font>
    <font>
      <b/>
      <sz val="11"/>
      <color rgb="FFFF0000"/>
      <name val="Calibri"/>
      <family val="2"/>
      <scheme val="minor"/>
    </font>
    <font>
      <b/>
      <sz val="11"/>
      <name val="Calibri"/>
      <family val="2"/>
    </font>
    <font>
      <sz val="8"/>
      <name val="Calibri"/>
      <family val="2"/>
      <scheme val="minor"/>
    </font>
    <font>
      <sz val="11"/>
      <color rgb="FFFF0000"/>
      <name val="Calibri"/>
      <family val="2"/>
      <scheme val="minor"/>
    </font>
    <font>
      <b/>
      <sz val="12"/>
      <color theme="1"/>
      <name val="Book Antiqua"/>
      <family val="1"/>
    </font>
    <font>
      <sz val="12"/>
      <color theme="1"/>
      <name val="Book Antiqua"/>
      <family val="1"/>
    </font>
    <font>
      <sz val="12"/>
      <color rgb="FF000000"/>
      <name val="Book Antiqua"/>
      <family val="1"/>
    </font>
    <font>
      <sz val="12"/>
      <color theme="1"/>
      <name val="Symbol"/>
      <family val="1"/>
      <charset val="2"/>
    </font>
    <font>
      <sz val="7"/>
      <color theme="1"/>
      <name val="Times New Roman"/>
      <family val="1"/>
    </font>
    <font>
      <b/>
      <sz val="14"/>
      <color theme="1"/>
      <name val="Book Antiqua"/>
      <family val="1"/>
    </font>
  </fonts>
  <fills count="8">
    <fill>
      <patternFill patternType="none"/>
    </fill>
    <fill>
      <patternFill patternType="gray125"/>
    </fill>
    <fill>
      <patternFill patternType="solid">
        <fgColor theme="5" tint="-0.249977111117893"/>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theme="1"/>
        <bgColor indexed="64"/>
      </patternFill>
    </fill>
    <fill>
      <patternFill patternType="solid">
        <fgColor theme="2"/>
        <bgColor indexed="64"/>
      </patternFill>
    </fill>
  </fills>
  <borders count="59">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s>
  <cellStyleXfs count="82">
    <xf numFmtId="0" fontId="0"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4" fillId="0" borderId="0"/>
    <xf numFmtId="165" fontId="1" fillId="0" borderId="0" applyFont="0" applyFill="0" applyBorder="0" applyAlignment="0" applyProtection="0"/>
    <xf numFmtId="165"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applyNumberFormat="0" applyFill="0" applyBorder="0" applyAlignment="0" applyProtection="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9" fillId="0" borderId="0" applyNumberForma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4" fillId="0" borderId="0" applyFont="0" applyFill="0" applyBorder="0" applyAlignment="0" applyProtection="0"/>
    <xf numFmtId="0" fontId="20" fillId="0" borderId="0" applyNumberFormat="0" applyFill="0" applyBorder="0" applyAlignment="0" applyProtection="0"/>
    <xf numFmtId="9" fontId="21" fillId="0" borderId="0" applyFont="0" applyFill="0" applyBorder="0" applyAlignment="0" applyProtection="0"/>
    <xf numFmtId="0" fontId="21" fillId="0" borderId="0"/>
    <xf numFmtId="0" fontId="22" fillId="0" borderId="0"/>
    <xf numFmtId="165" fontId="22" fillId="0" borderId="0" applyFont="0" applyFill="0" applyBorder="0" applyAlignment="0" applyProtection="0"/>
    <xf numFmtId="0" fontId="22" fillId="0" borderId="0"/>
    <xf numFmtId="165" fontId="22" fillId="0" borderId="0" applyFont="0" applyFill="0" applyBorder="0" applyAlignment="0" applyProtection="0"/>
    <xf numFmtId="0" fontId="14" fillId="0" borderId="0"/>
    <xf numFmtId="0" fontId="18" fillId="0" borderId="0" applyNumberFormat="0" applyFill="0" applyBorder="0" applyAlignment="0" applyProtection="0"/>
    <xf numFmtId="0" fontId="22" fillId="0" borderId="0"/>
    <xf numFmtId="165" fontId="22" fillId="0" borderId="0" applyFont="0" applyFill="0" applyBorder="0" applyAlignment="0" applyProtection="0"/>
    <xf numFmtId="0" fontId="18" fillId="0" borderId="0" applyNumberFormat="0" applyFill="0" applyBorder="0" applyAlignment="0" applyProtection="0"/>
    <xf numFmtId="0" fontId="1" fillId="0" borderId="0"/>
    <xf numFmtId="0" fontId="14" fillId="0" borderId="0"/>
    <xf numFmtId="0" fontId="20"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049">
    <xf numFmtId="0" fontId="0" fillId="0" borderId="0" xfId="0"/>
    <xf numFmtId="165" fontId="9" fillId="0" borderId="6" xfId="0" applyNumberFormat="1" applyFont="1" applyBorder="1" applyAlignment="1">
      <alignment horizontal="center"/>
    </xf>
    <xf numFmtId="0" fontId="9" fillId="0" borderId="0" xfId="0" applyFont="1" applyBorder="1" applyAlignment="1">
      <alignment horizontal="right" wrapText="1"/>
    </xf>
    <xf numFmtId="165" fontId="9" fillId="0" borderId="5" xfId="0" applyNumberFormat="1" applyFont="1" applyBorder="1" applyAlignment="1">
      <alignment horizontal="center"/>
    </xf>
    <xf numFmtId="10" fontId="13" fillId="0" borderId="5" xfId="2" applyNumberFormat="1" applyFont="1" applyBorder="1" applyAlignment="1">
      <alignment horizontal="center"/>
    </xf>
    <xf numFmtId="0" fontId="9" fillId="0" borderId="7" xfId="0" applyFont="1" applyBorder="1" applyAlignment="1">
      <alignment horizontal="center" wrapText="1"/>
    </xf>
    <xf numFmtId="2" fontId="13" fillId="0" borderId="5" xfId="0" applyNumberFormat="1" applyFont="1" applyBorder="1" applyAlignment="1">
      <alignment horizontal="center"/>
    </xf>
    <xf numFmtId="0" fontId="9" fillId="0" borderId="4" xfId="0" applyFont="1" applyBorder="1" applyAlignment="1">
      <alignment wrapText="1"/>
    </xf>
    <xf numFmtId="0" fontId="9" fillId="0" borderId="5" xfId="0" applyFont="1" applyBorder="1" applyAlignment="1">
      <alignment horizontal="right" wrapText="1"/>
    </xf>
    <xf numFmtId="165" fontId="9" fillId="0" borderId="5" xfId="1" applyFont="1" applyBorder="1" applyAlignment="1">
      <alignment horizontal="center"/>
    </xf>
    <xf numFmtId="0" fontId="9" fillId="0" borderId="12" xfId="0" applyFont="1" applyBorder="1" applyAlignment="1">
      <alignment wrapText="1"/>
    </xf>
    <xf numFmtId="165" fontId="9" fillId="0" borderId="6" xfId="1" applyFont="1" applyBorder="1" applyAlignment="1">
      <alignment horizontal="center"/>
    </xf>
    <xf numFmtId="165" fontId="13" fillId="0" borderId="6" xfId="0" applyNumberFormat="1" applyFont="1" applyBorder="1" applyAlignment="1">
      <alignment horizontal="center"/>
    </xf>
    <xf numFmtId="165" fontId="13" fillId="0" borderId="5" xfId="1" applyFont="1" applyBorder="1" applyAlignment="1">
      <alignment horizontal="center"/>
    </xf>
    <xf numFmtId="165" fontId="9" fillId="0" borderId="7" xfId="0" applyNumberFormat="1" applyFont="1" applyBorder="1" applyAlignment="1">
      <alignment horizontal="center"/>
    </xf>
    <xf numFmtId="165" fontId="9" fillId="0" borderId="7" xfId="0" applyNumberFormat="1" applyFont="1" applyBorder="1" applyAlignment="1">
      <alignment horizontal="center" wrapText="1"/>
    </xf>
    <xf numFmtId="0" fontId="9" fillId="0" borderId="12" xfId="0" applyFont="1" applyBorder="1" applyAlignment="1">
      <alignment horizontal="left" wrapText="1"/>
    </xf>
    <xf numFmtId="0" fontId="13" fillId="0" borderId="5" xfId="0" applyFont="1" applyBorder="1" applyAlignment="1">
      <alignment wrapText="1"/>
    </xf>
    <xf numFmtId="0" fontId="9" fillId="0" borderId="3" xfId="0" applyFont="1" applyBorder="1" applyAlignment="1">
      <alignment horizontal="right" wrapText="1"/>
    </xf>
    <xf numFmtId="0" fontId="9" fillId="0" borderId="6" xfId="0" applyFont="1" applyBorder="1" applyAlignment="1">
      <alignment horizontal="left" wrapText="1"/>
    </xf>
    <xf numFmtId="0" fontId="9" fillId="0" borderId="6" xfId="0" applyFont="1" applyBorder="1" applyAlignment="1">
      <alignment wrapText="1"/>
    </xf>
    <xf numFmtId="165" fontId="13" fillId="0" borderId="13" xfId="0" applyNumberFormat="1" applyFont="1" applyBorder="1" applyAlignment="1">
      <alignment horizontal="center"/>
    </xf>
    <xf numFmtId="165" fontId="9" fillId="0" borderId="13" xfId="0" applyNumberFormat="1" applyFont="1" applyBorder="1" applyAlignment="1">
      <alignment horizontal="center"/>
    </xf>
    <xf numFmtId="0" fontId="12" fillId="0" borderId="11" xfId="0" applyFont="1" applyBorder="1" applyProtection="1">
      <protection hidden="1"/>
    </xf>
    <xf numFmtId="0" fontId="9" fillId="0" borderId="5" xfId="0" applyFont="1" applyBorder="1" applyAlignment="1">
      <alignment wrapText="1"/>
    </xf>
    <xf numFmtId="9" fontId="9" fillId="0" borderId="0" xfId="2" applyFont="1" applyBorder="1" applyAlignment="1">
      <alignment horizontal="center"/>
    </xf>
    <xf numFmtId="0" fontId="17" fillId="0" borderId="0" xfId="0" applyFont="1" applyAlignment="1">
      <alignment wrapText="1"/>
    </xf>
    <xf numFmtId="0" fontId="9" fillId="0" borderId="5" xfId="0" applyFont="1" applyBorder="1" applyAlignment="1">
      <alignment horizontal="left" wrapText="1"/>
    </xf>
    <xf numFmtId="0" fontId="13" fillId="0" borderId="12" xfId="0" applyFont="1" applyBorder="1" applyAlignment="1">
      <alignment horizontal="left" wrapText="1"/>
    </xf>
    <xf numFmtId="0" fontId="0" fillId="0" borderId="0" xfId="0"/>
    <xf numFmtId="0" fontId="6" fillId="0" borderId="0" xfId="0" applyFont="1" applyProtection="1">
      <protection hidden="1"/>
    </xf>
    <xf numFmtId="0" fontId="6" fillId="0" borderId="0" xfId="0" applyFont="1" applyFill="1" applyProtection="1">
      <protection hidden="1"/>
    </xf>
    <xf numFmtId="0" fontId="10" fillId="0" borderId="5" xfId="0" applyFont="1" applyFill="1" applyBorder="1" applyAlignment="1" applyProtection="1">
      <alignment horizontal="center"/>
      <protection hidden="1"/>
    </xf>
    <xf numFmtId="0" fontId="10" fillId="0" borderId="5" xfId="0" applyFont="1" applyFill="1" applyBorder="1" applyProtection="1">
      <protection hidden="1"/>
    </xf>
    <xf numFmtId="0" fontId="10" fillId="0" borderId="11" xfId="0" applyFont="1" applyFill="1" applyBorder="1" applyProtection="1">
      <protection hidden="1"/>
    </xf>
    <xf numFmtId="0" fontId="10" fillId="0" borderId="12" xfId="0" applyFont="1" applyFill="1" applyBorder="1" applyAlignment="1" applyProtection="1">
      <alignment horizontal="center"/>
      <protection hidden="1"/>
    </xf>
    <xf numFmtId="0" fontId="12" fillId="0" borderId="5" xfId="0" applyFont="1" applyFill="1" applyBorder="1" applyAlignment="1" applyProtection="1">
      <alignment horizontal="center"/>
      <protection hidden="1"/>
    </xf>
    <xf numFmtId="0" fontId="12" fillId="0" borderId="5" xfId="0" applyFont="1" applyFill="1" applyBorder="1" applyProtection="1">
      <protection hidden="1"/>
    </xf>
    <xf numFmtId="0" fontId="10" fillId="0" borderId="3" xfId="0" applyFont="1" applyFill="1" applyBorder="1" applyAlignment="1" applyProtection="1">
      <alignment horizontal="center"/>
      <protection hidden="1"/>
    </xf>
    <xf numFmtId="0" fontId="12" fillId="0" borderId="6" xfId="0" applyFont="1" applyFill="1" applyBorder="1" applyProtection="1">
      <protection hidden="1"/>
    </xf>
    <xf numFmtId="0" fontId="12" fillId="0" borderId="4" xfId="0" applyFont="1" applyFill="1" applyBorder="1" applyAlignment="1" applyProtection="1">
      <alignment horizontal="center"/>
      <protection hidden="1"/>
    </xf>
    <xf numFmtId="0" fontId="10" fillId="0" borderId="9" xfId="0" applyFont="1" applyBorder="1" applyAlignment="1" applyProtection="1">
      <alignment horizontal="center"/>
      <protection hidden="1"/>
    </xf>
    <xf numFmtId="0" fontId="10" fillId="0" borderId="10" xfId="0" applyFont="1" applyBorder="1" applyProtection="1">
      <protection hidden="1"/>
    </xf>
    <xf numFmtId="165" fontId="10" fillId="0" borderId="10" xfId="1" applyFont="1" applyBorder="1" applyProtection="1">
      <protection hidden="1"/>
    </xf>
    <xf numFmtId="0" fontId="10" fillId="0" borderId="12" xfId="0" applyFont="1" applyBorder="1" applyAlignment="1" applyProtection="1">
      <alignment horizontal="center"/>
      <protection hidden="1"/>
    </xf>
    <xf numFmtId="0" fontId="10" fillId="0" borderId="11" xfId="0" applyFont="1" applyBorder="1" applyProtection="1">
      <protection hidden="1"/>
    </xf>
    <xf numFmtId="0" fontId="10" fillId="0" borderId="5" xfId="0" applyFont="1" applyBorder="1" applyAlignment="1" applyProtection="1">
      <alignment horizontal="center"/>
      <protection hidden="1"/>
    </xf>
    <xf numFmtId="0" fontId="10" fillId="0" borderId="13" xfId="0" applyFont="1" applyBorder="1" applyProtection="1">
      <protection hidden="1"/>
    </xf>
    <xf numFmtId="0" fontId="12" fillId="0" borderId="5" xfId="0" applyFont="1" applyBorder="1" applyAlignment="1" applyProtection="1">
      <alignment horizontal="center"/>
      <protection hidden="1"/>
    </xf>
    <xf numFmtId="0" fontId="12" fillId="0" borderId="13" xfId="0" applyFont="1" applyBorder="1" applyProtection="1">
      <protection hidden="1"/>
    </xf>
    <xf numFmtId="0" fontId="10" fillId="0" borderId="3" xfId="0" applyFont="1" applyBorder="1" applyAlignment="1" applyProtection="1">
      <alignment horizontal="center"/>
      <protection hidden="1"/>
    </xf>
    <xf numFmtId="0" fontId="10" fillId="0" borderId="7" xfId="0" applyFont="1" applyBorder="1" applyProtection="1">
      <protection hidden="1"/>
    </xf>
    <xf numFmtId="0" fontId="10" fillId="0" borderId="3" xfId="0" applyFont="1" applyBorder="1" applyProtection="1">
      <protection hidden="1"/>
    </xf>
    <xf numFmtId="0" fontId="10" fillId="0" borderId="16" xfId="0" applyFont="1" applyBorder="1" applyProtection="1">
      <protection hidden="1"/>
    </xf>
    <xf numFmtId="0" fontId="12" fillId="0" borderId="6" xfId="0" applyFont="1" applyBorder="1" applyAlignment="1" applyProtection="1">
      <alignment horizontal="center"/>
      <protection hidden="1"/>
    </xf>
    <xf numFmtId="0" fontId="12" fillId="0" borderId="15" xfId="0" applyFont="1" applyBorder="1" applyProtection="1">
      <protection hidden="1"/>
    </xf>
    <xf numFmtId="0" fontId="12" fillId="0" borderId="5" xfId="0" applyFont="1" applyBorder="1" applyProtection="1">
      <protection hidden="1"/>
    </xf>
    <xf numFmtId="0" fontId="10" fillId="0" borderId="4" xfId="0" applyFont="1" applyBorder="1" applyAlignment="1" applyProtection="1">
      <alignment horizontal="center"/>
      <protection hidden="1"/>
    </xf>
    <xf numFmtId="0" fontId="5" fillId="4" borderId="0" xfId="0" applyFont="1" applyFill="1" applyAlignment="1" applyProtection="1">
      <protection hidden="1"/>
    </xf>
    <xf numFmtId="0" fontId="5" fillId="5" borderId="0" xfId="0" applyFont="1" applyFill="1" applyAlignment="1" applyProtection="1">
      <protection hidden="1"/>
    </xf>
    <xf numFmtId="0" fontId="12" fillId="0" borderId="5" xfId="0" applyFont="1" applyFill="1" applyBorder="1" applyAlignment="1" applyProtection="1">
      <protection hidden="1"/>
    </xf>
    <xf numFmtId="0" fontId="10" fillId="0" borderId="16" xfId="0" applyFont="1" applyFill="1" applyBorder="1" applyProtection="1">
      <protection hidden="1"/>
    </xf>
    <xf numFmtId="0" fontId="10" fillId="0" borderId="2" xfId="0" applyFont="1" applyFill="1" applyBorder="1" applyProtection="1">
      <protection hidden="1"/>
    </xf>
    <xf numFmtId="0" fontId="12" fillId="0" borderId="6" xfId="0" applyFont="1" applyFill="1" applyBorder="1" applyAlignment="1" applyProtection="1">
      <protection hidden="1"/>
    </xf>
    <xf numFmtId="0" fontId="12" fillId="0" borderId="8" xfId="0" applyFont="1" applyBorder="1" applyAlignment="1" applyProtection="1">
      <alignment horizontal="center"/>
      <protection hidden="1"/>
    </xf>
    <xf numFmtId="0" fontId="12" fillId="0" borderId="1" xfId="0" applyFont="1" applyBorder="1" applyProtection="1">
      <protection hidden="1"/>
    </xf>
    <xf numFmtId="0" fontId="10" fillId="0" borderId="17" xfId="0" applyFont="1" applyFill="1" applyBorder="1" applyProtection="1">
      <protection hidden="1"/>
    </xf>
    <xf numFmtId="0" fontId="12" fillId="0" borderId="4" xfId="0" applyFont="1" applyFill="1" applyBorder="1" applyAlignment="1" applyProtection="1">
      <protection hidden="1"/>
    </xf>
    <xf numFmtId="0" fontId="10" fillId="0" borderId="2" xfId="0" applyFont="1" applyBorder="1" applyAlignment="1" applyProtection="1">
      <alignment horizontal="center"/>
      <protection hidden="1"/>
    </xf>
    <xf numFmtId="0" fontId="12" fillId="0" borderId="3" xfId="0" applyFont="1" applyBorder="1" applyAlignment="1" applyProtection="1">
      <alignment horizontal="center"/>
      <protection hidden="1"/>
    </xf>
    <xf numFmtId="0" fontId="12" fillId="0" borderId="16" xfId="0" applyFont="1" applyBorder="1" applyProtection="1">
      <protection hidden="1"/>
    </xf>
    <xf numFmtId="0" fontId="12" fillId="0" borderId="5" xfId="0" quotePrefix="1" applyNumberFormat="1" applyFont="1" applyBorder="1" applyAlignment="1" applyProtection="1">
      <alignment horizontal="center"/>
      <protection hidden="1"/>
    </xf>
    <xf numFmtId="0" fontId="12" fillId="0" borderId="3" xfId="0" applyFont="1" applyBorder="1" applyProtection="1">
      <protection hidden="1"/>
    </xf>
    <xf numFmtId="0" fontId="12" fillId="0" borderId="13" xfId="0" applyFont="1" applyBorder="1" applyAlignment="1" applyProtection="1">
      <alignment horizontal="left" wrapText="1"/>
      <protection hidden="1"/>
    </xf>
    <xf numFmtId="0" fontId="10" fillId="0" borderId="5" xfId="0" applyFont="1" applyBorder="1" applyAlignment="1" applyProtection="1">
      <alignment horizontal="left"/>
      <protection hidden="1"/>
    </xf>
    <xf numFmtId="0" fontId="10" fillId="0" borderId="2" xfId="0" applyFont="1" applyFill="1" applyBorder="1" applyAlignment="1" applyProtection="1">
      <alignment horizontal="center" vertical="center" wrapText="1"/>
      <protection hidden="1"/>
    </xf>
    <xf numFmtId="0" fontId="15" fillId="0" borderId="0" xfId="0" applyFont="1"/>
    <xf numFmtId="0" fontId="0" fillId="0" borderId="0" xfId="0"/>
    <xf numFmtId="0" fontId="6" fillId="0" borderId="0" xfId="0" applyFont="1" applyProtection="1">
      <protection hidden="1"/>
    </xf>
    <xf numFmtId="0" fontId="6" fillId="0" borderId="0" xfId="0" applyFont="1" applyFill="1" applyProtection="1">
      <protection hidden="1"/>
    </xf>
    <xf numFmtId="0" fontId="10" fillId="0" borderId="5" xfId="0" applyFont="1" applyFill="1" applyBorder="1" applyAlignment="1" applyProtection="1">
      <alignment horizontal="center"/>
      <protection hidden="1"/>
    </xf>
    <xf numFmtId="0" fontId="10" fillId="0" borderId="5" xfId="0" applyFont="1" applyFill="1" applyBorder="1" applyProtection="1">
      <protection hidden="1"/>
    </xf>
    <xf numFmtId="0" fontId="10" fillId="0" borderId="11" xfId="0" applyFont="1" applyFill="1" applyBorder="1" applyProtection="1">
      <protection hidden="1"/>
    </xf>
    <xf numFmtId="0" fontId="10" fillId="0" borderId="12" xfId="0" applyFont="1" applyFill="1" applyBorder="1" applyAlignment="1" applyProtection="1">
      <alignment horizontal="center"/>
      <protection hidden="1"/>
    </xf>
    <xf numFmtId="0" fontId="12" fillId="0" borderId="5" xfId="0" applyFont="1" applyFill="1" applyBorder="1" applyAlignment="1" applyProtection="1">
      <alignment horizontal="center"/>
      <protection hidden="1"/>
    </xf>
    <xf numFmtId="0" fontId="12" fillId="0" borderId="5" xfId="0" applyFont="1" applyFill="1" applyBorder="1" applyProtection="1">
      <protection hidden="1"/>
    </xf>
    <xf numFmtId="0" fontId="10" fillId="0" borderId="3" xfId="0" applyFont="1" applyFill="1" applyBorder="1" applyAlignment="1" applyProtection="1">
      <alignment horizontal="center"/>
      <protection hidden="1"/>
    </xf>
    <xf numFmtId="0" fontId="10" fillId="0" borderId="7" xfId="0" applyFont="1" applyFill="1" applyBorder="1" applyProtection="1">
      <protection hidden="1"/>
    </xf>
    <xf numFmtId="0" fontId="12" fillId="0" borderId="6" xfId="0" applyFont="1" applyFill="1" applyBorder="1" applyProtection="1">
      <protection hidden="1"/>
    </xf>
    <xf numFmtId="0" fontId="8" fillId="0" borderId="0" xfId="0" applyFont="1" applyProtection="1">
      <protection hidden="1"/>
    </xf>
    <xf numFmtId="0" fontId="10" fillId="0" borderId="9" xfId="0" applyFont="1" applyBorder="1" applyAlignment="1" applyProtection="1">
      <alignment horizontal="center"/>
      <protection hidden="1"/>
    </xf>
    <xf numFmtId="0" fontId="10" fillId="0" borderId="10" xfId="0" applyFont="1" applyBorder="1" applyProtection="1">
      <protection hidden="1"/>
    </xf>
    <xf numFmtId="165" fontId="10" fillId="0" borderId="10" xfId="1" applyFont="1" applyBorder="1" applyProtection="1">
      <protection hidden="1"/>
    </xf>
    <xf numFmtId="0" fontId="10" fillId="0" borderId="12" xfId="0" applyFont="1" applyBorder="1" applyAlignment="1" applyProtection="1">
      <alignment horizontal="center"/>
      <protection hidden="1"/>
    </xf>
    <xf numFmtId="0" fontId="10" fillId="0" borderId="11" xfId="0" applyFont="1" applyBorder="1" applyProtection="1">
      <protection hidden="1"/>
    </xf>
    <xf numFmtId="0" fontId="10" fillId="0" borderId="5" xfId="0" applyFont="1" applyBorder="1" applyAlignment="1" applyProtection="1">
      <alignment horizontal="center"/>
      <protection hidden="1"/>
    </xf>
    <xf numFmtId="0" fontId="10" fillId="0" borderId="13" xfId="0" applyFont="1" applyBorder="1" applyProtection="1">
      <protection hidden="1"/>
    </xf>
    <xf numFmtId="0" fontId="12" fillId="0" borderId="5" xfId="0" applyFont="1" applyBorder="1" applyAlignment="1" applyProtection="1">
      <alignment horizontal="center"/>
      <protection hidden="1"/>
    </xf>
    <xf numFmtId="0" fontId="12" fillId="0" borderId="13" xfId="0" applyFont="1" applyBorder="1" applyProtection="1">
      <protection hidden="1"/>
    </xf>
    <xf numFmtId="0" fontId="10" fillId="0" borderId="3" xfId="0" applyFont="1" applyBorder="1" applyAlignment="1" applyProtection="1">
      <alignment horizontal="center"/>
      <protection hidden="1"/>
    </xf>
    <xf numFmtId="0" fontId="10" fillId="0" borderId="7" xfId="0" applyFont="1" applyBorder="1" applyProtection="1">
      <protection hidden="1"/>
    </xf>
    <xf numFmtId="165" fontId="10" fillId="0" borderId="7" xfId="1" applyFont="1" applyBorder="1" applyProtection="1">
      <protection hidden="1"/>
    </xf>
    <xf numFmtId="165" fontId="12" fillId="0" borderId="13" xfId="1" applyFont="1" applyBorder="1" applyProtection="1">
      <protection hidden="1"/>
    </xf>
    <xf numFmtId="0" fontId="10" fillId="0" borderId="3" xfId="0" applyFont="1" applyBorder="1" applyProtection="1">
      <protection hidden="1"/>
    </xf>
    <xf numFmtId="0" fontId="10" fillId="0" borderId="16" xfId="0" applyFont="1" applyBorder="1" applyProtection="1">
      <protection hidden="1"/>
    </xf>
    <xf numFmtId="0" fontId="12" fillId="0" borderId="6" xfId="0" applyFont="1" applyBorder="1" applyAlignment="1" applyProtection="1">
      <alignment horizontal="center"/>
      <protection hidden="1"/>
    </xf>
    <xf numFmtId="0" fontId="12" fillId="0" borderId="15" xfId="0" applyFont="1" applyBorder="1" applyProtection="1">
      <protection hidden="1"/>
    </xf>
    <xf numFmtId="0" fontId="12" fillId="0" borderId="5" xfId="0" applyFont="1" applyBorder="1" applyProtection="1">
      <protection hidden="1"/>
    </xf>
    <xf numFmtId="0" fontId="10" fillId="0" borderId="4" xfId="0" applyFont="1" applyBorder="1" applyAlignment="1" applyProtection="1">
      <alignment horizontal="center"/>
      <protection hidden="1"/>
    </xf>
    <xf numFmtId="165" fontId="10" fillId="0" borderId="7" xfId="1" applyFont="1" applyFill="1" applyBorder="1" applyProtection="1">
      <protection hidden="1"/>
    </xf>
    <xf numFmtId="0" fontId="5" fillId="5" borderId="0" xfId="0" applyFont="1" applyFill="1" applyAlignment="1" applyProtection="1">
      <protection hidden="1"/>
    </xf>
    <xf numFmtId="0" fontId="12" fillId="0" borderId="5" xfId="0" applyFont="1" applyFill="1" applyBorder="1" applyAlignment="1" applyProtection="1">
      <protection hidden="1"/>
    </xf>
    <xf numFmtId="0" fontId="10" fillId="0" borderId="16" xfId="0" applyFont="1" applyFill="1" applyBorder="1" applyProtection="1">
      <protection hidden="1"/>
    </xf>
    <xf numFmtId="0" fontId="12" fillId="0" borderId="6" xfId="0" applyFont="1" applyFill="1" applyBorder="1" applyAlignment="1" applyProtection="1">
      <protection hidden="1"/>
    </xf>
    <xf numFmtId="0" fontId="12" fillId="0" borderId="8" xfId="0" applyFont="1" applyBorder="1" applyAlignment="1" applyProtection="1">
      <alignment horizontal="center"/>
      <protection hidden="1"/>
    </xf>
    <xf numFmtId="0" fontId="12" fillId="0" borderId="1" xfId="0" applyFont="1" applyBorder="1" applyProtection="1">
      <protection hidden="1"/>
    </xf>
    <xf numFmtId="0" fontId="10" fillId="0" borderId="2" xfId="0" applyFont="1" applyBorder="1" applyAlignment="1" applyProtection="1">
      <alignment horizontal="center"/>
      <protection hidden="1"/>
    </xf>
    <xf numFmtId="0" fontId="12" fillId="0" borderId="3" xfId="0" applyFont="1" applyBorder="1" applyAlignment="1" applyProtection="1">
      <alignment horizontal="center"/>
      <protection hidden="1"/>
    </xf>
    <xf numFmtId="0" fontId="12" fillId="0" borderId="16" xfId="0" applyFont="1" applyBorder="1" applyProtection="1">
      <protection hidden="1"/>
    </xf>
    <xf numFmtId="165" fontId="12" fillId="0" borderId="16" xfId="1" applyFont="1" applyBorder="1" applyProtection="1">
      <protection hidden="1"/>
    </xf>
    <xf numFmtId="0" fontId="12" fillId="0" borderId="5" xfId="0" quotePrefix="1" applyNumberFormat="1" applyFont="1" applyBorder="1" applyAlignment="1" applyProtection="1">
      <alignment horizontal="center"/>
      <protection hidden="1"/>
    </xf>
    <xf numFmtId="0" fontId="12" fillId="0" borderId="3" xfId="0" applyFont="1" applyBorder="1" applyProtection="1">
      <protection hidden="1"/>
    </xf>
    <xf numFmtId="0" fontId="12" fillId="0" borderId="13" xfId="0" applyFont="1" applyBorder="1" applyAlignment="1" applyProtection="1">
      <alignment horizontal="left" wrapText="1"/>
      <protection hidden="1"/>
    </xf>
    <xf numFmtId="165" fontId="12" fillId="0" borderId="20" xfId="1" applyFont="1" applyBorder="1" applyProtection="1">
      <protection hidden="1"/>
    </xf>
    <xf numFmtId="0" fontId="10" fillId="0" borderId="5" xfId="0" applyFont="1" applyBorder="1" applyAlignment="1" applyProtection="1">
      <alignment horizontal="left"/>
      <protection hidden="1"/>
    </xf>
    <xf numFmtId="165" fontId="6" fillId="0" borderId="0" xfId="1" applyFont="1" applyFill="1" applyProtection="1">
      <protection hidden="1"/>
    </xf>
    <xf numFmtId="165" fontId="10" fillId="0" borderId="16" xfId="1" applyFont="1" applyBorder="1" applyProtection="1">
      <protection hidden="1"/>
    </xf>
    <xf numFmtId="0" fontId="10" fillId="0" borderId="2" xfId="0" applyFont="1" applyFill="1" applyBorder="1" applyAlignment="1" applyProtection="1">
      <alignment horizontal="center" vertical="center" wrapText="1"/>
      <protection hidden="1"/>
    </xf>
    <xf numFmtId="165" fontId="10" fillId="0" borderId="9" xfId="1" applyFont="1" applyBorder="1" applyProtection="1">
      <protection hidden="1"/>
    </xf>
    <xf numFmtId="165" fontId="10" fillId="0" borderId="5" xfId="1" applyFont="1" applyBorder="1" applyProtection="1">
      <protection hidden="1"/>
    </xf>
    <xf numFmtId="165" fontId="10" fillId="0" borderId="5" xfId="1" applyFont="1" applyFill="1" applyBorder="1" applyProtection="1">
      <protection hidden="1"/>
    </xf>
    <xf numFmtId="165" fontId="10" fillId="0" borderId="3" xfId="1" applyFont="1" applyBorder="1" applyProtection="1">
      <protection hidden="1"/>
    </xf>
    <xf numFmtId="165" fontId="10" fillId="0" borderId="16" xfId="1" applyFont="1" applyFill="1" applyBorder="1" applyProtection="1">
      <protection hidden="1"/>
    </xf>
    <xf numFmtId="165" fontId="10" fillId="0" borderId="2" xfId="1" applyFont="1" applyBorder="1" applyProtection="1">
      <protection hidden="1"/>
    </xf>
    <xf numFmtId="165" fontId="10" fillId="0" borderId="4" xfId="1" applyFont="1" applyBorder="1" applyProtection="1">
      <protection hidden="1"/>
    </xf>
    <xf numFmtId="165" fontId="12" fillId="0" borderId="7" xfId="1" applyFont="1" applyBorder="1" applyProtection="1">
      <protection hidden="1"/>
    </xf>
    <xf numFmtId="0" fontId="0" fillId="0" borderId="0" xfId="0"/>
    <xf numFmtId="0" fontId="6" fillId="0" borderId="0" xfId="0" applyFont="1" applyProtection="1">
      <protection hidden="1"/>
    </xf>
    <xf numFmtId="0" fontId="6" fillId="0" borderId="0" xfId="0" applyFont="1" applyFill="1" applyProtection="1">
      <protection hidden="1"/>
    </xf>
    <xf numFmtId="165" fontId="11" fillId="0" borderId="1" xfId="1"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protection hidden="1"/>
    </xf>
    <xf numFmtId="0" fontId="10" fillId="0" borderId="9" xfId="0" applyFont="1" applyFill="1" applyBorder="1" applyProtection="1">
      <protection hidden="1"/>
    </xf>
    <xf numFmtId="0" fontId="10" fillId="0" borderId="10" xfId="0" applyFont="1" applyFill="1" applyBorder="1" applyProtection="1">
      <protection hidden="1"/>
    </xf>
    <xf numFmtId="0" fontId="10" fillId="0" borderId="5" xfId="0" applyFont="1" applyFill="1" applyBorder="1" applyAlignment="1" applyProtection="1">
      <alignment horizontal="center"/>
      <protection hidden="1"/>
    </xf>
    <xf numFmtId="0" fontId="10" fillId="0" borderId="5" xfId="0" applyFont="1" applyFill="1" applyBorder="1" applyProtection="1">
      <protection hidden="1"/>
    </xf>
    <xf numFmtId="0" fontId="10" fillId="0" borderId="11" xfId="0" applyFont="1" applyFill="1" applyBorder="1" applyProtection="1">
      <protection hidden="1"/>
    </xf>
    <xf numFmtId="0" fontId="10" fillId="0" borderId="12" xfId="0" applyFont="1" applyFill="1" applyBorder="1" applyAlignment="1" applyProtection="1">
      <alignment horizontal="center"/>
      <protection hidden="1"/>
    </xf>
    <xf numFmtId="0" fontId="10" fillId="0" borderId="12" xfId="0" applyFont="1" applyFill="1" applyBorder="1" applyProtection="1">
      <protection hidden="1"/>
    </xf>
    <xf numFmtId="0" fontId="12" fillId="0" borderId="5" xfId="0" applyFont="1" applyFill="1" applyBorder="1" applyAlignment="1" applyProtection="1">
      <alignment horizontal="center"/>
      <protection hidden="1"/>
    </xf>
    <xf numFmtId="0" fontId="12" fillId="0" borderId="5" xfId="0" applyFont="1" applyFill="1" applyBorder="1" applyProtection="1">
      <protection hidden="1"/>
    </xf>
    <xf numFmtId="0" fontId="10" fillId="0" borderId="13" xfId="0" applyFont="1" applyFill="1" applyBorder="1" applyProtection="1">
      <protection hidden="1"/>
    </xf>
    <xf numFmtId="0" fontId="10" fillId="0" borderId="3" xfId="0" applyFont="1" applyFill="1" applyBorder="1" applyAlignment="1" applyProtection="1">
      <alignment horizontal="center"/>
      <protection hidden="1"/>
    </xf>
    <xf numFmtId="0" fontId="10" fillId="0" borderId="3" xfId="0" applyFont="1" applyFill="1" applyBorder="1" applyProtection="1">
      <protection hidden="1"/>
    </xf>
    <xf numFmtId="0" fontId="10" fillId="0" borderId="4" xfId="0" applyFont="1" applyFill="1" applyBorder="1" applyAlignment="1" applyProtection="1">
      <alignment horizontal="center"/>
      <protection hidden="1"/>
    </xf>
    <xf numFmtId="0" fontId="10" fillId="0" borderId="4" xfId="0" applyFont="1" applyFill="1" applyBorder="1" applyProtection="1">
      <protection hidden="1"/>
    </xf>
    <xf numFmtId="0" fontId="10" fillId="0" borderId="7" xfId="0" applyFont="1" applyFill="1" applyBorder="1" applyProtection="1">
      <protection hidden="1"/>
    </xf>
    <xf numFmtId="0" fontId="12" fillId="0" borderId="6" xfId="0" applyFont="1" applyFill="1" applyBorder="1" applyAlignment="1" applyProtection="1">
      <alignment horizontal="center"/>
      <protection hidden="1"/>
    </xf>
    <xf numFmtId="0" fontId="12" fillId="0" borderId="6" xfId="0" applyFont="1" applyFill="1" applyBorder="1" applyProtection="1">
      <protection hidden="1"/>
    </xf>
    <xf numFmtId="0" fontId="12" fillId="0" borderId="3" xfId="0" applyFont="1" applyFill="1" applyBorder="1" applyAlignment="1" applyProtection="1">
      <alignment horizontal="center"/>
      <protection hidden="1"/>
    </xf>
    <xf numFmtId="0" fontId="12" fillId="0" borderId="7" xfId="0" applyFont="1" applyFill="1" applyBorder="1" applyProtection="1">
      <protection hidden="1"/>
    </xf>
    <xf numFmtId="0" fontId="12" fillId="0" borderId="4" xfId="0" applyFont="1" applyFill="1" applyBorder="1" applyAlignment="1" applyProtection="1">
      <alignment horizontal="center"/>
      <protection hidden="1"/>
    </xf>
    <xf numFmtId="0" fontId="12" fillId="0" borderId="12" xfId="0" applyFont="1" applyFill="1" applyBorder="1" applyAlignment="1" applyProtection="1">
      <alignment horizontal="center"/>
      <protection hidden="1"/>
    </xf>
    <xf numFmtId="0" fontId="12" fillId="0" borderId="11" xfId="0" applyFont="1" applyFill="1" applyBorder="1" applyProtection="1">
      <protection hidden="1"/>
    </xf>
    <xf numFmtId="0" fontId="10" fillId="0" borderId="10" xfId="0" applyFont="1" applyBorder="1" applyProtection="1">
      <protection hidden="1"/>
    </xf>
    <xf numFmtId="165" fontId="10" fillId="0" borderId="10" xfId="1" applyFont="1" applyBorder="1" applyProtection="1">
      <protection hidden="1"/>
    </xf>
    <xf numFmtId="165" fontId="10" fillId="0" borderId="11" xfId="1" applyFont="1" applyBorder="1" applyProtection="1">
      <protection hidden="1"/>
    </xf>
    <xf numFmtId="0" fontId="10" fillId="0" borderId="13" xfId="0" applyFont="1" applyBorder="1" applyProtection="1">
      <protection hidden="1"/>
    </xf>
    <xf numFmtId="0" fontId="12" fillId="0" borderId="13" xfId="0" applyFont="1" applyBorder="1" applyProtection="1">
      <protection hidden="1"/>
    </xf>
    <xf numFmtId="165" fontId="10" fillId="0" borderId="7" xfId="1" applyFont="1" applyBorder="1" applyProtection="1">
      <protection hidden="1"/>
    </xf>
    <xf numFmtId="165" fontId="12" fillId="0" borderId="13" xfId="1" applyFont="1" applyBorder="1" applyProtection="1">
      <protection hidden="1"/>
    </xf>
    <xf numFmtId="165" fontId="10" fillId="0" borderId="13" xfId="1" applyFont="1" applyBorder="1" applyProtection="1">
      <protection hidden="1"/>
    </xf>
    <xf numFmtId="165" fontId="10" fillId="0" borderId="13" xfId="1" applyFont="1" applyFill="1" applyBorder="1" applyProtection="1">
      <protection hidden="1"/>
    </xf>
    <xf numFmtId="165" fontId="12" fillId="0" borderId="13" xfId="1" applyFont="1" applyFill="1" applyBorder="1" applyProtection="1">
      <protection hidden="1"/>
    </xf>
    <xf numFmtId="165" fontId="10" fillId="0" borderId="7" xfId="1" applyFont="1" applyFill="1" applyBorder="1" applyProtection="1">
      <protection hidden="1"/>
    </xf>
    <xf numFmtId="0" fontId="16" fillId="0" borderId="5" xfId="0" applyFont="1" applyFill="1" applyBorder="1" applyAlignment="1" applyProtection="1">
      <alignment horizontal="center"/>
      <protection hidden="1"/>
    </xf>
    <xf numFmtId="0" fontId="16" fillId="0" borderId="5" xfId="0" applyFont="1" applyFill="1" applyBorder="1" applyProtection="1">
      <protection hidden="1"/>
    </xf>
    <xf numFmtId="0" fontId="12" fillId="0" borderId="8" xfId="0" applyFont="1" applyFill="1" applyBorder="1" applyAlignment="1" applyProtection="1">
      <alignment horizontal="center"/>
      <protection hidden="1"/>
    </xf>
    <xf numFmtId="0" fontId="12" fillId="0" borderId="2" xfId="0" applyFont="1" applyFill="1" applyBorder="1" applyProtection="1">
      <protection hidden="1"/>
    </xf>
    <xf numFmtId="165" fontId="10" fillId="0" borderId="14" xfId="3" applyFont="1" applyFill="1" applyBorder="1" applyProtection="1">
      <protection hidden="1"/>
    </xf>
    <xf numFmtId="165" fontId="12" fillId="0" borderId="13" xfId="0" applyNumberFormat="1" applyFont="1" applyFill="1" applyBorder="1" applyProtection="1">
      <protection hidden="1"/>
    </xf>
    <xf numFmtId="165" fontId="10" fillId="0" borderId="13" xfId="0" applyNumberFormat="1" applyFont="1" applyFill="1" applyBorder="1" applyProtection="1">
      <protection hidden="1"/>
    </xf>
    <xf numFmtId="165" fontId="10" fillId="0" borderId="7" xfId="0" applyNumberFormat="1" applyFont="1" applyFill="1" applyBorder="1" applyProtection="1">
      <protection hidden="1"/>
    </xf>
    <xf numFmtId="165" fontId="10" fillId="0" borderId="14" xfId="0" applyNumberFormat="1" applyFont="1" applyFill="1" applyBorder="1" applyProtection="1">
      <protection hidden="1"/>
    </xf>
    <xf numFmtId="0" fontId="12" fillId="0" borderId="5" xfId="0" applyFont="1" applyFill="1" applyBorder="1" applyAlignment="1" applyProtection="1">
      <protection hidden="1"/>
    </xf>
    <xf numFmtId="165" fontId="12" fillId="0" borderId="13" xfId="1" applyFont="1" applyFill="1" applyBorder="1" applyProtection="1">
      <protection locked="0"/>
    </xf>
    <xf numFmtId="165" fontId="12" fillId="0" borderId="15" xfId="1" applyFont="1" applyFill="1" applyBorder="1" applyProtection="1">
      <protection locked="0"/>
    </xf>
    <xf numFmtId="0" fontId="10" fillId="0" borderId="16" xfId="0" applyFont="1" applyFill="1" applyBorder="1" applyProtection="1">
      <protection hidden="1"/>
    </xf>
    <xf numFmtId="0" fontId="10" fillId="0" borderId="2" xfId="0" applyFont="1" applyFill="1" applyBorder="1" applyAlignment="1" applyProtection="1">
      <alignment horizontal="center"/>
      <protection hidden="1"/>
    </xf>
    <xf numFmtId="0" fontId="10" fillId="0" borderId="2" xfId="0" applyFont="1" applyFill="1" applyBorder="1" applyProtection="1">
      <protection hidden="1"/>
    </xf>
    <xf numFmtId="165" fontId="10" fillId="0" borderId="1" xfId="1" applyFont="1" applyFill="1" applyBorder="1" applyProtection="1">
      <protection hidden="1"/>
    </xf>
    <xf numFmtId="0" fontId="12" fillId="0" borderId="16" xfId="0" applyFont="1" applyFill="1" applyBorder="1" applyProtection="1">
      <protection hidden="1"/>
    </xf>
    <xf numFmtId="165" fontId="12" fillId="0" borderId="13" xfId="0" applyNumberFormat="1" applyFont="1" applyBorder="1" applyProtection="1">
      <protection hidden="1"/>
    </xf>
    <xf numFmtId="0" fontId="12" fillId="0" borderId="4" xfId="0" applyFont="1" applyFill="1" applyBorder="1" applyProtection="1">
      <protection hidden="1"/>
    </xf>
    <xf numFmtId="165" fontId="12" fillId="0" borderId="14" xfId="1" applyFont="1" applyFill="1" applyBorder="1" applyProtection="1">
      <protection hidden="1"/>
    </xf>
    <xf numFmtId="165" fontId="10" fillId="0" borderId="1" xfId="0" applyNumberFormat="1" applyFont="1" applyFill="1" applyBorder="1" applyProtection="1">
      <protection hidden="1"/>
    </xf>
    <xf numFmtId="0" fontId="12" fillId="0" borderId="12" xfId="0" applyFont="1" applyFill="1" applyBorder="1" applyProtection="1">
      <protection hidden="1"/>
    </xf>
    <xf numFmtId="0" fontId="10" fillId="0" borderId="6" xfId="0" applyFont="1" applyFill="1" applyBorder="1" applyAlignment="1" applyProtection="1">
      <protection hidden="1"/>
    </xf>
    <xf numFmtId="0" fontId="12" fillId="0" borderId="6" xfId="0" applyFont="1" applyFill="1" applyBorder="1" applyAlignment="1" applyProtection="1">
      <protection hidden="1"/>
    </xf>
    <xf numFmtId="0" fontId="10" fillId="0" borderId="17" xfId="0" applyFont="1" applyFill="1" applyBorder="1" applyProtection="1">
      <protection hidden="1"/>
    </xf>
    <xf numFmtId="165" fontId="10" fillId="0" borderId="18" xfId="1" applyFont="1" applyFill="1" applyBorder="1" applyProtection="1">
      <protection hidden="1"/>
    </xf>
    <xf numFmtId="0" fontId="10" fillId="0" borderId="17" xfId="0" applyFont="1" applyBorder="1" applyProtection="1">
      <protection hidden="1"/>
    </xf>
    <xf numFmtId="165" fontId="10" fillId="0" borderId="1" xfId="1" applyFont="1" applyBorder="1" applyProtection="1">
      <protection hidden="1"/>
    </xf>
    <xf numFmtId="0" fontId="12" fillId="0" borderId="17" xfId="0" applyFont="1" applyBorder="1" applyProtection="1">
      <protection hidden="1"/>
    </xf>
    <xf numFmtId="0" fontId="10" fillId="0" borderId="19" xfId="0" applyFont="1" applyBorder="1" applyProtection="1">
      <protection hidden="1"/>
    </xf>
    <xf numFmtId="165" fontId="10" fillId="0" borderId="17" xfId="1" applyFont="1" applyBorder="1" applyProtection="1">
      <protection hidden="1"/>
    </xf>
    <xf numFmtId="165" fontId="10" fillId="0" borderId="14" xfId="0" applyNumberFormat="1" applyFont="1" applyBorder="1" applyProtection="1">
      <protection hidden="1"/>
    </xf>
    <xf numFmtId="165" fontId="12" fillId="0" borderId="20" xfId="1" applyFont="1" applyBorder="1" applyProtection="1">
      <protection hidden="1"/>
    </xf>
    <xf numFmtId="165" fontId="10" fillId="0" borderId="7" xfId="0" applyNumberFormat="1" applyFont="1" applyBorder="1" applyProtection="1">
      <protection hidden="1"/>
    </xf>
    <xf numFmtId="165" fontId="10" fillId="0" borderId="16" xfId="1" applyFont="1" applyBorder="1" applyProtection="1">
      <protection hidden="1"/>
    </xf>
    <xf numFmtId="0" fontId="2" fillId="0" borderId="0" xfId="0" applyFont="1" applyFill="1" applyBorder="1" applyAlignment="1" applyProtection="1">
      <protection hidden="1"/>
    </xf>
    <xf numFmtId="0" fontId="10" fillId="0" borderId="2" xfId="0" applyFont="1" applyFill="1" applyBorder="1" applyAlignment="1" applyProtection="1">
      <alignment horizontal="center" vertical="center" wrapText="1"/>
      <protection hidden="1"/>
    </xf>
    <xf numFmtId="165" fontId="10" fillId="0" borderId="9" xfId="1" applyFont="1" applyBorder="1" applyProtection="1">
      <protection hidden="1"/>
    </xf>
    <xf numFmtId="165" fontId="10" fillId="0" borderId="5" xfId="1" applyFont="1" applyBorder="1" applyProtection="1">
      <protection hidden="1"/>
    </xf>
    <xf numFmtId="165" fontId="10" fillId="0" borderId="3" xfId="1" applyFont="1" applyBorder="1" applyProtection="1">
      <protection hidden="1"/>
    </xf>
    <xf numFmtId="165" fontId="10" fillId="0" borderId="2" xfId="1" applyFont="1" applyBorder="1" applyProtection="1">
      <protection hidden="1"/>
    </xf>
    <xf numFmtId="165" fontId="10" fillId="0" borderId="4" xfId="1" applyFont="1" applyBorder="1" applyProtection="1">
      <protection hidden="1"/>
    </xf>
    <xf numFmtId="165" fontId="10" fillId="0" borderId="3" xfId="1" applyFont="1" applyFill="1" applyBorder="1" applyProtection="1">
      <protection hidden="1"/>
    </xf>
    <xf numFmtId="165" fontId="10" fillId="0" borderId="11" xfId="0" applyNumberFormat="1" applyFont="1" applyFill="1" applyBorder="1" applyProtection="1">
      <protection hidden="1"/>
    </xf>
    <xf numFmtId="165" fontId="10" fillId="0" borderId="7" xfId="3" applyFont="1" applyFill="1" applyBorder="1" applyAlignment="1" applyProtection="1">
      <alignment horizontal="center"/>
      <protection hidden="1"/>
    </xf>
    <xf numFmtId="0" fontId="6" fillId="0" borderId="0" xfId="0" applyFont="1" applyFill="1" applyAlignment="1" applyProtection="1">
      <alignment horizontal="center" wrapText="1"/>
      <protection hidden="1"/>
    </xf>
    <xf numFmtId="165" fontId="10" fillId="0" borderId="11" xfId="0" applyNumberFormat="1" applyFont="1" applyFill="1" applyBorder="1" applyAlignment="1" applyProtection="1">
      <alignment horizontal="center" wrapText="1"/>
      <protection hidden="1"/>
    </xf>
    <xf numFmtId="0" fontId="10" fillId="0" borderId="11" xfId="0" applyFont="1" applyFill="1" applyBorder="1" applyAlignment="1" applyProtection="1">
      <alignment horizontal="center" wrapText="1"/>
      <protection hidden="1"/>
    </xf>
    <xf numFmtId="165" fontId="10" fillId="0" borderId="14" xfId="3" applyFont="1" applyFill="1" applyBorder="1" applyAlignment="1" applyProtection="1">
      <alignment horizontal="center" wrapText="1"/>
      <protection hidden="1"/>
    </xf>
    <xf numFmtId="165" fontId="12" fillId="0" borderId="13" xfId="0" applyNumberFormat="1" applyFont="1" applyFill="1" applyBorder="1" applyAlignment="1" applyProtection="1">
      <alignment horizontal="center" wrapText="1"/>
      <protection hidden="1"/>
    </xf>
    <xf numFmtId="0" fontId="10" fillId="0" borderId="13" xfId="0" applyFont="1" applyFill="1" applyBorder="1" applyAlignment="1" applyProtection="1">
      <alignment horizontal="center" wrapText="1"/>
      <protection hidden="1"/>
    </xf>
    <xf numFmtId="0" fontId="10" fillId="0" borderId="7" xfId="0" applyFont="1" applyFill="1" applyBorder="1" applyAlignment="1" applyProtection="1">
      <alignment horizontal="center" wrapText="1"/>
      <protection hidden="1"/>
    </xf>
    <xf numFmtId="0" fontId="10" fillId="0" borderId="10" xfId="0" applyFont="1" applyFill="1" applyBorder="1" applyAlignment="1" applyProtection="1">
      <alignment horizontal="center" wrapText="1"/>
      <protection hidden="1"/>
    </xf>
    <xf numFmtId="165" fontId="12" fillId="0" borderId="13" xfId="1" applyFont="1" applyFill="1" applyBorder="1" applyAlignment="1" applyProtection="1">
      <alignment horizontal="center" wrapText="1"/>
      <protection locked="0"/>
    </xf>
    <xf numFmtId="0" fontId="12" fillId="0" borderId="7" xfId="0" applyFont="1" applyFill="1" applyBorder="1" applyAlignment="1" applyProtection="1">
      <alignment horizontal="center" wrapText="1"/>
      <protection hidden="1"/>
    </xf>
    <xf numFmtId="0" fontId="12" fillId="0" borderId="11" xfId="0" applyFont="1" applyFill="1" applyBorder="1" applyAlignment="1" applyProtection="1">
      <alignment horizontal="center" wrapText="1"/>
      <protection hidden="1"/>
    </xf>
    <xf numFmtId="165" fontId="12" fillId="0" borderId="15" xfId="1" applyFont="1" applyFill="1" applyBorder="1" applyAlignment="1" applyProtection="1">
      <alignment horizontal="center" wrapText="1"/>
      <protection locked="0"/>
    </xf>
    <xf numFmtId="165" fontId="2" fillId="0" borderId="0" xfId="1" applyFont="1" applyFill="1" applyProtection="1">
      <protection hidden="1"/>
    </xf>
    <xf numFmtId="165" fontId="16" fillId="0" borderId="13" xfId="0" applyNumberFormat="1" applyFont="1" applyFill="1" applyBorder="1" applyProtection="1">
      <protection hidden="1"/>
    </xf>
    <xf numFmtId="0" fontId="9" fillId="0" borderId="13" xfId="0" applyFont="1" applyBorder="1" applyAlignment="1">
      <alignment wrapText="1"/>
    </xf>
    <xf numFmtId="165" fontId="13" fillId="0" borderId="12" xfId="0" applyNumberFormat="1" applyFont="1" applyBorder="1" applyAlignment="1">
      <alignment horizontal="center"/>
    </xf>
    <xf numFmtId="165" fontId="9" fillId="0" borderId="12" xfId="0" applyNumberFormat="1" applyFont="1" applyBorder="1" applyAlignment="1">
      <alignment horizontal="center"/>
    </xf>
    <xf numFmtId="0" fontId="10" fillId="0" borderId="7" xfId="0" applyFont="1" applyFill="1" applyBorder="1" applyProtection="1">
      <protection hidden="1"/>
    </xf>
    <xf numFmtId="165" fontId="0" fillId="0" borderId="0" xfId="0" applyNumberFormat="1"/>
    <xf numFmtId="165" fontId="10" fillId="0" borderId="7" xfId="0" applyNumberFormat="1" applyFont="1" applyFill="1" applyBorder="1" applyProtection="1">
      <protection hidden="1"/>
    </xf>
    <xf numFmtId="165" fontId="12" fillId="0" borderId="15" xfId="1" applyFont="1" applyFill="1" applyBorder="1" applyProtection="1">
      <protection locked="0"/>
    </xf>
    <xf numFmtId="165" fontId="10" fillId="0" borderId="1" xfId="0" applyNumberFormat="1" applyFont="1" applyFill="1" applyBorder="1" applyProtection="1">
      <protection hidden="1"/>
    </xf>
    <xf numFmtId="165" fontId="12" fillId="0" borderId="13" xfId="0" applyNumberFormat="1" applyFont="1" applyFill="1" applyBorder="1" applyAlignment="1" applyProtection="1">
      <alignment horizontal="center" wrapText="1"/>
      <protection hidden="1"/>
    </xf>
    <xf numFmtId="0" fontId="9" fillId="0" borderId="13" xfId="0" applyFont="1" applyBorder="1" applyAlignment="1">
      <alignment horizontal="right" wrapText="1"/>
    </xf>
    <xf numFmtId="0" fontId="13" fillId="0" borderId="5" xfId="0" applyFont="1" applyBorder="1" applyAlignment="1">
      <alignment horizontal="right" wrapText="1"/>
    </xf>
    <xf numFmtId="165" fontId="13" fillId="0" borderId="5" xfId="0" applyNumberFormat="1" applyFont="1" applyBorder="1" applyAlignment="1">
      <alignment horizontal="center"/>
    </xf>
    <xf numFmtId="165" fontId="9" fillId="0" borderId="4" xfId="0" applyNumberFormat="1" applyFont="1" applyBorder="1" applyAlignment="1">
      <alignment horizontal="center"/>
    </xf>
    <xf numFmtId="0" fontId="15" fillId="0" borderId="0" xfId="0" applyFont="1" applyAlignment="1">
      <alignment horizontal="center"/>
    </xf>
    <xf numFmtId="165" fontId="25" fillId="0" borderId="0" xfId="1" applyFont="1" applyAlignment="1">
      <alignment horizontal="center" wrapText="1"/>
    </xf>
    <xf numFmtId="0" fontId="26" fillId="0" borderId="5" xfId="0" applyFont="1" applyBorder="1" applyAlignment="1">
      <alignment wrapText="1"/>
    </xf>
    <xf numFmtId="165" fontId="26" fillId="0" borderId="12" xfId="0" applyNumberFormat="1" applyFont="1" applyBorder="1" applyAlignment="1">
      <alignment horizontal="center"/>
    </xf>
    <xf numFmtId="165" fontId="16" fillId="0" borderId="13" xfId="0" quotePrefix="1" applyNumberFormat="1" applyFont="1" applyFill="1" applyBorder="1" applyAlignment="1" applyProtection="1">
      <alignment horizontal="center" wrapText="1"/>
      <protection hidden="1"/>
    </xf>
    <xf numFmtId="165" fontId="0" fillId="0" borderId="0" xfId="1" applyFont="1"/>
    <xf numFmtId="165" fontId="12" fillId="0" borderId="13" xfId="0" quotePrefix="1" applyNumberFormat="1" applyFont="1" applyFill="1" applyBorder="1" applyAlignment="1" applyProtection="1">
      <alignment horizontal="center" wrapText="1"/>
      <protection hidden="1"/>
    </xf>
    <xf numFmtId="0" fontId="9" fillId="0" borderId="5" xfId="0" applyFont="1" applyBorder="1" applyAlignment="1">
      <alignment horizontal="left"/>
    </xf>
    <xf numFmtId="165" fontId="6" fillId="0" borderId="0" xfId="1" applyFont="1" applyProtection="1">
      <protection hidden="1"/>
    </xf>
    <xf numFmtId="165" fontId="10" fillId="0" borderId="7" xfId="1" applyFont="1" applyFill="1" applyBorder="1" applyAlignment="1" applyProtection="1">
      <alignment horizontal="center"/>
      <protection hidden="1"/>
    </xf>
    <xf numFmtId="165" fontId="10" fillId="0" borderId="12" xfId="1" applyFont="1" applyFill="1" applyBorder="1" applyProtection="1">
      <protection hidden="1"/>
    </xf>
    <xf numFmtId="165" fontId="10" fillId="0" borderId="4" xfId="1" applyFont="1" applyFill="1" applyBorder="1" applyProtection="1">
      <protection hidden="1"/>
    </xf>
    <xf numFmtId="165" fontId="12" fillId="0" borderId="5" xfId="1" applyFont="1" applyFill="1" applyBorder="1" applyProtection="1">
      <protection hidden="1"/>
    </xf>
    <xf numFmtId="165" fontId="10" fillId="0" borderId="9" xfId="1" applyFont="1" applyFill="1" applyBorder="1" applyProtection="1">
      <protection hidden="1"/>
    </xf>
    <xf numFmtId="165" fontId="12" fillId="0" borderId="16" xfId="1" applyFont="1" applyFill="1" applyBorder="1" applyProtection="1">
      <protection hidden="1"/>
    </xf>
    <xf numFmtId="165" fontId="12" fillId="0" borderId="4" xfId="1" applyFont="1" applyFill="1" applyBorder="1" applyProtection="1">
      <protection hidden="1"/>
    </xf>
    <xf numFmtId="165" fontId="12" fillId="0" borderId="12" xfId="1" applyFont="1" applyFill="1" applyBorder="1" applyProtection="1">
      <protection hidden="1"/>
    </xf>
    <xf numFmtId="165" fontId="10" fillId="0" borderId="6" xfId="1" applyFont="1" applyFill="1" applyBorder="1" applyAlignment="1" applyProtection="1">
      <protection hidden="1"/>
    </xf>
    <xf numFmtId="165" fontId="2" fillId="0" borderId="0" xfId="1" applyFont="1" applyFill="1" applyBorder="1" applyAlignment="1" applyProtection="1">
      <protection hidden="1"/>
    </xf>
    <xf numFmtId="165" fontId="12" fillId="0" borderId="14" xfId="0" applyNumberFormat="1" applyFont="1" applyFill="1" applyBorder="1" applyProtection="1">
      <protection hidden="1"/>
    </xf>
    <xf numFmtId="165" fontId="12" fillId="0" borderId="14" xfId="0" applyNumberFormat="1" applyFont="1" applyFill="1" applyBorder="1" applyAlignment="1" applyProtection="1">
      <alignment horizontal="center" wrapText="1"/>
      <protection hidden="1"/>
    </xf>
    <xf numFmtId="0" fontId="2" fillId="0" borderId="0" xfId="0" applyFont="1" applyBorder="1" applyAlignment="1" applyProtection="1">
      <alignment horizontal="center"/>
      <protection hidden="1"/>
    </xf>
    <xf numFmtId="165" fontId="12" fillId="0" borderId="15" xfId="1" applyFont="1" applyFill="1" applyBorder="1" applyProtection="1">
      <protection hidden="1"/>
    </xf>
    <xf numFmtId="2" fontId="13" fillId="0" borderId="13" xfId="0" applyNumberFormat="1" applyFont="1" applyBorder="1" applyAlignment="1">
      <alignment horizontal="center"/>
    </xf>
    <xf numFmtId="10" fontId="13" fillId="0" borderId="13" xfId="2" applyNumberFormat="1" applyFont="1" applyBorder="1" applyAlignment="1">
      <alignment horizontal="center"/>
    </xf>
    <xf numFmtId="165" fontId="13" fillId="0" borderId="11" xfId="0" applyNumberFormat="1" applyFont="1" applyBorder="1" applyAlignment="1">
      <alignment horizontal="center"/>
    </xf>
    <xf numFmtId="165" fontId="9" fillId="0" borderId="11" xfId="0" applyNumberFormat="1" applyFont="1" applyBorder="1" applyAlignment="1">
      <alignment horizontal="center"/>
    </xf>
    <xf numFmtId="165" fontId="13" fillId="0" borderId="13" xfId="1" applyFont="1" applyBorder="1" applyAlignment="1">
      <alignment horizontal="center"/>
    </xf>
    <xf numFmtId="165" fontId="9" fillId="0" borderId="13" xfId="1" applyFont="1" applyBorder="1" applyAlignment="1">
      <alignment horizontal="center"/>
    </xf>
    <xf numFmtId="165" fontId="9" fillId="0" borderId="15" xfId="1" applyFont="1" applyBorder="1" applyAlignment="1">
      <alignment horizontal="center"/>
    </xf>
    <xf numFmtId="165" fontId="9" fillId="0" borderId="15" xfId="0" applyNumberFormat="1" applyFont="1" applyBorder="1" applyAlignment="1">
      <alignment horizontal="center"/>
    </xf>
    <xf numFmtId="165" fontId="13" fillId="0" borderId="15" xfId="0" applyNumberFormat="1" applyFont="1" applyBorder="1" applyAlignment="1">
      <alignment horizontal="center"/>
    </xf>
    <xf numFmtId="165" fontId="9" fillId="0" borderId="14" xfId="0" applyNumberFormat="1" applyFont="1" applyBorder="1" applyAlignment="1">
      <alignment horizontal="center"/>
    </xf>
    <xf numFmtId="165" fontId="15" fillId="0" borderId="0" xfId="0" applyNumberFormat="1" applyFont="1"/>
    <xf numFmtId="165" fontId="15" fillId="0" borderId="0" xfId="1" applyFont="1"/>
    <xf numFmtId="0" fontId="13" fillId="0" borderId="0" xfId="0" applyFont="1" applyFill="1" applyProtection="1">
      <protection hidden="1"/>
    </xf>
    <xf numFmtId="0" fontId="27" fillId="0" borderId="0" xfId="0" applyFont="1" applyAlignment="1">
      <alignment horizontal="center" vertical="center" wrapText="1"/>
    </xf>
    <xf numFmtId="0" fontId="2" fillId="0" borderId="4" xfId="0" applyFont="1" applyBorder="1" applyAlignment="1">
      <alignment horizontal="center" vertical="center"/>
    </xf>
    <xf numFmtId="0" fontId="2" fillId="0" borderId="14" xfId="0" applyFont="1" applyBorder="1"/>
    <xf numFmtId="0" fontId="9" fillId="0" borderId="14" xfId="0" applyFont="1" applyFill="1" applyBorder="1" applyAlignment="1">
      <alignment horizontal="center"/>
    </xf>
    <xf numFmtId="0" fontId="2" fillId="0" borderId="5" xfId="0" applyFont="1" applyBorder="1" applyAlignment="1">
      <alignment horizontal="center" vertical="center"/>
    </xf>
    <xf numFmtId="0" fontId="8" fillId="0" borderId="13" xfId="0" applyFont="1" applyBorder="1"/>
    <xf numFmtId="165" fontId="2" fillId="0" borderId="13" xfId="1" applyFont="1" applyBorder="1"/>
    <xf numFmtId="0" fontId="2" fillId="0" borderId="13" xfId="0" applyFont="1" applyBorder="1"/>
    <xf numFmtId="0" fontId="2" fillId="0" borderId="5" xfId="0" quotePrefix="1" applyFont="1" applyBorder="1" applyAlignment="1">
      <alignment horizontal="center" vertical="center"/>
    </xf>
    <xf numFmtId="0" fontId="8" fillId="0" borderId="21" xfId="0" applyFont="1" applyBorder="1" applyAlignment="1">
      <alignment horizontal="center" vertical="center"/>
    </xf>
    <xf numFmtId="0" fontId="8" fillId="0" borderId="18" xfId="0" applyFont="1" applyBorder="1"/>
    <xf numFmtId="165" fontId="8" fillId="0" borderId="18" xfId="1" applyFont="1" applyBorder="1"/>
    <xf numFmtId="0" fontId="27" fillId="0" borderId="0" xfId="0" applyFont="1"/>
    <xf numFmtId="0" fontId="8" fillId="0" borderId="12" xfId="0" applyFont="1" applyBorder="1" applyAlignment="1">
      <alignment horizontal="center" vertical="center"/>
    </xf>
    <xf numFmtId="0" fontId="8" fillId="0" borderId="11" xfId="0" applyFont="1" applyBorder="1"/>
    <xf numFmtId="165" fontId="8" fillId="0" borderId="11" xfId="1" applyFont="1" applyBorder="1"/>
    <xf numFmtId="0" fontId="8" fillId="0" borderId="6" xfId="0" applyFont="1" applyBorder="1" applyAlignment="1">
      <alignment horizontal="center" vertical="center"/>
    </xf>
    <xf numFmtId="0" fontId="8" fillId="0" borderId="15" xfId="0" applyFont="1" applyBorder="1"/>
    <xf numFmtId="165" fontId="8" fillId="0" borderId="15" xfId="1" applyFont="1" applyBorder="1"/>
    <xf numFmtId="0" fontId="8" fillId="0" borderId="9" xfId="0" applyFont="1" applyBorder="1" applyAlignment="1">
      <alignment horizontal="center" vertical="center"/>
    </xf>
    <xf numFmtId="0" fontId="8" fillId="0" borderId="10" xfId="0" applyFont="1" applyBorder="1"/>
    <xf numFmtId="165" fontId="8" fillId="0" borderId="10" xfId="1" applyFont="1" applyBorder="1"/>
    <xf numFmtId="0" fontId="2" fillId="0" borderId="6" xfId="0" applyFont="1" applyBorder="1" applyAlignment="1">
      <alignment horizontal="center" vertical="center"/>
    </xf>
    <xf numFmtId="0" fontId="2" fillId="0" borderId="15" xfId="0" applyFont="1" applyBorder="1"/>
    <xf numFmtId="165" fontId="2" fillId="0" borderId="15" xfId="1" applyFont="1" applyBorder="1"/>
    <xf numFmtId="0" fontId="8" fillId="0" borderId="22" xfId="0" applyFont="1" applyBorder="1" applyAlignment="1">
      <alignment horizontal="center" vertical="center"/>
    </xf>
    <xf numFmtId="0" fontId="8" fillId="0" borderId="23" xfId="0" applyFont="1" applyBorder="1"/>
    <xf numFmtId="165" fontId="8" fillId="0" borderId="23" xfId="1" applyFont="1" applyBorder="1"/>
    <xf numFmtId="0" fontId="0" fillId="0" borderId="0" xfId="0" applyAlignment="1">
      <alignment horizontal="center" vertical="center"/>
    </xf>
    <xf numFmtId="0" fontId="9" fillId="0" borderId="4" xfId="0" applyFont="1" applyFill="1" applyBorder="1" applyAlignment="1">
      <alignment horizontal="center"/>
    </xf>
    <xf numFmtId="165" fontId="2" fillId="0" borderId="5" xfId="1" applyFont="1" applyBorder="1"/>
    <xf numFmtId="165" fontId="8" fillId="0" borderId="21" xfId="1" applyFont="1" applyBorder="1"/>
    <xf numFmtId="165" fontId="8" fillId="0" borderId="12" xfId="1" applyFont="1" applyBorder="1"/>
    <xf numFmtId="165" fontId="8" fillId="0" borderId="6" xfId="1" applyFont="1" applyBorder="1"/>
    <xf numFmtId="165" fontId="8" fillId="0" borderId="9" xfId="1" applyFont="1" applyBorder="1"/>
    <xf numFmtId="165" fontId="2" fillId="0" borderId="6" xfId="1" applyFont="1" applyBorder="1"/>
    <xf numFmtId="165" fontId="8" fillId="0" borderId="22" xfId="1" applyFont="1" applyBorder="1"/>
    <xf numFmtId="0" fontId="9" fillId="0" borderId="26" xfId="0" applyFont="1" applyFill="1" applyBorder="1" applyAlignment="1">
      <alignment horizontal="center"/>
    </xf>
    <xf numFmtId="165" fontId="2" fillId="0" borderId="27" xfId="1" applyFont="1" applyBorder="1"/>
    <xf numFmtId="165" fontId="8" fillId="0" borderId="28" xfId="1" applyFont="1" applyBorder="1"/>
    <xf numFmtId="165" fontId="8" fillId="0" borderId="29" xfId="1" applyFont="1" applyBorder="1"/>
    <xf numFmtId="165" fontId="8" fillId="0" borderId="30" xfId="1" applyFont="1" applyBorder="1"/>
    <xf numFmtId="165" fontId="8" fillId="0" borderId="31" xfId="1" applyFont="1" applyBorder="1"/>
    <xf numFmtId="165" fontId="2" fillId="0" borderId="30" xfId="1" applyFont="1" applyBorder="1"/>
    <xf numFmtId="165" fontId="8" fillId="0" borderId="25" xfId="1" applyFont="1" applyBorder="1"/>
    <xf numFmtId="0" fontId="32" fillId="0" borderId="0" xfId="0" applyFont="1" applyFill="1" applyAlignment="1">
      <alignment horizontal="left" indent="9"/>
    </xf>
    <xf numFmtId="0" fontId="32" fillId="0" borderId="0" xfId="0" applyFont="1" applyFill="1" applyAlignment="1">
      <alignment horizontal="center"/>
    </xf>
    <xf numFmtId="0" fontId="13" fillId="0" borderId="0" xfId="0" applyFont="1" applyFill="1" applyAlignment="1">
      <alignment horizontal="center"/>
    </xf>
    <xf numFmtId="0" fontId="2" fillId="0" borderId="0" xfId="0" applyFont="1"/>
    <xf numFmtId="0" fontId="13" fillId="0" borderId="0" xfId="0" applyNumberFormat="1" applyFont="1" applyFill="1" applyAlignment="1">
      <alignment horizontal="center"/>
    </xf>
    <xf numFmtId="0" fontId="8" fillId="0" borderId="0" xfId="0" applyFont="1"/>
    <xf numFmtId="0" fontId="13" fillId="0" borderId="0" xfId="0" applyNumberFormat="1" applyFont="1" applyFill="1" applyAlignment="1">
      <alignment horizontal="left" indent="12"/>
    </xf>
    <xf numFmtId="0" fontId="9" fillId="0" borderId="0" xfId="0" applyNumberFormat="1" applyFont="1" applyFill="1" applyAlignment="1"/>
    <xf numFmtId="0" fontId="9" fillId="0" borderId="0" xfId="0" applyNumberFormat="1" applyFont="1" applyFill="1" applyAlignment="1">
      <alignment horizontal="left"/>
    </xf>
    <xf numFmtId="165" fontId="9" fillId="0" borderId="7" xfId="3" applyFont="1" applyFill="1" applyBorder="1" applyAlignment="1" applyProtection="1">
      <alignment horizontal="center" vertical="center" wrapText="1"/>
      <protection hidden="1"/>
    </xf>
    <xf numFmtId="0" fontId="28" fillId="0" borderId="0" xfId="0" applyFont="1" applyAlignment="1" applyProtection="1">
      <alignment horizontal="center"/>
      <protection hidden="1"/>
    </xf>
    <xf numFmtId="0" fontId="13" fillId="0" borderId="0" xfId="0" applyFont="1" applyProtection="1">
      <protection hidden="1"/>
    </xf>
    <xf numFmtId="0" fontId="29" fillId="0" borderId="0" xfId="0" applyFont="1" applyAlignment="1" applyProtection="1">
      <alignment horizontal="center"/>
      <protection hidden="1"/>
    </xf>
    <xf numFmtId="0" fontId="30" fillId="0" borderId="0" xfId="0" applyFont="1" applyAlignment="1" applyProtection="1">
      <alignment horizontal="center" vertical="center" shrinkToFit="1"/>
      <protection hidden="1"/>
    </xf>
    <xf numFmtId="165" fontId="10" fillId="0" borderId="8" xfId="1" applyFont="1" applyBorder="1" applyAlignment="1" applyProtection="1">
      <alignment horizontal="center" vertical="center"/>
      <protection hidden="1"/>
    </xf>
    <xf numFmtId="0" fontId="9" fillId="0" borderId="14" xfId="0" applyFont="1" applyBorder="1" applyAlignment="1">
      <alignment horizontal="center"/>
    </xf>
    <xf numFmtId="165" fontId="2" fillId="0" borderId="13" xfId="0" applyNumberFormat="1" applyFont="1" applyBorder="1"/>
    <xf numFmtId="0" fontId="2" fillId="0" borderId="0" xfId="0" applyFont="1" applyProtection="1">
      <protection hidden="1"/>
    </xf>
    <xf numFmtId="0" fontId="2" fillId="0" borderId="3" xfId="0" applyFont="1" applyBorder="1" applyAlignment="1" applyProtection="1">
      <alignment horizontal="center"/>
      <protection hidden="1"/>
    </xf>
    <xf numFmtId="0" fontId="2" fillId="0" borderId="23" xfId="0" applyFont="1" applyBorder="1" applyProtection="1">
      <protection hidden="1"/>
    </xf>
    <xf numFmtId="0" fontId="8" fillId="0" borderId="23" xfId="0" applyFont="1" applyBorder="1" applyAlignment="1" applyProtection="1">
      <alignment horizontal="center"/>
      <protection hidden="1"/>
    </xf>
    <xf numFmtId="0" fontId="8" fillId="0" borderId="4" xfId="0" applyFont="1" applyBorder="1" applyAlignment="1" applyProtection="1">
      <alignment horizontal="center"/>
      <protection hidden="1"/>
    </xf>
    <xf numFmtId="0" fontId="8" fillId="0" borderId="4" xfId="0" applyFont="1" applyBorder="1" applyProtection="1">
      <protection hidden="1"/>
    </xf>
    <xf numFmtId="165" fontId="8" fillId="0" borderId="5" xfId="1" applyFont="1" applyBorder="1" applyAlignment="1" applyProtection="1">
      <alignment horizontal="left"/>
      <protection hidden="1"/>
    </xf>
    <xf numFmtId="0" fontId="2" fillId="0" borderId="5" xfId="0" applyFont="1" applyBorder="1" applyAlignment="1" applyProtection="1">
      <alignment horizontal="center"/>
      <protection hidden="1"/>
    </xf>
    <xf numFmtId="0" fontId="2" fillId="0" borderId="5" xfId="0" applyFont="1" applyBorder="1" applyAlignment="1" applyProtection="1">
      <alignment horizontal="left"/>
      <protection hidden="1"/>
    </xf>
    <xf numFmtId="165" fontId="2" fillId="0" borderId="5" xfId="1" applyFont="1" applyBorder="1" applyAlignment="1" applyProtection="1">
      <alignment horizontal="left"/>
      <protection hidden="1"/>
    </xf>
    <xf numFmtId="165" fontId="2" fillId="0" borderId="5" xfId="1" applyFont="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6" xfId="0" applyFont="1" applyBorder="1" applyAlignment="1" applyProtection="1">
      <alignment horizontal="left"/>
      <protection hidden="1"/>
    </xf>
    <xf numFmtId="165" fontId="2" fillId="0" borderId="6" xfId="1" applyFont="1" applyBorder="1" applyAlignment="1" applyProtection="1">
      <alignment horizontal="center"/>
      <protection hidden="1"/>
    </xf>
    <xf numFmtId="0" fontId="8" fillId="0" borderId="3" xfId="0" applyFont="1" applyBorder="1" applyAlignment="1" applyProtection="1">
      <alignment horizontal="center"/>
      <protection hidden="1"/>
    </xf>
    <xf numFmtId="0" fontId="8" fillId="0" borderId="7" xfId="0" applyFont="1" applyBorder="1" applyProtection="1">
      <protection hidden="1"/>
    </xf>
    <xf numFmtId="165" fontId="8" fillId="0" borderId="7" xfId="1" applyFont="1" applyBorder="1" applyAlignment="1" applyProtection="1">
      <alignment horizontal="center"/>
      <protection hidden="1"/>
    </xf>
    <xf numFmtId="165" fontId="1" fillId="0" borderId="0" xfId="1" applyFont="1"/>
    <xf numFmtId="0" fontId="36" fillId="0" borderId="0" xfId="0" applyFont="1" applyProtection="1">
      <protection hidden="1"/>
    </xf>
    <xf numFmtId="0" fontId="37" fillId="0" borderId="33" xfId="80" applyNumberFormat="1" applyFont="1" applyFill="1" applyBorder="1" applyAlignment="1" applyProtection="1">
      <alignment horizontal="center" vertical="center" wrapText="1" shrinkToFit="1"/>
      <protection hidden="1"/>
    </xf>
    <xf numFmtId="0" fontId="37" fillId="0" borderId="34" xfId="80" applyNumberFormat="1" applyFont="1" applyFill="1" applyBorder="1" applyAlignment="1" applyProtection="1">
      <alignment horizontal="center" vertical="center" wrapText="1" shrinkToFit="1"/>
      <protection hidden="1"/>
    </xf>
    <xf numFmtId="0" fontId="38" fillId="0" borderId="0" xfId="0" applyFont="1" applyProtection="1">
      <protection hidden="1"/>
    </xf>
    <xf numFmtId="0" fontId="9" fillId="0" borderId="35" xfId="80" applyNumberFormat="1" applyFont="1" applyFill="1" applyBorder="1" applyAlignment="1" applyProtection="1">
      <alignment horizontal="center" vertical="center" wrapText="1" shrinkToFit="1"/>
      <protection hidden="1"/>
    </xf>
    <xf numFmtId="0" fontId="9" fillId="0" borderId="36" xfId="80" applyNumberFormat="1" applyFont="1" applyFill="1" applyBorder="1" applyAlignment="1" applyProtection="1">
      <alignment horizontal="center" vertical="center" wrapText="1" shrinkToFit="1"/>
      <protection hidden="1"/>
    </xf>
    <xf numFmtId="0" fontId="9" fillId="0" borderId="12" xfId="0" applyFont="1" applyBorder="1" applyAlignment="1" applyProtection="1">
      <alignment horizontal="center"/>
      <protection hidden="1"/>
    </xf>
    <xf numFmtId="0" fontId="9" fillId="0" borderId="11" xfId="0" applyFont="1" applyBorder="1" applyProtection="1">
      <protection hidden="1"/>
    </xf>
    <xf numFmtId="0" fontId="9" fillId="0" borderId="37" xfId="0" applyFont="1" applyBorder="1" applyProtection="1">
      <protection hidden="1"/>
    </xf>
    <xf numFmtId="43" fontId="9" fillId="0" borderId="10" xfId="80" applyFont="1" applyFill="1" applyBorder="1" applyAlignment="1" applyProtection="1">
      <alignment shrinkToFit="1"/>
      <protection hidden="1"/>
    </xf>
    <xf numFmtId="43" fontId="9" fillId="0" borderId="11" xfId="80" applyFont="1" applyFill="1" applyBorder="1" applyAlignment="1" applyProtection="1">
      <alignment shrinkToFit="1"/>
      <protection hidden="1"/>
    </xf>
    <xf numFmtId="0" fontId="9" fillId="0" borderId="5" xfId="0" applyFont="1" applyBorder="1" applyAlignment="1" applyProtection="1">
      <alignment horizontal="center"/>
      <protection hidden="1"/>
    </xf>
    <xf numFmtId="0" fontId="9" fillId="0" borderId="13" xfId="0" applyFont="1" applyBorder="1" applyProtection="1">
      <protection hidden="1"/>
    </xf>
    <xf numFmtId="43" fontId="9" fillId="0" borderId="38" xfId="80" applyFont="1" applyFill="1" applyBorder="1" applyProtection="1">
      <protection hidden="1"/>
    </xf>
    <xf numFmtId="43" fontId="9" fillId="0" borderId="13" xfId="80" applyFont="1" applyFill="1" applyBorder="1" applyAlignment="1" applyProtection="1">
      <alignment shrinkToFit="1"/>
      <protection hidden="1"/>
    </xf>
    <xf numFmtId="0" fontId="13" fillId="0" borderId="5" xfId="0" applyFont="1" applyBorder="1" applyAlignment="1" applyProtection="1">
      <alignment horizontal="center"/>
      <protection hidden="1"/>
    </xf>
    <xf numFmtId="0" fontId="13" fillId="0" borderId="13" xfId="0" applyFont="1" applyBorder="1" applyProtection="1">
      <protection hidden="1"/>
    </xf>
    <xf numFmtId="43" fontId="13" fillId="0" borderId="5" xfId="80" applyFont="1" applyFill="1" applyBorder="1" applyProtection="1">
      <protection locked="0"/>
    </xf>
    <xf numFmtId="43" fontId="13" fillId="0" borderId="13" xfId="80" applyFont="1" applyFill="1" applyBorder="1" applyProtection="1">
      <protection locked="0"/>
    </xf>
    <xf numFmtId="165" fontId="13" fillId="0" borderId="0" xfId="1" applyFont="1" applyFill="1" applyProtection="1">
      <protection hidden="1"/>
    </xf>
    <xf numFmtId="0" fontId="13" fillId="0" borderId="6" xfId="0" applyFont="1" applyBorder="1" applyAlignment="1" applyProtection="1">
      <alignment horizontal="center"/>
      <protection hidden="1"/>
    </xf>
    <xf numFmtId="0" fontId="13" fillId="0" borderId="15" xfId="0" applyFont="1" applyBorder="1" applyProtection="1">
      <protection hidden="1"/>
    </xf>
    <xf numFmtId="0" fontId="9" fillId="0" borderId="3" xfId="0" applyFont="1" applyBorder="1" applyAlignment="1" applyProtection="1">
      <alignment horizontal="center"/>
      <protection hidden="1"/>
    </xf>
    <xf numFmtId="0" fontId="9" fillId="0" borderId="7" xfId="0" applyFont="1" applyBorder="1" applyProtection="1">
      <protection hidden="1"/>
    </xf>
    <xf numFmtId="43" fontId="9" fillId="0" borderId="7" xfId="80" applyFont="1" applyFill="1" applyBorder="1" applyAlignment="1" applyProtection="1">
      <alignment shrinkToFit="1"/>
      <protection hidden="1"/>
    </xf>
    <xf numFmtId="43" fontId="9" fillId="0" borderId="37" xfId="80" applyFont="1" applyFill="1" applyBorder="1" applyProtection="1">
      <protection hidden="1"/>
    </xf>
    <xf numFmtId="0" fontId="9" fillId="0" borderId="9" xfId="0" applyFont="1" applyBorder="1" applyAlignment="1" applyProtection="1">
      <alignment horizontal="center"/>
      <protection hidden="1"/>
    </xf>
    <xf numFmtId="0" fontId="9" fillId="0" borderId="10" xfId="0" applyFont="1" applyBorder="1" applyProtection="1">
      <protection hidden="1"/>
    </xf>
    <xf numFmtId="43" fontId="9" fillId="0" borderId="39" xfId="80" applyFont="1" applyFill="1" applyBorder="1" applyProtection="1">
      <protection hidden="1"/>
    </xf>
    <xf numFmtId="43" fontId="13" fillId="0" borderId="38" xfId="80" applyFont="1" applyFill="1" applyBorder="1" applyProtection="1">
      <protection locked="0"/>
    </xf>
    <xf numFmtId="0" fontId="13" fillId="0" borderId="4" xfId="0" applyFont="1" applyBorder="1" applyAlignment="1" applyProtection="1">
      <alignment horizontal="center"/>
      <protection hidden="1"/>
    </xf>
    <xf numFmtId="0" fontId="13" fillId="0" borderId="14" xfId="0" applyFont="1" applyBorder="1" applyProtection="1">
      <protection hidden="1"/>
    </xf>
    <xf numFmtId="43" fontId="13" fillId="0" borderId="4" xfId="80" applyFont="1" applyFill="1" applyBorder="1" applyProtection="1">
      <protection locked="0"/>
    </xf>
    <xf numFmtId="43" fontId="13" fillId="0" borderId="14" xfId="80" applyFont="1" applyFill="1" applyBorder="1" applyProtection="1">
      <protection locked="0"/>
    </xf>
    <xf numFmtId="0" fontId="9" fillId="0" borderId="0" xfId="0" applyFont="1" applyProtection="1">
      <protection hidden="1"/>
    </xf>
    <xf numFmtId="43" fontId="9" fillId="0" borderId="38" xfId="80" applyFont="1" applyFill="1" applyBorder="1" applyProtection="1">
      <protection locked="0"/>
    </xf>
    <xf numFmtId="0" fontId="24" fillId="0" borderId="3" xfId="0" applyFont="1" applyBorder="1" applyAlignment="1" applyProtection="1">
      <alignment horizontal="center"/>
      <protection hidden="1"/>
    </xf>
    <xf numFmtId="0" fontId="24" fillId="0" borderId="7" xfId="0" applyFont="1" applyBorder="1" applyProtection="1">
      <protection hidden="1"/>
    </xf>
    <xf numFmtId="43" fontId="24" fillId="0" borderId="7" xfId="80" applyFont="1" applyFill="1" applyBorder="1" applyAlignment="1" applyProtection="1">
      <alignment shrinkToFit="1"/>
      <protection hidden="1"/>
    </xf>
    <xf numFmtId="0" fontId="39" fillId="0" borderId="0" xfId="0" applyFont="1" applyProtection="1">
      <protection hidden="1"/>
    </xf>
    <xf numFmtId="165" fontId="13" fillId="0" borderId="0" xfId="0" applyNumberFormat="1" applyFont="1" applyProtection="1">
      <protection hidden="1"/>
    </xf>
    <xf numFmtId="0" fontId="18" fillId="0" borderId="0" xfId="28"/>
    <xf numFmtId="0" fontId="2" fillId="0" borderId="0" xfId="0" applyFont="1" applyAlignment="1" applyProtection="1">
      <alignment vertical="center"/>
      <protection hidden="1"/>
    </xf>
    <xf numFmtId="165" fontId="10" fillId="0" borderId="7" xfId="1" applyFont="1" applyFill="1" applyBorder="1" applyAlignment="1" applyProtection="1">
      <alignment horizontal="center" vertical="center"/>
      <protection hidden="1"/>
    </xf>
    <xf numFmtId="0" fontId="10" fillId="0" borderId="14" xfId="0" applyFont="1" applyBorder="1" applyAlignment="1" applyProtection="1">
      <alignment horizontal="center" vertical="center" wrapText="1"/>
      <protection hidden="1"/>
    </xf>
    <xf numFmtId="0" fontId="10" fillId="0" borderId="10" xfId="0" applyFont="1" applyBorder="1" applyAlignment="1" applyProtection="1">
      <alignment horizontal="left" vertical="center" wrapText="1"/>
      <protection hidden="1"/>
    </xf>
    <xf numFmtId="165" fontId="10" fillId="0" borderId="10" xfId="1" applyFont="1" applyFill="1" applyBorder="1" applyAlignment="1" applyProtection="1">
      <alignment horizontal="center" vertical="center"/>
      <protection hidden="1"/>
    </xf>
    <xf numFmtId="0" fontId="12" fillId="0" borderId="10" xfId="0" quotePrefix="1" applyFont="1" applyBorder="1" applyAlignment="1" applyProtection="1">
      <alignment horizontal="center" vertical="center"/>
      <protection hidden="1"/>
    </xf>
    <xf numFmtId="0" fontId="12" fillId="0" borderId="11" xfId="0" applyFont="1" applyBorder="1" applyAlignment="1" applyProtection="1">
      <alignment vertical="center"/>
      <protection hidden="1"/>
    </xf>
    <xf numFmtId="165" fontId="12" fillId="0" borderId="11" xfId="1" applyFont="1" applyFill="1" applyBorder="1" applyAlignment="1" applyProtection="1">
      <alignment vertical="center" shrinkToFit="1"/>
      <protection hidden="1"/>
    </xf>
    <xf numFmtId="0" fontId="12" fillId="0" borderId="13" xfId="0" quotePrefix="1" applyFont="1" applyBorder="1" applyAlignment="1" applyProtection="1">
      <alignment horizontal="center" vertical="center"/>
      <protection hidden="1"/>
    </xf>
    <xf numFmtId="0" fontId="12" fillId="0" borderId="13" xfId="0" applyFont="1" applyBorder="1" applyAlignment="1" applyProtection="1">
      <alignment horizontal="left" vertical="center"/>
      <protection hidden="1"/>
    </xf>
    <xf numFmtId="165" fontId="12" fillId="0" borderId="13" xfId="1" applyFont="1" applyFill="1" applyBorder="1" applyAlignment="1" applyProtection="1">
      <alignment vertical="center" shrinkToFit="1"/>
      <protection hidden="1"/>
    </xf>
    <xf numFmtId="0" fontId="12" fillId="0" borderId="13" xfId="0" applyFont="1" applyBorder="1" applyAlignment="1" applyProtection="1">
      <alignment vertical="center"/>
      <protection hidden="1"/>
    </xf>
    <xf numFmtId="0" fontId="10" fillId="0" borderId="7" xfId="0" applyFont="1" applyBorder="1" applyAlignment="1" applyProtection="1">
      <alignment horizontal="center" vertical="center"/>
      <protection hidden="1"/>
    </xf>
    <xf numFmtId="0" fontId="10" fillId="0" borderId="7" xfId="0" applyFont="1" applyBorder="1" applyAlignment="1" applyProtection="1">
      <alignment vertical="center"/>
      <protection hidden="1"/>
    </xf>
    <xf numFmtId="165" fontId="10" fillId="0" borderId="7" xfId="1" applyFont="1" applyFill="1" applyBorder="1" applyAlignment="1" applyProtection="1">
      <alignment vertical="center" shrinkToFit="1"/>
      <protection hidden="1"/>
    </xf>
    <xf numFmtId="0" fontId="8" fillId="0" borderId="0" xfId="0" applyFont="1" applyAlignment="1" applyProtection="1">
      <alignment vertical="center"/>
      <protection hidden="1"/>
    </xf>
    <xf numFmtId="0" fontId="2" fillId="0" borderId="0" xfId="0" applyFont="1" applyAlignment="1" applyProtection="1">
      <alignment horizontal="center" vertical="center"/>
      <protection hidden="1"/>
    </xf>
    <xf numFmtId="0" fontId="43" fillId="0" borderId="0" xfId="0" applyFont="1" applyProtection="1">
      <protection hidden="1"/>
    </xf>
    <xf numFmtId="0" fontId="37" fillId="0" borderId="10" xfId="0" applyFont="1" applyBorder="1" applyAlignment="1" applyProtection="1">
      <alignment horizontal="center" vertical="center" wrapText="1"/>
      <protection hidden="1"/>
    </xf>
    <xf numFmtId="0" fontId="37" fillId="0" borderId="33" xfId="0" applyFont="1" applyBorder="1" applyAlignment="1" applyProtection="1">
      <alignment horizontal="center" vertical="center" wrapText="1"/>
      <protection hidden="1"/>
    </xf>
    <xf numFmtId="0" fontId="37" fillId="0" borderId="39" xfId="0" applyFont="1" applyBorder="1" applyAlignment="1" applyProtection="1">
      <alignment horizontal="center" vertical="center" wrapText="1"/>
      <protection hidden="1"/>
    </xf>
    <xf numFmtId="0" fontId="37" fillId="0" borderId="33" xfId="7" applyNumberFormat="1" applyFont="1" applyFill="1" applyBorder="1" applyAlignment="1" applyProtection="1">
      <alignment horizontal="center" vertical="center" wrapText="1" shrinkToFit="1"/>
      <protection hidden="1"/>
    </xf>
    <xf numFmtId="0" fontId="37" fillId="0" borderId="34" xfId="7" applyNumberFormat="1" applyFont="1" applyFill="1" applyBorder="1" applyAlignment="1" applyProtection="1">
      <alignment horizontal="center" vertical="center" wrapText="1" shrinkToFit="1"/>
      <protection hidden="1"/>
    </xf>
    <xf numFmtId="0" fontId="9" fillId="0" borderId="23" xfId="0" applyFont="1" applyBorder="1" applyAlignment="1" applyProtection="1">
      <alignment horizontal="center" vertical="center" wrapText="1"/>
      <protection hidden="1"/>
    </xf>
    <xf numFmtId="0" fontId="9" fillId="0" borderId="35"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0" fontId="9" fillId="0" borderId="35" xfId="7" applyNumberFormat="1" applyFont="1" applyFill="1" applyBorder="1" applyAlignment="1" applyProtection="1">
      <alignment horizontal="center" vertical="center" wrapText="1" shrinkToFit="1"/>
      <protection hidden="1"/>
    </xf>
    <xf numFmtId="0" fontId="9" fillId="0" borderId="36" xfId="7" applyNumberFormat="1" applyFont="1" applyFill="1" applyBorder="1" applyAlignment="1" applyProtection="1">
      <alignment horizontal="center" vertical="center" wrapText="1" shrinkToFit="1"/>
      <protection hidden="1"/>
    </xf>
    <xf numFmtId="0" fontId="11" fillId="0" borderId="12" xfId="0" applyFont="1" applyBorder="1" applyAlignment="1" applyProtection="1">
      <alignment horizontal="center"/>
      <protection hidden="1"/>
    </xf>
    <xf numFmtId="0" fontId="11" fillId="0" borderId="11" xfId="0" applyFont="1" applyBorder="1" applyProtection="1">
      <protection hidden="1"/>
    </xf>
    <xf numFmtId="0" fontId="24" fillId="0" borderId="11" xfId="0" applyFont="1" applyBorder="1" applyProtection="1">
      <protection hidden="1"/>
    </xf>
    <xf numFmtId="0" fontId="24" fillId="0" borderId="40" xfId="0" applyFont="1" applyBorder="1" applyProtection="1">
      <protection hidden="1"/>
    </xf>
    <xf numFmtId="0" fontId="24" fillId="0" borderId="37" xfId="0" applyFont="1" applyBorder="1" applyProtection="1">
      <protection hidden="1"/>
    </xf>
    <xf numFmtId="43" fontId="24" fillId="0" borderId="40" xfId="7" applyFont="1" applyFill="1" applyBorder="1" applyAlignment="1" applyProtection="1">
      <alignment shrinkToFit="1"/>
      <protection hidden="1"/>
    </xf>
    <xf numFmtId="43" fontId="24" fillId="0" borderId="19" xfId="7" applyFont="1" applyFill="1" applyBorder="1" applyAlignment="1" applyProtection="1">
      <alignment shrinkToFit="1"/>
      <protection hidden="1"/>
    </xf>
    <xf numFmtId="43" fontId="9" fillId="0" borderId="41" xfId="7" applyFont="1" applyFill="1" applyBorder="1" applyProtection="1">
      <protection hidden="1"/>
    </xf>
    <xf numFmtId="43" fontId="9" fillId="0" borderId="38" xfId="7" applyFont="1" applyFill="1" applyBorder="1" applyProtection="1">
      <protection hidden="1"/>
    </xf>
    <xf numFmtId="43" fontId="9" fillId="0" borderId="41" xfId="7" applyFont="1" applyFill="1" applyBorder="1" applyAlignment="1" applyProtection="1">
      <alignment shrinkToFit="1"/>
      <protection hidden="1"/>
    </xf>
    <xf numFmtId="43" fontId="9" fillId="0" borderId="20" xfId="7" applyFont="1" applyFill="1" applyBorder="1" applyAlignment="1" applyProtection="1">
      <alignment shrinkToFit="1"/>
      <protection hidden="1"/>
    </xf>
    <xf numFmtId="43" fontId="13" fillId="0" borderId="41" xfId="7" applyFont="1" applyFill="1" applyBorder="1" applyProtection="1">
      <protection locked="0"/>
    </xf>
    <xf numFmtId="43" fontId="13" fillId="0" borderId="38" xfId="7" applyFont="1" applyFill="1" applyBorder="1" applyProtection="1">
      <protection locked="0"/>
    </xf>
    <xf numFmtId="43" fontId="13" fillId="0" borderId="41" xfId="7" applyFont="1" applyFill="1" applyBorder="1" applyAlignment="1" applyProtection="1">
      <alignment shrinkToFit="1"/>
      <protection locked="0"/>
    </xf>
    <xf numFmtId="43" fontId="13" fillId="0" borderId="20" xfId="7" applyFont="1" applyFill="1" applyBorder="1" applyAlignment="1" applyProtection="1">
      <alignment shrinkToFit="1"/>
      <protection hidden="1"/>
    </xf>
    <xf numFmtId="43" fontId="13" fillId="0" borderId="42" xfId="7" applyFont="1" applyFill="1" applyBorder="1" applyProtection="1">
      <protection locked="0"/>
    </xf>
    <xf numFmtId="43" fontId="13" fillId="0" borderId="43" xfId="7" applyFont="1" applyFill="1" applyBorder="1" applyProtection="1">
      <protection locked="0"/>
    </xf>
    <xf numFmtId="43" fontId="13" fillId="0" borderId="42" xfId="7" applyFont="1" applyFill="1" applyBorder="1" applyAlignment="1" applyProtection="1">
      <alignment shrinkToFit="1"/>
      <protection locked="0"/>
    </xf>
    <xf numFmtId="43" fontId="13" fillId="0" borderId="44" xfId="7" applyFont="1" applyFill="1" applyBorder="1" applyAlignment="1" applyProtection="1">
      <alignment shrinkToFit="1"/>
      <protection hidden="1"/>
    </xf>
    <xf numFmtId="43" fontId="9" fillId="0" borderId="45" xfId="7" applyFont="1" applyFill="1" applyBorder="1" applyProtection="1">
      <protection hidden="1"/>
    </xf>
    <xf numFmtId="43" fontId="9" fillId="0" borderId="16" xfId="7" applyFont="1" applyFill="1" applyBorder="1" applyProtection="1">
      <protection hidden="1"/>
    </xf>
    <xf numFmtId="43" fontId="9" fillId="0" borderId="45" xfId="7" applyFont="1" applyFill="1" applyBorder="1" applyAlignment="1" applyProtection="1">
      <alignment shrinkToFit="1"/>
      <protection hidden="1"/>
    </xf>
    <xf numFmtId="43" fontId="9" fillId="0" borderId="17" xfId="7" applyFont="1" applyFill="1" applyBorder="1" applyAlignment="1" applyProtection="1">
      <alignment shrinkToFit="1"/>
      <protection hidden="1"/>
    </xf>
    <xf numFmtId="43" fontId="9" fillId="0" borderId="40" xfId="7" applyFont="1" applyFill="1" applyBorder="1" applyProtection="1">
      <protection hidden="1"/>
    </xf>
    <xf numFmtId="43" fontId="9" fillId="0" borderId="37" xfId="7" applyFont="1" applyFill="1" applyBorder="1" applyProtection="1">
      <protection hidden="1"/>
    </xf>
    <xf numFmtId="43" fontId="9" fillId="0" borderId="40" xfId="7" applyFont="1" applyFill="1" applyBorder="1" applyAlignment="1" applyProtection="1">
      <alignment shrinkToFit="1"/>
      <protection hidden="1"/>
    </xf>
    <xf numFmtId="43" fontId="9" fillId="0" borderId="19" xfId="7" applyFont="1" applyFill="1" applyBorder="1" applyAlignment="1" applyProtection="1">
      <alignment shrinkToFit="1"/>
      <protection hidden="1"/>
    </xf>
    <xf numFmtId="43" fontId="9" fillId="0" borderId="33" xfId="7" applyFont="1" applyFill="1" applyBorder="1" applyProtection="1">
      <protection hidden="1"/>
    </xf>
    <xf numFmtId="43" fontId="9" fillId="0" borderId="39" xfId="7" applyFont="1" applyFill="1" applyBorder="1" applyProtection="1">
      <protection hidden="1"/>
    </xf>
    <xf numFmtId="43" fontId="9" fillId="0" borderId="33" xfId="7" applyFont="1" applyFill="1" applyBorder="1" applyAlignment="1" applyProtection="1">
      <alignment shrinkToFit="1"/>
      <protection hidden="1"/>
    </xf>
    <xf numFmtId="43" fontId="9" fillId="0" borderId="34" xfId="7" applyFont="1" applyFill="1" applyBorder="1" applyAlignment="1" applyProtection="1">
      <alignment shrinkToFit="1"/>
      <protection hidden="1"/>
    </xf>
    <xf numFmtId="49" fontId="38" fillId="0" borderId="41" xfId="7" applyNumberFormat="1" applyFont="1" applyFill="1" applyBorder="1" applyAlignment="1" applyProtection="1">
      <alignment horizontal="center"/>
      <protection locked="0"/>
    </xf>
    <xf numFmtId="49" fontId="38" fillId="0" borderId="38" xfId="7" applyNumberFormat="1" applyFont="1" applyFill="1" applyBorder="1" applyAlignment="1" applyProtection="1">
      <alignment horizontal="center"/>
      <protection locked="0"/>
    </xf>
    <xf numFmtId="43" fontId="38" fillId="0" borderId="41" xfId="7" applyFont="1" applyFill="1" applyBorder="1" applyAlignment="1" applyProtection="1">
      <alignment horizontal="center" shrinkToFit="1"/>
      <protection locked="0"/>
    </xf>
    <xf numFmtId="43" fontId="38" fillId="0" borderId="20" xfId="7" applyFont="1" applyFill="1" applyBorder="1" applyAlignment="1" applyProtection="1">
      <alignment horizontal="center" shrinkToFit="1"/>
      <protection hidden="1"/>
    </xf>
    <xf numFmtId="49" fontId="44" fillId="0" borderId="5" xfId="11" applyNumberFormat="1" applyFont="1" applyFill="1" applyBorder="1" applyAlignment="1" applyProtection="1">
      <alignment horizontal="center" vertical="center"/>
      <protection locked="0" hidden="1"/>
    </xf>
    <xf numFmtId="165" fontId="44" fillId="0" borderId="5" xfId="11" applyFont="1" applyFill="1" applyBorder="1" applyAlignment="1" applyProtection="1">
      <alignment horizontal="center" vertical="center"/>
      <protection locked="0" hidden="1"/>
    </xf>
    <xf numFmtId="43" fontId="38" fillId="0" borderId="41" xfId="7" applyFont="1" applyFill="1" applyBorder="1" applyAlignment="1" applyProtection="1">
      <alignment horizontal="center"/>
      <protection locked="0"/>
    </xf>
    <xf numFmtId="43" fontId="37" fillId="0" borderId="45" xfId="7" applyFont="1" applyFill="1" applyBorder="1" applyAlignment="1" applyProtection="1">
      <alignment horizontal="center"/>
      <protection hidden="1"/>
    </xf>
    <xf numFmtId="49" fontId="37" fillId="0" borderId="16" xfId="7" applyNumberFormat="1" applyFont="1" applyFill="1" applyBorder="1" applyAlignment="1" applyProtection="1">
      <alignment horizontal="center"/>
      <protection hidden="1"/>
    </xf>
    <xf numFmtId="43" fontId="37" fillId="0" borderId="41" xfId="7" applyFont="1" applyFill="1" applyBorder="1" applyAlignment="1" applyProtection="1">
      <alignment horizontal="center"/>
      <protection hidden="1"/>
    </xf>
    <xf numFmtId="49" fontId="37" fillId="0" borderId="38" xfId="7" applyNumberFormat="1" applyFont="1" applyFill="1" applyBorder="1" applyAlignment="1" applyProtection="1">
      <alignment horizontal="center"/>
      <protection hidden="1"/>
    </xf>
    <xf numFmtId="43" fontId="13" fillId="0" borderId="20" xfId="7" applyFont="1" applyFill="1" applyBorder="1" applyAlignment="1" applyProtection="1">
      <alignment horizontal="center" shrinkToFit="1"/>
      <protection hidden="1"/>
    </xf>
    <xf numFmtId="49" fontId="37" fillId="0" borderId="45" xfId="7" applyNumberFormat="1" applyFont="1" applyFill="1" applyBorder="1" applyAlignment="1" applyProtection="1">
      <alignment horizontal="center"/>
      <protection hidden="1"/>
    </xf>
    <xf numFmtId="49" fontId="37" fillId="0" borderId="41" xfId="7" applyNumberFormat="1" applyFont="1" applyFill="1" applyBorder="1" applyAlignment="1" applyProtection="1">
      <alignment horizontal="center"/>
      <protection hidden="1"/>
    </xf>
    <xf numFmtId="49" fontId="37" fillId="0" borderId="41" xfId="7" applyNumberFormat="1" applyFont="1" applyFill="1" applyBorder="1" applyAlignment="1" applyProtection="1">
      <alignment horizontal="center"/>
      <protection locked="0"/>
    </xf>
    <xf numFmtId="49" fontId="37" fillId="0" borderId="38" xfId="7" applyNumberFormat="1" applyFont="1" applyFill="1" applyBorder="1" applyAlignment="1" applyProtection="1">
      <alignment horizontal="center"/>
      <protection locked="0"/>
    </xf>
    <xf numFmtId="43" fontId="9" fillId="0" borderId="41" xfId="7" applyFont="1" applyFill="1" applyBorder="1" applyAlignment="1" applyProtection="1">
      <alignment shrinkToFit="1"/>
      <protection locked="0"/>
    </xf>
    <xf numFmtId="43" fontId="24" fillId="0" borderId="45" xfId="7" applyFont="1" applyFill="1" applyBorder="1" applyAlignment="1" applyProtection="1">
      <alignment shrinkToFit="1"/>
      <protection hidden="1"/>
    </xf>
    <xf numFmtId="43" fontId="24" fillId="0" borderId="17" xfId="7" applyFont="1" applyFill="1" applyBorder="1" applyAlignment="1" applyProtection="1">
      <alignment shrinkToFit="1"/>
      <protection hidden="1"/>
    </xf>
    <xf numFmtId="43" fontId="9" fillId="0" borderId="41" xfId="7" applyFont="1" applyFill="1" applyBorder="1" applyProtection="1">
      <protection locked="0"/>
    </xf>
    <xf numFmtId="43" fontId="9" fillId="0" borderId="38" xfId="7" applyFont="1" applyFill="1" applyBorder="1" applyProtection="1">
      <protection locked="0"/>
    </xf>
    <xf numFmtId="43" fontId="24" fillId="0" borderId="45" xfId="7" applyFont="1" applyFill="1" applyBorder="1" applyProtection="1">
      <protection hidden="1"/>
    </xf>
    <xf numFmtId="43" fontId="24" fillId="0" borderId="16" xfId="7" applyFont="1" applyFill="1" applyBorder="1" applyProtection="1">
      <protection hidden="1"/>
    </xf>
    <xf numFmtId="0" fontId="13" fillId="0" borderId="0" xfId="0" applyFont="1" applyAlignment="1" applyProtection="1">
      <alignment vertical="center"/>
      <protection hidden="1"/>
    </xf>
    <xf numFmtId="0" fontId="37" fillId="0" borderId="33" xfId="81" applyNumberFormat="1" applyFont="1" applyFill="1" applyBorder="1" applyAlignment="1" applyProtection="1">
      <alignment horizontal="center" vertical="center" wrapText="1" shrinkToFit="1"/>
      <protection hidden="1"/>
    </xf>
    <xf numFmtId="0" fontId="37" fillId="0" borderId="34" xfId="81" applyNumberFormat="1" applyFont="1" applyFill="1" applyBorder="1" applyAlignment="1" applyProtection="1">
      <alignment horizontal="center" vertical="center" wrapText="1" shrinkToFit="1"/>
      <protection hidden="1"/>
    </xf>
    <xf numFmtId="0" fontId="37" fillId="0" borderId="46" xfId="81" applyNumberFormat="1" applyFont="1" applyFill="1" applyBorder="1" applyAlignment="1" applyProtection="1">
      <alignment horizontal="center" vertical="center" wrapText="1" shrinkToFit="1"/>
      <protection hidden="1"/>
    </xf>
    <xf numFmtId="0" fontId="9" fillId="0" borderId="35" xfId="81" applyNumberFormat="1" applyFont="1" applyFill="1" applyBorder="1" applyAlignment="1" applyProtection="1">
      <alignment horizontal="center" vertical="center" wrapText="1" shrinkToFit="1"/>
      <protection hidden="1"/>
    </xf>
    <xf numFmtId="0" fontId="9" fillId="0" borderId="36" xfId="81" applyNumberFormat="1" applyFont="1" applyFill="1" applyBorder="1" applyAlignment="1" applyProtection="1">
      <alignment horizontal="center" vertical="center" wrapText="1" shrinkToFit="1"/>
      <protection hidden="1"/>
    </xf>
    <xf numFmtId="0" fontId="9" fillId="0" borderId="47" xfId="81" applyNumberFormat="1" applyFont="1" applyFill="1" applyBorder="1" applyAlignment="1" applyProtection="1">
      <alignment horizontal="center" vertical="center" wrapText="1" shrinkToFit="1"/>
      <protection hidden="1"/>
    </xf>
    <xf numFmtId="0" fontId="9" fillId="0" borderId="0" xfId="0" applyFont="1" applyAlignment="1" applyProtection="1">
      <alignment vertical="center"/>
      <protection hidden="1"/>
    </xf>
    <xf numFmtId="43" fontId="24" fillId="0" borderId="40" xfId="81" applyFont="1" applyFill="1" applyBorder="1" applyAlignment="1" applyProtection="1">
      <alignment shrinkToFit="1"/>
      <protection hidden="1"/>
    </xf>
    <xf numFmtId="43" fontId="24" fillId="0" borderId="19" xfId="81" applyFont="1" applyFill="1" applyBorder="1" applyAlignment="1" applyProtection="1">
      <alignment shrinkToFit="1"/>
      <protection hidden="1"/>
    </xf>
    <xf numFmtId="43" fontId="24" fillId="0" borderId="48" xfId="81" applyFont="1" applyFill="1" applyBorder="1" applyAlignment="1" applyProtection="1">
      <alignment shrinkToFit="1"/>
      <protection hidden="1"/>
    </xf>
    <xf numFmtId="43" fontId="9" fillId="0" borderId="41" xfId="81" applyFont="1" applyFill="1" applyBorder="1" applyProtection="1">
      <protection hidden="1"/>
    </xf>
    <xf numFmtId="43" fontId="9" fillId="0" borderId="38" xfId="81" applyFont="1" applyFill="1" applyBorder="1" applyProtection="1">
      <protection hidden="1"/>
    </xf>
    <xf numFmtId="43" fontId="9" fillId="0" borderId="41" xfId="81" applyFont="1" applyFill="1" applyBorder="1" applyAlignment="1" applyProtection="1">
      <alignment shrinkToFit="1"/>
      <protection hidden="1"/>
    </xf>
    <xf numFmtId="43" fontId="9" fillId="0" borderId="20" xfId="81" applyFont="1" applyFill="1" applyBorder="1" applyAlignment="1" applyProtection="1">
      <alignment shrinkToFit="1"/>
      <protection hidden="1"/>
    </xf>
    <xf numFmtId="43" fontId="9" fillId="0" borderId="49" xfId="81" applyFont="1" applyFill="1" applyBorder="1" applyAlignment="1" applyProtection="1">
      <alignment shrinkToFit="1"/>
      <protection hidden="1"/>
    </xf>
    <xf numFmtId="165" fontId="13" fillId="0" borderId="0" xfId="1" applyFont="1" applyFill="1" applyAlignment="1" applyProtection="1">
      <alignment vertical="center"/>
      <protection hidden="1"/>
    </xf>
    <xf numFmtId="43" fontId="13" fillId="7" borderId="41" xfId="81" applyFont="1" applyFill="1" applyBorder="1" applyProtection="1">
      <protection locked="0"/>
    </xf>
    <xf numFmtId="43" fontId="13" fillId="0" borderId="38" xfId="81" applyFont="1" applyFill="1" applyBorder="1" applyProtection="1">
      <protection locked="0"/>
    </xf>
    <xf numFmtId="43" fontId="13" fillId="0" borderId="41" xfId="81" applyFont="1" applyFill="1" applyBorder="1" applyAlignment="1" applyProtection="1">
      <alignment shrinkToFit="1"/>
      <protection locked="0"/>
    </xf>
    <xf numFmtId="43" fontId="13" fillId="0" borderId="20" xfId="81" applyFont="1" applyFill="1" applyBorder="1" applyAlignment="1" applyProtection="1">
      <alignment shrinkToFit="1"/>
      <protection hidden="1"/>
    </xf>
    <xf numFmtId="43" fontId="13" fillId="7" borderId="41" xfId="81" applyFont="1" applyFill="1" applyBorder="1" applyAlignment="1" applyProtection="1">
      <alignment shrinkToFit="1"/>
      <protection locked="0"/>
    </xf>
    <xf numFmtId="43" fontId="13" fillId="7" borderId="49" xfId="81" applyFont="1" applyFill="1" applyBorder="1" applyAlignment="1" applyProtection="1">
      <alignment shrinkToFit="1"/>
      <protection locked="0"/>
    </xf>
    <xf numFmtId="165" fontId="9" fillId="0" borderId="0" xfId="1" applyFont="1" applyFill="1" applyAlignment="1" applyProtection="1">
      <alignment vertical="center"/>
      <protection hidden="1"/>
    </xf>
    <xf numFmtId="43" fontId="13" fillId="7" borderId="42" xfId="81" applyFont="1" applyFill="1" applyBorder="1" applyProtection="1">
      <protection locked="0"/>
    </xf>
    <xf numFmtId="43" fontId="13" fillId="0" borderId="43" xfId="81" applyFont="1" applyFill="1" applyBorder="1" applyProtection="1">
      <protection locked="0"/>
    </xf>
    <xf numFmtId="43" fontId="13" fillId="0" borderId="42" xfId="81" applyFont="1" applyFill="1" applyBorder="1" applyAlignment="1" applyProtection="1">
      <alignment shrinkToFit="1"/>
      <protection locked="0"/>
    </xf>
    <xf numFmtId="43" fontId="13" fillId="0" borderId="44" xfId="81" applyFont="1" applyFill="1" applyBorder="1" applyAlignment="1" applyProtection="1">
      <alignment shrinkToFit="1"/>
      <protection hidden="1"/>
    </xf>
    <xf numFmtId="43" fontId="13" fillId="7" borderId="42" xfId="81" applyFont="1" applyFill="1" applyBorder="1" applyAlignment="1" applyProtection="1">
      <alignment shrinkToFit="1"/>
      <protection locked="0"/>
    </xf>
    <xf numFmtId="43" fontId="13" fillId="7" borderId="50" xfId="81" applyFont="1" applyFill="1" applyBorder="1" applyAlignment="1" applyProtection="1">
      <alignment shrinkToFit="1"/>
      <protection locked="0"/>
    </xf>
    <xf numFmtId="43" fontId="9" fillId="0" borderId="45" xfId="81" applyFont="1" applyFill="1" applyBorder="1" applyProtection="1">
      <protection hidden="1"/>
    </xf>
    <xf numFmtId="43" fontId="9" fillId="0" borderId="16" xfId="81" applyFont="1" applyFill="1" applyBorder="1" applyProtection="1">
      <protection hidden="1"/>
    </xf>
    <xf numFmtId="43" fontId="9" fillId="0" borderId="45" xfId="81" applyFont="1" applyFill="1" applyBorder="1" applyAlignment="1" applyProtection="1">
      <alignment shrinkToFit="1"/>
      <protection hidden="1"/>
    </xf>
    <xf numFmtId="43" fontId="9" fillId="0" borderId="17" xfId="81" applyFont="1" applyFill="1" applyBorder="1" applyAlignment="1" applyProtection="1">
      <alignment shrinkToFit="1"/>
      <protection hidden="1"/>
    </xf>
    <xf numFmtId="43" fontId="9" fillId="0" borderId="51" xfId="81" applyFont="1" applyFill="1" applyBorder="1" applyAlignment="1" applyProtection="1">
      <alignment shrinkToFit="1"/>
      <protection hidden="1"/>
    </xf>
    <xf numFmtId="43" fontId="9" fillId="0" borderId="40" xfId="81" applyFont="1" applyFill="1" applyBorder="1" applyProtection="1">
      <protection hidden="1"/>
    </xf>
    <xf numFmtId="43" fontId="9" fillId="0" borderId="37" xfId="81" applyFont="1" applyFill="1" applyBorder="1" applyProtection="1">
      <protection hidden="1"/>
    </xf>
    <xf numFmtId="43" fontId="9" fillId="0" borderId="40" xfId="81" applyFont="1" applyFill="1" applyBorder="1" applyAlignment="1" applyProtection="1">
      <alignment shrinkToFit="1"/>
      <protection hidden="1"/>
    </xf>
    <xf numFmtId="43" fontId="9" fillId="0" borderId="19" xfId="81" applyFont="1" applyFill="1" applyBorder="1" applyAlignment="1" applyProtection="1">
      <alignment shrinkToFit="1"/>
      <protection hidden="1"/>
    </xf>
    <xf numFmtId="43" fontId="9" fillId="0" borderId="48" xfId="81" applyFont="1" applyFill="1" applyBorder="1" applyAlignment="1" applyProtection="1">
      <alignment shrinkToFit="1"/>
      <protection hidden="1"/>
    </xf>
    <xf numFmtId="43" fontId="9" fillId="0" borderId="33" xfId="81" applyFont="1" applyFill="1" applyBorder="1" applyProtection="1">
      <protection hidden="1"/>
    </xf>
    <xf numFmtId="43" fontId="9" fillId="0" borderId="39" xfId="81" applyFont="1" applyFill="1" applyBorder="1" applyProtection="1">
      <protection hidden="1"/>
    </xf>
    <xf numFmtId="43" fontId="9" fillId="0" borderId="33" xfId="81" applyFont="1" applyFill="1" applyBorder="1" applyAlignment="1" applyProtection="1">
      <alignment shrinkToFit="1"/>
      <protection hidden="1"/>
    </xf>
    <xf numFmtId="43" fontId="9" fillId="0" borderId="34" xfId="81" applyFont="1" applyFill="1" applyBorder="1" applyAlignment="1" applyProtection="1">
      <alignment shrinkToFit="1"/>
      <protection hidden="1"/>
    </xf>
    <xf numFmtId="43" fontId="9" fillId="0" borderId="46" xfId="81" applyFont="1" applyFill="1" applyBorder="1" applyAlignment="1" applyProtection="1">
      <alignment shrinkToFit="1"/>
      <protection hidden="1"/>
    </xf>
    <xf numFmtId="165" fontId="26" fillId="0" borderId="0" xfId="1" applyFont="1" applyFill="1" applyAlignment="1" applyProtection="1">
      <alignment vertical="center"/>
      <protection hidden="1"/>
    </xf>
    <xf numFmtId="13" fontId="13" fillId="7" borderId="41" xfId="81" applyNumberFormat="1" applyFont="1" applyFill="1" applyBorder="1" applyProtection="1">
      <protection locked="0"/>
    </xf>
    <xf numFmtId="43" fontId="9" fillId="7" borderId="41" xfId="81" applyFont="1" applyFill="1" applyBorder="1" applyProtection="1">
      <protection locked="0"/>
    </xf>
    <xf numFmtId="43" fontId="9" fillId="0" borderId="38" xfId="81" applyFont="1" applyFill="1" applyBorder="1" applyProtection="1">
      <protection locked="0"/>
    </xf>
    <xf numFmtId="43" fontId="9" fillId="0" borderId="41" xfId="81" applyFont="1" applyFill="1" applyBorder="1" applyAlignment="1" applyProtection="1">
      <alignment shrinkToFit="1"/>
      <protection locked="0"/>
    </xf>
    <xf numFmtId="43" fontId="9" fillId="7" borderId="41" xfId="81" applyFont="1" applyFill="1" applyBorder="1" applyAlignment="1" applyProtection="1">
      <alignment shrinkToFit="1"/>
      <protection locked="0"/>
    </xf>
    <xf numFmtId="43" fontId="9" fillId="7" borderId="49" xfId="81" applyFont="1" applyFill="1" applyBorder="1" applyAlignment="1" applyProtection="1">
      <alignment shrinkToFit="1"/>
      <protection locked="0"/>
    </xf>
    <xf numFmtId="43" fontId="24" fillId="0" borderId="45" xfId="81" applyFont="1" applyFill="1" applyBorder="1" applyProtection="1">
      <protection hidden="1"/>
    </xf>
    <xf numFmtId="43" fontId="24" fillId="0" borderId="16" xfId="81" applyFont="1" applyFill="1" applyBorder="1" applyProtection="1">
      <protection hidden="1"/>
    </xf>
    <xf numFmtId="43" fontId="24" fillId="0" borderId="45" xfId="81" applyFont="1" applyFill="1" applyBorder="1" applyAlignment="1" applyProtection="1">
      <alignment shrinkToFit="1"/>
      <protection hidden="1"/>
    </xf>
    <xf numFmtId="43" fontId="24" fillId="0" borderId="17" xfId="81" applyFont="1" applyFill="1" applyBorder="1" applyAlignment="1" applyProtection="1">
      <alignment shrinkToFit="1"/>
      <protection hidden="1"/>
    </xf>
    <xf numFmtId="43" fontId="24" fillId="0" borderId="51" xfId="81" applyFont="1" applyFill="1" applyBorder="1" applyAlignment="1" applyProtection="1">
      <alignment shrinkToFit="1"/>
      <protection hidden="1"/>
    </xf>
    <xf numFmtId="0" fontId="13" fillId="0" borderId="0" xfId="0" applyFont="1" applyAlignment="1" applyProtection="1">
      <alignment horizontal="center" vertical="center"/>
      <protection hidden="1"/>
    </xf>
    <xf numFmtId="0" fontId="13" fillId="0" borderId="0" xfId="0" applyFont="1" applyAlignment="1" applyProtection="1">
      <alignment vertical="center" wrapText="1"/>
      <protection hidden="1"/>
    </xf>
    <xf numFmtId="43" fontId="24" fillId="0" borderId="40" xfId="80" applyFont="1" applyFill="1" applyBorder="1" applyAlignment="1" applyProtection="1">
      <alignment shrinkToFit="1"/>
      <protection hidden="1"/>
    </xf>
    <xf numFmtId="43" fontId="24" fillId="0" borderId="19" xfId="80" applyFont="1" applyFill="1" applyBorder="1" applyAlignment="1" applyProtection="1">
      <alignment shrinkToFit="1"/>
      <protection hidden="1"/>
    </xf>
    <xf numFmtId="43" fontId="9" fillId="0" borderId="41" xfId="80" applyFont="1" applyFill="1" applyBorder="1" applyProtection="1">
      <protection hidden="1"/>
    </xf>
    <xf numFmtId="43" fontId="9" fillId="0" borderId="41" xfId="80" applyFont="1" applyFill="1" applyBorder="1" applyAlignment="1" applyProtection="1">
      <alignment shrinkToFit="1"/>
      <protection hidden="1"/>
    </xf>
    <xf numFmtId="43" fontId="9" fillId="0" borderId="20" xfId="80" applyFont="1" applyFill="1" applyBorder="1" applyAlignment="1" applyProtection="1">
      <alignment shrinkToFit="1"/>
      <protection hidden="1"/>
    </xf>
    <xf numFmtId="43" fontId="13" fillId="0" borderId="41" xfId="80" applyFont="1" applyFill="1" applyBorder="1" applyProtection="1">
      <protection locked="0"/>
    </xf>
    <xf numFmtId="43" fontId="13" fillId="0" borderId="41" xfId="80" applyFont="1" applyFill="1" applyBorder="1" applyAlignment="1" applyProtection="1">
      <alignment shrinkToFit="1"/>
      <protection locked="0"/>
    </xf>
    <xf numFmtId="43" fontId="13" fillId="0" borderId="20" xfId="80" applyFont="1" applyFill="1" applyBorder="1" applyAlignment="1" applyProtection="1">
      <alignment shrinkToFit="1"/>
      <protection hidden="1"/>
    </xf>
    <xf numFmtId="43" fontId="13" fillId="0" borderId="42" xfId="80" applyFont="1" applyFill="1" applyBorder="1" applyProtection="1">
      <protection locked="0"/>
    </xf>
    <xf numFmtId="43" fontId="13" fillId="0" borderId="43" xfId="80" applyFont="1" applyFill="1" applyBorder="1" applyProtection="1">
      <protection locked="0"/>
    </xf>
    <xf numFmtId="43" fontId="13" fillId="0" borderId="42" xfId="80" applyFont="1" applyFill="1" applyBorder="1" applyAlignment="1" applyProtection="1">
      <alignment shrinkToFit="1"/>
      <protection locked="0"/>
    </xf>
    <xf numFmtId="43" fontId="13" fillId="0" borderId="44" xfId="80" applyFont="1" applyFill="1" applyBorder="1" applyAlignment="1" applyProtection="1">
      <alignment shrinkToFit="1"/>
      <protection hidden="1"/>
    </xf>
    <xf numFmtId="43" fontId="9" fillId="0" borderId="45" xfId="80" applyFont="1" applyFill="1" applyBorder="1" applyProtection="1">
      <protection hidden="1"/>
    </xf>
    <xf numFmtId="43" fontId="9" fillId="0" borderId="16" xfId="80" applyFont="1" applyFill="1" applyBorder="1" applyProtection="1">
      <protection hidden="1"/>
    </xf>
    <xf numFmtId="43" fontId="9" fillId="0" borderId="45" xfId="80" applyFont="1" applyFill="1" applyBorder="1" applyAlignment="1" applyProtection="1">
      <alignment shrinkToFit="1"/>
      <protection hidden="1"/>
    </xf>
    <xf numFmtId="43" fontId="9" fillId="0" borderId="17" xfId="80" applyFont="1" applyFill="1" applyBorder="1" applyAlignment="1" applyProtection="1">
      <alignment shrinkToFit="1"/>
      <protection hidden="1"/>
    </xf>
    <xf numFmtId="43" fontId="9" fillId="0" borderId="40" xfId="80" applyFont="1" applyFill="1" applyBorder="1" applyProtection="1">
      <protection hidden="1"/>
    </xf>
    <xf numFmtId="43" fontId="9" fillId="0" borderId="40" xfId="80" applyFont="1" applyFill="1" applyBorder="1" applyAlignment="1" applyProtection="1">
      <alignment shrinkToFit="1"/>
      <protection hidden="1"/>
    </xf>
    <xf numFmtId="43" fontId="9" fillId="0" borderId="19" xfId="80" applyFont="1" applyFill="1" applyBorder="1" applyAlignment="1" applyProtection="1">
      <alignment shrinkToFit="1"/>
      <protection hidden="1"/>
    </xf>
    <xf numFmtId="43" fontId="9" fillId="0" borderId="33" xfId="80" applyFont="1" applyFill="1" applyBorder="1" applyProtection="1">
      <protection hidden="1"/>
    </xf>
    <xf numFmtId="43" fontId="9" fillId="0" borderId="33" xfId="80" applyFont="1" applyFill="1" applyBorder="1" applyAlignment="1" applyProtection="1">
      <alignment shrinkToFit="1"/>
      <protection hidden="1"/>
    </xf>
    <xf numFmtId="43" fontId="9" fillId="0" borderId="34" xfId="80" applyFont="1" applyFill="1" applyBorder="1" applyAlignment="1" applyProtection="1">
      <alignment shrinkToFit="1"/>
      <protection hidden="1"/>
    </xf>
    <xf numFmtId="43" fontId="9" fillId="0" borderId="41" xfId="80" applyFont="1" applyFill="1" applyBorder="1" applyProtection="1">
      <protection locked="0"/>
    </xf>
    <xf numFmtId="43" fontId="9" fillId="0" borderId="41" xfId="80" applyFont="1" applyFill="1" applyBorder="1" applyAlignment="1" applyProtection="1">
      <alignment shrinkToFit="1"/>
      <protection locked="0"/>
    </xf>
    <xf numFmtId="43" fontId="24" fillId="0" borderId="45" xfId="80" applyFont="1" applyFill="1" applyBorder="1" applyProtection="1">
      <protection hidden="1"/>
    </xf>
    <xf numFmtId="43" fontId="24" fillId="0" borderId="16" xfId="80" applyFont="1" applyFill="1" applyBorder="1" applyProtection="1">
      <protection hidden="1"/>
    </xf>
    <xf numFmtId="43" fontId="24" fillId="0" borderId="45" xfId="80" applyFont="1" applyFill="1" applyBorder="1" applyAlignment="1" applyProtection="1">
      <alignment shrinkToFit="1"/>
      <protection hidden="1"/>
    </xf>
    <xf numFmtId="43" fontId="24" fillId="0" borderId="17" xfId="80" applyFont="1" applyFill="1" applyBorder="1" applyAlignment="1" applyProtection="1">
      <alignment shrinkToFit="1"/>
      <protection hidden="1"/>
    </xf>
    <xf numFmtId="43" fontId="13" fillId="7" borderId="41" xfId="7" applyFont="1" applyFill="1" applyBorder="1" applyProtection="1">
      <protection locked="0"/>
    </xf>
    <xf numFmtId="43" fontId="13" fillId="7" borderId="38" xfId="7" applyFont="1" applyFill="1" applyBorder="1" applyProtection="1">
      <protection locked="0"/>
    </xf>
    <xf numFmtId="43" fontId="13" fillId="7" borderId="42" xfId="7" applyFont="1" applyFill="1" applyBorder="1" applyProtection="1">
      <protection locked="0"/>
    </xf>
    <xf numFmtId="43" fontId="13" fillId="7" borderId="43" xfId="7" applyFont="1" applyFill="1" applyBorder="1" applyProtection="1">
      <protection locked="0"/>
    </xf>
    <xf numFmtId="43" fontId="9" fillId="7" borderId="41" xfId="7" applyFont="1" applyFill="1" applyBorder="1" applyProtection="1">
      <protection locked="0"/>
    </xf>
    <xf numFmtId="43" fontId="9" fillId="7" borderId="38" xfId="7" applyFont="1" applyFill="1" applyBorder="1" applyProtection="1">
      <protection locked="0"/>
    </xf>
    <xf numFmtId="0" fontId="37" fillId="0" borderId="46" xfId="80" applyNumberFormat="1" applyFont="1" applyFill="1" applyBorder="1" applyAlignment="1" applyProtection="1">
      <alignment horizontal="center" vertical="center" wrapText="1" shrinkToFit="1"/>
      <protection hidden="1"/>
    </xf>
    <xf numFmtId="0" fontId="9" fillId="0" borderId="47" xfId="80" applyNumberFormat="1" applyFont="1" applyFill="1" applyBorder="1" applyAlignment="1" applyProtection="1">
      <alignment horizontal="center" vertical="center" wrapText="1" shrinkToFit="1"/>
      <protection hidden="1"/>
    </xf>
    <xf numFmtId="43" fontId="24" fillId="0" borderId="48" xfId="80" applyFont="1" applyFill="1" applyBorder="1" applyAlignment="1" applyProtection="1">
      <alignment shrinkToFit="1"/>
      <protection hidden="1"/>
    </xf>
    <xf numFmtId="43" fontId="9" fillId="0" borderId="49" xfId="80" applyFont="1" applyFill="1" applyBorder="1" applyAlignment="1" applyProtection="1">
      <alignment shrinkToFit="1"/>
      <protection hidden="1"/>
    </xf>
    <xf numFmtId="43" fontId="13" fillId="0" borderId="49" xfId="80" applyFont="1" applyFill="1" applyBorder="1" applyAlignment="1" applyProtection="1">
      <alignment shrinkToFit="1"/>
      <protection locked="0"/>
    </xf>
    <xf numFmtId="43" fontId="13" fillId="0" borderId="50" xfId="80" applyFont="1" applyFill="1" applyBorder="1" applyAlignment="1" applyProtection="1">
      <alignment shrinkToFit="1"/>
      <protection locked="0"/>
    </xf>
    <xf numFmtId="43" fontId="9" fillId="0" borderId="51" xfId="80" applyFont="1" applyFill="1" applyBorder="1" applyAlignment="1" applyProtection="1">
      <alignment shrinkToFit="1"/>
      <protection hidden="1"/>
    </xf>
    <xf numFmtId="43" fontId="9" fillId="0" borderId="48" xfId="80" applyFont="1" applyFill="1" applyBorder="1" applyAlignment="1" applyProtection="1">
      <alignment shrinkToFit="1"/>
      <protection hidden="1"/>
    </xf>
    <xf numFmtId="43" fontId="9" fillId="0" borderId="46" xfId="80" applyFont="1" applyFill="1" applyBorder="1" applyAlignment="1" applyProtection="1">
      <alignment shrinkToFit="1"/>
      <protection hidden="1"/>
    </xf>
    <xf numFmtId="43" fontId="9" fillId="0" borderId="49" xfId="80" applyFont="1" applyFill="1" applyBorder="1" applyAlignment="1" applyProtection="1">
      <alignment shrinkToFit="1"/>
      <protection locked="0"/>
    </xf>
    <xf numFmtId="43" fontId="24" fillId="0" borderId="51" xfId="80" applyFont="1" applyFill="1" applyBorder="1" applyAlignment="1" applyProtection="1">
      <alignment shrinkToFit="1"/>
      <protection hidden="1"/>
    </xf>
    <xf numFmtId="0" fontId="11" fillId="0" borderId="5" xfId="0" applyFont="1" applyBorder="1" applyAlignment="1" applyProtection="1">
      <alignment horizontal="center"/>
      <protection hidden="1"/>
    </xf>
    <xf numFmtId="0" fontId="37" fillId="0" borderId="46" xfId="7" applyNumberFormat="1" applyFont="1" applyFill="1" applyBorder="1" applyAlignment="1" applyProtection="1">
      <alignment horizontal="center" vertical="center" wrapText="1" shrinkToFit="1"/>
      <protection hidden="1"/>
    </xf>
    <xf numFmtId="0" fontId="9" fillId="0" borderId="47" xfId="7" applyNumberFormat="1" applyFont="1" applyFill="1" applyBorder="1" applyAlignment="1" applyProtection="1">
      <alignment horizontal="center" vertical="center" wrapText="1" shrinkToFit="1"/>
      <protection hidden="1"/>
    </xf>
    <xf numFmtId="43" fontId="24" fillId="0" borderId="48" xfId="7" applyFont="1" applyFill="1" applyBorder="1" applyAlignment="1" applyProtection="1">
      <alignment shrinkToFit="1"/>
      <protection hidden="1"/>
    </xf>
    <xf numFmtId="43" fontId="9" fillId="0" borderId="49" xfId="7" applyFont="1" applyFill="1" applyBorder="1" applyAlignment="1" applyProtection="1">
      <alignment shrinkToFit="1"/>
      <protection hidden="1"/>
    </xf>
    <xf numFmtId="43" fontId="13" fillId="0" borderId="49" xfId="7" applyFont="1" applyFill="1" applyBorder="1" applyAlignment="1" applyProtection="1">
      <alignment shrinkToFit="1"/>
      <protection locked="0"/>
    </xf>
    <xf numFmtId="43" fontId="13" fillId="0" borderId="50" xfId="7" applyFont="1" applyFill="1" applyBorder="1" applyAlignment="1" applyProtection="1">
      <alignment shrinkToFit="1"/>
      <protection locked="0"/>
    </xf>
    <xf numFmtId="43" fontId="9" fillId="0" borderId="51" xfId="7" applyFont="1" applyFill="1" applyBorder="1" applyAlignment="1" applyProtection="1">
      <alignment shrinkToFit="1"/>
      <protection hidden="1"/>
    </xf>
    <xf numFmtId="43" fontId="9" fillId="0" borderId="48" xfId="7" applyFont="1" applyFill="1" applyBorder="1" applyAlignment="1" applyProtection="1">
      <alignment shrinkToFit="1"/>
      <protection hidden="1"/>
    </xf>
    <xf numFmtId="43" fontId="9" fillId="0" borderId="46" xfId="7" applyFont="1" applyFill="1" applyBorder="1" applyAlignment="1" applyProtection="1">
      <alignment shrinkToFit="1"/>
      <protection hidden="1"/>
    </xf>
    <xf numFmtId="43" fontId="9" fillId="0" borderId="49" xfId="7" applyFont="1" applyFill="1" applyBorder="1" applyAlignment="1" applyProtection="1">
      <alignment shrinkToFit="1"/>
      <protection locked="0"/>
    </xf>
    <xf numFmtId="43" fontId="24" fillId="0" borderId="51" xfId="7" applyFont="1" applyFill="1" applyBorder="1" applyAlignment="1" applyProtection="1">
      <alignment shrinkToFit="1"/>
      <protection hidden="1"/>
    </xf>
    <xf numFmtId="0" fontId="28" fillId="0" borderId="0" xfId="0" applyFont="1" applyAlignment="1" applyProtection="1">
      <alignment horizontal="left" indent="18" shrinkToFit="1"/>
      <protection hidden="1"/>
    </xf>
    <xf numFmtId="43" fontId="2" fillId="0" borderId="52" xfId="7" applyFont="1" applyFill="1" applyBorder="1" applyAlignment="1" applyProtection="1">
      <alignment vertical="center"/>
      <protection locked="0"/>
    </xf>
    <xf numFmtId="165" fontId="13" fillId="0" borderId="41" xfId="7" applyNumberFormat="1" applyFont="1" applyFill="1" applyBorder="1" applyAlignment="1" applyProtection="1">
      <alignment shrinkToFit="1"/>
      <protection locked="0"/>
    </xf>
    <xf numFmtId="43" fontId="13" fillId="7" borderId="41" xfId="7" applyFont="1" applyFill="1" applyBorder="1" applyAlignment="1" applyProtection="1">
      <alignment shrinkToFit="1"/>
      <protection locked="0"/>
    </xf>
    <xf numFmtId="43" fontId="13" fillId="7" borderId="42" xfId="7" applyFont="1" applyFill="1" applyBorder="1" applyAlignment="1" applyProtection="1">
      <alignment shrinkToFit="1"/>
      <protection locked="0"/>
    </xf>
    <xf numFmtId="43" fontId="9" fillId="7" borderId="41" xfId="7" applyFont="1" applyFill="1" applyBorder="1" applyAlignment="1" applyProtection="1">
      <alignment shrinkToFit="1"/>
      <protection locked="0"/>
    </xf>
    <xf numFmtId="43" fontId="9" fillId="0" borderId="37" xfId="7" applyFont="1" applyFill="1" applyBorder="1" applyProtection="1">
      <protection locked="0" hidden="1"/>
    </xf>
    <xf numFmtId="43" fontId="9" fillId="0" borderId="40" xfId="7" applyFont="1" applyFill="1" applyBorder="1" applyAlignment="1" applyProtection="1">
      <alignment shrinkToFit="1"/>
      <protection locked="0" hidden="1"/>
    </xf>
    <xf numFmtId="0" fontId="37" fillId="0" borderId="33" xfId="1" applyNumberFormat="1" applyFont="1" applyFill="1" applyBorder="1" applyAlignment="1" applyProtection="1">
      <alignment horizontal="center" vertical="center" wrapText="1" shrinkToFit="1"/>
      <protection hidden="1"/>
    </xf>
    <xf numFmtId="0" fontId="37" fillId="0" borderId="34" xfId="1" applyNumberFormat="1" applyFont="1" applyFill="1" applyBorder="1" applyAlignment="1" applyProtection="1">
      <alignment horizontal="center" vertical="center" wrapText="1" shrinkToFit="1"/>
      <protection hidden="1"/>
    </xf>
    <xf numFmtId="0" fontId="9" fillId="0" borderId="35" xfId="1" applyNumberFormat="1" applyFont="1" applyFill="1" applyBorder="1" applyAlignment="1" applyProtection="1">
      <alignment horizontal="center" vertical="center" wrapText="1" shrinkToFit="1"/>
      <protection hidden="1"/>
    </xf>
    <xf numFmtId="0" fontId="9" fillId="0" borderId="36" xfId="1" applyNumberFormat="1" applyFont="1" applyFill="1" applyBorder="1" applyAlignment="1" applyProtection="1">
      <alignment horizontal="center" vertical="center" wrapText="1" shrinkToFit="1"/>
      <protection hidden="1"/>
    </xf>
    <xf numFmtId="165" fontId="24" fillId="0" borderId="40" xfId="1" applyFont="1" applyFill="1" applyBorder="1" applyAlignment="1" applyProtection="1">
      <alignment shrinkToFit="1"/>
      <protection hidden="1"/>
    </xf>
    <xf numFmtId="165" fontId="24" fillId="0" borderId="19" xfId="1" applyFont="1" applyFill="1" applyBorder="1" applyAlignment="1" applyProtection="1">
      <alignment shrinkToFit="1"/>
      <protection hidden="1"/>
    </xf>
    <xf numFmtId="165" fontId="9" fillId="0" borderId="41" xfId="1" applyFont="1" applyFill="1" applyBorder="1" applyProtection="1">
      <protection hidden="1"/>
    </xf>
    <xf numFmtId="165" fontId="9" fillId="0" borderId="38" xfId="1" applyFont="1" applyFill="1" applyBorder="1" applyProtection="1">
      <protection hidden="1"/>
    </xf>
    <xf numFmtId="165" fontId="9" fillId="0" borderId="41" xfId="1" applyFont="1" applyFill="1" applyBorder="1" applyAlignment="1" applyProtection="1">
      <alignment shrinkToFit="1"/>
      <protection hidden="1"/>
    </xf>
    <xf numFmtId="165" fontId="9" fillId="0" borderId="20" xfId="1" applyFont="1" applyFill="1" applyBorder="1" applyAlignment="1" applyProtection="1">
      <alignment shrinkToFit="1"/>
      <protection hidden="1"/>
    </xf>
    <xf numFmtId="165" fontId="13" fillId="0" borderId="41" xfId="1" applyFont="1" applyFill="1" applyBorder="1" applyProtection="1">
      <protection locked="0"/>
    </xf>
    <xf numFmtId="165" fontId="13" fillId="0" borderId="38" xfId="1" applyFont="1" applyFill="1" applyBorder="1" applyProtection="1">
      <protection locked="0"/>
    </xf>
    <xf numFmtId="165" fontId="13" fillId="0" borderId="41" xfId="1" applyFont="1" applyFill="1" applyBorder="1" applyAlignment="1" applyProtection="1">
      <alignment shrinkToFit="1"/>
      <protection locked="0"/>
    </xf>
    <xf numFmtId="165" fontId="13" fillId="0" borderId="20" xfId="1" applyFont="1" applyFill="1" applyBorder="1" applyAlignment="1" applyProtection="1">
      <alignment shrinkToFit="1"/>
      <protection hidden="1"/>
    </xf>
    <xf numFmtId="165" fontId="13" fillId="0" borderId="42" xfId="1" applyFont="1" applyFill="1" applyBorder="1" applyProtection="1">
      <protection locked="0"/>
    </xf>
    <xf numFmtId="165" fontId="13" fillId="0" borderId="43" xfId="1" applyFont="1" applyFill="1" applyBorder="1" applyProtection="1">
      <protection locked="0"/>
    </xf>
    <xf numFmtId="165" fontId="13" fillId="0" borderId="42" xfId="1" applyFont="1" applyFill="1" applyBorder="1" applyAlignment="1" applyProtection="1">
      <alignment shrinkToFit="1"/>
      <protection locked="0"/>
    </xf>
    <xf numFmtId="165" fontId="13" fillId="0" borderId="44" xfId="1" applyFont="1" applyFill="1" applyBorder="1" applyAlignment="1" applyProtection="1">
      <alignment shrinkToFit="1"/>
      <protection hidden="1"/>
    </xf>
    <xf numFmtId="165" fontId="9" fillId="0" borderId="45" xfId="1" applyFont="1" applyFill="1" applyBorder="1" applyProtection="1">
      <protection hidden="1"/>
    </xf>
    <xf numFmtId="165" fontId="9" fillId="0" borderId="16" xfId="1" applyFont="1" applyFill="1" applyBorder="1" applyProtection="1">
      <protection hidden="1"/>
    </xf>
    <xf numFmtId="165" fontId="9" fillId="0" borderId="45" xfId="1" applyFont="1" applyFill="1" applyBorder="1" applyAlignment="1" applyProtection="1">
      <alignment shrinkToFit="1"/>
      <protection hidden="1"/>
    </xf>
    <xf numFmtId="165" fontId="9" fillId="0" borderId="17" xfId="1" applyFont="1" applyFill="1" applyBorder="1" applyAlignment="1" applyProtection="1">
      <alignment shrinkToFit="1"/>
      <protection hidden="1"/>
    </xf>
    <xf numFmtId="165" fontId="9" fillId="0" borderId="40" xfId="1" applyFont="1" applyFill="1" applyBorder="1" applyProtection="1">
      <protection hidden="1"/>
    </xf>
    <xf numFmtId="165" fontId="9" fillId="0" borderId="37" xfId="1" applyFont="1" applyFill="1" applyBorder="1" applyProtection="1">
      <protection hidden="1"/>
    </xf>
    <xf numFmtId="165" fontId="9" fillId="0" borderId="40" xfId="1" applyFont="1" applyFill="1" applyBorder="1" applyAlignment="1" applyProtection="1">
      <alignment shrinkToFit="1"/>
      <protection hidden="1"/>
    </xf>
    <xf numFmtId="165" fontId="9" fillId="0" borderId="19" xfId="1" applyFont="1" applyFill="1" applyBorder="1" applyAlignment="1" applyProtection="1">
      <alignment shrinkToFit="1"/>
      <protection hidden="1"/>
    </xf>
    <xf numFmtId="165" fontId="9" fillId="0" borderId="33" xfId="1" applyFont="1" applyFill="1" applyBorder="1" applyProtection="1">
      <protection hidden="1"/>
    </xf>
    <xf numFmtId="165" fontId="9" fillId="0" borderId="39" xfId="1" applyFont="1" applyFill="1" applyBorder="1" applyProtection="1">
      <protection hidden="1"/>
    </xf>
    <xf numFmtId="165" fontId="9" fillId="0" borderId="33" xfId="1" applyFont="1" applyFill="1" applyBorder="1" applyAlignment="1" applyProtection="1">
      <alignment shrinkToFit="1"/>
      <protection hidden="1"/>
    </xf>
    <xf numFmtId="165" fontId="9" fillId="0" borderId="34" xfId="1" applyFont="1" applyFill="1" applyBorder="1" applyAlignment="1" applyProtection="1">
      <alignment shrinkToFit="1"/>
      <protection hidden="1"/>
    </xf>
    <xf numFmtId="165" fontId="9" fillId="0" borderId="41" xfId="1" applyFont="1" applyFill="1" applyBorder="1" applyProtection="1">
      <protection locked="0"/>
    </xf>
    <xf numFmtId="165" fontId="9" fillId="0" borderId="38" xfId="1" applyFont="1" applyFill="1" applyBorder="1" applyProtection="1">
      <protection locked="0"/>
    </xf>
    <xf numFmtId="165" fontId="9" fillId="0" borderId="41" xfId="1" applyFont="1" applyFill="1" applyBorder="1" applyAlignment="1" applyProtection="1">
      <alignment shrinkToFit="1"/>
      <protection locked="0"/>
    </xf>
    <xf numFmtId="165" fontId="24" fillId="0" borderId="45" xfId="1" applyFont="1" applyFill="1" applyBorder="1" applyProtection="1">
      <protection hidden="1"/>
    </xf>
    <xf numFmtId="165" fontId="24" fillId="0" borderId="16" xfId="1" applyFont="1" applyFill="1" applyBorder="1" applyProtection="1">
      <protection hidden="1"/>
    </xf>
    <xf numFmtId="165" fontId="24" fillId="0" borderId="45" xfId="1" applyFont="1" applyFill="1" applyBorder="1" applyAlignment="1" applyProtection="1">
      <alignment shrinkToFit="1"/>
      <protection hidden="1"/>
    </xf>
    <xf numFmtId="165" fontId="24" fillId="0" borderId="17" xfId="1" applyFont="1" applyFill="1" applyBorder="1" applyAlignment="1" applyProtection="1">
      <alignment shrinkToFit="1"/>
      <protection hidden="1"/>
    </xf>
    <xf numFmtId="165" fontId="13" fillId="0" borderId="33" xfId="7" applyNumberFormat="1" applyFont="1" applyFill="1" applyBorder="1" applyAlignment="1" applyProtection="1">
      <alignment shrinkToFit="1"/>
      <protection locked="0"/>
    </xf>
    <xf numFmtId="165" fontId="13" fillId="0" borderId="53" xfId="7" applyNumberFormat="1" applyFont="1" applyFill="1" applyBorder="1" applyAlignment="1" applyProtection="1">
      <alignment shrinkToFit="1"/>
      <protection locked="0"/>
    </xf>
    <xf numFmtId="43" fontId="13" fillId="7" borderId="41" xfId="80" applyFont="1" applyFill="1" applyBorder="1" applyProtection="1">
      <protection locked="0"/>
    </xf>
    <xf numFmtId="43" fontId="13" fillId="7" borderId="42" xfId="80" applyFont="1" applyFill="1" applyBorder="1" applyProtection="1">
      <protection locked="0"/>
    </xf>
    <xf numFmtId="43" fontId="9" fillId="7" borderId="41" xfId="80" applyFont="1" applyFill="1" applyBorder="1" applyProtection="1">
      <protection locked="0"/>
    </xf>
    <xf numFmtId="165" fontId="13" fillId="0" borderId="0" xfId="1" applyFont="1" applyFill="1" applyProtection="1">
      <protection locked="0" hidden="1"/>
    </xf>
    <xf numFmtId="13" fontId="13" fillId="0" borderId="41" xfId="7" quotePrefix="1" applyNumberFormat="1" applyFont="1" applyFill="1" applyBorder="1" applyProtection="1">
      <protection locked="0"/>
    </xf>
    <xf numFmtId="165" fontId="6" fillId="0" borderId="0" xfId="1" applyFont="1" applyAlignment="1" applyProtection="1">
      <alignment horizontal="center"/>
      <protection hidden="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165" fontId="8" fillId="0" borderId="1" xfId="1" applyFont="1" applyBorder="1" applyAlignment="1" applyProtection="1">
      <alignment horizontal="center" vertical="center" wrapText="1"/>
      <protection hidden="1"/>
    </xf>
    <xf numFmtId="165" fontId="10" fillId="0" borderId="7" xfId="1" applyFont="1" applyBorder="1" applyAlignment="1" applyProtection="1">
      <alignment horizontal="center" vertical="center"/>
      <protection hidden="1"/>
    </xf>
    <xf numFmtId="49" fontId="2" fillId="0" borderId="5" xfId="0" applyNumberFormat="1" applyFont="1" applyBorder="1" applyAlignment="1">
      <alignment horizontal="center" vertical="center"/>
    </xf>
    <xf numFmtId="4" fontId="0" fillId="0" borderId="13" xfId="0" applyNumberFormat="1" applyBorder="1"/>
    <xf numFmtId="4" fontId="0" fillId="0" borderId="0" xfId="0" applyNumberFormat="1"/>
    <xf numFmtId="49" fontId="8" fillId="0" borderId="21" xfId="0" applyNumberFormat="1" applyFont="1" applyBorder="1" applyAlignment="1">
      <alignment horizontal="center" vertical="center"/>
    </xf>
    <xf numFmtId="49" fontId="8" fillId="0" borderId="12" xfId="0" applyNumberFormat="1" applyFont="1" applyBorder="1" applyAlignment="1">
      <alignment horizontal="center" vertical="center"/>
    </xf>
    <xf numFmtId="49" fontId="8" fillId="0" borderId="6"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2" fillId="0" borderId="5" xfId="0" quotePrefix="1" applyNumberFormat="1" applyFont="1" applyBorder="1" applyAlignment="1">
      <alignment horizontal="center" vertical="center"/>
    </xf>
    <xf numFmtId="49" fontId="2" fillId="0" borderId="6" xfId="0" applyNumberFormat="1" applyFont="1" applyBorder="1" applyAlignment="1">
      <alignment horizontal="center" vertical="center"/>
    </xf>
    <xf numFmtId="4" fontId="27" fillId="0" borderId="0" xfId="0" applyNumberFormat="1" applyFont="1"/>
    <xf numFmtId="165" fontId="0" fillId="0" borderId="0" xfId="1" applyFont="1" applyAlignment="1">
      <alignment horizontal="center"/>
    </xf>
    <xf numFmtId="0" fontId="8" fillId="0" borderId="3"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4" fontId="2" fillId="0" borderId="0" xfId="0" applyNumberFormat="1" applyFont="1" applyProtection="1">
      <protection hidden="1"/>
    </xf>
    <xf numFmtId="165" fontId="8" fillId="0" borderId="7" xfId="5" applyFont="1" applyBorder="1" applyAlignment="1" applyProtection="1">
      <alignment horizontal="center"/>
      <protection hidden="1"/>
    </xf>
    <xf numFmtId="0" fontId="2" fillId="0" borderId="13" xfId="0" applyFont="1" applyBorder="1" applyProtection="1">
      <protection hidden="1"/>
    </xf>
    <xf numFmtId="165" fontId="2" fillId="0" borderId="20" xfId="1" applyFont="1" applyBorder="1" applyProtection="1">
      <protection hidden="1"/>
    </xf>
    <xf numFmtId="0" fontId="2" fillId="0" borderId="15" xfId="0" applyFont="1" applyBorder="1" applyProtection="1">
      <protection hidden="1"/>
    </xf>
    <xf numFmtId="165" fontId="2" fillId="0" borderId="44" xfId="1" applyFont="1" applyBorder="1" applyProtection="1">
      <protection hidden="1"/>
    </xf>
    <xf numFmtId="0" fontId="4" fillId="3" borderId="0" xfId="0" applyFont="1" applyFill="1" applyProtection="1">
      <protection hidden="1"/>
    </xf>
    <xf numFmtId="0" fontId="7" fillId="6" borderId="0" xfId="0" applyFont="1" applyFill="1" applyAlignment="1" applyProtection="1">
      <alignment vertical="center" shrinkToFit="1"/>
      <protection hidden="1"/>
    </xf>
    <xf numFmtId="0" fontId="8" fillId="0" borderId="12" xfId="0" applyFont="1" applyBorder="1" applyAlignment="1" applyProtection="1">
      <alignment horizontal="center"/>
      <protection hidden="1"/>
    </xf>
    <xf numFmtId="0" fontId="8" fillId="0" borderId="11" xfId="0" applyFont="1" applyBorder="1" applyProtection="1">
      <protection hidden="1"/>
    </xf>
    <xf numFmtId="165" fontId="8" fillId="0" borderId="10" xfId="1" applyFont="1" applyBorder="1" applyProtection="1">
      <protection hidden="1"/>
    </xf>
    <xf numFmtId="0" fontId="8" fillId="0" borderId="5" xfId="0" applyFont="1" applyBorder="1" applyAlignment="1" applyProtection="1">
      <alignment horizontal="center"/>
      <protection hidden="1"/>
    </xf>
    <xf numFmtId="0" fontId="8" fillId="0" borderId="13" xfId="0" applyFont="1" applyBorder="1" applyProtection="1">
      <protection hidden="1"/>
    </xf>
    <xf numFmtId="165" fontId="8" fillId="0" borderId="13" xfId="1" applyFont="1" applyBorder="1" applyProtection="1">
      <protection hidden="1"/>
    </xf>
    <xf numFmtId="165" fontId="2" fillId="0" borderId="13" xfId="1" applyFont="1" applyBorder="1" applyProtection="1">
      <protection hidden="1"/>
    </xf>
    <xf numFmtId="165" fontId="8" fillId="0" borderId="7" xfId="1" applyFont="1" applyBorder="1" applyProtection="1">
      <protection hidden="1"/>
    </xf>
    <xf numFmtId="165" fontId="8" fillId="0" borderId="7" xfId="5" applyFont="1" applyBorder="1" applyProtection="1">
      <protection hidden="1"/>
    </xf>
    <xf numFmtId="0" fontId="2" fillId="0" borderId="0" xfId="0" applyFont="1" applyAlignment="1" applyProtection="1">
      <alignment horizontal="center"/>
      <protection hidden="1"/>
    </xf>
    <xf numFmtId="165" fontId="2" fillId="0" borderId="0" xfId="1" applyFont="1" applyProtection="1">
      <protection hidden="1"/>
    </xf>
    <xf numFmtId="0" fontId="37" fillId="0" borderId="9" xfId="1" applyNumberFormat="1" applyFont="1" applyFill="1" applyBorder="1" applyAlignment="1" applyProtection="1">
      <alignment horizontal="center" vertical="center" wrapText="1" shrinkToFit="1"/>
      <protection hidden="1"/>
    </xf>
    <xf numFmtId="0" fontId="37" fillId="0" borderId="10" xfId="1" applyNumberFormat="1" applyFont="1" applyFill="1" applyBorder="1" applyAlignment="1" applyProtection="1">
      <alignment horizontal="center" vertical="center" wrapText="1" shrinkToFit="1"/>
      <protection hidden="1"/>
    </xf>
    <xf numFmtId="0" fontId="9" fillId="0" borderId="21" xfId="1" applyNumberFormat="1" applyFont="1" applyFill="1" applyBorder="1" applyAlignment="1" applyProtection="1">
      <alignment horizontal="center" vertical="center" wrapText="1" shrinkToFit="1"/>
      <protection hidden="1"/>
    </xf>
    <xf numFmtId="0" fontId="9" fillId="0" borderId="18" xfId="1" applyNumberFormat="1" applyFont="1" applyFill="1" applyBorder="1" applyAlignment="1" applyProtection="1">
      <alignment horizontal="center" vertical="center" wrapText="1" shrinkToFit="1"/>
      <protection hidden="1"/>
    </xf>
    <xf numFmtId="165" fontId="8" fillId="0" borderId="9" xfId="1" applyFont="1" applyBorder="1" applyAlignment="1" applyProtection="1">
      <alignment shrinkToFit="1"/>
      <protection hidden="1"/>
    </xf>
    <xf numFmtId="165" fontId="8" fillId="0" borderId="10" xfId="1" applyFont="1" applyBorder="1" applyAlignment="1" applyProtection="1">
      <alignment shrinkToFit="1"/>
      <protection hidden="1"/>
    </xf>
    <xf numFmtId="165" fontId="8" fillId="0" borderId="5" xfId="1" applyFont="1" applyBorder="1" applyAlignment="1" applyProtection="1">
      <alignment shrinkToFit="1"/>
      <protection hidden="1"/>
    </xf>
    <xf numFmtId="165" fontId="8" fillId="0" borderId="13" xfId="1" applyFont="1" applyBorder="1" applyAlignment="1" applyProtection="1">
      <alignment shrinkToFit="1"/>
      <protection hidden="1"/>
    </xf>
    <xf numFmtId="165" fontId="2" fillId="0" borderId="5" xfId="1" applyFont="1" applyBorder="1" applyAlignment="1" applyProtection="1">
      <alignment shrinkToFit="1"/>
      <protection hidden="1"/>
    </xf>
    <xf numFmtId="165" fontId="2" fillId="0" borderId="13" xfId="1" applyFont="1" applyBorder="1" applyAlignment="1" applyProtection="1">
      <alignment shrinkToFit="1"/>
      <protection hidden="1"/>
    </xf>
    <xf numFmtId="165" fontId="2" fillId="0" borderId="15" xfId="1" applyFont="1" applyBorder="1" applyAlignment="1" applyProtection="1">
      <alignment shrinkToFit="1"/>
      <protection hidden="1"/>
    </xf>
    <xf numFmtId="165" fontId="8" fillId="0" borderId="3" xfId="1" applyFont="1" applyBorder="1" applyAlignment="1" applyProtection="1">
      <alignment shrinkToFit="1"/>
      <protection hidden="1"/>
    </xf>
    <xf numFmtId="165" fontId="8" fillId="0" borderId="7" xfId="1" applyFont="1" applyBorder="1" applyAlignment="1" applyProtection="1">
      <alignment shrinkToFit="1"/>
      <protection hidden="1"/>
    </xf>
    <xf numFmtId="165" fontId="8" fillId="0" borderId="11" xfId="1" applyFont="1" applyBorder="1" applyAlignment="1" applyProtection="1">
      <alignment shrinkToFit="1"/>
      <protection hidden="1"/>
    </xf>
    <xf numFmtId="165" fontId="8" fillId="0" borderId="3" xfId="5" applyFont="1" applyBorder="1" applyAlignment="1" applyProtection="1">
      <alignment shrinkToFit="1"/>
      <protection hidden="1"/>
    </xf>
    <xf numFmtId="0" fontId="45" fillId="0" borderId="3" xfId="0" applyFont="1" applyBorder="1" applyAlignment="1" applyProtection="1">
      <alignment horizontal="center"/>
      <protection hidden="1"/>
    </xf>
    <xf numFmtId="0" fontId="45" fillId="0" borderId="7" xfId="0" applyFont="1" applyBorder="1" applyProtection="1">
      <protection hidden="1"/>
    </xf>
    <xf numFmtId="165" fontId="45" fillId="0" borderId="3" xfId="5" applyFont="1" applyBorder="1" applyAlignment="1" applyProtection="1">
      <alignment shrinkToFit="1"/>
      <protection hidden="1"/>
    </xf>
    <xf numFmtId="0" fontId="46" fillId="0" borderId="0" xfId="0" applyFont="1" applyProtection="1">
      <protection hidden="1"/>
    </xf>
    <xf numFmtId="10" fontId="2" fillId="0" borderId="0" xfId="0" applyNumberFormat="1" applyFont="1" applyProtection="1">
      <protection hidden="1"/>
    </xf>
    <xf numFmtId="0" fontId="28" fillId="0" borderId="0" xfId="0" applyFont="1" applyAlignment="1" applyProtection="1">
      <alignment shrinkToFit="1"/>
      <protection hidden="1"/>
    </xf>
    <xf numFmtId="165" fontId="8" fillId="0" borderId="1" xfId="1" applyFont="1" applyBorder="1" applyAlignment="1" applyProtection="1">
      <alignment horizontal="center" vertical="center" wrapText="1"/>
      <protection hidden="1"/>
    </xf>
    <xf numFmtId="165" fontId="2" fillId="0" borderId="15" xfId="1" applyFont="1" applyBorder="1" applyProtection="1">
      <protection hidden="1"/>
    </xf>
    <xf numFmtId="0" fontId="6" fillId="5" borderId="0" xfId="0" applyFont="1" applyFill="1" applyProtection="1">
      <protection hidden="1"/>
    </xf>
    <xf numFmtId="165" fontId="6" fillId="5" borderId="0" xfId="1" applyFont="1" applyFill="1" applyProtection="1">
      <protection hidden="1"/>
    </xf>
    <xf numFmtId="165" fontId="11" fillId="0" borderId="23" xfId="1" applyFont="1" applyFill="1" applyBorder="1" applyAlignment="1" applyProtection="1">
      <alignment horizontal="center" vertical="center" wrapText="1"/>
      <protection hidden="1"/>
    </xf>
    <xf numFmtId="0" fontId="24" fillId="0" borderId="9" xfId="0" applyFont="1" applyBorder="1" applyAlignment="1" applyProtection="1">
      <alignment horizontal="center"/>
      <protection hidden="1"/>
    </xf>
    <xf numFmtId="0" fontId="24" fillId="0" borderId="10" xfId="0" applyFont="1" applyBorder="1" applyProtection="1">
      <protection hidden="1"/>
    </xf>
    <xf numFmtId="165" fontId="24" fillId="0" borderId="10" xfId="1" applyFont="1" applyFill="1" applyBorder="1" applyProtection="1">
      <protection hidden="1"/>
    </xf>
    <xf numFmtId="165" fontId="11" fillId="0" borderId="10" xfId="1" applyFont="1" applyFill="1" applyBorder="1" applyAlignment="1" applyProtection="1">
      <alignment vertical="center"/>
      <protection hidden="1"/>
    </xf>
    <xf numFmtId="165" fontId="9" fillId="0" borderId="11" xfId="1" applyFont="1" applyFill="1" applyBorder="1" applyProtection="1">
      <protection hidden="1"/>
    </xf>
    <xf numFmtId="165" fontId="11" fillId="0" borderId="13" xfId="1" applyFont="1" applyFill="1" applyBorder="1" applyAlignment="1" applyProtection="1">
      <alignment vertical="center"/>
      <protection hidden="1"/>
    </xf>
    <xf numFmtId="165" fontId="9" fillId="0" borderId="13" xfId="1" applyFont="1" applyFill="1" applyBorder="1" applyProtection="1">
      <protection hidden="1"/>
    </xf>
    <xf numFmtId="165" fontId="13" fillId="0" borderId="13" xfId="1" applyFont="1" applyFill="1" applyBorder="1" applyProtection="1">
      <protection hidden="1"/>
    </xf>
    <xf numFmtId="165" fontId="16" fillId="0" borderId="13" xfId="1" applyFont="1" applyFill="1" applyBorder="1" applyAlignment="1" applyProtection="1">
      <alignment vertical="center"/>
      <protection hidden="1"/>
    </xf>
    <xf numFmtId="165" fontId="11" fillId="0" borderId="7" xfId="1" applyFont="1" applyFill="1" applyBorder="1" applyAlignment="1" applyProtection="1">
      <alignment vertical="center"/>
      <protection hidden="1"/>
    </xf>
    <xf numFmtId="165" fontId="11" fillId="0" borderId="11" xfId="1" applyFont="1" applyFill="1" applyBorder="1" applyAlignment="1" applyProtection="1">
      <alignment vertical="center"/>
      <protection hidden="1"/>
    </xf>
    <xf numFmtId="165" fontId="16" fillId="0" borderId="14" xfId="1" applyFont="1" applyFill="1" applyBorder="1" applyAlignment="1" applyProtection="1">
      <alignment vertical="center"/>
      <protection hidden="1"/>
    </xf>
    <xf numFmtId="165" fontId="16" fillId="0" borderId="15" xfId="1" applyFont="1" applyFill="1" applyBorder="1" applyAlignment="1" applyProtection="1">
      <alignment vertical="center"/>
      <protection hidden="1"/>
    </xf>
    <xf numFmtId="165" fontId="13" fillId="0" borderId="0" xfId="1" applyFont="1" applyFill="1" applyAlignment="1" applyProtection="1">
      <alignment vertical="center" wrapText="1"/>
      <protection hidden="1"/>
    </xf>
    <xf numFmtId="165" fontId="13" fillId="0" borderId="0" xfId="0" applyNumberFormat="1" applyFont="1" applyAlignment="1" applyProtection="1">
      <alignment vertical="center"/>
      <protection hidden="1"/>
    </xf>
    <xf numFmtId="0" fontId="12" fillId="0" borderId="10" xfId="0" applyFont="1" applyBorder="1" applyAlignment="1" applyProtection="1">
      <alignment vertical="center"/>
      <protection hidden="1"/>
    </xf>
    <xf numFmtId="165" fontId="12" fillId="0" borderId="10" xfId="1" applyFont="1" applyFill="1" applyBorder="1" applyAlignment="1" applyProtection="1">
      <alignment vertical="center" shrinkToFit="1"/>
      <protection hidden="1"/>
    </xf>
    <xf numFmtId="0" fontId="9" fillId="0" borderId="0" xfId="0" applyFont="1" applyAlignment="1" applyProtection="1">
      <alignment horizontal="center"/>
      <protection hidden="1"/>
    </xf>
    <xf numFmtId="43" fontId="24" fillId="0" borderId="39" xfId="80" applyFont="1" applyFill="1" applyBorder="1" applyAlignment="1" applyProtection="1">
      <alignment shrinkToFit="1"/>
      <protection hidden="1"/>
    </xf>
    <xf numFmtId="43" fontId="24" fillId="0" borderId="33" xfId="80" applyFont="1" applyFill="1" applyBorder="1" applyAlignment="1" applyProtection="1">
      <alignment shrinkToFit="1"/>
      <protection hidden="1"/>
    </xf>
    <xf numFmtId="43" fontId="24" fillId="0" borderId="34" xfId="80" applyFont="1" applyFill="1" applyBorder="1" applyAlignment="1" applyProtection="1">
      <alignment shrinkToFit="1"/>
      <protection hidden="1"/>
    </xf>
    <xf numFmtId="43" fontId="9" fillId="0" borderId="37" xfId="80" applyFont="1" applyFill="1" applyBorder="1" applyAlignment="1" applyProtection="1">
      <alignment shrinkToFit="1"/>
      <protection hidden="1"/>
    </xf>
    <xf numFmtId="43" fontId="9" fillId="0" borderId="38" xfId="80" applyFont="1" applyFill="1" applyBorder="1" applyAlignment="1" applyProtection="1">
      <alignment shrinkToFit="1"/>
      <protection hidden="1"/>
    </xf>
    <xf numFmtId="43" fontId="13" fillId="0" borderId="38" xfId="80" applyFont="1" applyFill="1" applyBorder="1" applyAlignment="1" applyProtection="1">
      <protection hidden="1"/>
    </xf>
    <xf numFmtId="43" fontId="9" fillId="0" borderId="16" xfId="80" applyFont="1" applyFill="1" applyBorder="1" applyAlignment="1" applyProtection="1">
      <protection hidden="1"/>
    </xf>
    <xf numFmtId="43" fontId="9" fillId="0" borderId="38" xfId="80" applyFont="1" applyFill="1" applyBorder="1" applyAlignment="1" applyProtection="1">
      <protection hidden="1"/>
    </xf>
    <xf numFmtId="43" fontId="13" fillId="0" borderId="41" xfId="80" applyFont="1" applyFill="1" applyBorder="1" applyAlignment="1" applyProtection="1">
      <alignment shrinkToFit="1"/>
      <protection hidden="1"/>
    </xf>
    <xf numFmtId="43" fontId="13" fillId="0" borderId="20" xfId="80" applyFont="1" applyFill="1" applyBorder="1" applyAlignment="1" applyProtection="1">
      <alignment shrinkToFit="1"/>
      <protection locked="0" hidden="1"/>
    </xf>
    <xf numFmtId="43" fontId="13" fillId="0" borderId="38" xfId="80" applyFont="1" applyFill="1" applyBorder="1" applyAlignment="1" applyProtection="1">
      <alignment shrinkToFit="1"/>
      <protection hidden="1"/>
    </xf>
    <xf numFmtId="0" fontId="13" fillId="0" borderId="13" xfId="0" applyFont="1" applyBorder="1" applyAlignment="1" applyProtection="1">
      <alignment wrapText="1"/>
      <protection hidden="1"/>
    </xf>
    <xf numFmtId="165" fontId="24" fillId="0" borderId="39" xfId="1" applyFont="1" applyFill="1" applyBorder="1" applyAlignment="1" applyProtection="1">
      <alignment shrinkToFit="1"/>
      <protection hidden="1"/>
    </xf>
    <xf numFmtId="165" fontId="24" fillId="0" borderId="33" xfId="1" applyFont="1" applyFill="1" applyBorder="1" applyAlignment="1" applyProtection="1">
      <alignment shrinkToFit="1"/>
      <protection hidden="1"/>
    </xf>
    <xf numFmtId="165" fontId="24" fillId="0" borderId="34" xfId="1" applyFont="1" applyFill="1" applyBorder="1" applyAlignment="1" applyProtection="1">
      <alignment shrinkToFit="1"/>
      <protection hidden="1"/>
    </xf>
    <xf numFmtId="165" fontId="9" fillId="0" borderId="37" xfId="1" applyFont="1" applyFill="1" applyBorder="1" applyAlignment="1" applyProtection="1">
      <alignment shrinkToFit="1"/>
      <protection hidden="1"/>
    </xf>
    <xf numFmtId="165" fontId="9" fillId="0" borderId="38" xfId="1" applyFont="1" applyFill="1" applyBorder="1" applyAlignment="1" applyProtection="1">
      <alignment shrinkToFit="1"/>
      <protection hidden="1"/>
    </xf>
    <xf numFmtId="165" fontId="13" fillId="0" borderId="38" xfId="1" applyFont="1" applyFill="1" applyBorder="1" applyAlignment="1" applyProtection="1">
      <protection hidden="1"/>
    </xf>
    <xf numFmtId="165" fontId="9" fillId="0" borderId="16" xfId="1" applyFont="1" applyFill="1" applyBorder="1" applyAlignment="1" applyProtection="1">
      <protection hidden="1"/>
    </xf>
    <xf numFmtId="165" fontId="9" fillId="0" borderId="38" xfId="1" applyFont="1" applyFill="1" applyBorder="1" applyAlignment="1" applyProtection="1">
      <protection hidden="1"/>
    </xf>
    <xf numFmtId="165" fontId="13" fillId="0" borderId="41" xfId="1" applyFont="1" applyFill="1" applyBorder="1" applyAlignment="1" applyProtection="1">
      <alignment shrinkToFit="1"/>
      <protection hidden="1"/>
    </xf>
    <xf numFmtId="0" fontId="13" fillId="0" borderId="0" xfId="0" applyFont="1" applyProtection="1">
      <protection locked="0" hidden="1"/>
    </xf>
    <xf numFmtId="0" fontId="12" fillId="0" borderId="0" xfId="0" applyFont="1" applyAlignment="1" applyProtection="1">
      <alignment vertical="center"/>
      <protection hidden="1"/>
    </xf>
    <xf numFmtId="0" fontId="2" fillId="0" borderId="0" xfId="0" applyFont="1" applyAlignment="1" applyProtection="1">
      <alignment vertical="center" wrapText="1"/>
      <protection hidden="1"/>
    </xf>
    <xf numFmtId="0" fontId="8" fillId="0" borderId="23" xfId="0" applyFont="1" applyBorder="1" applyAlignment="1" applyProtection="1">
      <alignment horizontal="left"/>
      <protection hidden="1"/>
    </xf>
    <xf numFmtId="0" fontId="8" fillId="0" borderId="7" xfId="0" applyFont="1" applyBorder="1" applyAlignment="1" applyProtection="1">
      <alignment horizontal="center"/>
      <protection hidden="1"/>
    </xf>
    <xf numFmtId="0" fontId="11" fillId="0" borderId="9" xfId="0" applyFont="1" applyBorder="1" applyAlignment="1" applyProtection="1">
      <alignment horizontal="center"/>
      <protection hidden="1"/>
    </xf>
    <xf numFmtId="0" fontId="11" fillId="0" borderId="10" xfId="0" applyFont="1" applyBorder="1" applyProtection="1">
      <protection hidden="1"/>
    </xf>
    <xf numFmtId="165" fontId="11" fillId="0" borderId="10" xfId="1" applyFont="1" applyFill="1" applyBorder="1" applyProtection="1">
      <protection hidden="1"/>
    </xf>
    <xf numFmtId="0" fontId="11" fillId="0" borderId="40" xfId="0" applyFont="1" applyBorder="1" applyAlignment="1" applyProtection="1">
      <alignment horizontal="center"/>
      <protection hidden="1"/>
    </xf>
    <xf numFmtId="165" fontId="11" fillId="0" borderId="11" xfId="1" applyFont="1" applyFill="1" applyBorder="1" applyProtection="1">
      <protection hidden="1"/>
    </xf>
    <xf numFmtId="0" fontId="16" fillId="0" borderId="41" xfId="0" applyFont="1" applyBorder="1" applyAlignment="1" applyProtection="1">
      <alignment horizontal="center"/>
      <protection hidden="1"/>
    </xf>
    <xf numFmtId="0" fontId="16" fillId="0" borderId="13" xfId="0" applyFont="1" applyBorder="1" applyProtection="1">
      <protection hidden="1"/>
    </xf>
    <xf numFmtId="165" fontId="16" fillId="0" borderId="13" xfId="1" applyFont="1" applyFill="1" applyBorder="1" applyProtection="1">
      <protection hidden="1"/>
    </xf>
    <xf numFmtId="0" fontId="16" fillId="0" borderId="42" xfId="0" applyFont="1" applyBorder="1" applyAlignment="1" applyProtection="1">
      <alignment horizontal="center"/>
      <protection hidden="1"/>
    </xf>
    <xf numFmtId="0" fontId="16" fillId="0" borderId="15" xfId="0" applyFont="1" applyBorder="1" applyProtection="1">
      <protection hidden="1"/>
    </xf>
    <xf numFmtId="0" fontId="11" fillId="0" borderId="45" xfId="0" applyFont="1" applyBorder="1" applyAlignment="1" applyProtection="1">
      <alignment horizontal="center"/>
      <protection hidden="1"/>
    </xf>
    <xf numFmtId="0" fontId="11" fillId="0" borderId="7" xfId="0" applyFont="1" applyBorder="1" applyProtection="1">
      <protection hidden="1"/>
    </xf>
    <xf numFmtId="0" fontId="11" fillId="0" borderId="41" xfId="0" applyFont="1" applyBorder="1" applyAlignment="1" applyProtection="1">
      <alignment horizontal="center"/>
      <protection hidden="1"/>
    </xf>
    <xf numFmtId="0" fontId="11" fillId="0" borderId="13" xfId="0" applyFont="1" applyBorder="1" applyProtection="1">
      <protection hidden="1"/>
    </xf>
    <xf numFmtId="165" fontId="12" fillId="0" borderId="13" xfId="1" applyFont="1" applyBorder="1" applyAlignment="1" applyProtection="1">
      <alignment shrinkToFit="1"/>
      <protection hidden="1"/>
    </xf>
    <xf numFmtId="0" fontId="27" fillId="0" borderId="0" xfId="0" applyFont="1" applyProtection="1">
      <protection hidden="1"/>
    </xf>
    <xf numFmtId="165" fontId="10" fillId="0" borderId="3" xfId="0" applyNumberFormat="1" applyFont="1" applyBorder="1" applyProtection="1">
      <protection hidden="1"/>
    </xf>
    <xf numFmtId="165" fontId="10" fillId="0" borderId="7" xfId="1" applyFont="1" applyBorder="1" applyAlignment="1" applyProtection="1">
      <alignment shrinkToFit="1"/>
      <protection hidden="1"/>
    </xf>
    <xf numFmtId="0" fontId="11" fillId="0" borderId="3" xfId="0" applyFont="1" applyBorder="1" applyAlignment="1" applyProtection="1">
      <alignment horizontal="center"/>
      <protection hidden="1"/>
    </xf>
    <xf numFmtId="0" fontId="50" fillId="0" borderId="0" xfId="0" applyFont="1" applyProtection="1">
      <protection hidden="1"/>
    </xf>
    <xf numFmtId="0" fontId="13" fillId="0" borderId="4" xfId="0" applyFont="1" applyBorder="1" applyAlignment="1">
      <alignment horizontal="center" vertical="center"/>
    </xf>
    <xf numFmtId="0" fontId="13" fillId="0" borderId="9" xfId="0" applyFont="1" applyBorder="1" applyAlignment="1">
      <alignment horizontal="center"/>
    </xf>
    <xf numFmtId="0" fontId="13" fillId="0" borderId="10" xfId="0" applyFont="1" applyBorder="1"/>
    <xf numFmtId="165" fontId="13" fillId="0" borderId="10" xfId="1" applyFont="1" applyFill="1" applyBorder="1"/>
    <xf numFmtId="0" fontId="13" fillId="0" borderId="5" xfId="0" applyFont="1" applyBorder="1" applyAlignment="1">
      <alignment horizontal="center"/>
    </xf>
    <xf numFmtId="0" fontId="13" fillId="0" borderId="13" xfId="0" applyFont="1" applyBorder="1"/>
    <xf numFmtId="165" fontId="13" fillId="0" borderId="13" xfId="1" applyFont="1" applyFill="1" applyBorder="1"/>
    <xf numFmtId="0" fontId="13" fillId="0" borderId="6" xfId="0" applyFont="1" applyBorder="1" applyAlignment="1">
      <alignment horizontal="center"/>
    </xf>
    <xf numFmtId="0" fontId="13" fillId="0" borderId="15" xfId="0" applyFont="1" applyBorder="1"/>
    <xf numFmtId="165" fontId="13" fillId="0" borderId="15" xfId="1" applyFont="1" applyFill="1" applyBorder="1"/>
    <xf numFmtId="0" fontId="13" fillId="0" borderId="3" xfId="0" applyFont="1" applyBorder="1" applyAlignment="1">
      <alignment horizontal="center"/>
    </xf>
    <xf numFmtId="0" fontId="13" fillId="0" borderId="7" xfId="0" applyFont="1" applyBorder="1"/>
    <xf numFmtId="165" fontId="9" fillId="0" borderId="7" xfId="1" applyFont="1" applyFill="1" applyBorder="1"/>
    <xf numFmtId="0" fontId="9" fillId="0" borderId="0" xfId="0" applyFont="1"/>
    <xf numFmtId="0" fontId="13" fillId="0" borderId="0" xfId="0" applyFont="1"/>
    <xf numFmtId="0" fontId="8" fillId="0" borderId="14" xfId="0" applyFont="1" applyBorder="1" applyAlignment="1">
      <alignment horizontal="center"/>
    </xf>
    <xf numFmtId="0" fontId="8" fillId="0" borderId="9" xfId="0" applyFont="1" applyBorder="1" applyAlignment="1">
      <alignment horizontal="center"/>
    </xf>
    <xf numFmtId="0" fontId="2" fillId="0" borderId="5" xfId="0" applyFont="1" applyBorder="1" applyAlignment="1">
      <alignment horizontal="center"/>
    </xf>
    <xf numFmtId="0" fontId="8" fillId="0" borderId="6" xfId="0" applyFont="1" applyBorder="1" applyAlignment="1">
      <alignment horizontal="center"/>
    </xf>
    <xf numFmtId="0" fontId="8" fillId="0" borderId="21" xfId="0" applyFont="1" applyBorder="1" applyAlignment="1">
      <alignment horizontal="center"/>
    </xf>
    <xf numFmtId="0" fontId="8" fillId="0" borderId="12" xfId="0" applyFont="1" applyBorder="1" applyAlignment="1">
      <alignment horizontal="center"/>
    </xf>
    <xf numFmtId="0" fontId="8" fillId="0" borderId="3" xfId="0" applyFont="1" applyBorder="1" applyAlignment="1">
      <alignment horizontal="center"/>
    </xf>
    <xf numFmtId="0" fontId="8" fillId="0" borderId="7" xfId="0" applyFont="1" applyBorder="1"/>
    <xf numFmtId="165" fontId="8" fillId="0" borderId="7" xfId="1" applyFont="1" applyBorder="1"/>
    <xf numFmtId="165" fontId="2" fillId="0" borderId="0" xfId="1" applyFont="1"/>
    <xf numFmtId="43" fontId="24" fillId="0" borderId="39" xfId="7" applyFont="1" applyFill="1" applyBorder="1" applyAlignment="1" applyProtection="1">
      <alignment shrinkToFit="1"/>
      <protection hidden="1"/>
    </xf>
    <xf numFmtId="43" fontId="24" fillId="0" borderId="33" xfId="7" applyFont="1" applyFill="1" applyBorder="1" applyAlignment="1" applyProtection="1">
      <alignment shrinkToFit="1"/>
      <protection hidden="1"/>
    </xf>
    <xf numFmtId="43" fontId="24" fillId="0" borderId="34" xfId="7" applyFont="1" applyFill="1" applyBorder="1" applyAlignment="1" applyProtection="1">
      <alignment shrinkToFit="1"/>
      <protection hidden="1"/>
    </xf>
    <xf numFmtId="0" fontId="9" fillId="0" borderId="40" xfId="0" applyFont="1" applyBorder="1" applyAlignment="1" applyProtection="1">
      <alignment horizontal="center"/>
      <protection hidden="1"/>
    </xf>
    <xf numFmtId="43" fontId="9" fillId="0" borderId="37" xfId="7" applyFont="1" applyFill="1" applyBorder="1" applyAlignment="1" applyProtection="1">
      <alignment shrinkToFit="1"/>
      <protection hidden="1"/>
    </xf>
    <xf numFmtId="0" fontId="13" fillId="0" borderId="41" xfId="0" applyFont="1" applyBorder="1" applyAlignment="1" applyProtection="1">
      <alignment horizontal="center"/>
      <protection hidden="1"/>
    </xf>
    <xf numFmtId="43" fontId="13" fillId="0" borderId="38" xfId="7" applyFont="1" applyFill="1" applyBorder="1" applyAlignment="1" applyProtection="1">
      <protection hidden="1"/>
    </xf>
    <xf numFmtId="0" fontId="13" fillId="0" borderId="42" xfId="0" applyFont="1" applyBorder="1" applyAlignment="1" applyProtection="1">
      <alignment horizontal="center"/>
      <protection hidden="1"/>
    </xf>
    <xf numFmtId="43" fontId="13" fillId="0" borderId="43" xfId="7" applyFont="1" applyFill="1" applyBorder="1" applyAlignment="1" applyProtection="1">
      <protection hidden="1"/>
    </xf>
    <xf numFmtId="0" fontId="9" fillId="0" borderId="45" xfId="0" applyFont="1" applyBorder="1" applyAlignment="1" applyProtection="1">
      <alignment horizontal="center"/>
      <protection hidden="1"/>
    </xf>
    <xf numFmtId="43" fontId="9" fillId="0" borderId="16" xfId="7" applyFont="1" applyFill="1" applyBorder="1" applyAlignment="1" applyProtection="1">
      <protection hidden="1"/>
    </xf>
    <xf numFmtId="43" fontId="9" fillId="0" borderId="37" xfId="7" applyFont="1" applyFill="1" applyBorder="1" applyAlignment="1" applyProtection="1">
      <protection hidden="1"/>
    </xf>
    <xf numFmtId="0" fontId="9" fillId="0" borderId="41" xfId="0" applyFont="1" applyBorder="1" applyAlignment="1" applyProtection="1">
      <alignment horizontal="center"/>
      <protection hidden="1"/>
    </xf>
    <xf numFmtId="43" fontId="9" fillId="0" borderId="38" xfId="7" applyFont="1" applyFill="1" applyBorder="1" applyAlignment="1" applyProtection="1">
      <protection hidden="1"/>
    </xf>
    <xf numFmtId="165" fontId="13" fillId="0" borderId="43" xfId="1" applyFont="1" applyFill="1" applyBorder="1" applyAlignment="1" applyProtection="1">
      <protection hidden="1"/>
    </xf>
    <xf numFmtId="165" fontId="9" fillId="0" borderId="37" xfId="1" applyFont="1" applyFill="1" applyBorder="1" applyAlignment="1" applyProtection="1">
      <protection hidden="1"/>
    </xf>
    <xf numFmtId="43" fontId="13" fillId="0" borderId="43" xfId="80" applyFont="1" applyFill="1" applyBorder="1" applyAlignment="1" applyProtection="1">
      <protection hidden="1"/>
    </xf>
    <xf numFmtId="43" fontId="9" fillId="0" borderId="37" xfId="80" applyFont="1" applyFill="1" applyBorder="1" applyAlignment="1" applyProtection="1">
      <protection hidden="1"/>
    </xf>
    <xf numFmtId="0" fontId="24" fillId="0" borderId="0" xfId="0" applyFont="1" applyAlignment="1" applyProtection="1">
      <alignment horizontal="center"/>
      <protection hidden="1"/>
    </xf>
    <xf numFmtId="0" fontId="24" fillId="0" borderId="0" xfId="0" applyFont="1" applyProtection="1">
      <protection hidden="1"/>
    </xf>
    <xf numFmtId="43" fontId="13" fillId="0" borderId="50" xfId="80" applyFont="1" applyFill="1" applyBorder="1" applyAlignment="1" applyProtection="1">
      <alignment vertical="center" shrinkToFit="1"/>
      <protection locked="0"/>
    </xf>
    <xf numFmtId="0" fontId="9" fillId="0" borderId="18" xfId="80" applyNumberFormat="1" applyFont="1" applyFill="1" applyBorder="1" applyAlignment="1" applyProtection="1">
      <alignment horizontal="center" vertical="center" wrapText="1" shrinkToFit="1"/>
      <protection hidden="1"/>
    </xf>
    <xf numFmtId="43" fontId="24" fillId="0" borderId="10" xfId="80" applyFont="1" applyFill="1" applyBorder="1" applyAlignment="1" applyProtection="1">
      <alignment shrinkToFit="1"/>
      <protection hidden="1"/>
    </xf>
    <xf numFmtId="43" fontId="13" fillId="0" borderId="13" xfId="80" applyFont="1" applyFill="1" applyBorder="1" applyAlignment="1" applyProtection="1">
      <alignment shrinkToFit="1"/>
      <protection locked="0"/>
    </xf>
    <xf numFmtId="43" fontId="13" fillId="0" borderId="13" xfId="80" applyFont="1" applyFill="1" applyBorder="1" applyAlignment="1" applyProtection="1">
      <alignment shrinkToFit="1"/>
      <protection hidden="1"/>
    </xf>
    <xf numFmtId="43" fontId="13" fillId="0" borderId="15" xfId="80" applyFont="1" applyFill="1" applyBorder="1" applyAlignment="1" applyProtection="1">
      <alignment shrinkToFit="1"/>
      <protection locked="0"/>
    </xf>
    <xf numFmtId="43" fontId="13" fillId="0" borderId="15" xfId="80" applyFont="1" applyFill="1" applyBorder="1" applyAlignment="1" applyProtection="1">
      <alignment shrinkToFit="1"/>
      <protection hidden="1"/>
    </xf>
    <xf numFmtId="43" fontId="13" fillId="0" borderId="54" xfId="80" applyFont="1" applyFill="1" applyBorder="1" applyAlignment="1" applyProtection="1">
      <alignment shrinkToFit="1"/>
      <protection locked="0"/>
    </xf>
    <xf numFmtId="49" fontId="51" fillId="0" borderId="10" xfId="0" applyNumberFormat="1" applyFont="1" applyBorder="1" applyAlignment="1">
      <alignment horizontal="center"/>
    </xf>
    <xf numFmtId="0" fontId="51" fillId="0" borderId="10" xfId="0" applyFont="1" applyBorder="1" applyAlignment="1">
      <alignment horizontal="left"/>
    </xf>
    <xf numFmtId="165" fontId="52" fillId="0" borderId="14" xfId="1" applyFont="1" applyFill="1" applyBorder="1" applyAlignment="1" applyProtection="1">
      <alignment horizontal="center" vertical="center" wrapText="1"/>
      <protection hidden="1"/>
    </xf>
    <xf numFmtId="0" fontId="0" fillId="0" borderId="13" xfId="0" applyBorder="1" applyAlignment="1">
      <alignment horizontal="center"/>
    </xf>
    <xf numFmtId="165" fontId="0" fillId="0" borderId="13" xfId="1" applyFont="1" applyBorder="1"/>
    <xf numFmtId="0" fontId="27" fillId="0" borderId="13" xfId="0" applyFont="1" applyBorder="1" applyAlignment="1">
      <alignment horizontal="center"/>
    </xf>
    <xf numFmtId="165" fontId="27" fillId="0" borderId="13" xfId="1" applyFont="1" applyBorder="1"/>
    <xf numFmtId="49" fontId="0" fillId="0" borderId="13" xfId="0" applyNumberFormat="1" applyBorder="1" applyAlignment="1">
      <alignment horizontal="center"/>
    </xf>
    <xf numFmtId="49" fontId="51" fillId="0" borderId="13" xfId="0" applyNumberFormat="1" applyFont="1" applyBorder="1" applyAlignment="1">
      <alignment horizontal="center"/>
    </xf>
    <xf numFmtId="49" fontId="27" fillId="0" borderId="18" xfId="0" applyNumberFormat="1" applyFont="1" applyBorder="1" applyAlignment="1">
      <alignment horizontal="center"/>
    </xf>
    <xf numFmtId="0" fontId="27" fillId="0" borderId="18" xfId="0" applyFont="1" applyBorder="1" applyAlignment="1">
      <alignment horizontal="left"/>
    </xf>
    <xf numFmtId="165" fontId="27" fillId="0" borderId="18" xfId="1" applyFont="1" applyBorder="1"/>
    <xf numFmtId="49" fontId="27" fillId="0" borderId="7" xfId="0" applyNumberFormat="1" applyFont="1" applyBorder="1" applyAlignment="1">
      <alignment horizontal="center"/>
    </xf>
    <xf numFmtId="0" fontId="27" fillId="0" borderId="7" xfId="0" applyFont="1" applyBorder="1" applyAlignment="1">
      <alignment horizontal="center"/>
    </xf>
    <xf numFmtId="165" fontId="27" fillId="0" borderId="7" xfId="1" applyFont="1" applyBorder="1"/>
    <xf numFmtId="165" fontId="27" fillId="0" borderId="0" xfId="1" applyFont="1" applyBorder="1"/>
    <xf numFmtId="49" fontId="0" fillId="0" borderId="0" xfId="0" applyNumberFormat="1" applyAlignment="1">
      <alignment horizontal="center"/>
    </xf>
    <xf numFmtId="0" fontId="0" fillId="0" borderId="0" xfId="0" applyAlignment="1">
      <alignment horizontal="left"/>
    </xf>
    <xf numFmtId="165" fontId="2" fillId="0" borderId="12" xfId="1" applyFont="1" applyBorder="1"/>
    <xf numFmtId="165" fontId="8" fillId="0" borderId="57" xfId="1" applyFont="1" applyBorder="1"/>
    <xf numFmtId="165" fontId="8" fillId="0" borderId="36" xfId="1" applyFont="1" applyBorder="1"/>
    <xf numFmtId="165" fontId="8" fillId="0" borderId="58" xfId="1" applyFont="1" applyBorder="1"/>
    <xf numFmtId="9" fontId="27" fillId="0" borderId="0" xfId="2" applyNumberFormat="1" applyFont="1"/>
    <xf numFmtId="165" fontId="2" fillId="0" borderId="0" xfId="0" applyNumberFormat="1" applyFont="1" applyProtection="1">
      <protection hidden="1"/>
    </xf>
    <xf numFmtId="165" fontId="13" fillId="0" borderId="0" xfId="1" applyFont="1" applyProtection="1">
      <protection hidden="1"/>
    </xf>
    <xf numFmtId="165" fontId="27" fillId="0" borderId="0" xfId="1" applyFont="1"/>
    <xf numFmtId="165" fontId="13" fillId="0" borderId="0" xfId="1" applyFont="1" applyAlignment="1" applyProtection="1">
      <alignment vertical="center"/>
      <protection hidden="1"/>
    </xf>
    <xf numFmtId="165" fontId="9" fillId="0" borderId="0" xfId="1" applyFont="1" applyAlignment="1" applyProtection="1">
      <alignment vertical="center"/>
      <protection hidden="1"/>
    </xf>
    <xf numFmtId="0" fontId="7" fillId="6" borderId="0" xfId="0" applyFont="1" applyFill="1" applyAlignment="1" applyProtection="1">
      <alignment horizontal="center" vertical="center" shrinkToFit="1"/>
      <protection hidden="1"/>
    </xf>
    <xf numFmtId="0" fontId="47" fillId="3" borderId="0" xfId="0" applyFont="1" applyFill="1" applyAlignment="1" applyProtection="1">
      <alignment horizontal="center"/>
      <protection hidden="1"/>
    </xf>
    <xf numFmtId="0" fontId="6" fillId="5" borderId="0" xfId="0" applyFont="1" applyFill="1" applyAlignment="1" applyProtection="1">
      <alignment horizontal="center"/>
      <protection hidden="1"/>
    </xf>
    <xf numFmtId="0" fontId="6" fillId="5" borderId="32" xfId="0" applyFont="1" applyFill="1" applyBorder="1" applyAlignment="1" applyProtection="1">
      <protection hidden="1"/>
    </xf>
    <xf numFmtId="0" fontId="9" fillId="0" borderId="22" xfId="1" applyNumberFormat="1" applyFont="1" applyFill="1" applyBorder="1" applyAlignment="1" applyProtection="1">
      <alignment horizontal="center" vertical="center" wrapText="1" shrinkToFit="1"/>
      <protection hidden="1"/>
    </xf>
    <xf numFmtId="165" fontId="24" fillId="0" borderId="9" xfId="1" applyFont="1" applyFill="1" applyBorder="1" applyAlignment="1" applyProtection="1">
      <alignment shrinkToFit="1"/>
      <protection hidden="1"/>
    </xf>
    <xf numFmtId="165" fontId="9" fillId="0" borderId="12" xfId="1" applyFont="1" applyFill="1" applyBorder="1" applyAlignment="1" applyProtection="1">
      <alignment shrinkToFit="1"/>
      <protection hidden="1"/>
    </xf>
    <xf numFmtId="165" fontId="13" fillId="0" borderId="5" xfId="1" applyFont="1" applyFill="1" applyBorder="1" applyAlignment="1" applyProtection="1">
      <alignment shrinkToFit="1"/>
      <protection locked="0"/>
    </xf>
    <xf numFmtId="165" fontId="13" fillId="0" borderId="6" xfId="1" applyFont="1" applyFill="1" applyBorder="1" applyAlignment="1" applyProtection="1">
      <alignment shrinkToFit="1"/>
      <protection locked="0"/>
    </xf>
    <xf numFmtId="165" fontId="9" fillId="0" borderId="3" xfId="1" applyFont="1" applyFill="1" applyBorder="1" applyAlignment="1" applyProtection="1">
      <alignment shrinkToFit="1"/>
      <protection hidden="1"/>
    </xf>
    <xf numFmtId="165" fontId="9" fillId="0" borderId="5" xfId="1" applyFont="1" applyFill="1" applyBorder="1" applyAlignment="1" applyProtection="1">
      <alignment shrinkToFit="1"/>
      <protection hidden="1"/>
    </xf>
    <xf numFmtId="165" fontId="24" fillId="0" borderId="3" xfId="1" applyFont="1" applyFill="1" applyBorder="1" applyAlignment="1" applyProtection="1">
      <alignment shrinkToFit="1"/>
      <protection hidden="1"/>
    </xf>
    <xf numFmtId="0" fontId="9" fillId="0" borderId="23" xfId="1" applyNumberFormat="1" applyFont="1" applyFill="1" applyBorder="1" applyAlignment="1" applyProtection="1">
      <alignment horizontal="center" vertical="center" wrapText="1" shrinkToFit="1"/>
      <protection hidden="1"/>
    </xf>
    <xf numFmtId="165" fontId="24" fillId="0" borderId="10" xfId="1" applyFont="1" applyFill="1" applyBorder="1" applyAlignment="1" applyProtection="1">
      <alignment shrinkToFit="1"/>
      <protection hidden="1"/>
    </xf>
    <xf numFmtId="165" fontId="9" fillId="0" borderId="11" xfId="1" applyFont="1" applyFill="1" applyBorder="1" applyAlignment="1" applyProtection="1">
      <alignment shrinkToFit="1"/>
      <protection hidden="1"/>
    </xf>
    <xf numFmtId="165" fontId="13" fillId="0" borderId="13" xfId="1" applyFont="1" applyFill="1" applyBorder="1" applyAlignment="1" applyProtection="1">
      <alignment shrinkToFit="1"/>
      <protection hidden="1"/>
    </xf>
    <xf numFmtId="165" fontId="13" fillId="0" borderId="15" xfId="1" applyFont="1" applyFill="1" applyBorder="1" applyAlignment="1" applyProtection="1">
      <alignment shrinkToFit="1"/>
      <protection hidden="1"/>
    </xf>
    <xf numFmtId="165" fontId="9" fillId="0" borderId="7" xfId="1" applyFont="1" applyFill="1" applyBorder="1" applyAlignment="1" applyProtection="1">
      <alignment shrinkToFit="1"/>
      <protection hidden="1"/>
    </xf>
    <xf numFmtId="165" fontId="9" fillId="0" borderId="13" xfId="1" applyFont="1" applyFill="1" applyBorder="1" applyAlignment="1" applyProtection="1">
      <alignment shrinkToFit="1"/>
      <protection hidden="1"/>
    </xf>
    <xf numFmtId="165" fontId="24" fillId="0" borderId="7" xfId="1" applyFont="1" applyFill="1" applyBorder="1" applyAlignment="1" applyProtection="1">
      <alignment shrinkToFit="1"/>
      <protection hidden="1"/>
    </xf>
    <xf numFmtId="165" fontId="11" fillId="0" borderId="10" xfId="1" applyFont="1" applyFill="1" applyBorder="1" applyAlignment="1" applyProtection="1">
      <alignment horizontal="center" vertical="center"/>
      <protection hidden="1"/>
    </xf>
    <xf numFmtId="165" fontId="11" fillId="0" borderId="13" xfId="1" applyFont="1" applyFill="1" applyBorder="1" applyAlignment="1" applyProtection="1">
      <alignment horizontal="center" vertical="center"/>
      <protection hidden="1"/>
    </xf>
    <xf numFmtId="165" fontId="16" fillId="0" borderId="13" xfId="1" applyFont="1" applyFill="1" applyBorder="1" applyAlignment="1" applyProtection="1">
      <alignment horizontal="center" vertical="center"/>
      <protection hidden="1"/>
    </xf>
    <xf numFmtId="165" fontId="11" fillId="0" borderId="7" xfId="1" applyFont="1" applyFill="1" applyBorder="1" applyAlignment="1" applyProtection="1">
      <alignment horizontal="center" vertical="center"/>
      <protection hidden="1"/>
    </xf>
    <xf numFmtId="165" fontId="11" fillId="0" borderId="11" xfId="1" applyFont="1" applyFill="1" applyBorder="1" applyAlignment="1" applyProtection="1">
      <alignment horizontal="center" vertical="center"/>
      <protection hidden="1"/>
    </xf>
    <xf numFmtId="165" fontId="16" fillId="0" borderId="14" xfId="1" applyFont="1" applyFill="1" applyBorder="1" applyAlignment="1" applyProtection="1">
      <alignment horizontal="center" vertical="center"/>
      <protection hidden="1"/>
    </xf>
    <xf numFmtId="165" fontId="16" fillId="0" borderId="15" xfId="1" applyFont="1" applyFill="1" applyBorder="1" applyAlignment="1" applyProtection="1">
      <alignment horizontal="center" vertical="center"/>
      <protection hidden="1"/>
    </xf>
    <xf numFmtId="165" fontId="10" fillId="0" borderId="7" xfId="1" applyFont="1" applyBorder="1" applyAlignment="1" applyProtection="1">
      <alignment horizontal="center" shrinkToFit="1"/>
      <protection hidden="1"/>
    </xf>
    <xf numFmtId="9" fontId="8" fillId="0" borderId="0" xfId="2" applyFont="1" applyFill="1" applyBorder="1"/>
    <xf numFmtId="0" fontId="0" fillId="0" borderId="13" xfId="0" quotePrefix="1" applyBorder="1" applyAlignment="1">
      <alignment horizontal="center"/>
    </xf>
    <xf numFmtId="0" fontId="2" fillId="0" borderId="5" xfId="0" quotePrefix="1" applyFont="1" applyBorder="1" applyAlignment="1">
      <alignment horizontal="center"/>
    </xf>
    <xf numFmtId="49" fontId="27" fillId="0" borderId="13" xfId="0" applyNumberFormat="1" applyFont="1" applyBorder="1" applyAlignment="1">
      <alignment horizontal="center"/>
    </xf>
    <xf numFmtId="165" fontId="1" fillId="0" borderId="13" xfId="1" applyFont="1" applyBorder="1"/>
    <xf numFmtId="165" fontId="1" fillId="0" borderId="18" xfId="1" applyFont="1" applyBorder="1"/>
    <xf numFmtId="49" fontId="54" fillId="0" borderId="10" xfId="0" applyNumberFormat="1" applyFont="1" applyBorder="1" applyAlignment="1">
      <alignment horizontal="center"/>
    </xf>
    <xf numFmtId="49" fontId="0" fillId="0" borderId="13" xfId="0" applyNumberFormat="1" applyFont="1" applyBorder="1" applyAlignment="1">
      <alignment horizontal="center"/>
    </xf>
    <xf numFmtId="0" fontId="0" fillId="0" borderId="13" xfId="0" applyFont="1" applyBorder="1" applyAlignment="1">
      <alignment horizontal="left"/>
    </xf>
    <xf numFmtId="0" fontId="0" fillId="0" borderId="13" xfId="0" applyFont="1" applyBorder="1"/>
    <xf numFmtId="0" fontId="0" fillId="0" borderId="13" xfId="0" applyBorder="1" applyAlignment="1">
      <alignment horizontal="left" wrapText="1"/>
    </xf>
    <xf numFmtId="0" fontId="51" fillId="0" borderId="10" xfId="0" applyFont="1" applyBorder="1" applyAlignment="1">
      <alignment horizontal="left" wrapText="1"/>
    </xf>
    <xf numFmtId="0" fontId="27" fillId="0" borderId="13" xfId="0" applyFont="1" applyBorder="1" applyAlignment="1">
      <alignment horizontal="left" wrapText="1"/>
    </xf>
    <xf numFmtId="0" fontId="51" fillId="0" borderId="13" xfId="0" applyFont="1" applyBorder="1" applyAlignment="1">
      <alignment horizontal="left" wrapText="1"/>
    </xf>
    <xf numFmtId="0" fontId="0" fillId="0" borderId="13" xfId="0" applyBorder="1" applyAlignment="1">
      <alignment wrapText="1"/>
    </xf>
    <xf numFmtId="0" fontId="27" fillId="0" borderId="13" xfId="0" applyFont="1" applyBorder="1" applyAlignment="1">
      <alignment wrapText="1"/>
    </xf>
    <xf numFmtId="0" fontId="27" fillId="0" borderId="18" xfId="0" applyFont="1" applyBorder="1" applyAlignment="1">
      <alignment horizontal="left" wrapText="1"/>
    </xf>
    <xf numFmtId="0" fontId="27" fillId="0" borderId="7" xfId="0" applyFont="1" applyBorder="1" applyAlignment="1">
      <alignment horizontal="center" wrapText="1"/>
    </xf>
    <xf numFmtId="0" fontId="0" fillId="0" borderId="0" xfId="0" applyAlignment="1">
      <alignment horizontal="left" wrapText="1"/>
    </xf>
    <xf numFmtId="0" fontId="55" fillId="0" borderId="23" xfId="0" applyFont="1" applyBorder="1" applyAlignment="1">
      <alignment horizontal="justify" vertical="center" wrapText="1"/>
    </xf>
    <xf numFmtId="43" fontId="0" fillId="0" borderId="0" xfId="0" applyNumberFormat="1"/>
    <xf numFmtId="0" fontId="17"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165" fontId="11" fillId="0" borderId="1" xfId="1" applyFont="1" applyFill="1" applyBorder="1" applyAlignment="1" applyProtection="1">
      <alignment horizontal="center" vertical="center" wrapText="1"/>
      <protection hidden="1"/>
    </xf>
    <xf numFmtId="49" fontId="2" fillId="0" borderId="4" xfId="0" applyNumberFormat="1" applyFont="1" applyBorder="1" applyAlignment="1">
      <alignment horizontal="center" vertical="center"/>
    </xf>
    <xf numFmtId="49" fontId="8" fillId="0" borderId="22" xfId="0" applyNumberFormat="1" applyFont="1" applyBorder="1" applyAlignment="1">
      <alignment horizontal="center" vertical="center"/>
    </xf>
    <xf numFmtId="0" fontId="17"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165" fontId="11" fillId="0" borderId="1" xfId="1" applyFont="1" applyFill="1" applyBorder="1" applyAlignment="1" applyProtection="1">
      <alignment horizontal="center" vertical="center" wrapText="1"/>
      <protection hidden="1"/>
    </xf>
    <xf numFmtId="165" fontId="26" fillId="0" borderId="11" xfId="0" applyNumberFormat="1" applyFont="1" applyBorder="1" applyAlignment="1">
      <alignment horizontal="center"/>
    </xf>
    <xf numFmtId="10" fontId="9" fillId="0" borderId="7" xfId="2" applyNumberFormat="1" applyFont="1" applyBorder="1" applyAlignment="1">
      <alignment horizontal="center"/>
    </xf>
    <xf numFmtId="10" fontId="9" fillId="0" borderId="13" xfId="2" applyNumberFormat="1" applyFont="1" applyBorder="1" applyAlignment="1">
      <alignment horizontal="center"/>
    </xf>
    <xf numFmtId="10" fontId="9" fillId="0" borderId="15" xfId="2" applyNumberFormat="1" applyFont="1" applyBorder="1" applyAlignment="1">
      <alignment horizontal="center"/>
    </xf>
    <xf numFmtId="10" fontId="9" fillId="0" borderId="13" xfId="0" applyNumberFormat="1" applyFont="1" applyBorder="1" applyAlignment="1">
      <alignment horizontal="center"/>
    </xf>
    <xf numFmtId="0" fontId="13" fillId="0" borderId="12" xfId="0" applyFont="1" applyBorder="1" applyAlignment="1">
      <alignment wrapText="1"/>
    </xf>
    <xf numFmtId="10" fontId="13" fillId="0" borderId="12" xfId="2" applyNumberFormat="1" applyFont="1" applyBorder="1" applyAlignment="1">
      <alignment horizontal="center"/>
    </xf>
    <xf numFmtId="10" fontId="13" fillId="0" borderId="11" xfId="2" applyNumberFormat="1" applyFont="1" applyBorder="1" applyAlignment="1">
      <alignment horizontal="center"/>
    </xf>
    <xf numFmtId="0" fontId="60" fillId="0" borderId="0" xfId="0" applyFont="1" applyAlignment="1">
      <alignment horizontal="center" vertical="center"/>
    </xf>
    <xf numFmtId="0" fontId="55" fillId="0" borderId="0" xfId="0" applyFont="1" applyAlignment="1">
      <alignment horizontal="justify" vertical="center"/>
    </xf>
    <xf numFmtId="0" fontId="0" fillId="0" borderId="0" xfId="0" applyAlignment="1">
      <alignment horizontal="justify" vertical="center"/>
    </xf>
    <xf numFmtId="0" fontId="56" fillId="0" borderId="0" xfId="0" applyFont="1" applyAlignment="1">
      <alignment horizontal="justify" vertical="center"/>
    </xf>
    <xf numFmtId="0" fontId="0" fillId="0" borderId="0" xfId="0" applyAlignment="1">
      <alignment vertical="center"/>
    </xf>
    <xf numFmtId="0" fontId="55" fillId="0" borderId="7" xfId="0" applyFont="1" applyBorder="1" applyAlignment="1">
      <alignment horizontal="justify" vertical="center" wrapText="1"/>
    </xf>
    <xf numFmtId="0" fontId="55" fillId="0" borderId="17" xfId="0" applyFont="1" applyBorder="1" applyAlignment="1">
      <alignment horizontal="justify" vertical="center" wrapText="1"/>
    </xf>
    <xf numFmtId="0" fontId="56" fillId="0" borderId="23" xfId="0" applyFont="1" applyBorder="1" applyAlignment="1">
      <alignment horizontal="justify" vertical="center" wrapText="1"/>
    </xf>
    <xf numFmtId="0" fontId="56" fillId="0" borderId="36" xfId="0" applyFont="1" applyBorder="1" applyAlignment="1">
      <alignment vertical="center" wrapText="1"/>
    </xf>
    <xf numFmtId="4" fontId="56" fillId="0" borderId="36" xfId="0" applyNumberFormat="1" applyFont="1" applyBorder="1" applyAlignment="1">
      <alignment horizontal="justify" vertical="center" wrapText="1"/>
    </xf>
    <xf numFmtId="4" fontId="57" fillId="0" borderId="36" xfId="0" applyNumberFormat="1" applyFont="1" applyBorder="1" applyAlignment="1">
      <alignment horizontal="justify" vertical="center" wrapText="1"/>
    </xf>
    <xf numFmtId="0" fontId="57" fillId="0" borderId="36" xfId="0" applyFont="1" applyBorder="1" applyAlignment="1">
      <alignment vertical="center" wrapText="1"/>
    </xf>
    <xf numFmtId="0" fontId="55" fillId="0" borderId="36" xfId="0" applyFont="1" applyBorder="1" applyAlignment="1">
      <alignment horizontal="justify" vertical="center" wrapText="1"/>
    </xf>
    <xf numFmtId="0" fontId="58" fillId="0" borderId="0" xfId="0" applyFont="1" applyAlignment="1">
      <alignment horizontal="justify" vertical="center"/>
    </xf>
    <xf numFmtId="0" fontId="58" fillId="0" borderId="0" xfId="0" applyFont="1" applyAlignment="1">
      <alignment horizontal="left" vertical="center" indent="2"/>
    </xf>
    <xf numFmtId="0" fontId="56" fillId="0" borderId="0" xfId="0" applyFont="1" applyAlignment="1">
      <alignment horizontal="left" vertical="center" indent="2"/>
    </xf>
    <xf numFmtId="4" fontId="56" fillId="0" borderId="0" xfId="0" applyNumberFormat="1" applyFont="1" applyAlignment="1">
      <alignment horizontal="left" vertical="center" indent="2"/>
    </xf>
    <xf numFmtId="0" fontId="31" fillId="0" borderId="0" xfId="0" applyFont="1" applyFill="1" applyAlignment="1">
      <alignment horizontal="center"/>
    </xf>
    <xf numFmtId="0" fontId="17"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9" fillId="0" borderId="0" xfId="0" applyFont="1" applyBorder="1" applyAlignment="1">
      <alignment horizontal="center" wrapText="1"/>
    </xf>
    <xf numFmtId="0" fontId="3" fillId="2" borderId="0" xfId="0" applyFont="1" applyFill="1" applyAlignment="1" applyProtection="1">
      <alignment horizontal="center"/>
      <protection hidden="1"/>
    </xf>
    <xf numFmtId="0" fontId="4" fillId="3" borderId="0" xfId="0" applyFont="1" applyFill="1" applyAlignment="1" applyProtection="1">
      <alignment horizontal="center"/>
      <protection hidden="1"/>
    </xf>
    <xf numFmtId="0" fontId="5" fillId="4" borderId="0" xfId="0" applyFont="1" applyFill="1" applyAlignment="1" applyProtection="1">
      <alignment horizontal="center"/>
      <protection hidden="1"/>
    </xf>
    <xf numFmtId="0" fontId="5" fillId="5" borderId="0" xfId="0" applyFont="1" applyFill="1" applyAlignment="1" applyProtection="1">
      <alignment horizontal="center"/>
      <protection hidden="1"/>
    </xf>
    <xf numFmtId="0" fontId="7" fillId="6" borderId="0" xfId="0" applyFont="1" applyFill="1" applyBorder="1" applyAlignment="1" applyProtection="1">
      <alignment horizontal="center" vertical="center" shrinkToFit="1"/>
      <protection hidden="1"/>
    </xf>
    <xf numFmtId="0" fontId="2" fillId="0" borderId="0" xfId="0" applyFont="1" applyBorder="1" applyAlignment="1" applyProtection="1">
      <alignment horizontal="center"/>
      <protection hidden="1"/>
    </xf>
    <xf numFmtId="165" fontId="5" fillId="5" borderId="0" xfId="1" applyFont="1" applyFill="1" applyAlignment="1" applyProtection="1">
      <alignment horizontal="center"/>
      <protection hidden="1"/>
    </xf>
    <xf numFmtId="165" fontId="9" fillId="0" borderId="10" xfId="1" applyFont="1" applyFill="1" applyBorder="1" applyAlignment="1" applyProtection="1">
      <alignment horizontal="center" vertical="center" wrapText="1"/>
      <protection hidden="1"/>
    </xf>
    <xf numFmtId="165" fontId="9" fillId="0" borderId="18" xfId="1" applyFont="1" applyFill="1" applyBorder="1" applyAlignment="1" applyProtection="1">
      <alignment horizontal="center" vertical="center" wrapText="1"/>
      <protection hidden="1"/>
    </xf>
    <xf numFmtId="0" fontId="28" fillId="0" borderId="0" xfId="0" applyFont="1" applyAlignment="1" applyProtection="1">
      <alignment horizontal="center"/>
      <protection hidden="1"/>
    </xf>
    <xf numFmtId="0" fontId="29" fillId="0" borderId="0" xfId="0" applyFont="1" applyAlignment="1" applyProtection="1">
      <alignment horizontal="center"/>
      <protection hidden="1"/>
    </xf>
    <xf numFmtId="0" fontId="30" fillId="0" borderId="0" xfId="0" applyFont="1" applyAlignment="1" applyProtection="1">
      <alignment horizontal="center" vertical="center" shrinkToFit="1"/>
      <protection hidden="1"/>
    </xf>
    <xf numFmtId="165" fontId="9" fillId="0" borderId="1" xfId="1" applyFont="1" applyFill="1" applyBorder="1" applyAlignment="1" applyProtection="1">
      <alignment horizontal="center" vertical="center" wrapText="1"/>
      <protection hidden="1"/>
    </xf>
    <xf numFmtId="165" fontId="9" fillId="0" borderId="23" xfId="1" applyFont="1" applyFill="1" applyBorder="1" applyAlignment="1" applyProtection="1">
      <alignment horizontal="center" vertical="center" wrapText="1"/>
      <protection hidden="1"/>
    </xf>
    <xf numFmtId="0" fontId="28" fillId="0" borderId="0" xfId="0" applyFont="1" applyFill="1" applyAlignment="1" applyProtection="1">
      <alignment horizontal="center"/>
      <protection hidden="1"/>
    </xf>
    <xf numFmtId="0" fontId="29" fillId="0" borderId="0" xfId="0" applyFont="1" applyFill="1" applyAlignment="1" applyProtection="1">
      <alignment horizontal="center"/>
      <protection hidden="1"/>
    </xf>
    <xf numFmtId="0" fontId="30" fillId="0" borderId="0" xfId="0" applyFont="1" applyFill="1" applyBorder="1" applyAlignment="1" applyProtection="1">
      <alignment horizontal="center" vertical="center" shrinkToFit="1"/>
      <protection hidden="1"/>
    </xf>
    <xf numFmtId="49" fontId="8" fillId="0" borderId="1" xfId="0" applyNumberFormat="1" applyFont="1" applyBorder="1" applyAlignment="1">
      <alignment horizontal="center" vertical="center" wrapText="1"/>
    </xf>
    <xf numFmtId="49" fontId="8" fillId="0" borderId="23"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23" xfId="0" applyFont="1" applyBorder="1" applyAlignment="1">
      <alignment horizontal="center" vertical="center" wrapText="1"/>
    </xf>
    <xf numFmtId="165" fontId="9" fillId="0" borderId="55" xfId="1" applyFont="1" applyFill="1" applyBorder="1" applyAlignment="1" applyProtection="1">
      <alignment horizontal="center" vertical="center" wrapText="1"/>
      <protection hidden="1"/>
    </xf>
    <xf numFmtId="165" fontId="9" fillId="0" borderId="56" xfId="1" applyFont="1" applyFill="1" applyBorder="1" applyAlignment="1" applyProtection="1">
      <alignment horizontal="center" vertical="center" wrapText="1"/>
      <protection hidden="1"/>
    </xf>
    <xf numFmtId="165" fontId="9" fillId="0" borderId="24" xfId="1" applyFont="1" applyFill="1" applyBorder="1" applyAlignment="1" applyProtection="1">
      <alignment horizontal="center" vertical="center" wrapText="1"/>
      <protection hidden="1"/>
    </xf>
    <xf numFmtId="165" fontId="9" fillId="0" borderId="25" xfId="1" applyFont="1" applyFill="1" applyBorder="1" applyAlignment="1" applyProtection="1">
      <alignment horizontal="center" vertical="center" wrapText="1"/>
      <protection hidden="1"/>
    </xf>
    <xf numFmtId="0" fontId="8" fillId="0" borderId="9"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8" xfId="0" applyFont="1" applyBorder="1" applyAlignment="1">
      <alignment horizontal="center" vertical="center" wrapText="1"/>
    </xf>
    <xf numFmtId="165" fontId="9" fillId="0" borderId="2" xfId="1" applyFont="1" applyFill="1" applyBorder="1" applyAlignment="1" applyProtection="1">
      <alignment horizontal="center" vertical="center" wrapText="1"/>
      <protection hidden="1"/>
    </xf>
    <xf numFmtId="165" fontId="9" fillId="0" borderId="22" xfId="1" applyFont="1" applyFill="1" applyBorder="1" applyAlignment="1" applyProtection="1">
      <alignment horizontal="center" vertical="center" wrapText="1"/>
      <protection hidden="1"/>
    </xf>
    <xf numFmtId="0" fontId="33" fillId="0" borderId="0" xfId="0" applyFont="1" applyAlignment="1">
      <alignment horizontal="center" vertical="center"/>
    </xf>
    <xf numFmtId="0" fontId="8" fillId="0" borderId="1"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7" fillId="6" borderId="0" xfId="0" applyFont="1" applyFill="1" applyAlignment="1" applyProtection="1">
      <alignment horizontal="center" vertical="center" shrinkToFit="1"/>
      <protection hidden="1"/>
    </xf>
    <xf numFmtId="0" fontId="34" fillId="0" borderId="0" xfId="0" applyFont="1" applyAlignment="1" applyProtection="1">
      <alignment horizontal="center"/>
      <protection hidden="1"/>
    </xf>
    <xf numFmtId="0" fontId="29" fillId="0" borderId="0" xfId="0" applyFont="1" applyAlignment="1" applyProtection="1">
      <alignment horizontal="center" shrinkToFit="1"/>
      <protection hidden="1"/>
    </xf>
    <xf numFmtId="0" fontId="35" fillId="0" borderId="0" xfId="0" applyFont="1" applyAlignment="1" applyProtection="1">
      <alignment horizontal="center" shrinkToFit="1"/>
      <protection hidden="1"/>
    </xf>
    <xf numFmtId="0" fontId="9" fillId="0" borderId="0" xfId="0" applyFont="1" applyAlignment="1" applyProtection="1">
      <alignment horizontal="center"/>
      <protection hidden="1"/>
    </xf>
    <xf numFmtId="0" fontId="36" fillId="0" borderId="32" xfId="0" applyFont="1" applyBorder="1" applyAlignment="1" applyProtection="1">
      <alignment horizontal="left" indent="18"/>
      <protection hidden="1"/>
    </xf>
    <xf numFmtId="0" fontId="37" fillId="0" borderId="1" xfId="0" applyFont="1" applyBorder="1" applyAlignment="1" applyProtection="1">
      <alignment horizontal="center" vertical="center" wrapText="1"/>
      <protection hidden="1"/>
    </xf>
    <xf numFmtId="0" fontId="37" fillId="0" borderId="23" xfId="0" applyFont="1" applyBorder="1" applyAlignment="1" applyProtection="1">
      <alignment horizontal="center" vertical="center" wrapText="1"/>
      <protection hidden="1"/>
    </xf>
    <xf numFmtId="0" fontId="5" fillId="0" borderId="0" xfId="0" applyFont="1" applyAlignment="1" applyProtection="1">
      <alignment horizontal="center"/>
      <protection hidden="1"/>
    </xf>
    <xf numFmtId="0" fontId="23" fillId="0" borderId="0" xfId="0" applyFont="1" applyAlignment="1" applyProtection="1">
      <alignment horizontal="center"/>
      <protection hidden="1"/>
    </xf>
    <xf numFmtId="0" fontId="40" fillId="0" borderId="32" xfId="0" applyFont="1" applyBorder="1" applyAlignment="1" applyProtection="1">
      <alignment horizontal="center" vertical="center" shrinkToFi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165" fontId="10" fillId="0" borderId="1" xfId="1" applyFont="1" applyFill="1" applyBorder="1" applyAlignment="1" applyProtection="1">
      <alignment horizontal="center" vertical="center" wrapText="1"/>
      <protection hidden="1"/>
    </xf>
    <xf numFmtId="165" fontId="10" fillId="0" borderId="23" xfId="1" applyFont="1" applyFill="1" applyBorder="1" applyAlignment="1" applyProtection="1">
      <alignment horizontal="center" vertical="center" wrapText="1"/>
      <protection hidden="1"/>
    </xf>
    <xf numFmtId="0" fontId="29" fillId="0" borderId="0" xfId="0" applyFont="1" applyAlignment="1" applyProtection="1">
      <alignment horizontal="left" indent="18" shrinkToFit="1"/>
      <protection hidden="1"/>
    </xf>
    <xf numFmtId="0" fontId="28" fillId="0" borderId="0" xfId="0" applyFont="1" applyAlignment="1" applyProtection="1">
      <alignment horizontal="left" indent="18" shrinkToFit="1"/>
      <protection hidden="1"/>
    </xf>
    <xf numFmtId="0" fontId="36" fillId="0" borderId="32" xfId="0" applyFont="1" applyBorder="1" applyAlignment="1" applyProtection="1">
      <alignment horizontal="right"/>
      <protection hidden="1"/>
    </xf>
    <xf numFmtId="0" fontId="9" fillId="0" borderId="0" xfId="0" applyFont="1" applyAlignment="1" applyProtection="1">
      <alignment horizontal="left" wrapText="1" indent="18" shrinkToFit="1"/>
      <protection hidden="1"/>
    </xf>
    <xf numFmtId="0" fontId="43" fillId="0" borderId="32" xfId="0" applyFont="1" applyBorder="1" applyAlignment="1" applyProtection="1">
      <alignment horizontal="left" indent="18"/>
      <protection hidden="1"/>
    </xf>
    <xf numFmtId="0" fontId="36" fillId="0" borderId="32" xfId="0" applyFont="1" applyBorder="1" applyAlignment="1" applyProtection="1">
      <alignment horizontal="center"/>
      <protection hidden="1"/>
    </xf>
    <xf numFmtId="0" fontId="37" fillId="0" borderId="0" xfId="0" applyFont="1" applyAlignment="1" applyProtection="1">
      <alignment horizontal="left" wrapText="1" indent="18" shrinkToFit="1"/>
      <protection hidden="1"/>
    </xf>
    <xf numFmtId="0" fontId="28" fillId="0" borderId="0" xfId="0" applyFont="1" applyAlignment="1" applyProtection="1">
      <alignment horizontal="center" shrinkToFit="1"/>
      <protection hidden="1"/>
    </xf>
    <xf numFmtId="0" fontId="11" fillId="0" borderId="0" xfId="0" applyFont="1" applyAlignment="1" applyProtection="1">
      <alignment horizontal="left" wrapText="1" indent="18" shrinkToFit="1"/>
      <protection hidden="1"/>
    </xf>
    <xf numFmtId="0" fontId="23" fillId="0" borderId="0" xfId="0" applyFont="1" applyAlignment="1" applyProtection="1">
      <alignment horizontal="center" wrapText="1" shrinkToFit="1"/>
      <protection hidden="1"/>
    </xf>
    <xf numFmtId="0" fontId="28" fillId="0" borderId="0" xfId="0" quotePrefix="1" applyFont="1" applyAlignment="1" applyProtection="1">
      <alignment horizontal="left" indent="18" shrinkToFit="1"/>
      <protection hidden="1"/>
    </xf>
    <xf numFmtId="0" fontId="11" fillId="0" borderId="0" xfId="0" applyFont="1" applyAlignment="1" applyProtection="1">
      <alignment horizontal="center" wrapText="1" shrinkToFit="1"/>
      <protection hidden="1"/>
    </xf>
    <xf numFmtId="0" fontId="7" fillId="6" borderId="0" xfId="0" applyFont="1" applyFill="1" applyAlignment="1" applyProtection="1">
      <alignment horizontal="left" vertical="center" indent="20" shrinkToFit="1"/>
      <protection hidden="1"/>
    </xf>
    <xf numFmtId="0" fontId="4" fillId="3" borderId="0" xfId="0" applyFont="1" applyFill="1" applyAlignment="1" applyProtection="1">
      <alignment horizontal="left" indent="31"/>
      <protection hidden="1"/>
    </xf>
    <xf numFmtId="0" fontId="29" fillId="0" borderId="0" xfId="0" applyFont="1" applyAlignment="1" applyProtection="1">
      <alignment horizontal="left" indent="19" shrinkToFit="1"/>
      <protection hidden="1"/>
    </xf>
    <xf numFmtId="0" fontId="28" fillId="0" borderId="0" xfId="0" applyFont="1" applyAlignment="1" applyProtection="1">
      <alignment horizontal="left" indent="19" shrinkToFit="1"/>
      <protection hidden="1"/>
    </xf>
    <xf numFmtId="0" fontId="43" fillId="0" borderId="32" xfId="0" applyFont="1" applyBorder="1" applyAlignment="1" applyProtection="1">
      <alignment horizontal="center"/>
      <protection hidden="1"/>
    </xf>
    <xf numFmtId="0" fontId="11" fillId="0" borderId="0" xfId="0" applyFont="1" applyAlignment="1" applyProtection="1">
      <alignment horizontal="left" wrapText="1" indent="19" shrinkToFit="1"/>
      <protection hidden="1"/>
    </xf>
    <xf numFmtId="0" fontId="28" fillId="0" borderId="0" xfId="0" quotePrefix="1" applyFont="1" applyAlignment="1" applyProtection="1">
      <alignment horizontal="left" indent="19" shrinkToFit="1"/>
      <protection hidden="1"/>
    </xf>
    <xf numFmtId="0" fontId="33" fillId="0" borderId="0" xfId="0" applyFont="1" applyAlignment="1">
      <alignment horizontal="center" vertical="center" wrapText="1"/>
    </xf>
    <xf numFmtId="165" fontId="8" fillId="0" borderId="1" xfId="1" applyFont="1" applyBorder="1" applyAlignment="1" applyProtection="1">
      <alignment horizontal="center" vertical="center" wrapText="1"/>
      <protection hidden="1"/>
    </xf>
    <xf numFmtId="165" fontId="8" fillId="0" borderId="23" xfId="1" applyFont="1" applyBorder="1" applyAlignment="1" applyProtection="1">
      <alignment horizontal="center" vertical="center" wrapText="1"/>
      <protection hidden="1"/>
    </xf>
    <xf numFmtId="0" fontId="47" fillId="3" borderId="0" xfId="0" applyFont="1" applyFill="1" applyAlignment="1" applyProtection="1">
      <alignment horizontal="center"/>
      <protection hidden="1"/>
    </xf>
    <xf numFmtId="0" fontId="11" fillId="0" borderId="1"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23" xfId="0" applyFont="1" applyBorder="1" applyAlignment="1" applyProtection="1">
      <alignment horizontal="center" vertical="center" wrapText="1"/>
      <protection hidden="1"/>
    </xf>
    <xf numFmtId="0" fontId="24" fillId="0" borderId="32" xfId="0" applyFont="1" applyBorder="1" applyAlignment="1" applyProtection="1">
      <alignment horizontal="left" indent="18"/>
      <protection hidden="1"/>
    </xf>
    <xf numFmtId="0" fontId="11" fillId="0" borderId="32" xfId="0" applyFont="1" applyBorder="1" applyAlignment="1" applyProtection="1">
      <alignment horizontal="left" indent="18"/>
      <protection hidden="1"/>
    </xf>
    <xf numFmtId="0" fontId="11" fillId="0" borderId="0" xfId="0" applyFont="1" applyAlignment="1" applyProtection="1">
      <alignment wrapText="1" shrinkToFit="1"/>
      <protection hidden="1"/>
    </xf>
    <xf numFmtId="0" fontId="24" fillId="0" borderId="32" xfId="0" applyFont="1" applyBorder="1" applyAlignment="1" applyProtection="1">
      <alignment horizontal="center"/>
      <protection hidden="1"/>
    </xf>
    <xf numFmtId="0" fontId="37" fillId="0" borderId="0" xfId="0" applyFont="1" applyAlignment="1" applyProtection="1">
      <alignment horizontal="center" wrapText="1" shrinkToFit="1"/>
      <protection hidden="1"/>
    </xf>
    <xf numFmtId="0" fontId="48" fillId="0" borderId="0" xfId="0" applyFont="1" applyAlignment="1" applyProtection="1">
      <alignment horizontal="center" shrinkToFit="1"/>
      <protection hidden="1"/>
    </xf>
    <xf numFmtId="0" fontId="9" fillId="0" borderId="0" xfId="0" applyFont="1" applyAlignment="1" applyProtection="1">
      <alignment horizontal="center" wrapText="1" shrinkToFit="1"/>
      <protection hidden="1"/>
    </xf>
    <xf numFmtId="0" fontId="28" fillId="0" borderId="0" xfId="0" applyFont="1" applyAlignment="1" applyProtection="1">
      <alignment shrinkToFit="1"/>
      <protection hidden="1"/>
    </xf>
    <xf numFmtId="0" fontId="49" fillId="0" borderId="0" xfId="0" applyFont="1" applyAlignment="1">
      <alignment horizontal="center" vertical="center"/>
    </xf>
    <xf numFmtId="165" fontId="11" fillId="0" borderId="1" xfId="1" applyFont="1" applyFill="1" applyBorder="1" applyAlignment="1" applyProtection="1">
      <alignment horizontal="center" vertical="center" wrapText="1"/>
      <protection hidden="1"/>
    </xf>
    <xf numFmtId="165" fontId="11" fillId="0" borderId="14" xfId="1"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protection hidden="1"/>
    </xf>
    <xf numFmtId="0" fontId="9" fillId="0" borderId="9"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8" xfId="0" applyFont="1" applyBorder="1" applyAlignment="1">
      <alignment horizontal="center" vertical="center" wrapText="1"/>
    </xf>
    <xf numFmtId="0" fontId="28" fillId="0" borderId="0" xfId="0" applyFont="1" applyAlignment="1" applyProtection="1">
      <alignment horizontal="left" indent="16"/>
      <protection hidden="1"/>
    </xf>
    <xf numFmtId="0" fontId="29" fillId="0" borderId="0" xfId="0" applyFont="1" applyAlignment="1" applyProtection="1">
      <alignment horizontal="left" indent="31"/>
      <protection hidden="1"/>
    </xf>
    <xf numFmtId="0" fontId="50" fillId="0" borderId="0" xfId="0" applyFont="1" applyAlignment="1" applyProtection="1">
      <alignment horizontal="center"/>
      <protection hidden="1"/>
    </xf>
    <xf numFmtId="0" fontId="30" fillId="0" borderId="0" xfId="0" applyFont="1" applyAlignment="1" applyProtection="1">
      <alignment horizontal="left" vertical="center" indent="17" shrinkToFit="1"/>
      <protection hidden="1"/>
    </xf>
    <xf numFmtId="0" fontId="8" fillId="0" borderId="14" xfId="0" applyFont="1" applyBorder="1" applyAlignment="1">
      <alignment horizontal="center" vertical="center" wrapText="1"/>
    </xf>
    <xf numFmtId="0" fontId="24" fillId="0" borderId="0" xfId="0" applyFont="1" applyAlignment="1" applyProtection="1">
      <alignment horizontal="left" indent="18" shrinkToFit="1"/>
      <protection hidden="1"/>
    </xf>
  </cellXfs>
  <cellStyles count="82">
    <cellStyle name="Comma" xfId="1" builtinId="3"/>
    <cellStyle name="Comma 10" xfId="6" xr:uid="{00000000-0005-0000-0000-000001000000}"/>
    <cellStyle name="Comma 11" xfId="7" xr:uid="{00000000-0005-0000-0000-000002000000}"/>
    <cellStyle name="Comma 12" xfId="8" xr:uid="{00000000-0005-0000-0000-000003000000}"/>
    <cellStyle name="Comma 13" xfId="9" xr:uid="{00000000-0005-0000-0000-000004000000}"/>
    <cellStyle name="Comma 16" xfId="10" xr:uid="{00000000-0005-0000-0000-000005000000}"/>
    <cellStyle name="Comma 2" xfId="11" xr:uid="{00000000-0005-0000-0000-000006000000}"/>
    <cellStyle name="Comma 2 2" xfId="5" xr:uid="{00000000-0005-0000-0000-000007000000}"/>
    <cellStyle name="Comma 2 2 2" xfId="13" xr:uid="{00000000-0005-0000-0000-000008000000}"/>
    <cellStyle name="Comma 2 2 2 2" xfId="61" xr:uid="{00000000-0005-0000-0000-000009000000}"/>
    <cellStyle name="Comma 2 2 2 3" xfId="74" xr:uid="{00000000-0005-0000-0000-00000A000000}"/>
    <cellStyle name="Comma 2 2 2 4" xfId="79" xr:uid="{00000000-0005-0000-0000-00000B000000}"/>
    <cellStyle name="Comma 2 2 3" xfId="14" xr:uid="{00000000-0005-0000-0000-00000C000000}"/>
    <cellStyle name="Comma 2 2 3 2" xfId="3" xr:uid="{00000000-0005-0000-0000-00000D000000}"/>
    <cellStyle name="Comma 2 2 4" xfId="12" xr:uid="{00000000-0005-0000-0000-00000E000000}"/>
    <cellStyle name="Comma 2 2 5" xfId="70" xr:uid="{00000000-0005-0000-0000-00000F000000}"/>
    <cellStyle name="Comma 2 3" xfId="15" xr:uid="{00000000-0005-0000-0000-000010000000}"/>
    <cellStyle name="Comma 2 3 2" xfId="81" xr:uid="{00000000-0005-0000-0000-000011000000}"/>
    <cellStyle name="Comma 2 4" xfId="63" xr:uid="{00000000-0005-0000-0000-000012000000}"/>
    <cellStyle name="Comma 2 5" xfId="68" xr:uid="{00000000-0005-0000-0000-000013000000}"/>
    <cellStyle name="Comma 28" xfId="16" xr:uid="{00000000-0005-0000-0000-000014000000}"/>
    <cellStyle name="Comma 3" xfId="17" xr:uid="{00000000-0005-0000-0000-000015000000}"/>
    <cellStyle name="Comma 3 2" xfId="18" xr:uid="{00000000-0005-0000-0000-000016000000}"/>
    <cellStyle name="Comma 30" xfId="19" xr:uid="{00000000-0005-0000-0000-000017000000}"/>
    <cellStyle name="Comma 34" xfId="20" xr:uid="{00000000-0005-0000-0000-000018000000}"/>
    <cellStyle name="Comma 4" xfId="21" xr:uid="{00000000-0005-0000-0000-000019000000}"/>
    <cellStyle name="Comma 4 2" xfId="80" xr:uid="{00000000-0005-0000-0000-00001A000000}"/>
    <cellStyle name="Comma 41" xfId="22" xr:uid="{00000000-0005-0000-0000-00001B000000}"/>
    <cellStyle name="Comma 5" xfId="23" xr:uid="{00000000-0005-0000-0000-00001C000000}"/>
    <cellStyle name="Comma 6" xfId="24" xr:uid="{00000000-0005-0000-0000-00001D000000}"/>
    <cellStyle name="Comma 6 2" xfId="60" xr:uid="{00000000-0005-0000-0000-00001E000000}"/>
    <cellStyle name="Comma 7" xfId="25" xr:uid="{00000000-0005-0000-0000-00001F000000}"/>
    <cellStyle name="Comma 8" xfId="26" xr:uid="{00000000-0005-0000-0000-000020000000}"/>
    <cellStyle name="Comma 8 2" xfId="58" xr:uid="{00000000-0005-0000-0000-000021000000}"/>
    <cellStyle name="Comma 9" xfId="27" xr:uid="{00000000-0005-0000-0000-000022000000}"/>
    <cellStyle name="Hyperlink" xfId="78" xr:uid="{00000000-0005-0000-0000-000023000000}"/>
    <cellStyle name="Hyperlink 2" xfId="28" xr:uid="{00000000-0005-0000-0000-000024000000}"/>
    <cellStyle name="Hyperlink 2 2" xfId="64" xr:uid="{00000000-0005-0000-0000-000025000000}"/>
    <cellStyle name="Hyperlink 2 3" xfId="75" xr:uid="{00000000-0005-0000-0000-000026000000}"/>
    <cellStyle name="Hyperlink 3" xfId="72" xr:uid="{00000000-0005-0000-0000-000027000000}"/>
    <cellStyle name="Normal" xfId="0" builtinId="0"/>
    <cellStyle name="Normal 10 2" xfId="59" xr:uid="{00000000-0005-0000-0000-000029000000}"/>
    <cellStyle name="Normal 15" xfId="29" xr:uid="{00000000-0005-0000-0000-00002A000000}"/>
    <cellStyle name="Normal 16" xfId="30" xr:uid="{00000000-0005-0000-0000-00002B000000}"/>
    <cellStyle name="Normal 18" xfId="31" xr:uid="{00000000-0005-0000-0000-00002C000000}"/>
    <cellStyle name="Normal 19" xfId="32" xr:uid="{00000000-0005-0000-0000-00002D000000}"/>
    <cellStyle name="Normal 2" xfId="4" xr:uid="{00000000-0005-0000-0000-00002E000000}"/>
    <cellStyle name="Normal 2 2" xfId="33" xr:uid="{00000000-0005-0000-0000-00002F000000}"/>
    <cellStyle name="Normal 2 2 2" xfId="34" xr:uid="{00000000-0005-0000-0000-000030000000}"/>
    <cellStyle name="Normal 2 2 2 2" xfId="35" xr:uid="{00000000-0005-0000-0000-000031000000}"/>
    <cellStyle name="Normal 2 2 2 3" xfId="36" xr:uid="{00000000-0005-0000-0000-000032000000}"/>
    <cellStyle name="Normal 2 2 3" xfId="71" xr:uid="{00000000-0005-0000-0000-000033000000}"/>
    <cellStyle name="Normal 2 2 4" xfId="76" xr:uid="{00000000-0005-0000-0000-000034000000}"/>
    <cellStyle name="Normal 2 3" xfId="37" xr:uid="{00000000-0005-0000-0000-000035000000}"/>
    <cellStyle name="Normal 2 3 2" xfId="38" xr:uid="{00000000-0005-0000-0000-000036000000}"/>
    <cellStyle name="Normal 2 3 3" xfId="39" xr:uid="{00000000-0005-0000-0000-000037000000}"/>
    <cellStyle name="Normal 2 4" xfId="66" xr:uid="{00000000-0005-0000-0000-000038000000}"/>
    <cellStyle name="Normal 29" xfId="40" xr:uid="{00000000-0005-0000-0000-000039000000}"/>
    <cellStyle name="Normal 3" xfId="41" xr:uid="{00000000-0005-0000-0000-00003A000000}"/>
    <cellStyle name="Normal 3 2" xfId="69" xr:uid="{00000000-0005-0000-0000-00003B000000}"/>
    <cellStyle name="Normal 3 2 2" xfId="73" xr:uid="{00000000-0005-0000-0000-00003C000000}"/>
    <cellStyle name="Normal 3 3" xfId="67" xr:uid="{00000000-0005-0000-0000-00003D000000}"/>
    <cellStyle name="Normal 3 4" xfId="77" xr:uid="{00000000-0005-0000-0000-00003E000000}"/>
    <cellStyle name="Normal 31" xfId="42" xr:uid="{00000000-0005-0000-0000-00003F000000}"/>
    <cellStyle name="Normal 32" xfId="43" xr:uid="{00000000-0005-0000-0000-000040000000}"/>
    <cellStyle name="Normal 34" xfId="44" xr:uid="{00000000-0005-0000-0000-000041000000}"/>
    <cellStyle name="Normal 35" xfId="45" xr:uid="{00000000-0005-0000-0000-000042000000}"/>
    <cellStyle name="Normal 4" xfId="46" xr:uid="{00000000-0005-0000-0000-000043000000}"/>
    <cellStyle name="Normal 40" xfId="47" xr:uid="{00000000-0005-0000-0000-000044000000}"/>
    <cellStyle name="Normal 42" xfId="48" xr:uid="{00000000-0005-0000-0000-000045000000}"/>
    <cellStyle name="Normal 44" xfId="49" xr:uid="{00000000-0005-0000-0000-000046000000}"/>
    <cellStyle name="Normal 46" xfId="50" xr:uid="{00000000-0005-0000-0000-000047000000}"/>
    <cellStyle name="Normal 48" xfId="51" xr:uid="{00000000-0005-0000-0000-000048000000}"/>
    <cellStyle name="Normal 5" xfId="52" xr:uid="{00000000-0005-0000-0000-000049000000}"/>
    <cellStyle name="Normal 6" xfId="53" xr:uid="{00000000-0005-0000-0000-00004A000000}"/>
    <cellStyle name="Normal 7" xfId="54" xr:uid="{00000000-0005-0000-0000-00004B000000}"/>
    <cellStyle name="Normal 7 2" xfId="55" xr:uid="{00000000-0005-0000-0000-00004C000000}"/>
    <cellStyle name="Normal 7 2 2" xfId="62" xr:uid="{00000000-0005-0000-0000-00004D000000}"/>
    <cellStyle name="Normal 8" xfId="56" xr:uid="{00000000-0005-0000-0000-00004E000000}"/>
    <cellStyle name="Percent" xfId="2" builtinId="5"/>
    <cellStyle name="Percent 2" xfId="65" xr:uid="{00000000-0005-0000-0000-000050000000}"/>
    <cellStyle name="Title 2" xfId="57" xr:uid="{00000000-0005-0000-0000-000051000000}"/>
  </cellStyles>
  <dxfs count="4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externalLink" Target="externalLinks/externalLink1.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sharedStrings" Target="sharedStrings.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externalLink" Target="externalLinks/externalLink3.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customXml" Target="../customXml/item1.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customXml" Target="../customXml/item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externalLink" Target="externalLinks/externalLink5.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customXml" Target="../customXml/item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externalLink" Target="externalLinks/externalLink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externalLink" Target="externalLinks/externalLink7.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externalLink" Target="externalLinks/externalLink8.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externalLink" Target="externalLinks/externalLink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theme" Target="theme/theme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styles" Target="styles.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externalLink" Target="externalLinks/externalLink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calcChain" Target="calcChain.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externalLink" Target="externalLinks/externalLink4.xml"/></Relationships>
</file>

<file path=xl/drawings/_rels/drawing10.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Borrowings!A1"/><Relationship Id="rId7" Type="http://schemas.openxmlformats.org/officeDocument/2006/relationships/hyperlink" Target="#'Revenue Summary'!A1"/><Relationship Id="rId2" Type="http://schemas.openxmlformats.org/officeDocument/2006/relationships/hyperlink" Target="#'Aids and Grants'!A1"/><Relationship Id="rId1" Type="http://schemas.openxmlformats.org/officeDocument/2006/relationships/hyperlink" Target="#'GO TO'!A1"/><Relationship Id="rId6" Type="http://schemas.openxmlformats.org/officeDocument/2006/relationships/hyperlink" Target="2021%20PROPOSED%20BUDGET.xlsx#Homepage!A1" TargetMode="External"/><Relationship Id="rId5" Type="http://schemas.openxmlformats.org/officeDocument/2006/relationships/image" Target="../media/image1.jpeg"/><Relationship Id="rId4" Type="http://schemas.openxmlformats.org/officeDocument/2006/relationships/hyperlink" Target="#'Revenue Breakdown'!A1"/></Relationships>
</file>

<file path=xl/drawings/_rels/drawing100.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4.jpeg"/><Relationship Id="rId9" Type="http://schemas.openxmlformats.org/officeDocument/2006/relationships/hyperlink" Target="#Info!A1"/></Relationships>
</file>

<file path=xl/drawings/_rels/drawing10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02.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4.jpeg"/><Relationship Id="rId9" Type="http://schemas.openxmlformats.org/officeDocument/2006/relationships/hyperlink" Target="#Info!A1"/></Relationships>
</file>

<file path=xl/drawings/_rels/drawing103.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0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0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107.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4.jpeg"/><Relationship Id="rId9" Type="http://schemas.openxmlformats.org/officeDocument/2006/relationships/hyperlink" Target="#Info!A1"/></Relationships>
</file>

<file path=xl/drawings/_rels/drawing108.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4.jpeg"/><Relationship Id="rId9" Type="http://schemas.openxmlformats.org/officeDocument/2006/relationships/hyperlink" Target="#Info!A1"/></Relationships>
</file>

<file path=xl/drawings/_rels/drawing109.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4.jpeg"/><Relationship Id="rId9" Type="http://schemas.openxmlformats.org/officeDocument/2006/relationships/hyperlink" Target="#Info!A1"/></Relationships>
</file>

<file path=xl/drawings/_rels/drawing11.xml.rels><?xml version="1.0" encoding="UTF-8" standalone="yes"?>
<Relationships xmlns="http://schemas.openxmlformats.org/package/2006/relationships"><Relationship Id="rId1" Type="http://schemas.openxmlformats.org/officeDocument/2006/relationships/hyperlink" Target="#Names!A1"/></Relationships>
</file>

<file path=xl/drawings/_rels/drawing110.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112.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1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1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2.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1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2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122.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23.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24.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26.xml.rels><?xml version="1.0" encoding="UTF-8" standalone="yes"?>
<Relationships xmlns="http://schemas.openxmlformats.org/package/2006/relationships"><Relationship Id="rId1" Type="http://schemas.openxmlformats.org/officeDocument/2006/relationships/hyperlink" Target="#Names!A1"/></Relationships>
</file>

<file path=xl/drawings/_rels/drawing127.xml.rels><?xml version="1.0" encoding="UTF-8" standalone="yes"?>
<Relationships xmlns="http://schemas.openxmlformats.org/package/2006/relationships"><Relationship Id="rId1" Type="http://schemas.openxmlformats.org/officeDocument/2006/relationships/hyperlink" Target="#Names!A1"/></Relationships>
</file>

<file path=xl/drawings/_rels/drawing128.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3.xml.rels><?xml version="1.0" encoding="UTF-8" standalone="yes"?>
<Relationships xmlns="http://schemas.openxmlformats.org/package/2006/relationships"><Relationship Id="rId1" Type="http://schemas.openxmlformats.org/officeDocument/2006/relationships/hyperlink" Target="#Names!A1"/></Relationships>
</file>

<file path=xl/drawings/_rels/drawing13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31.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32.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33.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3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13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36.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37.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3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39.xml.rels><?xml version="1.0" encoding="UTF-8" standalone="yes"?>
<Relationships xmlns="http://schemas.openxmlformats.org/package/2006/relationships"><Relationship Id="rId3" Type="http://schemas.openxmlformats.org/officeDocument/2006/relationships/hyperlink" Target="#'Pay Scale'!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hyperlink" Target="#Names!A1"/></Relationships>
</file>

<file path=xl/drawings/_rels/drawing140.xml.rels><?xml version="1.0" encoding="UTF-8" standalone="yes"?>
<Relationships xmlns="http://schemas.openxmlformats.org/package/2006/relationships"><Relationship Id="rId3" Type="http://schemas.openxmlformats.org/officeDocument/2006/relationships/hyperlink" Target="#'Pay Scale'!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s>
</file>

<file path=xl/drawings/_rels/drawing141.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4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4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4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145.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46.xml.rels><?xml version="1.0" encoding="UTF-8" standalone="yes"?>
<Relationships xmlns="http://schemas.openxmlformats.org/package/2006/relationships"><Relationship Id="rId1" Type="http://schemas.openxmlformats.org/officeDocument/2006/relationships/hyperlink" Target="#Names!A1"/></Relationships>
</file>

<file path=xl/drawings/_rels/drawing147.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48.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14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15.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1.jpeg"/><Relationship Id="rId4" Type="http://schemas.openxmlformats.org/officeDocument/2006/relationships/hyperlink" Target="#'Revenue Breakdown'!A1"/></Relationships>
</file>

<file path=xl/drawings/_rels/drawing150.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4.jpeg"/><Relationship Id="rId9" Type="http://schemas.openxmlformats.org/officeDocument/2006/relationships/hyperlink" Target="#Info!A1"/></Relationships>
</file>

<file path=xl/drawings/_rels/drawing152.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GO TO'!A1"/><Relationship Id="rId6" Type="http://schemas.openxmlformats.org/officeDocument/2006/relationships/image" Target="../media/image1.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53.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5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55.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56.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57.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6.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58.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59.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GO TO'!A1"/><Relationship Id="rId6" Type="http://schemas.openxmlformats.org/officeDocument/2006/relationships/image" Target="../media/image1.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xml.rels><?xml version="1.0" encoding="UTF-8" standalone="yes"?>
<Relationships xmlns="http://schemas.openxmlformats.org/package/2006/relationships"><Relationship Id="rId1" Type="http://schemas.openxmlformats.org/officeDocument/2006/relationships/hyperlink" Target="#Names!A1"/></Relationships>
</file>

<file path=xl/drawings/_rels/drawing160.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1.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2.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3.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5.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1.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6.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7.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8.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69.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GO TO'!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170.xml.rels><?xml version="1.0" encoding="UTF-8" standalone="yes"?>
<Relationships xmlns="http://schemas.openxmlformats.org/package/2006/relationships"><Relationship Id="rId3" Type="http://schemas.openxmlformats.org/officeDocument/2006/relationships/hyperlink" Target="#'Other Recurrent Input'!A1"/><Relationship Id="rId7" Type="http://schemas.openxmlformats.org/officeDocument/2006/relationships/image" Target="../media/image2.jpeg"/><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Other Recurrent Breakdown'!A1"/><Relationship Id="rId5" Type="http://schemas.openxmlformats.org/officeDocument/2006/relationships/hyperlink" Target="#'Other Recurrent Summary'!A1"/><Relationship Id="rId4" Type="http://schemas.openxmlformats.org/officeDocument/2006/relationships/hyperlink" Target="2021%20PROPOSED%20BUDGET.xlsx#Homepage!A1" TargetMode="External"/></Relationships>
</file>

<file path=xl/drawings/_rels/drawing171.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2.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3.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3.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5.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6.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GO TO'!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7.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3.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8.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79.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1.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180.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1.xml.rels><?xml version="1.0" encoding="UTF-8" standalone="yes"?>
<Relationships xmlns="http://schemas.openxmlformats.org/package/2006/relationships"><Relationship Id="rId1" Type="http://schemas.openxmlformats.org/officeDocument/2006/relationships/hyperlink" Target="#Names!A1"/></Relationships>
</file>

<file path=xl/drawings/_rels/drawing182.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3.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5.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6.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7.xml.rels><?xml version="1.0" encoding="UTF-8" standalone="yes"?>
<Relationships xmlns="http://schemas.openxmlformats.org/package/2006/relationships"><Relationship Id="rId1" Type="http://schemas.openxmlformats.org/officeDocument/2006/relationships/hyperlink" Target="#Names!A1"/></Relationships>
</file>

<file path=xl/drawings/_rels/drawing188.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89.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GO TO'!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190.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1.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1.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2.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1.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3.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5.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7.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6.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1.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7.xml.rels><?xml version="1.0" encoding="UTF-8" standalone="yes"?>
<Relationships xmlns="http://schemas.openxmlformats.org/package/2006/relationships"><Relationship Id="rId1" Type="http://schemas.openxmlformats.org/officeDocument/2006/relationships/hyperlink" Target="#Names!A1"/></Relationships>
</file>

<file path=xl/drawings/_rels/drawing198.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199.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xml.rels><?xml version="1.0" encoding="UTF-8" standalone="yes"?>
<Relationships xmlns="http://schemas.openxmlformats.org/package/2006/relationships"><Relationship Id="rId1" Type="http://schemas.openxmlformats.org/officeDocument/2006/relationships/hyperlink" Target="#'Aids and Grants'!A1"/></Relationships>
</file>

<file path=xl/drawings/_rels/drawing20.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Borrowing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Revenue Breakdown'!A1"/><Relationship Id="rId4" Type="http://schemas.openxmlformats.org/officeDocument/2006/relationships/hyperlink" Target="#'Aids and Grants'!A1"/><Relationship Id="rId9" Type="http://schemas.openxmlformats.org/officeDocument/2006/relationships/hyperlink" Target="#'Revenue Input'!A1"/></Relationships>
</file>

<file path=xl/drawings/_rels/drawing200.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01.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02.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03.xml.rels><?xml version="1.0" encoding="UTF-8" standalone="yes"?>
<Relationships xmlns="http://schemas.openxmlformats.org/package/2006/relationships"><Relationship Id="rId3" Type="http://schemas.openxmlformats.org/officeDocument/2006/relationships/hyperlink" Target="#'Other Recurrent Input'!A1"/><Relationship Id="rId7" Type="http://schemas.openxmlformats.org/officeDocument/2006/relationships/image" Target="../media/image2.jpeg"/><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Other Recurrent Breakdown'!A1"/><Relationship Id="rId5" Type="http://schemas.openxmlformats.org/officeDocument/2006/relationships/hyperlink" Target="#'Other Recurrent Summary'!A1"/><Relationship Id="rId4" Type="http://schemas.openxmlformats.org/officeDocument/2006/relationships/hyperlink" Target="2021%20PROPOSED%20BUDGET.xlsx#Homepage!A1" TargetMode="External"/></Relationships>
</file>

<file path=xl/drawings/_rels/drawing20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05.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06.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3.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07.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08.xml.rels><?xml version="1.0" encoding="UTF-8" standalone="yes"?>
<Relationships xmlns="http://schemas.openxmlformats.org/package/2006/relationships"><Relationship Id="rId2" Type="http://schemas.openxmlformats.org/officeDocument/2006/relationships/hyperlink" Target="#'GO TO'!A1"/><Relationship Id="rId1" Type="http://schemas.openxmlformats.org/officeDocument/2006/relationships/hyperlink" Target="#Names!A1"/></Relationships>
</file>

<file path=xl/drawings/_rels/drawing209.xml.rels><?xml version="1.0" encoding="UTF-8" standalone="yes"?>
<Relationships xmlns="http://schemas.openxmlformats.org/package/2006/relationships"><Relationship Id="rId3" Type="http://schemas.openxmlformats.org/officeDocument/2006/relationships/hyperlink" Target="#'Other Recurrent Input'!A1"/><Relationship Id="rId7" Type="http://schemas.openxmlformats.org/officeDocument/2006/relationships/image" Target="../media/image4.jpeg"/><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Other Recurrent Breakdown'!A1"/><Relationship Id="rId5" Type="http://schemas.openxmlformats.org/officeDocument/2006/relationships/hyperlink" Target="#'Other Recurrent Summary'!A1"/><Relationship Id="rId4" Type="http://schemas.openxmlformats.org/officeDocument/2006/relationships/hyperlink" Target="2021%20PROPOSED%20BUDGET.xlsx#Homepage!A1" TargetMode="External"/></Relationships>
</file>

<file path=xl/drawings/_rels/drawing21.xml.rels><?xml version="1.0" encoding="UTF-8" standalone="yes"?>
<Relationships xmlns="http://schemas.openxmlformats.org/package/2006/relationships"><Relationship Id="rId1" Type="http://schemas.openxmlformats.org/officeDocument/2006/relationships/hyperlink" Target="#Names!A1"/></Relationships>
</file>

<file path=xl/drawings/_rels/drawing210.xml.rels><?xml version="1.0" encoding="UTF-8" standalone="yes"?>
<Relationships xmlns="http://schemas.openxmlformats.org/package/2006/relationships"><Relationship Id="rId3" Type="http://schemas.openxmlformats.org/officeDocument/2006/relationships/hyperlink" Target="#'Other Recurrent Input'!A1"/><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Other Recurrent Breakdown'!A1"/><Relationship Id="rId5" Type="http://schemas.openxmlformats.org/officeDocument/2006/relationships/hyperlink" Target="#'Other Recurrent Summary'!A1"/><Relationship Id="rId4" Type="http://schemas.openxmlformats.org/officeDocument/2006/relationships/hyperlink" Target="2021%20PROPOSED%20BUDGET.xlsx#Homepage!A1" TargetMode="External"/></Relationships>
</file>

<file path=xl/drawings/_rels/drawing211.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12.xml.rels><?xml version="1.0" encoding="UTF-8" standalone="yes"?>
<Relationships xmlns="http://schemas.openxmlformats.org/package/2006/relationships"><Relationship Id="rId2" Type="http://schemas.openxmlformats.org/officeDocument/2006/relationships/hyperlink" Target="#'GO TO'!A1"/><Relationship Id="rId1" Type="http://schemas.openxmlformats.org/officeDocument/2006/relationships/hyperlink" Target="#Names!A1"/></Relationships>
</file>

<file path=xl/drawings/_rels/drawing213.xml.rels><?xml version="1.0" encoding="UTF-8" standalone="yes"?>
<Relationships xmlns="http://schemas.openxmlformats.org/package/2006/relationships"><Relationship Id="rId3" Type="http://schemas.openxmlformats.org/officeDocument/2006/relationships/hyperlink" Target="#'Other Recurrent Input'!A1"/><Relationship Id="rId7" Type="http://schemas.openxmlformats.org/officeDocument/2006/relationships/image" Target="../media/image3.jpeg"/><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Other Recurrent Breakdown'!A1"/><Relationship Id="rId5" Type="http://schemas.openxmlformats.org/officeDocument/2006/relationships/hyperlink" Target="#'Other Recurrent Summary'!A1"/><Relationship Id="rId4" Type="http://schemas.openxmlformats.org/officeDocument/2006/relationships/hyperlink" Target="2021%20PROPOSED%20BUDGET.xlsx#Homepage!A1" TargetMode="External"/></Relationships>
</file>

<file path=xl/drawings/_rels/drawing21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15.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16.xml.rels><?xml version="1.0" encoding="UTF-8" standalone="yes"?>
<Relationships xmlns="http://schemas.openxmlformats.org/package/2006/relationships"><Relationship Id="rId1" Type="http://schemas.openxmlformats.org/officeDocument/2006/relationships/hyperlink" Target="#Names!A1"/></Relationships>
</file>

<file path=xl/drawings/_rels/drawing217.xml.rels><?xml version="1.0" encoding="UTF-8" standalone="yes"?>
<Relationships xmlns="http://schemas.openxmlformats.org/package/2006/relationships"><Relationship Id="rId1" Type="http://schemas.openxmlformats.org/officeDocument/2006/relationships/hyperlink" Target="#Names!A1"/></Relationships>
</file>

<file path=xl/drawings/_rels/drawing218.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19.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2.xml.rels><?xml version="1.0" encoding="UTF-8" standalone="yes"?>
<Relationships xmlns="http://schemas.openxmlformats.org/package/2006/relationships"><Relationship Id="rId1" Type="http://schemas.openxmlformats.org/officeDocument/2006/relationships/hyperlink" Target="#Names!A1"/></Relationships>
</file>

<file path=xl/drawings/_rels/drawing220.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21.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22.xml.rels><?xml version="1.0" encoding="UTF-8" standalone="yes"?>
<Relationships xmlns="http://schemas.openxmlformats.org/package/2006/relationships"><Relationship Id="rId1" Type="http://schemas.openxmlformats.org/officeDocument/2006/relationships/hyperlink" Target="#Names!A1"/></Relationships>
</file>

<file path=xl/drawings/_rels/drawing223.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GO TO'!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24.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25.xml.rels><?xml version="1.0" encoding="UTF-8" standalone="yes"?>
<Relationships xmlns="http://schemas.openxmlformats.org/package/2006/relationships"><Relationship Id="rId1" Type="http://schemas.openxmlformats.org/officeDocument/2006/relationships/hyperlink" Target="#Names!A1"/></Relationships>
</file>

<file path=xl/drawings/_rels/drawing226.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4.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27.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28.xml.rels><?xml version="1.0" encoding="UTF-8" standalone="yes"?>
<Relationships xmlns="http://schemas.openxmlformats.org/package/2006/relationships"><Relationship Id="rId3" Type="http://schemas.openxmlformats.org/officeDocument/2006/relationships/hyperlink" Target="#'Capital Projects'!A1"/><Relationship Id="rId2" Type="http://schemas.openxmlformats.org/officeDocument/2006/relationships/image" Target="../media/image1.jpeg"/><Relationship Id="rId1" Type="http://schemas.openxmlformats.org/officeDocument/2006/relationships/hyperlink" Target="#'GO TO'!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3.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230.xml.rels><?xml version="1.0" encoding="UTF-8" standalone="yes"?>
<Relationships xmlns="http://schemas.openxmlformats.org/package/2006/relationships"><Relationship Id="rId3" Type="http://schemas.openxmlformats.org/officeDocument/2006/relationships/hyperlink" Target="2021%20PROPOSED%20BUDGET.xlsx#Homepage!A1" TargetMode="External"/><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Other Recurrent Breakdown'!A1"/><Relationship Id="rId4" Type="http://schemas.openxmlformats.org/officeDocument/2006/relationships/hyperlink" Target="#'Other Recurrent Summary'!A1"/></Relationships>
</file>

<file path=xl/drawings/_rels/drawing23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3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GO TO'!A1"/></Relationships>
</file>

<file path=xl/drawings/_rels/drawing2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3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2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Names!A1"/></Relationships>
</file>

<file path=xl/drawings/_rels/drawing24.xml.rels><?xml version="1.0" encoding="UTF-8" standalone="yes"?>
<Relationships xmlns="http://schemas.openxmlformats.org/package/2006/relationships"><Relationship Id="rId8" Type="http://schemas.openxmlformats.org/officeDocument/2006/relationships/hyperlink" Target="#'Aids and Grants'!A1"/><Relationship Id="rId3" Type="http://schemas.openxmlformats.org/officeDocument/2006/relationships/hyperlink" Target="2021%20PROPOSED%20BUDGET.xlsx#Homepage!A1" TargetMode="External"/><Relationship Id="rId7" Type="http://schemas.openxmlformats.org/officeDocument/2006/relationships/hyperlink" Target="#Borrowings!A1"/><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3.jpeg"/><Relationship Id="rId11" Type="http://schemas.openxmlformats.org/officeDocument/2006/relationships/hyperlink" Target="#'Revenue Input'!A1"/><Relationship Id="rId5" Type="http://schemas.openxmlformats.org/officeDocument/2006/relationships/hyperlink" Target="#'Other Recurrent Breakdown'!A1"/><Relationship Id="rId10" Type="http://schemas.openxmlformats.org/officeDocument/2006/relationships/hyperlink" Target="#'Revenue Summary'!A1"/><Relationship Id="rId4" Type="http://schemas.openxmlformats.org/officeDocument/2006/relationships/hyperlink" Target="#'Other Recurrent Summary'!A1"/><Relationship Id="rId9" Type="http://schemas.openxmlformats.org/officeDocument/2006/relationships/hyperlink" Target="#'Revenue Breakdown'!A1"/></Relationships>
</file>

<file path=xl/drawings/_rels/drawing2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4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4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O TO'!A1"/></Relationships>
</file>

<file path=xl/drawings/_rels/drawing244.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Capital Input'!A1"/><Relationship Id="rId5" Type="http://schemas.openxmlformats.org/officeDocument/2006/relationships/hyperlink" Target="#'Capital Summary'!A1"/><Relationship Id="rId4" Type="http://schemas.openxmlformats.org/officeDocument/2006/relationships/hyperlink" Target="#'Capital Projects'!A1"/></Relationships>
</file>

<file path=xl/drawings/_rels/drawing245.xml.rels><?xml version="1.0" encoding="UTF-8" standalone="yes"?>
<Relationships xmlns="http://schemas.openxmlformats.org/package/2006/relationships"><Relationship Id="rId3" Type="http://schemas.openxmlformats.org/officeDocument/2006/relationships/hyperlink" Target="#'Capital Projects'!A1"/><Relationship Id="rId2" Type="http://schemas.openxmlformats.org/officeDocument/2006/relationships/image" Target="../media/image2.jpeg"/><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4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48.xml.rels><?xml version="1.0" encoding="UTF-8" standalone="yes"?>
<Relationships xmlns="http://schemas.openxmlformats.org/package/2006/relationships"><Relationship Id="rId3" Type="http://schemas.openxmlformats.org/officeDocument/2006/relationships/hyperlink" Target="#'Capital Projects'!A1"/><Relationship Id="rId2" Type="http://schemas.openxmlformats.org/officeDocument/2006/relationships/image" Target="../media/image3.jpeg"/><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4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5.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25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Capital Projects'!A1"/><Relationship Id="rId1" Type="http://schemas.openxmlformats.org/officeDocument/2006/relationships/hyperlink" Target="#'GO TO'!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51.xml.rels><?xml version="1.0" encoding="UTF-8" standalone="yes"?>
<Relationships xmlns="http://schemas.openxmlformats.org/package/2006/relationships"><Relationship Id="rId3" Type="http://schemas.openxmlformats.org/officeDocument/2006/relationships/hyperlink" Target="#'Capital Projects'!A1"/><Relationship Id="rId2" Type="http://schemas.openxmlformats.org/officeDocument/2006/relationships/image" Target="../media/image3.jpeg"/><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5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Names!A1"/></Relationships>
</file>

<file path=xl/drawings/_rels/drawing25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5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5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5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5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5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26.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GO TO'!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260.xml.rels><?xml version="1.0" encoding="UTF-8" standalone="yes"?>
<Relationships xmlns="http://schemas.openxmlformats.org/package/2006/relationships"><Relationship Id="rId3" Type="http://schemas.openxmlformats.org/officeDocument/2006/relationships/hyperlink" Target="#'Capital Projects'!A1"/><Relationship Id="rId7" Type="http://schemas.openxmlformats.org/officeDocument/2006/relationships/hyperlink" Target="2021%20PROPOSED%20BUDGET.xlsx#Homepage!A1" TargetMode="External"/><Relationship Id="rId2" Type="http://schemas.openxmlformats.org/officeDocument/2006/relationships/image" Target="../media/image4.jpeg"/><Relationship Id="rId1" Type="http://schemas.openxmlformats.org/officeDocument/2006/relationships/hyperlink" Target="#Names!A1"/><Relationship Id="rId6" Type="http://schemas.openxmlformats.org/officeDocument/2006/relationships/hyperlink" Target="#'Capital Input'!A1"/><Relationship Id="rId5" Type="http://schemas.openxmlformats.org/officeDocument/2006/relationships/hyperlink" Target="#'Capital Summary'!A1"/><Relationship Id="rId4" Type="http://schemas.openxmlformats.org/officeDocument/2006/relationships/image" Target="../media/image2.jpeg"/></Relationships>
</file>

<file path=xl/drawings/_rels/drawing26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26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6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Names!A1"/></Relationships>
</file>

<file path=xl/drawings/_rels/drawing2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6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Names!A1"/></Relationships>
</file>

<file path=xl/drawings/_rels/drawing26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6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6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6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Names!A1"/></Relationships>
</file>

<file path=xl/drawings/_rels/drawing27.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3.jpeg"/><Relationship Id="rId4" Type="http://schemas.openxmlformats.org/officeDocument/2006/relationships/hyperlink" Target="#'Revenue Breakdown'!A1"/></Relationships>
</file>

<file path=xl/drawings/_rels/drawing27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71.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27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Capital Projec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7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7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75.xml.rels><?xml version="1.0" encoding="UTF-8" standalone="yes"?>
<Relationships xmlns="http://schemas.openxmlformats.org/package/2006/relationships"><Relationship Id="rId3" Type="http://schemas.openxmlformats.org/officeDocument/2006/relationships/hyperlink" Target="#'Other Recurrent Input'!A1"/><Relationship Id="rId7" Type="http://schemas.openxmlformats.org/officeDocument/2006/relationships/image" Target="../media/image2.jpeg"/><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Other Recurrent Breakdown'!A1"/><Relationship Id="rId5" Type="http://schemas.openxmlformats.org/officeDocument/2006/relationships/hyperlink" Target="#'Other Recurrent Summary'!A1"/><Relationship Id="rId4" Type="http://schemas.openxmlformats.org/officeDocument/2006/relationships/hyperlink" Target="2021%20PROPOSED%20BUDGET.xlsx#Homepage!A1" TargetMode="External"/></Relationships>
</file>

<file path=xl/drawings/_rels/drawing276.xml.rels><?xml version="1.0" encoding="UTF-8" standalone="yes"?>
<Relationships xmlns="http://schemas.openxmlformats.org/package/2006/relationships"><Relationship Id="rId1" Type="http://schemas.openxmlformats.org/officeDocument/2006/relationships/hyperlink" Target="#Names!A1"/></Relationships>
</file>

<file path=xl/drawings/_rels/drawing27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Names!A1"/></Relationships>
</file>

<file path=xl/drawings/_rels/drawing278.xml.rels><?xml version="1.0" encoding="UTF-8" standalone="yes"?>
<Relationships xmlns="http://schemas.openxmlformats.org/package/2006/relationships"><Relationship Id="rId3" Type="http://schemas.openxmlformats.org/officeDocument/2006/relationships/hyperlink" Target="#'Capital Project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Capital Input'!A1"/><Relationship Id="rId5" Type="http://schemas.openxmlformats.org/officeDocument/2006/relationships/hyperlink" Target="#'Capital Summary'!A1"/><Relationship Id="rId4" Type="http://schemas.openxmlformats.org/officeDocument/2006/relationships/image" Target="../media/image3.jpeg"/></Relationships>
</file>

<file path=xl/drawings/_rels/drawing279.xml.rels><?xml version="1.0" encoding="UTF-8" standalone="yes"?>
<Relationships xmlns="http://schemas.openxmlformats.org/package/2006/relationships"><Relationship Id="rId3" Type="http://schemas.openxmlformats.org/officeDocument/2006/relationships/hyperlink" Target="#'Capital Projects'!A1"/><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8.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280.xml.rels><?xml version="1.0" encoding="UTF-8" standalone="yes"?>
<Relationships xmlns="http://schemas.openxmlformats.org/package/2006/relationships"><Relationship Id="rId3" Type="http://schemas.openxmlformats.org/officeDocument/2006/relationships/hyperlink" Target="#'Capital Projects'!A1"/><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81.xml.rels><?xml version="1.0" encoding="UTF-8" standalone="yes"?>
<Relationships xmlns="http://schemas.openxmlformats.org/package/2006/relationships"><Relationship Id="rId1" Type="http://schemas.openxmlformats.org/officeDocument/2006/relationships/hyperlink" Target="#Names!A1"/></Relationships>
</file>

<file path=xl/drawings/_rels/drawing282.xml.rels><?xml version="1.0" encoding="UTF-8" standalone="yes"?>
<Relationships xmlns="http://schemas.openxmlformats.org/package/2006/relationships"><Relationship Id="rId2" Type="http://schemas.openxmlformats.org/officeDocument/2006/relationships/hyperlink" Target="#'GO TO'!A1"/><Relationship Id="rId1" Type="http://schemas.openxmlformats.org/officeDocument/2006/relationships/hyperlink" Target="#Names!A1"/></Relationships>
</file>

<file path=xl/drawings/_rels/drawing283.xml.rels><?xml version="1.0" encoding="UTF-8" standalone="yes"?>
<Relationships xmlns="http://schemas.openxmlformats.org/package/2006/relationships"><Relationship Id="rId3" Type="http://schemas.openxmlformats.org/officeDocument/2006/relationships/hyperlink" Target="#'Capital Projects'!A1"/><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hyperlink" Target="#'Capital Input'!A1"/><Relationship Id="rId4" Type="http://schemas.openxmlformats.org/officeDocument/2006/relationships/hyperlink" Target="#'Capital Summary'!A1"/></Relationships>
</file>

<file path=xl/drawings/_rels/drawing284.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85.xml.rels><?xml version="1.0" encoding="UTF-8" standalone="yes"?>
<Relationships xmlns="http://schemas.openxmlformats.org/package/2006/relationships"><Relationship Id="rId1" Type="http://schemas.openxmlformats.org/officeDocument/2006/relationships/hyperlink" Target="#Names!A1"/></Relationships>
</file>

<file path=xl/drawings/_rels/drawing286.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87.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88.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89.xml.rels><?xml version="1.0" encoding="UTF-8" standalone="yes"?>
<Relationships xmlns="http://schemas.openxmlformats.org/package/2006/relationships"><Relationship Id="rId1" Type="http://schemas.openxmlformats.org/officeDocument/2006/relationships/hyperlink" Target="#Names!A1"/></Relationships>
</file>

<file path=xl/drawings/_rels/drawing29.xml.rels><?xml version="1.0" encoding="UTF-8" standalone="yes"?>
<Relationships xmlns="http://schemas.openxmlformats.org/package/2006/relationships"><Relationship Id="rId8" Type="http://schemas.openxmlformats.org/officeDocument/2006/relationships/hyperlink" Target="#'Aids and Grants'!A1"/><Relationship Id="rId3" Type="http://schemas.openxmlformats.org/officeDocument/2006/relationships/hyperlink" Target="2021%20PROPOSED%20BUDGET.xlsx#Homepage!A1" TargetMode="External"/><Relationship Id="rId7" Type="http://schemas.openxmlformats.org/officeDocument/2006/relationships/hyperlink" Target="#Borrowings!A1"/><Relationship Id="rId2" Type="http://schemas.openxmlformats.org/officeDocument/2006/relationships/hyperlink" Target="#'Other Recurrent Input'!A1"/><Relationship Id="rId1" Type="http://schemas.openxmlformats.org/officeDocument/2006/relationships/hyperlink" Target="#Names!A1"/><Relationship Id="rId6" Type="http://schemas.openxmlformats.org/officeDocument/2006/relationships/image" Target="../media/image1.jpeg"/><Relationship Id="rId11" Type="http://schemas.openxmlformats.org/officeDocument/2006/relationships/hyperlink" Target="#'Revenue Input'!A1"/><Relationship Id="rId5" Type="http://schemas.openxmlformats.org/officeDocument/2006/relationships/hyperlink" Target="#'Other Recurrent Breakdown'!A1"/><Relationship Id="rId10" Type="http://schemas.openxmlformats.org/officeDocument/2006/relationships/hyperlink" Target="#'Revenue Summary'!A1"/><Relationship Id="rId4" Type="http://schemas.openxmlformats.org/officeDocument/2006/relationships/hyperlink" Target="#'Other Recurrent Summary'!A1"/><Relationship Id="rId9" Type="http://schemas.openxmlformats.org/officeDocument/2006/relationships/hyperlink" Target="#'Revenue Breakdown'!A1"/></Relationships>
</file>

<file path=xl/drawings/_rels/drawing290.xml.rels><?xml version="1.0" encoding="UTF-8" standalone="yes"?>
<Relationships xmlns="http://schemas.openxmlformats.org/package/2006/relationships"><Relationship Id="rId1" Type="http://schemas.openxmlformats.org/officeDocument/2006/relationships/hyperlink" Target="#Names!A1"/></Relationships>
</file>

<file path=xl/drawings/_rels/drawing291.xml.rels><?xml version="1.0" encoding="UTF-8" standalone="yes"?>
<Relationships xmlns="http://schemas.openxmlformats.org/package/2006/relationships"><Relationship Id="rId1" Type="http://schemas.openxmlformats.org/officeDocument/2006/relationships/hyperlink" Target="#Names!A1"/></Relationships>
</file>

<file path=xl/drawings/_rels/drawing292.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93.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GO TO'!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94.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95.xml.rels><?xml version="1.0" encoding="UTF-8" standalone="yes"?>
<Relationships xmlns="http://schemas.openxmlformats.org/package/2006/relationships"><Relationship Id="rId1" Type="http://schemas.openxmlformats.org/officeDocument/2006/relationships/hyperlink" Target="#Names!A1"/></Relationships>
</file>

<file path=xl/drawings/_rels/drawing296.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297.xml.rels><?xml version="1.0" encoding="UTF-8" standalone="yes"?>
<Relationships xmlns="http://schemas.openxmlformats.org/package/2006/relationships"><Relationship Id="rId3" Type="http://schemas.openxmlformats.org/officeDocument/2006/relationships/hyperlink" Target="#'Capital Summary'!A1"/><Relationship Id="rId2" Type="http://schemas.openxmlformats.org/officeDocument/2006/relationships/hyperlink" Target="#'Capital Projects'!A1"/><Relationship Id="rId1" Type="http://schemas.openxmlformats.org/officeDocument/2006/relationships/hyperlink" Target="#Names!A1"/><Relationship Id="rId5" Type="http://schemas.openxmlformats.org/officeDocument/2006/relationships/hyperlink" Target="2021%20PROPOSED%20BUDGET.xlsx#Homepage!A1" TargetMode="External"/><Relationship Id="rId4" Type="http://schemas.openxmlformats.org/officeDocument/2006/relationships/hyperlink" Target="#'Capital Input'!A1"/></Relationships>
</file>

<file path=xl/drawings/_rels/drawing3.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Borrowings!A1"/><Relationship Id="rId7" Type="http://schemas.openxmlformats.org/officeDocument/2006/relationships/hyperlink" Target="#'Revenue Summary'!A1"/><Relationship Id="rId2" Type="http://schemas.openxmlformats.org/officeDocument/2006/relationships/hyperlink" Target="#'Aids and Grants'!A1"/><Relationship Id="rId1" Type="http://schemas.openxmlformats.org/officeDocument/2006/relationships/hyperlink" Target="#'GO TO'!A1"/><Relationship Id="rId6" Type="http://schemas.openxmlformats.org/officeDocument/2006/relationships/hyperlink" Target="2021%20PROPOSED%20BUDGET.xlsx#Homepage!A1" TargetMode="External"/><Relationship Id="rId5" Type="http://schemas.openxmlformats.org/officeDocument/2006/relationships/image" Target="../media/image1.jpeg"/><Relationship Id="rId4" Type="http://schemas.openxmlformats.org/officeDocument/2006/relationships/hyperlink" Target="#'Revenue Breakdown'!A1"/></Relationships>
</file>

<file path=xl/drawings/_rels/drawing30.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31.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32.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33.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34.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35.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36.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37.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38.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39.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Borrowings!A1"/><Relationship Id="rId7" Type="http://schemas.openxmlformats.org/officeDocument/2006/relationships/hyperlink" Target="#'Revenue Summary'!A1"/><Relationship Id="rId2" Type="http://schemas.openxmlformats.org/officeDocument/2006/relationships/hyperlink" Target="#'Aids and Gran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0.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1.jpeg"/><Relationship Id="rId4" Type="http://schemas.openxmlformats.org/officeDocument/2006/relationships/hyperlink" Target="#'Revenue Breakdown'!A1"/></Relationships>
</file>

<file path=xl/drawings/_rels/drawing41.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2.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1.jpeg"/><Relationship Id="rId4" Type="http://schemas.openxmlformats.org/officeDocument/2006/relationships/hyperlink" Target="#'Revenue Breakdown'!A1"/></Relationships>
</file>

<file path=xl/drawings/_rels/drawing43.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4.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5.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6.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1.jpeg"/><Relationship Id="rId4" Type="http://schemas.openxmlformats.org/officeDocument/2006/relationships/hyperlink" Target="#'Revenue Breakdown'!A1"/></Relationships>
</file>

<file path=xl/drawings/_rels/drawing47.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8.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49.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5.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Aids and Grant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Revenue Breakdown'!A1"/><Relationship Id="rId4" Type="http://schemas.openxmlformats.org/officeDocument/2006/relationships/hyperlink" Target="#Borrowings!A1"/><Relationship Id="rId9" Type="http://schemas.openxmlformats.org/officeDocument/2006/relationships/hyperlink" Target="#'Revenue Input'!A1"/></Relationships>
</file>

<file path=xl/drawings/_rels/drawing50.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51.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52.xml.rels><?xml version="1.0" encoding="UTF-8" standalone="yes"?>
<Relationships xmlns="http://schemas.openxmlformats.org/package/2006/relationships"><Relationship Id="rId1" Type="http://schemas.openxmlformats.org/officeDocument/2006/relationships/hyperlink" Target="#Names!A1"/></Relationships>
</file>

<file path=xl/drawings/_rels/drawing53.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Borrowing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Revenue Breakdown'!A1"/><Relationship Id="rId4" Type="http://schemas.openxmlformats.org/officeDocument/2006/relationships/hyperlink" Target="#'Aids and Grants'!A1"/><Relationship Id="rId9" Type="http://schemas.openxmlformats.org/officeDocument/2006/relationships/hyperlink" Target="#'Revenue Input'!A1"/></Relationships>
</file>

<file path=xl/drawings/_rels/drawing54.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55.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56.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3.jpeg"/><Relationship Id="rId4" Type="http://schemas.openxmlformats.org/officeDocument/2006/relationships/hyperlink" Target="#'Revenue Breakdown'!A1"/></Relationships>
</file>

<file path=xl/drawings/_rels/drawing57.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58.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Borrowing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1.jpeg"/><Relationship Id="rId5" Type="http://schemas.openxmlformats.org/officeDocument/2006/relationships/hyperlink" Target="#'Revenue Breakdown'!A1"/><Relationship Id="rId4" Type="http://schemas.openxmlformats.org/officeDocument/2006/relationships/hyperlink" Target="#'Aids and Grants'!A1"/><Relationship Id="rId9" Type="http://schemas.openxmlformats.org/officeDocument/2006/relationships/hyperlink" Target="#'Revenue Input'!A1"/></Relationships>
</file>

<file path=xl/drawings/_rels/drawing59.xml.rels><?xml version="1.0" encoding="UTF-8" standalone="yes"?>
<Relationships xmlns="http://schemas.openxmlformats.org/package/2006/relationships"><Relationship Id="rId8" Type="http://schemas.openxmlformats.org/officeDocument/2006/relationships/hyperlink" Target="#Borrowings!A1"/><Relationship Id="rId3" Type="http://schemas.openxmlformats.org/officeDocument/2006/relationships/hyperlink" Target="#'Other Recurrent Input'!A1"/><Relationship Id="rId7" Type="http://schemas.openxmlformats.org/officeDocument/2006/relationships/image" Target="../media/image4.jpeg"/><Relationship Id="rId12" Type="http://schemas.openxmlformats.org/officeDocument/2006/relationships/hyperlink" Target="#'Revenue Input'!A1"/><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hyperlink" Target="#'Other Recurrent Breakdown'!A1"/><Relationship Id="rId11" Type="http://schemas.openxmlformats.org/officeDocument/2006/relationships/hyperlink" Target="#'Revenue Summary'!A1"/><Relationship Id="rId5" Type="http://schemas.openxmlformats.org/officeDocument/2006/relationships/hyperlink" Target="#'Other Recurrent Summary'!A1"/><Relationship Id="rId10" Type="http://schemas.openxmlformats.org/officeDocument/2006/relationships/hyperlink" Target="#'Revenue Breakdown'!A1"/><Relationship Id="rId4" Type="http://schemas.openxmlformats.org/officeDocument/2006/relationships/hyperlink" Target="2021%20PROPOSED%20BUDGET.xlsx#Homepage!A1" TargetMode="External"/><Relationship Id="rId9" Type="http://schemas.openxmlformats.org/officeDocument/2006/relationships/hyperlink" Target="#'Aids and Grants'!A1"/></Relationships>
</file>

<file path=xl/drawings/_rels/drawing6.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Aids and Grant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Revenue Breakdown'!A1"/><Relationship Id="rId4" Type="http://schemas.openxmlformats.org/officeDocument/2006/relationships/hyperlink" Target="#Borrowings!A1"/><Relationship Id="rId9" Type="http://schemas.openxmlformats.org/officeDocument/2006/relationships/hyperlink" Target="#'Revenue Input'!A1"/></Relationships>
</file>

<file path=xl/drawings/_rels/drawing60.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Borrowing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Revenue Breakdown'!A1"/><Relationship Id="rId4" Type="http://schemas.openxmlformats.org/officeDocument/2006/relationships/hyperlink" Target="#'Aids and Grants'!A1"/><Relationship Id="rId9" Type="http://schemas.openxmlformats.org/officeDocument/2006/relationships/hyperlink" Target="#'Revenue Input'!A1"/></Relationships>
</file>

<file path=xl/drawings/_rels/drawing61.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62.xml.rels><?xml version="1.0" encoding="UTF-8" standalone="yes"?>
<Relationships xmlns="http://schemas.openxmlformats.org/package/2006/relationships"><Relationship Id="rId2" Type="http://schemas.openxmlformats.org/officeDocument/2006/relationships/hyperlink" Target="#'GO TO'!A1"/><Relationship Id="rId1" Type="http://schemas.openxmlformats.org/officeDocument/2006/relationships/hyperlink" Target="#Names!A1"/></Relationships>
</file>

<file path=xl/drawings/_rels/drawing63.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Borrowing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2.jpeg"/><Relationship Id="rId5" Type="http://schemas.openxmlformats.org/officeDocument/2006/relationships/hyperlink" Target="#'Revenue Breakdown'!A1"/><Relationship Id="rId4" Type="http://schemas.openxmlformats.org/officeDocument/2006/relationships/hyperlink" Target="#'Aids and Grants'!A1"/><Relationship Id="rId9" Type="http://schemas.openxmlformats.org/officeDocument/2006/relationships/hyperlink" Target="#'Revenue Input'!A1"/></Relationships>
</file>

<file path=xl/drawings/_rels/drawing64.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65.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66.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67.xml.rels><?xml version="1.0" encoding="UTF-8" standalone="yes"?>
<Relationships xmlns="http://schemas.openxmlformats.org/package/2006/relationships"><Relationship Id="rId1" Type="http://schemas.openxmlformats.org/officeDocument/2006/relationships/hyperlink" Target="#Names!A1"/></Relationships>
</file>

<file path=xl/drawings/_rels/drawing68.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69.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7.xml.rels><?xml version="1.0" encoding="UTF-8" standalone="yes"?>
<Relationships xmlns="http://schemas.openxmlformats.org/package/2006/relationships"><Relationship Id="rId3" Type="http://schemas.openxmlformats.org/officeDocument/2006/relationships/hyperlink" Target="#'Aids and Grants'!A1"/><Relationship Id="rId2" Type="http://schemas.openxmlformats.org/officeDocument/2006/relationships/hyperlink" Target="#'GO TO'!A1"/><Relationship Id="rId1" Type="http://schemas.openxmlformats.org/officeDocument/2006/relationships/hyperlink" Target="#Names!A1"/></Relationships>
</file>

<file path=xl/drawings/_rels/drawing70.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71.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72.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73.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GO TO'!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74.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75.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Aids and Grants'!A1"/><Relationship Id="rId7" Type="http://schemas.openxmlformats.org/officeDocument/2006/relationships/hyperlink" Target="#'Revenue Summary'!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4.jpeg"/><Relationship Id="rId4" Type="http://schemas.openxmlformats.org/officeDocument/2006/relationships/hyperlink" Target="#'Revenue Breakdown'!A1"/></Relationships>
</file>

<file path=xl/drawings/_rels/drawing76.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hyperlink" Target="#'Aids and Grants'!A1"/><Relationship Id="rId7" Type="http://schemas.openxmlformats.org/officeDocument/2006/relationships/hyperlink" Target="#'Revenue Input'!A1"/><Relationship Id="rId2" Type="http://schemas.openxmlformats.org/officeDocument/2006/relationships/hyperlink" Target="#Borrowings!A1"/><Relationship Id="rId1" Type="http://schemas.openxmlformats.org/officeDocument/2006/relationships/hyperlink" Target="#Names!A1"/><Relationship Id="rId6" Type="http://schemas.openxmlformats.org/officeDocument/2006/relationships/hyperlink" Target="#'Revenue Summary'!A1"/><Relationship Id="rId5" Type="http://schemas.openxmlformats.org/officeDocument/2006/relationships/hyperlink" Target="2021%20PROPOSED%20BUDGET.xlsx#Homepage!A1" TargetMode="External"/><Relationship Id="rId4" Type="http://schemas.openxmlformats.org/officeDocument/2006/relationships/hyperlink" Target="#'Revenue Breakdown'!A1"/></Relationships>
</file>

<file path=xl/drawings/_rels/drawing7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8" Type="http://schemas.openxmlformats.org/officeDocument/2006/relationships/hyperlink" Target="#'Revenue Summary'!A1"/><Relationship Id="rId3" Type="http://schemas.openxmlformats.org/officeDocument/2006/relationships/hyperlink" Target="#'Aids and Grants'!A1"/><Relationship Id="rId7" Type="http://schemas.openxmlformats.org/officeDocument/2006/relationships/hyperlink" Target="2021%20PROPOSED%20BUDGET.xlsx#Homepage!A1" TargetMode="External"/><Relationship Id="rId2" Type="http://schemas.openxmlformats.org/officeDocument/2006/relationships/hyperlink" Target="#'GO TO'!A1"/><Relationship Id="rId1" Type="http://schemas.openxmlformats.org/officeDocument/2006/relationships/hyperlink" Target="#Names!A1"/><Relationship Id="rId6" Type="http://schemas.openxmlformats.org/officeDocument/2006/relationships/image" Target="../media/image3.jpeg"/><Relationship Id="rId5" Type="http://schemas.openxmlformats.org/officeDocument/2006/relationships/hyperlink" Target="#'Revenue Breakdown'!A1"/><Relationship Id="rId4" Type="http://schemas.openxmlformats.org/officeDocument/2006/relationships/hyperlink" Target="#Borrowings!A1"/><Relationship Id="rId9" Type="http://schemas.openxmlformats.org/officeDocument/2006/relationships/hyperlink" Target="#'Revenue Input'!A1"/></Relationships>
</file>

<file path=xl/drawings/_rels/drawing8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8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83.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84.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85.xml.rels><?xml version="1.0" encoding="UTF-8" standalone="yes"?>
<Relationships xmlns="http://schemas.openxmlformats.org/package/2006/relationships"><Relationship Id="rId2" Type="http://schemas.openxmlformats.org/officeDocument/2006/relationships/hyperlink" Target="#'Summary of Departments'!A1"/><Relationship Id="rId1" Type="http://schemas.openxmlformats.org/officeDocument/2006/relationships/hyperlink" Target="#Names!A1"/></Relationships>
</file>

<file path=xl/drawings/_rels/drawing86.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4.jpeg"/><Relationship Id="rId9" Type="http://schemas.openxmlformats.org/officeDocument/2006/relationships/hyperlink" Target="#Info!A1"/></Relationships>
</file>

<file path=xl/drawings/_rels/drawing87.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88.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8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9.xml.rels><?xml version="1.0" encoding="UTF-8" standalone="yes"?>
<Relationships xmlns="http://schemas.openxmlformats.org/package/2006/relationships"><Relationship Id="rId8" Type="http://schemas.openxmlformats.org/officeDocument/2006/relationships/hyperlink" Target="#'Revenue Input'!A1"/><Relationship Id="rId3" Type="http://schemas.openxmlformats.org/officeDocument/2006/relationships/hyperlink" Target="#Borrowings!A1"/><Relationship Id="rId7" Type="http://schemas.openxmlformats.org/officeDocument/2006/relationships/hyperlink" Target="#'Revenue Summary'!A1"/><Relationship Id="rId2" Type="http://schemas.openxmlformats.org/officeDocument/2006/relationships/hyperlink" Target="#'Aids and Grants'!A1"/><Relationship Id="rId1" Type="http://schemas.openxmlformats.org/officeDocument/2006/relationships/hyperlink" Target="#Names!A1"/><Relationship Id="rId6" Type="http://schemas.openxmlformats.org/officeDocument/2006/relationships/hyperlink" Target="2021%20PROPOSED%20BUDGET.xlsx#Homepage!A1" TargetMode="External"/><Relationship Id="rId5" Type="http://schemas.openxmlformats.org/officeDocument/2006/relationships/image" Target="../media/image2.jpeg"/><Relationship Id="rId4" Type="http://schemas.openxmlformats.org/officeDocument/2006/relationships/hyperlink" Target="#'Revenue Breakdown'!A1"/></Relationships>
</file>

<file path=xl/drawings/_rels/drawing90.xml.rels><?xml version="1.0" encoding="UTF-8" standalone="yes"?>
<Relationships xmlns="http://schemas.openxmlformats.org/package/2006/relationships"><Relationship Id="rId1" Type="http://schemas.openxmlformats.org/officeDocument/2006/relationships/hyperlink" Target="#Names!A1"/></Relationships>
</file>

<file path=xl/drawings/_rels/drawing9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92.xml.rels><?xml version="1.0" encoding="UTF-8" standalone="yes"?>
<Relationships xmlns="http://schemas.openxmlformats.org/package/2006/relationships"><Relationship Id="rId1" Type="http://schemas.openxmlformats.org/officeDocument/2006/relationships/hyperlink" Target="#Names!A1"/></Relationships>
</file>

<file path=xl/drawings/_rels/drawing9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Names!A1"/></Relationships>
</file>

<file path=xl/drawings/_rels/drawing94.xml.rels><?xml version="1.0" encoding="UTF-8" standalone="yes"?>
<Relationships xmlns="http://schemas.openxmlformats.org/package/2006/relationships"><Relationship Id="rId1" Type="http://schemas.openxmlformats.org/officeDocument/2006/relationships/hyperlink" Target="#Names!A1"/></Relationships>
</file>

<file path=xl/drawings/_rels/drawing9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DataEntry!A1"/><Relationship Id="rId1" Type="http://schemas.openxmlformats.org/officeDocument/2006/relationships/hyperlink" Target="#Names!A1"/></Relationships>
</file>

<file path=xl/drawings/_rels/drawing96.xml.rels><?xml version="1.0" encoding="UTF-8" standalone="yes"?>
<Relationships xmlns="http://schemas.openxmlformats.org/package/2006/relationships"><Relationship Id="rId8" Type="http://schemas.openxmlformats.org/officeDocument/2006/relationships/hyperlink" Target="#'Departmental Details'!A1"/><Relationship Id="rId3" Type="http://schemas.openxmlformats.org/officeDocument/2006/relationships/hyperlink" Target="#'Pay Scale'!A1"/><Relationship Id="rId7" Type="http://schemas.openxmlformats.org/officeDocument/2006/relationships/hyperlink" Target="#'Departmental Summary'!A1"/><Relationship Id="rId2" Type="http://schemas.openxmlformats.org/officeDocument/2006/relationships/hyperlink" Target="#'Summary of Departments'!A1"/><Relationship Id="rId1" Type="http://schemas.openxmlformats.org/officeDocument/2006/relationships/hyperlink" Target="#Names!A1"/><Relationship Id="rId6" Type="http://schemas.openxmlformats.org/officeDocument/2006/relationships/hyperlink" Target="#'Personnel Summary'!A1"/><Relationship Id="rId5" Type="http://schemas.openxmlformats.org/officeDocument/2006/relationships/hyperlink" Target="2021%20PROPOSED%20BUDGET.xlsx#Homepage!A1" TargetMode="External"/><Relationship Id="rId4" Type="http://schemas.openxmlformats.org/officeDocument/2006/relationships/image" Target="../media/image3.jpeg"/><Relationship Id="rId9" Type="http://schemas.openxmlformats.org/officeDocument/2006/relationships/hyperlink" Target="#Info!A1"/></Relationships>
</file>

<file path=xl/drawings/_rels/drawing9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9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Names!A1"/></Relationships>
</file>

<file path=xl/drawings/_rels/drawing99.xml.rels><?xml version="1.0" encoding="UTF-8" standalone="yes"?>
<Relationships xmlns="http://schemas.openxmlformats.org/package/2006/relationships"><Relationship Id="rId1" Type="http://schemas.openxmlformats.org/officeDocument/2006/relationships/hyperlink" Target="#Names!A1"/></Relationships>
</file>

<file path=xl/drawings/drawing1.xml><?xml version="1.0" encoding="utf-8"?>
<xdr:wsDr xmlns:xdr="http://schemas.openxmlformats.org/drawingml/2006/spreadsheetDrawing" xmlns:a="http://schemas.openxmlformats.org/drawingml/2006/main">
  <xdr:oneCellAnchor>
    <xdr:from>
      <xdr:col>1</xdr:col>
      <xdr:colOff>333375</xdr:colOff>
      <xdr:row>1</xdr:row>
      <xdr:rowOff>79375</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42975" y="26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3" name="Rounded Rectangle 2">
          <a:hlinkClick xmlns:r="http://schemas.openxmlformats.org/officeDocument/2006/relationships" r:id="rId2" tooltip="Go to Aids and Grants"/>
          <a:extLst>
            <a:ext uri="{FF2B5EF4-FFF2-40B4-BE49-F238E27FC236}">
              <a16:creationId xmlns:a16="http://schemas.microsoft.com/office/drawing/2014/main" id="{00000000-0008-0000-1800-000003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4" name="Rounded Rectangle 3">
          <a:hlinkClick xmlns:r="http://schemas.openxmlformats.org/officeDocument/2006/relationships" r:id="rId3" tooltip="Return to Loans/Borrowings"/>
          <a:extLst>
            <a:ext uri="{FF2B5EF4-FFF2-40B4-BE49-F238E27FC236}">
              <a16:creationId xmlns:a16="http://schemas.microsoft.com/office/drawing/2014/main" id="{00000000-0008-0000-1800-000004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5" name="Rounded Rectangle 4">
          <a:hlinkClick xmlns:r="http://schemas.openxmlformats.org/officeDocument/2006/relationships" r:id="rId2" tooltip="Go to Aids and Grants"/>
          <a:extLst>
            <a:ext uri="{FF2B5EF4-FFF2-40B4-BE49-F238E27FC236}">
              <a16:creationId xmlns:a16="http://schemas.microsoft.com/office/drawing/2014/main" id="{00000000-0008-0000-1800-000005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6" name="Rounded Rectangle 5">
          <a:hlinkClick xmlns:r="http://schemas.openxmlformats.org/officeDocument/2006/relationships" r:id="rId4" tooltip="Go to Breakdown"/>
          <a:extLst>
            <a:ext uri="{FF2B5EF4-FFF2-40B4-BE49-F238E27FC236}">
              <a16:creationId xmlns:a16="http://schemas.microsoft.com/office/drawing/2014/main" id="{00000000-0008-0000-1800-000006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364240</xdr:colOff>
      <xdr:row>3</xdr:row>
      <xdr:rowOff>325243</xdr:rowOff>
    </xdr:to>
    <xdr:pic>
      <xdr:nvPicPr>
        <xdr:cNvPr id="7" name="Picture 6" descr="Description: C:\Users\User\Downloads\osun logo.jpg">
          <a:extLst>
            <a:ext uri="{FF2B5EF4-FFF2-40B4-BE49-F238E27FC236}">
              <a16:creationId xmlns:a16="http://schemas.microsoft.com/office/drawing/2014/main" id="{00000000-0008-0000-18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3415"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8" name="Rounded Rectangle 7">
          <a:hlinkClick xmlns:r="http://schemas.openxmlformats.org/officeDocument/2006/relationships" r:id="rId6" tooltip="Return to Homepage"/>
          <a:extLst>
            <a:ext uri="{FF2B5EF4-FFF2-40B4-BE49-F238E27FC236}">
              <a16:creationId xmlns:a16="http://schemas.microsoft.com/office/drawing/2014/main" id="{00000000-0008-0000-1800-000008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9" name="Rounded Rectangle 8">
          <a:hlinkClick xmlns:r="http://schemas.openxmlformats.org/officeDocument/2006/relationships" r:id="rId7" tooltip="Go to Summary"/>
          <a:extLst>
            <a:ext uri="{FF2B5EF4-FFF2-40B4-BE49-F238E27FC236}">
              <a16:creationId xmlns:a16="http://schemas.microsoft.com/office/drawing/2014/main" id="{00000000-0008-0000-1800-000009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0" name="Rounded Rectangle 9">
          <a:hlinkClick xmlns:r="http://schemas.openxmlformats.org/officeDocument/2006/relationships" r:id="rId8" tooltip="Return to Input"/>
          <a:extLst>
            <a:ext uri="{FF2B5EF4-FFF2-40B4-BE49-F238E27FC236}">
              <a16:creationId xmlns:a16="http://schemas.microsoft.com/office/drawing/2014/main" id="{00000000-0008-0000-1800-00000A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2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2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2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68036</xdr:rowOff>
    </xdr:to>
    <xdr:pic>
      <xdr:nvPicPr>
        <xdr:cNvPr id="5" name="Picture 4" descr="Description: C:\Users\User\Downloads\osun logo.jpg">
          <a:extLst>
            <a:ext uri="{FF2B5EF4-FFF2-40B4-BE49-F238E27FC236}">
              <a16:creationId xmlns:a16="http://schemas.microsoft.com/office/drawing/2014/main" id="{00000000-0008-0000-72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82436"/>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2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2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0</xdr:colOff>
      <xdr:row>3</xdr:row>
      <xdr:rowOff>52378</xdr:rowOff>
    </xdr:from>
    <xdr:to>
      <xdr:col>6</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200-000008000000}"/>
            </a:ext>
          </a:extLst>
        </xdr:cNvPr>
        <xdr:cNvSpPr/>
      </xdr:nvSpPr>
      <xdr:spPr>
        <a:xfrm>
          <a:off x="8924925" y="966778"/>
          <a:ext cx="800100"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0</xdr:colOff>
      <xdr:row>4</xdr:row>
      <xdr:rowOff>192870</xdr:rowOff>
    </xdr:from>
    <xdr:to>
      <xdr:col>6</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200-000009000000}"/>
            </a:ext>
          </a:extLst>
        </xdr:cNvPr>
        <xdr:cNvSpPr/>
      </xdr:nvSpPr>
      <xdr:spPr>
        <a:xfrm>
          <a:off x="8924925" y="1450170"/>
          <a:ext cx="809625"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6</xdr:col>
      <xdr:colOff>447686</xdr:colOff>
      <xdr:row>3</xdr:row>
      <xdr:rowOff>90477</xdr:rowOff>
    </xdr:from>
    <xdr:to>
      <xdr:col>7</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200-00000A000000}"/>
            </a:ext>
          </a:extLst>
        </xdr:cNvPr>
        <xdr:cNvSpPr/>
      </xdr:nvSpPr>
      <xdr:spPr>
        <a:xfrm>
          <a:off x="99822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11" name="Rounded Rectangle 10">
          <a:hlinkClick xmlns:r="http://schemas.openxmlformats.org/officeDocument/2006/relationships" r:id="rId2" tooltip="Go to Summary of Departments"/>
          <a:extLst>
            <a:ext uri="{FF2B5EF4-FFF2-40B4-BE49-F238E27FC236}">
              <a16:creationId xmlns:a16="http://schemas.microsoft.com/office/drawing/2014/main" id="{00000000-0008-0000-7200-00000B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12" name="Rounded Rectangle 11">
          <a:hlinkClick xmlns:r="http://schemas.openxmlformats.org/officeDocument/2006/relationships" r:id="rId3" tooltip="Go to Pay Scale"/>
          <a:extLst>
            <a:ext uri="{FF2B5EF4-FFF2-40B4-BE49-F238E27FC236}">
              <a16:creationId xmlns:a16="http://schemas.microsoft.com/office/drawing/2014/main" id="{00000000-0008-0000-7200-00000C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xdr:from>
      <xdr:col>0</xdr:col>
      <xdr:colOff>59535</xdr:colOff>
      <xdr:row>3</xdr:row>
      <xdr:rowOff>47627</xdr:rowOff>
    </xdr:from>
    <xdr:to>
      <xdr:col>0</xdr:col>
      <xdr:colOff>869159</xdr:colOff>
      <xdr:row>3</xdr:row>
      <xdr:rowOff>309563</xdr:rowOff>
    </xdr:to>
    <xdr:sp macro="" textlink="">
      <xdr:nvSpPr>
        <xdr:cNvPr id="13" name="Rounded Rectangle 13">
          <a:hlinkClick xmlns:r="http://schemas.openxmlformats.org/officeDocument/2006/relationships" r:id="rId5" tooltip="Return to Homepage"/>
          <a:extLst>
            <a:ext uri="{FF2B5EF4-FFF2-40B4-BE49-F238E27FC236}">
              <a16:creationId xmlns:a16="http://schemas.microsoft.com/office/drawing/2014/main" id="{00000000-0008-0000-7200-00000D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14" name="Rounded Rectangle 14">
          <a:hlinkClick xmlns:r="http://schemas.openxmlformats.org/officeDocument/2006/relationships" r:id="rId6" tooltip="Go to Personnel Summary"/>
          <a:extLst>
            <a:ext uri="{FF2B5EF4-FFF2-40B4-BE49-F238E27FC236}">
              <a16:creationId xmlns:a16="http://schemas.microsoft.com/office/drawing/2014/main" id="{00000000-0008-0000-7200-00000E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15" name="Rounded Rectangle 15">
          <a:hlinkClick xmlns:r="http://schemas.openxmlformats.org/officeDocument/2006/relationships" r:id="rId7" tooltip="Go to Departmental Summary"/>
          <a:extLst>
            <a:ext uri="{FF2B5EF4-FFF2-40B4-BE49-F238E27FC236}">
              <a16:creationId xmlns:a16="http://schemas.microsoft.com/office/drawing/2014/main" id="{00000000-0008-0000-7200-00000F000000}"/>
            </a:ext>
          </a:extLst>
        </xdr:cNvPr>
        <xdr:cNvSpPr/>
      </xdr:nvSpPr>
      <xdr:spPr>
        <a:xfrm>
          <a:off x="90487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16" name="Rounded Rectangle 16">
          <a:hlinkClick xmlns:r="http://schemas.openxmlformats.org/officeDocument/2006/relationships" r:id="rId8" tooltip="Go to Departmental Details"/>
          <a:extLst>
            <a:ext uri="{FF2B5EF4-FFF2-40B4-BE49-F238E27FC236}">
              <a16:creationId xmlns:a16="http://schemas.microsoft.com/office/drawing/2014/main" id="{00000000-0008-0000-7200-000010000000}"/>
            </a:ext>
          </a:extLst>
        </xdr:cNvPr>
        <xdr:cNvSpPr/>
      </xdr:nvSpPr>
      <xdr:spPr>
        <a:xfrm>
          <a:off x="90582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7" name="Rounded Rectangle 17">
          <a:hlinkClick xmlns:r="http://schemas.openxmlformats.org/officeDocument/2006/relationships" r:id="rId9" tooltip="Go to Info Page"/>
          <a:extLst>
            <a:ext uri="{FF2B5EF4-FFF2-40B4-BE49-F238E27FC236}">
              <a16:creationId xmlns:a16="http://schemas.microsoft.com/office/drawing/2014/main" id="{00000000-0008-0000-7200-000011000000}"/>
            </a:ext>
          </a:extLst>
        </xdr:cNvPr>
        <xdr:cNvSpPr/>
      </xdr:nvSpPr>
      <xdr:spPr>
        <a:xfrm>
          <a:off x="105918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3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0</xdr:rowOff>
    </xdr:to>
    <xdr:pic>
      <xdr:nvPicPr>
        <xdr:cNvPr id="3" name="Picture 2" descr="Description: C:\Users\User\Downloads\osun logo.jpg">
          <a:extLst>
            <a:ext uri="{FF2B5EF4-FFF2-40B4-BE49-F238E27FC236}">
              <a16:creationId xmlns:a16="http://schemas.microsoft.com/office/drawing/2014/main" id="{00000000-0008-0000-7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1047750"/>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4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4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4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487929</xdr:colOff>
      <xdr:row>3</xdr:row>
      <xdr:rowOff>22678</xdr:rowOff>
    </xdr:to>
    <xdr:pic>
      <xdr:nvPicPr>
        <xdr:cNvPr id="5" name="Picture 4" descr="Description: C:\Users\User\Downloads\osun logo.jpg">
          <a:extLst>
            <a:ext uri="{FF2B5EF4-FFF2-40B4-BE49-F238E27FC236}">
              <a16:creationId xmlns:a16="http://schemas.microsoft.com/office/drawing/2014/main" id="{00000000-0008-0000-7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9519" cy="937078"/>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4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4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400-000008000000}"/>
            </a:ext>
          </a:extLst>
        </xdr:cNvPr>
        <xdr:cNvSpPr/>
      </xdr:nvSpPr>
      <xdr:spPr>
        <a:xfrm>
          <a:off x="975361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400-000009000000}"/>
            </a:ext>
          </a:extLst>
        </xdr:cNvPr>
        <xdr:cNvSpPr/>
      </xdr:nvSpPr>
      <xdr:spPr>
        <a:xfrm>
          <a:off x="976313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400-00000A000000}"/>
            </a:ext>
          </a:extLst>
        </xdr:cNvPr>
        <xdr:cNvSpPr/>
      </xdr:nvSpPr>
      <xdr:spPr>
        <a:xfrm>
          <a:off x="1129666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5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5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5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20911</xdr:colOff>
      <xdr:row>0</xdr:row>
      <xdr:rowOff>0</xdr:rowOff>
    </xdr:from>
    <xdr:to>
      <xdr:col>2</xdr:col>
      <xdr:colOff>374197</xdr:colOff>
      <xdr:row>1</xdr:row>
      <xdr:rowOff>396875</xdr:rowOff>
    </xdr:to>
    <xdr:pic>
      <xdr:nvPicPr>
        <xdr:cNvPr id="5" name="Picture 4" descr="Description: C:\Users\User\Downloads\osun logo.jpg">
          <a:extLst>
            <a:ext uri="{FF2B5EF4-FFF2-40B4-BE49-F238E27FC236}">
              <a16:creationId xmlns:a16="http://schemas.microsoft.com/office/drawing/2014/main" id="{00000000-0008-0000-75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6" y="0"/>
          <a:ext cx="1210536" cy="796925"/>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5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5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5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5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5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6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2</xdr:row>
      <xdr:rowOff>22679</xdr:rowOff>
    </xdr:to>
    <xdr:pic>
      <xdr:nvPicPr>
        <xdr:cNvPr id="3" name="Picture 2" descr="Description: C:\Users\User\Downloads\osun logo.jpg">
          <a:extLst>
            <a:ext uri="{FF2B5EF4-FFF2-40B4-BE49-F238E27FC236}">
              <a16:creationId xmlns:a16="http://schemas.microsoft.com/office/drawing/2014/main" id="{00000000-0008-0000-7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879929"/>
        </a:xfrm>
        <a:prstGeom prst="rect">
          <a:avLst/>
        </a:prstGeom>
        <a:noFill/>
        <a:ln>
          <a:noFill/>
        </a:ln>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7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2</xdr:row>
      <xdr:rowOff>1</xdr:rowOff>
    </xdr:to>
    <xdr:pic>
      <xdr:nvPicPr>
        <xdr:cNvPr id="3" name="Picture 2" descr="Description: C:\Users\User\Downloads\osun logo.jpg">
          <a:extLst>
            <a:ext uri="{FF2B5EF4-FFF2-40B4-BE49-F238E27FC236}">
              <a16:creationId xmlns:a16="http://schemas.microsoft.com/office/drawing/2014/main" id="{00000000-0008-0000-7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857250"/>
        </a:xfrm>
        <a:prstGeom prst="rect">
          <a:avLst/>
        </a:prstGeom>
        <a:noFill/>
        <a:ln>
          <a:noFill/>
        </a:ln>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8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3</xdr:row>
      <xdr:rowOff>45358</xdr:rowOff>
    </xdr:to>
    <xdr:pic>
      <xdr:nvPicPr>
        <xdr:cNvPr id="3" name="Picture 2" descr="Description: C:\Users\User\Downloads\osun logo.jpg">
          <a:extLst>
            <a:ext uri="{FF2B5EF4-FFF2-40B4-BE49-F238E27FC236}">
              <a16:creationId xmlns:a16="http://schemas.microsoft.com/office/drawing/2014/main" id="{00000000-0008-0000-7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959757"/>
        </a:xfrm>
        <a:prstGeom prst="rect">
          <a:avLst/>
        </a:prstGeom>
        <a:noFill/>
        <a:ln>
          <a:noFill/>
        </a:ln>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9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9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9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1</xdr:row>
      <xdr:rowOff>442232</xdr:rowOff>
    </xdr:to>
    <xdr:pic>
      <xdr:nvPicPr>
        <xdr:cNvPr id="5" name="Picture 4" descr="Description: C:\Users\User\Downloads\osun logo.jpg">
          <a:extLst>
            <a:ext uri="{FF2B5EF4-FFF2-40B4-BE49-F238E27FC236}">
              <a16:creationId xmlns:a16="http://schemas.microsoft.com/office/drawing/2014/main" id="{00000000-0008-0000-79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842282"/>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9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9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9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9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9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A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A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A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2</xdr:row>
      <xdr:rowOff>45358</xdr:rowOff>
    </xdr:to>
    <xdr:pic>
      <xdr:nvPicPr>
        <xdr:cNvPr id="5" name="Picture 4" descr="Description: C:\Users\User\Downloads\osun logo.jpg">
          <a:extLst>
            <a:ext uri="{FF2B5EF4-FFF2-40B4-BE49-F238E27FC236}">
              <a16:creationId xmlns:a16="http://schemas.microsoft.com/office/drawing/2014/main" id="{00000000-0008-0000-7A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02608"/>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A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A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A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A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A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B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B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B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1</xdr:row>
      <xdr:rowOff>442232</xdr:rowOff>
    </xdr:to>
    <xdr:pic>
      <xdr:nvPicPr>
        <xdr:cNvPr id="5" name="Picture 4" descr="Description: C:\Users\User\Downloads\osun logo.jpg">
          <a:extLst>
            <a:ext uri="{FF2B5EF4-FFF2-40B4-BE49-F238E27FC236}">
              <a16:creationId xmlns:a16="http://schemas.microsoft.com/office/drawing/2014/main" id="{00000000-0008-0000-7B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842282"/>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B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B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B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B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B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C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C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C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20911</xdr:colOff>
      <xdr:row>0</xdr:row>
      <xdr:rowOff>0</xdr:rowOff>
    </xdr:from>
    <xdr:to>
      <xdr:col>2</xdr:col>
      <xdr:colOff>385537</xdr:colOff>
      <xdr:row>3</xdr:row>
      <xdr:rowOff>34018</xdr:rowOff>
    </xdr:to>
    <xdr:pic>
      <xdr:nvPicPr>
        <xdr:cNvPr id="5" name="Picture 4" descr="Description: C:\Users\User\Downloads\osun logo.jpg">
          <a:extLst>
            <a:ext uri="{FF2B5EF4-FFF2-40B4-BE49-F238E27FC236}">
              <a16:creationId xmlns:a16="http://schemas.microsoft.com/office/drawing/2014/main" id="{00000000-0008-0000-7C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6" y="0"/>
          <a:ext cx="1221876" cy="948418"/>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C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C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C00-000008000000}"/>
            </a:ext>
          </a:extLst>
        </xdr:cNvPr>
        <xdr:cNvSpPr/>
      </xdr:nvSpPr>
      <xdr:spPr>
        <a:xfrm>
          <a:off x="90487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C00-000009000000}"/>
            </a:ext>
          </a:extLst>
        </xdr:cNvPr>
        <xdr:cNvSpPr/>
      </xdr:nvSpPr>
      <xdr:spPr>
        <a:xfrm>
          <a:off x="90582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C00-00000A000000}"/>
            </a:ext>
          </a:extLst>
        </xdr:cNvPr>
        <xdr:cNvSpPr/>
      </xdr:nvSpPr>
      <xdr:spPr>
        <a:xfrm>
          <a:off x="105918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11" name="Rounded Rectangle 10">
          <a:hlinkClick xmlns:r="http://schemas.openxmlformats.org/officeDocument/2006/relationships" r:id="rId2" tooltip="Go to Summary of Departments"/>
          <a:extLst>
            <a:ext uri="{FF2B5EF4-FFF2-40B4-BE49-F238E27FC236}">
              <a16:creationId xmlns:a16="http://schemas.microsoft.com/office/drawing/2014/main" id="{00000000-0008-0000-7C00-00000B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12" name="Rounded Rectangle 11">
          <a:hlinkClick xmlns:r="http://schemas.openxmlformats.org/officeDocument/2006/relationships" r:id="rId3" tooltip="Go to Pay Scale"/>
          <a:extLst>
            <a:ext uri="{FF2B5EF4-FFF2-40B4-BE49-F238E27FC236}">
              <a16:creationId xmlns:a16="http://schemas.microsoft.com/office/drawing/2014/main" id="{00000000-0008-0000-7C00-00000C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xdr:from>
      <xdr:col>0</xdr:col>
      <xdr:colOff>59535</xdr:colOff>
      <xdr:row>3</xdr:row>
      <xdr:rowOff>47627</xdr:rowOff>
    </xdr:from>
    <xdr:to>
      <xdr:col>0</xdr:col>
      <xdr:colOff>869159</xdr:colOff>
      <xdr:row>3</xdr:row>
      <xdr:rowOff>309563</xdr:rowOff>
    </xdr:to>
    <xdr:sp macro="" textlink="">
      <xdr:nvSpPr>
        <xdr:cNvPr id="13" name="Rounded Rectangle 13">
          <a:hlinkClick xmlns:r="http://schemas.openxmlformats.org/officeDocument/2006/relationships" r:id="rId5" tooltip="Return to Homepage"/>
          <a:extLst>
            <a:ext uri="{FF2B5EF4-FFF2-40B4-BE49-F238E27FC236}">
              <a16:creationId xmlns:a16="http://schemas.microsoft.com/office/drawing/2014/main" id="{00000000-0008-0000-7C00-00000D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14" name="Rounded Rectangle 14">
          <a:hlinkClick xmlns:r="http://schemas.openxmlformats.org/officeDocument/2006/relationships" r:id="rId6" tooltip="Go to Personnel Summary"/>
          <a:extLst>
            <a:ext uri="{FF2B5EF4-FFF2-40B4-BE49-F238E27FC236}">
              <a16:creationId xmlns:a16="http://schemas.microsoft.com/office/drawing/2014/main" id="{00000000-0008-0000-7C00-00000E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15" name="Rounded Rectangle 15">
          <a:hlinkClick xmlns:r="http://schemas.openxmlformats.org/officeDocument/2006/relationships" r:id="rId7" tooltip="Go to Departmental Summary"/>
          <a:extLst>
            <a:ext uri="{FF2B5EF4-FFF2-40B4-BE49-F238E27FC236}">
              <a16:creationId xmlns:a16="http://schemas.microsoft.com/office/drawing/2014/main" id="{00000000-0008-0000-7C00-00000F000000}"/>
            </a:ext>
          </a:extLst>
        </xdr:cNvPr>
        <xdr:cNvSpPr/>
      </xdr:nvSpPr>
      <xdr:spPr>
        <a:xfrm>
          <a:off x="90487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16" name="Rounded Rectangle 16">
          <a:hlinkClick xmlns:r="http://schemas.openxmlformats.org/officeDocument/2006/relationships" r:id="rId8" tooltip="Go to Departmental Details"/>
          <a:extLst>
            <a:ext uri="{FF2B5EF4-FFF2-40B4-BE49-F238E27FC236}">
              <a16:creationId xmlns:a16="http://schemas.microsoft.com/office/drawing/2014/main" id="{00000000-0008-0000-7C00-000010000000}"/>
            </a:ext>
          </a:extLst>
        </xdr:cNvPr>
        <xdr:cNvSpPr/>
      </xdr:nvSpPr>
      <xdr:spPr>
        <a:xfrm>
          <a:off x="90582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7" name="Rounded Rectangle 17">
          <a:hlinkClick xmlns:r="http://schemas.openxmlformats.org/officeDocument/2006/relationships" r:id="rId9" tooltip="Go to Info Page"/>
          <a:extLst>
            <a:ext uri="{FF2B5EF4-FFF2-40B4-BE49-F238E27FC236}">
              <a16:creationId xmlns:a16="http://schemas.microsoft.com/office/drawing/2014/main" id="{00000000-0008-0000-7C00-000011000000}"/>
            </a:ext>
          </a:extLst>
        </xdr:cNvPr>
        <xdr:cNvSpPr/>
      </xdr:nvSpPr>
      <xdr:spPr>
        <a:xfrm>
          <a:off x="105918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D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0</xdr:rowOff>
    </xdr:to>
    <xdr:pic>
      <xdr:nvPicPr>
        <xdr:cNvPr id="3" name="Picture 2" descr="Description: C:\Users\User\Downloads\osun logo.jpg">
          <a:extLst>
            <a:ext uri="{FF2B5EF4-FFF2-40B4-BE49-F238E27FC236}">
              <a16:creationId xmlns:a16="http://schemas.microsoft.com/office/drawing/2014/main" id="{00000000-0008-0000-7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14400"/>
        </a:xfrm>
        <a:prstGeom prst="rect">
          <a:avLst/>
        </a:prstGeom>
        <a:noFill/>
        <a:ln>
          <a:noFill/>
        </a:ln>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E00-000002000000}"/>
            </a:ext>
          </a:extLst>
        </xdr:cNvPr>
        <xdr:cNvSpPr/>
      </xdr:nvSpPr>
      <xdr:spPr>
        <a:xfrm>
          <a:off x="0" y="400050"/>
          <a:ext cx="733425" cy="255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7E00-000003000000}"/>
            </a:ext>
          </a:extLst>
        </xdr:cNvPr>
        <xdr:cNvSpPr/>
      </xdr:nvSpPr>
      <xdr:spPr>
        <a:xfrm>
          <a:off x="852501" y="985827"/>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7E00-000004000000}"/>
            </a:ext>
          </a:extLst>
        </xdr:cNvPr>
        <xdr:cNvSpPr/>
      </xdr:nvSpPr>
      <xdr:spPr>
        <a:xfrm>
          <a:off x="814405" y="704849"/>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581819</xdr:colOff>
      <xdr:row>3</xdr:row>
      <xdr:rowOff>0</xdr:rowOff>
    </xdr:to>
    <xdr:pic>
      <xdr:nvPicPr>
        <xdr:cNvPr id="5" name="Picture 4" descr="Description: C:\Users\User\Downloads\osun logo.jpg">
          <a:extLst>
            <a:ext uri="{FF2B5EF4-FFF2-40B4-BE49-F238E27FC236}">
              <a16:creationId xmlns:a16="http://schemas.microsoft.com/office/drawing/2014/main" id="{00000000-0008-0000-7E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8159" cy="657225"/>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7E00-000006000000}"/>
            </a:ext>
          </a:extLst>
        </xdr:cNvPr>
        <xdr:cNvSpPr/>
      </xdr:nvSpPr>
      <xdr:spPr>
        <a:xfrm>
          <a:off x="59535" y="704852"/>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7E00-000007000000}"/>
            </a:ext>
          </a:extLst>
        </xdr:cNvPr>
        <xdr:cNvSpPr/>
      </xdr:nvSpPr>
      <xdr:spPr>
        <a:xfrm>
          <a:off x="9532" y="1045364"/>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7E00-000008000000}"/>
            </a:ext>
          </a:extLst>
        </xdr:cNvPr>
        <xdr:cNvSpPr/>
      </xdr:nvSpPr>
      <xdr:spPr>
        <a:xfrm>
          <a:off x="9658363" y="709603"/>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7E00-000009000000}"/>
            </a:ext>
          </a:extLst>
        </xdr:cNvPr>
        <xdr:cNvSpPr/>
      </xdr:nvSpPr>
      <xdr:spPr>
        <a:xfrm>
          <a:off x="9667888" y="1192995"/>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7E00-00000A000000}"/>
            </a:ext>
          </a:extLst>
        </xdr:cNvPr>
        <xdr:cNvSpPr/>
      </xdr:nvSpPr>
      <xdr:spPr>
        <a:xfrm>
          <a:off x="11201411" y="747702"/>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F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416718</xdr:colOff>
      <xdr:row>2</xdr:row>
      <xdr:rowOff>136073</xdr:rowOff>
    </xdr:to>
    <xdr:pic>
      <xdr:nvPicPr>
        <xdr:cNvPr id="3" name="Picture 2" descr="Description: C:\Users\User\Downloads\osun logo.jpg">
          <a:extLst>
            <a:ext uri="{FF2B5EF4-FFF2-40B4-BE49-F238E27FC236}">
              <a16:creationId xmlns:a16="http://schemas.microsoft.com/office/drawing/2014/main" id="{00000000-0008-0000-7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6260" y="1"/>
          <a:ext cx="1414983" cy="993322"/>
        </a:xfrm>
        <a:prstGeom prst="rect">
          <a:avLst/>
        </a:prstGeom>
        <a:noFill/>
        <a:ln>
          <a:noFill/>
        </a:ln>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0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2</xdr:row>
      <xdr:rowOff>124733</xdr:rowOff>
    </xdr:to>
    <xdr:pic>
      <xdr:nvPicPr>
        <xdr:cNvPr id="3" name="Picture 2" descr="Description: C:\Users\User\Downloads\osun logo.jpg">
          <a:extLst>
            <a:ext uri="{FF2B5EF4-FFF2-40B4-BE49-F238E27FC236}">
              <a16:creationId xmlns:a16="http://schemas.microsoft.com/office/drawing/2014/main" id="{00000000-0008-0000-8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81983"/>
        </a:xfrm>
        <a:prstGeom prst="rect">
          <a:avLst/>
        </a:prstGeom>
        <a:noFill/>
        <a:ln>
          <a:noFill/>
        </a:ln>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1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3</xdr:row>
      <xdr:rowOff>45358</xdr:rowOff>
    </xdr:to>
    <xdr:pic>
      <xdr:nvPicPr>
        <xdr:cNvPr id="3" name="Picture 2" descr="Description: C:\Users\User\Downloads\osun logo.jpg">
          <a:extLst>
            <a:ext uri="{FF2B5EF4-FFF2-40B4-BE49-F238E27FC236}">
              <a16:creationId xmlns:a16="http://schemas.microsoft.com/office/drawing/2014/main" id="{00000000-0008-0000-8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959757"/>
        </a:xfrm>
        <a:prstGeom prst="rect">
          <a:avLst/>
        </a:prstGeom>
        <a:noFill/>
        <a:ln>
          <a:noFill/>
        </a:ln>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2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1</xdr:row>
      <xdr:rowOff>408214</xdr:rowOff>
    </xdr:to>
    <xdr:pic>
      <xdr:nvPicPr>
        <xdr:cNvPr id="3" name="Picture 2" descr="Description: C:\Users\User\Downloads\osun logo.jpg">
          <a:extLst>
            <a:ext uri="{FF2B5EF4-FFF2-40B4-BE49-F238E27FC236}">
              <a16:creationId xmlns:a16="http://schemas.microsoft.com/office/drawing/2014/main" id="{00000000-0008-0000-8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808263"/>
        </a:xfrm>
        <a:prstGeom prst="rect">
          <a:avLst/>
        </a:prstGeom>
        <a:noFill/>
        <a:ln>
          <a:noFill/>
        </a:ln>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3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20911</xdr:colOff>
      <xdr:row>0</xdr:row>
      <xdr:rowOff>0</xdr:rowOff>
    </xdr:from>
    <xdr:to>
      <xdr:col>2</xdr:col>
      <xdr:colOff>283483</xdr:colOff>
      <xdr:row>3</xdr:row>
      <xdr:rowOff>56696</xdr:rowOff>
    </xdr:to>
    <xdr:pic>
      <xdr:nvPicPr>
        <xdr:cNvPr id="3" name="Picture 2" descr="Description: C:\Users\User\Downloads\osun logo.jpg">
          <a:extLst>
            <a:ext uri="{FF2B5EF4-FFF2-40B4-BE49-F238E27FC236}">
              <a16:creationId xmlns:a16="http://schemas.microsoft.com/office/drawing/2014/main" id="{00000000-0008-0000-8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6" y="0"/>
          <a:ext cx="1119822" cy="971096"/>
        </a:xfrm>
        <a:prstGeom prst="rect">
          <a:avLst/>
        </a:prstGeom>
        <a:no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4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3</xdr:row>
      <xdr:rowOff>11339</xdr:rowOff>
    </xdr:to>
    <xdr:pic>
      <xdr:nvPicPr>
        <xdr:cNvPr id="3" name="Picture 2" descr="Description: C:\Users\User\Downloads\osun logo.jpg">
          <a:extLst>
            <a:ext uri="{FF2B5EF4-FFF2-40B4-BE49-F238E27FC236}">
              <a16:creationId xmlns:a16="http://schemas.microsoft.com/office/drawing/2014/main" id="{00000000-0008-0000-8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925738"/>
        </a:xfrm>
        <a:prstGeom prst="rect">
          <a:avLst/>
        </a:prstGeom>
        <a:noFill/>
        <a:ln>
          <a:noFill/>
        </a:ln>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5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56696</xdr:rowOff>
    </xdr:to>
    <xdr:pic>
      <xdr:nvPicPr>
        <xdr:cNvPr id="3" name="Picture 2" descr="Description: C:\Users\User\Downloads\osun logo.jpg">
          <a:extLst>
            <a:ext uri="{FF2B5EF4-FFF2-40B4-BE49-F238E27FC236}">
              <a16:creationId xmlns:a16="http://schemas.microsoft.com/office/drawing/2014/main" id="{00000000-0008-0000-8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71096"/>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1A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1A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1A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1A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1A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1A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6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22678</xdr:rowOff>
    </xdr:to>
    <xdr:pic>
      <xdr:nvPicPr>
        <xdr:cNvPr id="3" name="Picture 2" descr="Description: C:\Users\User\Downloads\osun logo.jpg">
          <a:extLst>
            <a:ext uri="{FF2B5EF4-FFF2-40B4-BE49-F238E27FC236}">
              <a16:creationId xmlns:a16="http://schemas.microsoft.com/office/drawing/2014/main" id="{00000000-0008-0000-8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37078"/>
        </a:xfrm>
        <a:prstGeom prst="rect">
          <a:avLst/>
        </a:prstGeom>
        <a:noFill/>
        <a:ln>
          <a:noFill/>
        </a:ln>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7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56696</xdr:rowOff>
    </xdr:to>
    <xdr:pic>
      <xdr:nvPicPr>
        <xdr:cNvPr id="3" name="Picture 2" descr="Description: C:\Users\User\Downloads\osun logo.jpg">
          <a:extLst>
            <a:ext uri="{FF2B5EF4-FFF2-40B4-BE49-F238E27FC236}">
              <a16:creationId xmlns:a16="http://schemas.microsoft.com/office/drawing/2014/main" id="{00000000-0008-0000-8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71096"/>
        </a:xfrm>
        <a:prstGeom prst="rect">
          <a:avLst/>
        </a:prstGeom>
        <a:noFill/>
        <a:ln>
          <a:noFill/>
        </a:ln>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8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88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88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68036</xdr:rowOff>
    </xdr:to>
    <xdr:pic>
      <xdr:nvPicPr>
        <xdr:cNvPr id="5" name="Picture 4" descr="Description: C:\Users\User\Downloads\osun logo.jpg">
          <a:extLst>
            <a:ext uri="{FF2B5EF4-FFF2-40B4-BE49-F238E27FC236}">
              <a16:creationId xmlns:a16="http://schemas.microsoft.com/office/drawing/2014/main" id="{00000000-0008-0000-88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82436"/>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88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88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8800-000008000000}"/>
            </a:ext>
          </a:extLst>
        </xdr:cNvPr>
        <xdr:cNvSpPr/>
      </xdr:nvSpPr>
      <xdr:spPr>
        <a:xfrm>
          <a:off x="90487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8800-000009000000}"/>
            </a:ext>
          </a:extLst>
        </xdr:cNvPr>
        <xdr:cNvSpPr/>
      </xdr:nvSpPr>
      <xdr:spPr>
        <a:xfrm>
          <a:off x="90582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8800-00000A000000}"/>
            </a:ext>
          </a:extLst>
        </xdr:cNvPr>
        <xdr:cNvSpPr/>
      </xdr:nvSpPr>
      <xdr:spPr>
        <a:xfrm>
          <a:off x="105918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11" name="Rounded Rectangle 10">
          <a:hlinkClick xmlns:r="http://schemas.openxmlformats.org/officeDocument/2006/relationships" r:id="rId2" tooltip="Go to Summary of Departments"/>
          <a:extLst>
            <a:ext uri="{FF2B5EF4-FFF2-40B4-BE49-F238E27FC236}">
              <a16:creationId xmlns:a16="http://schemas.microsoft.com/office/drawing/2014/main" id="{00000000-0008-0000-8800-00000B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12" name="Rounded Rectangle 11">
          <a:hlinkClick xmlns:r="http://schemas.openxmlformats.org/officeDocument/2006/relationships" r:id="rId3" tooltip="Go to Pay Scale"/>
          <a:extLst>
            <a:ext uri="{FF2B5EF4-FFF2-40B4-BE49-F238E27FC236}">
              <a16:creationId xmlns:a16="http://schemas.microsoft.com/office/drawing/2014/main" id="{00000000-0008-0000-8800-00000C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xdr:from>
      <xdr:col>0</xdr:col>
      <xdr:colOff>59535</xdr:colOff>
      <xdr:row>3</xdr:row>
      <xdr:rowOff>47627</xdr:rowOff>
    </xdr:from>
    <xdr:to>
      <xdr:col>0</xdr:col>
      <xdr:colOff>869159</xdr:colOff>
      <xdr:row>3</xdr:row>
      <xdr:rowOff>309563</xdr:rowOff>
    </xdr:to>
    <xdr:sp macro="" textlink="">
      <xdr:nvSpPr>
        <xdr:cNvPr id="13" name="Rounded Rectangle 13">
          <a:hlinkClick xmlns:r="http://schemas.openxmlformats.org/officeDocument/2006/relationships" r:id="rId5" tooltip="Return to Homepage"/>
          <a:extLst>
            <a:ext uri="{FF2B5EF4-FFF2-40B4-BE49-F238E27FC236}">
              <a16:creationId xmlns:a16="http://schemas.microsoft.com/office/drawing/2014/main" id="{00000000-0008-0000-8800-00000D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14" name="Rounded Rectangle 14">
          <a:hlinkClick xmlns:r="http://schemas.openxmlformats.org/officeDocument/2006/relationships" r:id="rId6" tooltip="Go to Personnel Summary"/>
          <a:extLst>
            <a:ext uri="{FF2B5EF4-FFF2-40B4-BE49-F238E27FC236}">
              <a16:creationId xmlns:a16="http://schemas.microsoft.com/office/drawing/2014/main" id="{00000000-0008-0000-8800-00000E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15" name="Rounded Rectangle 15">
          <a:hlinkClick xmlns:r="http://schemas.openxmlformats.org/officeDocument/2006/relationships" r:id="rId7" tooltip="Go to Departmental Summary"/>
          <a:extLst>
            <a:ext uri="{FF2B5EF4-FFF2-40B4-BE49-F238E27FC236}">
              <a16:creationId xmlns:a16="http://schemas.microsoft.com/office/drawing/2014/main" id="{00000000-0008-0000-8800-00000F000000}"/>
            </a:ext>
          </a:extLst>
        </xdr:cNvPr>
        <xdr:cNvSpPr/>
      </xdr:nvSpPr>
      <xdr:spPr>
        <a:xfrm>
          <a:off x="90487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16" name="Rounded Rectangle 16">
          <a:hlinkClick xmlns:r="http://schemas.openxmlformats.org/officeDocument/2006/relationships" r:id="rId8" tooltip="Go to Departmental Details"/>
          <a:extLst>
            <a:ext uri="{FF2B5EF4-FFF2-40B4-BE49-F238E27FC236}">
              <a16:creationId xmlns:a16="http://schemas.microsoft.com/office/drawing/2014/main" id="{00000000-0008-0000-8800-000010000000}"/>
            </a:ext>
          </a:extLst>
        </xdr:cNvPr>
        <xdr:cNvSpPr/>
      </xdr:nvSpPr>
      <xdr:spPr>
        <a:xfrm>
          <a:off x="90582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7" name="Rounded Rectangle 17">
          <a:hlinkClick xmlns:r="http://schemas.openxmlformats.org/officeDocument/2006/relationships" r:id="rId9" tooltip="Go to Info Page"/>
          <a:extLst>
            <a:ext uri="{FF2B5EF4-FFF2-40B4-BE49-F238E27FC236}">
              <a16:creationId xmlns:a16="http://schemas.microsoft.com/office/drawing/2014/main" id="{00000000-0008-0000-8800-000011000000}"/>
            </a:ext>
          </a:extLst>
        </xdr:cNvPr>
        <xdr:cNvSpPr/>
      </xdr:nvSpPr>
      <xdr:spPr>
        <a:xfrm>
          <a:off x="105918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9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89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89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1</xdr:row>
      <xdr:rowOff>442232</xdr:rowOff>
    </xdr:to>
    <xdr:pic>
      <xdr:nvPicPr>
        <xdr:cNvPr id="5" name="Picture 4" descr="Description: C:\Users\User\Downloads\osun logo.jpg">
          <a:extLst>
            <a:ext uri="{FF2B5EF4-FFF2-40B4-BE49-F238E27FC236}">
              <a16:creationId xmlns:a16="http://schemas.microsoft.com/office/drawing/2014/main" id="{00000000-0008-0000-89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842282"/>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89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89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8900-000008000000}"/>
            </a:ext>
          </a:extLst>
        </xdr:cNvPr>
        <xdr:cNvSpPr/>
      </xdr:nvSpPr>
      <xdr:spPr>
        <a:xfrm>
          <a:off x="90487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8900-000009000000}"/>
            </a:ext>
          </a:extLst>
        </xdr:cNvPr>
        <xdr:cNvSpPr/>
      </xdr:nvSpPr>
      <xdr:spPr>
        <a:xfrm>
          <a:off x="90582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8900-00000A000000}"/>
            </a:ext>
          </a:extLst>
        </xdr:cNvPr>
        <xdr:cNvSpPr/>
      </xdr:nvSpPr>
      <xdr:spPr>
        <a:xfrm>
          <a:off x="105918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A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8A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8A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45357</xdr:rowOff>
    </xdr:to>
    <xdr:pic>
      <xdr:nvPicPr>
        <xdr:cNvPr id="5" name="Picture 4" descr="Description: C:\Users\User\Downloads\osun logo.jpg">
          <a:extLst>
            <a:ext uri="{FF2B5EF4-FFF2-40B4-BE49-F238E27FC236}">
              <a16:creationId xmlns:a16="http://schemas.microsoft.com/office/drawing/2014/main" id="{00000000-0008-0000-8A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59757"/>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8A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8A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8A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8A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8A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B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583180</xdr:colOff>
      <xdr:row>2</xdr:row>
      <xdr:rowOff>77755</xdr:rowOff>
    </xdr:to>
    <xdr:pic>
      <xdr:nvPicPr>
        <xdr:cNvPr id="3" name="Picture 2" descr="Description: C:\Users\User\Downloads\osun logo.jpg">
          <a:extLst>
            <a:ext uri="{FF2B5EF4-FFF2-40B4-BE49-F238E27FC236}">
              <a16:creationId xmlns:a16="http://schemas.microsoft.com/office/drawing/2014/main" id="{00000000-0008-0000-8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9520" cy="935005"/>
        </a:xfrm>
        <a:prstGeom prst="rect">
          <a:avLst/>
        </a:prstGeom>
        <a:noFill/>
        <a:ln>
          <a:noFill/>
        </a:ln>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C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D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E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8E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8E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34018</xdr:rowOff>
    </xdr:to>
    <xdr:pic>
      <xdr:nvPicPr>
        <xdr:cNvPr id="5" name="Picture 4" descr="Description: C:\Users\User\Downloads\osun logo.jpg">
          <a:extLst>
            <a:ext uri="{FF2B5EF4-FFF2-40B4-BE49-F238E27FC236}">
              <a16:creationId xmlns:a16="http://schemas.microsoft.com/office/drawing/2014/main" id="{00000000-0008-0000-8E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48418"/>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8E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8E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8E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8E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8E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8F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1</xdr:row>
      <xdr:rowOff>385536</xdr:rowOff>
    </xdr:to>
    <xdr:pic>
      <xdr:nvPicPr>
        <xdr:cNvPr id="3" name="Picture 2" descr="Description: C:\Users\User\Downloads\osun logo.jpg">
          <a:extLst>
            <a:ext uri="{FF2B5EF4-FFF2-40B4-BE49-F238E27FC236}">
              <a16:creationId xmlns:a16="http://schemas.microsoft.com/office/drawing/2014/main" id="{00000000-0008-0000-8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78558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0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22678</xdr:rowOff>
    </xdr:to>
    <xdr:pic>
      <xdr:nvPicPr>
        <xdr:cNvPr id="3" name="Picture 2" descr="Description: C:\Users\User\Downloads\osun logo.jpg">
          <a:extLst>
            <a:ext uri="{FF2B5EF4-FFF2-40B4-BE49-F238E27FC236}">
              <a16:creationId xmlns:a16="http://schemas.microsoft.com/office/drawing/2014/main" id="{00000000-0008-0000-9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37078"/>
        </a:xfrm>
        <a:prstGeom prst="rect">
          <a:avLst/>
        </a:prstGeom>
        <a:noFill/>
        <a:ln>
          <a:noFill/>
        </a:ln>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1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1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1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2</xdr:row>
      <xdr:rowOff>11340</xdr:rowOff>
    </xdr:to>
    <xdr:pic>
      <xdr:nvPicPr>
        <xdr:cNvPr id="5" name="Picture 4" descr="Description: C:\Users\User\Downloads\osun logo.jpg">
          <a:extLst>
            <a:ext uri="{FF2B5EF4-FFF2-40B4-BE49-F238E27FC236}">
              <a16:creationId xmlns:a16="http://schemas.microsoft.com/office/drawing/2014/main" id="{00000000-0008-0000-9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868590"/>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1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1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91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91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91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2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0</xdr:rowOff>
    </xdr:from>
    <xdr:to>
      <xdr:col>0</xdr:col>
      <xdr:colOff>892972</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200-000003000000}"/>
            </a:ext>
          </a:extLst>
        </xdr:cNvPr>
        <xdr:cNvSpPr/>
      </xdr:nvSpPr>
      <xdr:spPr>
        <a:xfrm>
          <a:off x="852501" y="914400"/>
          <a:ext cx="40471" cy="66912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0</xdr:rowOff>
    </xdr:from>
    <xdr:to>
      <xdr:col>0</xdr:col>
      <xdr:colOff>892974</xdr:colOff>
      <xdr:row>3</xdr:row>
      <xdr:rowOff>0</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200-000004000000}"/>
            </a:ext>
          </a:extLst>
        </xdr:cNvPr>
        <xdr:cNvSpPr/>
      </xdr:nvSpPr>
      <xdr:spPr>
        <a:xfrm>
          <a:off x="814405" y="914400"/>
          <a:ext cx="78569" cy="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oneCellAnchor>
    <xdr:from>
      <xdr:col>1</xdr:col>
      <xdr:colOff>20910</xdr:colOff>
      <xdr:row>0</xdr:row>
      <xdr:rowOff>0</xdr:rowOff>
    </xdr:from>
    <xdr:ext cx="1237751" cy="805089"/>
    <xdr:pic>
      <xdr:nvPicPr>
        <xdr:cNvPr id="5" name="Picture 4" descr="Description: C:\Users\User\Downloads\osun logo.jpg">
          <a:extLst>
            <a:ext uri="{FF2B5EF4-FFF2-40B4-BE49-F238E27FC236}">
              <a16:creationId xmlns:a16="http://schemas.microsoft.com/office/drawing/2014/main" id="{00000000-0008-0000-92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237751" cy="805089"/>
        </a:xfrm>
        <a:prstGeom prst="rect">
          <a:avLst/>
        </a:prstGeom>
        <a:noFill/>
        <a:ln>
          <a:noFill/>
        </a:ln>
      </xdr:spPr>
    </xdr:pic>
    <xdr:clientData/>
  </xdr:oneCellAnchor>
  <xdr:twoCellAnchor>
    <xdr:from>
      <xdr:col>0</xdr:col>
      <xdr:colOff>59535</xdr:colOff>
      <xdr:row>3</xdr:row>
      <xdr:rowOff>0</xdr:rowOff>
    </xdr:from>
    <xdr:to>
      <xdr:col>0</xdr:col>
      <xdr:colOff>869159</xdr:colOff>
      <xdr:row>3</xdr:row>
      <xdr:rowOff>0</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200-000006000000}"/>
            </a:ext>
          </a:extLst>
        </xdr:cNvPr>
        <xdr:cNvSpPr/>
      </xdr:nvSpPr>
      <xdr:spPr>
        <a:xfrm>
          <a:off x="59535" y="914400"/>
          <a:ext cx="809624" cy="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1</xdr:col>
      <xdr:colOff>1928</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200-000007000000}"/>
            </a:ext>
          </a:extLst>
        </xdr:cNvPr>
        <xdr:cNvSpPr/>
      </xdr:nvSpPr>
      <xdr:spPr>
        <a:xfrm>
          <a:off x="9532" y="1302539"/>
          <a:ext cx="1983121"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0</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9200-000008000000}"/>
            </a:ext>
          </a:extLst>
        </xdr:cNvPr>
        <xdr:cNvSpPr/>
      </xdr:nvSpPr>
      <xdr:spPr>
        <a:xfrm>
          <a:off x="9658363" y="914400"/>
          <a:ext cx="1285862" cy="4690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92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0</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9200-00000A000000}"/>
            </a:ext>
          </a:extLst>
        </xdr:cNvPr>
        <xdr:cNvSpPr/>
      </xdr:nvSpPr>
      <xdr:spPr>
        <a:xfrm>
          <a:off x="11201411" y="914400"/>
          <a:ext cx="721507" cy="40243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3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3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3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362857</xdr:colOff>
      <xdr:row>3</xdr:row>
      <xdr:rowOff>22678</xdr:rowOff>
    </xdr:to>
    <xdr:pic>
      <xdr:nvPicPr>
        <xdr:cNvPr id="5" name="Picture 4" descr="Description: C:\Users\User\Downloads\osun logo.jpg">
          <a:extLst>
            <a:ext uri="{FF2B5EF4-FFF2-40B4-BE49-F238E27FC236}">
              <a16:creationId xmlns:a16="http://schemas.microsoft.com/office/drawing/2014/main" id="{00000000-0008-0000-93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199197" cy="937078"/>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3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3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93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93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93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4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79375</xdr:rowOff>
    </xdr:to>
    <xdr:pic>
      <xdr:nvPicPr>
        <xdr:cNvPr id="3" name="Picture 2" descr="Description: C:\Users\User\Downloads\osun logo.jpg">
          <a:extLst>
            <a:ext uri="{FF2B5EF4-FFF2-40B4-BE49-F238E27FC236}">
              <a16:creationId xmlns:a16="http://schemas.microsoft.com/office/drawing/2014/main" id="{00000000-0008-0000-9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1127125"/>
        </a:xfrm>
        <a:prstGeom prst="rect">
          <a:avLst/>
        </a:prstGeom>
        <a:noFill/>
        <a:ln>
          <a:noFill/>
        </a:ln>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5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90715</xdr:rowOff>
    </xdr:to>
    <xdr:pic>
      <xdr:nvPicPr>
        <xdr:cNvPr id="3" name="Picture 2" descr="Description: C:\Users\User\Downloads\osun logo.jpg">
          <a:extLst>
            <a:ext uri="{FF2B5EF4-FFF2-40B4-BE49-F238E27FC236}">
              <a16:creationId xmlns:a16="http://schemas.microsoft.com/office/drawing/2014/main" id="{00000000-0008-0000-9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1138465"/>
        </a:xfrm>
        <a:prstGeom prst="rect">
          <a:avLst/>
        </a:prstGeom>
        <a:noFill/>
        <a:ln>
          <a:noFill/>
        </a:ln>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6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6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6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1</xdr:row>
      <xdr:rowOff>430893</xdr:rowOff>
    </xdr:to>
    <xdr:pic>
      <xdr:nvPicPr>
        <xdr:cNvPr id="5" name="Picture 4" descr="Description: C:\Users\User\Downloads\osun logo.jpg">
          <a:extLst>
            <a:ext uri="{FF2B5EF4-FFF2-40B4-BE49-F238E27FC236}">
              <a16:creationId xmlns:a16="http://schemas.microsoft.com/office/drawing/2014/main" id="{00000000-0008-0000-96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830943"/>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6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6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96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96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96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7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7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7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1</xdr:row>
      <xdr:rowOff>396875</xdr:rowOff>
    </xdr:to>
    <xdr:pic>
      <xdr:nvPicPr>
        <xdr:cNvPr id="5" name="Picture 4" descr="Description: C:\Users\User\Downloads\osun logo.jpg">
          <a:extLst>
            <a:ext uri="{FF2B5EF4-FFF2-40B4-BE49-F238E27FC236}">
              <a16:creationId xmlns:a16="http://schemas.microsoft.com/office/drawing/2014/main" id="{00000000-0008-0000-97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796925"/>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7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7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97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97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97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8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22678</xdr:rowOff>
    </xdr:to>
    <xdr:pic>
      <xdr:nvPicPr>
        <xdr:cNvPr id="3" name="Picture 2" descr="Description: C:\Users\User\Downloads\osun logo.jpg">
          <a:extLst>
            <a:ext uri="{FF2B5EF4-FFF2-40B4-BE49-F238E27FC236}">
              <a16:creationId xmlns:a16="http://schemas.microsoft.com/office/drawing/2014/main" id="{00000000-0008-0000-9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37078"/>
        </a:xfrm>
        <a:prstGeom prst="rect">
          <a:avLst/>
        </a:prstGeom>
        <a:noFill/>
        <a:ln>
          <a:noFill/>
        </a:ln>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9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900-000003000000}"/>
            </a:ext>
          </a:extLst>
        </xdr:cNvPr>
        <xdr:cNvSpPr/>
      </xdr:nvSpPr>
      <xdr:spPr>
        <a:xfrm>
          <a:off x="852501" y="1376352"/>
          <a:ext cx="5643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900-000004000000}"/>
            </a:ext>
          </a:extLst>
        </xdr:cNvPr>
        <xdr:cNvSpPr/>
      </xdr:nvSpPr>
      <xdr:spPr>
        <a:xfrm>
          <a:off x="814405" y="1095374"/>
          <a:ext cx="60244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20911</xdr:colOff>
      <xdr:row>0</xdr:row>
      <xdr:rowOff>0</xdr:rowOff>
    </xdr:from>
    <xdr:to>
      <xdr:col>2</xdr:col>
      <xdr:colOff>181430</xdr:colOff>
      <xdr:row>2</xdr:row>
      <xdr:rowOff>124733</xdr:rowOff>
    </xdr:to>
    <xdr:pic>
      <xdr:nvPicPr>
        <xdr:cNvPr id="5" name="Picture 4" descr="Description: C:\Users\User\Downloads\osun logo.jpg">
          <a:extLst>
            <a:ext uri="{FF2B5EF4-FFF2-40B4-BE49-F238E27FC236}">
              <a16:creationId xmlns:a16="http://schemas.microsoft.com/office/drawing/2014/main" id="{00000000-0008-0000-99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0136" y="0"/>
          <a:ext cx="1017769" cy="981983"/>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900-000006000000}"/>
            </a:ext>
          </a:extLst>
        </xdr:cNvPr>
        <xdr:cNvSpPr/>
      </xdr:nvSpPr>
      <xdr:spPr>
        <a:xfrm>
          <a:off x="59535" y="109537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900-000007000000}"/>
            </a:ext>
          </a:extLst>
        </xdr:cNvPr>
        <xdr:cNvSpPr/>
      </xdr:nvSpPr>
      <xdr:spPr>
        <a:xfrm>
          <a:off x="9532" y="143588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8" name="Rounded Rectangle 10">
          <a:hlinkClick xmlns:r="http://schemas.openxmlformats.org/officeDocument/2006/relationships" r:id="rId2" tooltip="Go to Summary of Departments"/>
          <a:extLst>
            <a:ext uri="{FF2B5EF4-FFF2-40B4-BE49-F238E27FC236}">
              <a16:creationId xmlns:a16="http://schemas.microsoft.com/office/drawing/2014/main" id="{00000000-0008-0000-9900-000008000000}"/>
            </a:ext>
          </a:extLst>
        </xdr:cNvPr>
        <xdr:cNvSpPr/>
      </xdr:nvSpPr>
      <xdr:spPr>
        <a:xfrm>
          <a:off x="852501" y="1376352"/>
          <a:ext cx="5643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9" name="Rounded Rectangle 11">
          <a:hlinkClick xmlns:r="http://schemas.openxmlformats.org/officeDocument/2006/relationships" r:id="rId3" tooltip="Go to Pay Scale"/>
          <a:extLst>
            <a:ext uri="{FF2B5EF4-FFF2-40B4-BE49-F238E27FC236}">
              <a16:creationId xmlns:a16="http://schemas.microsoft.com/office/drawing/2014/main" id="{00000000-0008-0000-9900-000009000000}"/>
            </a:ext>
          </a:extLst>
        </xdr:cNvPr>
        <xdr:cNvSpPr/>
      </xdr:nvSpPr>
      <xdr:spPr>
        <a:xfrm>
          <a:off x="814405" y="1095374"/>
          <a:ext cx="60244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xdr:from>
      <xdr:col>0</xdr:col>
      <xdr:colOff>59535</xdr:colOff>
      <xdr:row>3</xdr:row>
      <xdr:rowOff>47627</xdr:rowOff>
    </xdr:from>
    <xdr:to>
      <xdr:col>0</xdr:col>
      <xdr:colOff>869159</xdr:colOff>
      <xdr:row>3</xdr:row>
      <xdr:rowOff>309563</xdr:rowOff>
    </xdr:to>
    <xdr:sp macro="" textlink="">
      <xdr:nvSpPr>
        <xdr:cNvPr id="10" name="Rounded Rectangle 13">
          <a:hlinkClick xmlns:r="http://schemas.openxmlformats.org/officeDocument/2006/relationships" r:id="rId5" tooltip="Return to Homepage"/>
          <a:extLst>
            <a:ext uri="{FF2B5EF4-FFF2-40B4-BE49-F238E27FC236}">
              <a16:creationId xmlns:a16="http://schemas.microsoft.com/office/drawing/2014/main" id="{00000000-0008-0000-9900-00000A000000}"/>
            </a:ext>
          </a:extLst>
        </xdr:cNvPr>
        <xdr:cNvSpPr/>
      </xdr:nvSpPr>
      <xdr:spPr>
        <a:xfrm>
          <a:off x="59535" y="109537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11" name="Rounded Rectangle 14">
          <a:hlinkClick xmlns:r="http://schemas.openxmlformats.org/officeDocument/2006/relationships" r:id="rId6" tooltip="Go to Personnel Summary"/>
          <a:extLst>
            <a:ext uri="{FF2B5EF4-FFF2-40B4-BE49-F238E27FC236}">
              <a16:creationId xmlns:a16="http://schemas.microsoft.com/office/drawing/2014/main" id="{00000000-0008-0000-9900-00000B000000}"/>
            </a:ext>
          </a:extLst>
        </xdr:cNvPr>
        <xdr:cNvSpPr/>
      </xdr:nvSpPr>
      <xdr:spPr>
        <a:xfrm>
          <a:off x="9532" y="143588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A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A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A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54928</xdr:colOff>
      <xdr:row>0</xdr:row>
      <xdr:rowOff>0</xdr:rowOff>
    </xdr:from>
    <xdr:to>
      <xdr:col>2</xdr:col>
      <xdr:colOff>453572</xdr:colOff>
      <xdr:row>3</xdr:row>
      <xdr:rowOff>68036</xdr:rowOff>
    </xdr:to>
    <xdr:pic>
      <xdr:nvPicPr>
        <xdr:cNvPr id="5" name="Picture 4" descr="Description: C:\Users\User\Downloads\osun logo.jpg">
          <a:extLst>
            <a:ext uri="{FF2B5EF4-FFF2-40B4-BE49-F238E27FC236}">
              <a16:creationId xmlns:a16="http://schemas.microsoft.com/office/drawing/2014/main" id="{00000000-0008-0000-9A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5653" y="0"/>
          <a:ext cx="1255894" cy="982436"/>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A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A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8" name="Rounded Rectangle 18">
          <a:hlinkClick xmlns:r="http://schemas.openxmlformats.org/officeDocument/2006/relationships" r:id="rId2" tooltip="Go to Summary of Departments"/>
          <a:extLst>
            <a:ext uri="{FF2B5EF4-FFF2-40B4-BE49-F238E27FC236}">
              <a16:creationId xmlns:a16="http://schemas.microsoft.com/office/drawing/2014/main" id="{00000000-0008-0000-9A00-000008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9" name="Rounded Rectangle 19">
          <a:hlinkClick xmlns:r="http://schemas.openxmlformats.org/officeDocument/2006/relationships" r:id="rId3" tooltip="Go to Pay Scale"/>
          <a:extLst>
            <a:ext uri="{FF2B5EF4-FFF2-40B4-BE49-F238E27FC236}">
              <a16:creationId xmlns:a16="http://schemas.microsoft.com/office/drawing/2014/main" id="{00000000-0008-0000-9A00-000009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xdr:from>
      <xdr:col>0</xdr:col>
      <xdr:colOff>59535</xdr:colOff>
      <xdr:row>3</xdr:row>
      <xdr:rowOff>47627</xdr:rowOff>
    </xdr:from>
    <xdr:to>
      <xdr:col>0</xdr:col>
      <xdr:colOff>869159</xdr:colOff>
      <xdr:row>3</xdr:row>
      <xdr:rowOff>309563</xdr:rowOff>
    </xdr:to>
    <xdr:sp macro="" textlink="">
      <xdr:nvSpPr>
        <xdr:cNvPr id="10" name="Rounded Rectangle 21">
          <a:hlinkClick xmlns:r="http://schemas.openxmlformats.org/officeDocument/2006/relationships" r:id="rId5" tooltip="Return to Homepage"/>
          <a:extLst>
            <a:ext uri="{FF2B5EF4-FFF2-40B4-BE49-F238E27FC236}">
              <a16:creationId xmlns:a16="http://schemas.microsoft.com/office/drawing/2014/main" id="{00000000-0008-0000-9A00-00000A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11" name="Rounded Rectangle 22">
          <a:hlinkClick xmlns:r="http://schemas.openxmlformats.org/officeDocument/2006/relationships" r:id="rId6" tooltip="Go to Personnel Summary"/>
          <a:extLst>
            <a:ext uri="{FF2B5EF4-FFF2-40B4-BE49-F238E27FC236}">
              <a16:creationId xmlns:a16="http://schemas.microsoft.com/office/drawing/2014/main" id="{00000000-0008-0000-9A00-00000B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B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B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B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1</xdr:row>
      <xdr:rowOff>442232</xdr:rowOff>
    </xdr:to>
    <xdr:pic>
      <xdr:nvPicPr>
        <xdr:cNvPr id="5" name="Picture 4" descr="Description: C:\Users\User\Downloads\osun logo.jpg">
          <a:extLst>
            <a:ext uri="{FF2B5EF4-FFF2-40B4-BE49-F238E27FC236}">
              <a16:creationId xmlns:a16="http://schemas.microsoft.com/office/drawing/2014/main" id="{00000000-0008-0000-9B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842282"/>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B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B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9B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9B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9B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C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1</xdr:row>
      <xdr:rowOff>430894</xdr:rowOff>
    </xdr:to>
    <xdr:pic>
      <xdr:nvPicPr>
        <xdr:cNvPr id="3" name="Picture 2" descr="Description: C:\Users\User\Downloads\osun logo.jpg">
          <a:extLst>
            <a:ext uri="{FF2B5EF4-FFF2-40B4-BE49-F238E27FC236}">
              <a16:creationId xmlns:a16="http://schemas.microsoft.com/office/drawing/2014/main" id="{00000000-0008-0000-9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830943"/>
        </a:xfrm>
        <a:prstGeom prst="rect">
          <a:avLst/>
        </a:prstGeom>
        <a:noFill/>
        <a:ln>
          <a:noFill/>
        </a:ln>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D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1</xdr:row>
      <xdr:rowOff>396876</xdr:rowOff>
    </xdr:to>
    <xdr:pic>
      <xdr:nvPicPr>
        <xdr:cNvPr id="3" name="Picture 2" descr="Description: C:\Users\User\Downloads\osun logo.jpg">
          <a:extLst>
            <a:ext uri="{FF2B5EF4-FFF2-40B4-BE49-F238E27FC236}">
              <a16:creationId xmlns:a16="http://schemas.microsoft.com/office/drawing/2014/main" id="{00000000-0008-0000-9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796925"/>
        </a:xfrm>
        <a:prstGeom prst="rect">
          <a:avLst/>
        </a:prstGeom>
        <a:noFill/>
        <a:ln>
          <a:noFill/>
        </a:ln>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E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3</xdr:row>
      <xdr:rowOff>11340</xdr:rowOff>
    </xdr:to>
    <xdr:pic>
      <xdr:nvPicPr>
        <xdr:cNvPr id="3" name="Picture 2" descr="Description: C:\Users\User\Downloads\osun logo.jpg">
          <a:extLst>
            <a:ext uri="{FF2B5EF4-FFF2-40B4-BE49-F238E27FC236}">
              <a16:creationId xmlns:a16="http://schemas.microsoft.com/office/drawing/2014/main" id="{00000000-0008-0000-9E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925739"/>
        </a:xfrm>
        <a:prstGeom prst="rect">
          <a:avLst/>
        </a:prstGeom>
        <a:noFill/>
        <a:ln>
          <a:noFill/>
        </a:ln>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9F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9F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9F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45357</xdr:rowOff>
    </xdr:to>
    <xdr:pic>
      <xdr:nvPicPr>
        <xdr:cNvPr id="5" name="Picture 4" descr="Description: C:\Users\User\Downloads\osun logo.jpg">
          <a:extLst>
            <a:ext uri="{FF2B5EF4-FFF2-40B4-BE49-F238E27FC236}">
              <a16:creationId xmlns:a16="http://schemas.microsoft.com/office/drawing/2014/main" id="{00000000-0008-0000-9F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59757"/>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9F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9F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9F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9F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9F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0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1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A100-000003000000}"/>
            </a:ext>
          </a:extLst>
        </xdr:cNvPr>
        <xdr:cNvSpPr/>
      </xdr:nvSpPr>
      <xdr:spPr>
        <a:xfrm>
          <a:off x="852501" y="1057275"/>
          <a:ext cx="1135846" cy="32622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A100-000004000000}"/>
            </a:ext>
          </a:extLst>
        </xdr:cNvPr>
        <xdr:cNvSpPr/>
      </xdr:nvSpPr>
      <xdr:spPr>
        <a:xfrm>
          <a:off x="814405" y="1057275"/>
          <a:ext cx="888194" cy="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2</xdr:row>
      <xdr:rowOff>124733</xdr:rowOff>
    </xdr:to>
    <xdr:pic>
      <xdr:nvPicPr>
        <xdr:cNvPr id="5" name="Picture 4" descr="Description: C:\Users\User\Downloads\osun logo.jpg">
          <a:extLst>
            <a:ext uri="{FF2B5EF4-FFF2-40B4-BE49-F238E27FC236}">
              <a16:creationId xmlns:a16="http://schemas.microsoft.com/office/drawing/2014/main" id="{00000000-0008-0000-A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81983"/>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A100-000006000000}"/>
            </a:ext>
          </a:extLst>
        </xdr:cNvPr>
        <xdr:cNvSpPr/>
      </xdr:nvSpPr>
      <xdr:spPr>
        <a:xfrm>
          <a:off x="59535" y="1057275"/>
          <a:ext cx="809624" cy="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A100-000007000000}"/>
            </a:ext>
          </a:extLst>
        </xdr:cNvPr>
        <xdr:cNvSpPr/>
      </xdr:nvSpPr>
      <xdr:spPr>
        <a:xfrm>
          <a:off x="9532" y="1102514"/>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A100-000008000000}"/>
            </a:ext>
          </a:extLst>
        </xdr:cNvPr>
        <xdr:cNvSpPr/>
      </xdr:nvSpPr>
      <xdr:spPr>
        <a:xfrm>
          <a:off x="9658363" y="1057275"/>
          <a:ext cx="1285862" cy="1261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A100-000009000000}"/>
            </a:ext>
          </a:extLst>
        </xdr:cNvPr>
        <xdr:cNvSpPr/>
      </xdr:nvSpPr>
      <xdr:spPr>
        <a:xfrm>
          <a:off x="9667888" y="1250145"/>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A100-00000A000000}"/>
            </a:ext>
          </a:extLst>
        </xdr:cNvPr>
        <xdr:cNvSpPr/>
      </xdr:nvSpPr>
      <xdr:spPr>
        <a:xfrm>
          <a:off x="11201411" y="1057275"/>
          <a:ext cx="721507" cy="5953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2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A2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A2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337457</xdr:rowOff>
    </xdr:to>
    <xdr:pic>
      <xdr:nvPicPr>
        <xdr:cNvPr id="5" name="Picture 4" descr="Description: C:\Users\User\Downloads\osun logo.jpg">
          <a:extLst>
            <a:ext uri="{FF2B5EF4-FFF2-40B4-BE49-F238E27FC236}">
              <a16:creationId xmlns:a16="http://schemas.microsoft.com/office/drawing/2014/main" id="{00000000-0008-0000-A2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1251857"/>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A2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A2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A2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A2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A2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3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337457</xdr:rowOff>
    </xdr:to>
    <xdr:pic>
      <xdr:nvPicPr>
        <xdr:cNvPr id="3" name="Picture 2" descr="Description: C:\Users\User\Downloads\osun logo.jpg">
          <a:extLst>
            <a:ext uri="{FF2B5EF4-FFF2-40B4-BE49-F238E27FC236}">
              <a16:creationId xmlns:a16="http://schemas.microsoft.com/office/drawing/2014/main" id="{00000000-0008-0000-A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1251857"/>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1D00-000003000000}"/>
            </a:ext>
          </a:extLst>
        </xdr:cNvPr>
        <xdr:cNvSpPr/>
      </xdr:nvSpPr>
      <xdr:spPr>
        <a:xfrm>
          <a:off x="360095" y="1777923"/>
          <a:ext cx="694166" cy="16517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1D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1D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11339</xdr:colOff>
      <xdr:row>0</xdr:row>
      <xdr:rowOff>22678</xdr:rowOff>
    </xdr:from>
    <xdr:to>
      <xdr:col>2</xdr:col>
      <xdr:colOff>317499</xdr:colOff>
      <xdr:row>3</xdr:row>
      <xdr:rowOff>45356</xdr:rowOff>
    </xdr:to>
    <xdr:pic>
      <xdr:nvPicPr>
        <xdr:cNvPr id="6" name="Picture 5" descr="Description: C:\Users\User\Downloads\osun logo.jpg">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25864" y="22678"/>
          <a:ext cx="1153885" cy="937078"/>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1D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1D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1D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10" name="Arrow: Left 1">
          <a:hlinkClick xmlns:r="http://schemas.openxmlformats.org/officeDocument/2006/relationships" r:id="rId1"/>
          <a:extLst>
            <a:ext uri="{FF2B5EF4-FFF2-40B4-BE49-F238E27FC236}">
              <a16:creationId xmlns:a16="http://schemas.microsoft.com/office/drawing/2014/main" id="{00000000-0008-0000-1D00-00000A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1" name="Rounded Rectangle 10">
          <a:hlinkClick xmlns:r="http://schemas.openxmlformats.org/officeDocument/2006/relationships" r:id="rId2" tooltip="Return to Loans/Borrowings"/>
          <a:extLst>
            <a:ext uri="{FF2B5EF4-FFF2-40B4-BE49-F238E27FC236}">
              <a16:creationId xmlns:a16="http://schemas.microsoft.com/office/drawing/2014/main" id="{00000000-0008-0000-1D00-00000B000000}"/>
            </a:ext>
          </a:extLst>
        </xdr:cNvPr>
        <xdr:cNvSpPr/>
      </xdr:nvSpPr>
      <xdr:spPr>
        <a:xfrm>
          <a:off x="360095" y="1777923"/>
          <a:ext cx="694166" cy="16517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2" name="Rounded Rectangle 11">
          <a:hlinkClick xmlns:r="http://schemas.openxmlformats.org/officeDocument/2006/relationships" r:id="rId3" tooltip="Go to Aids and Grants"/>
          <a:extLst>
            <a:ext uri="{FF2B5EF4-FFF2-40B4-BE49-F238E27FC236}">
              <a16:creationId xmlns:a16="http://schemas.microsoft.com/office/drawing/2014/main" id="{00000000-0008-0000-1D00-00000C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3" name="Rounded Rectangle 12">
          <a:hlinkClick xmlns:r="http://schemas.openxmlformats.org/officeDocument/2006/relationships" r:id="rId4" tooltip="Go to Breakdown"/>
          <a:extLst>
            <a:ext uri="{FF2B5EF4-FFF2-40B4-BE49-F238E27FC236}">
              <a16:creationId xmlns:a16="http://schemas.microsoft.com/office/drawing/2014/main" id="{00000000-0008-0000-1D00-00000D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11339</xdr:colOff>
      <xdr:row>0</xdr:row>
      <xdr:rowOff>22678</xdr:rowOff>
    </xdr:from>
    <xdr:to>
      <xdr:col>2</xdr:col>
      <xdr:colOff>317499</xdr:colOff>
      <xdr:row>3</xdr:row>
      <xdr:rowOff>45356</xdr:rowOff>
    </xdr:to>
    <xdr:pic>
      <xdr:nvPicPr>
        <xdr:cNvPr id="14" name="Picture 13" descr="Description: C:\Users\User\Downloads\osun logo.jpg">
          <a:extLst>
            <a:ext uri="{FF2B5EF4-FFF2-40B4-BE49-F238E27FC236}">
              <a16:creationId xmlns:a16="http://schemas.microsoft.com/office/drawing/2014/main" id="{00000000-0008-0000-1D00-00000E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25864" y="22678"/>
          <a:ext cx="1153885" cy="937078"/>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5" name="Rounded Rectangle 14">
          <a:hlinkClick xmlns:r="http://schemas.openxmlformats.org/officeDocument/2006/relationships" r:id="rId6" tooltip="Return to Homepage"/>
          <a:extLst>
            <a:ext uri="{FF2B5EF4-FFF2-40B4-BE49-F238E27FC236}">
              <a16:creationId xmlns:a16="http://schemas.microsoft.com/office/drawing/2014/main" id="{00000000-0008-0000-1D00-00000F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6" name="Rounded Rectangle 15">
          <a:hlinkClick xmlns:r="http://schemas.openxmlformats.org/officeDocument/2006/relationships" r:id="rId7" tooltip="Go to Summary"/>
          <a:extLst>
            <a:ext uri="{FF2B5EF4-FFF2-40B4-BE49-F238E27FC236}">
              <a16:creationId xmlns:a16="http://schemas.microsoft.com/office/drawing/2014/main" id="{00000000-0008-0000-1D00-000010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7" name="Rounded Rectangle 16">
          <a:hlinkClick xmlns:r="http://schemas.openxmlformats.org/officeDocument/2006/relationships" r:id="rId8" tooltip="Return to Input"/>
          <a:extLst>
            <a:ext uri="{FF2B5EF4-FFF2-40B4-BE49-F238E27FC236}">
              <a16:creationId xmlns:a16="http://schemas.microsoft.com/office/drawing/2014/main" id="{00000000-0008-0000-1D00-000011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4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A4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A4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337457</xdr:rowOff>
    </xdr:to>
    <xdr:pic>
      <xdr:nvPicPr>
        <xdr:cNvPr id="5" name="Picture 4" descr="Description: C:\Users\User\Downloads\osun logo.jpg">
          <a:extLst>
            <a:ext uri="{FF2B5EF4-FFF2-40B4-BE49-F238E27FC236}">
              <a16:creationId xmlns:a16="http://schemas.microsoft.com/office/drawing/2014/main" id="{00000000-0008-0000-A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1251857"/>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A4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A4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A4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A4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A4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151.xml><?xml version="1.0" encoding="utf-8"?>
<xdr:wsDr xmlns:xdr="http://schemas.openxmlformats.org/drawingml/2006/spreadsheetDrawing" xmlns:a="http://schemas.openxmlformats.org/drawingml/2006/main">
  <xdr:oneCellAnchor>
    <xdr:from>
      <xdr:col>1</xdr:col>
      <xdr:colOff>333375</xdr:colOff>
      <xdr:row>1</xdr:row>
      <xdr:rowOff>79375</xdr:rowOff>
    </xdr:from>
    <xdr:ext cx="184731" cy="264560"/>
    <xdr:sp macro="" textlink="">
      <xdr:nvSpPr>
        <xdr:cNvPr id="2" name="TextBox 1">
          <a:extLst>
            <a:ext uri="{FF2B5EF4-FFF2-40B4-BE49-F238E27FC236}">
              <a16:creationId xmlns:a16="http://schemas.microsoft.com/office/drawing/2014/main" id="{00000000-0008-0000-A500-000002000000}"/>
            </a:ext>
          </a:extLst>
        </xdr:cNvPr>
        <xdr:cNvSpPr txBox="1"/>
      </xdr:nvSpPr>
      <xdr:spPr>
        <a:xfrm>
          <a:off x="942975" y="26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5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A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3" name="Arrow: Left 1">
          <a:hlinkClick xmlns:r="http://schemas.openxmlformats.org/officeDocument/2006/relationships" r:id="rId1"/>
          <a:extLst>
            <a:ext uri="{FF2B5EF4-FFF2-40B4-BE49-F238E27FC236}">
              <a16:creationId xmlns:a16="http://schemas.microsoft.com/office/drawing/2014/main" id="{00000000-0008-0000-AA00-000003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4" name="Rounded Rectangle 1">
          <a:hlinkClick xmlns:r="http://schemas.openxmlformats.org/officeDocument/2006/relationships" r:id="rId2" tooltip="Return to Input"/>
          <a:extLst>
            <a:ext uri="{FF2B5EF4-FFF2-40B4-BE49-F238E27FC236}">
              <a16:creationId xmlns:a16="http://schemas.microsoft.com/office/drawing/2014/main" id="{00000000-0008-0000-AA00-000004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5" name="Rounded Rectangle 2">
          <a:hlinkClick xmlns:r="http://schemas.openxmlformats.org/officeDocument/2006/relationships" r:id="rId3" tooltip="Return to Homepage"/>
          <a:extLst>
            <a:ext uri="{FF2B5EF4-FFF2-40B4-BE49-F238E27FC236}">
              <a16:creationId xmlns:a16="http://schemas.microsoft.com/office/drawing/2014/main" id="{00000000-0008-0000-AA00-000005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6" name="Rounded Rectangle 3">
          <a:hlinkClick xmlns:r="http://schemas.openxmlformats.org/officeDocument/2006/relationships" r:id="rId4" tooltip="Go to Summary"/>
          <a:extLst>
            <a:ext uri="{FF2B5EF4-FFF2-40B4-BE49-F238E27FC236}">
              <a16:creationId xmlns:a16="http://schemas.microsoft.com/office/drawing/2014/main" id="{00000000-0008-0000-AA00-000006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7" name="Rounded Rectangle 5">
          <a:hlinkClick xmlns:r="http://schemas.openxmlformats.org/officeDocument/2006/relationships" r:id="rId5" tooltip="Go to Breakdown"/>
          <a:extLst>
            <a:ext uri="{FF2B5EF4-FFF2-40B4-BE49-F238E27FC236}">
              <a16:creationId xmlns:a16="http://schemas.microsoft.com/office/drawing/2014/main" id="{00000000-0008-0000-AA00-000007000000}"/>
            </a:ext>
          </a:extLst>
        </xdr:cNvPr>
        <xdr:cNvSpPr/>
      </xdr:nvSpPr>
      <xdr:spPr>
        <a:xfrm>
          <a:off x="0" y="1514476"/>
          <a:ext cx="1247775" cy="666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8" name="Picture 7" descr="Description: C:\Users\User\Downloads\osun logo.jpg">
          <a:extLst>
            <a:ext uri="{FF2B5EF4-FFF2-40B4-BE49-F238E27FC236}">
              <a16:creationId xmlns:a16="http://schemas.microsoft.com/office/drawing/2014/main" id="{00000000-0008-0000-AA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B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AB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AB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AB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AB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AB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C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AC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AC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AC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AC00-000006000000}"/>
            </a:ext>
          </a:extLst>
        </xdr:cNvPr>
        <xdr:cNvSpPr/>
      </xdr:nvSpPr>
      <xdr:spPr>
        <a:xfrm>
          <a:off x="0" y="1514476"/>
          <a:ext cx="1247775" cy="2666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AC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D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AD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AD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AD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AD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AD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AE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AE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AE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AE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304254</xdr:rowOff>
    </xdr:to>
    <xdr:pic>
      <xdr:nvPicPr>
        <xdr:cNvPr id="7" name="Picture 6" descr="Description: C:\Users\User\Downloads\osun logo.jpg">
          <a:extLst>
            <a:ext uri="{FF2B5EF4-FFF2-40B4-BE49-F238E27FC236}">
              <a16:creationId xmlns:a16="http://schemas.microsoft.com/office/drawing/2014/main" id="{00000000-0008-0000-AE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8654"/>
        </a:xfrm>
        <a:prstGeom prst="rect">
          <a:avLst/>
        </a:prstGeom>
        <a:noFill/>
        <a:ln>
          <a:noFill/>
        </a:ln>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A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2">
          <a:hlinkClick xmlns:r="http://schemas.openxmlformats.org/officeDocument/2006/relationships" r:id="rId2" tooltip="Return to Input"/>
          <a:extLst>
            <a:ext uri="{FF2B5EF4-FFF2-40B4-BE49-F238E27FC236}">
              <a16:creationId xmlns:a16="http://schemas.microsoft.com/office/drawing/2014/main" id="{00000000-0008-0000-AF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3">
          <a:hlinkClick xmlns:r="http://schemas.openxmlformats.org/officeDocument/2006/relationships" r:id="rId3" tooltip="Return to Homepage"/>
          <a:extLst>
            <a:ext uri="{FF2B5EF4-FFF2-40B4-BE49-F238E27FC236}">
              <a16:creationId xmlns:a16="http://schemas.microsoft.com/office/drawing/2014/main" id="{00000000-0008-0000-AF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4">
          <a:hlinkClick xmlns:r="http://schemas.openxmlformats.org/officeDocument/2006/relationships" r:id="rId4" tooltip="Go to Summary"/>
          <a:extLst>
            <a:ext uri="{FF2B5EF4-FFF2-40B4-BE49-F238E27FC236}">
              <a16:creationId xmlns:a16="http://schemas.microsoft.com/office/drawing/2014/main" id="{00000000-0008-0000-AF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AF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1</xdr:col>
      <xdr:colOff>873125</xdr:colOff>
      <xdr:row>1</xdr:row>
      <xdr:rowOff>215446</xdr:rowOff>
    </xdr:to>
    <xdr:pic>
      <xdr:nvPicPr>
        <xdr:cNvPr id="7" name="Picture 6" descr="Description: C:\Users\User\Downloads\osun logo.jpg">
          <a:extLst>
            <a:ext uri="{FF2B5EF4-FFF2-40B4-BE49-F238E27FC236}">
              <a16:creationId xmlns:a16="http://schemas.microsoft.com/office/drawing/2014/main" id="{00000000-0008-0000-AF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825500" cy="615496"/>
        </a:xfrm>
        <a:prstGeom prst="rect">
          <a:avLst/>
        </a:prstGeom>
        <a:noFill/>
        <a:ln>
          <a:noFill/>
        </a:ln>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000-000002000000}"/>
            </a:ext>
          </a:extLst>
        </xdr:cNvPr>
        <xdr:cNvSpPr/>
      </xdr:nvSpPr>
      <xdr:spPr>
        <a:xfrm>
          <a:off x="0" y="400050"/>
          <a:ext cx="733425" cy="5035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2">
          <a:hlinkClick xmlns:r="http://schemas.openxmlformats.org/officeDocument/2006/relationships" r:id="rId2" tooltip="Return to Input"/>
          <a:extLst>
            <a:ext uri="{FF2B5EF4-FFF2-40B4-BE49-F238E27FC236}">
              <a16:creationId xmlns:a16="http://schemas.microsoft.com/office/drawing/2014/main" id="{00000000-0008-0000-B000-000003000000}"/>
            </a:ext>
          </a:extLst>
        </xdr:cNvPr>
        <xdr:cNvSpPr/>
      </xdr:nvSpPr>
      <xdr:spPr>
        <a:xfrm>
          <a:off x="837733" y="8981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3">
          <a:hlinkClick xmlns:r="http://schemas.openxmlformats.org/officeDocument/2006/relationships" r:id="rId3" tooltip="Return to Homepage"/>
          <a:extLst>
            <a:ext uri="{FF2B5EF4-FFF2-40B4-BE49-F238E27FC236}">
              <a16:creationId xmlns:a16="http://schemas.microsoft.com/office/drawing/2014/main" id="{00000000-0008-0000-B000-000004000000}"/>
            </a:ext>
          </a:extLst>
        </xdr:cNvPr>
        <xdr:cNvSpPr/>
      </xdr:nvSpPr>
      <xdr:spPr>
        <a:xfrm>
          <a:off x="34849" y="8953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4">
          <a:hlinkClick xmlns:r="http://schemas.openxmlformats.org/officeDocument/2006/relationships" r:id="rId4" tooltip="Go to Summary"/>
          <a:extLst>
            <a:ext uri="{FF2B5EF4-FFF2-40B4-BE49-F238E27FC236}">
              <a16:creationId xmlns:a16="http://schemas.microsoft.com/office/drawing/2014/main" id="{00000000-0008-0000-B000-000005000000}"/>
            </a:ext>
          </a:extLst>
        </xdr:cNvPr>
        <xdr:cNvSpPr/>
      </xdr:nvSpPr>
      <xdr:spPr>
        <a:xfrm>
          <a:off x="0" y="121284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000-000006000000}"/>
            </a:ext>
          </a:extLst>
        </xdr:cNvPr>
        <xdr:cNvSpPr/>
      </xdr:nvSpPr>
      <xdr:spPr>
        <a:xfrm>
          <a:off x="0" y="149542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312418</xdr:rowOff>
    </xdr:to>
    <xdr:pic>
      <xdr:nvPicPr>
        <xdr:cNvPr id="7" name="Picture 6" descr="Description: C:\Users\User\Downloads\osun logo.jpg">
          <a:extLst>
            <a:ext uri="{FF2B5EF4-FFF2-40B4-BE49-F238E27FC236}">
              <a16:creationId xmlns:a16="http://schemas.microsoft.com/office/drawing/2014/main" id="{00000000-0008-0000-B0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07768"/>
        </a:xfrm>
        <a:prstGeom prst="rect">
          <a:avLst/>
        </a:prstGeom>
        <a:noFill/>
        <a:ln>
          <a:noFill/>
        </a:ln>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1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1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1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1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1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1</xdr:rowOff>
    </xdr:from>
    <xdr:to>
      <xdr:col>2</xdr:col>
      <xdr:colOff>460141</xdr:colOff>
      <xdr:row>3</xdr:row>
      <xdr:rowOff>11340</xdr:rowOff>
    </xdr:to>
    <xdr:pic>
      <xdr:nvPicPr>
        <xdr:cNvPr id="7" name="Picture 6" descr="Description: C:\Users\User\Downloads\osun logo.jpg">
          <a:extLst>
            <a:ext uri="{FF2B5EF4-FFF2-40B4-BE49-F238E27FC236}">
              <a16:creationId xmlns:a16="http://schemas.microsoft.com/office/drawing/2014/main" id="{00000000-0008-0000-B1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1"/>
          <a:ext cx="1326916" cy="925739"/>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0" y="342900"/>
          <a:ext cx="733425" cy="5512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2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2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2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2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2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22678</xdr:rowOff>
    </xdr:to>
    <xdr:pic>
      <xdr:nvPicPr>
        <xdr:cNvPr id="7" name="Picture 6" descr="Description: C:\Users\User\Downloads\osun logo.jpg">
          <a:extLst>
            <a:ext uri="{FF2B5EF4-FFF2-40B4-BE49-F238E27FC236}">
              <a16:creationId xmlns:a16="http://schemas.microsoft.com/office/drawing/2014/main" id="{00000000-0008-0000-B2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937078"/>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3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2">
          <a:hlinkClick xmlns:r="http://schemas.openxmlformats.org/officeDocument/2006/relationships" r:id="rId2" tooltip="Return to Input"/>
          <a:extLst>
            <a:ext uri="{FF2B5EF4-FFF2-40B4-BE49-F238E27FC236}">
              <a16:creationId xmlns:a16="http://schemas.microsoft.com/office/drawing/2014/main" id="{00000000-0008-0000-B300-000003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3">
          <a:hlinkClick xmlns:r="http://schemas.openxmlformats.org/officeDocument/2006/relationships" r:id="rId3" tooltip="Return to Homepage"/>
          <a:extLst>
            <a:ext uri="{FF2B5EF4-FFF2-40B4-BE49-F238E27FC236}">
              <a16:creationId xmlns:a16="http://schemas.microsoft.com/office/drawing/2014/main" id="{00000000-0008-0000-B300-000004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4">
          <a:hlinkClick xmlns:r="http://schemas.openxmlformats.org/officeDocument/2006/relationships" r:id="rId4" tooltip="Go to Summary"/>
          <a:extLst>
            <a:ext uri="{FF2B5EF4-FFF2-40B4-BE49-F238E27FC236}">
              <a16:creationId xmlns:a16="http://schemas.microsoft.com/office/drawing/2014/main" id="{00000000-0008-0000-B300-000005000000}"/>
            </a:ext>
          </a:extLst>
        </xdr:cNvPr>
        <xdr:cNvSpPr/>
      </xdr:nvSpPr>
      <xdr:spPr>
        <a:xfrm>
          <a:off x="0" y="136524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300-000006000000}"/>
            </a:ext>
          </a:extLst>
        </xdr:cNvPr>
        <xdr:cNvSpPr/>
      </xdr:nvSpPr>
      <xdr:spPr>
        <a:xfrm>
          <a:off x="0" y="164782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1</xdr:rowOff>
    </xdr:from>
    <xdr:to>
      <xdr:col>2</xdr:col>
      <xdr:colOff>158750</xdr:colOff>
      <xdr:row>1</xdr:row>
      <xdr:rowOff>396876</xdr:rowOff>
    </xdr:to>
    <xdr:pic>
      <xdr:nvPicPr>
        <xdr:cNvPr id="7" name="Picture 6" descr="Description: C:\Users\User\Downloads\osun logo.jpg">
          <a:extLst>
            <a:ext uri="{FF2B5EF4-FFF2-40B4-BE49-F238E27FC236}">
              <a16:creationId xmlns:a16="http://schemas.microsoft.com/office/drawing/2014/main" id="{00000000-0008-0000-B3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1"/>
          <a:ext cx="1025525" cy="796925"/>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4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4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4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4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4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283483</xdr:colOff>
      <xdr:row>3</xdr:row>
      <xdr:rowOff>34018</xdr:rowOff>
    </xdr:to>
    <xdr:pic>
      <xdr:nvPicPr>
        <xdr:cNvPr id="7" name="Picture 6" descr="Description: C:\Users\User\Downloads\osun logo.jpg">
          <a:extLst>
            <a:ext uri="{FF2B5EF4-FFF2-40B4-BE49-F238E27FC236}">
              <a16:creationId xmlns:a16="http://schemas.microsoft.com/office/drawing/2014/main" id="{00000000-0008-0000-B4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150258" cy="948418"/>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5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5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5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5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5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304254</xdr:rowOff>
    </xdr:to>
    <xdr:pic>
      <xdr:nvPicPr>
        <xdr:cNvPr id="7" name="Picture 6" descr="Description: C:\Users\User\Downloads\osun logo.jpg">
          <a:extLst>
            <a:ext uri="{FF2B5EF4-FFF2-40B4-BE49-F238E27FC236}">
              <a16:creationId xmlns:a16="http://schemas.microsoft.com/office/drawing/2014/main" id="{00000000-0008-0000-B5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8654"/>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600-000002000000}"/>
            </a:ext>
          </a:extLst>
        </xdr:cNvPr>
        <xdr:cNvSpPr/>
      </xdr:nvSpPr>
      <xdr:spPr>
        <a:xfrm>
          <a:off x="0" y="400050"/>
          <a:ext cx="733425" cy="5512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600-000003000000}"/>
            </a:ext>
          </a:extLst>
        </xdr:cNvPr>
        <xdr:cNvSpPr/>
      </xdr:nvSpPr>
      <xdr:spPr>
        <a:xfrm>
          <a:off x="837733" y="945761"/>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600-000004000000}"/>
            </a:ext>
          </a:extLst>
        </xdr:cNvPr>
        <xdr:cNvSpPr/>
      </xdr:nvSpPr>
      <xdr:spPr>
        <a:xfrm>
          <a:off x="34849" y="942975"/>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600-000005000000}"/>
            </a:ext>
          </a:extLst>
        </xdr:cNvPr>
        <xdr:cNvSpPr/>
      </xdr:nvSpPr>
      <xdr:spPr>
        <a:xfrm>
          <a:off x="0" y="1260473"/>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600-000006000000}"/>
            </a:ext>
          </a:extLst>
        </xdr:cNvPr>
        <xdr:cNvSpPr/>
      </xdr:nvSpPr>
      <xdr:spPr>
        <a:xfrm>
          <a:off x="0" y="1543051"/>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127000</xdr:colOff>
      <xdr:row>1</xdr:row>
      <xdr:rowOff>45359</xdr:rowOff>
    </xdr:from>
    <xdr:to>
      <xdr:col>2</xdr:col>
      <xdr:colOff>226786</xdr:colOff>
      <xdr:row>3</xdr:row>
      <xdr:rowOff>90715</xdr:rowOff>
    </xdr:to>
    <xdr:pic>
      <xdr:nvPicPr>
        <xdr:cNvPr id="7" name="Picture 6" descr="Description: C:\Users\User\Downloads\osun logo.jpg">
          <a:extLst>
            <a:ext uri="{FF2B5EF4-FFF2-40B4-BE49-F238E27FC236}">
              <a16:creationId xmlns:a16="http://schemas.microsoft.com/office/drawing/2014/main" id="{00000000-0008-0000-B6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1475" y="445409"/>
          <a:ext cx="1014186" cy="588281"/>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7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7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7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7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7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B7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8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800-000003000000}"/>
            </a:ext>
          </a:extLst>
        </xdr:cNvPr>
        <xdr:cNvSpPr/>
      </xdr:nvSpPr>
      <xdr:spPr>
        <a:xfrm>
          <a:off x="837733" y="9933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800-000004000000}"/>
            </a:ext>
          </a:extLst>
        </xdr:cNvPr>
        <xdr:cNvSpPr/>
      </xdr:nvSpPr>
      <xdr:spPr>
        <a:xfrm>
          <a:off x="34849" y="9906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800-000005000000}"/>
            </a:ext>
          </a:extLst>
        </xdr:cNvPr>
        <xdr:cNvSpPr/>
      </xdr:nvSpPr>
      <xdr:spPr>
        <a:xfrm>
          <a:off x="0" y="13080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800-000006000000}"/>
            </a:ext>
          </a:extLst>
        </xdr:cNvPr>
        <xdr:cNvSpPr/>
      </xdr:nvSpPr>
      <xdr:spPr>
        <a:xfrm>
          <a:off x="0" y="1590676"/>
          <a:ext cx="1247775" cy="2666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79375</xdr:rowOff>
    </xdr:to>
    <xdr:pic>
      <xdr:nvPicPr>
        <xdr:cNvPr id="7" name="Picture 6" descr="Description: C:\Users\User\Downloads\osun logo.jpg">
          <a:extLst>
            <a:ext uri="{FF2B5EF4-FFF2-40B4-BE49-F238E27FC236}">
              <a16:creationId xmlns:a16="http://schemas.microsoft.com/office/drawing/2014/main" id="{00000000-0008-0000-B8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069975"/>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9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2">
          <a:hlinkClick xmlns:r="http://schemas.openxmlformats.org/officeDocument/2006/relationships" r:id="rId2" tooltip="Return to Input"/>
          <a:extLst>
            <a:ext uri="{FF2B5EF4-FFF2-40B4-BE49-F238E27FC236}">
              <a16:creationId xmlns:a16="http://schemas.microsoft.com/office/drawing/2014/main" id="{00000000-0008-0000-B9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3">
          <a:hlinkClick xmlns:r="http://schemas.openxmlformats.org/officeDocument/2006/relationships" r:id="rId3" tooltip="Return to Homepage"/>
          <a:extLst>
            <a:ext uri="{FF2B5EF4-FFF2-40B4-BE49-F238E27FC236}">
              <a16:creationId xmlns:a16="http://schemas.microsoft.com/office/drawing/2014/main" id="{00000000-0008-0000-B9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4">
          <a:hlinkClick xmlns:r="http://schemas.openxmlformats.org/officeDocument/2006/relationships" r:id="rId4" tooltip="Go to Summary"/>
          <a:extLst>
            <a:ext uri="{FF2B5EF4-FFF2-40B4-BE49-F238E27FC236}">
              <a16:creationId xmlns:a16="http://schemas.microsoft.com/office/drawing/2014/main" id="{00000000-0008-0000-B9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9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81643</xdr:colOff>
      <xdr:row>0</xdr:row>
      <xdr:rowOff>56697</xdr:rowOff>
    </xdr:from>
    <xdr:to>
      <xdr:col>2</xdr:col>
      <xdr:colOff>238126</xdr:colOff>
      <xdr:row>2</xdr:row>
      <xdr:rowOff>45358</xdr:rowOff>
    </xdr:to>
    <xdr:pic>
      <xdr:nvPicPr>
        <xdr:cNvPr id="7" name="Picture 6" descr="Description: C:\Users\User\Downloads\osun logo.jpg">
          <a:extLst>
            <a:ext uri="{FF2B5EF4-FFF2-40B4-BE49-F238E27FC236}">
              <a16:creationId xmlns:a16="http://schemas.microsoft.com/office/drawing/2014/main" id="{00000000-0008-0000-B9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96118" y="56697"/>
          <a:ext cx="1070883" cy="845911"/>
        </a:xfrm>
        <a:prstGeom prst="rect">
          <a:avLst/>
        </a:prstGeom>
        <a:noFill/>
        <a:ln>
          <a:noFill/>
        </a:ln>
      </xdr:spPr>
    </xdr:pic>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A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A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A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A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A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BA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B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B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B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B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B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249465</xdr:colOff>
      <xdr:row>3</xdr:row>
      <xdr:rowOff>102053</xdr:rowOff>
    </xdr:to>
    <xdr:pic>
      <xdr:nvPicPr>
        <xdr:cNvPr id="7" name="Picture 6" descr="Description: C:\Users\User\Downloads\osun logo.jpg">
          <a:extLst>
            <a:ext uri="{FF2B5EF4-FFF2-40B4-BE49-F238E27FC236}">
              <a16:creationId xmlns:a16="http://schemas.microsoft.com/office/drawing/2014/main" id="{00000000-0008-0000-BB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116240" cy="1016453"/>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0" y="400050"/>
          <a:ext cx="733425" cy="2464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1F00-000003000000}"/>
            </a:ext>
          </a:extLst>
        </xdr:cNvPr>
        <xdr:cNvSpPr/>
      </xdr:nvSpPr>
      <xdr:spPr>
        <a:xfrm>
          <a:off x="360095" y="1501698"/>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1F00-000004000000}"/>
            </a:ext>
          </a:extLst>
        </xdr:cNvPr>
        <xdr:cNvSpPr/>
      </xdr:nvSpPr>
      <xdr:spPr>
        <a:xfrm>
          <a:off x="964116" y="1015923"/>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1F00-000005000000}"/>
            </a:ext>
          </a:extLst>
        </xdr:cNvPr>
        <xdr:cNvSpPr/>
      </xdr:nvSpPr>
      <xdr:spPr>
        <a:xfrm>
          <a:off x="696950" y="678874"/>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4</xdr:row>
      <xdr:rowOff>245414</xdr:rowOff>
    </xdr:to>
    <xdr:pic>
      <xdr:nvPicPr>
        <xdr:cNvPr id="6" name="Picture 5" descr="Description: C:\Users\User\Downloads\osun logo.jpg">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7828"/>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1F00-000007000000}"/>
            </a:ext>
          </a:extLst>
        </xdr:cNvPr>
        <xdr:cNvSpPr/>
      </xdr:nvSpPr>
      <xdr:spPr>
        <a:xfrm>
          <a:off x="1" y="661407"/>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1F00-000008000000}"/>
            </a:ext>
          </a:extLst>
        </xdr:cNvPr>
        <xdr:cNvSpPr/>
      </xdr:nvSpPr>
      <xdr:spPr>
        <a:xfrm>
          <a:off x="0" y="1264307"/>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1F00-000009000000}"/>
            </a:ext>
          </a:extLst>
        </xdr:cNvPr>
        <xdr:cNvSpPr/>
      </xdr:nvSpPr>
      <xdr:spPr>
        <a:xfrm>
          <a:off x="117549" y="995478"/>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C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BC00-000003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BC00-000004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5" name="Rounded Rectangle 1">
          <a:hlinkClick xmlns:r="http://schemas.openxmlformats.org/officeDocument/2006/relationships" r:id="rId3" tooltip="Return to Input"/>
          <a:extLst>
            <a:ext uri="{FF2B5EF4-FFF2-40B4-BE49-F238E27FC236}">
              <a16:creationId xmlns:a16="http://schemas.microsoft.com/office/drawing/2014/main" id="{00000000-0008-0000-BC00-000005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6" name="Rounded Rectangle 2">
          <a:hlinkClick xmlns:r="http://schemas.openxmlformats.org/officeDocument/2006/relationships" r:id="rId4" tooltip="Return to Homepage"/>
          <a:extLst>
            <a:ext uri="{FF2B5EF4-FFF2-40B4-BE49-F238E27FC236}">
              <a16:creationId xmlns:a16="http://schemas.microsoft.com/office/drawing/2014/main" id="{00000000-0008-0000-BC00-000006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7" name="Rounded Rectangle 3">
          <a:hlinkClick xmlns:r="http://schemas.openxmlformats.org/officeDocument/2006/relationships" r:id="rId5" tooltip="Go to Summary"/>
          <a:extLst>
            <a:ext uri="{FF2B5EF4-FFF2-40B4-BE49-F238E27FC236}">
              <a16:creationId xmlns:a16="http://schemas.microsoft.com/office/drawing/2014/main" id="{00000000-0008-0000-BC00-000007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8" name="Rounded Rectangle 5">
          <a:hlinkClick xmlns:r="http://schemas.openxmlformats.org/officeDocument/2006/relationships" r:id="rId6" tooltip="Go to Breakdown"/>
          <a:extLst>
            <a:ext uri="{FF2B5EF4-FFF2-40B4-BE49-F238E27FC236}">
              <a16:creationId xmlns:a16="http://schemas.microsoft.com/office/drawing/2014/main" id="{00000000-0008-0000-BC00-000008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9" name="Picture 8" descr="Description: C:\Users\User\Downloads\osun logo.jpg">
          <a:extLst>
            <a:ext uri="{FF2B5EF4-FFF2-40B4-BE49-F238E27FC236}">
              <a16:creationId xmlns:a16="http://schemas.microsoft.com/office/drawing/2014/main" id="{00000000-0008-0000-BC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D00-000002000000}"/>
            </a:ext>
          </a:extLst>
        </xdr:cNvPr>
        <xdr:cNvSpPr/>
      </xdr:nvSpPr>
      <xdr:spPr>
        <a:xfrm>
          <a:off x="0" y="400050"/>
          <a:ext cx="733425" cy="2464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D00-000003000000}"/>
            </a:ext>
          </a:extLst>
        </xdr:cNvPr>
        <xdr:cNvSpPr/>
      </xdr:nvSpPr>
      <xdr:spPr>
        <a:xfrm>
          <a:off x="837733" y="640961"/>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D00-000004000000}"/>
            </a:ext>
          </a:extLst>
        </xdr:cNvPr>
        <xdr:cNvSpPr/>
      </xdr:nvSpPr>
      <xdr:spPr>
        <a:xfrm>
          <a:off x="34849" y="638175"/>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D00-000005000000}"/>
            </a:ext>
          </a:extLst>
        </xdr:cNvPr>
        <xdr:cNvSpPr/>
      </xdr:nvSpPr>
      <xdr:spPr>
        <a:xfrm>
          <a:off x="0" y="955673"/>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D00-000006000000}"/>
            </a:ext>
          </a:extLst>
        </xdr:cNvPr>
        <xdr:cNvSpPr/>
      </xdr:nvSpPr>
      <xdr:spPr>
        <a:xfrm>
          <a:off x="0" y="1238251"/>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226786</xdr:colOff>
      <xdr:row>3</xdr:row>
      <xdr:rowOff>136072</xdr:rowOff>
    </xdr:to>
    <xdr:pic>
      <xdr:nvPicPr>
        <xdr:cNvPr id="7" name="Picture 6" descr="Description: C:\Users\User\Downloads\osun logo.jpg">
          <a:extLst>
            <a:ext uri="{FF2B5EF4-FFF2-40B4-BE49-F238E27FC236}">
              <a16:creationId xmlns:a16="http://schemas.microsoft.com/office/drawing/2014/main" id="{00000000-0008-0000-BD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093561" cy="785586"/>
        </a:xfrm>
        <a:prstGeom prst="rect">
          <a:avLst/>
        </a:prstGeom>
        <a:noFill/>
        <a:ln>
          <a:noFill/>
        </a:ln>
      </xdr:spPr>
    </xdr:pic>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E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E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E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E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1</xdr:rowOff>
    </xdr:from>
    <xdr:to>
      <xdr:col>2</xdr:col>
      <xdr:colOff>294822</xdr:colOff>
      <xdr:row>3</xdr:row>
      <xdr:rowOff>79376</xdr:rowOff>
    </xdr:to>
    <xdr:pic>
      <xdr:nvPicPr>
        <xdr:cNvPr id="7" name="Picture 6" descr="Description: C:\Users\User\Downloads\osun logo.jpg">
          <a:extLst>
            <a:ext uri="{FF2B5EF4-FFF2-40B4-BE49-F238E27FC236}">
              <a16:creationId xmlns:a16="http://schemas.microsoft.com/office/drawing/2014/main" id="{00000000-0008-0000-BE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1"/>
          <a:ext cx="1161597" cy="993775"/>
        </a:xfrm>
        <a:prstGeom prst="rect">
          <a:avLst/>
        </a:prstGeom>
        <a:noFill/>
        <a:ln>
          <a:noFill/>
        </a:ln>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B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BF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BF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BF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BF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92982</xdr:colOff>
      <xdr:row>0</xdr:row>
      <xdr:rowOff>11339</xdr:rowOff>
    </xdr:from>
    <xdr:to>
      <xdr:col>2</xdr:col>
      <xdr:colOff>771072</xdr:colOff>
      <xdr:row>3</xdr:row>
      <xdr:rowOff>79375</xdr:rowOff>
    </xdr:to>
    <xdr:pic>
      <xdr:nvPicPr>
        <xdr:cNvPr id="7" name="Picture 6" descr="Description: C:\Users\User\Downloads\osun logo.jpg">
          <a:extLst>
            <a:ext uri="{FF2B5EF4-FFF2-40B4-BE49-F238E27FC236}">
              <a16:creationId xmlns:a16="http://schemas.microsoft.com/office/drawing/2014/main" id="{00000000-0008-0000-BF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07457" y="11339"/>
          <a:ext cx="1592490" cy="982436"/>
        </a:xfrm>
        <a:prstGeom prst="rect">
          <a:avLst/>
        </a:prstGeom>
        <a:noFill/>
        <a:ln>
          <a:noFill/>
        </a:ln>
      </xdr:spPr>
    </xdr:pic>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7">
          <a:hlinkClick xmlns:r="http://schemas.openxmlformats.org/officeDocument/2006/relationships" r:id="rId2" tooltip="Return to Input"/>
          <a:extLst>
            <a:ext uri="{FF2B5EF4-FFF2-40B4-BE49-F238E27FC236}">
              <a16:creationId xmlns:a16="http://schemas.microsoft.com/office/drawing/2014/main" id="{00000000-0008-0000-BF00-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8">
          <a:hlinkClick xmlns:r="http://schemas.openxmlformats.org/officeDocument/2006/relationships" r:id="rId3" tooltip="Return to Homepage"/>
          <a:extLst>
            <a:ext uri="{FF2B5EF4-FFF2-40B4-BE49-F238E27FC236}">
              <a16:creationId xmlns:a16="http://schemas.microsoft.com/office/drawing/2014/main" id="{00000000-0008-0000-BF00-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10" name="Rounded Rectangle 9">
          <a:hlinkClick xmlns:r="http://schemas.openxmlformats.org/officeDocument/2006/relationships" r:id="rId4" tooltip="Go to Summary"/>
          <a:extLst>
            <a:ext uri="{FF2B5EF4-FFF2-40B4-BE49-F238E27FC236}">
              <a16:creationId xmlns:a16="http://schemas.microsoft.com/office/drawing/2014/main" id="{00000000-0008-0000-BF00-00000A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11" name="Rounded Rectangle 10">
          <a:hlinkClick xmlns:r="http://schemas.openxmlformats.org/officeDocument/2006/relationships" r:id="rId5" tooltip="Go to Breakdown"/>
          <a:extLst>
            <a:ext uri="{FF2B5EF4-FFF2-40B4-BE49-F238E27FC236}">
              <a16:creationId xmlns:a16="http://schemas.microsoft.com/office/drawing/2014/main" id="{00000000-0008-0000-BF00-00000B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0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0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0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0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0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56696</xdr:rowOff>
    </xdr:to>
    <xdr:pic>
      <xdr:nvPicPr>
        <xdr:cNvPr id="7" name="Picture 6" descr="Description: C:\Users\User\Downloads\osun logo.jpg">
          <a:extLst>
            <a:ext uri="{FF2B5EF4-FFF2-40B4-BE49-F238E27FC236}">
              <a16:creationId xmlns:a16="http://schemas.microsoft.com/office/drawing/2014/main" id="{00000000-0008-0000-C0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7089" y="0"/>
          <a:ext cx="1330998" cy="963839"/>
        </a:xfrm>
        <a:prstGeom prst="rect">
          <a:avLst/>
        </a:prstGeom>
        <a:noFill/>
        <a:ln>
          <a:noFill/>
        </a:ln>
      </xdr:spPr>
    </xdr:pic>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1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1"/>
          <a:extLst>
            <a:ext uri="{FF2B5EF4-FFF2-40B4-BE49-F238E27FC236}">
              <a16:creationId xmlns:a16="http://schemas.microsoft.com/office/drawing/2014/main" id="{00000000-0008-0000-C100-000003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4" name="Rounded Rectangle 1">
          <a:hlinkClick xmlns:r="http://schemas.openxmlformats.org/officeDocument/2006/relationships" r:id="rId2" tooltip="Return to Input"/>
          <a:extLst>
            <a:ext uri="{FF2B5EF4-FFF2-40B4-BE49-F238E27FC236}">
              <a16:creationId xmlns:a16="http://schemas.microsoft.com/office/drawing/2014/main" id="{00000000-0008-0000-C100-000004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5" name="Rounded Rectangle 2">
          <a:hlinkClick xmlns:r="http://schemas.openxmlformats.org/officeDocument/2006/relationships" r:id="rId3" tooltip="Return to Homepage"/>
          <a:extLst>
            <a:ext uri="{FF2B5EF4-FFF2-40B4-BE49-F238E27FC236}">
              <a16:creationId xmlns:a16="http://schemas.microsoft.com/office/drawing/2014/main" id="{00000000-0008-0000-C100-000005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6" name="Rounded Rectangle 3">
          <a:hlinkClick xmlns:r="http://schemas.openxmlformats.org/officeDocument/2006/relationships" r:id="rId4" tooltip="Go to Summary"/>
          <a:extLst>
            <a:ext uri="{FF2B5EF4-FFF2-40B4-BE49-F238E27FC236}">
              <a16:creationId xmlns:a16="http://schemas.microsoft.com/office/drawing/2014/main" id="{00000000-0008-0000-C100-000006000000}"/>
            </a:ext>
          </a:extLst>
        </xdr:cNvPr>
        <xdr:cNvSpPr/>
      </xdr:nvSpPr>
      <xdr:spPr>
        <a:xfrm>
          <a:off x="0" y="136524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7" name="Rounded Rectangle 6">
          <a:hlinkClick xmlns:r="http://schemas.openxmlformats.org/officeDocument/2006/relationships" r:id="rId5" tooltip="Go to Breakdown"/>
          <a:extLst>
            <a:ext uri="{FF2B5EF4-FFF2-40B4-BE49-F238E27FC236}">
              <a16:creationId xmlns:a16="http://schemas.microsoft.com/office/drawing/2014/main" id="{00000000-0008-0000-C100-000007000000}"/>
            </a:ext>
          </a:extLst>
        </xdr:cNvPr>
        <xdr:cNvSpPr/>
      </xdr:nvSpPr>
      <xdr:spPr>
        <a:xfrm>
          <a:off x="0" y="164782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456966</xdr:colOff>
      <xdr:row>2</xdr:row>
      <xdr:rowOff>113393</xdr:rowOff>
    </xdr:to>
    <xdr:pic>
      <xdr:nvPicPr>
        <xdr:cNvPr id="8" name="Picture 7" descr="Description: C:\Users\User\Downloads\osun logo.jpg">
          <a:extLst>
            <a:ext uri="{FF2B5EF4-FFF2-40B4-BE49-F238E27FC236}">
              <a16:creationId xmlns:a16="http://schemas.microsoft.com/office/drawing/2014/main" id="{00000000-0008-0000-C1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3741" cy="970643"/>
        </a:xfrm>
        <a:prstGeom prst="rect">
          <a:avLst/>
        </a:prstGeom>
        <a:noFill/>
        <a:ln>
          <a:noFill/>
        </a:ln>
      </xdr:spPr>
    </xdr:pic>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2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2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2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2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2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294822</xdr:colOff>
      <xdr:row>2</xdr:row>
      <xdr:rowOff>34018</xdr:rowOff>
    </xdr:to>
    <xdr:pic>
      <xdr:nvPicPr>
        <xdr:cNvPr id="7" name="Picture 6" descr="Description: C:\Users\User\Downloads\osun logo.jpg">
          <a:extLst>
            <a:ext uri="{FF2B5EF4-FFF2-40B4-BE49-F238E27FC236}">
              <a16:creationId xmlns:a16="http://schemas.microsoft.com/office/drawing/2014/main" id="{00000000-0008-0000-C2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161597" cy="891268"/>
        </a:xfrm>
        <a:prstGeom prst="rect">
          <a:avLst/>
        </a:prstGeom>
        <a:noFill/>
        <a:ln>
          <a:noFill/>
        </a:ln>
      </xdr:spPr>
    </xdr:pic>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3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3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3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3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3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C3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4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4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4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4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4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C4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5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5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5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5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5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351518</xdr:colOff>
      <xdr:row>3</xdr:row>
      <xdr:rowOff>79375</xdr:rowOff>
    </xdr:to>
    <xdr:pic>
      <xdr:nvPicPr>
        <xdr:cNvPr id="7" name="Picture 6" descr="Description: C:\Users\User\Downloads\osun logo.jpg">
          <a:extLst>
            <a:ext uri="{FF2B5EF4-FFF2-40B4-BE49-F238E27FC236}">
              <a16:creationId xmlns:a16="http://schemas.microsoft.com/office/drawing/2014/main" id="{00000000-0008-0000-C5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218293" cy="9937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0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0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0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158751</xdr:colOff>
      <xdr:row>0</xdr:row>
      <xdr:rowOff>0</xdr:rowOff>
    </xdr:from>
    <xdr:to>
      <xdr:col>2</xdr:col>
      <xdr:colOff>260805</xdr:colOff>
      <xdr:row>2</xdr:row>
      <xdr:rowOff>34018</xdr:rowOff>
    </xdr:to>
    <xdr:pic>
      <xdr:nvPicPr>
        <xdr:cNvPr id="6" name="Picture 5" descr="Description: C:\Users\User\Downloads\osun logo.jpg">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73276" y="0"/>
          <a:ext cx="1083129" cy="891268"/>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0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0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0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9">
          <a:hlinkClick xmlns:r="http://schemas.openxmlformats.org/officeDocument/2006/relationships" r:id="rId2" tooltip="Return to Loans/Borrowings"/>
          <a:extLst>
            <a:ext uri="{FF2B5EF4-FFF2-40B4-BE49-F238E27FC236}">
              <a16:creationId xmlns:a16="http://schemas.microsoft.com/office/drawing/2014/main" id="{00000000-0008-0000-2000-00000A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3" tooltip="Go to Aids and Grants"/>
          <a:extLst>
            <a:ext uri="{FF2B5EF4-FFF2-40B4-BE49-F238E27FC236}">
              <a16:creationId xmlns:a16="http://schemas.microsoft.com/office/drawing/2014/main" id="{00000000-0008-0000-2000-00000B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1">
          <a:hlinkClick xmlns:r="http://schemas.openxmlformats.org/officeDocument/2006/relationships" r:id="rId4" tooltip="Go to Breakdown"/>
          <a:extLst>
            <a:ext uri="{FF2B5EF4-FFF2-40B4-BE49-F238E27FC236}">
              <a16:creationId xmlns:a16="http://schemas.microsoft.com/office/drawing/2014/main" id="{00000000-0008-0000-2000-00000C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xdr:from>
      <xdr:col>0</xdr:col>
      <xdr:colOff>1</xdr:colOff>
      <xdr:row>3</xdr:row>
      <xdr:rowOff>23232</xdr:rowOff>
    </xdr:from>
    <xdr:to>
      <xdr:col>0</xdr:col>
      <xdr:colOff>755031</xdr:colOff>
      <xdr:row>3</xdr:row>
      <xdr:rowOff>290396</xdr:rowOff>
    </xdr:to>
    <xdr:sp macro="" textlink="">
      <xdr:nvSpPr>
        <xdr:cNvPr id="13" name="Rounded Rectangle 13">
          <a:hlinkClick xmlns:r="http://schemas.openxmlformats.org/officeDocument/2006/relationships" r:id="rId6" tooltip="Return to Homepage"/>
          <a:extLst>
            <a:ext uri="{FF2B5EF4-FFF2-40B4-BE49-F238E27FC236}">
              <a16:creationId xmlns:a16="http://schemas.microsoft.com/office/drawing/2014/main" id="{00000000-0008-0000-2000-00000D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4" name="Rounded Rectangle 14">
          <a:hlinkClick xmlns:r="http://schemas.openxmlformats.org/officeDocument/2006/relationships" r:id="rId7" tooltip="Go to Summary"/>
          <a:extLst>
            <a:ext uri="{FF2B5EF4-FFF2-40B4-BE49-F238E27FC236}">
              <a16:creationId xmlns:a16="http://schemas.microsoft.com/office/drawing/2014/main" id="{00000000-0008-0000-2000-00000E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5" name="Rounded Rectangle 15">
          <a:hlinkClick xmlns:r="http://schemas.openxmlformats.org/officeDocument/2006/relationships" r:id="rId8" tooltip="Return to Input"/>
          <a:extLst>
            <a:ext uri="{FF2B5EF4-FFF2-40B4-BE49-F238E27FC236}">
              <a16:creationId xmlns:a16="http://schemas.microsoft.com/office/drawing/2014/main" id="{00000000-0008-0000-2000-00000F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6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6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6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6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6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C6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7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8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8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8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8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8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124732</xdr:rowOff>
    </xdr:to>
    <xdr:pic>
      <xdr:nvPicPr>
        <xdr:cNvPr id="7" name="Picture 6" descr="Description: C:\Users\User\Downloads\osun logo.jpg">
          <a:extLst>
            <a:ext uri="{FF2B5EF4-FFF2-40B4-BE49-F238E27FC236}">
              <a16:creationId xmlns:a16="http://schemas.microsoft.com/office/drawing/2014/main" id="{00000000-0008-0000-C8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039132"/>
        </a:xfrm>
        <a:prstGeom prst="rect">
          <a:avLst/>
        </a:prstGeom>
        <a:noFill/>
        <a:ln>
          <a:noFill/>
        </a:ln>
      </xdr:spPr>
    </xdr:pic>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9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9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9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9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9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C9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A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A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A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A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A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68036</xdr:rowOff>
    </xdr:to>
    <xdr:pic>
      <xdr:nvPicPr>
        <xdr:cNvPr id="7" name="Picture 6" descr="Description: C:\Users\User\Downloads\osun logo.jpg">
          <a:extLst>
            <a:ext uri="{FF2B5EF4-FFF2-40B4-BE49-F238E27FC236}">
              <a16:creationId xmlns:a16="http://schemas.microsoft.com/office/drawing/2014/main" id="{00000000-0008-0000-CA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982436"/>
        </a:xfrm>
        <a:prstGeom prst="rect">
          <a:avLst/>
        </a:prstGeom>
        <a:noFill/>
        <a:ln>
          <a:noFill/>
        </a:ln>
      </xdr:spPr>
    </xdr:pic>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B00-000002000000}"/>
            </a:ext>
          </a:extLst>
        </xdr:cNvPr>
        <xdr:cNvSpPr/>
      </xdr:nvSpPr>
      <xdr:spPr>
        <a:xfrm>
          <a:off x="0" y="400050"/>
          <a:ext cx="733425" cy="2464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B00-000003000000}"/>
            </a:ext>
          </a:extLst>
        </xdr:cNvPr>
        <xdr:cNvSpPr/>
      </xdr:nvSpPr>
      <xdr:spPr>
        <a:xfrm>
          <a:off x="837733" y="640961"/>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B00-000004000000}"/>
            </a:ext>
          </a:extLst>
        </xdr:cNvPr>
        <xdr:cNvSpPr/>
      </xdr:nvSpPr>
      <xdr:spPr>
        <a:xfrm>
          <a:off x="34849" y="638175"/>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B00-000005000000}"/>
            </a:ext>
          </a:extLst>
        </xdr:cNvPr>
        <xdr:cNvSpPr/>
      </xdr:nvSpPr>
      <xdr:spPr>
        <a:xfrm>
          <a:off x="0" y="955673"/>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B00-000006000000}"/>
            </a:ext>
          </a:extLst>
        </xdr:cNvPr>
        <xdr:cNvSpPr/>
      </xdr:nvSpPr>
      <xdr:spPr>
        <a:xfrm>
          <a:off x="0" y="1238251"/>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127000</xdr:colOff>
      <xdr:row>0</xdr:row>
      <xdr:rowOff>0</xdr:rowOff>
    </xdr:from>
    <xdr:to>
      <xdr:col>2</xdr:col>
      <xdr:colOff>249465</xdr:colOff>
      <xdr:row>3</xdr:row>
      <xdr:rowOff>136071</xdr:rowOff>
    </xdr:to>
    <xdr:pic>
      <xdr:nvPicPr>
        <xdr:cNvPr id="7" name="Picture 6" descr="Description: C:\Users\User\Downloads\osun logo.jpg">
          <a:extLst>
            <a:ext uri="{FF2B5EF4-FFF2-40B4-BE49-F238E27FC236}">
              <a16:creationId xmlns:a16="http://schemas.microsoft.com/office/drawing/2014/main" id="{00000000-0008-0000-CB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1475" y="0"/>
          <a:ext cx="1036865" cy="774246"/>
        </a:xfrm>
        <a:prstGeom prst="rect">
          <a:avLst/>
        </a:prstGeom>
        <a:noFill/>
        <a:ln>
          <a:noFill/>
        </a:ln>
      </xdr:spPr>
    </xdr:pic>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C00-000002000000}"/>
            </a:ext>
          </a:extLst>
        </xdr:cNvPr>
        <xdr:cNvSpPr/>
      </xdr:nvSpPr>
      <xdr:spPr>
        <a:xfrm>
          <a:off x="0" y="400050"/>
          <a:ext cx="733425" cy="2464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C00-000003000000}"/>
            </a:ext>
          </a:extLst>
        </xdr:cNvPr>
        <xdr:cNvSpPr/>
      </xdr:nvSpPr>
      <xdr:spPr>
        <a:xfrm>
          <a:off x="837733" y="640961"/>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C00-000004000000}"/>
            </a:ext>
          </a:extLst>
        </xdr:cNvPr>
        <xdr:cNvSpPr/>
      </xdr:nvSpPr>
      <xdr:spPr>
        <a:xfrm>
          <a:off x="34849" y="638175"/>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C00-000005000000}"/>
            </a:ext>
          </a:extLst>
        </xdr:cNvPr>
        <xdr:cNvSpPr/>
      </xdr:nvSpPr>
      <xdr:spPr>
        <a:xfrm>
          <a:off x="0" y="955673"/>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C00-000006000000}"/>
            </a:ext>
          </a:extLst>
        </xdr:cNvPr>
        <xdr:cNvSpPr/>
      </xdr:nvSpPr>
      <xdr:spPr>
        <a:xfrm>
          <a:off x="0" y="1238251"/>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294822</xdr:colOff>
      <xdr:row>3</xdr:row>
      <xdr:rowOff>113393</xdr:rowOff>
    </xdr:to>
    <xdr:pic>
      <xdr:nvPicPr>
        <xdr:cNvPr id="7" name="Picture 6" descr="Description: C:\Users\User\Downloads\osun logo.jpg">
          <a:extLst>
            <a:ext uri="{FF2B5EF4-FFF2-40B4-BE49-F238E27FC236}">
              <a16:creationId xmlns:a16="http://schemas.microsoft.com/office/drawing/2014/main" id="{00000000-0008-0000-CC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161597" cy="762907"/>
        </a:xfrm>
        <a:prstGeom prst="rect">
          <a:avLst/>
        </a:prstGeom>
        <a:noFill/>
        <a:ln>
          <a:noFill/>
        </a:ln>
      </xdr:spPr>
    </xdr:pic>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1">
          <a:hlinkClick xmlns:r="http://schemas.openxmlformats.org/officeDocument/2006/relationships" r:id="rId2" tooltip="Return to Input"/>
          <a:extLst>
            <a:ext uri="{FF2B5EF4-FFF2-40B4-BE49-F238E27FC236}">
              <a16:creationId xmlns:a16="http://schemas.microsoft.com/office/drawing/2014/main" id="{00000000-0008-0000-CC00-000008000000}"/>
            </a:ext>
          </a:extLst>
        </xdr:cNvPr>
        <xdr:cNvSpPr/>
      </xdr:nvSpPr>
      <xdr:spPr>
        <a:xfrm>
          <a:off x="837733" y="640961"/>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2">
          <a:hlinkClick xmlns:r="http://schemas.openxmlformats.org/officeDocument/2006/relationships" r:id="rId3" tooltip="Return to Homepage"/>
          <a:extLst>
            <a:ext uri="{FF2B5EF4-FFF2-40B4-BE49-F238E27FC236}">
              <a16:creationId xmlns:a16="http://schemas.microsoft.com/office/drawing/2014/main" id="{00000000-0008-0000-CC00-000009000000}"/>
            </a:ext>
          </a:extLst>
        </xdr:cNvPr>
        <xdr:cNvSpPr/>
      </xdr:nvSpPr>
      <xdr:spPr>
        <a:xfrm>
          <a:off x="34849" y="638175"/>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10" name="Rounded Rectangle 3">
          <a:hlinkClick xmlns:r="http://schemas.openxmlformats.org/officeDocument/2006/relationships" r:id="rId4" tooltip="Go to Summary"/>
          <a:extLst>
            <a:ext uri="{FF2B5EF4-FFF2-40B4-BE49-F238E27FC236}">
              <a16:creationId xmlns:a16="http://schemas.microsoft.com/office/drawing/2014/main" id="{00000000-0008-0000-CC00-00000A000000}"/>
            </a:ext>
          </a:extLst>
        </xdr:cNvPr>
        <xdr:cNvSpPr/>
      </xdr:nvSpPr>
      <xdr:spPr>
        <a:xfrm>
          <a:off x="0" y="955673"/>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11" name="Rounded Rectangle 5">
          <a:hlinkClick xmlns:r="http://schemas.openxmlformats.org/officeDocument/2006/relationships" r:id="rId5" tooltip="Go to Breakdown"/>
          <a:extLst>
            <a:ext uri="{FF2B5EF4-FFF2-40B4-BE49-F238E27FC236}">
              <a16:creationId xmlns:a16="http://schemas.microsoft.com/office/drawing/2014/main" id="{00000000-0008-0000-CC00-00000B000000}"/>
            </a:ext>
          </a:extLst>
        </xdr:cNvPr>
        <xdr:cNvSpPr/>
      </xdr:nvSpPr>
      <xdr:spPr>
        <a:xfrm>
          <a:off x="0" y="1238251"/>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D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E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E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E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E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374197</xdr:colOff>
      <xdr:row>3</xdr:row>
      <xdr:rowOff>79375</xdr:rowOff>
    </xdr:to>
    <xdr:pic>
      <xdr:nvPicPr>
        <xdr:cNvPr id="7" name="Picture 6" descr="Description: C:\Users\User\Downloads\osun logo.jpg">
          <a:extLst>
            <a:ext uri="{FF2B5EF4-FFF2-40B4-BE49-F238E27FC236}">
              <a16:creationId xmlns:a16="http://schemas.microsoft.com/office/drawing/2014/main" id="{00000000-0008-0000-CE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240972" cy="993775"/>
        </a:xfrm>
        <a:prstGeom prst="rect">
          <a:avLst/>
        </a:prstGeom>
        <a:noFill/>
        <a:ln>
          <a:noFill/>
        </a:ln>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C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CF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CF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CF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CF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CF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1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1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1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1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1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1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0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0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0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0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0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408215</xdr:colOff>
      <xdr:row>3</xdr:row>
      <xdr:rowOff>68036</xdr:rowOff>
    </xdr:to>
    <xdr:pic>
      <xdr:nvPicPr>
        <xdr:cNvPr id="7" name="Picture 6" descr="Description: C:\Users\User\Downloads\osun logo.jpg">
          <a:extLst>
            <a:ext uri="{FF2B5EF4-FFF2-40B4-BE49-F238E27FC236}">
              <a16:creationId xmlns:a16="http://schemas.microsoft.com/office/drawing/2014/main" id="{00000000-0008-0000-D0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274990" cy="982436"/>
        </a:xfrm>
        <a:prstGeom prst="rect">
          <a:avLst/>
        </a:prstGeom>
        <a:noFill/>
        <a:ln>
          <a:noFill/>
        </a:ln>
      </xdr:spPr>
    </xdr:pic>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1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1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1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1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1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260804</xdr:colOff>
      <xdr:row>3</xdr:row>
      <xdr:rowOff>0</xdr:rowOff>
    </xdr:to>
    <xdr:pic>
      <xdr:nvPicPr>
        <xdr:cNvPr id="7" name="Picture 6" descr="Description: C:\Users\User\Downloads\osun logo.jpg">
          <a:extLst>
            <a:ext uri="{FF2B5EF4-FFF2-40B4-BE49-F238E27FC236}">
              <a16:creationId xmlns:a16="http://schemas.microsoft.com/office/drawing/2014/main" id="{00000000-0008-0000-D1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127579" cy="914400"/>
        </a:xfrm>
        <a:prstGeom prst="rect">
          <a:avLst/>
        </a:prstGeom>
        <a:noFill/>
        <a:ln>
          <a:noFill/>
        </a:ln>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2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2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2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2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2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D2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3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3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3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3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3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D3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4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4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4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4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4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D4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5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5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5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5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5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47626</xdr:colOff>
      <xdr:row>0</xdr:row>
      <xdr:rowOff>1</xdr:rowOff>
    </xdr:from>
    <xdr:to>
      <xdr:col>2</xdr:col>
      <xdr:colOff>56697</xdr:colOff>
      <xdr:row>1</xdr:row>
      <xdr:rowOff>317500</xdr:rowOff>
    </xdr:to>
    <xdr:pic>
      <xdr:nvPicPr>
        <xdr:cNvPr id="7" name="Picture 6" descr="Description: C:\Users\User\Downloads\osun logo.jpg">
          <a:extLst>
            <a:ext uri="{FF2B5EF4-FFF2-40B4-BE49-F238E27FC236}">
              <a16:creationId xmlns:a16="http://schemas.microsoft.com/office/drawing/2014/main" id="{00000000-0008-0000-D5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7090" y="1"/>
          <a:ext cx="927553" cy="714374"/>
        </a:xfrm>
        <a:prstGeom prst="rect">
          <a:avLst/>
        </a:prstGeom>
        <a:noFill/>
        <a:ln>
          <a:noFill/>
        </a:ln>
      </xdr:spPr>
    </xdr:pic>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6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6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6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6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6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455152</xdr:colOff>
      <xdr:row>3</xdr:row>
      <xdr:rowOff>292008</xdr:rowOff>
    </xdr:to>
    <xdr:pic>
      <xdr:nvPicPr>
        <xdr:cNvPr id="7" name="Picture 6" descr="Description: C:\Users\User\Downloads\osun logo.jpg">
          <a:extLst>
            <a:ext uri="{FF2B5EF4-FFF2-40B4-BE49-F238E27FC236}">
              <a16:creationId xmlns:a16="http://schemas.microsoft.com/office/drawing/2014/main" id="{00000000-0008-0000-D6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52575" y="0"/>
          <a:ext cx="1312402" cy="1206408"/>
        </a:xfrm>
        <a:prstGeom prst="rect">
          <a:avLst/>
        </a:prstGeom>
        <a:noFill/>
        <a:ln>
          <a:noFill/>
        </a:ln>
      </xdr:spPr>
    </xdr:pic>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7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8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8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8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8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8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D8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1">
          <a:hlinkClick xmlns:r="http://schemas.openxmlformats.org/officeDocument/2006/relationships" r:id="rId2" tooltip="Return to Input"/>
          <a:extLst>
            <a:ext uri="{FF2B5EF4-FFF2-40B4-BE49-F238E27FC236}">
              <a16:creationId xmlns:a16="http://schemas.microsoft.com/office/drawing/2014/main" id="{00000000-0008-0000-D800-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2">
          <a:hlinkClick xmlns:r="http://schemas.openxmlformats.org/officeDocument/2006/relationships" r:id="rId3" tooltip="Return to Homepage"/>
          <a:extLst>
            <a:ext uri="{FF2B5EF4-FFF2-40B4-BE49-F238E27FC236}">
              <a16:creationId xmlns:a16="http://schemas.microsoft.com/office/drawing/2014/main" id="{00000000-0008-0000-D800-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10" name="Rounded Rectangle 3">
          <a:hlinkClick xmlns:r="http://schemas.openxmlformats.org/officeDocument/2006/relationships" r:id="rId4" tooltip="Go to Summary"/>
          <a:extLst>
            <a:ext uri="{FF2B5EF4-FFF2-40B4-BE49-F238E27FC236}">
              <a16:creationId xmlns:a16="http://schemas.microsoft.com/office/drawing/2014/main" id="{00000000-0008-0000-D800-00000A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11" name="Rounded Rectangle 5">
          <a:hlinkClick xmlns:r="http://schemas.openxmlformats.org/officeDocument/2006/relationships" r:id="rId5" tooltip="Go to Breakdown"/>
          <a:extLst>
            <a:ext uri="{FF2B5EF4-FFF2-40B4-BE49-F238E27FC236}">
              <a16:creationId xmlns:a16="http://schemas.microsoft.com/office/drawing/2014/main" id="{00000000-0008-0000-D800-00000B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463316</xdr:colOff>
      <xdr:row>3</xdr:row>
      <xdr:rowOff>301533</xdr:rowOff>
    </xdr:to>
    <xdr:pic>
      <xdr:nvPicPr>
        <xdr:cNvPr id="12" name="Picture 11" descr="Description: C:\Users\User\Downloads\osun logo.jpg">
          <a:extLst>
            <a:ext uri="{FF2B5EF4-FFF2-40B4-BE49-F238E27FC236}">
              <a16:creationId xmlns:a16="http://schemas.microsoft.com/office/drawing/2014/main" id="{00000000-0008-0000-D800-00000C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30091" cy="1215933"/>
        </a:xfrm>
        <a:prstGeom prst="rect">
          <a:avLst/>
        </a:prstGeom>
        <a:noFill/>
        <a:ln>
          <a:noFill/>
        </a:ln>
      </xdr:spPr>
    </xdr:pic>
    <xdr:clientData/>
  </xdr:twoCellAnchor>
  <xdr:twoCellAnchor>
    <xdr:from>
      <xdr:col>0</xdr:col>
      <xdr:colOff>837733</xdr:colOff>
      <xdr:row>3</xdr:row>
      <xdr:rowOff>2786</xdr:rowOff>
    </xdr:from>
    <xdr:to>
      <xdr:col>0</xdr:col>
      <xdr:colOff>1500536</xdr:colOff>
      <xdr:row>3</xdr:row>
      <xdr:rowOff>199560</xdr:rowOff>
    </xdr:to>
    <xdr:sp macro="" textlink="">
      <xdr:nvSpPr>
        <xdr:cNvPr id="13" name="Rounded Rectangle 1">
          <a:hlinkClick xmlns:r="http://schemas.openxmlformats.org/officeDocument/2006/relationships" r:id="rId2" tooltip="Return to Input"/>
          <a:extLst>
            <a:ext uri="{FF2B5EF4-FFF2-40B4-BE49-F238E27FC236}">
              <a16:creationId xmlns:a16="http://schemas.microsoft.com/office/drawing/2014/main" id="{00000000-0008-0000-D800-00000D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4" name="Rounded Rectangle 2">
          <a:hlinkClick xmlns:r="http://schemas.openxmlformats.org/officeDocument/2006/relationships" r:id="rId3" tooltip="Return to Homepage"/>
          <a:extLst>
            <a:ext uri="{FF2B5EF4-FFF2-40B4-BE49-F238E27FC236}">
              <a16:creationId xmlns:a16="http://schemas.microsoft.com/office/drawing/2014/main" id="{00000000-0008-0000-D800-00000E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15" name="Rounded Rectangle 3">
          <a:hlinkClick xmlns:r="http://schemas.openxmlformats.org/officeDocument/2006/relationships" r:id="rId4" tooltip="Go to Summary"/>
          <a:extLst>
            <a:ext uri="{FF2B5EF4-FFF2-40B4-BE49-F238E27FC236}">
              <a16:creationId xmlns:a16="http://schemas.microsoft.com/office/drawing/2014/main" id="{00000000-0008-0000-D800-00000F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16" name="Rounded Rectangle 5">
          <a:hlinkClick xmlns:r="http://schemas.openxmlformats.org/officeDocument/2006/relationships" r:id="rId5" tooltip="Go to Breakdown"/>
          <a:extLst>
            <a:ext uri="{FF2B5EF4-FFF2-40B4-BE49-F238E27FC236}">
              <a16:creationId xmlns:a16="http://schemas.microsoft.com/office/drawing/2014/main" id="{00000000-0008-0000-D800-000010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463316</xdr:colOff>
      <xdr:row>3</xdr:row>
      <xdr:rowOff>301533</xdr:rowOff>
    </xdr:to>
    <xdr:pic>
      <xdr:nvPicPr>
        <xdr:cNvPr id="17" name="Picture 16" descr="Description: C:\Users\User\Downloads\osun logo.jpg">
          <a:extLst>
            <a:ext uri="{FF2B5EF4-FFF2-40B4-BE49-F238E27FC236}">
              <a16:creationId xmlns:a16="http://schemas.microsoft.com/office/drawing/2014/main" id="{00000000-0008-0000-D800-000011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30091" cy="1215933"/>
        </a:xfrm>
        <a:prstGeom prst="rect">
          <a:avLst/>
        </a:prstGeom>
        <a:noFill/>
        <a:ln>
          <a:noFill/>
        </a:ln>
      </xdr:spPr>
    </xdr:pic>
    <xdr:clientData/>
  </xdr:twoCellAnchor>
  <xdr:twoCellAnchor>
    <xdr:from>
      <xdr:col>0</xdr:col>
      <xdr:colOff>837733</xdr:colOff>
      <xdr:row>3</xdr:row>
      <xdr:rowOff>2786</xdr:rowOff>
    </xdr:from>
    <xdr:to>
      <xdr:col>0</xdr:col>
      <xdr:colOff>1500536</xdr:colOff>
      <xdr:row>3</xdr:row>
      <xdr:rowOff>199560</xdr:rowOff>
    </xdr:to>
    <xdr:sp macro="" textlink="">
      <xdr:nvSpPr>
        <xdr:cNvPr id="18" name="Rounded Rectangle 1">
          <a:hlinkClick xmlns:r="http://schemas.openxmlformats.org/officeDocument/2006/relationships" r:id="rId2" tooltip="Return to Input"/>
          <a:extLst>
            <a:ext uri="{FF2B5EF4-FFF2-40B4-BE49-F238E27FC236}">
              <a16:creationId xmlns:a16="http://schemas.microsoft.com/office/drawing/2014/main" id="{00000000-0008-0000-D800-000012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9" name="Rounded Rectangle 2">
          <a:hlinkClick xmlns:r="http://schemas.openxmlformats.org/officeDocument/2006/relationships" r:id="rId3" tooltip="Return to Homepage"/>
          <a:extLst>
            <a:ext uri="{FF2B5EF4-FFF2-40B4-BE49-F238E27FC236}">
              <a16:creationId xmlns:a16="http://schemas.microsoft.com/office/drawing/2014/main" id="{00000000-0008-0000-D800-000013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20" name="Rounded Rectangle 3">
          <a:hlinkClick xmlns:r="http://schemas.openxmlformats.org/officeDocument/2006/relationships" r:id="rId4" tooltip="Go to Summary"/>
          <a:extLst>
            <a:ext uri="{FF2B5EF4-FFF2-40B4-BE49-F238E27FC236}">
              <a16:creationId xmlns:a16="http://schemas.microsoft.com/office/drawing/2014/main" id="{00000000-0008-0000-D800-000014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21" name="Rounded Rectangle 5">
          <a:hlinkClick xmlns:r="http://schemas.openxmlformats.org/officeDocument/2006/relationships" r:id="rId5" tooltip="Go to Breakdown"/>
          <a:extLst>
            <a:ext uri="{FF2B5EF4-FFF2-40B4-BE49-F238E27FC236}">
              <a16:creationId xmlns:a16="http://schemas.microsoft.com/office/drawing/2014/main" id="{00000000-0008-0000-D800-000015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463316</xdr:colOff>
      <xdr:row>3</xdr:row>
      <xdr:rowOff>301533</xdr:rowOff>
    </xdr:to>
    <xdr:pic>
      <xdr:nvPicPr>
        <xdr:cNvPr id="22" name="Picture 21" descr="Description: C:\Users\User\Downloads\osun logo.jpg">
          <a:extLst>
            <a:ext uri="{FF2B5EF4-FFF2-40B4-BE49-F238E27FC236}">
              <a16:creationId xmlns:a16="http://schemas.microsoft.com/office/drawing/2014/main" id="{00000000-0008-0000-D800-000016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30091" cy="1215933"/>
        </a:xfrm>
        <a:prstGeom prst="rect">
          <a:avLst/>
        </a:prstGeom>
        <a:noFill/>
        <a:ln>
          <a:noFill/>
        </a:ln>
      </xdr:spPr>
    </xdr:pic>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9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9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9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9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9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D9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964116</xdr:colOff>
      <xdr:row>4</xdr:row>
      <xdr:rowOff>34848</xdr:rowOff>
    </xdr:from>
    <xdr:to>
      <xdr:col>0</xdr:col>
      <xdr:colOff>1846921</xdr:colOff>
      <xdr:row>5</xdr:row>
      <xdr:rowOff>23231</xdr:rowOff>
    </xdr:to>
    <xdr:sp macro="" textlink="">
      <xdr:nvSpPr>
        <xdr:cNvPr id="2" name="Rounded Rectangle 2">
          <a:hlinkClick xmlns:r="http://schemas.openxmlformats.org/officeDocument/2006/relationships" r:id="rId1" tooltip="Go to Aids and Grants"/>
          <a:extLst>
            <a:ext uri="{FF2B5EF4-FFF2-40B4-BE49-F238E27FC236}">
              <a16:creationId xmlns:a16="http://schemas.microsoft.com/office/drawing/2014/main" id="{00000000-0008-0000-0F00-000002000000}"/>
            </a:ext>
          </a:extLst>
        </xdr:cNvPr>
        <xdr:cNvSpPr/>
      </xdr:nvSpPr>
      <xdr:spPr>
        <a:xfrm>
          <a:off x="859341" y="1196898"/>
          <a:ext cx="0" cy="63608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2200-000004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5" name="Rounded Rectangle 4">
          <a:hlinkClick xmlns:r="http://schemas.openxmlformats.org/officeDocument/2006/relationships" r:id="rId3" tooltip="Return to Loans/Borrowings"/>
          <a:extLst>
            <a:ext uri="{FF2B5EF4-FFF2-40B4-BE49-F238E27FC236}">
              <a16:creationId xmlns:a16="http://schemas.microsoft.com/office/drawing/2014/main" id="{00000000-0008-0000-2200-000005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6" name="Rounded Rectangle 5">
          <a:hlinkClick xmlns:r="http://schemas.openxmlformats.org/officeDocument/2006/relationships" r:id="rId4" tooltip="Go to Aids and Grants"/>
          <a:extLst>
            <a:ext uri="{FF2B5EF4-FFF2-40B4-BE49-F238E27FC236}">
              <a16:creationId xmlns:a16="http://schemas.microsoft.com/office/drawing/2014/main" id="{00000000-0008-0000-2200-000006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7" name="Rounded Rectangle 6">
          <a:hlinkClick xmlns:r="http://schemas.openxmlformats.org/officeDocument/2006/relationships" r:id="rId5" tooltip="Go to Breakdown"/>
          <a:extLst>
            <a:ext uri="{FF2B5EF4-FFF2-40B4-BE49-F238E27FC236}">
              <a16:creationId xmlns:a16="http://schemas.microsoft.com/office/drawing/2014/main" id="{00000000-0008-0000-2200-000007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8" name="Picture 7" descr="Description: C:\Users\User\Downloads\osun logo.jpg">
          <a:extLst>
            <a:ext uri="{FF2B5EF4-FFF2-40B4-BE49-F238E27FC236}">
              <a16:creationId xmlns:a16="http://schemas.microsoft.com/office/drawing/2014/main" id="{00000000-0008-0000-22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9" name="Rounded Rectangle 8">
          <a:hlinkClick xmlns:r="http://schemas.openxmlformats.org/officeDocument/2006/relationships" r:id="rId7" tooltip="Return to Homepage"/>
          <a:extLst>
            <a:ext uri="{FF2B5EF4-FFF2-40B4-BE49-F238E27FC236}">
              <a16:creationId xmlns:a16="http://schemas.microsoft.com/office/drawing/2014/main" id="{00000000-0008-0000-2200-000009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0" name="Rounded Rectangle 9">
          <a:hlinkClick xmlns:r="http://schemas.openxmlformats.org/officeDocument/2006/relationships" r:id="rId8" tooltip="Go to Summary"/>
          <a:extLst>
            <a:ext uri="{FF2B5EF4-FFF2-40B4-BE49-F238E27FC236}">
              <a16:creationId xmlns:a16="http://schemas.microsoft.com/office/drawing/2014/main" id="{00000000-0008-0000-2200-00000A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1" name="Rounded Rectangle 10">
          <a:hlinkClick xmlns:r="http://schemas.openxmlformats.org/officeDocument/2006/relationships" r:id="rId9" tooltip="Return to Input"/>
          <a:extLst>
            <a:ext uri="{FF2B5EF4-FFF2-40B4-BE49-F238E27FC236}">
              <a16:creationId xmlns:a16="http://schemas.microsoft.com/office/drawing/2014/main" id="{00000000-0008-0000-2200-00000B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A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A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A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A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A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1</xdr:rowOff>
    </xdr:from>
    <xdr:to>
      <xdr:col>2</xdr:col>
      <xdr:colOff>460141</xdr:colOff>
      <xdr:row>3</xdr:row>
      <xdr:rowOff>113394</xdr:rowOff>
    </xdr:to>
    <xdr:pic>
      <xdr:nvPicPr>
        <xdr:cNvPr id="7" name="Picture 6" descr="Description: C:\Users\User\Downloads\osun logo.jpg">
          <a:extLst>
            <a:ext uri="{FF2B5EF4-FFF2-40B4-BE49-F238E27FC236}">
              <a16:creationId xmlns:a16="http://schemas.microsoft.com/office/drawing/2014/main" id="{00000000-0008-0000-DA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1"/>
          <a:ext cx="1326916" cy="1027793"/>
        </a:xfrm>
        <a:prstGeom prst="rect">
          <a:avLst/>
        </a:prstGeom>
        <a:noFill/>
        <a:ln>
          <a:noFill/>
        </a:ln>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B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B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B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B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B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172357</xdr:colOff>
      <xdr:row>0</xdr:row>
      <xdr:rowOff>0</xdr:rowOff>
    </xdr:from>
    <xdr:to>
      <xdr:col>2</xdr:col>
      <xdr:colOff>714375</xdr:colOff>
      <xdr:row>3</xdr:row>
      <xdr:rowOff>45357</xdr:rowOff>
    </xdr:to>
    <xdr:pic>
      <xdr:nvPicPr>
        <xdr:cNvPr id="7" name="Picture 6" descr="Description: C:\Users\User\Downloads\osun logo.jpg">
          <a:extLst>
            <a:ext uri="{FF2B5EF4-FFF2-40B4-BE49-F238E27FC236}">
              <a16:creationId xmlns:a16="http://schemas.microsoft.com/office/drawing/2014/main" id="{00000000-0008-0000-DB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86832" y="0"/>
          <a:ext cx="1456418" cy="959757"/>
        </a:xfrm>
        <a:prstGeom prst="rect">
          <a:avLst/>
        </a:prstGeom>
        <a:noFill/>
        <a:ln>
          <a:noFill/>
        </a:ln>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C00-000002000000}"/>
            </a:ext>
          </a:extLst>
        </xdr:cNvPr>
        <xdr:cNvSpPr/>
      </xdr:nvSpPr>
      <xdr:spPr>
        <a:xfrm>
          <a:off x="0" y="342900"/>
          <a:ext cx="733425" cy="636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C00-000003000000}"/>
            </a:ext>
          </a:extLst>
        </xdr:cNvPr>
        <xdr:cNvSpPr/>
      </xdr:nvSpPr>
      <xdr:spPr>
        <a:xfrm>
          <a:off x="837733" y="9743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C00-000004000000}"/>
            </a:ext>
          </a:extLst>
        </xdr:cNvPr>
        <xdr:cNvSpPr/>
      </xdr:nvSpPr>
      <xdr:spPr>
        <a:xfrm>
          <a:off x="34849" y="9715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C00-000005000000}"/>
            </a:ext>
          </a:extLst>
        </xdr:cNvPr>
        <xdr:cNvSpPr/>
      </xdr:nvSpPr>
      <xdr:spPr>
        <a:xfrm>
          <a:off x="0" y="128904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C00-000006000000}"/>
            </a:ext>
          </a:extLst>
        </xdr:cNvPr>
        <xdr:cNvSpPr/>
      </xdr:nvSpPr>
      <xdr:spPr>
        <a:xfrm>
          <a:off x="0" y="157162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81643</xdr:colOff>
      <xdr:row>0</xdr:row>
      <xdr:rowOff>34018</xdr:rowOff>
    </xdr:from>
    <xdr:to>
      <xdr:col>2</xdr:col>
      <xdr:colOff>725715</xdr:colOff>
      <xdr:row>3</xdr:row>
      <xdr:rowOff>68035</xdr:rowOff>
    </xdr:to>
    <xdr:pic>
      <xdr:nvPicPr>
        <xdr:cNvPr id="7" name="Picture 6" descr="Description: C:\Users\User\Downloads\osun logo.jpg">
          <a:extLst>
            <a:ext uri="{FF2B5EF4-FFF2-40B4-BE49-F238E27FC236}">
              <a16:creationId xmlns:a16="http://schemas.microsoft.com/office/drawing/2014/main" id="{00000000-0008-0000-DC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96118" y="34018"/>
          <a:ext cx="1558472" cy="1005567"/>
        </a:xfrm>
        <a:prstGeom prst="rect">
          <a:avLst/>
        </a:prstGeom>
        <a:noFill/>
        <a:ln>
          <a:noFill/>
        </a:ln>
      </xdr:spPr>
    </xdr:pic>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D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DD00-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DD00-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5" name="Rounded Rectangle 1">
          <a:hlinkClick xmlns:r="http://schemas.openxmlformats.org/officeDocument/2006/relationships" r:id="rId3" tooltip="Return to Input"/>
          <a:extLst>
            <a:ext uri="{FF2B5EF4-FFF2-40B4-BE49-F238E27FC236}">
              <a16:creationId xmlns:a16="http://schemas.microsoft.com/office/drawing/2014/main" id="{00000000-0008-0000-DD00-000005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6" name="Rounded Rectangle 2">
          <a:hlinkClick xmlns:r="http://schemas.openxmlformats.org/officeDocument/2006/relationships" r:id="rId4" tooltip="Return to Homepage"/>
          <a:extLst>
            <a:ext uri="{FF2B5EF4-FFF2-40B4-BE49-F238E27FC236}">
              <a16:creationId xmlns:a16="http://schemas.microsoft.com/office/drawing/2014/main" id="{00000000-0008-0000-DD00-000006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7" name="Rounded Rectangle 3">
          <a:hlinkClick xmlns:r="http://schemas.openxmlformats.org/officeDocument/2006/relationships" r:id="rId5" tooltip="Go to Summary"/>
          <a:extLst>
            <a:ext uri="{FF2B5EF4-FFF2-40B4-BE49-F238E27FC236}">
              <a16:creationId xmlns:a16="http://schemas.microsoft.com/office/drawing/2014/main" id="{00000000-0008-0000-DD00-000007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8" name="Rounded Rectangle 5">
          <a:hlinkClick xmlns:r="http://schemas.openxmlformats.org/officeDocument/2006/relationships" r:id="rId6" tooltip="Go to Breakdown"/>
          <a:extLst>
            <a:ext uri="{FF2B5EF4-FFF2-40B4-BE49-F238E27FC236}">
              <a16:creationId xmlns:a16="http://schemas.microsoft.com/office/drawing/2014/main" id="{00000000-0008-0000-DD00-000008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9" name="Picture 8" descr="Description: C:\Users\User\Downloads\osun logo.jpg">
          <a:extLst>
            <a:ext uri="{FF2B5EF4-FFF2-40B4-BE49-F238E27FC236}">
              <a16:creationId xmlns:a16="http://schemas.microsoft.com/office/drawing/2014/main" id="{00000000-0008-0000-DD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E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E00-000003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E00-000004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E00-000005000000}"/>
            </a:ext>
          </a:extLst>
        </xdr:cNvPr>
        <xdr:cNvSpPr/>
      </xdr:nvSpPr>
      <xdr:spPr>
        <a:xfrm>
          <a:off x="0" y="136524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E00-000006000000}"/>
            </a:ext>
          </a:extLst>
        </xdr:cNvPr>
        <xdr:cNvSpPr/>
      </xdr:nvSpPr>
      <xdr:spPr>
        <a:xfrm>
          <a:off x="0" y="164782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162287</xdr:rowOff>
    </xdr:to>
    <xdr:pic>
      <xdr:nvPicPr>
        <xdr:cNvPr id="7" name="Picture 6" descr="Description: C:\Users\User\Downloads\osun logo.jpg">
          <a:extLst>
            <a:ext uri="{FF2B5EF4-FFF2-40B4-BE49-F238E27FC236}">
              <a16:creationId xmlns:a16="http://schemas.microsoft.com/office/drawing/2014/main" id="{00000000-0008-0000-DE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0037"/>
        </a:xfrm>
        <a:prstGeom prst="rect">
          <a:avLst/>
        </a:prstGeom>
        <a:noFill/>
        <a:ln>
          <a:noFill/>
        </a:ln>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D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DF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DF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DF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DF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56696</xdr:rowOff>
    </xdr:to>
    <xdr:pic>
      <xdr:nvPicPr>
        <xdr:cNvPr id="7" name="Picture 6" descr="Description: C:\Users\User\Downloads\osun logo.jpg">
          <a:extLst>
            <a:ext uri="{FF2B5EF4-FFF2-40B4-BE49-F238E27FC236}">
              <a16:creationId xmlns:a16="http://schemas.microsoft.com/office/drawing/2014/main" id="{00000000-0008-0000-DF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971096"/>
        </a:xfrm>
        <a:prstGeom prst="rect">
          <a:avLst/>
        </a:prstGeom>
        <a:noFill/>
        <a:ln>
          <a:noFill/>
        </a:ln>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0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0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0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0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0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E0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1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1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1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1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1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79375</xdr:rowOff>
    </xdr:to>
    <xdr:pic>
      <xdr:nvPicPr>
        <xdr:cNvPr id="7" name="Picture 6" descr="Description: C:\Users\User\Downloads\osun logo.jpg">
          <a:extLst>
            <a:ext uri="{FF2B5EF4-FFF2-40B4-BE49-F238E27FC236}">
              <a16:creationId xmlns:a16="http://schemas.microsoft.com/office/drawing/2014/main" id="{00000000-0008-0000-E1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993775"/>
        </a:xfrm>
        <a:prstGeom prst="rect">
          <a:avLst/>
        </a:prstGeom>
        <a:noFill/>
        <a:ln>
          <a:noFill/>
        </a:ln>
      </xdr:spPr>
    </xdr:pic>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2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E200-000003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E200-000004000000}"/>
            </a:ext>
          </a:extLst>
        </xdr:cNvPr>
        <xdr:cNvSpPr/>
      </xdr:nvSpPr>
      <xdr:spPr>
        <a:xfrm>
          <a:off x="0" y="1349829"/>
          <a:ext cx="733425" cy="42284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300-000002000000}"/>
            </a:ext>
          </a:extLst>
        </xdr:cNvPr>
        <xdr:cNvSpPr/>
      </xdr:nvSpPr>
      <xdr:spPr>
        <a:xfrm>
          <a:off x="0" y="400050"/>
          <a:ext cx="733425" cy="255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E300-000003000000}"/>
            </a:ext>
          </a:extLst>
        </xdr:cNvPr>
        <xdr:cNvSpPr/>
      </xdr:nvSpPr>
      <xdr:spPr>
        <a:xfrm>
          <a:off x="0" y="400050"/>
          <a:ext cx="733425" cy="255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E300-000004000000}"/>
            </a:ext>
          </a:extLst>
        </xdr:cNvPr>
        <xdr:cNvSpPr/>
      </xdr:nvSpPr>
      <xdr:spPr>
        <a:xfrm>
          <a:off x="0" y="10069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5" name="Rounded Rectangle 1">
          <a:hlinkClick xmlns:r="http://schemas.openxmlformats.org/officeDocument/2006/relationships" r:id="rId3" tooltip="Return to Input"/>
          <a:extLst>
            <a:ext uri="{FF2B5EF4-FFF2-40B4-BE49-F238E27FC236}">
              <a16:creationId xmlns:a16="http://schemas.microsoft.com/office/drawing/2014/main" id="{00000000-0008-0000-E300-000005000000}"/>
            </a:ext>
          </a:extLst>
        </xdr:cNvPr>
        <xdr:cNvSpPr/>
      </xdr:nvSpPr>
      <xdr:spPr>
        <a:xfrm>
          <a:off x="837733" y="6504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6" name="Rounded Rectangle 2">
          <a:hlinkClick xmlns:r="http://schemas.openxmlformats.org/officeDocument/2006/relationships" r:id="rId4" tooltip="Return to Homepage"/>
          <a:extLst>
            <a:ext uri="{FF2B5EF4-FFF2-40B4-BE49-F238E27FC236}">
              <a16:creationId xmlns:a16="http://schemas.microsoft.com/office/drawing/2014/main" id="{00000000-0008-0000-E300-000006000000}"/>
            </a:ext>
          </a:extLst>
        </xdr:cNvPr>
        <xdr:cNvSpPr/>
      </xdr:nvSpPr>
      <xdr:spPr>
        <a:xfrm>
          <a:off x="34849" y="6477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7" name="Rounded Rectangle 3">
          <a:hlinkClick xmlns:r="http://schemas.openxmlformats.org/officeDocument/2006/relationships" r:id="rId5" tooltip="Go to Summary"/>
          <a:extLst>
            <a:ext uri="{FF2B5EF4-FFF2-40B4-BE49-F238E27FC236}">
              <a16:creationId xmlns:a16="http://schemas.microsoft.com/office/drawing/2014/main" id="{00000000-0008-0000-E300-000007000000}"/>
            </a:ext>
          </a:extLst>
        </xdr:cNvPr>
        <xdr:cNvSpPr/>
      </xdr:nvSpPr>
      <xdr:spPr>
        <a:xfrm>
          <a:off x="0" y="9651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8" name="Rounded Rectangle 5">
          <a:hlinkClick xmlns:r="http://schemas.openxmlformats.org/officeDocument/2006/relationships" r:id="rId6" tooltip="Go to Breakdown"/>
          <a:extLst>
            <a:ext uri="{FF2B5EF4-FFF2-40B4-BE49-F238E27FC236}">
              <a16:creationId xmlns:a16="http://schemas.microsoft.com/office/drawing/2014/main" id="{00000000-0008-0000-E300-000008000000}"/>
            </a:ext>
          </a:extLst>
        </xdr:cNvPr>
        <xdr:cNvSpPr/>
      </xdr:nvSpPr>
      <xdr:spPr>
        <a:xfrm>
          <a:off x="0" y="12477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408215</xdr:colOff>
      <xdr:row>3</xdr:row>
      <xdr:rowOff>102054</xdr:rowOff>
    </xdr:to>
    <xdr:pic>
      <xdr:nvPicPr>
        <xdr:cNvPr id="9" name="Picture 8" descr="Description: C:\Users\User\Downloads\osun logo.jpg">
          <a:extLst>
            <a:ext uri="{FF2B5EF4-FFF2-40B4-BE49-F238E27FC236}">
              <a16:creationId xmlns:a16="http://schemas.microsoft.com/office/drawing/2014/main" id="{00000000-0008-0000-E3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62100" y="0"/>
          <a:ext cx="1274990" cy="749754"/>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4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E400-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E400-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5" name="Rounded Rectangle 1">
          <a:hlinkClick xmlns:r="http://schemas.openxmlformats.org/officeDocument/2006/relationships" r:id="rId3" tooltip="Return to Input"/>
          <a:extLst>
            <a:ext uri="{FF2B5EF4-FFF2-40B4-BE49-F238E27FC236}">
              <a16:creationId xmlns:a16="http://schemas.microsoft.com/office/drawing/2014/main" id="{00000000-0008-0000-E400-000005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6" name="Rounded Rectangle 2">
          <a:hlinkClick xmlns:r="http://schemas.openxmlformats.org/officeDocument/2006/relationships" r:id="rId4" tooltip="Return to Homepage"/>
          <a:extLst>
            <a:ext uri="{FF2B5EF4-FFF2-40B4-BE49-F238E27FC236}">
              <a16:creationId xmlns:a16="http://schemas.microsoft.com/office/drawing/2014/main" id="{00000000-0008-0000-E400-000006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7" name="Rounded Rectangle 3">
          <a:hlinkClick xmlns:r="http://schemas.openxmlformats.org/officeDocument/2006/relationships" r:id="rId5" tooltip="Go to Summary"/>
          <a:extLst>
            <a:ext uri="{FF2B5EF4-FFF2-40B4-BE49-F238E27FC236}">
              <a16:creationId xmlns:a16="http://schemas.microsoft.com/office/drawing/2014/main" id="{00000000-0008-0000-E400-000007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8" name="Rounded Rectangle 5">
          <a:hlinkClick xmlns:r="http://schemas.openxmlformats.org/officeDocument/2006/relationships" r:id="rId6" tooltip="Go to Breakdown"/>
          <a:extLst>
            <a:ext uri="{FF2B5EF4-FFF2-40B4-BE49-F238E27FC236}">
              <a16:creationId xmlns:a16="http://schemas.microsoft.com/office/drawing/2014/main" id="{00000000-0008-0000-E400-000008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5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5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5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5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5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134471</xdr:rowOff>
    </xdr:to>
    <xdr:pic>
      <xdr:nvPicPr>
        <xdr:cNvPr id="7" name="Picture 6" descr="Description: C:\Users\User\Downloads\osun logo.jpg">
          <a:extLst>
            <a:ext uri="{FF2B5EF4-FFF2-40B4-BE49-F238E27FC236}">
              <a16:creationId xmlns:a16="http://schemas.microsoft.com/office/drawing/2014/main" id="{00000000-0008-0000-E5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048871"/>
        </a:xfrm>
        <a:prstGeom prst="rect">
          <a:avLst/>
        </a:prstGeom>
        <a:noFill/>
        <a:ln>
          <a:noFill/>
        </a:ln>
      </xdr:spPr>
    </xdr:pic>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6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E600-000003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E600-000004000000}"/>
            </a:ext>
          </a:extLst>
        </xdr:cNvPr>
        <xdr:cNvSpPr/>
      </xdr:nvSpPr>
      <xdr:spPr>
        <a:xfrm>
          <a:off x="0" y="1349829"/>
          <a:ext cx="733425" cy="42284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7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E700-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E700-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5" name="Rounded Rectangle 1">
          <a:hlinkClick xmlns:r="http://schemas.openxmlformats.org/officeDocument/2006/relationships" r:id="rId3" tooltip="Return to Input"/>
          <a:extLst>
            <a:ext uri="{FF2B5EF4-FFF2-40B4-BE49-F238E27FC236}">
              <a16:creationId xmlns:a16="http://schemas.microsoft.com/office/drawing/2014/main" id="{00000000-0008-0000-E700-000005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6" name="Rounded Rectangle 2">
          <a:hlinkClick xmlns:r="http://schemas.openxmlformats.org/officeDocument/2006/relationships" r:id="rId4" tooltip="Return to Homepage"/>
          <a:extLst>
            <a:ext uri="{FF2B5EF4-FFF2-40B4-BE49-F238E27FC236}">
              <a16:creationId xmlns:a16="http://schemas.microsoft.com/office/drawing/2014/main" id="{00000000-0008-0000-E700-000006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7" name="Rounded Rectangle 3">
          <a:hlinkClick xmlns:r="http://schemas.openxmlformats.org/officeDocument/2006/relationships" r:id="rId5" tooltip="Go to Summary"/>
          <a:extLst>
            <a:ext uri="{FF2B5EF4-FFF2-40B4-BE49-F238E27FC236}">
              <a16:creationId xmlns:a16="http://schemas.microsoft.com/office/drawing/2014/main" id="{00000000-0008-0000-E700-000007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8" name="Rounded Rectangle 5">
          <a:hlinkClick xmlns:r="http://schemas.openxmlformats.org/officeDocument/2006/relationships" r:id="rId6" tooltip="Go to Breakdown"/>
          <a:extLst>
            <a:ext uri="{FF2B5EF4-FFF2-40B4-BE49-F238E27FC236}">
              <a16:creationId xmlns:a16="http://schemas.microsoft.com/office/drawing/2014/main" id="{00000000-0008-0000-E700-000008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36286</xdr:colOff>
      <xdr:row>0</xdr:row>
      <xdr:rowOff>68035</xdr:rowOff>
    </xdr:from>
    <xdr:to>
      <xdr:col>2</xdr:col>
      <xdr:colOff>448802</xdr:colOff>
      <xdr:row>3</xdr:row>
      <xdr:rowOff>113393</xdr:rowOff>
    </xdr:to>
    <xdr:pic>
      <xdr:nvPicPr>
        <xdr:cNvPr id="9" name="Picture 8" descr="Description: C:\Users\User\Downloads\osun logo.jpg">
          <a:extLst>
            <a:ext uri="{FF2B5EF4-FFF2-40B4-BE49-F238E27FC236}">
              <a16:creationId xmlns:a16="http://schemas.microsoft.com/office/drawing/2014/main" id="{00000000-0008-0000-E7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50761" y="68035"/>
          <a:ext cx="1326916" cy="959758"/>
        </a:xfrm>
        <a:prstGeom prst="rect">
          <a:avLst/>
        </a:prstGeom>
        <a:noFill/>
        <a:ln>
          <a:noFill/>
        </a:ln>
      </xdr:spPr>
    </xdr:pic>
    <xdr:clientData/>
  </xdr:twoCellAnchor>
  <xdr:twoCellAnchor>
    <xdr:from>
      <xdr:col>0</xdr:col>
      <xdr:colOff>837733</xdr:colOff>
      <xdr:row>3</xdr:row>
      <xdr:rowOff>2786</xdr:rowOff>
    </xdr:from>
    <xdr:to>
      <xdr:col>0</xdr:col>
      <xdr:colOff>1500536</xdr:colOff>
      <xdr:row>3</xdr:row>
      <xdr:rowOff>199560</xdr:rowOff>
    </xdr:to>
    <xdr:sp macro="" textlink="">
      <xdr:nvSpPr>
        <xdr:cNvPr id="10" name="Rounded Rectangle 1">
          <a:hlinkClick xmlns:r="http://schemas.openxmlformats.org/officeDocument/2006/relationships" r:id="rId3" tooltip="Return to Input"/>
          <a:extLst>
            <a:ext uri="{FF2B5EF4-FFF2-40B4-BE49-F238E27FC236}">
              <a16:creationId xmlns:a16="http://schemas.microsoft.com/office/drawing/2014/main" id="{00000000-0008-0000-E700-00000A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1" name="Rounded Rectangle 2">
          <a:hlinkClick xmlns:r="http://schemas.openxmlformats.org/officeDocument/2006/relationships" r:id="rId4" tooltip="Return to Homepage"/>
          <a:extLst>
            <a:ext uri="{FF2B5EF4-FFF2-40B4-BE49-F238E27FC236}">
              <a16:creationId xmlns:a16="http://schemas.microsoft.com/office/drawing/2014/main" id="{00000000-0008-0000-E700-00000B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12" name="Rounded Rectangle 3">
          <a:hlinkClick xmlns:r="http://schemas.openxmlformats.org/officeDocument/2006/relationships" r:id="rId5" tooltip="Go to Summary"/>
          <a:extLst>
            <a:ext uri="{FF2B5EF4-FFF2-40B4-BE49-F238E27FC236}">
              <a16:creationId xmlns:a16="http://schemas.microsoft.com/office/drawing/2014/main" id="{00000000-0008-0000-E700-00000C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13" name="Rounded Rectangle 5">
          <a:hlinkClick xmlns:r="http://schemas.openxmlformats.org/officeDocument/2006/relationships" r:id="rId6" tooltip="Go to Breakdown"/>
          <a:extLst>
            <a:ext uri="{FF2B5EF4-FFF2-40B4-BE49-F238E27FC236}">
              <a16:creationId xmlns:a16="http://schemas.microsoft.com/office/drawing/2014/main" id="{00000000-0008-0000-E700-00000D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8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8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8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8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8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E8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9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9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9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9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9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E9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A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B00-000002000000}"/>
            </a:ext>
          </a:extLst>
        </xdr:cNvPr>
        <xdr:cNvSpPr/>
      </xdr:nvSpPr>
      <xdr:spPr>
        <a:xfrm>
          <a:off x="0" y="342900"/>
          <a:ext cx="733425" cy="4083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C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C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C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C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C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EC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D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D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D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D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D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ED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E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E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E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E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EE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E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EF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EF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EF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EF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1</xdr:rowOff>
    </xdr:from>
    <xdr:to>
      <xdr:col>2</xdr:col>
      <xdr:colOff>460141</xdr:colOff>
      <xdr:row>3</xdr:row>
      <xdr:rowOff>11340</xdr:rowOff>
    </xdr:to>
    <xdr:pic>
      <xdr:nvPicPr>
        <xdr:cNvPr id="7" name="Picture 6" descr="Description: C:\Users\User\Downloads\osun logo.jpg">
          <a:extLst>
            <a:ext uri="{FF2B5EF4-FFF2-40B4-BE49-F238E27FC236}">
              <a16:creationId xmlns:a16="http://schemas.microsoft.com/office/drawing/2014/main" id="{00000000-0008-0000-EF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1"/>
          <a:ext cx="1326916" cy="925739"/>
        </a:xfrm>
        <a:prstGeom prst="rect">
          <a:avLst/>
        </a:prstGeom>
        <a:noFill/>
        <a:ln>
          <a:noFill/>
        </a:ln>
      </xdr:spPr>
    </xdr:pic>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000-000002000000}"/>
            </a:ext>
          </a:extLst>
        </xdr:cNvPr>
        <xdr:cNvSpPr/>
      </xdr:nvSpPr>
      <xdr:spPr>
        <a:xfrm>
          <a:off x="0" y="34290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1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F1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F1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F1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F1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304708</xdr:rowOff>
    </xdr:to>
    <xdr:pic>
      <xdr:nvPicPr>
        <xdr:cNvPr id="7" name="Picture 6" descr="Description: C:\Users\User\Downloads\osun logo.jpg">
          <a:extLst>
            <a:ext uri="{FF2B5EF4-FFF2-40B4-BE49-F238E27FC236}">
              <a16:creationId xmlns:a16="http://schemas.microsoft.com/office/drawing/2014/main" id="{00000000-0008-0000-F1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9108"/>
        </a:xfrm>
        <a:prstGeom prst="rect">
          <a:avLst/>
        </a:prstGeom>
        <a:noFill/>
        <a:ln>
          <a:noFill/>
        </a:ln>
      </xdr:spPr>
    </xdr:pic>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2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F2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F2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F2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F200-000006000000}"/>
            </a:ext>
          </a:extLst>
        </xdr:cNvPr>
        <xdr:cNvSpPr/>
      </xdr:nvSpPr>
      <xdr:spPr>
        <a:xfrm>
          <a:off x="0" y="1514476"/>
          <a:ext cx="1247775" cy="666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F2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215479"/>
        </a:xfrm>
        <a:prstGeom prst="rect">
          <a:avLst/>
        </a:prstGeom>
        <a:noFill/>
        <a:ln>
          <a:noFill/>
        </a:ln>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300-000002000000}"/>
            </a:ext>
          </a:extLst>
        </xdr:cNvPr>
        <xdr:cNvSpPr/>
      </xdr:nvSpPr>
      <xdr:spPr>
        <a:xfrm>
          <a:off x="0" y="400050"/>
          <a:ext cx="733425" cy="5988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4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F4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F4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F4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F4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2</xdr:row>
      <xdr:rowOff>22679</xdr:rowOff>
    </xdr:to>
    <xdr:pic>
      <xdr:nvPicPr>
        <xdr:cNvPr id="7" name="Picture 6" descr="Description: C:\Users\User\Downloads\osun logo.jpg">
          <a:extLst>
            <a:ext uri="{FF2B5EF4-FFF2-40B4-BE49-F238E27FC236}">
              <a16:creationId xmlns:a16="http://schemas.microsoft.com/office/drawing/2014/main" id="{00000000-0008-0000-F4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879929"/>
        </a:xfrm>
        <a:prstGeom prst="rect">
          <a:avLst/>
        </a:prstGeom>
        <a:noFill/>
        <a:ln>
          <a:noFill/>
        </a:ln>
      </xdr:spPr>
    </xdr:pic>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5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F5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F5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F5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F5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369427</xdr:colOff>
      <xdr:row>3</xdr:row>
      <xdr:rowOff>94203</xdr:rowOff>
    </xdr:to>
    <xdr:pic>
      <xdr:nvPicPr>
        <xdr:cNvPr id="7" name="Picture 6" descr="Description: C:\Users\User\Downloads\osun logo.jpg">
          <a:extLst>
            <a:ext uri="{FF2B5EF4-FFF2-40B4-BE49-F238E27FC236}">
              <a16:creationId xmlns:a16="http://schemas.microsoft.com/office/drawing/2014/main" id="{00000000-0008-0000-F5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1927" cy="1008603"/>
        </a:xfrm>
        <a:prstGeom prst="rect">
          <a:avLst/>
        </a:prstGeom>
        <a:noFill/>
        <a:ln>
          <a:noFill/>
        </a:ln>
      </xdr:spPr>
    </xdr:pic>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D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3" name="Arrow: Left 1">
          <a:hlinkClick xmlns:r="http://schemas.openxmlformats.org/officeDocument/2006/relationships" r:id="rId1"/>
          <a:extLst>
            <a:ext uri="{FF2B5EF4-FFF2-40B4-BE49-F238E27FC236}">
              <a16:creationId xmlns:a16="http://schemas.microsoft.com/office/drawing/2014/main" id="{00000000-0008-0000-FD00-000003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56696</xdr:colOff>
      <xdr:row>0</xdr:row>
      <xdr:rowOff>45357</xdr:rowOff>
    </xdr:from>
    <xdr:to>
      <xdr:col>2</xdr:col>
      <xdr:colOff>362856</xdr:colOff>
      <xdr:row>3</xdr:row>
      <xdr:rowOff>158749</xdr:rowOff>
    </xdr:to>
    <xdr:pic>
      <xdr:nvPicPr>
        <xdr:cNvPr id="4" name="Picture 3" descr="Description: C:\Users\User\Downloads\osun logo.jpg">
          <a:extLst>
            <a:ext uri="{FF2B5EF4-FFF2-40B4-BE49-F238E27FC236}">
              <a16:creationId xmlns:a16="http://schemas.microsoft.com/office/drawing/2014/main" id="{00000000-0008-0000-FD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9642" y="45357"/>
          <a:ext cx="1201964" cy="1020535"/>
        </a:xfrm>
        <a:prstGeom prst="rect">
          <a:avLst/>
        </a:prstGeom>
        <a:noFill/>
        <a:ln>
          <a:noFill/>
        </a:ln>
      </xdr:spPr>
    </xdr:pic>
    <xdr:clientData/>
  </xdr:twoCellAnchor>
  <xdr:twoCellAnchor>
    <xdr:from>
      <xdr:col>0</xdr:col>
      <xdr:colOff>830569</xdr:colOff>
      <xdr:row>3</xdr:row>
      <xdr:rowOff>269289</xdr:rowOff>
    </xdr:from>
    <xdr:to>
      <xdr:col>0</xdr:col>
      <xdr:colOff>1789418</xdr:colOff>
      <xdr:row>4</xdr:row>
      <xdr:rowOff>135179</xdr:rowOff>
    </xdr:to>
    <xdr:sp macro="" textlink="">
      <xdr:nvSpPr>
        <xdr:cNvPr id="5" name="Rounded Rectangle 4">
          <a:hlinkClick xmlns:r="http://schemas.openxmlformats.org/officeDocument/2006/relationships" r:id="rId3" tooltip="Go to Capital Projects"/>
          <a:extLst>
            <a:ext uri="{FF2B5EF4-FFF2-40B4-BE49-F238E27FC236}">
              <a16:creationId xmlns:a16="http://schemas.microsoft.com/office/drawing/2014/main" id="{00000000-0008-0000-FD00-000005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5</xdr:col>
      <xdr:colOff>1179286</xdr:colOff>
      <xdr:row>0</xdr:row>
      <xdr:rowOff>34018</xdr:rowOff>
    </xdr:from>
    <xdr:to>
      <xdr:col>7</xdr:col>
      <xdr:colOff>1</xdr:colOff>
      <xdr:row>3</xdr:row>
      <xdr:rowOff>215446</xdr:rowOff>
    </xdr:to>
    <xdr:pic>
      <xdr:nvPicPr>
        <xdr:cNvPr id="6" name="Picture 5" descr="Description: C:\Users\User\Downloads\osun logo.jpg">
          <a:extLst>
            <a:ext uri="{FF2B5EF4-FFF2-40B4-BE49-F238E27FC236}">
              <a16:creationId xmlns:a16="http://schemas.microsoft.com/office/drawing/2014/main" id="{00000000-0008-0000-FD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0715" y="34018"/>
          <a:ext cx="1235982" cy="1088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7" name="Rounded Rectangle 6">
          <a:hlinkClick xmlns:r="http://schemas.openxmlformats.org/officeDocument/2006/relationships" r:id="rId4" tooltip="Go to Summary"/>
          <a:extLst>
            <a:ext uri="{FF2B5EF4-FFF2-40B4-BE49-F238E27FC236}">
              <a16:creationId xmlns:a16="http://schemas.microsoft.com/office/drawing/2014/main" id="{00000000-0008-0000-FD00-000007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7">
          <a:hlinkClick xmlns:r="http://schemas.openxmlformats.org/officeDocument/2006/relationships" r:id="rId5" tooltip="Return to Input"/>
          <a:extLst>
            <a:ext uri="{FF2B5EF4-FFF2-40B4-BE49-F238E27FC236}">
              <a16:creationId xmlns:a16="http://schemas.microsoft.com/office/drawing/2014/main" id="{00000000-0008-0000-FD00-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8">
          <a:hlinkClick xmlns:r="http://schemas.openxmlformats.org/officeDocument/2006/relationships" r:id="rId6" tooltip="Return to Homepage"/>
          <a:extLst>
            <a:ext uri="{FF2B5EF4-FFF2-40B4-BE49-F238E27FC236}">
              <a16:creationId xmlns:a16="http://schemas.microsoft.com/office/drawing/2014/main" id="{00000000-0008-0000-FD00-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FE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5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5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5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5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5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5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FF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1">
          <a:hlinkClick xmlns:r="http://schemas.openxmlformats.org/officeDocument/2006/relationships" r:id="rId2" tooltip="Return to Input"/>
          <a:extLst>
            <a:ext uri="{FF2B5EF4-FFF2-40B4-BE49-F238E27FC236}">
              <a16:creationId xmlns:a16="http://schemas.microsoft.com/office/drawing/2014/main" id="{00000000-0008-0000-FF00-000003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2">
          <a:hlinkClick xmlns:r="http://schemas.openxmlformats.org/officeDocument/2006/relationships" r:id="rId3" tooltip="Return to Homepage"/>
          <a:extLst>
            <a:ext uri="{FF2B5EF4-FFF2-40B4-BE49-F238E27FC236}">
              <a16:creationId xmlns:a16="http://schemas.microsoft.com/office/drawing/2014/main" id="{00000000-0008-0000-FF00-000004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3">
          <a:hlinkClick xmlns:r="http://schemas.openxmlformats.org/officeDocument/2006/relationships" r:id="rId4" tooltip="Go to Summary"/>
          <a:extLst>
            <a:ext uri="{FF2B5EF4-FFF2-40B4-BE49-F238E27FC236}">
              <a16:creationId xmlns:a16="http://schemas.microsoft.com/office/drawing/2014/main" id="{00000000-0008-0000-FF00-000005000000}"/>
            </a:ext>
          </a:extLst>
        </xdr:cNvPr>
        <xdr:cNvSpPr/>
      </xdr:nvSpPr>
      <xdr:spPr>
        <a:xfrm>
          <a:off x="0" y="136524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FF00-000006000000}"/>
            </a:ext>
          </a:extLst>
        </xdr:cNvPr>
        <xdr:cNvSpPr/>
      </xdr:nvSpPr>
      <xdr:spPr>
        <a:xfrm>
          <a:off x="0" y="164782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2</xdr:row>
      <xdr:rowOff>147411</xdr:rowOff>
    </xdr:to>
    <xdr:pic>
      <xdr:nvPicPr>
        <xdr:cNvPr id="7" name="Picture 6" descr="Description: C:\Users\User\Downloads\osun logo.jpg">
          <a:extLst>
            <a:ext uri="{FF2B5EF4-FFF2-40B4-BE49-F238E27FC236}">
              <a16:creationId xmlns:a16="http://schemas.microsoft.com/office/drawing/2014/main" id="{00000000-0008-0000-FF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2100" y="0"/>
          <a:ext cx="1326916" cy="1004661"/>
        </a:xfrm>
        <a:prstGeom prst="rect">
          <a:avLst/>
        </a:prstGeom>
        <a:noFill/>
        <a:ln>
          <a:noFill/>
        </a:ln>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0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00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00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00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00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00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480026</xdr:colOff>
      <xdr:row>2</xdr:row>
      <xdr:rowOff>34019</xdr:rowOff>
    </xdr:to>
    <xdr:pic>
      <xdr:nvPicPr>
        <xdr:cNvPr id="2" name="Picture 1" descr="Description: C:\Users\User\Downloads\osun logo.jpg">
          <a:extLst>
            <a:ext uri="{FF2B5EF4-FFF2-40B4-BE49-F238E27FC236}">
              <a16:creationId xmlns:a16="http://schemas.microsoft.com/office/drawing/2014/main" id="{00000000-0008-0000-0101-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
          <a:ext cx="1375376" cy="891268"/>
        </a:xfrm>
        <a:prstGeom prst="rect">
          <a:avLst/>
        </a:prstGeom>
        <a:noFill/>
        <a:ln>
          <a:noFill/>
        </a:ln>
      </xdr:spPr>
    </xdr:pic>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2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02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02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02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02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02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3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03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03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03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03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03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4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04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5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05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3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6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48078</xdr:rowOff>
    </xdr:to>
    <xdr:pic>
      <xdr:nvPicPr>
        <xdr:cNvPr id="3" name="Picture 2" descr="Description: C:\Users\User\Downloads\osun logo.jpg">
          <a:extLst>
            <a:ext uri="{FF2B5EF4-FFF2-40B4-BE49-F238E27FC236}">
              <a16:creationId xmlns:a16="http://schemas.microsoft.com/office/drawing/2014/main" id="{00000000-0008-0000-06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38728"/>
        </a:xfrm>
        <a:prstGeom prst="rect">
          <a:avLst/>
        </a:prstGeom>
        <a:noFill/>
        <a:ln>
          <a:noFill/>
        </a:ln>
      </xdr:spPr>
    </xdr:pic>
    <xdr:clientData/>
  </xdr:twoCellAnchor>
</xdr:wsDr>
</file>

<file path=xl/drawings/drawing23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7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3</xdr:row>
      <xdr:rowOff>304800</xdr:rowOff>
    </xdr:to>
    <xdr:pic>
      <xdr:nvPicPr>
        <xdr:cNvPr id="3" name="Picture 2" descr="Description: C:\Users\User\Downloads\osun logo.jpg">
          <a:extLst>
            <a:ext uri="{FF2B5EF4-FFF2-40B4-BE49-F238E27FC236}">
              <a16:creationId xmlns:a16="http://schemas.microsoft.com/office/drawing/2014/main" id="{00000000-0008-0000-07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219200"/>
        </a:xfrm>
        <a:prstGeom prst="rect">
          <a:avLst/>
        </a:prstGeom>
        <a:noFill/>
        <a:ln>
          <a:noFill/>
        </a:ln>
      </xdr:spPr>
    </xdr:pic>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8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08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2">
          <a:hlinkClick xmlns:r="http://schemas.openxmlformats.org/officeDocument/2006/relationships" r:id="rId2" tooltip="Return to Input"/>
          <a:extLst>
            <a:ext uri="{FF2B5EF4-FFF2-40B4-BE49-F238E27FC236}">
              <a16:creationId xmlns:a16="http://schemas.microsoft.com/office/drawing/2014/main" id="{00000000-0008-0000-26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3">
          <a:hlinkClick xmlns:r="http://schemas.openxmlformats.org/officeDocument/2006/relationships" r:id="rId3" tooltip="Return to Homepage"/>
          <a:extLst>
            <a:ext uri="{FF2B5EF4-FFF2-40B4-BE49-F238E27FC236}">
              <a16:creationId xmlns:a16="http://schemas.microsoft.com/office/drawing/2014/main" id="{00000000-0008-0000-26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4">
          <a:hlinkClick xmlns:r="http://schemas.openxmlformats.org/officeDocument/2006/relationships" r:id="rId4" tooltip="Go to Summary"/>
          <a:extLst>
            <a:ext uri="{FF2B5EF4-FFF2-40B4-BE49-F238E27FC236}">
              <a16:creationId xmlns:a16="http://schemas.microsoft.com/office/drawing/2014/main" id="{00000000-0008-0000-26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26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301079</xdr:rowOff>
    </xdr:to>
    <xdr:pic>
      <xdr:nvPicPr>
        <xdr:cNvPr id="7" name="Picture 6" descr="Description: C:\Users\User\Downloads\osun logo.jpg">
          <a:extLst>
            <a:ext uri="{FF2B5EF4-FFF2-40B4-BE49-F238E27FC236}">
              <a16:creationId xmlns:a16="http://schemas.microsoft.com/office/drawing/2014/main" id="{00000000-0008-0000-26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62150" y="0"/>
          <a:ext cx="1336441" cy="1215479"/>
        </a:xfrm>
        <a:prstGeom prst="rect">
          <a:avLst/>
        </a:prstGeom>
        <a:noFill/>
        <a:ln>
          <a:noFill/>
        </a:ln>
      </xdr:spPr>
    </xdr:pic>
    <xdr:clientData/>
  </xdr:twoCellAnchor>
  <xdr:twoCellAnchor>
    <xdr:from>
      <xdr:col>0</xdr:col>
      <xdr:colOff>360095</xdr:colOff>
      <xdr:row>5</xdr:row>
      <xdr:rowOff>34848</xdr:rowOff>
    </xdr:from>
    <xdr:to>
      <xdr:col>0</xdr:col>
      <xdr:colOff>1054261</xdr:colOff>
      <xdr:row>6</xdr:row>
      <xdr:rowOff>30667</xdr:rowOff>
    </xdr:to>
    <xdr:sp macro="" textlink="">
      <xdr:nvSpPr>
        <xdr:cNvPr id="8" name="Rounded Rectangle 7">
          <a:hlinkClick xmlns:r="http://schemas.openxmlformats.org/officeDocument/2006/relationships" r:id="rId7" tooltip="Return to Loans/Borrowings"/>
          <a:extLst>
            <a:ext uri="{FF2B5EF4-FFF2-40B4-BE49-F238E27FC236}">
              <a16:creationId xmlns:a16="http://schemas.microsoft.com/office/drawing/2014/main" id="{00000000-0008-0000-2600-000008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9" name="Rounded Rectangle 8">
          <a:hlinkClick xmlns:r="http://schemas.openxmlformats.org/officeDocument/2006/relationships" r:id="rId8" tooltip="Go to Aids and Grants"/>
          <a:extLst>
            <a:ext uri="{FF2B5EF4-FFF2-40B4-BE49-F238E27FC236}">
              <a16:creationId xmlns:a16="http://schemas.microsoft.com/office/drawing/2014/main" id="{00000000-0008-0000-2600-000009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0" name="Rounded Rectangle 9">
          <a:hlinkClick xmlns:r="http://schemas.openxmlformats.org/officeDocument/2006/relationships" r:id="rId9" tooltip="Go to Breakdown"/>
          <a:extLst>
            <a:ext uri="{FF2B5EF4-FFF2-40B4-BE49-F238E27FC236}">
              <a16:creationId xmlns:a16="http://schemas.microsoft.com/office/drawing/2014/main" id="{00000000-0008-0000-2600-00000A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467655</xdr:colOff>
      <xdr:row>3</xdr:row>
      <xdr:rowOff>325243</xdr:rowOff>
    </xdr:to>
    <xdr:pic>
      <xdr:nvPicPr>
        <xdr:cNvPr id="11" name="Picture 10" descr="Description: C:\Users\User\Downloads\osun logo.jpg">
          <a:extLst>
            <a:ext uri="{FF2B5EF4-FFF2-40B4-BE49-F238E27FC236}">
              <a16:creationId xmlns:a16="http://schemas.microsoft.com/office/drawing/2014/main" id="{00000000-0008-0000-2600-00000B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91580"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2" name="Rounded Rectangle 11">
          <a:hlinkClick xmlns:r="http://schemas.openxmlformats.org/officeDocument/2006/relationships" r:id="rId3" tooltip="Return to Homepage"/>
          <a:extLst>
            <a:ext uri="{FF2B5EF4-FFF2-40B4-BE49-F238E27FC236}">
              <a16:creationId xmlns:a16="http://schemas.microsoft.com/office/drawing/2014/main" id="{00000000-0008-0000-2600-00000C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3" name="Rounded Rectangle 12">
          <a:hlinkClick xmlns:r="http://schemas.openxmlformats.org/officeDocument/2006/relationships" r:id="rId10" tooltip="Go to Summary"/>
          <a:extLst>
            <a:ext uri="{FF2B5EF4-FFF2-40B4-BE49-F238E27FC236}">
              <a16:creationId xmlns:a16="http://schemas.microsoft.com/office/drawing/2014/main" id="{00000000-0008-0000-2600-00000D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4" name="Rounded Rectangle 13">
          <a:hlinkClick xmlns:r="http://schemas.openxmlformats.org/officeDocument/2006/relationships" r:id="rId11" tooltip="Return to Input"/>
          <a:extLst>
            <a:ext uri="{FF2B5EF4-FFF2-40B4-BE49-F238E27FC236}">
              <a16:creationId xmlns:a16="http://schemas.microsoft.com/office/drawing/2014/main" id="{00000000-0008-0000-2600-00000E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9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3" name="Picture 2" descr="Description: C:\Users\User\Downloads\osun logo.jpg">
          <a:extLst>
            <a:ext uri="{FF2B5EF4-FFF2-40B4-BE49-F238E27FC236}">
              <a16:creationId xmlns:a16="http://schemas.microsoft.com/office/drawing/2014/main" id="{00000000-0008-0000-09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wsDr>
</file>

<file path=xl/drawings/drawing24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A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0A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4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B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0B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0B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0B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0B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0B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8" name="Rounded Rectangle 7">
          <a:hlinkClick xmlns:r="http://schemas.openxmlformats.org/officeDocument/2006/relationships" r:id="rId2" tooltip="Go to Capital Projects"/>
          <a:extLst>
            <a:ext uri="{FF2B5EF4-FFF2-40B4-BE49-F238E27FC236}">
              <a16:creationId xmlns:a16="http://schemas.microsoft.com/office/drawing/2014/main" id="{00000000-0008-0000-0B01-000008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479573</xdr:colOff>
      <xdr:row>3</xdr:row>
      <xdr:rowOff>301625</xdr:rowOff>
    </xdr:to>
    <xdr:pic>
      <xdr:nvPicPr>
        <xdr:cNvPr id="9" name="Picture 8" descr="Description: C:\Users\User\Downloads\osun logo.jpg">
          <a:extLst>
            <a:ext uri="{FF2B5EF4-FFF2-40B4-BE49-F238E27FC236}">
              <a16:creationId xmlns:a16="http://schemas.microsoft.com/office/drawing/2014/main" id="{00000000-0008-0000-0B01-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4923" cy="1216025"/>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10" name="Rounded Rectangle 9">
          <a:hlinkClick xmlns:r="http://schemas.openxmlformats.org/officeDocument/2006/relationships" r:id="rId4" tooltip="Go to Summary"/>
          <a:extLst>
            <a:ext uri="{FF2B5EF4-FFF2-40B4-BE49-F238E27FC236}">
              <a16:creationId xmlns:a16="http://schemas.microsoft.com/office/drawing/2014/main" id="{00000000-0008-0000-0B01-00000A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11" name="Rounded Rectangle 10">
          <a:hlinkClick xmlns:r="http://schemas.openxmlformats.org/officeDocument/2006/relationships" r:id="rId5" tooltip="Return to Input"/>
          <a:extLst>
            <a:ext uri="{FF2B5EF4-FFF2-40B4-BE49-F238E27FC236}">
              <a16:creationId xmlns:a16="http://schemas.microsoft.com/office/drawing/2014/main" id="{00000000-0008-0000-0B01-00000B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2" name="Rounded Rectangle 11">
          <a:hlinkClick xmlns:r="http://schemas.openxmlformats.org/officeDocument/2006/relationships" r:id="rId6" tooltip="Return to Homepage"/>
          <a:extLst>
            <a:ext uri="{FF2B5EF4-FFF2-40B4-BE49-F238E27FC236}">
              <a16:creationId xmlns:a16="http://schemas.microsoft.com/office/drawing/2014/main" id="{00000000-0008-0000-0B01-00000C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4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C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0C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4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D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0D01-000003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0D01-000004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1</xdr:rowOff>
    </xdr:from>
    <xdr:to>
      <xdr:col>2</xdr:col>
      <xdr:colOff>480026</xdr:colOff>
      <xdr:row>4</xdr:row>
      <xdr:rowOff>22680</xdr:rowOff>
    </xdr:to>
    <xdr:pic>
      <xdr:nvPicPr>
        <xdr:cNvPr id="5" name="Picture 4" descr="Description: C:\Users\User\Downloads\osun logo.jpg">
          <a:extLst>
            <a:ext uri="{FF2B5EF4-FFF2-40B4-BE49-F238E27FC236}">
              <a16:creationId xmlns:a16="http://schemas.microsoft.com/office/drawing/2014/main" id="{00000000-0008-0000-0D01-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1"/>
          <a:ext cx="1375376" cy="1279979"/>
        </a:xfrm>
        <a:prstGeom prst="rect">
          <a:avLst/>
        </a:prstGeom>
        <a:noFill/>
        <a:ln>
          <a:noFill/>
        </a:ln>
      </xdr:spPr>
    </xdr:pic>
    <xdr:clientData/>
  </xdr:twoCellAnchor>
  <xdr:twoCellAnchor>
    <xdr:from>
      <xdr:col>0</xdr:col>
      <xdr:colOff>830569</xdr:colOff>
      <xdr:row>3</xdr:row>
      <xdr:rowOff>269289</xdr:rowOff>
    </xdr:from>
    <xdr:to>
      <xdr:col>0</xdr:col>
      <xdr:colOff>1789418</xdr:colOff>
      <xdr:row>4</xdr:row>
      <xdr:rowOff>135179</xdr:rowOff>
    </xdr:to>
    <xdr:sp macro="" textlink="">
      <xdr:nvSpPr>
        <xdr:cNvPr id="6" name="Rounded Rectangle 9">
          <a:hlinkClick xmlns:r="http://schemas.openxmlformats.org/officeDocument/2006/relationships" r:id="rId4" tooltip="Go to Capital Projects"/>
          <a:extLst>
            <a:ext uri="{FF2B5EF4-FFF2-40B4-BE49-F238E27FC236}">
              <a16:creationId xmlns:a16="http://schemas.microsoft.com/office/drawing/2014/main" id="{00000000-0008-0000-0D01-000006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7" name="Rounded Rectangle 5">
          <a:hlinkClick xmlns:r="http://schemas.openxmlformats.org/officeDocument/2006/relationships" r:id="rId5" tooltip="Go to Summary"/>
          <a:extLst>
            <a:ext uri="{FF2B5EF4-FFF2-40B4-BE49-F238E27FC236}">
              <a16:creationId xmlns:a16="http://schemas.microsoft.com/office/drawing/2014/main" id="{00000000-0008-0000-0D01-000007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10">
          <a:hlinkClick xmlns:r="http://schemas.openxmlformats.org/officeDocument/2006/relationships" r:id="rId6" tooltip="Return to Input"/>
          <a:extLst>
            <a:ext uri="{FF2B5EF4-FFF2-40B4-BE49-F238E27FC236}">
              <a16:creationId xmlns:a16="http://schemas.microsoft.com/office/drawing/2014/main" id="{00000000-0008-0000-0D01-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11">
          <a:hlinkClick xmlns:r="http://schemas.openxmlformats.org/officeDocument/2006/relationships" r:id="rId7" tooltip="Return to Homepage"/>
          <a:extLst>
            <a:ext uri="{FF2B5EF4-FFF2-40B4-BE49-F238E27FC236}">
              <a16:creationId xmlns:a16="http://schemas.microsoft.com/office/drawing/2014/main" id="{00000000-0008-0000-0D01-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4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E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3</xdr:row>
      <xdr:rowOff>304800</xdr:rowOff>
    </xdr:to>
    <xdr:pic>
      <xdr:nvPicPr>
        <xdr:cNvPr id="3" name="Picture 2" descr="Description: C:\Users\User\Downloads\osun logo.jpg">
          <a:extLst>
            <a:ext uri="{FF2B5EF4-FFF2-40B4-BE49-F238E27FC236}">
              <a16:creationId xmlns:a16="http://schemas.microsoft.com/office/drawing/2014/main" id="{00000000-0008-0000-0E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219200"/>
        </a:xfrm>
        <a:prstGeom prst="rect">
          <a:avLst/>
        </a:prstGeom>
        <a:noFill/>
        <a:ln>
          <a:noFill/>
        </a:ln>
      </xdr:spPr>
    </xdr:pic>
    <xdr:clientData/>
  </xdr:twoCellAnchor>
  <xdr:twoCellAnchor>
    <xdr:from>
      <xdr:col>0</xdr:col>
      <xdr:colOff>830569</xdr:colOff>
      <xdr:row>3</xdr:row>
      <xdr:rowOff>269289</xdr:rowOff>
    </xdr:from>
    <xdr:to>
      <xdr:col>0</xdr:col>
      <xdr:colOff>1789418</xdr:colOff>
      <xdr:row>4</xdr:row>
      <xdr:rowOff>135179</xdr:rowOff>
    </xdr:to>
    <xdr:sp macro="" textlink="">
      <xdr:nvSpPr>
        <xdr:cNvPr id="4" name="Rounded Rectangle 4">
          <a:hlinkClick xmlns:r="http://schemas.openxmlformats.org/officeDocument/2006/relationships" r:id="rId3" tooltip="Go to Capital Projects"/>
          <a:extLst>
            <a:ext uri="{FF2B5EF4-FFF2-40B4-BE49-F238E27FC236}">
              <a16:creationId xmlns:a16="http://schemas.microsoft.com/office/drawing/2014/main" id="{00000000-0008-0000-0E01-000004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479573</xdr:colOff>
      <xdr:row>3</xdr:row>
      <xdr:rowOff>301625</xdr:rowOff>
    </xdr:to>
    <xdr:pic>
      <xdr:nvPicPr>
        <xdr:cNvPr id="5" name="Picture 4" descr="Description: C:\Users\User\Downloads\osun logo.jpg">
          <a:extLst>
            <a:ext uri="{FF2B5EF4-FFF2-40B4-BE49-F238E27FC236}">
              <a16:creationId xmlns:a16="http://schemas.microsoft.com/office/drawing/2014/main" id="{00000000-0008-0000-0E01-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4923" cy="1216025"/>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6" name="Rounded Rectangle 6">
          <a:hlinkClick xmlns:r="http://schemas.openxmlformats.org/officeDocument/2006/relationships" r:id="rId4" tooltip="Go to Summary"/>
          <a:extLst>
            <a:ext uri="{FF2B5EF4-FFF2-40B4-BE49-F238E27FC236}">
              <a16:creationId xmlns:a16="http://schemas.microsoft.com/office/drawing/2014/main" id="{00000000-0008-0000-0E01-000006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7" name="Rounded Rectangle 7">
          <a:hlinkClick xmlns:r="http://schemas.openxmlformats.org/officeDocument/2006/relationships" r:id="rId5" tooltip="Return to Input"/>
          <a:extLst>
            <a:ext uri="{FF2B5EF4-FFF2-40B4-BE49-F238E27FC236}">
              <a16:creationId xmlns:a16="http://schemas.microsoft.com/office/drawing/2014/main" id="{00000000-0008-0000-0E01-000007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8" name="Rounded Rectangle 8">
          <a:hlinkClick xmlns:r="http://schemas.openxmlformats.org/officeDocument/2006/relationships" r:id="rId6" tooltip="Return to Homepage"/>
          <a:extLst>
            <a:ext uri="{FF2B5EF4-FFF2-40B4-BE49-F238E27FC236}">
              <a16:creationId xmlns:a16="http://schemas.microsoft.com/office/drawing/2014/main" id="{00000000-0008-0000-0E01-000008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0F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3</xdr:row>
      <xdr:rowOff>304800</xdr:rowOff>
    </xdr:to>
    <xdr:pic>
      <xdr:nvPicPr>
        <xdr:cNvPr id="3" name="Picture 2" descr="Description: C:\Users\User\Downloads\osun logo.jpg">
          <a:extLst>
            <a:ext uri="{FF2B5EF4-FFF2-40B4-BE49-F238E27FC236}">
              <a16:creationId xmlns:a16="http://schemas.microsoft.com/office/drawing/2014/main" id="{00000000-0008-0000-0F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219200"/>
        </a:xfrm>
        <a:prstGeom prst="rect">
          <a:avLst/>
        </a:prstGeom>
        <a:noFill/>
        <a:ln>
          <a:noFill/>
        </a:ln>
      </xdr:spPr>
    </xdr:pic>
    <xdr:clientData/>
  </xdr:twoCellAnchor>
</xdr:wsDr>
</file>

<file path=xl/drawings/drawing24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0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1001-000003000000}"/>
            </a:ext>
          </a:extLst>
        </xdr:cNvPr>
        <xdr:cNvSpPr/>
      </xdr:nvSpPr>
      <xdr:spPr>
        <a:xfrm>
          <a:off x="830569" y="131703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165543</xdr:rowOff>
    </xdr:to>
    <xdr:pic>
      <xdr:nvPicPr>
        <xdr:cNvPr id="4" name="Picture 3" descr="Description: C:\Users\User\Downloads\osun logo.jpg">
          <a:extLst>
            <a:ext uri="{FF2B5EF4-FFF2-40B4-BE49-F238E27FC236}">
              <a16:creationId xmlns:a16="http://schemas.microsoft.com/office/drawing/2014/main" id="{00000000-0008-0000-10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3293"/>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1001-000005000000}"/>
            </a:ext>
          </a:extLst>
        </xdr:cNvPr>
        <xdr:cNvSpPr/>
      </xdr:nvSpPr>
      <xdr:spPr>
        <a:xfrm>
          <a:off x="0" y="141341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1001-000006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1001-000007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4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1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oneCellAnchor>
    <xdr:from>
      <xdr:col>1</xdr:col>
      <xdr:colOff>0</xdr:colOff>
      <xdr:row>0</xdr:row>
      <xdr:rowOff>0</xdr:rowOff>
    </xdr:from>
    <xdr:ext cx="1375830" cy="1431471"/>
    <xdr:pic>
      <xdr:nvPicPr>
        <xdr:cNvPr id="3" name="Picture 2" descr="Description: C:\Users\User\Downloads\osun logo.jpg">
          <a:extLst>
            <a:ext uri="{FF2B5EF4-FFF2-40B4-BE49-F238E27FC236}">
              <a16:creationId xmlns:a16="http://schemas.microsoft.com/office/drawing/2014/main" id="{00000000-0008-0000-11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830" cy="1431471"/>
        </a:xfrm>
        <a:prstGeom prst="rect">
          <a:avLst/>
        </a:prstGeom>
        <a:noFill/>
        <a:ln>
          <a:noFill/>
        </a:ln>
      </xdr:spPr>
    </xdr:pic>
    <xdr:clientData/>
  </xdr:oneCellAnchor>
  <xdr:twoCellAnchor>
    <xdr:from>
      <xdr:col>0</xdr:col>
      <xdr:colOff>830569</xdr:colOff>
      <xdr:row>3</xdr:row>
      <xdr:rowOff>269289</xdr:rowOff>
    </xdr:from>
    <xdr:to>
      <xdr:col>0</xdr:col>
      <xdr:colOff>1789418</xdr:colOff>
      <xdr:row>4</xdr:row>
      <xdr:rowOff>135179</xdr:rowOff>
    </xdr:to>
    <xdr:sp macro="" textlink="">
      <xdr:nvSpPr>
        <xdr:cNvPr id="4" name="Rounded Rectangle 9">
          <a:hlinkClick xmlns:r="http://schemas.openxmlformats.org/officeDocument/2006/relationships" r:id="rId3" tooltip="Go to Capital Projects"/>
          <a:extLst>
            <a:ext uri="{FF2B5EF4-FFF2-40B4-BE49-F238E27FC236}">
              <a16:creationId xmlns:a16="http://schemas.microsoft.com/office/drawing/2014/main" id="{00000000-0008-0000-1101-000004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479573</xdr:colOff>
      <xdr:row>3</xdr:row>
      <xdr:rowOff>301625</xdr:rowOff>
    </xdr:to>
    <xdr:pic>
      <xdr:nvPicPr>
        <xdr:cNvPr id="5" name="Picture 4" descr="Description: C:\Users\User\Downloads\osun logo.jpg">
          <a:extLst>
            <a:ext uri="{FF2B5EF4-FFF2-40B4-BE49-F238E27FC236}">
              <a16:creationId xmlns:a16="http://schemas.microsoft.com/office/drawing/2014/main" id="{00000000-0008-0000-1101-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4923" cy="1216025"/>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6" name="Rounded Rectangle 5">
          <a:hlinkClick xmlns:r="http://schemas.openxmlformats.org/officeDocument/2006/relationships" r:id="rId4" tooltip="Go to Summary"/>
          <a:extLst>
            <a:ext uri="{FF2B5EF4-FFF2-40B4-BE49-F238E27FC236}">
              <a16:creationId xmlns:a16="http://schemas.microsoft.com/office/drawing/2014/main" id="{00000000-0008-0000-1101-000006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7" name="Rounded Rectangle 10">
          <a:hlinkClick xmlns:r="http://schemas.openxmlformats.org/officeDocument/2006/relationships" r:id="rId5" tooltip="Return to Input"/>
          <a:extLst>
            <a:ext uri="{FF2B5EF4-FFF2-40B4-BE49-F238E27FC236}">
              <a16:creationId xmlns:a16="http://schemas.microsoft.com/office/drawing/2014/main" id="{00000000-0008-0000-1101-000007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8" name="Rounded Rectangle 11">
          <a:hlinkClick xmlns:r="http://schemas.openxmlformats.org/officeDocument/2006/relationships" r:id="rId6" tooltip="Return to Homepage"/>
          <a:extLst>
            <a:ext uri="{FF2B5EF4-FFF2-40B4-BE49-F238E27FC236}">
              <a16:creationId xmlns:a16="http://schemas.microsoft.com/office/drawing/2014/main" id="{00000000-0008-0000-1101-000008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4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2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1201-000003000000}"/>
            </a:ext>
          </a:extLst>
        </xdr:cNvPr>
        <xdr:cNvSpPr/>
      </xdr:nvSpPr>
      <xdr:spPr>
        <a:xfrm>
          <a:off x="830569" y="131703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165543</xdr:rowOff>
    </xdr:to>
    <xdr:pic>
      <xdr:nvPicPr>
        <xdr:cNvPr id="4" name="Picture 3" descr="Description: C:\Users\User\Downloads\osun logo.jpg">
          <a:extLst>
            <a:ext uri="{FF2B5EF4-FFF2-40B4-BE49-F238E27FC236}">
              <a16:creationId xmlns:a16="http://schemas.microsoft.com/office/drawing/2014/main" id="{00000000-0008-0000-12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3293"/>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1201-000005000000}"/>
            </a:ext>
          </a:extLst>
        </xdr:cNvPr>
        <xdr:cNvSpPr/>
      </xdr:nvSpPr>
      <xdr:spPr>
        <a:xfrm>
          <a:off x="0" y="141341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1201-000006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1201-000007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8" name="Arrow: Left 7">
          <a:hlinkClick xmlns:r="http://schemas.openxmlformats.org/officeDocument/2006/relationships" r:id="rId1"/>
          <a:extLst>
            <a:ext uri="{FF2B5EF4-FFF2-40B4-BE49-F238E27FC236}">
              <a16:creationId xmlns:a16="http://schemas.microsoft.com/office/drawing/2014/main" id="{00000000-0008-0000-1201-000008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9" name="Rounded Rectangle 9">
          <a:hlinkClick xmlns:r="http://schemas.openxmlformats.org/officeDocument/2006/relationships" r:id="rId2" tooltip="Go to Capital Projects"/>
          <a:extLst>
            <a:ext uri="{FF2B5EF4-FFF2-40B4-BE49-F238E27FC236}">
              <a16:creationId xmlns:a16="http://schemas.microsoft.com/office/drawing/2014/main" id="{00000000-0008-0000-1201-000009000000}"/>
            </a:ext>
          </a:extLst>
        </xdr:cNvPr>
        <xdr:cNvSpPr/>
      </xdr:nvSpPr>
      <xdr:spPr>
        <a:xfrm>
          <a:off x="830569" y="131703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165543</xdr:rowOff>
    </xdr:to>
    <xdr:pic>
      <xdr:nvPicPr>
        <xdr:cNvPr id="10" name="Picture 9" descr="Description: C:\Users\User\Downloads\osun logo.jpg">
          <a:extLst>
            <a:ext uri="{FF2B5EF4-FFF2-40B4-BE49-F238E27FC236}">
              <a16:creationId xmlns:a16="http://schemas.microsoft.com/office/drawing/2014/main" id="{00000000-0008-0000-1201-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3293"/>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11" name="Rounded Rectangle 5">
          <a:hlinkClick xmlns:r="http://schemas.openxmlformats.org/officeDocument/2006/relationships" r:id="rId4" tooltip="Go to Summary"/>
          <a:extLst>
            <a:ext uri="{FF2B5EF4-FFF2-40B4-BE49-F238E27FC236}">
              <a16:creationId xmlns:a16="http://schemas.microsoft.com/office/drawing/2014/main" id="{00000000-0008-0000-1201-00000B000000}"/>
            </a:ext>
          </a:extLst>
        </xdr:cNvPr>
        <xdr:cNvSpPr/>
      </xdr:nvSpPr>
      <xdr:spPr>
        <a:xfrm>
          <a:off x="0" y="141341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12" name="Rounded Rectangle 10">
          <a:hlinkClick xmlns:r="http://schemas.openxmlformats.org/officeDocument/2006/relationships" r:id="rId5" tooltip="Return to Input"/>
          <a:extLst>
            <a:ext uri="{FF2B5EF4-FFF2-40B4-BE49-F238E27FC236}">
              <a16:creationId xmlns:a16="http://schemas.microsoft.com/office/drawing/2014/main" id="{00000000-0008-0000-1201-00000C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3" name="Rounded Rectangle 11">
          <a:hlinkClick xmlns:r="http://schemas.openxmlformats.org/officeDocument/2006/relationships" r:id="rId6" tooltip="Return to Homepage"/>
          <a:extLst>
            <a:ext uri="{FF2B5EF4-FFF2-40B4-BE49-F238E27FC236}">
              <a16:creationId xmlns:a16="http://schemas.microsoft.com/office/drawing/2014/main" id="{00000000-0008-0000-1201-00000D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14" name="Arrow: Left 13">
          <a:hlinkClick xmlns:r="http://schemas.openxmlformats.org/officeDocument/2006/relationships" r:id="rId1"/>
          <a:extLst>
            <a:ext uri="{FF2B5EF4-FFF2-40B4-BE49-F238E27FC236}">
              <a16:creationId xmlns:a16="http://schemas.microsoft.com/office/drawing/2014/main" id="{00000000-0008-0000-1201-00000E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15" name="Rounded Rectangle 9">
          <a:hlinkClick xmlns:r="http://schemas.openxmlformats.org/officeDocument/2006/relationships" r:id="rId2" tooltip="Go to Capital Projects"/>
          <a:extLst>
            <a:ext uri="{FF2B5EF4-FFF2-40B4-BE49-F238E27FC236}">
              <a16:creationId xmlns:a16="http://schemas.microsoft.com/office/drawing/2014/main" id="{00000000-0008-0000-1201-00000F000000}"/>
            </a:ext>
          </a:extLst>
        </xdr:cNvPr>
        <xdr:cNvSpPr/>
      </xdr:nvSpPr>
      <xdr:spPr>
        <a:xfrm>
          <a:off x="830569" y="131703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165543</xdr:rowOff>
    </xdr:to>
    <xdr:pic>
      <xdr:nvPicPr>
        <xdr:cNvPr id="16" name="Picture 15" descr="Description: C:\Users\User\Downloads\osun logo.jpg">
          <a:extLst>
            <a:ext uri="{FF2B5EF4-FFF2-40B4-BE49-F238E27FC236}">
              <a16:creationId xmlns:a16="http://schemas.microsoft.com/office/drawing/2014/main" id="{00000000-0008-0000-1201-00001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3293"/>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17" name="Rounded Rectangle 5">
          <a:hlinkClick xmlns:r="http://schemas.openxmlformats.org/officeDocument/2006/relationships" r:id="rId4" tooltip="Go to Summary"/>
          <a:extLst>
            <a:ext uri="{FF2B5EF4-FFF2-40B4-BE49-F238E27FC236}">
              <a16:creationId xmlns:a16="http://schemas.microsoft.com/office/drawing/2014/main" id="{00000000-0008-0000-1201-000011000000}"/>
            </a:ext>
          </a:extLst>
        </xdr:cNvPr>
        <xdr:cNvSpPr/>
      </xdr:nvSpPr>
      <xdr:spPr>
        <a:xfrm>
          <a:off x="0" y="141341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18" name="Rounded Rectangle 10">
          <a:hlinkClick xmlns:r="http://schemas.openxmlformats.org/officeDocument/2006/relationships" r:id="rId5" tooltip="Return to Input"/>
          <a:extLst>
            <a:ext uri="{FF2B5EF4-FFF2-40B4-BE49-F238E27FC236}">
              <a16:creationId xmlns:a16="http://schemas.microsoft.com/office/drawing/2014/main" id="{00000000-0008-0000-1201-000012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9" name="Rounded Rectangle 11">
          <a:hlinkClick xmlns:r="http://schemas.openxmlformats.org/officeDocument/2006/relationships" r:id="rId6" tooltip="Return to Homepage"/>
          <a:extLst>
            <a:ext uri="{FF2B5EF4-FFF2-40B4-BE49-F238E27FC236}">
              <a16:creationId xmlns:a16="http://schemas.microsoft.com/office/drawing/2014/main" id="{00000000-0008-0000-1201-000013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20" name="Rounded Rectangle 9">
          <a:hlinkClick xmlns:r="http://schemas.openxmlformats.org/officeDocument/2006/relationships" r:id="rId2" tooltip="Go to Capital Projects"/>
          <a:extLst>
            <a:ext uri="{FF2B5EF4-FFF2-40B4-BE49-F238E27FC236}">
              <a16:creationId xmlns:a16="http://schemas.microsoft.com/office/drawing/2014/main" id="{00000000-0008-0000-1201-000014000000}"/>
            </a:ext>
          </a:extLst>
        </xdr:cNvPr>
        <xdr:cNvSpPr/>
      </xdr:nvSpPr>
      <xdr:spPr>
        <a:xfrm>
          <a:off x="830569" y="131703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479573</xdr:colOff>
      <xdr:row>3</xdr:row>
      <xdr:rowOff>168718</xdr:rowOff>
    </xdr:to>
    <xdr:pic>
      <xdr:nvPicPr>
        <xdr:cNvPr id="21" name="Picture 20" descr="Description: C:\Users\User\Downloads\osun logo.jpg">
          <a:extLst>
            <a:ext uri="{FF2B5EF4-FFF2-40B4-BE49-F238E27FC236}">
              <a16:creationId xmlns:a16="http://schemas.microsoft.com/office/drawing/2014/main" id="{00000000-0008-0000-1201-00001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4923" cy="1216468"/>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22" name="Rounded Rectangle 5">
          <a:hlinkClick xmlns:r="http://schemas.openxmlformats.org/officeDocument/2006/relationships" r:id="rId4" tooltip="Go to Summary"/>
          <a:extLst>
            <a:ext uri="{FF2B5EF4-FFF2-40B4-BE49-F238E27FC236}">
              <a16:creationId xmlns:a16="http://schemas.microsoft.com/office/drawing/2014/main" id="{00000000-0008-0000-1201-000016000000}"/>
            </a:ext>
          </a:extLst>
        </xdr:cNvPr>
        <xdr:cNvSpPr/>
      </xdr:nvSpPr>
      <xdr:spPr>
        <a:xfrm>
          <a:off x="0" y="141341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23" name="Rounded Rectangle 10">
          <a:hlinkClick xmlns:r="http://schemas.openxmlformats.org/officeDocument/2006/relationships" r:id="rId5" tooltip="Return to Input"/>
          <a:extLst>
            <a:ext uri="{FF2B5EF4-FFF2-40B4-BE49-F238E27FC236}">
              <a16:creationId xmlns:a16="http://schemas.microsoft.com/office/drawing/2014/main" id="{00000000-0008-0000-1201-000017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24" name="Rounded Rectangle 11">
          <a:hlinkClick xmlns:r="http://schemas.openxmlformats.org/officeDocument/2006/relationships" r:id="rId6" tooltip="Return to Homepage"/>
          <a:extLst>
            <a:ext uri="{FF2B5EF4-FFF2-40B4-BE49-F238E27FC236}">
              <a16:creationId xmlns:a16="http://schemas.microsoft.com/office/drawing/2014/main" id="{00000000-0008-0000-1201-000018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7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7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7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7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7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7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5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3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1301-000003000000}"/>
            </a:ext>
          </a:extLst>
        </xdr:cNvPr>
        <xdr:cNvSpPr/>
      </xdr:nvSpPr>
      <xdr:spPr>
        <a:xfrm>
          <a:off x="830569" y="131703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480025</xdr:colOff>
      <xdr:row>3</xdr:row>
      <xdr:rowOff>165100</xdr:rowOff>
    </xdr:to>
    <xdr:pic>
      <xdr:nvPicPr>
        <xdr:cNvPr id="4" name="Picture 3" descr="Description: C:\Users\User\Downloads\osun logo.jpg">
          <a:extLst>
            <a:ext uri="{FF2B5EF4-FFF2-40B4-BE49-F238E27FC236}">
              <a16:creationId xmlns:a16="http://schemas.microsoft.com/office/drawing/2014/main" id="{00000000-0008-0000-13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2850"/>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1301-000005000000}"/>
            </a:ext>
          </a:extLst>
        </xdr:cNvPr>
        <xdr:cNvSpPr/>
      </xdr:nvSpPr>
      <xdr:spPr>
        <a:xfrm>
          <a:off x="0" y="141341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1301-000006000000}"/>
            </a:ext>
          </a:extLst>
        </xdr:cNvPr>
        <xdr:cNvSpPr/>
      </xdr:nvSpPr>
      <xdr:spPr>
        <a:xfrm>
          <a:off x="837733" y="105053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1301-000007000000}"/>
            </a:ext>
          </a:extLst>
        </xdr:cNvPr>
        <xdr:cNvSpPr/>
      </xdr:nvSpPr>
      <xdr:spPr>
        <a:xfrm>
          <a:off x="34849" y="104775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5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401-000002000000}"/>
            </a:ext>
          </a:extLst>
        </xdr:cNvPr>
        <xdr:cNvSpPr/>
      </xdr:nvSpPr>
      <xdr:spPr>
        <a:xfrm>
          <a:off x="0" y="238125"/>
          <a:ext cx="733425" cy="274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0</xdr:col>
      <xdr:colOff>1716716</xdr:colOff>
      <xdr:row>0</xdr:row>
      <xdr:rowOff>0</xdr:rowOff>
    </xdr:from>
    <xdr:to>
      <xdr:col>2</xdr:col>
      <xdr:colOff>383258</xdr:colOff>
      <xdr:row>4</xdr:row>
      <xdr:rowOff>565129</xdr:rowOff>
    </xdr:to>
    <xdr:pic>
      <xdr:nvPicPr>
        <xdr:cNvPr id="3" name="Picture 2" descr="Description: C:\Users\User\Downloads\osun logo.jpg">
          <a:extLst>
            <a:ext uri="{FF2B5EF4-FFF2-40B4-BE49-F238E27FC236}">
              <a16:creationId xmlns:a16="http://schemas.microsoft.com/office/drawing/2014/main" id="{00000000-0008-0000-14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6716" y="0"/>
          <a:ext cx="1362117" cy="1260454"/>
        </a:xfrm>
        <a:prstGeom prst="rect">
          <a:avLst/>
        </a:prstGeom>
        <a:noFill/>
        <a:ln>
          <a:noFill/>
        </a:ln>
      </xdr:spPr>
    </xdr:pic>
    <xdr:clientData/>
  </xdr:twoCellAnchor>
  <xdr:twoCellAnchor>
    <xdr:from>
      <xdr:col>0</xdr:col>
      <xdr:colOff>830569</xdr:colOff>
      <xdr:row>3</xdr:row>
      <xdr:rowOff>269289</xdr:rowOff>
    </xdr:from>
    <xdr:to>
      <xdr:col>0</xdr:col>
      <xdr:colOff>1789418</xdr:colOff>
      <xdr:row>4</xdr:row>
      <xdr:rowOff>135179</xdr:rowOff>
    </xdr:to>
    <xdr:sp macro="" textlink="">
      <xdr:nvSpPr>
        <xdr:cNvPr id="4" name="Rounded Rectangle 3">
          <a:hlinkClick xmlns:r="http://schemas.openxmlformats.org/officeDocument/2006/relationships" r:id="rId3" tooltip="Go to Capital Projects"/>
          <a:extLst>
            <a:ext uri="{FF2B5EF4-FFF2-40B4-BE49-F238E27FC236}">
              <a16:creationId xmlns:a16="http://schemas.microsoft.com/office/drawing/2014/main" id="{00000000-0008-0000-1401-000004000000}"/>
            </a:ext>
          </a:extLst>
        </xdr:cNvPr>
        <xdr:cNvSpPr/>
      </xdr:nvSpPr>
      <xdr:spPr>
        <a:xfrm>
          <a:off x="830569" y="697914"/>
          <a:ext cx="958849" cy="1325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0</xdr:col>
      <xdr:colOff>1716716</xdr:colOff>
      <xdr:row>0</xdr:row>
      <xdr:rowOff>0</xdr:rowOff>
    </xdr:from>
    <xdr:to>
      <xdr:col>2</xdr:col>
      <xdr:colOff>390969</xdr:colOff>
      <xdr:row>4</xdr:row>
      <xdr:rowOff>512061</xdr:rowOff>
    </xdr:to>
    <xdr:pic>
      <xdr:nvPicPr>
        <xdr:cNvPr id="5" name="Picture 4" descr="Description: C:\Users\User\Downloads\osun logo.jpg">
          <a:extLst>
            <a:ext uri="{FF2B5EF4-FFF2-40B4-BE49-F238E27FC236}">
              <a16:creationId xmlns:a16="http://schemas.microsoft.com/office/drawing/2014/main" id="{00000000-0008-0000-1401-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6716" y="0"/>
          <a:ext cx="1369828" cy="1207386"/>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6" name="Rounded Rectangle 5">
          <a:hlinkClick xmlns:r="http://schemas.openxmlformats.org/officeDocument/2006/relationships" r:id="rId4" tooltip="Go to Summary"/>
          <a:extLst>
            <a:ext uri="{FF2B5EF4-FFF2-40B4-BE49-F238E27FC236}">
              <a16:creationId xmlns:a16="http://schemas.microsoft.com/office/drawing/2014/main" id="{00000000-0008-0000-1401-000006000000}"/>
            </a:ext>
          </a:extLst>
        </xdr:cNvPr>
        <xdr:cNvSpPr/>
      </xdr:nvSpPr>
      <xdr:spPr>
        <a:xfrm>
          <a:off x="0" y="718092"/>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7" name="Rounded Rectangle 6">
          <a:hlinkClick xmlns:r="http://schemas.openxmlformats.org/officeDocument/2006/relationships" r:id="rId5" tooltip="Return to Input"/>
          <a:extLst>
            <a:ext uri="{FF2B5EF4-FFF2-40B4-BE49-F238E27FC236}">
              <a16:creationId xmlns:a16="http://schemas.microsoft.com/office/drawing/2014/main" id="{00000000-0008-0000-1401-000007000000}"/>
            </a:ext>
          </a:extLst>
        </xdr:cNvPr>
        <xdr:cNvSpPr/>
      </xdr:nvSpPr>
      <xdr:spPr>
        <a:xfrm>
          <a:off x="837733" y="507611"/>
          <a:ext cx="662803" cy="18724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8" name="Rounded Rectangle 7">
          <a:hlinkClick xmlns:r="http://schemas.openxmlformats.org/officeDocument/2006/relationships" r:id="rId6" tooltip="Return to Homepage"/>
          <a:extLst>
            <a:ext uri="{FF2B5EF4-FFF2-40B4-BE49-F238E27FC236}">
              <a16:creationId xmlns:a16="http://schemas.microsoft.com/office/drawing/2014/main" id="{00000000-0008-0000-1401-000008000000}"/>
            </a:ext>
          </a:extLst>
        </xdr:cNvPr>
        <xdr:cNvSpPr/>
      </xdr:nvSpPr>
      <xdr:spPr>
        <a:xfrm>
          <a:off x="34849" y="504825"/>
          <a:ext cx="755030" cy="1909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9" name="Rounded Rectangle 8">
          <a:hlinkClick xmlns:r="http://schemas.openxmlformats.org/officeDocument/2006/relationships" r:id="rId3" tooltip="Go to Capital Projects"/>
          <a:extLst>
            <a:ext uri="{FF2B5EF4-FFF2-40B4-BE49-F238E27FC236}">
              <a16:creationId xmlns:a16="http://schemas.microsoft.com/office/drawing/2014/main" id="{00000000-0008-0000-1401-000009000000}"/>
            </a:ext>
          </a:extLst>
        </xdr:cNvPr>
        <xdr:cNvSpPr/>
      </xdr:nvSpPr>
      <xdr:spPr>
        <a:xfrm>
          <a:off x="830569" y="697914"/>
          <a:ext cx="958849" cy="1325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0</xdr:col>
      <xdr:colOff>1716716</xdr:colOff>
      <xdr:row>0</xdr:row>
      <xdr:rowOff>0</xdr:rowOff>
    </xdr:from>
    <xdr:to>
      <xdr:col>2</xdr:col>
      <xdr:colOff>390969</xdr:colOff>
      <xdr:row>4</xdr:row>
      <xdr:rowOff>512061</xdr:rowOff>
    </xdr:to>
    <xdr:pic>
      <xdr:nvPicPr>
        <xdr:cNvPr id="10" name="Picture 9" descr="Description: C:\Users\User\Downloads\osun logo.jpg">
          <a:extLst>
            <a:ext uri="{FF2B5EF4-FFF2-40B4-BE49-F238E27FC236}">
              <a16:creationId xmlns:a16="http://schemas.microsoft.com/office/drawing/2014/main" id="{00000000-0008-0000-1401-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6716" y="0"/>
          <a:ext cx="1369828" cy="1207386"/>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11" name="Rounded Rectangle 10">
          <a:hlinkClick xmlns:r="http://schemas.openxmlformats.org/officeDocument/2006/relationships" r:id="rId4" tooltip="Go to Summary"/>
          <a:extLst>
            <a:ext uri="{FF2B5EF4-FFF2-40B4-BE49-F238E27FC236}">
              <a16:creationId xmlns:a16="http://schemas.microsoft.com/office/drawing/2014/main" id="{00000000-0008-0000-1401-00000B000000}"/>
            </a:ext>
          </a:extLst>
        </xdr:cNvPr>
        <xdr:cNvSpPr/>
      </xdr:nvSpPr>
      <xdr:spPr>
        <a:xfrm>
          <a:off x="0" y="718092"/>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12" name="Rounded Rectangle 11">
          <a:hlinkClick xmlns:r="http://schemas.openxmlformats.org/officeDocument/2006/relationships" r:id="rId5" tooltip="Return to Input"/>
          <a:extLst>
            <a:ext uri="{FF2B5EF4-FFF2-40B4-BE49-F238E27FC236}">
              <a16:creationId xmlns:a16="http://schemas.microsoft.com/office/drawing/2014/main" id="{00000000-0008-0000-1401-00000C000000}"/>
            </a:ext>
          </a:extLst>
        </xdr:cNvPr>
        <xdr:cNvSpPr/>
      </xdr:nvSpPr>
      <xdr:spPr>
        <a:xfrm>
          <a:off x="837733" y="507611"/>
          <a:ext cx="662803" cy="18724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3" name="Rounded Rectangle 12">
          <a:hlinkClick xmlns:r="http://schemas.openxmlformats.org/officeDocument/2006/relationships" r:id="rId6" tooltip="Return to Homepage"/>
          <a:extLst>
            <a:ext uri="{FF2B5EF4-FFF2-40B4-BE49-F238E27FC236}">
              <a16:creationId xmlns:a16="http://schemas.microsoft.com/office/drawing/2014/main" id="{00000000-0008-0000-1401-00000D000000}"/>
            </a:ext>
          </a:extLst>
        </xdr:cNvPr>
        <xdr:cNvSpPr/>
      </xdr:nvSpPr>
      <xdr:spPr>
        <a:xfrm>
          <a:off x="34849" y="504825"/>
          <a:ext cx="755030" cy="1909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5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5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15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5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6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16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5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7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17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5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8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18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18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18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18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18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5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9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19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19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19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19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19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5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A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1A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1A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1A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1A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1A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5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B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1B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1B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1B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1B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1B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5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C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1C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8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8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8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8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8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8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6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D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1D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twoCellAnchor>
    <xdr:from>
      <xdr:col>0</xdr:col>
      <xdr:colOff>830569</xdr:colOff>
      <xdr:row>3</xdr:row>
      <xdr:rowOff>269289</xdr:rowOff>
    </xdr:from>
    <xdr:to>
      <xdr:col>0</xdr:col>
      <xdr:colOff>1789418</xdr:colOff>
      <xdr:row>4</xdr:row>
      <xdr:rowOff>135179</xdr:rowOff>
    </xdr:to>
    <xdr:sp macro="" textlink="">
      <xdr:nvSpPr>
        <xdr:cNvPr id="4" name="Rounded Rectangle 9">
          <a:hlinkClick xmlns:r="http://schemas.openxmlformats.org/officeDocument/2006/relationships" r:id="rId3" tooltip="Go to Capital Projects"/>
          <a:extLst>
            <a:ext uri="{FF2B5EF4-FFF2-40B4-BE49-F238E27FC236}">
              <a16:creationId xmlns:a16="http://schemas.microsoft.com/office/drawing/2014/main" id="{00000000-0008-0000-1D01-000004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479573</xdr:colOff>
      <xdr:row>3</xdr:row>
      <xdr:rowOff>301625</xdr:rowOff>
    </xdr:to>
    <xdr:pic>
      <xdr:nvPicPr>
        <xdr:cNvPr id="5" name="Picture 4" descr="Description: C:\Users\User\Downloads\osun logo.jpg">
          <a:extLst>
            <a:ext uri="{FF2B5EF4-FFF2-40B4-BE49-F238E27FC236}">
              <a16:creationId xmlns:a16="http://schemas.microsoft.com/office/drawing/2014/main" id="{00000000-0008-0000-1D01-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0225" y="0"/>
          <a:ext cx="1374923" cy="1216025"/>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6" name="Rounded Rectangle 5">
          <a:hlinkClick xmlns:r="http://schemas.openxmlformats.org/officeDocument/2006/relationships" r:id="rId5" tooltip="Go to Summary"/>
          <a:extLst>
            <a:ext uri="{FF2B5EF4-FFF2-40B4-BE49-F238E27FC236}">
              <a16:creationId xmlns:a16="http://schemas.microsoft.com/office/drawing/2014/main" id="{00000000-0008-0000-1D01-000006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7" name="Rounded Rectangle 10">
          <a:hlinkClick xmlns:r="http://schemas.openxmlformats.org/officeDocument/2006/relationships" r:id="rId6" tooltip="Return to Input"/>
          <a:extLst>
            <a:ext uri="{FF2B5EF4-FFF2-40B4-BE49-F238E27FC236}">
              <a16:creationId xmlns:a16="http://schemas.microsoft.com/office/drawing/2014/main" id="{00000000-0008-0000-1D01-000007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8" name="Rounded Rectangle 11">
          <a:hlinkClick xmlns:r="http://schemas.openxmlformats.org/officeDocument/2006/relationships" r:id="rId7" tooltip="Return to Homepage"/>
          <a:extLst>
            <a:ext uri="{FF2B5EF4-FFF2-40B4-BE49-F238E27FC236}">
              <a16:creationId xmlns:a16="http://schemas.microsoft.com/office/drawing/2014/main" id="{00000000-0008-0000-1D01-000008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6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E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1E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6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F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3" name="Picture 2" descr="Description: C:\Users\User\Downloads\osun logo.jpg">
          <a:extLst>
            <a:ext uri="{FF2B5EF4-FFF2-40B4-BE49-F238E27FC236}">
              <a16:creationId xmlns:a16="http://schemas.microsoft.com/office/drawing/2014/main" id="{00000000-0008-0000-1F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wsDr>
</file>

<file path=xl/drawings/drawing26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0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48521</xdr:rowOff>
    </xdr:to>
    <xdr:pic>
      <xdr:nvPicPr>
        <xdr:cNvPr id="3" name="Picture 2" descr="Description: C:\Users\User\Downloads\osun logo.jpg">
          <a:extLst>
            <a:ext uri="{FF2B5EF4-FFF2-40B4-BE49-F238E27FC236}">
              <a16:creationId xmlns:a16="http://schemas.microsoft.com/office/drawing/2014/main" id="{00000000-0008-0000-20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39171"/>
        </a:xfrm>
        <a:prstGeom prst="rect">
          <a:avLst/>
        </a:prstGeom>
        <a:noFill/>
        <a:ln>
          <a:noFill/>
        </a:ln>
      </xdr:spPr>
    </xdr:pic>
    <xdr:clientData/>
  </xdr:twoCellAnchor>
</xdr:wsDr>
</file>

<file path=xl/drawings/drawing26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1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21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6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2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22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6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3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23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6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4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24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6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5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184150</xdr:rowOff>
    </xdr:to>
    <xdr:pic>
      <xdr:nvPicPr>
        <xdr:cNvPr id="3" name="Picture 2" descr="Description: C:\Users\User\Downloads\osun logo.jpg">
          <a:extLst>
            <a:ext uri="{FF2B5EF4-FFF2-40B4-BE49-F238E27FC236}">
              <a16:creationId xmlns:a16="http://schemas.microsoft.com/office/drawing/2014/main" id="{00000000-0008-0000-25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1450"/>
        </a:xfrm>
        <a:prstGeom prst="rect">
          <a:avLst/>
        </a:prstGeom>
        <a:noFill/>
        <a:ln>
          <a:noFill/>
        </a:ln>
      </xdr:spPr>
    </xdr:pic>
    <xdr:clientData/>
  </xdr:twoCellAnchor>
</xdr:wsDr>
</file>

<file path=xl/drawings/drawing26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6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475491</xdr:colOff>
      <xdr:row>4</xdr:row>
      <xdr:rowOff>175079</xdr:rowOff>
    </xdr:to>
    <xdr:pic>
      <xdr:nvPicPr>
        <xdr:cNvPr id="3" name="Picture 2" descr="Description: C:\Users\User\Downloads\osun logo.jpg">
          <a:extLst>
            <a:ext uri="{FF2B5EF4-FFF2-40B4-BE49-F238E27FC236}">
              <a16:creationId xmlns:a16="http://schemas.microsoft.com/office/drawing/2014/main" id="{00000000-0008-0000-26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0841" cy="1432379"/>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900-000003000000}"/>
            </a:ext>
          </a:extLst>
        </xdr:cNvPr>
        <xdr:cNvSpPr/>
      </xdr:nvSpPr>
      <xdr:spPr>
        <a:xfrm>
          <a:off x="360095" y="1615998"/>
          <a:ext cx="694166" cy="16517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900-000004000000}"/>
            </a:ext>
          </a:extLst>
        </xdr:cNvPr>
        <xdr:cNvSpPr/>
      </xdr:nvSpPr>
      <xdr:spPr>
        <a:xfrm>
          <a:off x="964116" y="1292148"/>
          <a:ext cx="882805" cy="31223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9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9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900-000008000000}"/>
            </a:ext>
          </a:extLst>
        </xdr:cNvPr>
        <xdr:cNvSpPr/>
      </xdr:nvSpPr>
      <xdr:spPr>
        <a:xfrm>
          <a:off x="0" y="1540532"/>
          <a:ext cx="1022194" cy="8708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9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9">
          <a:hlinkClick xmlns:r="http://schemas.openxmlformats.org/officeDocument/2006/relationships" r:id="rId2" tooltip="Return to Loans/Borrowings"/>
          <a:extLst>
            <a:ext uri="{FF2B5EF4-FFF2-40B4-BE49-F238E27FC236}">
              <a16:creationId xmlns:a16="http://schemas.microsoft.com/office/drawing/2014/main" id="{00000000-0008-0000-2900-00000A000000}"/>
            </a:ext>
          </a:extLst>
        </xdr:cNvPr>
        <xdr:cNvSpPr/>
      </xdr:nvSpPr>
      <xdr:spPr>
        <a:xfrm>
          <a:off x="360095" y="1615998"/>
          <a:ext cx="694166" cy="16517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3" tooltip="Go to Aids and Grants"/>
          <a:extLst>
            <a:ext uri="{FF2B5EF4-FFF2-40B4-BE49-F238E27FC236}">
              <a16:creationId xmlns:a16="http://schemas.microsoft.com/office/drawing/2014/main" id="{00000000-0008-0000-2900-00000B000000}"/>
            </a:ext>
          </a:extLst>
        </xdr:cNvPr>
        <xdr:cNvSpPr/>
      </xdr:nvSpPr>
      <xdr:spPr>
        <a:xfrm>
          <a:off x="964116" y="1292148"/>
          <a:ext cx="882805" cy="31223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1">
          <a:hlinkClick xmlns:r="http://schemas.openxmlformats.org/officeDocument/2006/relationships" r:id="rId4" tooltip="Go to Breakdown"/>
          <a:extLst>
            <a:ext uri="{FF2B5EF4-FFF2-40B4-BE49-F238E27FC236}">
              <a16:creationId xmlns:a16="http://schemas.microsoft.com/office/drawing/2014/main" id="{00000000-0008-0000-2900-00000C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534330</xdr:colOff>
      <xdr:row>3</xdr:row>
      <xdr:rowOff>325243</xdr:rowOff>
    </xdr:to>
    <xdr:pic>
      <xdr:nvPicPr>
        <xdr:cNvPr id="13" name="Picture 12" descr="Description: C:\Users\User\Downloads\osun logo.jpg">
          <a:extLst>
            <a:ext uri="{FF2B5EF4-FFF2-40B4-BE49-F238E27FC236}">
              <a16:creationId xmlns:a16="http://schemas.microsoft.com/office/drawing/2014/main" id="{00000000-0008-0000-2900-00000D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2055"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4" name="Rounded Rectangle 13">
          <a:hlinkClick xmlns:r="http://schemas.openxmlformats.org/officeDocument/2006/relationships" r:id="rId6" tooltip="Return to Homepage"/>
          <a:extLst>
            <a:ext uri="{FF2B5EF4-FFF2-40B4-BE49-F238E27FC236}">
              <a16:creationId xmlns:a16="http://schemas.microsoft.com/office/drawing/2014/main" id="{00000000-0008-0000-2900-00000E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5" name="Rounded Rectangle 14">
          <a:hlinkClick xmlns:r="http://schemas.openxmlformats.org/officeDocument/2006/relationships" r:id="rId7" tooltip="Go to Summary"/>
          <a:extLst>
            <a:ext uri="{FF2B5EF4-FFF2-40B4-BE49-F238E27FC236}">
              <a16:creationId xmlns:a16="http://schemas.microsoft.com/office/drawing/2014/main" id="{00000000-0008-0000-2900-00000F000000}"/>
            </a:ext>
          </a:extLst>
        </xdr:cNvPr>
        <xdr:cNvSpPr/>
      </xdr:nvSpPr>
      <xdr:spPr>
        <a:xfrm>
          <a:off x="0" y="1540532"/>
          <a:ext cx="1022194" cy="8708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6" name="Rounded Rectangle 15">
          <a:hlinkClick xmlns:r="http://schemas.openxmlformats.org/officeDocument/2006/relationships" r:id="rId8" tooltip="Return to Input"/>
          <a:extLst>
            <a:ext uri="{FF2B5EF4-FFF2-40B4-BE49-F238E27FC236}">
              <a16:creationId xmlns:a16="http://schemas.microsoft.com/office/drawing/2014/main" id="{00000000-0008-0000-2900-000010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7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7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27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27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27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27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27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7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8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7">
          <a:hlinkClick xmlns:r="http://schemas.openxmlformats.org/officeDocument/2006/relationships" r:id="rId2" tooltip="Return to Loans/Borrowings"/>
          <a:extLst>
            <a:ext uri="{FF2B5EF4-FFF2-40B4-BE49-F238E27FC236}">
              <a16:creationId xmlns:a16="http://schemas.microsoft.com/office/drawing/2014/main" id="{00000000-0008-0000-2801-000003000000}"/>
            </a:ext>
          </a:extLst>
        </xdr:cNvPr>
        <xdr:cNvSpPr/>
      </xdr:nvSpPr>
      <xdr:spPr>
        <a:xfrm>
          <a:off x="360095" y="191127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6">
          <a:hlinkClick xmlns:r="http://schemas.openxmlformats.org/officeDocument/2006/relationships" r:id="rId3" tooltip="Go to Aids and Grants"/>
          <a:extLst>
            <a:ext uri="{FF2B5EF4-FFF2-40B4-BE49-F238E27FC236}">
              <a16:creationId xmlns:a16="http://schemas.microsoft.com/office/drawing/2014/main" id="{00000000-0008-0000-2801-000004000000}"/>
            </a:ext>
          </a:extLst>
        </xdr:cNvPr>
        <xdr:cNvSpPr/>
      </xdr:nvSpPr>
      <xdr:spPr>
        <a:xfrm>
          <a:off x="964116" y="142549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801-000005000000}"/>
            </a:ext>
          </a:extLst>
        </xdr:cNvPr>
        <xdr:cNvSpPr/>
      </xdr:nvSpPr>
      <xdr:spPr>
        <a:xfrm>
          <a:off x="696950" y="108844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34018</xdr:rowOff>
    </xdr:to>
    <xdr:pic>
      <xdr:nvPicPr>
        <xdr:cNvPr id="6" name="Picture 5" descr="Description: C:\Users\User\Downloads\osun logo.jpg">
          <a:extLst>
            <a:ext uri="{FF2B5EF4-FFF2-40B4-BE49-F238E27FC236}">
              <a16:creationId xmlns:a16="http://schemas.microsoft.com/office/drawing/2014/main" id="{00000000-0008-0000-2801-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081768"/>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2">
          <a:hlinkClick xmlns:r="http://schemas.openxmlformats.org/officeDocument/2006/relationships" r:id="rId6" tooltip="Return to Homepage"/>
          <a:extLst>
            <a:ext uri="{FF2B5EF4-FFF2-40B4-BE49-F238E27FC236}">
              <a16:creationId xmlns:a16="http://schemas.microsoft.com/office/drawing/2014/main" id="{00000000-0008-0000-2801-000007000000}"/>
            </a:ext>
          </a:extLst>
        </xdr:cNvPr>
        <xdr:cNvSpPr/>
      </xdr:nvSpPr>
      <xdr:spPr>
        <a:xfrm>
          <a:off x="1" y="107098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3">
          <a:hlinkClick xmlns:r="http://schemas.openxmlformats.org/officeDocument/2006/relationships" r:id="rId7" tooltip="Go to Summary"/>
          <a:extLst>
            <a:ext uri="{FF2B5EF4-FFF2-40B4-BE49-F238E27FC236}">
              <a16:creationId xmlns:a16="http://schemas.microsoft.com/office/drawing/2014/main" id="{00000000-0008-0000-2801-000008000000}"/>
            </a:ext>
          </a:extLst>
        </xdr:cNvPr>
        <xdr:cNvSpPr/>
      </xdr:nvSpPr>
      <xdr:spPr>
        <a:xfrm>
          <a:off x="0" y="167388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5">
          <a:hlinkClick xmlns:r="http://schemas.openxmlformats.org/officeDocument/2006/relationships" r:id="rId8" tooltip="Return to Input"/>
          <a:extLst>
            <a:ext uri="{FF2B5EF4-FFF2-40B4-BE49-F238E27FC236}">
              <a16:creationId xmlns:a16="http://schemas.microsoft.com/office/drawing/2014/main" id="{00000000-0008-0000-2801-000009000000}"/>
            </a:ext>
          </a:extLst>
        </xdr:cNvPr>
        <xdr:cNvSpPr/>
      </xdr:nvSpPr>
      <xdr:spPr>
        <a:xfrm>
          <a:off x="117549" y="140505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7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9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29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4" name="Picture 3" descr="Description: C:\Users\User\Downloads\osun logo.jpg">
          <a:extLst>
            <a:ext uri="{FF2B5EF4-FFF2-40B4-BE49-F238E27FC236}">
              <a16:creationId xmlns:a16="http://schemas.microsoft.com/office/drawing/2014/main" id="{00000000-0008-0000-2901-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4" tooltip="Go to Summary"/>
          <a:extLst>
            <a:ext uri="{FF2B5EF4-FFF2-40B4-BE49-F238E27FC236}">
              <a16:creationId xmlns:a16="http://schemas.microsoft.com/office/drawing/2014/main" id="{00000000-0008-0000-29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5" tooltip="Return to Input"/>
          <a:extLst>
            <a:ext uri="{FF2B5EF4-FFF2-40B4-BE49-F238E27FC236}">
              <a16:creationId xmlns:a16="http://schemas.microsoft.com/office/drawing/2014/main" id="{00000000-0008-0000-29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6" tooltip="Return to Homepage"/>
          <a:extLst>
            <a:ext uri="{FF2B5EF4-FFF2-40B4-BE49-F238E27FC236}">
              <a16:creationId xmlns:a16="http://schemas.microsoft.com/office/drawing/2014/main" id="{00000000-0008-0000-29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7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A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180975</xdr:rowOff>
    </xdr:to>
    <xdr:pic>
      <xdr:nvPicPr>
        <xdr:cNvPr id="3" name="Picture 2" descr="Description: C:\Users\User\Downloads\osun logo.jpg">
          <a:extLst>
            <a:ext uri="{FF2B5EF4-FFF2-40B4-BE49-F238E27FC236}">
              <a16:creationId xmlns:a16="http://schemas.microsoft.com/office/drawing/2014/main" id="{00000000-0008-0000-2A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38275"/>
        </a:xfrm>
        <a:prstGeom prst="rect">
          <a:avLst/>
        </a:prstGeom>
        <a:noFill/>
        <a:ln>
          <a:noFill/>
        </a:ln>
      </xdr:spPr>
    </xdr:pic>
    <xdr:clientData/>
  </xdr:twoCellAnchor>
</xdr:wsDr>
</file>

<file path=xl/drawings/drawing27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B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47284</xdr:rowOff>
    </xdr:to>
    <xdr:pic>
      <xdr:nvPicPr>
        <xdr:cNvPr id="3" name="Picture 2" descr="Description: C:\Users\User\Downloads\osun logo.jpg">
          <a:extLst>
            <a:ext uri="{FF2B5EF4-FFF2-40B4-BE49-F238E27FC236}">
              <a16:creationId xmlns:a16="http://schemas.microsoft.com/office/drawing/2014/main" id="{00000000-0008-0000-2B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37934"/>
        </a:xfrm>
        <a:prstGeom prst="rect">
          <a:avLst/>
        </a:prstGeom>
        <a:noFill/>
        <a:ln>
          <a:noFill/>
        </a:ln>
      </xdr:spPr>
    </xdr:pic>
    <xdr:clientData/>
  </xdr:twoCellAnchor>
</xdr:wsDr>
</file>

<file path=xl/drawings/drawing27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C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2C01-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2C01-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5" name="Rounded Rectangle 1">
          <a:hlinkClick xmlns:r="http://schemas.openxmlformats.org/officeDocument/2006/relationships" r:id="rId3" tooltip="Return to Input"/>
          <a:extLst>
            <a:ext uri="{FF2B5EF4-FFF2-40B4-BE49-F238E27FC236}">
              <a16:creationId xmlns:a16="http://schemas.microsoft.com/office/drawing/2014/main" id="{00000000-0008-0000-2C01-000005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6" name="Rounded Rectangle 2">
          <a:hlinkClick xmlns:r="http://schemas.openxmlformats.org/officeDocument/2006/relationships" r:id="rId4" tooltip="Return to Homepage"/>
          <a:extLst>
            <a:ext uri="{FF2B5EF4-FFF2-40B4-BE49-F238E27FC236}">
              <a16:creationId xmlns:a16="http://schemas.microsoft.com/office/drawing/2014/main" id="{00000000-0008-0000-2C01-000006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7" name="Rounded Rectangle 3">
          <a:hlinkClick xmlns:r="http://schemas.openxmlformats.org/officeDocument/2006/relationships" r:id="rId5" tooltip="Go to Summary"/>
          <a:extLst>
            <a:ext uri="{FF2B5EF4-FFF2-40B4-BE49-F238E27FC236}">
              <a16:creationId xmlns:a16="http://schemas.microsoft.com/office/drawing/2014/main" id="{00000000-0008-0000-2C01-000007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8" name="Rounded Rectangle 5">
          <a:hlinkClick xmlns:r="http://schemas.openxmlformats.org/officeDocument/2006/relationships" r:id="rId6" tooltip="Go to Breakdown"/>
          <a:extLst>
            <a:ext uri="{FF2B5EF4-FFF2-40B4-BE49-F238E27FC236}">
              <a16:creationId xmlns:a16="http://schemas.microsoft.com/office/drawing/2014/main" id="{00000000-0008-0000-2C01-000008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460141</xdr:colOff>
      <xdr:row>3</xdr:row>
      <xdr:rowOff>45357</xdr:rowOff>
    </xdr:to>
    <xdr:pic>
      <xdr:nvPicPr>
        <xdr:cNvPr id="9" name="Picture 8" descr="Description: C:\Users\User\Downloads\osun logo.jpg">
          <a:extLst>
            <a:ext uri="{FF2B5EF4-FFF2-40B4-BE49-F238E27FC236}">
              <a16:creationId xmlns:a16="http://schemas.microsoft.com/office/drawing/2014/main" id="{00000000-0008-0000-2C01-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62100" y="0"/>
          <a:ext cx="1326916" cy="959757"/>
        </a:xfrm>
        <a:prstGeom prst="rect">
          <a:avLst/>
        </a:prstGeom>
        <a:noFill/>
        <a:ln>
          <a:noFill/>
        </a:ln>
      </xdr:spPr>
    </xdr:pic>
    <xdr:clientData/>
  </xdr:twoCellAnchor>
</xdr:wsDr>
</file>

<file path=xl/drawings/drawing27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D01-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7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E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0</xdr:colOff>
      <xdr:row>0</xdr:row>
      <xdr:rowOff>0</xdr:rowOff>
    </xdr:from>
    <xdr:to>
      <xdr:col>2</xdr:col>
      <xdr:colOff>480026</xdr:colOff>
      <xdr:row>4</xdr:row>
      <xdr:rowOff>251521</xdr:rowOff>
    </xdr:to>
    <xdr:pic>
      <xdr:nvPicPr>
        <xdr:cNvPr id="3" name="Picture 2" descr="Description: C:\Users\User\Downloads\osun logo.jpg">
          <a:extLst>
            <a:ext uri="{FF2B5EF4-FFF2-40B4-BE49-F238E27FC236}">
              <a16:creationId xmlns:a16="http://schemas.microsoft.com/office/drawing/2014/main" id="{00000000-0008-0000-2E01-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225" y="0"/>
          <a:ext cx="1375376" cy="1442146"/>
        </a:xfrm>
        <a:prstGeom prst="rect">
          <a:avLst/>
        </a:prstGeom>
        <a:noFill/>
        <a:ln>
          <a:noFill/>
        </a:ln>
      </xdr:spPr>
    </xdr:pic>
    <xdr:clientData/>
  </xdr:twoCellAnchor>
</xdr:wsDr>
</file>

<file path=xl/drawings/drawing27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F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2F01-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2F01-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5" name="Rounded Rectangle 9">
          <a:hlinkClick xmlns:r="http://schemas.openxmlformats.org/officeDocument/2006/relationships" r:id="rId3" tooltip="Go to Capital Projects"/>
          <a:extLst>
            <a:ext uri="{FF2B5EF4-FFF2-40B4-BE49-F238E27FC236}">
              <a16:creationId xmlns:a16="http://schemas.microsoft.com/office/drawing/2014/main" id="{00000000-0008-0000-2F01-000005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editAs="oneCell">
    <xdr:from>
      <xdr:col>1</xdr:col>
      <xdr:colOff>0</xdr:colOff>
      <xdr:row>0</xdr:row>
      <xdr:rowOff>0</xdr:rowOff>
    </xdr:from>
    <xdr:to>
      <xdr:col>2</xdr:col>
      <xdr:colOff>480026</xdr:colOff>
      <xdr:row>3</xdr:row>
      <xdr:rowOff>301171</xdr:rowOff>
    </xdr:to>
    <xdr:pic>
      <xdr:nvPicPr>
        <xdr:cNvPr id="6" name="Picture 5" descr="Description: C:\Users\User\Downloads\osun logo.jpg">
          <a:extLst>
            <a:ext uri="{FF2B5EF4-FFF2-40B4-BE49-F238E27FC236}">
              <a16:creationId xmlns:a16="http://schemas.microsoft.com/office/drawing/2014/main" id="{00000000-0008-0000-2F01-00000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0225" y="0"/>
          <a:ext cx="1375376" cy="1215571"/>
        </a:xfrm>
        <a:prstGeom prst="rect">
          <a:avLst/>
        </a:prstGeom>
        <a:noFill/>
        <a:ln>
          <a:noFill/>
        </a:ln>
      </xdr:spPr>
    </xdr:pic>
    <xdr:clientData/>
  </xdr:twoCellAnchor>
  <xdr:twoCellAnchor>
    <xdr:from>
      <xdr:col>0</xdr:col>
      <xdr:colOff>0</xdr:colOff>
      <xdr:row>4</xdr:row>
      <xdr:rowOff>22767</xdr:rowOff>
    </xdr:from>
    <xdr:to>
      <xdr:col>0</xdr:col>
      <xdr:colOff>963035</xdr:colOff>
      <xdr:row>4</xdr:row>
      <xdr:rowOff>232586</xdr:rowOff>
    </xdr:to>
    <xdr:sp macro="" textlink="">
      <xdr:nvSpPr>
        <xdr:cNvPr id="7" name="Rounded Rectangle 5">
          <a:hlinkClick xmlns:r="http://schemas.openxmlformats.org/officeDocument/2006/relationships" r:id="rId5" tooltip="Go to Summary"/>
          <a:extLst>
            <a:ext uri="{FF2B5EF4-FFF2-40B4-BE49-F238E27FC236}">
              <a16:creationId xmlns:a16="http://schemas.microsoft.com/office/drawing/2014/main" id="{00000000-0008-0000-2F01-000007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10">
          <a:hlinkClick xmlns:r="http://schemas.openxmlformats.org/officeDocument/2006/relationships" r:id="rId6" tooltip="Return to Input"/>
          <a:extLst>
            <a:ext uri="{FF2B5EF4-FFF2-40B4-BE49-F238E27FC236}">
              <a16:creationId xmlns:a16="http://schemas.microsoft.com/office/drawing/2014/main" id="{00000000-0008-0000-2F01-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11">
          <a:hlinkClick xmlns:r="http://schemas.openxmlformats.org/officeDocument/2006/relationships" r:id="rId7" tooltip="Return to Homepage"/>
          <a:extLst>
            <a:ext uri="{FF2B5EF4-FFF2-40B4-BE49-F238E27FC236}">
              <a16:creationId xmlns:a16="http://schemas.microsoft.com/office/drawing/2014/main" id="{00000000-0008-0000-2F01-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7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0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3001-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3001-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5" name="Rounded Rectangle 9">
          <a:hlinkClick xmlns:r="http://schemas.openxmlformats.org/officeDocument/2006/relationships" r:id="rId3" tooltip="Go to Capital Projects"/>
          <a:extLst>
            <a:ext uri="{FF2B5EF4-FFF2-40B4-BE49-F238E27FC236}">
              <a16:creationId xmlns:a16="http://schemas.microsoft.com/office/drawing/2014/main" id="{00000000-0008-0000-3001-000005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7" name="Rounded Rectangle 5">
          <a:hlinkClick xmlns:r="http://schemas.openxmlformats.org/officeDocument/2006/relationships" r:id="rId4" tooltip="Go to Summary"/>
          <a:extLst>
            <a:ext uri="{FF2B5EF4-FFF2-40B4-BE49-F238E27FC236}">
              <a16:creationId xmlns:a16="http://schemas.microsoft.com/office/drawing/2014/main" id="{00000000-0008-0000-3001-000007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10">
          <a:hlinkClick xmlns:r="http://schemas.openxmlformats.org/officeDocument/2006/relationships" r:id="rId5" tooltip="Return to Input"/>
          <a:extLst>
            <a:ext uri="{FF2B5EF4-FFF2-40B4-BE49-F238E27FC236}">
              <a16:creationId xmlns:a16="http://schemas.microsoft.com/office/drawing/2014/main" id="{00000000-0008-0000-3001-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11">
          <a:hlinkClick xmlns:r="http://schemas.openxmlformats.org/officeDocument/2006/relationships" r:id="rId6" tooltip="Return to Homepage"/>
          <a:extLst>
            <a:ext uri="{FF2B5EF4-FFF2-40B4-BE49-F238E27FC236}">
              <a16:creationId xmlns:a16="http://schemas.microsoft.com/office/drawing/2014/main" id="{00000000-0008-0000-3001-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10" name="Rounded Rectangle 9">
          <a:hlinkClick xmlns:r="http://schemas.openxmlformats.org/officeDocument/2006/relationships" r:id="rId3" tooltip="Go to Capital Projects"/>
          <a:extLst>
            <a:ext uri="{FF2B5EF4-FFF2-40B4-BE49-F238E27FC236}">
              <a16:creationId xmlns:a16="http://schemas.microsoft.com/office/drawing/2014/main" id="{00000000-0008-0000-3001-00000A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12" name="Rounded Rectangle 5">
          <a:hlinkClick xmlns:r="http://schemas.openxmlformats.org/officeDocument/2006/relationships" r:id="rId4" tooltip="Go to Summary"/>
          <a:extLst>
            <a:ext uri="{FF2B5EF4-FFF2-40B4-BE49-F238E27FC236}">
              <a16:creationId xmlns:a16="http://schemas.microsoft.com/office/drawing/2014/main" id="{00000000-0008-0000-3001-00000C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13" name="Rounded Rectangle 10">
          <a:hlinkClick xmlns:r="http://schemas.openxmlformats.org/officeDocument/2006/relationships" r:id="rId5" tooltip="Return to Input"/>
          <a:extLst>
            <a:ext uri="{FF2B5EF4-FFF2-40B4-BE49-F238E27FC236}">
              <a16:creationId xmlns:a16="http://schemas.microsoft.com/office/drawing/2014/main" id="{00000000-0008-0000-3001-00000D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14" name="Rounded Rectangle 11">
          <a:hlinkClick xmlns:r="http://schemas.openxmlformats.org/officeDocument/2006/relationships" r:id="rId6" tooltip="Return to Homepage"/>
          <a:extLst>
            <a:ext uri="{FF2B5EF4-FFF2-40B4-BE49-F238E27FC236}">
              <a16:creationId xmlns:a16="http://schemas.microsoft.com/office/drawing/2014/main" id="{00000000-0008-0000-3001-00000E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A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A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A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A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A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A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8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1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3101-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3101-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5" name="Rounded Rectangle 9">
          <a:hlinkClick xmlns:r="http://schemas.openxmlformats.org/officeDocument/2006/relationships" r:id="rId3" tooltip="Go to Capital Projects"/>
          <a:extLst>
            <a:ext uri="{FF2B5EF4-FFF2-40B4-BE49-F238E27FC236}">
              <a16:creationId xmlns:a16="http://schemas.microsoft.com/office/drawing/2014/main" id="{00000000-0008-0000-3101-000005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7" name="Rounded Rectangle 5">
          <a:hlinkClick xmlns:r="http://schemas.openxmlformats.org/officeDocument/2006/relationships" r:id="rId4" tooltip="Go to Summary"/>
          <a:extLst>
            <a:ext uri="{FF2B5EF4-FFF2-40B4-BE49-F238E27FC236}">
              <a16:creationId xmlns:a16="http://schemas.microsoft.com/office/drawing/2014/main" id="{00000000-0008-0000-3101-000007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10">
          <a:hlinkClick xmlns:r="http://schemas.openxmlformats.org/officeDocument/2006/relationships" r:id="rId5" tooltip="Return to Input"/>
          <a:extLst>
            <a:ext uri="{FF2B5EF4-FFF2-40B4-BE49-F238E27FC236}">
              <a16:creationId xmlns:a16="http://schemas.microsoft.com/office/drawing/2014/main" id="{00000000-0008-0000-3101-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11">
          <a:hlinkClick xmlns:r="http://schemas.openxmlformats.org/officeDocument/2006/relationships" r:id="rId6" tooltip="Return to Homepage"/>
          <a:extLst>
            <a:ext uri="{FF2B5EF4-FFF2-40B4-BE49-F238E27FC236}">
              <a16:creationId xmlns:a16="http://schemas.microsoft.com/office/drawing/2014/main" id="{00000000-0008-0000-3101-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8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2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8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3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3301-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3301-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8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4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3401-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3401-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5" name="Rounded Rectangle 9">
          <a:hlinkClick xmlns:r="http://schemas.openxmlformats.org/officeDocument/2006/relationships" r:id="rId3" tooltip="Go to Capital Projects"/>
          <a:extLst>
            <a:ext uri="{FF2B5EF4-FFF2-40B4-BE49-F238E27FC236}">
              <a16:creationId xmlns:a16="http://schemas.microsoft.com/office/drawing/2014/main" id="{00000000-0008-0000-3401-000005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7" name="Rounded Rectangle 5">
          <a:hlinkClick xmlns:r="http://schemas.openxmlformats.org/officeDocument/2006/relationships" r:id="rId4" tooltip="Go to Summary"/>
          <a:extLst>
            <a:ext uri="{FF2B5EF4-FFF2-40B4-BE49-F238E27FC236}">
              <a16:creationId xmlns:a16="http://schemas.microsoft.com/office/drawing/2014/main" id="{00000000-0008-0000-3401-000007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8" name="Rounded Rectangle 10">
          <a:hlinkClick xmlns:r="http://schemas.openxmlformats.org/officeDocument/2006/relationships" r:id="rId5" tooltip="Return to Input"/>
          <a:extLst>
            <a:ext uri="{FF2B5EF4-FFF2-40B4-BE49-F238E27FC236}">
              <a16:creationId xmlns:a16="http://schemas.microsoft.com/office/drawing/2014/main" id="{00000000-0008-0000-3401-000008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9" name="Rounded Rectangle 11">
          <a:hlinkClick xmlns:r="http://schemas.openxmlformats.org/officeDocument/2006/relationships" r:id="rId6" tooltip="Return to Homepage"/>
          <a:extLst>
            <a:ext uri="{FF2B5EF4-FFF2-40B4-BE49-F238E27FC236}">
              <a16:creationId xmlns:a16="http://schemas.microsoft.com/office/drawing/2014/main" id="{00000000-0008-0000-3401-000009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8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5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35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35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35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35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8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6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8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7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37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37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37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37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8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8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38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38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38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38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8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9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39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39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39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39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8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A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3" name="Rounded Rectangle 2">
          <a:hlinkClick xmlns:r="http://schemas.openxmlformats.org/officeDocument/2006/relationships" r:id="rId2" tooltip="Return to Input"/>
          <a:extLst>
            <a:ext uri="{FF2B5EF4-FFF2-40B4-BE49-F238E27FC236}">
              <a16:creationId xmlns:a16="http://schemas.microsoft.com/office/drawing/2014/main" id="{00000000-0008-0000-2B00-000003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4" name="Rounded Rectangle 3">
          <a:hlinkClick xmlns:r="http://schemas.openxmlformats.org/officeDocument/2006/relationships" r:id="rId3" tooltip="Return to Homepage"/>
          <a:extLst>
            <a:ext uri="{FF2B5EF4-FFF2-40B4-BE49-F238E27FC236}">
              <a16:creationId xmlns:a16="http://schemas.microsoft.com/office/drawing/2014/main" id="{00000000-0008-0000-2B00-000004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5" name="Rounded Rectangle 4">
          <a:hlinkClick xmlns:r="http://schemas.openxmlformats.org/officeDocument/2006/relationships" r:id="rId4" tooltip="Go to Summary"/>
          <a:extLst>
            <a:ext uri="{FF2B5EF4-FFF2-40B4-BE49-F238E27FC236}">
              <a16:creationId xmlns:a16="http://schemas.microsoft.com/office/drawing/2014/main" id="{00000000-0008-0000-2B00-000005000000}"/>
            </a:ext>
          </a:extLst>
        </xdr:cNvPr>
        <xdr:cNvSpPr/>
      </xdr:nvSpPr>
      <xdr:spPr>
        <a:xfrm>
          <a:off x="0" y="1231898"/>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6" name="Rounded Rectangle 5">
          <a:hlinkClick xmlns:r="http://schemas.openxmlformats.org/officeDocument/2006/relationships" r:id="rId5" tooltip="Go to Breakdown"/>
          <a:extLst>
            <a:ext uri="{FF2B5EF4-FFF2-40B4-BE49-F238E27FC236}">
              <a16:creationId xmlns:a16="http://schemas.microsoft.com/office/drawing/2014/main" id="{00000000-0008-0000-2B00-000006000000}"/>
            </a:ext>
          </a:extLst>
        </xdr:cNvPr>
        <xdr:cNvSpPr/>
      </xdr:nvSpPr>
      <xdr:spPr>
        <a:xfrm>
          <a:off x="0" y="1514476"/>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340178</xdr:colOff>
      <xdr:row>3</xdr:row>
      <xdr:rowOff>90714</xdr:rowOff>
    </xdr:to>
    <xdr:pic>
      <xdr:nvPicPr>
        <xdr:cNvPr id="7" name="Picture 6" descr="Description: C:\Users\User\Downloads\osun logo.jpg">
          <a:extLst>
            <a:ext uri="{FF2B5EF4-FFF2-40B4-BE49-F238E27FC236}">
              <a16:creationId xmlns:a16="http://schemas.microsoft.com/office/drawing/2014/main" id="{00000000-0008-0000-2B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62150" y="0"/>
          <a:ext cx="1140278" cy="1005114"/>
        </a:xfrm>
        <a:prstGeom prst="rect">
          <a:avLst/>
        </a:prstGeom>
        <a:noFill/>
        <a:ln>
          <a:noFill/>
        </a:ln>
      </xdr:spPr>
    </xdr:pic>
    <xdr:clientData/>
  </xdr:twoCellAnchor>
  <xdr:twoCellAnchor>
    <xdr:from>
      <xdr:col>0</xdr:col>
      <xdr:colOff>360095</xdr:colOff>
      <xdr:row>5</xdr:row>
      <xdr:rowOff>34848</xdr:rowOff>
    </xdr:from>
    <xdr:to>
      <xdr:col>0</xdr:col>
      <xdr:colOff>1054261</xdr:colOff>
      <xdr:row>6</xdr:row>
      <xdr:rowOff>30667</xdr:rowOff>
    </xdr:to>
    <xdr:sp macro="" textlink="">
      <xdr:nvSpPr>
        <xdr:cNvPr id="8" name="Rounded Rectangle 7">
          <a:hlinkClick xmlns:r="http://schemas.openxmlformats.org/officeDocument/2006/relationships" r:id="rId7" tooltip="Return to Loans/Borrowings"/>
          <a:extLst>
            <a:ext uri="{FF2B5EF4-FFF2-40B4-BE49-F238E27FC236}">
              <a16:creationId xmlns:a16="http://schemas.microsoft.com/office/drawing/2014/main" id="{00000000-0008-0000-2B00-000008000000}"/>
            </a:ext>
          </a:extLst>
        </xdr:cNvPr>
        <xdr:cNvSpPr/>
      </xdr:nvSpPr>
      <xdr:spPr>
        <a:xfrm>
          <a:off x="360095" y="1777923"/>
          <a:ext cx="694166" cy="16517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9" name="Rounded Rectangle 8">
          <a:hlinkClick xmlns:r="http://schemas.openxmlformats.org/officeDocument/2006/relationships" r:id="rId8" tooltip="Go to Aids and Grants"/>
          <a:extLst>
            <a:ext uri="{FF2B5EF4-FFF2-40B4-BE49-F238E27FC236}">
              <a16:creationId xmlns:a16="http://schemas.microsoft.com/office/drawing/2014/main" id="{00000000-0008-0000-2B00-000009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0" name="Rounded Rectangle 9">
          <a:hlinkClick xmlns:r="http://schemas.openxmlformats.org/officeDocument/2006/relationships" r:id="rId9" tooltip="Go to Breakdown"/>
          <a:extLst>
            <a:ext uri="{FF2B5EF4-FFF2-40B4-BE49-F238E27FC236}">
              <a16:creationId xmlns:a16="http://schemas.microsoft.com/office/drawing/2014/main" id="{00000000-0008-0000-2B00-00000A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535690</xdr:colOff>
      <xdr:row>3</xdr:row>
      <xdr:rowOff>325243</xdr:rowOff>
    </xdr:to>
    <xdr:pic>
      <xdr:nvPicPr>
        <xdr:cNvPr id="11" name="Picture 10" descr="Description: C:\Users\User\Downloads\osun logo.jpg">
          <a:extLst>
            <a:ext uri="{FF2B5EF4-FFF2-40B4-BE49-F238E27FC236}">
              <a16:creationId xmlns:a16="http://schemas.microsoft.com/office/drawing/2014/main" id="{00000000-0008-0000-2B00-00000B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3415"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2" name="Rounded Rectangle 11">
          <a:hlinkClick xmlns:r="http://schemas.openxmlformats.org/officeDocument/2006/relationships" r:id="rId3" tooltip="Return to Homepage"/>
          <a:extLst>
            <a:ext uri="{FF2B5EF4-FFF2-40B4-BE49-F238E27FC236}">
              <a16:creationId xmlns:a16="http://schemas.microsoft.com/office/drawing/2014/main" id="{00000000-0008-0000-2B00-00000C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3" name="Rounded Rectangle 12">
          <a:hlinkClick xmlns:r="http://schemas.openxmlformats.org/officeDocument/2006/relationships" r:id="rId10" tooltip="Go to Summary"/>
          <a:extLst>
            <a:ext uri="{FF2B5EF4-FFF2-40B4-BE49-F238E27FC236}">
              <a16:creationId xmlns:a16="http://schemas.microsoft.com/office/drawing/2014/main" id="{00000000-0008-0000-2B00-00000D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4" name="Rounded Rectangle 13">
          <a:hlinkClick xmlns:r="http://schemas.openxmlformats.org/officeDocument/2006/relationships" r:id="rId11" tooltip="Return to Input"/>
          <a:extLst>
            <a:ext uri="{FF2B5EF4-FFF2-40B4-BE49-F238E27FC236}">
              <a16:creationId xmlns:a16="http://schemas.microsoft.com/office/drawing/2014/main" id="{00000000-0008-0000-2B00-00000E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29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B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9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C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9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D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3D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3D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3D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3D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9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E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2">
          <a:hlinkClick xmlns:r="http://schemas.openxmlformats.org/officeDocument/2006/relationships" r:id="rId2" tooltip="Go to Capital Projects"/>
          <a:extLst>
            <a:ext uri="{FF2B5EF4-FFF2-40B4-BE49-F238E27FC236}">
              <a16:creationId xmlns:a16="http://schemas.microsoft.com/office/drawing/2014/main" id="{00000000-0008-0000-3E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4">
          <a:hlinkClick xmlns:r="http://schemas.openxmlformats.org/officeDocument/2006/relationships" r:id="rId3" tooltip="Go to Summary"/>
          <a:extLst>
            <a:ext uri="{FF2B5EF4-FFF2-40B4-BE49-F238E27FC236}">
              <a16:creationId xmlns:a16="http://schemas.microsoft.com/office/drawing/2014/main" id="{00000000-0008-0000-3E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5">
          <a:hlinkClick xmlns:r="http://schemas.openxmlformats.org/officeDocument/2006/relationships" r:id="rId4" tooltip="Return to Input"/>
          <a:extLst>
            <a:ext uri="{FF2B5EF4-FFF2-40B4-BE49-F238E27FC236}">
              <a16:creationId xmlns:a16="http://schemas.microsoft.com/office/drawing/2014/main" id="{00000000-0008-0000-3E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6">
          <a:hlinkClick xmlns:r="http://schemas.openxmlformats.org/officeDocument/2006/relationships" r:id="rId5" tooltip="Return to Homepage"/>
          <a:extLst>
            <a:ext uri="{FF2B5EF4-FFF2-40B4-BE49-F238E27FC236}">
              <a16:creationId xmlns:a16="http://schemas.microsoft.com/office/drawing/2014/main" id="{00000000-0008-0000-3E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9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F01-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3F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3F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3F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3F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9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001-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29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1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41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41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41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41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29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201-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830569</xdr:colOff>
      <xdr:row>3</xdr:row>
      <xdr:rowOff>269289</xdr:rowOff>
    </xdr:from>
    <xdr:to>
      <xdr:col>0</xdr:col>
      <xdr:colOff>1789418</xdr:colOff>
      <xdr:row>4</xdr:row>
      <xdr:rowOff>135179</xdr:rowOff>
    </xdr:to>
    <xdr:sp macro="" textlink="">
      <xdr:nvSpPr>
        <xdr:cNvPr id="3" name="Rounded Rectangle 9">
          <a:hlinkClick xmlns:r="http://schemas.openxmlformats.org/officeDocument/2006/relationships" r:id="rId2" tooltip="Go to Capital Projects"/>
          <a:extLst>
            <a:ext uri="{FF2B5EF4-FFF2-40B4-BE49-F238E27FC236}">
              <a16:creationId xmlns:a16="http://schemas.microsoft.com/office/drawing/2014/main" id="{00000000-0008-0000-4201-000003000000}"/>
            </a:ext>
          </a:extLst>
        </xdr:cNvPr>
        <xdr:cNvSpPr/>
      </xdr:nvSpPr>
      <xdr:spPr>
        <a:xfrm>
          <a:off x="830569" y="1183689"/>
          <a:ext cx="958849" cy="20879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PROJECTS</a:t>
          </a:r>
          <a:endParaRPr lang="en-GB" sz="1100" b="1">
            <a:latin typeface="Rockwell" panose="02060603020205020403" pitchFamily="18" charset="0"/>
          </a:endParaRPr>
        </a:p>
      </xdr:txBody>
    </xdr:sp>
    <xdr:clientData/>
  </xdr:twoCellAnchor>
  <xdr:twoCellAnchor>
    <xdr:from>
      <xdr:col>0</xdr:col>
      <xdr:colOff>0</xdr:colOff>
      <xdr:row>4</xdr:row>
      <xdr:rowOff>22767</xdr:rowOff>
    </xdr:from>
    <xdr:to>
      <xdr:col>0</xdr:col>
      <xdr:colOff>963035</xdr:colOff>
      <xdr:row>4</xdr:row>
      <xdr:rowOff>232586</xdr:rowOff>
    </xdr:to>
    <xdr:sp macro="" textlink="">
      <xdr:nvSpPr>
        <xdr:cNvPr id="5" name="Rounded Rectangle 5">
          <a:hlinkClick xmlns:r="http://schemas.openxmlformats.org/officeDocument/2006/relationships" r:id="rId3" tooltip="Go to Summary"/>
          <a:extLst>
            <a:ext uri="{FF2B5EF4-FFF2-40B4-BE49-F238E27FC236}">
              <a16:creationId xmlns:a16="http://schemas.microsoft.com/office/drawing/2014/main" id="{00000000-0008-0000-4201-000005000000}"/>
            </a:ext>
          </a:extLst>
        </xdr:cNvPr>
        <xdr:cNvSpPr/>
      </xdr:nvSpPr>
      <xdr:spPr>
        <a:xfrm>
          <a:off x="0" y="1280067"/>
          <a:ext cx="963035" cy="20981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6" name="Rounded Rectangle 10">
          <a:hlinkClick xmlns:r="http://schemas.openxmlformats.org/officeDocument/2006/relationships" r:id="rId4" tooltip="Return to Input"/>
          <a:extLst>
            <a:ext uri="{FF2B5EF4-FFF2-40B4-BE49-F238E27FC236}">
              <a16:creationId xmlns:a16="http://schemas.microsoft.com/office/drawing/2014/main" id="{00000000-0008-0000-4201-000006000000}"/>
            </a:ext>
          </a:extLst>
        </xdr:cNvPr>
        <xdr:cNvSpPr/>
      </xdr:nvSpPr>
      <xdr:spPr>
        <a:xfrm>
          <a:off x="837733" y="917186"/>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7" name="Rounded Rectangle 11">
          <a:hlinkClick xmlns:r="http://schemas.openxmlformats.org/officeDocument/2006/relationships" r:id="rId5" tooltip="Return to Homepage"/>
          <a:extLst>
            <a:ext uri="{FF2B5EF4-FFF2-40B4-BE49-F238E27FC236}">
              <a16:creationId xmlns:a16="http://schemas.microsoft.com/office/drawing/2014/main" id="{00000000-0008-0000-4201-000007000000}"/>
            </a:ext>
          </a:extLst>
        </xdr:cNvPr>
        <xdr:cNvSpPr/>
      </xdr:nvSpPr>
      <xdr:spPr>
        <a:xfrm>
          <a:off x="34849" y="914400"/>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3" name="Arrow: Left 1">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0" y="106407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2" tooltip="Go to Aids and Grants"/>
          <a:extLst>
            <a:ext uri="{FF2B5EF4-FFF2-40B4-BE49-F238E27FC236}">
              <a16:creationId xmlns:a16="http://schemas.microsoft.com/office/drawing/2014/main" id="{00000000-0008-0000-1100-000004000000}"/>
            </a:ext>
          </a:extLst>
        </xdr:cNvPr>
        <xdr:cNvSpPr/>
      </xdr:nvSpPr>
      <xdr:spPr>
        <a:xfrm>
          <a:off x="964116" y="142549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5" name="Rounded Rectangle 4">
          <a:hlinkClick xmlns:r="http://schemas.openxmlformats.org/officeDocument/2006/relationships" r:id="rId3" tooltip="Return to Loans/Borrowings"/>
          <a:extLst>
            <a:ext uri="{FF2B5EF4-FFF2-40B4-BE49-F238E27FC236}">
              <a16:creationId xmlns:a16="http://schemas.microsoft.com/office/drawing/2014/main" id="{00000000-0008-0000-1100-000005000000}"/>
            </a:ext>
          </a:extLst>
        </xdr:cNvPr>
        <xdr:cNvSpPr/>
      </xdr:nvSpPr>
      <xdr:spPr>
        <a:xfrm>
          <a:off x="360095" y="191127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6" name="Rounded Rectangle 5">
          <a:hlinkClick xmlns:r="http://schemas.openxmlformats.org/officeDocument/2006/relationships" r:id="rId2" tooltip="Go to Aids and Grants"/>
          <a:extLst>
            <a:ext uri="{FF2B5EF4-FFF2-40B4-BE49-F238E27FC236}">
              <a16:creationId xmlns:a16="http://schemas.microsoft.com/office/drawing/2014/main" id="{00000000-0008-0000-1100-000006000000}"/>
            </a:ext>
          </a:extLst>
        </xdr:cNvPr>
        <xdr:cNvSpPr/>
      </xdr:nvSpPr>
      <xdr:spPr>
        <a:xfrm>
          <a:off x="964116" y="142549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7" name="Rounded Rectangle 6">
          <a:hlinkClick xmlns:r="http://schemas.openxmlformats.org/officeDocument/2006/relationships" r:id="rId4" tooltip="Go to Breakdown"/>
          <a:extLst>
            <a:ext uri="{FF2B5EF4-FFF2-40B4-BE49-F238E27FC236}">
              <a16:creationId xmlns:a16="http://schemas.microsoft.com/office/drawing/2014/main" id="{00000000-0008-0000-1100-000007000000}"/>
            </a:ext>
          </a:extLst>
        </xdr:cNvPr>
        <xdr:cNvSpPr/>
      </xdr:nvSpPr>
      <xdr:spPr>
        <a:xfrm>
          <a:off x="696950" y="108844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466294</xdr:colOff>
      <xdr:row>3</xdr:row>
      <xdr:rowOff>189172</xdr:rowOff>
    </xdr:to>
    <xdr:pic>
      <xdr:nvPicPr>
        <xdr:cNvPr id="8" name="Picture 7" descr="Description: C:\Users\User\Downloads\osun logo.jpg">
          <a:extLst>
            <a:ext uri="{FF2B5EF4-FFF2-40B4-BE49-F238E27FC236}">
              <a16:creationId xmlns:a16="http://schemas.microsoft.com/office/drawing/2014/main" id="{00000000-0008-0000-11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90219" cy="1236922"/>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9" name="Rounded Rectangle 8">
          <a:hlinkClick xmlns:r="http://schemas.openxmlformats.org/officeDocument/2006/relationships" r:id="rId6" tooltip="Return to Homepage"/>
          <a:extLst>
            <a:ext uri="{FF2B5EF4-FFF2-40B4-BE49-F238E27FC236}">
              <a16:creationId xmlns:a16="http://schemas.microsoft.com/office/drawing/2014/main" id="{00000000-0008-0000-1100-000009000000}"/>
            </a:ext>
          </a:extLst>
        </xdr:cNvPr>
        <xdr:cNvSpPr/>
      </xdr:nvSpPr>
      <xdr:spPr>
        <a:xfrm>
          <a:off x="1" y="107098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0" name="Rounded Rectangle 9">
          <a:hlinkClick xmlns:r="http://schemas.openxmlformats.org/officeDocument/2006/relationships" r:id="rId7" tooltip="Go to Summary"/>
          <a:extLst>
            <a:ext uri="{FF2B5EF4-FFF2-40B4-BE49-F238E27FC236}">
              <a16:creationId xmlns:a16="http://schemas.microsoft.com/office/drawing/2014/main" id="{00000000-0008-0000-1100-00000A000000}"/>
            </a:ext>
          </a:extLst>
        </xdr:cNvPr>
        <xdr:cNvSpPr/>
      </xdr:nvSpPr>
      <xdr:spPr>
        <a:xfrm>
          <a:off x="0" y="167388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1" name="Rounded Rectangle 10">
          <a:hlinkClick xmlns:r="http://schemas.openxmlformats.org/officeDocument/2006/relationships" r:id="rId8" tooltip="Return to Input"/>
          <a:extLst>
            <a:ext uri="{FF2B5EF4-FFF2-40B4-BE49-F238E27FC236}">
              <a16:creationId xmlns:a16="http://schemas.microsoft.com/office/drawing/2014/main" id="{00000000-0008-0000-1100-00000B000000}"/>
            </a:ext>
          </a:extLst>
        </xdr:cNvPr>
        <xdr:cNvSpPr/>
      </xdr:nvSpPr>
      <xdr:spPr>
        <a:xfrm>
          <a:off x="117549" y="140505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C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C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C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C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C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C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C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D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D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D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D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D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D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E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E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E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0</xdr:col>
      <xdr:colOff>0</xdr:colOff>
      <xdr:row>170</xdr:row>
      <xdr:rowOff>56696</xdr:rowOff>
    </xdr:from>
    <xdr:to>
      <xdr:col>0</xdr:col>
      <xdr:colOff>1382962</xdr:colOff>
      <xdr:row>181</xdr:row>
      <xdr:rowOff>109342</xdr:rowOff>
    </xdr:to>
    <xdr:pic>
      <xdr:nvPicPr>
        <xdr:cNvPr id="6" name="Picture 5" descr="Description: C:\Users\User\Downloads\osun logo.jpg">
          <a:extLst>
            <a:ext uri="{FF2B5EF4-FFF2-40B4-BE49-F238E27FC236}">
              <a16:creationId xmlns:a16="http://schemas.microsoft.com/office/drawing/2014/main" id="{00000000-0008-0000-2E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381546"/>
          <a:ext cx="1382962" cy="1214696"/>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E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E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E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9">
          <a:hlinkClick xmlns:r="http://schemas.openxmlformats.org/officeDocument/2006/relationships" r:id="rId2" tooltip="Return to Loans/Borrowings"/>
          <a:extLst>
            <a:ext uri="{FF2B5EF4-FFF2-40B4-BE49-F238E27FC236}">
              <a16:creationId xmlns:a16="http://schemas.microsoft.com/office/drawing/2014/main" id="{00000000-0008-0000-2E00-00000A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3" tooltip="Go to Aids and Grants"/>
          <a:extLst>
            <a:ext uri="{FF2B5EF4-FFF2-40B4-BE49-F238E27FC236}">
              <a16:creationId xmlns:a16="http://schemas.microsoft.com/office/drawing/2014/main" id="{00000000-0008-0000-2E00-00000B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1">
          <a:hlinkClick xmlns:r="http://schemas.openxmlformats.org/officeDocument/2006/relationships" r:id="rId4" tooltip="Go to Breakdown"/>
          <a:extLst>
            <a:ext uri="{FF2B5EF4-FFF2-40B4-BE49-F238E27FC236}">
              <a16:creationId xmlns:a16="http://schemas.microsoft.com/office/drawing/2014/main" id="{00000000-0008-0000-2E00-00000C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xdr:from>
      <xdr:col>0</xdr:col>
      <xdr:colOff>1</xdr:colOff>
      <xdr:row>3</xdr:row>
      <xdr:rowOff>23232</xdr:rowOff>
    </xdr:from>
    <xdr:to>
      <xdr:col>0</xdr:col>
      <xdr:colOff>755031</xdr:colOff>
      <xdr:row>3</xdr:row>
      <xdr:rowOff>290396</xdr:rowOff>
    </xdr:to>
    <xdr:sp macro="" textlink="">
      <xdr:nvSpPr>
        <xdr:cNvPr id="13" name="Rounded Rectangle 13">
          <a:hlinkClick xmlns:r="http://schemas.openxmlformats.org/officeDocument/2006/relationships" r:id="rId6" tooltip="Return to Homepage"/>
          <a:extLst>
            <a:ext uri="{FF2B5EF4-FFF2-40B4-BE49-F238E27FC236}">
              <a16:creationId xmlns:a16="http://schemas.microsoft.com/office/drawing/2014/main" id="{00000000-0008-0000-2E00-00000D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4" name="Rounded Rectangle 14">
          <a:hlinkClick xmlns:r="http://schemas.openxmlformats.org/officeDocument/2006/relationships" r:id="rId7" tooltip="Go to Summary"/>
          <a:extLst>
            <a:ext uri="{FF2B5EF4-FFF2-40B4-BE49-F238E27FC236}">
              <a16:creationId xmlns:a16="http://schemas.microsoft.com/office/drawing/2014/main" id="{00000000-0008-0000-2E00-00000E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5" name="Rounded Rectangle 15">
          <a:hlinkClick xmlns:r="http://schemas.openxmlformats.org/officeDocument/2006/relationships" r:id="rId8" tooltip="Return to Input"/>
          <a:extLst>
            <a:ext uri="{FF2B5EF4-FFF2-40B4-BE49-F238E27FC236}">
              <a16:creationId xmlns:a16="http://schemas.microsoft.com/office/drawing/2014/main" id="{00000000-0008-0000-2E00-00000F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2F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2F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2F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2F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2F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2F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2F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0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0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0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0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0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0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0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0" y="400050"/>
          <a:ext cx="733425" cy="255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100-000003000000}"/>
            </a:ext>
          </a:extLst>
        </xdr:cNvPr>
        <xdr:cNvSpPr/>
      </xdr:nvSpPr>
      <xdr:spPr>
        <a:xfrm>
          <a:off x="360095" y="15112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100-000004000000}"/>
            </a:ext>
          </a:extLst>
        </xdr:cNvPr>
        <xdr:cNvSpPr/>
      </xdr:nvSpPr>
      <xdr:spPr>
        <a:xfrm>
          <a:off x="964116" y="10254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100-000005000000}"/>
            </a:ext>
          </a:extLst>
        </xdr:cNvPr>
        <xdr:cNvSpPr/>
      </xdr:nvSpPr>
      <xdr:spPr>
        <a:xfrm>
          <a:off x="696950" y="6883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4</xdr:row>
      <xdr:rowOff>245414</xdr:rowOff>
    </xdr:to>
    <xdr:pic>
      <xdr:nvPicPr>
        <xdr:cNvPr id="6" name="Picture 5" descr="Description: C:\Users\User\Downloads\osun logo.jpg">
          <a:extLst>
            <a:ext uri="{FF2B5EF4-FFF2-40B4-BE49-F238E27FC236}">
              <a16:creationId xmlns:a16="http://schemas.microsoft.com/office/drawing/2014/main" id="{00000000-0008-0000-31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6014"/>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100-000007000000}"/>
            </a:ext>
          </a:extLst>
        </xdr:cNvPr>
        <xdr:cNvSpPr/>
      </xdr:nvSpPr>
      <xdr:spPr>
        <a:xfrm>
          <a:off x="1" y="6709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100-000008000000}"/>
            </a:ext>
          </a:extLst>
        </xdr:cNvPr>
        <xdr:cNvSpPr/>
      </xdr:nvSpPr>
      <xdr:spPr>
        <a:xfrm>
          <a:off x="0" y="12738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100-000009000000}"/>
            </a:ext>
          </a:extLst>
        </xdr:cNvPr>
        <xdr:cNvSpPr/>
      </xdr:nvSpPr>
      <xdr:spPr>
        <a:xfrm>
          <a:off x="117549" y="10050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0" y="400050"/>
          <a:ext cx="733425" cy="255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200-000003000000}"/>
            </a:ext>
          </a:extLst>
        </xdr:cNvPr>
        <xdr:cNvSpPr/>
      </xdr:nvSpPr>
      <xdr:spPr>
        <a:xfrm>
          <a:off x="360095" y="15112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200-000004000000}"/>
            </a:ext>
          </a:extLst>
        </xdr:cNvPr>
        <xdr:cNvSpPr/>
      </xdr:nvSpPr>
      <xdr:spPr>
        <a:xfrm>
          <a:off x="964116" y="10254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200-000005000000}"/>
            </a:ext>
          </a:extLst>
        </xdr:cNvPr>
        <xdr:cNvSpPr/>
      </xdr:nvSpPr>
      <xdr:spPr>
        <a:xfrm>
          <a:off x="696950" y="6883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4</xdr:row>
      <xdr:rowOff>245414</xdr:rowOff>
    </xdr:to>
    <xdr:pic>
      <xdr:nvPicPr>
        <xdr:cNvPr id="6" name="Picture 5" descr="Description: C:\Users\User\Downloads\osun logo.jpg">
          <a:extLst>
            <a:ext uri="{FF2B5EF4-FFF2-40B4-BE49-F238E27FC236}">
              <a16:creationId xmlns:a16="http://schemas.microsoft.com/office/drawing/2014/main" id="{00000000-0008-0000-32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6014"/>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200-000007000000}"/>
            </a:ext>
          </a:extLst>
        </xdr:cNvPr>
        <xdr:cNvSpPr/>
      </xdr:nvSpPr>
      <xdr:spPr>
        <a:xfrm>
          <a:off x="1" y="6709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200-000008000000}"/>
            </a:ext>
          </a:extLst>
        </xdr:cNvPr>
        <xdr:cNvSpPr/>
      </xdr:nvSpPr>
      <xdr:spPr>
        <a:xfrm>
          <a:off x="0" y="12738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200-000009000000}"/>
            </a:ext>
          </a:extLst>
        </xdr:cNvPr>
        <xdr:cNvSpPr/>
      </xdr:nvSpPr>
      <xdr:spPr>
        <a:xfrm>
          <a:off x="117549" y="10050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0" y="400050"/>
          <a:ext cx="733425" cy="265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300-000003000000}"/>
            </a:ext>
          </a:extLst>
        </xdr:cNvPr>
        <xdr:cNvSpPr/>
      </xdr:nvSpPr>
      <xdr:spPr>
        <a:xfrm>
          <a:off x="360095" y="1520748"/>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300-000004000000}"/>
            </a:ext>
          </a:extLst>
        </xdr:cNvPr>
        <xdr:cNvSpPr/>
      </xdr:nvSpPr>
      <xdr:spPr>
        <a:xfrm>
          <a:off x="964116" y="1034973"/>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300-000005000000}"/>
            </a:ext>
          </a:extLst>
        </xdr:cNvPr>
        <xdr:cNvSpPr/>
      </xdr:nvSpPr>
      <xdr:spPr>
        <a:xfrm>
          <a:off x="696950" y="697924"/>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4</xdr:row>
      <xdr:rowOff>234075</xdr:rowOff>
    </xdr:to>
    <xdr:pic>
      <xdr:nvPicPr>
        <xdr:cNvPr id="6" name="Picture 5" descr="Description: C:\Users\User\Downloads\osun logo.jpg">
          <a:extLst>
            <a:ext uri="{FF2B5EF4-FFF2-40B4-BE49-F238E27FC236}">
              <a16:creationId xmlns:a16="http://schemas.microsoft.com/office/drawing/2014/main" id="{00000000-0008-0000-33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4200"/>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300-000007000000}"/>
            </a:ext>
          </a:extLst>
        </xdr:cNvPr>
        <xdr:cNvSpPr/>
      </xdr:nvSpPr>
      <xdr:spPr>
        <a:xfrm>
          <a:off x="1" y="680457"/>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300-000008000000}"/>
            </a:ext>
          </a:extLst>
        </xdr:cNvPr>
        <xdr:cNvSpPr/>
      </xdr:nvSpPr>
      <xdr:spPr>
        <a:xfrm>
          <a:off x="0" y="1283357"/>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300-000009000000}"/>
            </a:ext>
          </a:extLst>
        </xdr:cNvPr>
        <xdr:cNvSpPr/>
      </xdr:nvSpPr>
      <xdr:spPr>
        <a:xfrm>
          <a:off x="117549" y="1014528"/>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4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4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4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4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4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4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4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0" y="400050"/>
          <a:ext cx="733425" cy="274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500-000003000000}"/>
            </a:ext>
          </a:extLst>
        </xdr:cNvPr>
        <xdr:cNvSpPr/>
      </xdr:nvSpPr>
      <xdr:spPr>
        <a:xfrm>
          <a:off x="360095" y="153027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500-000004000000}"/>
            </a:ext>
          </a:extLst>
        </xdr:cNvPr>
        <xdr:cNvSpPr/>
      </xdr:nvSpPr>
      <xdr:spPr>
        <a:xfrm>
          <a:off x="964116" y="104449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500-000005000000}"/>
            </a:ext>
          </a:extLst>
        </xdr:cNvPr>
        <xdr:cNvSpPr/>
      </xdr:nvSpPr>
      <xdr:spPr>
        <a:xfrm>
          <a:off x="696950" y="70744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272143</xdr:colOff>
      <xdr:row>3</xdr:row>
      <xdr:rowOff>249464</xdr:rowOff>
    </xdr:to>
    <xdr:pic>
      <xdr:nvPicPr>
        <xdr:cNvPr id="6" name="Picture 5" descr="Description: C:\Users\User\Downloads\osun logo.jpg">
          <a:extLst>
            <a:ext uri="{FF2B5EF4-FFF2-40B4-BE49-F238E27FC236}">
              <a16:creationId xmlns:a16="http://schemas.microsoft.com/office/drawing/2014/main" id="{00000000-0008-0000-35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119868" cy="916214"/>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500-000007000000}"/>
            </a:ext>
          </a:extLst>
        </xdr:cNvPr>
        <xdr:cNvSpPr/>
      </xdr:nvSpPr>
      <xdr:spPr>
        <a:xfrm>
          <a:off x="1" y="68998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500-000008000000}"/>
            </a:ext>
          </a:extLst>
        </xdr:cNvPr>
        <xdr:cNvSpPr/>
      </xdr:nvSpPr>
      <xdr:spPr>
        <a:xfrm>
          <a:off x="0" y="129288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500-000009000000}"/>
            </a:ext>
          </a:extLst>
        </xdr:cNvPr>
        <xdr:cNvSpPr/>
      </xdr:nvSpPr>
      <xdr:spPr>
        <a:xfrm>
          <a:off x="117549" y="102405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3" name="Rounded Rectangle 2">
          <a:hlinkClick xmlns:r="http://schemas.openxmlformats.org/officeDocument/2006/relationships" r:id="rId2" tooltip="Go to Aids and Grants"/>
          <a:extLst>
            <a:ext uri="{FF2B5EF4-FFF2-40B4-BE49-F238E27FC236}">
              <a16:creationId xmlns:a16="http://schemas.microsoft.com/office/drawing/2014/main" id="{00000000-0008-0000-1200-000003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4" name="Rounded Rectangle 3">
          <a:hlinkClick xmlns:r="http://schemas.openxmlformats.org/officeDocument/2006/relationships" r:id="rId3" tooltip="Return to Loans/Borrowings"/>
          <a:extLst>
            <a:ext uri="{FF2B5EF4-FFF2-40B4-BE49-F238E27FC236}">
              <a16:creationId xmlns:a16="http://schemas.microsoft.com/office/drawing/2014/main" id="{00000000-0008-0000-1200-000004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5" name="Rounded Rectangle 4">
          <a:hlinkClick xmlns:r="http://schemas.openxmlformats.org/officeDocument/2006/relationships" r:id="rId2" tooltip="Go to Aids and Grants"/>
          <a:extLst>
            <a:ext uri="{FF2B5EF4-FFF2-40B4-BE49-F238E27FC236}">
              <a16:creationId xmlns:a16="http://schemas.microsoft.com/office/drawing/2014/main" id="{00000000-0008-0000-1200-000005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6" name="Rounded Rectangle 5">
          <a:hlinkClick xmlns:r="http://schemas.openxmlformats.org/officeDocument/2006/relationships" r:id="rId4" tooltip="Go to Breakdown"/>
          <a:extLst>
            <a:ext uri="{FF2B5EF4-FFF2-40B4-BE49-F238E27FC236}">
              <a16:creationId xmlns:a16="http://schemas.microsoft.com/office/drawing/2014/main" id="{00000000-0008-0000-1200-000006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260804</xdr:colOff>
      <xdr:row>3</xdr:row>
      <xdr:rowOff>68036</xdr:rowOff>
    </xdr:to>
    <xdr:pic>
      <xdr:nvPicPr>
        <xdr:cNvPr id="7" name="Picture 6" descr="Description: C:\Users\User\Downloads\osun logo.jpg">
          <a:extLst>
            <a:ext uri="{FF2B5EF4-FFF2-40B4-BE49-F238E27FC236}">
              <a16:creationId xmlns:a16="http://schemas.microsoft.com/office/drawing/2014/main" id="{00000000-0008-0000-12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184729" cy="982436"/>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8" name="Rounded Rectangle 7">
          <a:hlinkClick xmlns:r="http://schemas.openxmlformats.org/officeDocument/2006/relationships" r:id="rId6" tooltip="Return to Homepage"/>
          <a:extLst>
            <a:ext uri="{FF2B5EF4-FFF2-40B4-BE49-F238E27FC236}">
              <a16:creationId xmlns:a16="http://schemas.microsoft.com/office/drawing/2014/main" id="{00000000-0008-0000-1200-000008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9" name="Rounded Rectangle 8">
          <a:hlinkClick xmlns:r="http://schemas.openxmlformats.org/officeDocument/2006/relationships" r:id="rId7" tooltip="Go to Summary"/>
          <a:extLst>
            <a:ext uri="{FF2B5EF4-FFF2-40B4-BE49-F238E27FC236}">
              <a16:creationId xmlns:a16="http://schemas.microsoft.com/office/drawing/2014/main" id="{00000000-0008-0000-1200-000009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0" name="Rounded Rectangle 9">
          <a:hlinkClick xmlns:r="http://schemas.openxmlformats.org/officeDocument/2006/relationships" r:id="rId8" tooltip="Return to Input"/>
          <a:extLst>
            <a:ext uri="{FF2B5EF4-FFF2-40B4-BE49-F238E27FC236}">
              <a16:creationId xmlns:a16="http://schemas.microsoft.com/office/drawing/2014/main" id="{00000000-0008-0000-1200-00000A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1" name="Rounded Rectangle 10">
          <a:hlinkClick xmlns:r="http://schemas.openxmlformats.org/officeDocument/2006/relationships" r:id="rId3" tooltip="Return to Loans/Borrowings"/>
          <a:extLst>
            <a:ext uri="{FF2B5EF4-FFF2-40B4-BE49-F238E27FC236}">
              <a16:creationId xmlns:a16="http://schemas.microsoft.com/office/drawing/2014/main" id="{00000000-0008-0000-1200-00000B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2" name="Rounded Rectangle 11">
          <a:hlinkClick xmlns:r="http://schemas.openxmlformats.org/officeDocument/2006/relationships" r:id="rId2" tooltip="Go to Aids and Grants"/>
          <a:extLst>
            <a:ext uri="{FF2B5EF4-FFF2-40B4-BE49-F238E27FC236}">
              <a16:creationId xmlns:a16="http://schemas.microsoft.com/office/drawing/2014/main" id="{00000000-0008-0000-1200-00000C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3" name="Rounded Rectangle 12">
          <a:hlinkClick xmlns:r="http://schemas.openxmlformats.org/officeDocument/2006/relationships" r:id="rId4" tooltip="Go to Breakdown"/>
          <a:extLst>
            <a:ext uri="{FF2B5EF4-FFF2-40B4-BE49-F238E27FC236}">
              <a16:creationId xmlns:a16="http://schemas.microsoft.com/office/drawing/2014/main" id="{00000000-0008-0000-1200-00000D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xdr:from>
      <xdr:col>0</xdr:col>
      <xdr:colOff>1</xdr:colOff>
      <xdr:row>3</xdr:row>
      <xdr:rowOff>23232</xdr:rowOff>
    </xdr:from>
    <xdr:to>
      <xdr:col>0</xdr:col>
      <xdr:colOff>755031</xdr:colOff>
      <xdr:row>3</xdr:row>
      <xdr:rowOff>290396</xdr:rowOff>
    </xdr:to>
    <xdr:sp macro="" textlink="">
      <xdr:nvSpPr>
        <xdr:cNvPr id="14" name="Rounded Rectangle 14">
          <a:hlinkClick xmlns:r="http://schemas.openxmlformats.org/officeDocument/2006/relationships" r:id="rId6" tooltip="Return to Homepage"/>
          <a:extLst>
            <a:ext uri="{FF2B5EF4-FFF2-40B4-BE49-F238E27FC236}">
              <a16:creationId xmlns:a16="http://schemas.microsoft.com/office/drawing/2014/main" id="{00000000-0008-0000-1200-00000E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5" name="Rounded Rectangle 15">
          <a:hlinkClick xmlns:r="http://schemas.openxmlformats.org/officeDocument/2006/relationships" r:id="rId7" tooltip="Go to Summary"/>
          <a:extLst>
            <a:ext uri="{FF2B5EF4-FFF2-40B4-BE49-F238E27FC236}">
              <a16:creationId xmlns:a16="http://schemas.microsoft.com/office/drawing/2014/main" id="{00000000-0008-0000-1200-00000F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6" name="Rounded Rectangle 16">
          <a:hlinkClick xmlns:r="http://schemas.openxmlformats.org/officeDocument/2006/relationships" r:id="rId8" tooltip="Return to Input"/>
          <a:extLst>
            <a:ext uri="{FF2B5EF4-FFF2-40B4-BE49-F238E27FC236}">
              <a16:creationId xmlns:a16="http://schemas.microsoft.com/office/drawing/2014/main" id="{00000000-0008-0000-1200-000010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6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6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6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6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6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6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6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7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7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7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7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7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7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7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8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8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8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8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8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8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8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9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9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9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9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9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9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9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A00-000003000000}"/>
            </a:ext>
          </a:extLst>
        </xdr:cNvPr>
        <xdr:cNvSpPr/>
      </xdr:nvSpPr>
      <xdr:spPr>
        <a:xfrm>
          <a:off x="360095" y="1777923"/>
          <a:ext cx="694166" cy="16517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A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A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A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A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A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A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400050"/>
          <a:ext cx="733425" cy="3226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B00-000003000000}"/>
            </a:ext>
          </a:extLst>
        </xdr:cNvPr>
        <xdr:cNvSpPr/>
      </xdr:nvSpPr>
      <xdr:spPr>
        <a:xfrm>
          <a:off x="360095" y="1577898"/>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B00-000004000000}"/>
            </a:ext>
          </a:extLst>
        </xdr:cNvPr>
        <xdr:cNvSpPr/>
      </xdr:nvSpPr>
      <xdr:spPr>
        <a:xfrm>
          <a:off x="964116" y="1092123"/>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B00-000005000000}"/>
            </a:ext>
          </a:extLst>
        </xdr:cNvPr>
        <xdr:cNvSpPr/>
      </xdr:nvSpPr>
      <xdr:spPr>
        <a:xfrm>
          <a:off x="696950" y="755074"/>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68036</xdr:colOff>
      <xdr:row>0</xdr:row>
      <xdr:rowOff>0</xdr:rowOff>
    </xdr:from>
    <xdr:to>
      <xdr:col>2</xdr:col>
      <xdr:colOff>351518</xdr:colOff>
      <xdr:row>3</xdr:row>
      <xdr:rowOff>294821</xdr:rowOff>
    </xdr:to>
    <xdr:pic>
      <xdr:nvPicPr>
        <xdr:cNvPr id="6" name="Picture 5" descr="Description: C:\Users\User\Downloads\osun logo.jpg">
          <a:extLst>
            <a:ext uri="{FF2B5EF4-FFF2-40B4-BE49-F238E27FC236}">
              <a16:creationId xmlns:a16="http://schemas.microsoft.com/office/drawing/2014/main" id="{00000000-0008-0000-3B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82561" y="0"/>
          <a:ext cx="1207407" cy="1009196"/>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B00-000007000000}"/>
            </a:ext>
          </a:extLst>
        </xdr:cNvPr>
        <xdr:cNvSpPr/>
      </xdr:nvSpPr>
      <xdr:spPr>
        <a:xfrm>
          <a:off x="1" y="737607"/>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B00-000008000000}"/>
            </a:ext>
          </a:extLst>
        </xdr:cNvPr>
        <xdr:cNvSpPr/>
      </xdr:nvSpPr>
      <xdr:spPr>
        <a:xfrm>
          <a:off x="0" y="1340507"/>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B00-000009000000}"/>
            </a:ext>
          </a:extLst>
        </xdr:cNvPr>
        <xdr:cNvSpPr/>
      </xdr:nvSpPr>
      <xdr:spPr>
        <a:xfrm>
          <a:off x="117549" y="1071678"/>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9">
          <a:hlinkClick xmlns:r="http://schemas.openxmlformats.org/officeDocument/2006/relationships" r:id="rId2" tooltip="Return to Loans/Borrowings"/>
          <a:extLst>
            <a:ext uri="{FF2B5EF4-FFF2-40B4-BE49-F238E27FC236}">
              <a16:creationId xmlns:a16="http://schemas.microsoft.com/office/drawing/2014/main" id="{00000000-0008-0000-3B00-00000A000000}"/>
            </a:ext>
          </a:extLst>
        </xdr:cNvPr>
        <xdr:cNvSpPr/>
      </xdr:nvSpPr>
      <xdr:spPr>
        <a:xfrm>
          <a:off x="360095" y="1577898"/>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3" tooltip="Go to Aids and Grants"/>
          <a:extLst>
            <a:ext uri="{FF2B5EF4-FFF2-40B4-BE49-F238E27FC236}">
              <a16:creationId xmlns:a16="http://schemas.microsoft.com/office/drawing/2014/main" id="{00000000-0008-0000-3B00-00000B000000}"/>
            </a:ext>
          </a:extLst>
        </xdr:cNvPr>
        <xdr:cNvSpPr/>
      </xdr:nvSpPr>
      <xdr:spPr>
        <a:xfrm>
          <a:off x="964116" y="1092123"/>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1">
          <a:hlinkClick xmlns:r="http://schemas.openxmlformats.org/officeDocument/2006/relationships" r:id="rId4" tooltip="Go to Breakdown"/>
          <a:extLst>
            <a:ext uri="{FF2B5EF4-FFF2-40B4-BE49-F238E27FC236}">
              <a16:creationId xmlns:a16="http://schemas.microsoft.com/office/drawing/2014/main" id="{00000000-0008-0000-3B00-00000C000000}"/>
            </a:ext>
          </a:extLst>
        </xdr:cNvPr>
        <xdr:cNvSpPr/>
      </xdr:nvSpPr>
      <xdr:spPr>
        <a:xfrm>
          <a:off x="696950" y="755074"/>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xdr:from>
      <xdr:col>0</xdr:col>
      <xdr:colOff>1</xdr:colOff>
      <xdr:row>3</xdr:row>
      <xdr:rowOff>23232</xdr:rowOff>
    </xdr:from>
    <xdr:to>
      <xdr:col>0</xdr:col>
      <xdr:colOff>755031</xdr:colOff>
      <xdr:row>3</xdr:row>
      <xdr:rowOff>290396</xdr:rowOff>
    </xdr:to>
    <xdr:sp macro="" textlink="">
      <xdr:nvSpPr>
        <xdr:cNvPr id="13" name="Rounded Rectangle 13">
          <a:hlinkClick xmlns:r="http://schemas.openxmlformats.org/officeDocument/2006/relationships" r:id="rId6" tooltip="Return to Homepage"/>
          <a:extLst>
            <a:ext uri="{FF2B5EF4-FFF2-40B4-BE49-F238E27FC236}">
              <a16:creationId xmlns:a16="http://schemas.microsoft.com/office/drawing/2014/main" id="{00000000-0008-0000-3B00-00000D000000}"/>
            </a:ext>
          </a:extLst>
        </xdr:cNvPr>
        <xdr:cNvSpPr/>
      </xdr:nvSpPr>
      <xdr:spPr>
        <a:xfrm>
          <a:off x="1" y="737607"/>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4" name="Rounded Rectangle 14">
          <a:hlinkClick xmlns:r="http://schemas.openxmlformats.org/officeDocument/2006/relationships" r:id="rId7" tooltip="Go to Summary"/>
          <a:extLst>
            <a:ext uri="{FF2B5EF4-FFF2-40B4-BE49-F238E27FC236}">
              <a16:creationId xmlns:a16="http://schemas.microsoft.com/office/drawing/2014/main" id="{00000000-0008-0000-3B00-00000E000000}"/>
            </a:ext>
          </a:extLst>
        </xdr:cNvPr>
        <xdr:cNvSpPr/>
      </xdr:nvSpPr>
      <xdr:spPr>
        <a:xfrm>
          <a:off x="0" y="1340507"/>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5" name="Rounded Rectangle 15">
          <a:hlinkClick xmlns:r="http://schemas.openxmlformats.org/officeDocument/2006/relationships" r:id="rId8" tooltip="Return to Input"/>
          <a:extLst>
            <a:ext uri="{FF2B5EF4-FFF2-40B4-BE49-F238E27FC236}">
              <a16:creationId xmlns:a16="http://schemas.microsoft.com/office/drawing/2014/main" id="{00000000-0008-0000-3B00-00000F000000}"/>
            </a:ext>
          </a:extLst>
        </xdr:cNvPr>
        <xdr:cNvSpPr/>
      </xdr:nvSpPr>
      <xdr:spPr>
        <a:xfrm>
          <a:off x="117549" y="1071678"/>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C00-000003000000}"/>
            </a:ext>
          </a:extLst>
        </xdr:cNvPr>
        <xdr:cNvSpPr/>
      </xdr:nvSpPr>
      <xdr:spPr>
        <a:xfrm>
          <a:off x="360095" y="191127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C00-000004000000}"/>
            </a:ext>
          </a:extLst>
        </xdr:cNvPr>
        <xdr:cNvSpPr/>
      </xdr:nvSpPr>
      <xdr:spPr>
        <a:xfrm>
          <a:off x="964116" y="142549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C00-000005000000}"/>
            </a:ext>
          </a:extLst>
        </xdr:cNvPr>
        <xdr:cNvSpPr/>
      </xdr:nvSpPr>
      <xdr:spPr>
        <a:xfrm>
          <a:off x="696950" y="108844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527526</xdr:colOff>
      <xdr:row>3</xdr:row>
      <xdr:rowOff>22151</xdr:rowOff>
    </xdr:to>
    <xdr:pic>
      <xdr:nvPicPr>
        <xdr:cNvPr id="6" name="Picture 5" descr="Description: C:\Users\User\Downloads\osun logo.jpg">
          <a:extLst>
            <a:ext uri="{FF2B5EF4-FFF2-40B4-BE49-F238E27FC236}">
              <a16:creationId xmlns:a16="http://schemas.microsoft.com/office/drawing/2014/main" id="{00000000-0008-0000-3C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00" y="0"/>
          <a:ext cx="1365726" cy="1069901"/>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C00-000007000000}"/>
            </a:ext>
          </a:extLst>
        </xdr:cNvPr>
        <xdr:cNvSpPr/>
      </xdr:nvSpPr>
      <xdr:spPr>
        <a:xfrm>
          <a:off x="1" y="107098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C00-000008000000}"/>
            </a:ext>
          </a:extLst>
        </xdr:cNvPr>
        <xdr:cNvSpPr/>
      </xdr:nvSpPr>
      <xdr:spPr>
        <a:xfrm>
          <a:off x="0" y="167388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C00-000009000000}"/>
            </a:ext>
          </a:extLst>
        </xdr:cNvPr>
        <xdr:cNvSpPr/>
      </xdr:nvSpPr>
      <xdr:spPr>
        <a:xfrm>
          <a:off x="117549" y="140505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D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D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D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D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D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D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D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E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E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E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3E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E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E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E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3F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3F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3F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113394</xdr:colOff>
      <xdr:row>0</xdr:row>
      <xdr:rowOff>0</xdr:rowOff>
    </xdr:from>
    <xdr:to>
      <xdr:col>2</xdr:col>
      <xdr:colOff>498929</xdr:colOff>
      <xdr:row>2</xdr:row>
      <xdr:rowOff>22679</xdr:rowOff>
    </xdr:to>
    <xdr:pic>
      <xdr:nvPicPr>
        <xdr:cNvPr id="6" name="Picture 5" descr="Description: C:\Users\User\Downloads\osun logo.jpg">
          <a:extLst>
            <a:ext uri="{FF2B5EF4-FFF2-40B4-BE49-F238E27FC236}">
              <a16:creationId xmlns:a16="http://schemas.microsoft.com/office/drawing/2014/main" id="{00000000-0008-0000-3F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27919" y="0"/>
          <a:ext cx="1233260" cy="87992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3F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3F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3F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16">
          <a:hlinkClick xmlns:r="http://schemas.openxmlformats.org/officeDocument/2006/relationships" r:id="rId2" tooltip="Return to Loans/Borrowings"/>
          <a:extLst>
            <a:ext uri="{FF2B5EF4-FFF2-40B4-BE49-F238E27FC236}">
              <a16:creationId xmlns:a16="http://schemas.microsoft.com/office/drawing/2014/main" id="{00000000-0008-0000-3F00-00000A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7">
          <a:hlinkClick xmlns:r="http://schemas.openxmlformats.org/officeDocument/2006/relationships" r:id="rId3" tooltip="Go to Aids and Grants"/>
          <a:extLst>
            <a:ext uri="{FF2B5EF4-FFF2-40B4-BE49-F238E27FC236}">
              <a16:creationId xmlns:a16="http://schemas.microsoft.com/office/drawing/2014/main" id="{00000000-0008-0000-3F00-00000B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8">
          <a:hlinkClick xmlns:r="http://schemas.openxmlformats.org/officeDocument/2006/relationships" r:id="rId4" tooltip="Go to Breakdown"/>
          <a:extLst>
            <a:ext uri="{FF2B5EF4-FFF2-40B4-BE49-F238E27FC236}">
              <a16:creationId xmlns:a16="http://schemas.microsoft.com/office/drawing/2014/main" id="{00000000-0008-0000-3F00-00000C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xdr:from>
      <xdr:col>0</xdr:col>
      <xdr:colOff>1</xdr:colOff>
      <xdr:row>3</xdr:row>
      <xdr:rowOff>23232</xdr:rowOff>
    </xdr:from>
    <xdr:to>
      <xdr:col>0</xdr:col>
      <xdr:colOff>755031</xdr:colOff>
      <xdr:row>3</xdr:row>
      <xdr:rowOff>290396</xdr:rowOff>
    </xdr:to>
    <xdr:sp macro="" textlink="">
      <xdr:nvSpPr>
        <xdr:cNvPr id="13" name="Rounded Rectangle 20">
          <a:hlinkClick xmlns:r="http://schemas.openxmlformats.org/officeDocument/2006/relationships" r:id="rId6" tooltip="Return to Homepage"/>
          <a:extLst>
            <a:ext uri="{FF2B5EF4-FFF2-40B4-BE49-F238E27FC236}">
              <a16:creationId xmlns:a16="http://schemas.microsoft.com/office/drawing/2014/main" id="{00000000-0008-0000-3F00-00000D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4" name="Rounded Rectangle 21">
          <a:hlinkClick xmlns:r="http://schemas.openxmlformats.org/officeDocument/2006/relationships" r:id="rId7" tooltip="Go to Summary"/>
          <a:extLst>
            <a:ext uri="{FF2B5EF4-FFF2-40B4-BE49-F238E27FC236}">
              <a16:creationId xmlns:a16="http://schemas.microsoft.com/office/drawing/2014/main" id="{00000000-0008-0000-3F00-00000E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5" name="Rounded Rectangle 22">
          <a:hlinkClick xmlns:r="http://schemas.openxmlformats.org/officeDocument/2006/relationships" r:id="rId8" tooltip="Return to Input"/>
          <a:extLst>
            <a:ext uri="{FF2B5EF4-FFF2-40B4-BE49-F238E27FC236}">
              <a16:creationId xmlns:a16="http://schemas.microsoft.com/office/drawing/2014/main" id="{00000000-0008-0000-3F00-00000F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5" name="Rounded Rectangle 4">
          <a:hlinkClick xmlns:r="http://schemas.openxmlformats.org/officeDocument/2006/relationships" r:id="rId3" tooltip="Go to Aids and Grants"/>
          <a:extLst>
            <a:ext uri="{FF2B5EF4-FFF2-40B4-BE49-F238E27FC236}">
              <a16:creationId xmlns:a16="http://schemas.microsoft.com/office/drawing/2014/main" id="{00000000-0008-0000-1300-000005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6" name="Rounded Rectangle 5">
          <a:hlinkClick xmlns:r="http://schemas.openxmlformats.org/officeDocument/2006/relationships" r:id="rId4" tooltip="Return to Loans/Borrowings"/>
          <a:extLst>
            <a:ext uri="{FF2B5EF4-FFF2-40B4-BE49-F238E27FC236}">
              <a16:creationId xmlns:a16="http://schemas.microsoft.com/office/drawing/2014/main" id="{00000000-0008-0000-1300-000006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7" name="Rounded Rectangle 6">
          <a:hlinkClick xmlns:r="http://schemas.openxmlformats.org/officeDocument/2006/relationships" r:id="rId3" tooltip="Go to Aids and Grants"/>
          <a:extLst>
            <a:ext uri="{FF2B5EF4-FFF2-40B4-BE49-F238E27FC236}">
              <a16:creationId xmlns:a16="http://schemas.microsoft.com/office/drawing/2014/main" id="{00000000-0008-0000-1300-000007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8" name="Rounded Rectangle 7">
          <a:hlinkClick xmlns:r="http://schemas.openxmlformats.org/officeDocument/2006/relationships" r:id="rId5" tooltip="Go to Breakdown"/>
          <a:extLst>
            <a:ext uri="{FF2B5EF4-FFF2-40B4-BE49-F238E27FC236}">
              <a16:creationId xmlns:a16="http://schemas.microsoft.com/office/drawing/2014/main" id="{00000000-0008-0000-1300-000008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534329</xdr:colOff>
      <xdr:row>3</xdr:row>
      <xdr:rowOff>325243</xdr:rowOff>
    </xdr:to>
    <xdr:pic>
      <xdr:nvPicPr>
        <xdr:cNvPr id="9" name="Picture 8" descr="Description: C:\Users\User\Downloads\osun logo.jpg">
          <a:extLst>
            <a:ext uri="{FF2B5EF4-FFF2-40B4-BE49-F238E27FC236}">
              <a16:creationId xmlns:a16="http://schemas.microsoft.com/office/drawing/2014/main" id="{00000000-0008-0000-13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2054"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0" name="Rounded Rectangle 9">
          <a:hlinkClick xmlns:r="http://schemas.openxmlformats.org/officeDocument/2006/relationships" r:id="rId7" tooltip="Return to Homepage"/>
          <a:extLst>
            <a:ext uri="{FF2B5EF4-FFF2-40B4-BE49-F238E27FC236}">
              <a16:creationId xmlns:a16="http://schemas.microsoft.com/office/drawing/2014/main" id="{00000000-0008-0000-1300-00000A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1" name="Rounded Rectangle 10">
          <a:hlinkClick xmlns:r="http://schemas.openxmlformats.org/officeDocument/2006/relationships" r:id="rId8" tooltip="Go to Summary"/>
          <a:extLst>
            <a:ext uri="{FF2B5EF4-FFF2-40B4-BE49-F238E27FC236}">
              <a16:creationId xmlns:a16="http://schemas.microsoft.com/office/drawing/2014/main" id="{00000000-0008-0000-1300-00000B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2" name="Rounded Rectangle 11">
          <a:hlinkClick xmlns:r="http://schemas.openxmlformats.org/officeDocument/2006/relationships" r:id="rId9" tooltip="Return to Input"/>
          <a:extLst>
            <a:ext uri="{FF2B5EF4-FFF2-40B4-BE49-F238E27FC236}">
              <a16:creationId xmlns:a16="http://schemas.microsoft.com/office/drawing/2014/main" id="{00000000-0008-0000-1300-00000C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0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0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0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40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0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0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0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1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1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1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317500</xdr:colOff>
      <xdr:row>3</xdr:row>
      <xdr:rowOff>226786</xdr:rowOff>
    </xdr:to>
    <xdr:pic>
      <xdr:nvPicPr>
        <xdr:cNvPr id="6" name="Picture 5" descr="Description: C:\Users\User\Downloads\osun logo.jpg">
          <a:extLst>
            <a:ext uri="{FF2B5EF4-FFF2-40B4-BE49-F238E27FC236}">
              <a16:creationId xmlns:a16="http://schemas.microsoft.com/office/drawing/2014/main" id="{00000000-0008-0000-41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241425" cy="1141186"/>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1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1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1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0" y="342900"/>
          <a:ext cx="733425" cy="4559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4300-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4300-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5" name="Rounded Rectangle 4">
          <a:hlinkClick xmlns:r="http://schemas.openxmlformats.org/officeDocument/2006/relationships" r:id="rId3" tooltip="Return to Loans/Borrowings"/>
          <a:extLst>
            <a:ext uri="{FF2B5EF4-FFF2-40B4-BE49-F238E27FC236}">
              <a16:creationId xmlns:a16="http://schemas.microsoft.com/office/drawing/2014/main" id="{00000000-0008-0000-4300-000005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6" name="Rounded Rectangle 5">
          <a:hlinkClick xmlns:r="http://schemas.openxmlformats.org/officeDocument/2006/relationships" r:id="rId4" tooltip="Go to Aids and Grants"/>
          <a:extLst>
            <a:ext uri="{FF2B5EF4-FFF2-40B4-BE49-F238E27FC236}">
              <a16:creationId xmlns:a16="http://schemas.microsoft.com/office/drawing/2014/main" id="{00000000-0008-0000-4300-000006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7" name="Rounded Rectangle 6">
          <a:hlinkClick xmlns:r="http://schemas.openxmlformats.org/officeDocument/2006/relationships" r:id="rId5" tooltip="Go to Breakdown"/>
          <a:extLst>
            <a:ext uri="{FF2B5EF4-FFF2-40B4-BE49-F238E27FC236}">
              <a16:creationId xmlns:a16="http://schemas.microsoft.com/office/drawing/2014/main" id="{00000000-0008-0000-4300-000007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8" name="Picture 7" descr="Description: C:\Users\User\Downloads\osun logo.jpg">
          <a:extLst>
            <a:ext uri="{FF2B5EF4-FFF2-40B4-BE49-F238E27FC236}">
              <a16:creationId xmlns:a16="http://schemas.microsoft.com/office/drawing/2014/main" id="{00000000-0008-0000-43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9" name="Rounded Rectangle 8">
          <a:hlinkClick xmlns:r="http://schemas.openxmlformats.org/officeDocument/2006/relationships" r:id="rId7" tooltip="Return to Homepage"/>
          <a:extLst>
            <a:ext uri="{FF2B5EF4-FFF2-40B4-BE49-F238E27FC236}">
              <a16:creationId xmlns:a16="http://schemas.microsoft.com/office/drawing/2014/main" id="{00000000-0008-0000-4300-000009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0" name="Rounded Rectangle 9">
          <a:hlinkClick xmlns:r="http://schemas.openxmlformats.org/officeDocument/2006/relationships" r:id="rId8" tooltip="Go to Summary"/>
          <a:extLst>
            <a:ext uri="{FF2B5EF4-FFF2-40B4-BE49-F238E27FC236}">
              <a16:creationId xmlns:a16="http://schemas.microsoft.com/office/drawing/2014/main" id="{00000000-0008-0000-4300-00000A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1" name="Rounded Rectangle 10">
          <a:hlinkClick xmlns:r="http://schemas.openxmlformats.org/officeDocument/2006/relationships" r:id="rId9" tooltip="Return to Input"/>
          <a:extLst>
            <a:ext uri="{FF2B5EF4-FFF2-40B4-BE49-F238E27FC236}">
              <a16:creationId xmlns:a16="http://schemas.microsoft.com/office/drawing/2014/main" id="{00000000-0008-0000-4300-00000B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4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4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4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44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4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4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4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0" y="400050"/>
          <a:ext cx="733425" cy="255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500-000003000000}"/>
            </a:ext>
          </a:extLst>
        </xdr:cNvPr>
        <xdr:cNvSpPr/>
      </xdr:nvSpPr>
      <xdr:spPr>
        <a:xfrm>
          <a:off x="360095" y="15112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500-000004000000}"/>
            </a:ext>
          </a:extLst>
        </xdr:cNvPr>
        <xdr:cNvSpPr/>
      </xdr:nvSpPr>
      <xdr:spPr>
        <a:xfrm>
          <a:off x="964116" y="10254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500-000005000000}"/>
            </a:ext>
          </a:extLst>
        </xdr:cNvPr>
        <xdr:cNvSpPr/>
      </xdr:nvSpPr>
      <xdr:spPr>
        <a:xfrm>
          <a:off x="696950" y="6883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124732</xdr:colOff>
      <xdr:row>0</xdr:row>
      <xdr:rowOff>0</xdr:rowOff>
    </xdr:from>
    <xdr:to>
      <xdr:col>2</xdr:col>
      <xdr:colOff>589212</xdr:colOff>
      <xdr:row>4</xdr:row>
      <xdr:rowOff>56696</xdr:rowOff>
    </xdr:to>
    <xdr:pic>
      <xdr:nvPicPr>
        <xdr:cNvPr id="6" name="Picture 5" descr="Description: C:\Users\User\Downloads\osun logo.jpg">
          <a:extLst>
            <a:ext uri="{FF2B5EF4-FFF2-40B4-BE49-F238E27FC236}">
              <a16:creationId xmlns:a16="http://schemas.microsoft.com/office/drawing/2014/main" id="{00000000-0008-0000-45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39257" y="0"/>
          <a:ext cx="1388405" cy="1047296"/>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500-000007000000}"/>
            </a:ext>
          </a:extLst>
        </xdr:cNvPr>
        <xdr:cNvSpPr/>
      </xdr:nvSpPr>
      <xdr:spPr>
        <a:xfrm>
          <a:off x="1" y="6709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500-000008000000}"/>
            </a:ext>
          </a:extLst>
        </xdr:cNvPr>
        <xdr:cNvSpPr/>
      </xdr:nvSpPr>
      <xdr:spPr>
        <a:xfrm>
          <a:off x="0" y="12738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500-000009000000}"/>
            </a:ext>
          </a:extLst>
        </xdr:cNvPr>
        <xdr:cNvSpPr/>
      </xdr:nvSpPr>
      <xdr:spPr>
        <a:xfrm>
          <a:off x="117549" y="10050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6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6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6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46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6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6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6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0" y="400050"/>
          <a:ext cx="733425" cy="41910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700-000003000000}"/>
            </a:ext>
          </a:extLst>
        </xdr:cNvPr>
        <xdr:cNvSpPr/>
      </xdr:nvSpPr>
      <xdr:spPr>
        <a:xfrm>
          <a:off x="360095" y="133977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700-000004000000}"/>
            </a:ext>
          </a:extLst>
        </xdr:cNvPr>
        <xdr:cNvSpPr/>
      </xdr:nvSpPr>
      <xdr:spPr>
        <a:xfrm>
          <a:off x="964116" y="85399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700-000005000000}"/>
            </a:ext>
          </a:extLst>
        </xdr:cNvPr>
        <xdr:cNvSpPr/>
      </xdr:nvSpPr>
      <xdr:spPr>
        <a:xfrm>
          <a:off x="696950" y="819150"/>
          <a:ext cx="1208048" cy="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34018</xdr:colOff>
      <xdr:row>0</xdr:row>
      <xdr:rowOff>0</xdr:rowOff>
    </xdr:from>
    <xdr:to>
      <xdr:col>2</xdr:col>
      <xdr:colOff>498498</xdr:colOff>
      <xdr:row>4</xdr:row>
      <xdr:rowOff>170089</xdr:rowOff>
    </xdr:to>
    <xdr:pic>
      <xdr:nvPicPr>
        <xdr:cNvPr id="6" name="Picture 5" descr="Description: C:\Users\User\Downloads\osun logo.jpg">
          <a:extLst>
            <a:ext uri="{FF2B5EF4-FFF2-40B4-BE49-F238E27FC236}">
              <a16:creationId xmlns:a16="http://schemas.microsoft.com/office/drawing/2014/main" id="{00000000-0008-0000-47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48543" y="0"/>
          <a:ext cx="1388405" cy="98923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700-000007000000}"/>
            </a:ext>
          </a:extLst>
        </xdr:cNvPr>
        <xdr:cNvSpPr/>
      </xdr:nvSpPr>
      <xdr:spPr>
        <a:xfrm>
          <a:off x="1" y="819150"/>
          <a:ext cx="755030" cy="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700-000008000000}"/>
            </a:ext>
          </a:extLst>
        </xdr:cNvPr>
        <xdr:cNvSpPr/>
      </xdr:nvSpPr>
      <xdr:spPr>
        <a:xfrm>
          <a:off x="0" y="110238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700-000009000000}"/>
            </a:ext>
          </a:extLst>
        </xdr:cNvPr>
        <xdr:cNvSpPr/>
      </xdr:nvSpPr>
      <xdr:spPr>
        <a:xfrm>
          <a:off x="117549" y="83355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4800-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4800-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5" name="Rounded Rectangle 4">
          <a:hlinkClick xmlns:r="http://schemas.openxmlformats.org/officeDocument/2006/relationships" r:id="rId3" tooltip="Return to Loans/Borrowings"/>
          <a:extLst>
            <a:ext uri="{FF2B5EF4-FFF2-40B4-BE49-F238E27FC236}">
              <a16:creationId xmlns:a16="http://schemas.microsoft.com/office/drawing/2014/main" id="{00000000-0008-0000-4800-000005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6" name="Rounded Rectangle 5">
          <a:hlinkClick xmlns:r="http://schemas.openxmlformats.org/officeDocument/2006/relationships" r:id="rId4" tooltip="Go to Aids and Grants"/>
          <a:extLst>
            <a:ext uri="{FF2B5EF4-FFF2-40B4-BE49-F238E27FC236}">
              <a16:creationId xmlns:a16="http://schemas.microsoft.com/office/drawing/2014/main" id="{00000000-0008-0000-4800-000006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7" name="Rounded Rectangle 6">
          <a:hlinkClick xmlns:r="http://schemas.openxmlformats.org/officeDocument/2006/relationships" r:id="rId5" tooltip="Go to Breakdown"/>
          <a:extLst>
            <a:ext uri="{FF2B5EF4-FFF2-40B4-BE49-F238E27FC236}">
              <a16:creationId xmlns:a16="http://schemas.microsoft.com/office/drawing/2014/main" id="{00000000-0008-0000-4800-000007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8" name="Picture 7" descr="Description: C:\Users\User\Downloads\osun logo.jpg">
          <a:extLst>
            <a:ext uri="{FF2B5EF4-FFF2-40B4-BE49-F238E27FC236}">
              <a16:creationId xmlns:a16="http://schemas.microsoft.com/office/drawing/2014/main" id="{00000000-0008-0000-48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9" name="Rounded Rectangle 8">
          <a:hlinkClick xmlns:r="http://schemas.openxmlformats.org/officeDocument/2006/relationships" r:id="rId7" tooltip="Return to Homepage"/>
          <a:extLst>
            <a:ext uri="{FF2B5EF4-FFF2-40B4-BE49-F238E27FC236}">
              <a16:creationId xmlns:a16="http://schemas.microsoft.com/office/drawing/2014/main" id="{00000000-0008-0000-4800-000009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0" name="Rounded Rectangle 9">
          <a:hlinkClick xmlns:r="http://schemas.openxmlformats.org/officeDocument/2006/relationships" r:id="rId8" tooltip="Go to Summary"/>
          <a:extLst>
            <a:ext uri="{FF2B5EF4-FFF2-40B4-BE49-F238E27FC236}">
              <a16:creationId xmlns:a16="http://schemas.microsoft.com/office/drawing/2014/main" id="{00000000-0008-0000-4800-00000A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1" name="Rounded Rectangle 10">
          <a:hlinkClick xmlns:r="http://schemas.openxmlformats.org/officeDocument/2006/relationships" r:id="rId9" tooltip="Return to Input"/>
          <a:extLst>
            <a:ext uri="{FF2B5EF4-FFF2-40B4-BE49-F238E27FC236}">
              <a16:creationId xmlns:a16="http://schemas.microsoft.com/office/drawing/2014/main" id="{00000000-0008-0000-4800-00000B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0" y="400050"/>
          <a:ext cx="733425" cy="2464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4900-000003000000}"/>
            </a:ext>
          </a:extLst>
        </xdr:cNvPr>
        <xdr:cNvSpPr/>
      </xdr:nvSpPr>
      <xdr:spPr>
        <a:xfrm>
          <a:off x="0" y="400050"/>
          <a:ext cx="733425" cy="2464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4900-000004000000}"/>
            </a:ext>
          </a:extLst>
        </xdr:cNvPr>
        <xdr:cNvSpPr/>
      </xdr:nvSpPr>
      <xdr:spPr>
        <a:xfrm>
          <a:off x="0" y="997404"/>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837733</xdr:colOff>
      <xdr:row>3</xdr:row>
      <xdr:rowOff>2786</xdr:rowOff>
    </xdr:from>
    <xdr:to>
      <xdr:col>0</xdr:col>
      <xdr:colOff>1500536</xdr:colOff>
      <xdr:row>3</xdr:row>
      <xdr:rowOff>199560</xdr:rowOff>
    </xdr:to>
    <xdr:sp macro="" textlink="">
      <xdr:nvSpPr>
        <xdr:cNvPr id="5" name="Rounded Rectangle 4">
          <a:hlinkClick xmlns:r="http://schemas.openxmlformats.org/officeDocument/2006/relationships" r:id="rId3" tooltip="Return to Input"/>
          <a:extLst>
            <a:ext uri="{FF2B5EF4-FFF2-40B4-BE49-F238E27FC236}">
              <a16:creationId xmlns:a16="http://schemas.microsoft.com/office/drawing/2014/main" id="{00000000-0008-0000-4900-000005000000}"/>
            </a:ext>
          </a:extLst>
        </xdr:cNvPr>
        <xdr:cNvSpPr/>
      </xdr:nvSpPr>
      <xdr:spPr>
        <a:xfrm>
          <a:off x="837733" y="640961"/>
          <a:ext cx="662803" cy="19677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34849</xdr:colOff>
      <xdr:row>3</xdr:row>
      <xdr:rowOff>0</xdr:rowOff>
    </xdr:from>
    <xdr:to>
      <xdr:col>0</xdr:col>
      <xdr:colOff>789879</xdr:colOff>
      <xdr:row>3</xdr:row>
      <xdr:rowOff>257639</xdr:rowOff>
    </xdr:to>
    <xdr:sp macro="" textlink="">
      <xdr:nvSpPr>
        <xdr:cNvPr id="6" name="Rounded Rectangle 5">
          <a:hlinkClick xmlns:r="http://schemas.openxmlformats.org/officeDocument/2006/relationships" r:id="rId4" tooltip="Return to Homepage"/>
          <a:extLst>
            <a:ext uri="{FF2B5EF4-FFF2-40B4-BE49-F238E27FC236}">
              <a16:creationId xmlns:a16="http://schemas.microsoft.com/office/drawing/2014/main" id="{00000000-0008-0000-4900-000006000000}"/>
            </a:ext>
          </a:extLst>
        </xdr:cNvPr>
        <xdr:cNvSpPr/>
      </xdr:nvSpPr>
      <xdr:spPr>
        <a:xfrm>
          <a:off x="34849" y="638175"/>
          <a:ext cx="755030" cy="25763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3</xdr:row>
      <xdr:rowOff>317498</xdr:rowOff>
    </xdr:from>
    <xdr:to>
      <xdr:col>0</xdr:col>
      <xdr:colOff>1022194</xdr:colOff>
      <xdr:row>4</xdr:row>
      <xdr:rowOff>190500</xdr:rowOff>
    </xdr:to>
    <xdr:sp macro="" textlink="">
      <xdr:nvSpPr>
        <xdr:cNvPr id="7" name="Rounded Rectangle 6">
          <a:hlinkClick xmlns:r="http://schemas.openxmlformats.org/officeDocument/2006/relationships" r:id="rId5" tooltip="Go to Summary"/>
          <a:extLst>
            <a:ext uri="{FF2B5EF4-FFF2-40B4-BE49-F238E27FC236}">
              <a16:creationId xmlns:a16="http://schemas.microsoft.com/office/drawing/2014/main" id="{00000000-0008-0000-4900-000007000000}"/>
            </a:ext>
          </a:extLst>
        </xdr:cNvPr>
        <xdr:cNvSpPr/>
      </xdr:nvSpPr>
      <xdr:spPr>
        <a:xfrm>
          <a:off x="0" y="955673"/>
          <a:ext cx="1022194" cy="21590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0</xdr:colOff>
      <xdr:row>4</xdr:row>
      <xdr:rowOff>257176</xdr:rowOff>
    </xdr:from>
    <xdr:to>
      <xdr:col>0</xdr:col>
      <xdr:colOff>1247775</xdr:colOff>
      <xdr:row>4</xdr:row>
      <xdr:rowOff>523875</xdr:rowOff>
    </xdr:to>
    <xdr:sp macro="" textlink="">
      <xdr:nvSpPr>
        <xdr:cNvPr id="8" name="Rounded Rectangle 7">
          <a:hlinkClick xmlns:r="http://schemas.openxmlformats.org/officeDocument/2006/relationships" r:id="rId6" tooltip="Go to Breakdown"/>
          <a:extLst>
            <a:ext uri="{FF2B5EF4-FFF2-40B4-BE49-F238E27FC236}">
              <a16:creationId xmlns:a16="http://schemas.microsoft.com/office/drawing/2014/main" id="{00000000-0008-0000-4900-000008000000}"/>
            </a:ext>
          </a:extLst>
        </xdr:cNvPr>
        <xdr:cNvSpPr/>
      </xdr:nvSpPr>
      <xdr:spPr>
        <a:xfrm>
          <a:off x="0" y="1238251"/>
          <a:ext cx="1247775" cy="2285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BREAKDOWN</a:t>
          </a:r>
          <a:endParaRPr lang="en-GB" sz="1100" b="1">
            <a:latin typeface="Rockwell" panose="02060603020205020403" pitchFamily="18" charset="0"/>
          </a:endParaRPr>
        </a:p>
      </xdr:txBody>
    </xdr:sp>
    <xdr:clientData/>
  </xdr:twoCellAnchor>
  <xdr:twoCellAnchor editAs="oneCell">
    <xdr:from>
      <xdr:col>1</xdr:col>
      <xdr:colOff>47625</xdr:colOff>
      <xdr:row>0</xdr:row>
      <xdr:rowOff>0</xdr:rowOff>
    </xdr:from>
    <xdr:to>
      <xdr:col>2</xdr:col>
      <xdr:colOff>528176</xdr:colOff>
      <xdr:row>4</xdr:row>
      <xdr:rowOff>221704</xdr:rowOff>
    </xdr:to>
    <xdr:pic>
      <xdr:nvPicPr>
        <xdr:cNvPr id="9" name="Picture 8" descr="Description: C:\Users\User\Downloads\osun logo.jpg">
          <a:extLst>
            <a:ext uri="{FF2B5EF4-FFF2-40B4-BE49-F238E27FC236}">
              <a16:creationId xmlns:a16="http://schemas.microsoft.com/office/drawing/2014/main" id="{00000000-0008-0000-49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62150" y="0"/>
          <a:ext cx="1328276" cy="1214118"/>
        </a:xfrm>
        <a:prstGeom prst="rect">
          <a:avLst/>
        </a:prstGeom>
        <a:noFill/>
        <a:ln>
          <a:noFill/>
        </a:ln>
      </xdr:spPr>
    </xdr:pic>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9">
          <a:hlinkClick xmlns:r="http://schemas.openxmlformats.org/officeDocument/2006/relationships" r:id="rId8" tooltip="Return to Loans/Borrowings"/>
          <a:extLst>
            <a:ext uri="{FF2B5EF4-FFF2-40B4-BE49-F238E27FC236}">
              <a16:creationId xmlns:a16="http://schemas.microsoft.com/office/drawing/2014/main" id="{00000000-0008-0000-4900-00000A000000}"/>
            </a:ext>
          </a:extLst>
        </xdr:cNvPr>
        <xdr:cNvSpPr/>
      </xdr:nvSpPr>
      <xdr:spPr>
        <a:xfrm>
          <a:off x="360095" y="1501698"/>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9" tooltip="Go to Aids and Grants"/>
          <a:extLst>
            <a:ext uri="{FF2B5EF4-FFF2-40B4-BE49-F238E27FC236}">
              <a16:creationId xmlns:a16="http://schemas.microsoft.com/office/drawing/2014/main" id="{00000000-0008-0000-4900-00000B000000}"/>
            </a:ext>
          </a:extLst>
        </xdr:cNvPr>
        <xdr:cNvSpPr/>
      </xdr:nvSpPr>
      <xdr:spPr>
        <a:xfrm>
          <a:off x="964116" y="1015923"/>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1">
          <a:hlinkClick xmlns:r="http://schemas.openxmlformats.org/officeDocument/2006/relationships" r:id="rId10" tooltip="Go to Breakdown"/>
          <a:extLst>
            <a:ext uri="{FF2B5EF4-FFF2-40B4-BE49-F238E27FC236}">
              <a16:creationId xmlns:a16="http://schemas.microsoft.com/office/drawing/2014/main" id="{00000000-0008-0000-4900-00000C000000}"/>
            </a:ext>
          </a:extLst>
        </xdr:cNvPr>
        <xdr:cNvSpPr/>
      </xdr:nvSpPr>
      <xdr:spPr>
        <a:xfrm>
          <a:off x="696950" y="678874"/>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535690</xdr:colOff>
      <xdr:row>4</xdr:row>
      <xdr:rowOff>245868</xdr:rowOff>
    </xdr:to>
    <xdr:pic>
      <xdr:nvPicPr>
        <xdr:cNvPr id="13" name="Picture 12" descr="Description: C:\Users\User\Downloads\osun logo.jpg">
          <a:extLst>
            <a:ext uri="{FF2B5EF4-FFF2-40B4-BE49-F238E27FC236}">
              <a16:creationId xmlns:a16="http://schemas.microsoft.com/office/drawing/2014/main" id="{00000000-0008-0000-4900-00000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14525" y="0"/>
          <a:ext cx="1383415" cy="1238282"/>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4" name="Rounded Rectangle 13">
          <a:hlinkClick xmlns:r="http://schemas.openxmlformats.org/officeDocument/2006/relationships" r:id="rId4" tooltip="Return to Homepage"/>
          <a:extLst>
            <a:ext uri="{FF2B5EF4-FFF2-40B4-BE49-F238E27FC236}">
              <a16:creationId xmlns:a16="http://schemas.microsoft.com/office/drawing/2014/main" id="{00000000-0008-0000-4900-00000E000000}"/>
            </a:ext>
          </a:extLst>
        </xdr:cNvPr>
        <xdr:cNvSpPr/>
      </xdr:nvSpPr>
      <xdr:spPr>
        <a:xfrm>
          <a:off x="1" y="661407"/>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5" name="Rounded Rectangle 14">
          <a:hlinkClick xmlns:r="http://schemas.openxmlformats.org/officeDocument/2006/relationships" r:id="rId11" tooltip="Go to Summary"/>
          <a:extLst>
            <a:ext uri="{FF2B5EF4-FFF2-40B4-BE49-F238E27FC236}">
              <a16:creationId xmlns:a16="http://schemas.microsoft.com/office/drawing/2014/main" id="{00000000-0008-0000-4900-00000F000000}"/>
            </a:ext>
          </a:extLst>
        </xdr:cNvPr>
        <xdr:cNvSpPr/>
      </xdr:nvSpPr>
      <xdr:spPr>
        <a:xfrm>
          <a:off x="0" y="1264307"/>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6" name="Rounded Rectangle 15">
          <a:hlinkClick xmlns:r="http://schemas.openxmlformats.org/officeDocument/2006/relationships" r:id="rId12" tooltip="Return to Input"/>
          <a:extLst>
            <a:ext uri="{FF2B5EF4-FFF2-40B4-BE49-F238E27FC236}">
              <a16:creationId xmlns:a16="http://schemas.microsoft.com/office/drawing/2014/main" id="{00000000-0008-0000-4900-000010000000}"/>
            </a:ext>
          </a:extLst>
        </xdr:cNvPr>
        <xdr:cNvSpPr/>
      </xdr:nvSpPr>
      <xdr:spPr>
        <a:xfrm>
          <a:off x="117549" y="995478"/>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0" y="400050"/>
          <a:ext cx="733425" cy="2559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0" y="400050"/>
          <a:ext cx="733425" cy="1987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0" y="6640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5" name="Rounded Rectangle 4">
          <a:hlinkClick xmlns:r="http://schemas.openxmlformats.org/officeDocument/2006/relationships" r:id="rId3" tooltip="Go to Aids and Grants"/>
          <a:extLst>
            <a:ext uri="{FF2B5EF4-FFF2-40B4-BE49-F238E27FC236}">
              <a16:creationId xmlns:a16="http://schemas.microsoft.com/office/drawing/2014/main" id="{00000000-0008-0000-1400-000005000000}"/>
            </a:ext>
          </a:extLst>
        </xdr:cNvPr>
        <xdr:cNvSpPr/>
      </xdr:nvSpPr>
      <xdr:spPr>
        <a:xfrm>
          <a:off x="964116" y="10254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6" name="Rounded Rectangle 5">
          <a:hlinkClick xmlns:r="http://schemas.openxmlformats.org/officeDocument/2006/relationships" r:id="rId4" tooltip="Return to Loans/Borrowings"/>
          <a:extLst>
            <a:ext uri="{FF2B5EF4-FFF2-40B4-BE49-F238E27FC236}">
              <a16:creationId xmlns:a16="http://schemas.microsoft.com/office/drawing/2014/main" id="{00000000-0008-0000-1400-000006000000}"/>
            </a:ext>
          </a:extLst>
        </xdr:cNvPr>
        <xdr:cNvSpPr/>
      </xdr:nvSpPr>
      <xdr:spPr>
        <a:xfrm>
          <a:off x="360095" y="15112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7" name="Rounded Rectangle 6">
          <a:hlinkClick xmlns:r="http://schemas.openxmlformats.org/officeDocument/2006/relationships" r:id="rId3" tooltip="Go to Aids and Grants"/>
          <a:extLst>
            <a:ext uri="{FF2B5EF4-FFF2-40B4-BE49-F238E27FC236}">
              <a16:creationId xmlns:a16="http://schemas.microsoft.com/office/drawing/2014/main" id="{00000000-0008-0000-1400-000007000000}"/>
            </a:ext>
          </a:extLst>
        </xdr:cNvPr>
        <xdr:cNvSpPr/>
      </xdr:nvSpPr>
      <xdr:spPr>
        <a:xfrm>
          <a:off x="964116" y="10254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8" name="Rounded Rectangle 7">
          <a:hlinkClick xmlns:r="http://schemas.openxmlformats.org/officeDocument/2006/relationships" r:id="rId5" tooltip="Go to Breakdown"/>
          <a:extLst>
            <a:ext uri="{FF2B5EF4-FFF2-40B4-BE49-F238E27FC236}">
              <a16:creationId xmlns:a16="http://schemas.microsoft.com/office/drawing/2014/main" id="{00000000-0008-0000-1400-000008000000}"/>
            </a:ext>
          </a:extLst>
        </xdr:cNvPr>
        <xdr:cNvSpPr/>
      </xdr:nvSpPr>
      <xdr:spPr>
        <a:xfrm>
          <a:off x="696950" y="6883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352901</xdr:colOff>
      <xdr:row>3</xdr:row>
      <xdr:rowOff>272143</xdr:rowOff>
    </xdr:to>
    <xdr:pic>
      <xdr:nvPicPr>
        <xdr:cNvPr id="9" name="Picture 8" descr="Description: C:\Users\User\Downloads\osun logo.jpg">
          <a:extLst>
            <a:ext uri="{FF2B5EF4-FFF2-40B4-BE49-F238E27FC236}">
              <a16:creationId xmlns:a16="http://schemas.microsoft.com/office/drawing/2014/main" id="{00000000-0008-0000-14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1601" cy="9198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0" name="Rounded Rectangle 9">
          <a:hlinkClick xmlns:r="http://schemas.openxmlformats.org/officeDocument/2006/relationships" r:id="rId7" tooltip="Return to Homepage"/>
          <a:extLst>
            <a:ext uri="{FF2B5EF4-FFF2-40B4-BE49-F238E27FC236}">
              <a16:creationId xmlns:a16="http://schemas.microsoft.com/office/drawing/2014/main" id="{00000000-0008-0000-1400-00000A000000}"/>
            </a:ext>
          </a:extLst>
        </xdr:cNvPr>
        <xdr:cNvSpPr/>
      </xdr:nvSpPr>
      <xdr:spPr>
        <a:xfrm>
          <a:off x="1" y="6709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1" name="Rounded Rectangle 10">
          <a:hlinkClick xmlns:r="http://schemas.openxmlformats.org/officeDocument/2006/relationships" r:id="rId8" tooltip="Go to Summary"/>
          <a:extLst>
            <a:ext uri="{FF2B5EF4-FFF2-40B4-BE49-F238E27FC236}">
              <a16:creationId xmlns:a16="http://schemas.microsoft.com/office/drawing/2014/main" id="{00000000-0008-0000-1400-00000B000000}"/>
            </a:ext>
          </a:extLst>
        </xdr:cNvPr>
        <xdr:cNvSpPr/>
      </xdr:nvSpPr>
      <xdr:spPr>
        <a:xfrm>
          <a:off x="0" y="12738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2" name="Rounded Rectangle 11">
          <a:hlinkClick xmlns:r="http://schemas.openxmlformats.org/officeDocument/2006/relationships" r:id="rId9" tooltip="Return to Input"/>
          <a:extLst>
            <a:ext uri="{FF2B5EF4-FFF2-40B4-BE49-F238E27FC236}">
              <a16:creationId xmlns:a16="http://schemas.microsoft.com/office/drawing/2014/main" id="{00000000-0008-0000-1400-00000C000000}"/>
            </a:ext>
          </a:extLst>
        </xdr:cNvPr>
        <xdr:cNvSpPr/>
      </xdr:nvSpPr>
      <xdr:spPr>
        <a:xfrm>
          <a:off x="117549" y="10050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4A00-000003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4A00-000004000000}"/>
            </a:ext>
          </a:extLst>
        </xdr:cNvPr>
        <xdr:cNvSpPr/>
      </xdr:nvSpPr>
      <xdr:spPr>
        <a:xfrm>
          <a:off x="0" y="12736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5" name="Rounded Rectangle 4">
          <a:hlinkClick xmlns:r="http://schemas.openxmlformats.org/officeDocument/2006/relationships" r:id="rId3" tooltip="Return to Loans/Borrowings"/>
          <a:extLst>
            <a:ext uri="{FF2B5EF4-FFF2-40B4-BE49-F238E27FC236}">
              <a16:creationId xmlns:a16="http://schemas.microsoft.com/office/drawing/2014/main" id="{00000000-0008-0000-4A00-000005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6" name="Rounded Rectangle 5">
          <a:hlinkClick xmlns:r="http://schemas.openxmlformats.org/officeDocument/2006/relationships" r:id="rId4" tooltip="Go to Aids and Grants"/>
          <a:extLst>
            <a:ext uri="{FF2B5EF4-FFF2-40B4-BE49-F238E27FC236}">
              <a16:creationId xmlns:a16="http://schemas.microsoft.com/office/drawing/2014/main" id="{00000000-0008-0000-4A00-000006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7" name="Rounded Rectangle 6">
          <a:hlinkClick xmlns:r="http://schemas.openxmlformats.org/officeDocument/2006/relationships" r:id="rId5" tooltip="Go to Breakdown"/>
          <a:extLst>
            <a:ext uri="{FF2B5EF4-FFF2-40B4-BE49-F238E27FC236}">
              <a16:creationId xmlns:a16="http://schemas.microsoft.com/office/drawing/2014/main" id="{00000000-0008-0000-4A00-000007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8" name="Picture 7" descr="Description: C:\Users\User\Downloads\osun logo.jpg">
          <a:extLst>
            <a:ext uri="{FF2B5EF4-FFF2-40B4-BE49-F238E27FC236}">
              <a16:creationId xmlns:a16="http://schemas.microsoft.com/office/drawing/2014/main" id="{00000000-0008-0000-4A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9" name="Rounded Rectangle 8">
          <a:hlinkClick xmlns:r="http://schemas.openxmlformats.org/officeDocument/2006/relationships" r:id="rId7" tooltip="Return to Homepage"/>
          <a:extLst>
            <a:ext uri="{FF2B5EF4-FFF2-40B4-BE49-F238E27FC236}">
              <a16:creationId xmlns:a16="http://schemas.microsoft.com/office/drawing/2014/main" id="{00000000-0008-0000-4A00-000009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0" name="Rounded Rectangle 9">
          <a:hlinkClick xmlns:r="http://schemas.openxmlformats.org/officeDocument/2006/relationships" r:id="rId8" tooltip="Go to Summary"/>
          <a:extLst>
            <a:ext uri="{FF2B5EF4-FFF2-40B4-BE49-F238E27FC236}">
              <a16:creationId xmlns:a16="http://schemas.microsoft.com/office/drawing/2014/main" id="{00000000-0008-0000-4A00-00000A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1" name="Rounded Rectangle 10">
          <a:hlinkClick xmlns:r="http://schemas.openxmlformats.org/officeDocument/2006/relationships" r:id="rId9" tooltip="Return to Input"/>
          <a:extLst>
            <a:ext uri="{FF2B5EF4-FFF2-40B4-BE49-F238E27FC236}">
              <a16:creationId xmlns:a16="http://schemas.microsoft.com/office/drawing/2014/main" id="{00000000-0008-0000-4A00-00000B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B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B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B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4B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B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B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B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4C00-000003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4C00-000004000000}"/>
            </a:ext>
          </a:extLst>
        </xdr:cNvPr>
        <xdr:cNvSpPr/>
      </xdr:nvSpPr>
      <xdr:spPr>
        <a:xfrm>
          <a:off x="0" y="13117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5" name="Arrow: Left 1">
          <a:hlinkClick xmlns:r="http://schemas.openxmlformats.org/officeDocument/2006/relationships" r:id="rId1"/>
          <a:extLst>
            <a:ext uri="{FF2B5EF4-FFF2-40B4-BE49-F238E27FC236}">
              <a16:creationId xmlns:a16="http://schemas.microsoft.com/office/drawing/2014/main" id="{00000000-0008-0000-4C00-000005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6" name="Arrow: Left 1">
          <a:hlinkClick xmlns:r="http://schemas.openxmlformats.org/officeDocument/2006/relationships" r:id="rId2"/>
          <a:extLst>
            <a:ext uri="{FF2B5EF4-FFF2-40B4-BE49-F238E27FC236}">
              <a16:creationId xmlns:a16="http://schemas.microsoft.com/office/drawing/2014/main" id="{00000000-0008-0000-4C00-000006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7" name="Arrow: Left 1">
          <a:hlinkClick xmlns:r="http://schemas.openxmlformats.org/officeDocument/2006/relationships" r:id="rId2"/>
          <a:extLst>
            <a:ext uri="{FF2B5EF4-FFF2-40B4-BE49-F238E27FC236}">
              <a16:creationId xmlns:a16="http://schemas.microsoft.com/office/drawing/2014/main" id="{00000000-0008-0000-4C00-000007000000}"/>
            </a:ext>
          </a:extLst>
        </xdr:cNvPr>
        <xdr:cNvSpPr/>
      </xdr:nvSpPr>
      <xdr:spPr>
        <a:xfrm>
          <a:off x="0" y="13117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4D00-000003000000}"/>
            </a:ext>
          </a:extLst>
        </xdr:cNvPr>
        <xdr:cNvSpPr/>
      </xdr:nvSpPr>
      <xdr:spPr>
        <a:xfrm>
          <a:off x="0" y="34290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16329</xdr:rowOff>
    </xdr:from>
    <xdr:to>
      <xdr:col>0</xdr:col>
      <xdr:colOff>733425</xdr:colOff>
      <xdr:row>5</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4D00-000004000000}"/>
            </a:ext>
          </a:extLst>
        </xdr:cNvPr>
        <xdr:cNvSpPr/>
      </xdr:nvSpPr>
      <xdr:spPr>
        <a:xfrm>
          <a:off x="0" y="1349829"/>
          <a:ext cx="733425" cy="584768"/>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5" name="Rounded Rectangle 4">
          <a:hlinkClick xmlns:r="http://schemas.openxmlformats.org/officeDocument/2006/relationships" r:id="rId3" tooltip="Return to Loans/Borrowings"/>
          <a:extLst>
            <a:ext uri="{FF2B5EF4-FFF2-40B4-BE49-F238E27FC236}">
              <a16:creationId xmlns:a16="http://schemas.microsoft.com/office/drawing/2014/main" id="{00000000-0008-0000-4D00-000005000000}"/>
            </a:ext>
          </a:extLst>
        </xdr:cNvPr>
        <xdr:cNvSpPr/>
      </xdr:nvSpPr>
      <xdr:spPr>
        <a:xfrm>
          <a:off x="360095" y="18541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6" name="Rounded Rectangle 5">
          <a:hlinkClick xmlns:r="http://schemas.openxmlformats.org/officeDocument/2006/relationships" r:id="rId4" tooltip="Go to Aids and Grants"/>
          <a:extLst>
            <a:ext uri="{FF2B5EF4-FFF2-40B4-BE49-F238E27FC236}">
              <a16:creationId xmlns:a16="http://schemas.microsoft.com/office/drawing/2014/main" id="{00000000-0008-0000-4D00-000006000000}"/>
            </a:ext>
          </a:extLst>
        </xdr:cNvPr>
        <xdr:cNvSpPr/>
      </xdr:nvSpPr>
      <xdr:spPr>
        <a:xfrm>
          <a:off x="964116" y="13683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7" name="Rounded Rectangle 6">
          <a:hlinkClick xmlns:r="http://schemas.openxmlformats.org/officeDocument/2006/relationships" r:id="rId5" tooltip="Go to Breakdown"/>
          <a:extLst>
            <a:ext uri="{FF2B5EF4-FFF2-40B4-BE49-F238E27FC236}">
              <a16:creationId xmlns:a16="http://schemas.microsoft.com/office/drawing/2014/main" id="{00000000-0008-0000-4D00-000007000000}"/>
            </a:ext>
          </a:extLst>
        </xdr:cNvPr>
        <xdr:cNvSpPr/>
      </xdr:nvSpPr>
      <xdr:spPr>
        <a:xfrm>
          <a:off x="696950" y="10312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249043</xdr:rowOff>
    </xdr:to>
    <xdr:pic>
      <xdr:nvPicPr>
        <xdr:cNvPr id="8" name="Picture 7" descr="Description: C:\Users\User\Downloads\osun logo.jpg">
          <a:extLst>
            <a:ext uri="{FF2B5EF4-FFF2-40B4-BE49-F238E27FC236}">
              <a16:creationId xmlns:a16="http://schemas.microsoft.com/office/drawing/2014/main" id="{00000000-0008-0000-4D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8405"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9" name="Rounded Rectangle 8">
          <a:hlinkClick xmlns:r="http://schemas.openxmlformats.org/officeDocument/2006/relationships" r:id="rId7" tooltip="Return to Homepage"/>
          <a:extLst>
            <a:ext uri="{FF2B5EF4-FFF2-40B4-BE49-F238E27FC236}">
              <a16:creationId xmlns:a16="http://schemas.microsoft.com/office/drawing/2014/main" id="{00000000-0008-0000-4D00-000009000000}"/>
            </a:ext>
          </a:extLst>
        </xdr:cNvPr>
        <xdr:cNvSpPr/>
      </xdr:nvSpPr>
      <xdr:spPr>
        <a:xfrm>
          <a:off x="1" y="10138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0" name="Rounded Rectangle 9">
          <a:hlinkClick xmlns:r="http://schemas.openxmlformats.org/officeDocument/2006/relationships" r:id="rId8" tooltip="Go to Summary"/>
          <a:extLst>
            <a:ext uri="{FF2B5EF4-FFF2-40B4-BE49-F238E27FC236}">
              <a16:creationId xmlns:a16="http://schemas.microsoft.com/office/drawing/2014/main" id="{00000000-0008-0000-4D00-00000A000000}"/>
            </a:ext>
          </a:extLst>
        </xdr:cNvPr>
        <xdr:cNvSpPr/>
      </xdr:nvSpPr>
      <xdr:spPr>
        <a:xfrm>
          <a:off x="0" y="16167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1" name="Rounded Rectangle 10">
          <a:hlinkClick xmlns:r="http://schemas.openxmlformats.org/officeDocument/2006/relationships" r:id="rId9" tooltip="Return to Input"/>
          <a:extLst>
            <a:ext uri="{FF2B5EF4-FFF2-40B4-BE49-F238E27FC236}">
              <a16:creationId xmlns:a16="http://schemas.microsoft.com/office/drawing/2014/main" id="{00000000-0008-0000-4D00-00000B000000}"/>
            </a:ext>
          </a:extLst>
        </xdr:cNvPr>
        <xdr:cNvSpPr/>
      </xdr:nvSpPr>
      <xdr:spPr>
        <a:xfrm>
          <a:off x="117549" y="13479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E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E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E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326150</xdr:rowOff>
    </xdr:to>
    <xdr:pic>
      <xdr:nvPicPr>
        <xdr:cNvPr id="6" name="Picture 5" descr="Description: C:\Users\User\Downloads\osun logo.jpg">
          <a:extLst>
            <a:ext uri="{FF2B5EF4-FFF2-40B4-BE49-F238E27FC236}">
              <a16:creationId xmlns:a16="http://schemas.microsoft.com/office/drawing/2014/main" id="{00000000-0008-0000-4E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40550"/>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E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E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E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4F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4F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4F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4F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4F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4F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4F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9">
          <a:hlinkClick xmlns:r="http://schemas.openxmlformats.org/officeDocument/2006/relationships" r:id="rId2" tooltip="Return to Loans/Borrowings"/>
          <a:extLst>
            <a:ext uri="{FF2B5EF4-FFF2-40B4-BE49-F238E27FC236}">
              <a16:creationId xmlns:a16="http://schemas.microsoft.com/office/drawing/2014/main" id="{00000000-0008-0000-4F00-00000A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3" tooltip="Go to Aids and Grants"/>
          <a:extLst>
            <a:ext uri="{FF2B5EF4-FFF2-40B4-BE49-F238E27FC236}">
              <a16:creationId xmlns:a16="http://schemas.microsoft.com/office/drawing/2014/main" id="{00000000-0008-0000-4F00-00000B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1">
          <a:hlinkClick xmlns:r="http://schemas.openxmlformats.org/officeDocument/2006/relationships" r:id="rId4" tooltip="Go to Breakdown"/>
          <a:extLst>
            <a:ext uri="{FF2B5EF4-FFF2-40B4-BE49-F238E27FC236}">
              <a16:creationId xmlns:a16="http://schemas.microsoft.com/office/drawing/2014/main" id="{00000000-0008-0000-4F00-00000C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534330</xdr:colOff>
      <xdr:row>3</xdr:row>
      <xdr:rowOff>325243</xdr:rowOff>
    </xdr:to>
    <xdr:pic>
      <xdr:nvPicPr>
        <xdr:cNvPr id="13" name="Picture 12" descr="Description: C:\Users\User\Downloads\osun logo.jpg">
          <a:extLst>
            <a:ext uri="{FF2B5EF4-FFF2-40B4-BE49-F238E27FC236}">
              <a16:creationId xmlns:a16="http://schemas.microsoft.com/office/drawing/2014/main" id="{00000000-0008-0000-4F00-00000D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2055"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4" name="Rounded Rectangle 13">
          <a:hlinkClick xmlns:r="http://schemas.openxmlformats.org/officeDocument/2006/relationships" r:id="rId6" tooltip="Return to Homepage"/>
          <a:extLst>
            <a:ext uri="{FF2B5EF4-FFF2-40B4-BE49-F238E27FC236}">
              <a16:creationId xmlns:a16="http://schemas.microsoft.com/office/drawing/2014/main" id="{00000000-0008-0000-4F00-00000E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5" name="Rounded Rectangle 14">
          <a:hlinkClick xmlns:r="http://schemas.openxmlformats.org/officeDocument/2006/relationships" r:id="rId7" tooltip="Go to Summary"/>
          <a:extLst>
            <a:ext uri="{FF2B5EF4-FFF2-40B4-BE49-F238E27FC236}">
              <a16:creationId xmlns:a16="http://schemas.microsoft.com/office/drawing/2014/main" id="{00000000-0008-0000-4F00-00000F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6" name="Rounded Rectangle 15">
          <a:hlinkClick xmlns:r="http://schemas.openxmlformats.org/officeDocument/2006/relationships" r:id="rId8" tooltip="Return to Input"/>
          <a:extLst>
            <a:ext uri="{FF2B5EF4-FFF2-40B4-BE49-F238E27FC236}">
              <a16:creationId xmlns:a16="http://schemas.microsoft.com/office/drawing/2014/main" id="{00000000-0008-0000-4F00-000010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0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0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0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50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0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0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0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0" y="34290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2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2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2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52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2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2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2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3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3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3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464480</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53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8405"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3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3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3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5" name="Rounded Rectangle 4">
          <a:hlinkClick xmlns:r="http://schemas.openxmlformats.org/officeDocument/2006/relationships" r:id="rId3" tooltip="Go to Aids and Grants"/>
          <a:extLst>
            <a:ext uri="{FF2B5EF4-FFF2-40B4-BE49-F238E27FC236}">
              <a16:creationId xmlns:a16="http://schemas.microsoft.com/office/drawing/2014/main" id="{00000000-0008-0000-1500-000005000000}"/>
            </a:ext>
          </a:extLst>
        </xdr:cNvPr>
        <xdr:cNvSpPr/>
      </xdr:nvSpPr>
      <xdr:spPr>
        <a:xfrm>
          <a:off x="859341" y="1292148"/>
          <a:ext cx="0"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4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4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4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54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4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4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4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5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500-000003000000}"/>
            </a:ext>
          </a:extLst>
        </xdr:cNvPr>
        <xdr:cNvSpPr/>
      </xdr:nvSpPr>
      <xdr:spPr>
        <a:xfrm>
          <a:off x="360095" y="1777923"/>
          <a:ext cx="694166" cy="16517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5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5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249464</xdr:colOff>
      <xdr:row>3</xdr:row>
      <xdr:rowOff>68036</xdr:rowOff>
    </xdr:to>
    <xdr:pic>
      <xdr:nvPicPr>
        <xdr:cNvPr id="6" name="Picture 5" descr="Description: C:\Users\User\Downloads\osun logo.jpg">
          <a:extLst>
            <a:ext uri="{FF2B5EF4-FFF2-40B4-BE49-F238E27FC236}">
              <a16:creationId xmlns:a16="http://schemas.microsoft.com/office/drawing/2014/main" id="{00000000-0008-0000-55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097189" cy="982436"/>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5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5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5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6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6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6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56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6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6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6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0" y="400050"/>
          <a:ext cx="733425" cy="1987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700-000003000000}"/>
            </a:ext>
          </a:extLst>
        </xdr:cNvPr>
        <xdr:cNvSpPr/>
      </xdr:nvSpPr>
      <xdr:spPr>
        <a:xfrm>
          <a:off x="360095" y="15112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700-000004000000}"/>
            </a:ext>
          </a:extLst>
        </xdr:cNvPr>
        <xdr:cNvSpPr/>
      </xdr:nvSpPr>
      <xdr:spPr>
        <a:xfrm>
          <a:off x="964116" y="10254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700-000005000000}"/>
            </a:ext>
          </a:extLst>
        </xdr:cNvPr>
        <xdr:cNvSpPr/>
      </xdr:nvSpPr>
      <xdr:spPr>
        <a:xfrm>
          <a:off x="696950" y="6883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272143</xdr:colOff>
      <xdr:row>3</xdr:row>
      <xdr:rowOff>283482</xdr:rowOff>
    </xdr:to>
    <xdr:pic>
      <xdr:nvPicPr>
        <xdr:cNvPr id="6" name="Picture 5" descr="Description: C:\Users\User\Downloads\osun logo.jpg">
          <a:extLst>
            <a:ext uri="{FF2B5EF4-FFF2-40B4-BE49-F238E27FC236}">
              <a16:creationId xmlns:a16="http://schemas.microsoft.com/office/drawing/2014/main" id="{00000000-0008-0000-57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119868" cy="931182"/>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700-000007000000}"/>
            </a:ext>
          </a:extLst>
        </xdr:cNvPr>
        <xdr:cNvSpPr/>
      </xdr:nvSpPr>
      <xdr:spPr>
        <a:xfrm>
          <a:off x="1" y="6709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700-000008000000}"/>
            </a:ext>
          </a:extLst>
        </xdr:cNvPr>
        <xdr:cNvSpPr/>
      </xdr:nvSpPr>
      <xdr:spPr>
        <a:xfrm>
          <a:off x="0" y="12738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700-000009000000}"/>
            </a:ext>
          </a:extLst>
        </xdr:cNvPr>
        <xdr:cNvSpPr/>
      </xdr:nvSpPr>
      <xdr:spPr>
        <a:xfrm>
          <a:off x="117549" y="10050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8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8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8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58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8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8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8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0" name="Rounded Rectangle 9">
          <a:hlinkClick xmlns:r="http://schemas.openxmlformats.org/officeDocument/2006/relationships" r:id="rId2" tooltip="Return to Loans/Borrowings"/>
          <a:extLst>
            <a:ext uri="{FF2B5EF4-FFF2-40B4-BE49-F238E27FC236}">
              <a16:creationId xmlns:a16="http://schemas.microsoft.com/office/drawing/2014/main" id="{00000000-0008-0000-5800-00000A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3" tooltip="Go to Aids and Grants"/>
          <a:extLst>
            <a:ext uri="{FF2B5EF4-FFF2-40B4-BE49-F238E27FC236}">
              <a16:creationId xmlns:a16="http://schemas.microsoft.com/office/drawing/2014/main" id="{00000000-0008-0000-5800-00000B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2" name="Rounded Rectangle 11">
          <a:hlinkClick xmlns:r="http://schemas.openxmlformats.org/officeDocument/2006/relationships" r:id="rId4" tooltip="Go to Breakdown"/>
          <a:extLst>
            <a:ext uri="{FF2B5EF4-FFF2-40B4-BE49-F238E27FC236}">
              <a16:creationId xmlns:a16="http://schemas.microsoft.com/office/drawing/2014/main" id="{00000000-0008-0000-5800-00000C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534330</xdr:colOff>
      <xdr:row>3</xdr:row>
      <xdr:rowOff>325243</xdr:rowOff>
    </xdr:to>
    <xdr:pic>
      <xdr:nvPicPr>
        <xdr:cNvPr id="13" name="Picture 12" descr="Description: C:\Users\User\Downloads\osun logo.jpg">
          <a:extLst>
            <a:ext uri="{FF2B5EF4-FFF2-40B4-BE49-F238E27FC236}">
              <a16:creationId xmlns:a16="http://schemas.microsoft.com/office/drawing/2014/main" id="{00000000-0008-0000-5800-00000D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2055"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4" name="Rounded Rectangle 13">
          <a:hlinkClick xmlns:r="http://schemas.openxmlformats.org/officeDocument/2006/relationships" r:id="rId6" tooltip="Return to Homepage"/>
          <a:extLst>
            <a:ext uri="{FF2B5EF4-FFF2-40B4-BE49-F238E27FC236}">
              <a16:creationId xmlns:a16="http://schemas.microsoft.com/office/drawing/2014/main" id="{00000000-0008-0000-5800-00000E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5" name="Rounded Rectangle 14">
          <a:hlinkClick xmlns:r="http://schemas.openxmlformats.org/officeDocument/2006/relationships" r:id="rId7" tooltip="Go to Summary"/>
          <a:extLst>
            <a:ext uri="{FF2B5EF4-FFF2-40B4-BE49-F238E27FC236}">
              <a16:creationId xmlns:a16="http://schemas.microsoft.com/office/drawing/2014/main" id="{00000000-0008-0000-5800-00000F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6" name="Rounded Rectangle 15">
          <a:hlinkClick xmlns:r="http://schemas.openxmlformats.org/officeDocument/2006/relationships" r:id="rId8" tooltip="Return to Input"/>
          <a:extLst>
            <a:ext uri="{FF2B5EF4-FFF2-40B4-BE49-F238E27FC236}">
              <a16:creationId xmlns:a16="http://schemas.microsoft.com/office/drawing/2014/main" id="{00000000-0008-0000-5800-000010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7" name="Rounded Rectangle 16">
          <a:hlinkClick xmlns:r="http://schemas.openxmlformats.org/officeDocument/2006/relationships" r:id="rId2" tooltip="Return to Loans/Borrowings"/>
          <a:extLst>
            <a:ext uri="{FF2B5EF4-FFF2-40B4-BE49-F238E27FC236}">
              <a16:creationId xmlns:a16="http://schemas.microsoft.com/office/drawing/2014/main" id="{00000000-0008-0000-5800-000011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8" name="Rounded Rectangle 17">
          <a:hlinkClick xmlns:r="http://schemas.openxmlformats.org/officeDocument/2006/relationships" r:id="rId3" tooltip="Go to Aids and Grants"/>
          <a:extLst>
            <a:ext uri="{FF2B5EF4-FFF2-40B4-BE49-F238E27FC236}">
              <a16:creationId xmlns:a16="http://schemas.microsoft.com/office/drawing/2014/main" id="{00000000-0008-0000-5800-000012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9" name="Rounded Rectangle 18">
          <a:hlinkClick xmlns:r="http://schemas.openxmlformats.org/officeDocument/2006/relationships" r:id="rId4" tooltip="Go to Breakdown"/>
          <a:extLst>
            <a:ext uri="{FF2B5EF4-FFF2-40B4-BE49-F238E27FC236}">
              <a16:creationId xmlns:a16="http://schemas.microsoft.com/office/drawing/2014/main" id="{00000000-0008-0000-5800-000013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534330</xdr:colOff>
      <xdr:row>3</xdr:row>
      <xdr:rowOff>325243</xdr:rowOff>
    </xdr:to>
    <xdr:pic>
      <xdr:nvPicPr>
        <xdr:cNvPr id="20" name="Picture 19" descr="Description: C:\Users\User\Downloads\osun logo.jpg">
          <a:extLst>
            <a:ext uri="{FF2B5EF4-FFF2-40B4-BE49-F238E27FC236}">
              <a16:creationId xmlns:a16="http://schemas.microsoft.com/office/drawing/2014/main" id="{00000000-0008-0000-5800-00001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2055"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21" name="Rounded Rectangle 20">
          <a:hlinkClick xmlns:r="http://schemas.openxmlformats.org/officeDocument/2006/relationships" r:id="rId6" tooltip="Return to Homepage"/>
          <a:extLst>
            <a:ext uri="{FF2B5EF4-FFF2-40B4-BE49-F238E27FC236}">
              <a16:creationId xmlns:a16="http://schemas.microsoft.com/office/drawing/2014/main" id="{00000000-0008-0000-5800-000015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22" name="Rounded Rectangle 21">
          <a:hlinkClick xmlns:r="http://schemas.openxmlformats.org/officeDocument/2006/relationships" r:id="rId7" tooltip="Go to Summary"/>
          <a:extLst>
            <a:ext uri="{FF2B5EF4-FFF2-40B4-BE49-F238E27FC236}">
              <a16:creationId xmlns:a16="http://schemas.microsoft.com/office/drawing/2014/main" id="{00000000-0008-0000-5800-000016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23" name="Rounded Rectangle 22">
          <a:hlinkClick xmlns:r="http://schemas.openxmlformats.org/officeDocument/2006/relationships" r:id="rId8" tooltip="Return to Input"/>
          <a:extLst>
            <a:ext uri="{FF2B5EF4-FFF2-40B4-BE49-F238E27FC236}">
              <a16:creationId xmlns:a16="http://schemas.microsoft.com/office/drawing/2014/main" id="{00000000-0008-0000-5800-000017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900-000003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900-000004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9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532515</xdr:colOff>
      <xdr:row>3</xdr:row>
      <xdr:rowOff>324789</xdr:rowOff>
    </xdr:to>
    <xdr:pic>
      <xdr:nvPicPr>
        <xdr:cNvPr id="6" name="Picture 5" descr="Description: C:\Users\User\Downloads\osun logo.jpg">
          <a:extLst>
            <a:ext uri="{FF2B5EF4-FFF2-40B4-BE49-F238E27FC236}">
              <a16:creationId xmlns:a16="http://schemas.microsoft.com/office/drawing/2014/main" id="{00000000-0008-0000-59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0240" cy="1239189"/>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7" name="Rounded Rectangle 6">
          <a:hlinkClick xmlns:r="http://schemas.openxmlformats.org/officeDocument/2006/relationships" r:id="rId6" tooltip="Return to Homepage"/>
          <a:extLst>
            <a:ext uri="{FF2B5EF4-FFF2-40B4-BE49-F238E27FC236}">
              <a16:creationId xmlns:a16="http://schemas.microsoft.com/office/drawing/2014/main" id="{00000000-0008-0000-5900-000007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8" name="Rounded Rectangle 7">
          <a:hlinkClick xmlns:r="http://schemas.openxmlformats.org/officeDocument/2006/relationships" r:id="rId7" tooltip="Go to Summary"/>
          <a:extLst>
            <a:ext uri="{FF2B5EF4-FFF2-40B4-BE49-F238E27FC236}">
              <a16:creationId xmlns:a16="http://schemas.microsoft.com/office/drawing/2014/main" id="{00000000-0008-0000-5900-000008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9" name="Rounded Rectangle 8">
          <a:hlinkClick xmlns:r="http://schemas.openxmlformats.org/officeDocument/2006/relationships" r:id="rId8" tooltip="Return to Input"/>
          <a:extLst>
            <a:ext uri="{FF2B5EF4-FFF2-40B4-BE49-F238E27FC236}">
              <a16:creationId xmlns:a16="http://schemas.microsoft.com/office/drawing/2014/main" id="{00000000-0008-0000-5900-000009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 name="Rounded Rectangle 2">
          <a:hlinkClick xmlns:r="http://schemas.openxmlformats.org/officeDocument/2006/relationships" r:id="rId2" tooltip="Return to Loans/Borrowings"/>
          <a:extLst>
            <a:ext uri="{FF2B5EF4-FFF2-40B4-BE49-F238E27FC236}">
              <a16:creationId xmlns:a16="http://schemas.microsoft.com/office/drawing/2014/main" id="{00000000-0008-0000-5A00-000003000000}"/>
            </a:ext>
          </a:extLst>
        </xdr:cNvPr>
        <xdr:cNvSpPr/>
      </xdr:nvSpPr>
      <xdr:spPr>
        <a:xfrm>
          <a:off x="360095" y="1615998"/>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4" name="Rounded Rectangle 3">
          <a:hlinkClick xmlns:r="http://schemas.openxmlformats.org/officeDocument/2006/relationships" r:id="rId3" tooltip="Go to Aids and Grants"/>
          <a:extLst>
            <a:ext uri="{FF2B5EF4-FFF2-40B4-BE49-F238E27FC236}">
              <a16:creationId xmlns:a16="http://schemas.microsoft.com/office/drawing/2014/main" id="{00000000-0008-0000-5A00-000004000000}"/>
            </a:ext>
          </a:extLst>
        </xdr:cNvPr>
        <xdr:cNvSpPr/>
      </xdr:nvSpPr>
      <xdr:spPr>
        <a:xfrm>
          <a:off x="964116" y="1292148"/>
          <a:ext cx="882805" cy="31223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5" name="Rounded Rectangle 4">
          <a:hlinkClick xmlns:r="http://schemas.openxmlformats.org/officeDocument/2006/relationships" r:id="rId4" tooltip="Go to Breakdown"/>
          <a:extLst>
            <a:ext uri="{FF2B5EF4-FFF2-40B4-BE49-F238E27FC236}">
              <a16:creationId xmlns:a16="http://schemas.microsoft.com/office/drawing/2014/main" id="{00000000-0008-0000-5A00-000005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xdr:from>
      <xdr:col>0</xdr:col>
      <xdr:colOff>1</xdr:colOff>
      <xdr:row>3</xdr:row>
      <xdr:rowOff>23232</xdr:rowOff>
    </xdr:from>
    <xdr:to>
      <xdr:col>0</xdr:col>
      <xdr:colOff>755031</xdr:colOff>
      <xdr:row>3</xdr:row>
      <xdr:rowOff>290396</xdr:rowOff>
    </xdr:to>
    <xdr:sp macro="" textlink="">
      <xdr:nvSpPr>
        <xdr:cNvPr id="6" name="Rounded Rectangle 6">
          <a:hlinkClick xmlns:r="http://schemas.openxmlformats.org/officeDocument/2006/relationships" r:id="rId5" tooltip="Return to Homepage"/>
          <a:extLst>
            <a:ext uri="{FF2B5EF4-FFF2-40B4-BE49-F238E27FC236}">
              <a16:creationId xmlns:a16="http://schemas.microsoft.com/office/drawing/2014/main" id="{00000000-0008-0000-5A00-000006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7" name="Rounded Rectangle 7">
          <a:hlinkClick xmlns:r="http://schemas.openxmlformats.org/officeDocument/2006/relationships" r:id="rId6" tooltip="Go to Summary"/>
          <a:extLst>
            <a:ext uri="{FF2B5EF4-FFF2-40B4-BE49-F238E27FC236}">
              <a16:creationId xmlns:a16="http://schemas.microsoft.com/office/drawing/2014/main" id="{00000000-0008-0000-5A00-000007000000}"/>
            </a:ext>
          </a:extLst>
        </xdr:cNvPr>
        <xdr:cNvSpPr/>
      </xdr:nvSpPr>
      <xdr:spPr>
        <a:xfrm>
          <a:off x="0" y="1540532"/>
          <a:ext cx="1022194" cy="8708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8" name="Rounded Rectangle 8">
          <a:hlinkClick xmlns:r="http://schemas.openxmlformats.org/officeDocument/2006/relationships" r:id="rId7" tooltip="Return to Input"/>
          <a:extLst>
            <a:ext uri="{FF2B5EF4-FFF2-40B4-BE49-F238E27FC236}">
              <a16:creationId xmlns:a16="http://schemas.microsoft.com/office/drawing/2014/main" id="{00000000-0008-0000-5A00-000008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9" name="Rounded Rectangle 9">
          <a:hlinkClick xmlns:r="http://schemas.openxmlformats.org/officeDocument/2006/relationships" r:id="rId2" tooltip="Return to Loans/Borrowings"/>
          <a:extLst>
            <a:ext uri="{FF2B5EF4-FFF2-40B4-BE49-F238E27FC236}">
              <a16:creationId xmlns:a16="http://schemas.microsoft.com/office/drawing/2014/main" id="{00000000-0008-0000-5A00-000009000000}"/>
            </a:ext>
          </a:extLst>
        </xdr:cNvPr>
        <xdr:cNvSpPr/>
      </xdr:nvSpPr>
      <xdr:spPr>
        <a:xfrm>
          <a:off x="360095" y="1615998"/>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0" name="Rounded Rectangle 10">
          <a:hlinkClick xmlns:r="http://schemas.openxmlformats.org/officeDocument/2006/relationships" r:id="rId3" tooltip="Go to Aids and Grants"/>
          <a:extLst>
            <a:ext uri="{FF2B5EF4-FFF2-40B4-BE49-F238E27FC236}">
              <a16:creationId xmlns:a16="http://schemas.microsoft.com/office/drawing/2014/main" id="{00000000-0008-0000-5A00-00000A000000}"/>
            </a:ext>
          </a:extLst>
        </xdr:cNvPr>
        <xdr:cNvSpPr/>
      </xdr:nvSpPr>
      <xdr:spPr>
        <a:xfrm>
          <a:off x="964116" y="1292148"/>
          <a:ext cx="882805" cy="31223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1" name="Rounded Rectangle 11">
          <a:hlinkClick xmlns:r="http://schemas.openxmlformats.org/officeDocument/2006/relationships" r:id="rId4" tooltip="Go to Breakdown"/>
          <a:extLst>
            <a:ext uri="{FF2B5EF4-FFF2-40B4-BE49-F238E27FC236}">
              <a16:creationId xmlns:a16="http://schemas.microsoft.com/office/drawing/2014/main" id="{00000000-0008-0000-5A00-00000B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473098</xdr:colOff>
      <xdr:row>3</xdr:row>
      <xdr:rowOff>325243</xdr:rowOff>
    </xdr:to>
    <xdr:pic>
      <xdr:nvPicPr>
        <xdr:cNvPr id="12" name="Picture 11" descr="Description: C:\Users\User\Downloads\osun logo.jpg">
          <a:extLst>
            <a:ext uri="{FF2B5EF4-FFF2-40B4-BE49-F238E27FC236}">
              <a16:creationId xmlns:a16="http://schemas.microsoft.com/office/drawing/2014/main" id="{00000000-0008-0000-5A00-00000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14525" y="0"/>
          <a:ext cx="1397023"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3" name="Rounded Rectangle 13">
          <a:hlinkClick xmlns:r="http://schemas.openxmlformats.org/officeDocument/2006/relationships" r:id="rId5" tooltip="Return to Homepage"/>
          <a:extLst>
            <a:ext uri="{FF2B5EF4-FFF2-40B4-BE49-F238E27FC236}">
              <a16:creationId xmlns:a16="http://schemas.microsoft.com/office/drawing/2014/main" id="{00000000-0008-0000-5A00-00000D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4" name="Rounded Rectangle 14">
          <a:hlinkClick xmlns:r="http://schemas.openxmlformats.org/officeDocument/2006/relationships" r:id="rId6" tooltip="Go to Summary"/>
          <a:extLst>
            <a:ext uri="{FF2B5EF4-FFF2-40B4-BE49-F238E27FC236}">
              <a16:creationId xmlns:a16="http://schemas.microsoft.com/office/drawing/2014/main" id="{00000000-0008-0000-5A00-00000E000000}"/>
            </a:ext>
          </a:extLst>
        </xdr:cNvPr>
        <xdr:cNvSpPr/>
      </xdr:nvSpPr>
      <xdr:spPr>
        <a:xfrm>
          <a:off x="0" y="1540532"/>
          <a:ext cx="1022194" cy="87082"/>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5" name="Rounded Rectangle 15">
          <a:hlinkClick xmlns:r="http://schemas.openxmlformats.org/officeDocument/2006/relationships" r:id="rId7" tooltip="Return to Input"/>
          <a:extLst>
            <a:ext uri="{FF2B5EF4-FFF2-40B4-BE49-F238E27FC236}">
              <a16:creationId xmlns:a16="http://schemas.microsoft.com/office/drawing/2014/main" id="{00000000-0008-0000-5A00-00000F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333375</xdr:colOff>
      <xdr:row>1</xdr:row>
      <xdr:rowOff>79375</xdr:rowOff>
    </xdr:from>
    <xdr:ext cx="184731" cy="264560"/>
    <xdr:sp macro="" textlink="">
      <xdr:nvSpPr>
        <xdr:cNvPr id="2" name="TextBox 1">
          <a:extLst>
            <a:ext uri="{FF2B5EF4-FFF2-40B4-BE49-F238E27FC236}">
              <a16:creationId xmlns:a16="http://schemas.microsoft.com/office/drawing/2014/main" id="{00000000-0008-0000-5B00-000002000000}"/>
            </a:ext>
          </a:extLst>
        </xdr:cNvPr>
        <xdr:cNvSpPr txBox="1"/>
      </xdr:nvSpPr>
      <xdr:spPr>
        <a:xfrm>
          <a:off x="942975" y="26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2733</xdr:colOff>
      <xdr:row>1</xdr:row>
      <xdr:rowOff>3</xdr:rowOff>
    </xdr:from>
    <xdr:ext cx="1352748" cy="1147882"/>
    <xdr:pic>
      <xdr:nvPicPr>
        <xdr:cNvPr id="2" name="Picture 1" descr="Description: C:\Users\User\Downloads\osun logo.jpg">
          <a:extLst>
            <a:ext uri="{FF2B5EF4-FFF2-40B4-BE49-F238E27FC236}">
              <a16:creationId xmlns:a16="http://schemas.microsoft.com/office/drawing/2014/main" id="{00000000-0008-0000-5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 y="190503"/>
          <a:ext cx="1352748" cy="1147882"/>
        </a:xfrm>
        <a:prstGeom prst="rect">
          <a:avLst/>
        </a:prstGeom>
        <a:noFill/>
        <a:ln>
          <a:noFill/>
        </a:ln>
      </xdr:spPr>
    </xdr:pic>
    <xdr:clientData/>
  </xdr:oneCellAnchor>
</xdr:wsDr>
</file>

<file path=xl/drawings/drawing79.xml><?xml version="1.0" encoding="utf-8"?>
<xdr:wsDr xmlns:xdr="http://schemas.openxmlformats.org/drawingml/2006/spreadsheetDrawing" xmlns:a="http://schemas.openxmlformats.org/drawingml/2006/main">
  <xdr:oneCellAnchor>
    <xdr:from>
      <xdr:col>1</xdr:col>
      <xdr:colOff>2734</xdr:colOff>
      <xdr:row>1</xdr:row>
      <xdr:rowOff>3</xdr:rowOff>
    </xdr:from>
    <xdr:ext cx="1017802" cy="1043212"/>
    <xdr:pic>
      <xdr:nvPicPr>
        <xdr:cNvPr id="2" name="Picture 1" descr="Description: C:\Users\User\Downloads\osun logo.jpg">
          <a:extLst>
            <a:ext uri="{FF2B5EF4-FFF2-40B4-BE49-F238E27FC236}">
              <a16:creationId xmlns:a16="http://schemas.microsoft.com/office/drawing/2014/main" id="{00000000-0008-0000-5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334" y="257178"/>
          <a:ext cx="1017802" cy="1043212"/>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4" name="Arrow: Left 1">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5" name="Rounded Rectangle 4">
          <a:hlinkClick xmlns:r="http://schemas.openxmlformats.org/officeDocument/2006/relationships" r:id="rId3" tooltip="Go to Aids and Grants"/>
          <a:extLst>
            <a:ext uri="{FF2B5EF4-FFF2-40B4-BE49-F238E27FC236}">
              <a16:creationId xmlns:a16="http://schemas.microsoft.com/office/drawing/2014/main" id="{00000000-0008-0000-1600-000005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6" name="Arrow: Left 1">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7" name="Arrow: Left 1">
          <a:hlinkClick xmlns:r="http://schemas.openxmlformats.org/officeDocument/2006/relationships" r:id="rId2"/>
          <a:extLst>
            <a:ext uri="{FF2B5EF4-FFF2-40B4-BE49-F238E27FC236}">
              <a16:creationId xmlns:a16="http://schemas.microsoft.com/office/drawing/2014/main" id="{00000000-0008-0000-1600-000007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8" name="Rounded Rectangle 7">
          <a:hlinkClick xmlns:r="http://schemas.openxmlformats.org/officeDocument/2006/relationships" r:id="rId3" tooltip="Go to Aids and Grants"/>
          <a:extLst>
            <a:ext uri="{FF2B5EF4-FFF2-40B4-BE49-F238E27FC236}">
              <a16:creationId xmlns:a16="http://schemas.microsoft.com/office/drawing/2014/main" id="{00000000-0008-0000-1600-000008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9" name="Arrow: Left 1">
          <a:hlinkClick xmlns:r="http://schemas.openxmlformats.org/officeDocument/2006/relationships" r:id="rId2"/>
          <a:extLst>
            <a:ext uri="{FF2B5EF4-FFF2-40B4-BE49-F238E27FC236}">
              <a16:creationId xmlns:a16="http://schemas.microsoft.com/office/drawing/2014/main" id="{00000000-0008-0000-1600-000009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10" name="Arrow: Left 1">
          <a:hlinkClick xmlns:r="http://schemas.openxmlformats.org/officeDocument/2006/relationships" r:id="rId2"/>
          <a:extLst>
            <a:ext uri="{FF2B5EF4-FFF2-40B4-BE49-F238E27FC236}">
              <a16:creationId xmlns:a16="http://schemas.microsoft.com/office/drawing/2014/main" id="{00000000-0008-0000-1600-00000A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1" name="Rounded Rectangle 10">
          <a:hlinkClick xmlns:r="http://schemas.openxmlformats.org/officeDocument/2006/relationships" r:id="rId3" tooltip="Go to Aids and Grants"/>
          <a:extLst>
            <a:ext uri="{FF2B5EF4-FFF2-40B4-BE49-F238E27FC236}">
              <a16:creationId xmlns:a16="http://schemas.microsoft.com/office/drawing/2014/main" id="{00000000-0008-0000-1600-00000B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2" name="Rounded Rectangle 11">
          <a:hlinkClick xmlns:r="http://schemas.openxmlformats.org/officeDocument/2006/relationships" r:id="rId3" tooltip="Go to Aids and Grants"/>
          <a:extLst>
            <a:ext uri="{FF2B5EF4-FFF2-40B4-BE49-F238E27FC236}">
              <a16:creationId xmlns:a16="http://schemas.microsoft.com/office/drawing/2014/main" id="{00000000-0008-0000-1600-00000C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13" name="Rounded Rectangle 12">
          <a:hlinkClick xmlns:r="http://schemas.openxmlformats.org/officeDocument/2006/relationships" r:id="rId4" tooltip="Return to Loans/Borrowings"/>
          <a:extLst>
            <a:ext uri="{FF2B5EF4-FFF2-40B4-BE49-F238E27FC236}">
              <a16:creationId xmlns:a16="http://schemas.microsoft.com/office/drawing/2014/main" id="{00000000-0008-0000-1600-00000D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14" name="Rounded Rectangle 13">
          <a:hlinkClick xmlns:r="http://schemas.openxmlformats.org/officeDocument/2006/relationships" r:id="rId3" tooltip="Go to Aids and Grants"/>
          <a:extLst>
            <a:ext uri="{FF2B5EF4-FFF2-40B4-BE49-F238E27FC236}">
              <a16:creationId xmlns:a16="http://schemas.microsoft.com/office/drawing/2014/main" id="{00000000-0008-0000-1600-00000E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15" name="Rounded Rectangle 14">
          <a:hlinkClick xmlns:r="http://schemas.openxmlformats.org/officeDocument/2006/relationships" r:id="rId5" tooltip="Go to Breakdown"/>
          <a:extLst>
            <a:ext uri="{FF2B5EF4-FFF2-40B4-BE49-F238E27FC236}">
              <a16:creationId xmlns:a16="http://schemas.microsoft.com/office/drawing/2014/main" id="{00000000-0008-0000-1600-00000F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466294</xdr:colOff>
      <xdr:row>3</xdr:row>
      <xdr:rowOff>325243</xdr:rowOff>
    </xdr:to>
    <xdr:pic>
      <xdr:nvPicPr>
        <xdr:cNvPr id="16" name="Picture 15" descr="Description: C:\Users\User\Downloads\osun logo.jpg">
          <a:extLst>
            <a:ext uri="{FF2B5EF4-FFF2-40B4-BE49-F238E27FC236}">
              <a16:creationId xmlns:a16="http://schemas.microsoft.com/office/drawing/2014/main" id="{00000000-0008-0000-1600-000010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90219"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17" name="Rounded Rectangle 16">
          <a:hlinkClick xmlns:r="http://schemas.openxmlformats.org/officeDocument/2006/relationships" r:id="rId7" tooltip="Return to Homepage"/>
          <a:extLst>
            <a:ext uri="{FF2B5EF4-FFF2-40B4-BE49-F238E27FC236}">
              <a16:creationId xmlns:a16="http://schemas.microsoft.com/office/drawing/2014/main" id="{00000000-0008-0000-1600-000011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18" name="Rounded Rectangle 17">
          <a:hlinkClick xmlns:r="http://schemas.openxmlformats.org/officeDocument/2006/relationships" r:id="rId8" tooltip="Go to Summary"/>
          <a:extLst>
            <a:ext uri="{FF2B5EF4-FFF2-40B4-BE49-F238E27FC236}">
              <a16:creationId xmlns:a16="http://schemas.microsoft.com/office/drawing/2014/main" id="{00000000-0008-0000-1600-000012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9" name="Rounded Rectangle 18">
          <a:hlinkClick xmlns:r="http://schemas.openxmlformats.org/officeDocument/2006/relationships" r:id="rId9" tooltip="Return to Input"/>
          <a:extLst>
            <a:ext uri="{FF2B5EF4-FFF2-40B4-BE49-F238E27FC236}">
              <a16:creationId xmlns:a16="http://schemas.microsoft.com/office/drawing/2014/main" id="{00000000-0008-0000-1600-000013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twoCellAnchor>
    <xdr:from>
      <xdr:col>0</xdr:col>
      <xdr:colOff>0</xdr:colOff>
      <xdr:row>1</xdr:row>
      <xdr:rowOff>0</xdr:rowOff>
    </xdr:from>
    <xdr:to>
      <xdr:col>0</xdr:col>
      <xdr:colOff>733425</xdr:colOff>
      <xdr:row>3</xdr:row>
      <xdr:rowOff>8280</xdr:rowOff>
    </xdr:to>
    <xdr:sp macro="" textlink="">
      <xdr:nvSpPr>
        <xdr:cNvPr id="20" name="Arrow: Left 1">
          <a:hlinkClick xmlns:r="http://schemas.openxmlformats.org/officeDocument/2006/relationships" r:id="rId1"/>
          <a:extLst>
            <a:ext uri="{FF2B5EF4-FFF2-40B4-BE49-F238E27FC236}">
              <a16:creationId xmlns:a16="http://schemas.microsoft.com/office/drawing/2014/main" id="{00000000-0008-0000-1600-000014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21" name="Arrow: Left 1">
          <a:hlinkClick xmlns:r="http://schemas.openxmlformats.org/officeDocument/2006/relationships" r:id="rId2"/>
          <a:extLst>
            <a:ext uri="{FF2B5EF4-FFF2-40B4-BE49-F238E27FC236}">
              <a16:creationId xmlns:a16="http://schemas.microsoft.com/office/drawing/2014/main" id="{00000000-0008-0000-1600-000015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22" name="Arrow: Left 1">
          <a:hlinkClick xmlns:r="http://schemas.openxmlformats.org/officeDocument/2006/relationships" r:id="rId2"/>
          <a:extLst>
            <a:ext uri="{FF2B5EF4-FFF2-40B4-BE49-F238E27FC236}">
              <a16:creationId xmlns:a16="http://schemas.microsoft.com/office/drawing/2014/main" id="{00000000-0008-0000-1600-000016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23" name="Rounded Rectangle 22">
          <a:hlinkClick xmlns:r="http://schemas.openxmlformats.org/officeDocument/2006/relationships" r:id="rId3" tooltip="Go to Aids and Grants"/>
          <a:extLst>
            <a:ext uri="{FF2B5EF4-FFF2-40B4-BE49-F238E27FC236}">
              <a16:creationId xmlns:a16="http://schemas.microsoft.com/office/drawing/2014/main" id="{00000000-0008-0000-1600-000017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24" name="Arrow: Left 1">
          <a:hlinkClick xmlns:r="http://schemas.openxmlformats.org/officeDocument/2006/relationships" r:id="rId2"/>
          <a:extLst>
            <a:ext uri="{FF2B5EF4-FFF2-40B4-BE49-F238E27FC236}">
              <a16:creationId xmlns:a16="http://schemas.microsoft.com/office/drawing/2014/main" id="{00000000-0008-0000-1600-000018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25" name="Arrow: Left 1">
          <a:hlinkClick xmlns:r="http://schemas.openxmlformats.org/officeDocument/2006/relationships" r:id="rId2"/>
          <a:extLst>
            <a:ext uri="{FF2B5EF4-FFF2-40B4-BE49-F238E27FC236}">
              <a16:creationId xmlns:a16="http://schemas.microsoft.com/office/drawing/2014/main" id="{00000000-0008-0000-1600-000019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26" name="Rounded Rectangle 25">
          <a:hlinkClick xmlns:r="http://schemas.openxmlformats.org/officeDocument/2006/relationships" r:id="rId3" tooltip="Go to Aids and Grants"/>
          <a:extLst>
            <a:ext uri="{FF2B5EF4-FFF2-40B4-BE49-F238E27FC236}">
              <a16:creationId xmlns:a16="http://schemas.microsoft.com/office/drawing/2014/main" id="{00000000-0008-0000-1600-00001A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0</xdr:colOff>
      <xdr:row>1</xdr:row>
      <xdr:rowOff>0</xdr:rowOff>
    </xdr:from>
    <xdr:to>
      <xdr:col>0</xdr:col>
      <xdr:colOff>733425</xdr:colOff>
      <xdr:row>2</xdr:row>
      <xdr:rowOff>8280</xdr:rowOff>
    </xdr:to>
    <xdr:sp macro="" textlink="">
      <xdr:nvSpPr>
        <xdr:cNvPr id="27" name="Arrow: Left 1">
          <a:hlinkClick xmlns:r="http://schemas.openxmlformats.org/officeDocument/2006/relationships" r:id="rId2"/>
          <a:extLst>
            <a:ext uri="{FF2B5EF4-FFF2-40B4-BE49-F238E27FC236}">
              <a16:creationId xmlns:a16="http://schemas.microsoft.com/office/drawing/2014/main" id="{00000000-0008-0000-1600-00001B000000}"/>
            </a:ext>
          </a:extLst>
        </xdr:cNvPr>
        <xdr:cNvSpPr/>
      </xdr:nvSpPr>
      <xdr:spPr>
        <a:xfrm>
          <a:off x="0" y="400050"/>
          <a:ext cx="733425" cy="4654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3</xdr:row>
      <xdr:rowOff>16329</xdr:rowOff>
    </xdr:from>
    <xdr:to>
      <xdr:col>0</xdr:col>
      <xdr:colOff>733425</xdr:colOff>
      <xdr:row>4</xdr:row>
      <xdr:rowOff>115322</xdr:rowOff>
    </xdr:to>
    <xdr:sp macro="" textlink="">
      <xdr:nvSpPr>
        <xdr:cNvPr id="28" name="Arrow: Left 1">
          <a:hlinkClick xmlns:r="http://schemas.openxmlformats.org/officeDocument/2006/relationships" r:id="rId2"/>
          <a:extLst>
            <a:ext uri="{FF2B5EF4-FFF2-40B4-BE49-F238E27FC236}">
              <a16:creationId xmlns:a16="http://schemas.microsoft.com/office/drawing/2014/main" id="{00000000-0008-0000-1600-00001C000000}"/>
            </a:ext>
          </a:extLst>
        </xdr:cNvPr>
        <xdr:cNvSpPr/>
      </xdr:nvSpPr>
      <xdr:spPr>
        <a:xfrm>
          <a:off x="0" y="930729"/>
          <a:ext cx="733425" cy="441893"/>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29" name="Rounded Rectangle 28">
          <a:hlinkClick xmlns:r="http://schemas.openxmlformats.org/officeDocument/2006/relationships" r:id="rId3" tooltip="Go to Aids and Grants"/>
          <a:extLst>
            <a:ext uri="{FF2B5EF4-FFF2-40B4-BE49-F238E27FC236}">
              <a16:creationId xmlns:a16="http://schemas.microsoft.com/office/drawing/2014/main" id="{00000000-0008-0000-1600-00001D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30" name="Rounded Rectangle 29">
          <a:hlinkClick xmlns:r="http://schemas.openxmlformats.org/officeDocument/2006/relationships" r:id="rId3" tooltip="Go to Aids and Grants"/>
          <a:extLst>
            <a:ext uri="{FF2B5EF4-FFF2-40B4-BE49-F238E27FC236}">
              <a16:creationId xmlns:a16="http://schemas.microsoft.com/office/drawing/2014/main" id="{00000000-0008-0000-1600-00001E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31" name="Rounded Rectangle 30">
          <a:hlinkClick xmlns:r="http://schemas.openxmlformats.org/officeDocument/2006/relationships" r:id="rId4" tooltip="Return to Loans/Borrowings"/>
          <a:extLst>
            <a:ext uri="{FF2B5EF4-FFF2-40B4-BE49-F238E27FC236}">
              <a16:creationId xmlns:a16="http://schemas.microsoft.com/office/drawing/2014/main" id="{00000000-0008-0000-1600-00001F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32" name="Rounded Rectangle 31">
          <a:hlinkClick xmlns:r="http://schemas.openxmlformats.org/officeDocument/2006/relationships" r:id="rId3" tooltip="Go to Aids and Grants"/>
          <a:extLst>
            <a:ext uri="{FF2B5EF4-FFF2-40B4-BE49-F238E27FC236}">
              <a16:creationId xmlns:a16="http://schemas.microsoft.com/office/drawing/2014/main" id="{00000000-0008-0000-1600-000020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33" name="Rounded Rectangle 32">
          <a:hlinkClick xmlns:r="http://schemas.openxmlformats.org/officeDocument/2006/relationships" r:id="rId5" tooltip="Go to Breakdown"/>
          <a:extLst>
            <a:ext uri="{FF2B5EF4-FFF2-40B4-BE49-F238E27FC236}">
              <a16:creationId xmlns:a16="http://schemas.microsoft.com/office/drawing/2014/main" id="{00000000-0008-0000-1600-000021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oneCellAnchor>
    <xdr:from>
      <xdr:col>1</xdr:col>
      <xdr:colOff>0</xdr:colOff>
      <xdr:row>0</xdr:row>
      <xdr:rowOff>0</xdr:rowOff>
    </xdr:from>
    <xdr:ext cx="1384776" cy="1232386"/>
    <xdr:pic>
      <xdr:nvPicPr>
        <xdr:cNvPr id="34" name="Picture 33" descr="Description: C:\Users\User\Downloads\osun logo.jpg">
          <a:extLst>
            <a:ext uri="{FF2B5EF4-FFF2-40B4-BE49-F238E27FC236}">
              <a16:creationId xmlns:a16="http://schemas.microsoft.com/office/drawing/2014/main" id="{00000000-0008-0000-1600-000022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14525" y="0"/>
          <a:ext cx="1384776" cy="1232386"/>
        </a:xfrm>
        <a:prstGeom prst="rect">
          <a:avLst/>
        </a:prstGeom>
        <a:noFill/>
        <a:ln>
          <a:noFill/>
        </a:ln>
      </xdr:spPr>
    </xdr:pic>
    <xdr:clientData/>
  </xdr:oneCellAnchor>
  <xdr:twoCellAnchor>
    <xdr:from>
      <xdr:col>0</xdr:col>
      <xdr:colOff>1</xdr:colOff>
      <xdr:row>3</xdr:row>
      <xdr:rowOff>23232</xdr:rowOff>
    </xdr:from>
    <xdr:to>
      <xdr:col>0</xdr:col>
      <xdr:colOff>755031</xdr:colOff>
      <xdr:row>3</xdr:row>
      <xdr:rowOff>290396</xdr:rowOff>
    </xdr:to>
    <xdr:sp macro="" textlink="">
      <xdr:nvSpPr>
        <xdr:cNvPr id="35" name="Rounded Rectangle 34">
          <a:hlinkClick xmlns:r="http://schemas.openxmlformats.org/officeDocument/2006/relationships" r:id="rId7" tooltip="Return to Homepage"/>
          <a:extLst>
            <a:ext uri="{FF2B5EF4-FFF2-40B4-BE49-F238E27FC236}">
              <a16:creationId xmlns:a16="http://schemas.microsoft.com/office/drawing/2014/main" id="{00000000-0008-0000-1600-000023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36" name="Rounded Rectangle 35">
          <a:hlinkClick xmlns:r="http://schemas.openxmlformats.org/officeDocument/2006/relationships" r:id="rId8" tooltip="Go to Summary"/>
          <a:extLst>
            <a:ext uri="{FF2B5EF4-FFF2-40B4-BE49-F238E27FC236}">
              <a16:creationId xmlns:a16="http://schemas.microsoft.com/office/drawing/2014/main" id="{00000000-0008-0000-1600-000024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37" name="Rounded Rectangle 36">
          <a:hlinkClick xmlns:r="http://schemas.openxmlformats.org/officeDocument/2006/relationships" r:id="rId9" tooltip="Return to Input"/>
          <a:extLst>
            <a:ext uri="{FF2B5EF4-FFF2-40B4-BE49-F238E27FC236}">
              <a16:creationId xmlns:a16="http://schemas.microsoft.com/office/drawing/2014/main" id="{00000000-0008-0000-1600-000025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80.xml><?xml version="1.0" encoding="utf-8"?>
<xdr:wsDr xmlns:xdr="http://schemas.openxmlformats.org/drawingml/2006/spreadsheetDrawing" xmlns:a="http://schemas.openxmlformats.org/drawingml/2006/main">
  <xdr:oneCellAnchor>
    <xdr:from>
      <xdr:col>1</xdr:col>
      <xdr:colOff>2733</xdr:colOff>
      <xdr:row>1</xdr:row>
      <xdr:rowOff>2</xdr:rowOff>
    </xdr:from>
    <xdr:ext cx="1723111" cy="1536270"/>
    <xdr:pic>
      <xdr:nvPicPr>
        <xdr:cNvPr id="2" name="Picture 1" descr="Description: C:\Users\User\Downloads\osun logo.jpg">
          <a:extLst>
            <a:ext uri="{FF2B5EF4-FFF2-40B4-BE49-F238E27FC236}">
              <a16:creationId xmlns:a16="http://schemas.microsoft.com/office/drawing/2014/main" id="{00000000-0008-0000-5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6158" y="257177"/>
          <a:ext cx="1723111" cy="1536270"/>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5F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337457</xdr:rowOff>
    </xdr:to>
    <xdr:pic>
      <xdr:nvPicPr>
        <xdr:cNvPr id="3" name="Picture 2" descr="Description: C:\Users\User\Downloads\osun logo.jpg">
          <a:extLst>
            <a:ext uri="{FF2B5EF4-FFF2-40B4-BE49-F238E27FC236}">
              <a16:creationId xmlns:a16="http://schemas.microsoft.com/office/drawing/2014/main" id="{00000000-0008-0000-5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1251857"/>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0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1</xdr:row>
      <xdr:rowOff>396875</xdr:rowOff>
    </xdr:to>
    <xdr:pic>
      <xdr:nvPicPr>
        <xdr:cNvPr id="3" name="Picture 2" descr="Description: C:\Users\User\Downloads\osun logo.jpg">
          <a:extLst>
            <a:ext uri="{FF2B5EF4-FFF2-40B4-BE49-F238E27FC236}">
              <a16:creationId xmlns:a16="http://schemas.microsoft.com/office/drawing/2014/main" id="{00000000-0008-0000-6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796925"/>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1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6100-000003000000}"/>
            </a:ext>
          </a:extLst>
        </xdr:cNvPr>
        <xdr:cNvSpPr/>
      </xdr:nvSpPr>
      <xdr:spPr>
        <a:xfrm>
          <a:off x="852501" y="137635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6100-000004000000}"/>
            </a:ext>
          </a:extLst>
        </xdr:cNvPr>
        <xdr:cNvSpPr/>
      </xdr:nvSpPr>
      <xdr:spPr>
        <a:xfrm>
          <a:off x="814405" y="109537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22679</xdr:rowOff>
    </xdr:to>
    <xdr:pic>
      <xdr:nvPicPr>
        <xdr:cNvPr id="5" name="Picture 4" descr="Description: C:\Users\User\Downloads\osun logo.jpg">
          <a:extLst>
            <a:ext uri="{FF2B5EF4-FFF2-40B4-BE49-F238E27FC236}">
              <a16:creationId xmlns:a16="http://schemas.microsoft.com/office/drawing/2014/main" id="{00000000-0008-0000-6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1070429"/>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6100-000006000000}"/>
            </a:ext>
          </a:extLst>
        </xdr:cNvPr>
        <xdr:cNvSpPr/>
      </xdr:nvSpPr>
      <xdr:spPr>
        <a:xfrm>
          <a:off x="59535" y="109537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6100-000007000000}"/>
            </a:ext>
          </a:extLst>
        </xdr:cNvPr>
        <xdr:cNvSpPr/>
      </xdr:nvSpPr>
      <xdr:spPr>
        <a:xfrm>
          <a:off x="9532" y="143588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6100-000008000000}"/>
            </a:ext>
          </a:extLst>
        </xdr:cNvPr>
        <xdr:cNvSpPr/>
      </xdr:nvSpPr>
      <xdr:spPr>
        <a:xfrm>
          <a:off x="9048763" y="110012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6100-000009000000}"/>
            </a:ext>
          </a:extLst>
        </xdr:cNvPr>
        <xdr:cNvSpPr/>
      </xdr:nvSpPr>
      <xdr:spPr>
        <a:xfrm>
          <a:off x="9058288" y="158352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6100-00000A000000}"/>
            </a:ext>
          </a:extLst>
        </xdr:cNvPr>
        <xdr:cNvSpPr/>
      </xdr:nvSpPr>
      <xdr:spPr>
        <a:xfrm>
          <a:off x="10591811" y="113822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2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62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62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20911</xdr:colOff>
      <xdr:row>0</xdr:row>
      <xdr:rowOff>0</xdr:rowOff>
    </xdr:from>
    <xdr:to>
      <xdr:col>2</xdr:col>
      <xdr:colOff>351519</xdr:colOff>
      <xdr:row>3</xdr:row>
      <xdr:rowOff>0</xdr:rowOff>
    </xdr:to>
    <xdr:pic>
      <xdr:nvPicPr>
        <xdr:cNvPr id="5" name="Picture 4" descr="Description: C:\Users\User\Downloads\osun logo.jpg">
          <a:extLst>
            <a:ext uri="{FF2B5EF4-FFF2-40B4-BE49-F238E27FC236}">
              <a16:creationId xmlns:a16="http://schemas.microsoft.com/office/drawing/2014/main" id="{00000000-0008-0000-62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6" y="0"/>
          <a:ext cx="1187858" cy="914400"/>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62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62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123838</xdr:colOff>
      <xdr:row>3</xdr:row>
      <xdr:rowOff>52378</xdr:rowOff>
    </xdr:from>
    <xdr:to>
      <xdr:col>7</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6200-000008000000}"/>
            </a:ext>
          </a:extLst>
        </xdr:cNvPr>
        <xdr:cNvSpPr/>
      </xdr:nvSpPr>
      <xdr:spPr>
        <a:xfrm>
          <a:off x="90487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133363</xdr:colOff>
      <xdr:row>4</xdr:row>
      <xdr:rowOff>192870</xdr:rowOff>
    </xdr:from>
    <xdr:to>
      <xdr:col>7</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6200-000009000000}"/>
            </a:ext>
          </a:extLst>
        </xdr:cNvPr>
        <xdr:cNvSpPr/>
      </xdr:nvSpPr>
      <xdr:spPr>
        <a:xfrm>
          <a:off x="90582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7</xdr:col>
      <xdr:colOff>447686</xdr:colOff>
      <xdr:row>3</xdr:row>
      <xdr:rowOff>90477</xdr:rowOff>
    </xdr:from>
    <xdr:to>
      <xdr:col>8</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6200-00000A000000}"/>
            </a:ext>
          </a:extLst>
        </xdr:cNvPr>
        <xdr:cNvSpPr/>
      </xdr:nvSpPr>
      <xdr:spPr>
        <a:xfrm>
          <a:off x="105918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3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6300-000003000000}"/>
            </a:ext>
          </a:extLst>
        </xdr:cNvPr>
        <xdr:cNvSpPr/>
      </xdr:nvSpPr>
      <xdr:spPr>
        <a:xfrm>
          <a:off x="852501" y="914400"/>
          <a:ext cx="40471" cy="326223"/>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4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64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64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113393</xdr:rowOff>
    </xdr:to>
    <xdr:pic>
      <xdr:nvPicPr>
        <xdr:cNvPr id="5" name="Picture 4" descr="Description: C:\Users\User\Downloads\osun logo.jpg">
          <a:extLst>
            <a:ext uri="{FF2B5EF4-FFF2-40B4-BE49-F238E27FC236}">
              <a16:creationId xmlns:a16="http://schemas.microsoft.com/office/drawing/2014/main" id="{00000000-0008-0000-6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1027793"/>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64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64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64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64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64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5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65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65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2</xdr:row>
      <xdr:rowOff>22679</xdr:rowOff>
    </xdr:to>
    <xdr:pic>
      <xdr:nvPicPr>
        <xdr:cNvPr id="5" name="Picture 4" descr="Description: C:\Users\User\Downloads\osun logo.jpg">
          <a:extLst>
            <a:ext uri="{FF2B5EF4-FFF2-40B4-BE49-F238E27FC236}">
              <a16:creationId xmlns:a16="http://schemas.microsoft.com/office/drawing/2014/main" id="{00000000-0008-0000-65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879929"/>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65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65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65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65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65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6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2">
          <a:hlinkClick xmlns:r="http://schemas.openxmlformats.org/officeDocument/2006/relationships" r:id="rId2" tooltip="Go to Summary of Departments"/>
          <a:extLst>
            <a:ext uri="{FF2B5EF4-FFF2-40B4-BE49-F238E27FC236}">
              <a16:creationId xmlns:a16="http://schemas.microsoft.com/office/drawing/2014/main" id="{00000000-0008-0000-66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3">
          <a:hlinkClick xmlns:r="http://schemas.openxmlformats.org/officeDocument/2006/relationships" r:id="rId3" tooltip="Go to Pay Scale"/>
          <a:extLst>
            <a:ext uri="{FF2B5EF4-FFF2-40B4-BE49-F238E27FC236}">
              <a16:creationId xmlns:a16="http://schemas.microsoft.com/office/drawing/2014/main" id="{00000000-0008-0000-66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337457</xdr:rowOff>
    </xdr:to>
    <xdr:pic>
      <xdr:nvPicPr>
        <xdr:cNvPr id="5" name="Picture 4" descr="Description: C:\Users\User\Downloads\osun logo.jpg">
          <a:extLst>
            <a:ext uri="{FF2B5EF4-FFF2-40B4-BE49-F238E27FC236}">
              <a16:creationId xmlns:a16="http://schemas.microsoft.com/office/drawing/2014/main" id="{00000000-0008-0000-66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1251857"/>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5">
          <a:hlinkClick xmlns:r="http://schemas.openxmlformats.org/officeDocument/2006/relationships" r:id="rId5" tooltip="Return to Homepage"/>
          <a:extLst>
            <a:ext uri="{FF2B5EF4-FFF2-40B4-BE49-F238E27FC236}">
              <a16:creationId xmlns:a16="http://schemas.microsoft.com/office/drawing/2014/main" id="{00000000-0008-0000-66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6">
          <a:hlinkClick xmlns:r="http://schemas.openxmlformats.org/officeDocument/2006/relationships" r:id="rId6" tooltip="Go to Personnel Summary"/>
          <a:extLst>
            <a:ext uri="{FF2B5EF4-FFF2-40B4-BE49-F238E27FC236}">
              <a16:creationId xmlns:a16="http://schemas.microsoft.com/office/drawing/2014/main" id="{00000000-0008-0000-66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5</xdr:col>
      <xdr:colOff>0</xdr:colOff>
      <xdr:row>3</xdr:row>
      <xdr:rowOff>52378</xdr:rowOff>
    </xdr:from>
    <xdr:to>
      <xdr:col>6</xdr:col>
      <xdr:colOff>190500</xdr:colOff>
      <xdr:row>4</xdr:row>
      <xdr:rowOff>126199</xdr:rowOff>
    </xdr:to>
    <xdr:sp macro="" textlink="">
      <xdr:nvSpPr>
        <xdr:cNvPr id="8" name="Rounded Rectangle 7">
          <a:hlinkClick xmlns:r="http://schemas.openxmlformats.org/officeDocument/2006/relationships" r:id="rId7" tooltip="Go to Departmental Summary"/>
          <a:extLst>
            <a:ext uri="{FF2B5EF4-FFF2-40B4-BE49-F238E27FC236}">
              <a16:creationId xmlns:a16="http://schemas.microsoft.com/office/drawing/2014/main" id="{00000000-0008-0000-6600-000008000000}"/>
            </a:ext>
          </a:extLst>
        </xdr:cNvPr>
        <xdr:cNvSpPr/>
      </xdr:nvSpPr>
      <xdr:spPr>
        <a:xfrm>
          <a:off x="8924925" y="966778"/>
          <a:ext cx="800100"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5</xdr:col>
      <xdr:colOff>0</xdr:colOff>
      <xdr:row>4</xdr:row>
      <xdr:rowOff>192870</xdr:rowOff>
    </xdr:from>
    <xdr:to>
      <xdr:col>6</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6600-000009000000}"/>
            </a:ext>
          </a:extLst>
        </xdr:cNvPr>
        <xdr:cNvSpPr/>
      </xdr:nvSpPr>
      <xdr:spPr>
        <a:xfrm>
          <a:off x="8924925" y="1450170"/>
          <a:ext cx="809625"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6</xdr:col>
      <xdr:colOff>447686</xdr:colOff>
      <xdr:row>3</xdr:row>
      <xdr:rowOff>90477</xdr:rowOff>
    </xdr:from>
    <xdr:to>
      <xdr:col>7</xdr:col>
      <xdr:colOff>559593</xdr:colOff>
      <xdr:row>4</xdr:row>
      <xdr:rowOff>59531</xdr:rowOff>
    </xdr:to>
    <xdr:sp macro="" textlink="">
      <xdr:nvSpPr>
        <xdr:cNvPr id="10" name="Rounded Rectangle 9">
          <a:hlinkClick xmlns:r="http://schemas.openxmlformats.org/officeDocument/2006/relationships" r:id="rId9" tooltip="Go to Info Page"/>
          <a:extLst>
            <a:ext uri="{FF2B5EF4-FFF2-40B4-BE49-F238E27FC236}">
              <a16:creationId xmlns:a16="http://schemas.microsoft.com/office/drawing/2014/main" id="{00000000-0008-0000-6600-00000A000000}"/>
            </a:ext>
          </a:extLst>
        </xdr:cNvPr>
        <xdr:cNvSpPr/>
      </xdr:nvSpPr>
      <xdr:spPr>
        <a:xfrm>
          <a:off x="99822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7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56696</xdr:rowOff>
    </xdr:to>
    <xdr:pic>
      <xdr:nvPicPr>
        <xdr:cNvPr id="3" name="Picture 2" descr="Description: C:\Users\User\Downloads\osun logo.jpg">
          <a:extLst>
            <a:ext uri="{FF2B5EF4-FFF2-40B4-BE49-F238E27FC236}">
              <a16:creationId xmlns:a16="http://schemas.microsoft.com/office/drawing/2014/main" id="{00000000-0008-0000-6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97109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3</xdr:row>
      <xdr:rowOff>8280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0" y="400050"/>
          <a:ext cx="733425" cy="52263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3" name="Rounded Rectangle 2">
          <a:hlinkClick xmlns:r="http://schemas.openxmlformats.org/officeDocument/2006/relationships" r:id="rId2" tooltip="Go to Aids and Grants"/>
          <a:extLst>
            <a:ext uri="{FF2B5EF4-FFF2-40B4-BE49-F238E27FC236}">
              <a16:creationId xmlns:a16="http://schemas.microsoft.com/office/drawing/2014/main" id="{00000000-0008-0000-1700-000003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360095</xdr:colOff>
      <xdr:row>5</xdr:row>
      <xdr:rowOff>34848</xdr:rowOff>
    </xdr:from>
    <xdr:to>
      <xdr:col>0</xdr:col>
      <xdr:colOff>1054261</xdr:colOff>
      <xdr:row>6</xdr:row>
      <xdr:rowOff>30667</xdr:rowOff>
    </xdr:to>
    <xdr:sp macro="" textlink="">
      <xdr:nvSpPr>
        <xdr:cNvPr id="4" name="Rounded Rectangle 3">
          <a:hlinkClick xmlns:r="http://schemas.openxmlformats.org/officeDocument/2006/relationships" r:id="rId3" tooltip="Return to Loans/Borrowings"/>
          <a:extLst>
            <a:ext uri="{FF2B5EF4-FFF2-40B4-BE49-F238E27FC236}">
              <a16:creationId xmlns:a16="http://schemas.microsoft.com/office/drawing/2014/main" id="{00000000-0008-0000-1700-000004000000}"/>
            </a:ext>
          </a:extLst>
        </xdr:cNvPr>
        <xdr:cNvSpPr/>
      </xdr:nvSpPr>
      <xdr:spPr>
        <a:xfrm>
          <a:off x="360095" y="1777923"/>
          <a:ext cx="694166" cy="19584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LOANS</a:t>
          </a:r>
          <a:endParaRPr lang="en-GB" sz="1100" b="1">
            <a:latin typeface="Rockwell" panose="02060603020205020403" pitchFamily="18" charset="0"/>
          </a:endParaRPr>
        </a:p>
      </xdr:txBody>
    </xdr:sp>
    <xdr:clientData/>
  </xdr:twoCellAnchor>
  <xdr:twoCellAnchor>
    <xdr:from>
      <xdr:col>0</xdr:col>
      <xdr:colOff>964116</xdr:colOff>
      <xdr:row>4</xdr:row>
      <xdr:rowOff>34848</xdr:rowOff>
    </xdr:from>
    <xdr:to>
      <xdr:col>0</xdr:col>
      <xdr:colOff>1846921</xdr:colOff>
      <xdr:row>5</xdr:row>
      <xdr:rowOff>23231</xdr:rowOff>
    </xdr:to>
    <xdr:sp macro="" textlink="">
      <xdr:nvSpPr>
        <xdr:cNvPr id="5" name="Rounded Rectangle 4">
          <a:hlinkClick xmlns:r="http://schemas.openxmlformats.org/officeDocument/2006/relationships" r:id="rId2" tooltip="Go to Aids and Grants"/>
          <a:extLst>
            <a:ext uri="{FF2B5EF4-FFF2-40B4-BE49-F238E27FC236}">
              <a16:creationId xmlns:a16="http://schemas.microsoft.com/office/drawing/2014/main" id="{00000000-0008-0000-1700-000005000000}"/>
            </a:ext>
          </a:extLst>
        </xdr:cNvPr>
        <xdr:cNvSpPr/>
      </xdr:nvSpPr>
      <xdr:spPr>
        <a:xfrm>
          <a:off x="964116" y="1292148"/>
          <a:ext cx="882805" cy="47415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latin typeface="Rockwell" panose="02060603020205020403" pitchFamily="18" charset="0"/>
            </a:rPr>
            <a:t>AIDS AND GRANTS</a:t>
          </a:r>
        </a:p>
      </xdr:txBody>
    </xdr:sp>
    <xdr:clientData/>
  </xdr:twoCellAnchor>
  <xdr:twoCellAnchor>
    <xdr:from>
      <xdr:col>0</xdr:col>
      <xdr:colOff>696950</xdr:colOff>
      <xdr:row>3</xdr:row>
      <xdr:rowOff>40699</xdr:rowOff>
    </xdr:from>
    <xdr:to>
      <xdr:col>0</xdr:col>
      <xdr:colOff>1904998</xdr:colOff>
      <xdr:row>3</xdr:row>
      <xdr:rowOff>288227</xdr:rowOff>
    </xdr:to>
    <xdr:sp macro="" textlink="">
      <xdr:nvSpPr>
        <xdr:cNvPr id="6" name="Rounded Rectangle 5">
          <a:hlinkClick xmlns:r="http://schemas.openxmlformats.org/officeDocument/2006/relationships" r:id="rId4" tooltip="Go to Breakdown"/>
          <a:extLst>
            <a:ext uri="{FF2B5EF4-FFF2-40B4-BE49-F238E27FC236}">
              <a16:creationId xmlns:a16="http://schemas.microsoft.com/office/drawing/2014/main" id="{00000000-0008-0000-1700-000006000000}"/>
            </a:ext>
          </a:extLst>
        </xdr:cNvPr>
        <xdr:cNvSpPr/>
      </xdr:nvSpPr>
      <xdr:spPr>
        <a:xfrm>
          <a:off x="696950" y="955099"/>
          <a:ext cx="1208048" cy="2475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BREAKDOWN</a:t>
          </a:r>
        </a:p>
      </xdr:txBody>
    </xdr:sp>
    <xdr:clientData/>
  </xdr:twoCellAnchor>
  <xdr:twoCellAnchor editAs="oneCell">
    <xdr:from>
      <xdr:col>1</xdr:col>
      <xdr:colOff>0</xdr:colOff>
      <xdr:row>0</xdr:row>
      <xdr:rowOff>0</xdr:rowOff>
    </xdr:from>
    <xdr:to>
      <xdr:col>2</xdr:col>
      <xdr:colOff>534329</xdr:colOff>
      <xdr:row>3</xdr:row>
      <xdr:rowOff>325243</xdr:rowOff>
    </xdr:to>
    <xdr:pic>
      <xdr:nvPicPr>
        <xdr:cNvPr id="7" name="Picture 6" descr="Description: C:\Users\User\Downloads\osun logo.jpg">
          <a:extLst>
            <a:ext uri="{FF2B5EF4-FFF2-40B4-BE49-F238E27FC236}">
              <a16:creationId xmlns:a16="http://schemas.microsoft.com/office/drawing/2014/main" id="{00000000-0008-0000-17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0"/>
          <a:ext cx="1382054" cy="1239643"/>
        </a:xfrm>
        <a:prstGeom prst="rect">
          <a:avLst/>
        </a:prstGeom>
        <a:noFill/>
        <a:ln>
          <a:noFill/>
        </a:ln>
      </xdr:spPr>
    </xdr:pic>
    <xdr:clientData/>
  </xdr:twoCellAnchor>
  <xdr:twoCellAnchor>
    <xdr:from>
      <xdr:col>0</xdr:col>
      <xdr:colOff>1</xdr:colOff>
      <xdr:row>3</xdr:row>
      <xdr:rowOff>23232</xdr:rowOff>
    </xdr:from>
    <xdr:to>
      <xdr:col>0</xdr:col>
      <xdr:colOff>755031</xdr:colOff>
      <xdr:row>3</xdr:row>
      <xdr:rowOff>290396</xdr:rowOff>
    </xdr:to>
    <xdr:sp macro="" textlink="">
      <xdr:nvSpPr>
        <xdr:cNvPr id="8" name="Rounded Rectangle 7">
          <a:hlinkClick xmlns:r="http://schemas.openxmlformats.org/officeDocument/2006/relationships" r:id="rId6" tooltip="Return to Homepage"/>
          <a:extLst>
            <a:ext uri="{FF2B5EF4-FFF2-40B4-BE49-F238E27FC236}">
              <a16:creationId xmlns:a16="http://schemas.microsoft.com/office/drawing/2014/main" id="{00000000-0008-0000-1700-000008000000}"/>
            </a:ext>
          </a:extLst>
        </xdr:cNvPr>
        <xdr:cNvSpPr/>
      </xdr:nvSpPr>
      <xdr:spPr>
        <a:xfrm>
          <a:off x="1" y="937632"/>
          <a:ext cx="755030" cy="26716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Rockwell" panose="02060603020205020403" pitchFamily="18" charset="0"/>
            </a:rPr>
            <a:t>HOME</a:t>
          </a:r>
        </a:p>
      </xdr:txBody>
    </xdr:sp>
    <xdr:clientData/>
  </xdr:twoCellAnchor>
  <xdr:twoCellAnchor>
    <xdr:from>
      <xdr:col>0</xdr:col>
      <xdr:colOff>0</xdr:colOff>
      <xdr:row>4</xdr:row>
      <xdr:rowOff>283232</xdr:rowOff>
    </xdr:from>
    <xdr:to>
      <xdr:col>0</xdr:col>
      <xdr:colOff>1022194</xdr:colOff>
      <xdr:row>5</xdr:row>
      <xdr:rowOff>46464</xdr:rowOff>
    </xdr:to>
    <xdr:sp macro="" textlink="">
      <xdr:nvSpPr>
        <xdr:cNvPr id="9" name="Rounded Rectangle 8">
          <a:hlinkClick xmlns:r="http://schemas.openxmlformats.org/officeDocument/2006/relationships" r:id="rId7" tooltip="Go to Summary"/>
          <a:extLst>
            <a:ext uri="{FF2B5EF4-FFF2-40B4-BE49-F238E27FC236}">
              <a16:creationId xmlns:a16="http://schemas.microsoft.com/office/drawing/2014/main" id="{00000000-0008-0000-1700-000009000000}"/>
            </a:ext>
          </a:extLst>
        </xdr:cNvPr>
        <xdr:cNvSpPr/>
      </xdr:nvSpPr>
      <xdr:spPr>
        <a:xfrm>
          <a:off x="0" y="1540532"/>
          <a:ext cx="1022194" cy="24900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SUMMARY</a:t>
          </a:r>
          <a:endParaRPr lang="en-GB" sz="1100" b="1">
            <a:latin typeface="Rockwell" panose="02060603020205020403" pitchFamily="18" charset="0"/>
          </a:endParaRPr>
        </a:p>
      </xdr:txBody>
    </xdr:sp>
    <xdr:clientData/>
  </xdr:twoCellAnchor>
  <xdr:twoCellAnchor>
    <xdr:from>
      <xdr:col>0</xdr:col>
      <xdr:colOff>117549</xdr:colOff>
      <xdr:row>4</xdr:row>
      <xdr:rowOff>14403</xdr:rowOff>
    </xdr:from>
    <xdr:to>
      <xdr:col>0</xdr:col>
      <xdr:colOff>780352</xdr:colOff>
      <xdr:row>4</xdr:row>
      <xdr:rowOff>220702</xdr:rowOff>
    </xdr:to>
    <xdr:sp macro="" textlink="">
      <xdr:nvSpPr>
        <xdr:cNvPr id="10" name="Rounded Rectangle 9">
          <a:hlinkClick xmlns:r="http://schemas.openxmlformats.org/officeDocument/2006/relationships" r:id="rId8" tooltip="Return to Input"/>
          <a:extLst>
            <a:ext uri="{FF2B5EF4-FFF2-40B4-BE49-F238E27FC236}">
              <a16:creationId xmlns:a16="http://schemas.microsoft.com/office/drawing/2014/main" id="{00000000-0008-0000-1700-00000A000000}"/>
            </a:ext>
          </a:extLst>
        </xdr:cNvPr>
        <xdr:cNvSpPr/>
      </xdr:nvSpPr>
      <xdr:spPr>
        <a:xfrm>
          <a:off x="117549" y="1271703"/>
          <a:ext cx="662803" cy="206299"/>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baseline="0">
              <a:latin typeface="Rockwell" panose="02060603020205020403" pitchFamily="18" charset="0"/>
            </a:rPr>
            <a:t>INPUT</a:t>
          </a:r>
          <a:endParaRPr lang="en-GB" sz="1100" b="1">
            <a:latin typeface="Rockwell" panose="02060603020205020403" pitchFamily="18" charset="0"/>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8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9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3</xdr:row>
      <xdr:rowOff>337457</xdr:rowOff>
    </xdr:to>
    <xdr:pic>
      <xdr:nvPicPr>
        <xdr:cNvPr id="3" name="Picture 2" descr="Description: C:\Users\User\Downloads\osun logo.jpg">
          <a:extLst>
            <a:ext uri="{FF2B5EF4-FFF2-40B4-BE49-F238E27FC236}">
              <a16:creationId xmlns:a16="http://schemas.microsoft.com/office/drawing/2014/main" id="{00000000-0008-0000-6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1251857"/>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A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B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4</xdr:row>
      <xdr:rowOff>210458</xdr:rowOff>
    </xdr:to>
    <xdr:pic>
      <xdr:nvPicPr>
        <xdr:cNvPr id="3" name="Picture 2" descr="Description: C:\Users\User\Downloads\osun logo.jpg">
          <a:extLst>
            <a:ext uri="{FF2B5EF4-FFF2-40B4-BE49-F238E27FC236}">
              <a16:creationId xmlns:a16="http://schemas.microsoft.com/office/drawing/2014/main" id="{00000000-0008-0000-6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0"/>
          <a:ext cx="1414983" cy="1467758"/>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C00-000002000000}"/>
            </a:ext>
          </a:extLst>
        </xdr:cNvPr>
        <xdr:cNvSpPr/>
      </xdr:nvSpPr>
      <xdr:spPr>
        <a:xfrm>
          <a:off x="0" y="400050"/>
          <a:ext cx="733425" cy="655980"/>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D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0</xdr:colOff>
      <xdr:row>4</xdr:row>
      <xdr:rowOff>0</xdr:rowOff>
    </xdr:from>
    <xdr:to>
      <xdr:col>0</xdr:col>
      <xdr:colOff>661737</xdr:colOff>
      <xdr:row>4</xdr:row>
      <xdr:rowOff>495301</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6D00-000003000000}"/>
            </a:ext>
          </a:extLst>
        </xdr:cNvPr>
        <xdr:cNvSpPr/>
      </xdr:nvSpPr>
      <xdr:spPr>
        <a:xfrm>
          <a:off x="0" y="1257300"/>
          <a:ext cx="661737" cy="323851"/>
        </a:xfrm>
        <a:prstGeom prst="leftArrow">
          <a:avLst>
            <a:gd name="adj1" fmla="val 56666"/>
            <a:gd name="adj2" fmla="val 577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0</xdr:rowOff>
    </xdr:from>
    <xdr:to>
      <xdr:col>2</xdr:col>
      <xdr:colOff>578643</xdr:colOff>
      <xdr:row>2</xdr:row>
      <xdr:rowOff>22679</xdr:rowOff>
    </xdr:to>
    <xdr:pic>
      <xdr:nvPicPr>
        <xdr:cNvPr id="4" name="Picture 3" descr="Description: C:\Users\User\Downloads\osun logo.jpg">
          <a:extLst>
            <a:ext uri="{FF2B5EF4-FFF2-40B4-BE49-F238E27FC236}">
              <a16:creationId xmlns:a16="http://schemas.microsoft.com/office/drawing/2014/main" id="{00000000-0008-0000-6D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11635" y="0"/>
          <a:ext cx="1414983" cy="879929"/>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E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xdr:from>
      <xdr:col>0</xdr:col>
      <xdr:colOff>852501</xdr:colOff>
      <xdr:row>3</xdr:row>
      <xdr:rowOff>328602</xdr:rowOff>
    </xdr:from>
    <xdr:to>
      <xdr:col>0</xdr:col>
      <xdr:colOff>1988347</xdr:colOff>
      <xdr:row>4</xdr:row>
      <xdr:rowOff>402423</xdr:rowOff>
    </xdr:to>
    <xdr:sp macro="" textlink="">
      <xdr:nvSpPr>
        <xdr:cNvPr id="3" name="Rounded Rectangle 4">
          <a:hlinkClick xmlns:r="http://schemas.openxmlformats.org/officeDocument/2006/relationships" r:id="rId2" tooltip="Go to Summary of Departments"/>
          <a:extLst>
            <a:ext uri="{FF2B5EF4-FFF2-40B4-BE49-F238E27FC236}">
              <a16:creationId xmlns:a16="http://schemas.microsoft.com/office/drawing/2014/main" id="{00000000-0008-0000-6E00-000003000000}"/>
            </a:ext>
          </a:extLst>
        </xdr:cNvPr>
        <xdr:cNvSpPr/>
      </xdr:nvSpPr>
      <xdr:spPr>
        <a:xfrm>
          <a:off x="852501" y="1243002"/>
          <a:ext cx="1135846" cy="3405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SUMMARY OF</a:t>
          </a:r>
          <a:r>
            <a:rPr lang="en-GB" sz="900" b="1" baseline="0">
              <a:latin typeface="Rockwell" panose="02060603020205020403" pitchFamily="18" charset="0"/>
            </a:rPr>
            <a:t> DEPARTMENTS</a:t>
          </a:r>
          <a:endParaRPr lang="en-GB" sz="900" b="1">
            <a:latin typeface="Rockwell" panose="02060603020205020403" pitchFamily="18" charset="0"/>
          </a:endParaRPr>
        </a:p>
      </xdr:txBody>
    </xdr:sp>
    <xdr:clientData/>
  </xdr:twoCellAnchor>
  <xdr:twoCellAnchor>
    <xdr:from>
      <xdr:col>0</xdr:col>
      <xdr:colOff>814405</xdr:colOff>
      <xdr:row>3</xdr:row>
      <xdr:rowOff>47624</xdr:rowOff>
    </xdr:from>
    <xdr:to>
      <xdr:col>0</xdr:col>
      <xdr:colOff>1702599</xdr:colOff>
      <xdr:row>3</xdr:row>
      <xdr:rowOff>273844</xdr:rowOff>
    </xdr:to>
    <xdr:sp macro="" textlink="">
      <xdr:nvSpPr>
        <xdr:cNvPr id="4" name="Rounded Rectangle 5">
          <a:hlinkClick xmlns:r="http://schemas.openxmlformats.org/officeDocument/2006/relationships" r:id="rId3" tooltip="Go to Pay Scale"/>
          <a:extLst>
            <a:ext uri="{FF2B5EF4-FFF2-40B4-BE49-F238E27FC236}">
              <a16:creationId xmlns:a16="http://schemas.microsoft.com/office/drawing/2014/main" id="{00000000-0008-0000-6E00-000004000000}"/>
            </a:ext>
          </a:extLst>
        </xdr:cNvPr>
        <xdr:cNvSpPr/>
      </xdr:nvSpPr>
      <xdr:spPr>
        <a:xfrm>
          <a:off x="814405" y="962024"/>
          <a:ext cx="888194" cy="226220"/>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PAY SCALE</a:t>
          </a:r>
        </a:p>
      </xdr:txBody>
    </xdr:sp>
    <xdr:clientData/>
  </xdr:twoCellAnchor>
  <xdr:twoCellAnchor editAs="oneCell">
    <xdr:from>
      <xdr:col>1</xdr:col>
      <xdr:colOff>20910</xdr:colOff>
      <xdr:row>0</xdr:row>
      <xdr:rowOff>0</xdr:rowOff>
    </xdr:from>
    <xdr:to>
      <xdr:col>2</xdr:col>
      <xdr:colOff>578643</xdr:colOff>
      <xdr:row>3</xdr:row>
      <xdr:rowOff>45357</xdr:rowOff>
    </xdr:to>
    <xdr:pic>
      <xdr:nvPicPr>
        <xdr:cNvPr id="5" name="Picture 4" descr="Description: C:\Users\User\Downloads\osun logo.jpg">
          <a:extLst>
            <a:ext uri="{FF2B5EF4-FFF2-40B4-BE49-F238E27FC236}">
              <a16:creationId xmlns:a16="http://schemas.microsoft.com/office/drawing/2014/main" id="{00000000-0008-0000-6E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1635" y="0"/>
          <a:ext cx="1414983" cy="959757"/>
        </a:xfrm>
        <a:prstGeom prst="rect">
          <a:avLst/>
        </a:prstGeom>
        <a:noFill/>
        <a:ln>
          <a:noFill/>
        </a:ln>
      </xdr:spPr>
    </xdr:pic>
    <xdr:clientData/>
  </xdr:twoCellAnchor>
  <xdr:twoCellAnchor>
    <xdr:from>
      <xdr:col>0</xdr:col>
      <xdr:colOff>59535</xdr:colOff>
      <xdr:row>3</xdr:row>
      <xdr:rowOff>47627</xdr:rowOff>
    </xdr:from>
    <xdr:to>
      <xdr:col>0</xdr:col>
      <xdr:colOff>869159</xdr:colOff>
      <xdr:row>3</xdr:row>
      <xdr:rowOff>309563</xdr:rowOff>
    </xdr:to>
    <xdr:sp macro="" textlink="">
      <xdr:nvSpPr>
        <xdr:cNvPr id="6" name="Rounded Rectangle 2">
          <a:hlinkClick xmlns:r="http://schemas.openxmlformats.org/officeDocument/2006/relationships" r:id="rId5" tooltip="Return to Homepage"/>
          <a:extLst>
            <a:ext uri="{FF2B5EF4-FFF2-40B4-BE49-F238E27FC236}">
              <a16:creationId xmlns:a16="http://schemas.microsoft.com/office/drawing/2014/main" id="{00000000-0008-0000-6E00-000006000000}"/>
            </a:ext>
          </a:extLst>
        </xdr:cNvPr>
        <xdr:cNvSpPr/>
      </xdr:nvSpPr>
      <xdr:spPr>
        <a:xfrm>
          <a:off x="59535" y="962027"/>
          <a:ext cx="809624" cy="261936"/>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latin typeface="Rockwell" panose="02060603020205020403" pitchFamily="18" charset="0"/>
            </a:rPr>
            <a:t>HOME</a:t>
          </a:r>
        </a:p>
      </xdr:txBody>
    </xdr:sp>
    <xdr:clientData/>
  </xdr:twoCellAnchor>
  <xdr:twoCellAnchor>
    <xdr:from>
      <xdr:col>0</xdr:col>
      <xdr:colOff>9532</xdr:colOff>
      <xdr:row>4</xdr:row>
      <xdr:rowOff>45239</xdr:rowOff>
    </xdr:from>
    <xdr:to>
      <xdr:col>0</xdr:col>
      <xdr:colOff>964407</xdr:colOff>
      <xdr:row>4</xdr:row>
      <xdr:rowOff>464342</xdr:rowOff>
    </xdr:to>
    <xdr:sp macro="" textlink="">
      <xdr:nvSpPr>
        <xdr:cNvPr id="7" name="Rounded Rectangle 3">
          <a:hlinkClick xmlns:r="http://schemas.openxmlformats.org/officeDocument/2006/relationships" r:id="rId6" tooltip="Go to Personnel Summary"/>
          <a:extLst>
            <a:ext uri="{FF2B5EF4-FFF2-40B4-BE49-F238E27FC236}">
              <a16:creationId xmlns:a16="http://schemas.microsoft.com/office/drawing/2014/main" id="{00000000-0008-0000-6E00-000007000000}"/>
            </a:ext>
          </a:extLst>
        </xdr:cNvPr>
        <xdr:cNvSpPr/>
      </xdr:nvSpPr>
      <xdr:spPr>
        <a:xfrm>
          <a:off x="9532" y="1302539"/>
          <a:ext cx="954875" cy="276228"/>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PERSONNEL SUMMARY</a:t>
          </a:r>
        </a:p>
      </xdr:txBody>
    </xdr:sp>
    <xdr:clientData/>
  </xdr:twoCellAnchor>
  <xdr:twoCellAnchor>
    <xdr:from>
      <xdr:col>6</xdr:col>
      <xdr:colOff>123838</xdr:colOff>
      <xdr:row>3</xdr:row>
      <xdr:rowOff>52378</xdr:rowOff>
    </xdr:from>
    <xdr:to>
      <xdr:col>8</xdr:col>
      <xdr:colOff>190500</xdr:colOff>
      <xdr:row>4</xdr:row>
      <xdr:rowOff>126199</xdr:rowOff>
    </xdr:to>
    <xdr:sp macro="" textlink="">
      <xdr:nvSpPr>
        <xdr:cNvPr id="8" name="Rounded Rectangle 6">
          <a:hlinkClick xmlns:r="http://schemas.openxmlformats.org/officeDocument/2006/relationships" r:id="rId7" tooltip="Go to Departmental Summary"/>
          <a:extLst>
            <a:ext uri="{FF2B5EF4-FFF2-40B4-BE49-F238E27FC236}">
              <a16:creationId xmlns:a16="http://schemas.microsoft.com/office/drawing/2014/main" id="{00000000-0008-0000-6E00-000008000000}"/>
            </a:ext>
          </a:extLst>
        </xdr:cNvPr>
        <xdr:cNvSpPr/>
      </xdr:nvSpPr>
      <xdr:spPr>
        <a:xfrm>
          <a:off x="9658363" y="966778"/>
          <a:ext cx="1285862" cy="416721"/>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SUMMARY</a:t>
          </a:r>
        </a:p>
      </xdr:txBody>
    </xdr:sp>
    <xdr:clientData/>
  </xdr:twoCellAnchor>
  <xdr:twoCellAnchor>
    <xdr:from>
      <xdr:col>6</xdr:col>
      <xdr:colOff>133363</xdr:colOff>
      <xdr:row>4</xdr:row>
      <xdr:rowOff>192870</xdr:rowOff>
    </xdr:from>
    <xdr:to>
      <xdr:col>8</xdr:col>
      <xdr:colOff>200025</xdr:colOff>
      <xdr:row>5</xdr:row>
      <xdr:rowOff>123817</xdr:rowOff>
    </xdr:to>
    <xdr:sp macro="" textlink="">
      <xdr:nvSpPr>
        <xdr:cNvPr id="9" name="Rounded Rectangle 8">
          <a:hlinkClick xmlns:r="http://schemas.openxmlformats.org/officeDocument/2006/relationships" r:id="rId8" tooltip="Go to Departmental Details"/>
          <a:extLst>
            <a:ext uri="{FF2B5EF4-FFF2-40B4-BE49-F238E27FC236}">
              <a16:creationId xmlns:a16="http://schemas.microsoft.com/office/drawing/2014/main" id="{00000000-0008-0000-6E00-000009000000}"/>
            </a:ext>
          </a:extLst>
        </xdr:cNvPr>
        <xdr:cNvSpPr/>
      </xdr:nvSpPr>
      <xdr:spPr>
        <a:xfrm>
          <a:off x="9667888" y="1450170"/>
          <a:ext cx="1285862" cy="254797"/>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latin typeface="Rockwell" panose="02060603020205020403" pitchFamily="18" charset="0"/>
            </a:rPr>
            <a:t>DEPARTMENTAL DETAILS</a:t>
          </a:r>
        </a:p>
      </xdr:txBody>
    </xdr:sp>
    <xdr:clientData/>
  </xdr:twoCellAnchor>
  <xdr:twoCellAnchor>
    <xdr:from>
      <xdr:col>8</xdr:col>
      <xdr:colOff>447686</xdr:colOff>
      <xdr:row>3</xdr:row>
      <xdr:rowOff>90477</xdr:rowOff>
    </xdr:from>
    <xdr:to>
      <xdr:col>9</xdr:col>
      <xdr:colOff>559593</xdr:colOff>
      <xdr:row>4</xdr:row>
      <xdr:rowOff>59531</xdr:rowOff>
    </xdr:to>
    <xdr:sp macro="" textlink="">
      <xdr:nvSpPr>
        <xdr:cNvPr id="10" name="Rounded Rectangle 11">
          <a:hlinkClick xmlns:r="http://schemas.openxmlformats.org/officeDocument/2006/relationships" r:id="rId9" tooltip="Go to Info Page"/>
          <a:extLst>
            <a:ext uri="{FF2B5EF4-FFF2-40B4-BE49-F238E27FC236}">
              <a16:creationId xmlns:a16="http://schemas.microsoft.com/office/drawing/2014/main" id="{00000000-0008-0000-6E00-00000A000000}"/>
            </a:ext>
          </a:extLst>
        </xdr:cNvPr>
        <xdr:cNvSpPr/>
      </xdr:nvSpPr>
      <xdr:spPr>
        <a:xfrm>
          <a:off x="11201411" y="1004877"/>
          <a:ext cx="721507" cy="311954"/>
        </a:xfrm>
        <a:prstGeom prst="roundRect">
          <a:avLst/>
        </a:prstGeom>
        <a:solidFill>
          <a:srgbClr val="00206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latin typeface="Rockwell" panose="02060603020205020403" pitchFamily="18" charset="0"/>
            </a:rPr>
            <a:t>INFO</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6F00-000002000000}"/>
            </a:ext>
          </a:extLst>
        </xdr:cNvPr>
        <xdr:cNvSpPr/>
      </xdr:nvSpPr>
      <xdr:spPr>
        <a:xfrm>
          <a:off x="0" y="400050"/>
          <a:ext cx="733425" cy="5131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1</xdr:col>
      <xdr:colOff>20910</xdr:colOff>
      <xdr:row>0</xdr:row>
      <xdr:rowOff>1</xdr:rowOff>
    </xdr:from>
    <xdr:to>
      <xdr:col>2</xdr:col>
      <xdr:colOff>578643</xdr:colOff>
      <xdr:row>3</xdr:row>
      <xdr:rowOff>79376</xdr:rowOff>
    </xdr:to>
    <xdr:pic>
      <xdr:nvPicPr>
        <xdr:cNvPr id="3" name="Picture 2" descr="Description: C:\Users\User\Downloads\osun logo.jpg">
          <a:extLst>
            <a:ext uri="{FF2B5EF4-FFF2-40B4-BE49-F238E27FC236}">
              <a16:creationId xmlns:a16="http://schemas.microsoft.com/office/drawing/2014/main" id="{00000000-0008-0000-6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35" y="1"/>
          <a:ext cx="1414983" cy="993775"/>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000-000002000000}"/>
            </a:ext>
          </a:extLst>
        </xdr:cNvPr>
        <xdr:cNvSpPr/>
      </xdr:nvSpPr>
      <xdr:spPr>
        <a:xfrm>
          <a:off x="0" y="400050"/>
          <a:ext cx="733425" cy="64645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twoCellAnchor editAs="oneCell">
    <xdr:from>
      <xdr:col>0</xdr:col>
      <xdr:colOff>1982606</xdr:colOff>
      <xdr:row>0</xdr:row>
      <xdr:rowOff>0</xdr:rowOff>
    </xdr:from>
    <xdr:to>
      <xdr:col>2</xdr:col>
      <xdr:colOff>544625</xdr:colOff>
      <xdr:row>3</xdr:row>
      <xdr:rowOff>45357</xdr:rowOff>
    </xdr:to>
    <xdr:pic>
      <xdr:nvPicPr>
        <xdr:cNvPr id="3" name="Picture 2" descr="Description: C:\Users\User\Downloads\osun logo.jpg">
          <a:extLst>
            <a:ext uri="{FF2B5EF4-FFF2-40B4-BE49-F238E27FC236}">
              <a16:creationId xmlns:a16="http://schemas.microsoft.com/office/drawing/2014/main" id="{00000000-0008-0000-7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2606" y="0"/>
          <a:ext cx="1409994" cy="1093107"/>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733425</xdr:colOff>
      <xdr:row>2</xdr:row>
      <xdr:rowOff>246405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000000-0008-0000-7100-000002000000}"/>
            </a:ext>
          </a:extLst>
        </xdr:cNvPr>
        <xdr:cNvSpPr/>
      </xdr:nvSpPr>
      <xdr:spPr>
        <a:xfrm>
          <a:off x="0" y="400050"/>
          <a:ext cx="733425" cy="398805"/>
        </a:xfrm>
        <a:prstGeom prst="leftArrow">
          <a:avLst>
            <a:gd name="adj1" fmla="val 56666"/>
            <a:gd name="adj2" fmla="val 57782"/>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bg1"/>
              </a:solidFill>
            </a:rPr>
            <a:t>BACK</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mas/Documents/Official/2018/New%20folder/2018%20Accou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Other%20charges\Documents\BUDGET\055100100100%20-%20MINISTRY%20OF%20LOCAL%20GOVERNMENTS%20AND%20CHIEFTAINCY%20AFFAIRS\ListOverhea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Other%20charges\Documents\BUDGET\055100100100%20-%20MINISTRY%20OF%20LOCAL%20GOVERNMENTS%20AND%20CHIEFTAINCY%20AFFAIRS\ListPersonnel%20-%20Gen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omas/Documents/Official/Accounts%20Working%20Papers/2018/New%20folder/Latest%20Personnel%20Cost%20Manager%20Te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omas/Documents/Official/Accounts%20Working%20Papers/2019/MEPBD/Budget%202020/General/ListOverhea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mas/Documents/Official/Accounts%20Working%20Papers/2019/MEPBD/Budget%202020/General/ListRevenu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DELL\Desktop\New%20folder%20(5)\SECTOR-MDAs%20DROPDOW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omas/Documents/Official/Accounts%20Working%20Papers/2019/MEPBD/Budget%202020/General/HomePag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20ADEOLA/Desktop/BUDGET/2021CONSOLIDATION/2021%20PROPOSED%20CONSOLIDATION%20BUDGET%20AS%20AT%2029-10-2020%20(6.52PM)/2021%20STATE%20OF%20OSUN%20BUDGET/2.%20REVENU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6"/>
      <sheetName val="Sheet4"/>
      <sheetName val="Sheet8"/>
      <sheetName val="Sheet7"/>
      <sheetName val="Sheet5"/>
      <sheetName val="Sheet3 (2)"/>
    </sheetNames>
    <sheetDataSet>
      <sheetData sheetId="0" refreshError="1"/>
      <sheetData sheetId="1"/>
      <sheetData sheetId="2" refreshError="1"/>
      <sheetData sheetId="3" refreshError="1"/>
      <sheetData sheetId="4" refreshError="1"/>
      <sheetData sheetId="5">
        <row r="1">
          <cell r="B1" t="str">
            <v>11000000 - GOVERNMENT SHARE OF FAAC</v>
          </cell>
        </row>
        <row r="5">
          <cell r="B5" t="str">
            <v xml:space="preserve">15000000 - </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Overheads"/>
      <sheetName val="DataEntry"/>
      <sheetName val="Summary"/>
      <sheetName val="Balance"/>
      <sheetName val="SummaryOtherRecurrent"/>
      <sheetName val="DetailsOtherRecurrent"/>
      <sheetName val="ListOverhead"/>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Personnel"/>
      <sheetName val="DataEntry"/>
      <sheetName val="Summary"/>
      <sheetName val="Balance"/>
      <sheetName val="OverallSummaryPersonnel_Dep I"/>
      <sheetName val="Departmental Estab"/>
      <sheetName val="SalaryAnalysis I"/>
      <sheetName val="OverallSummaryPersonnel_DepII"/>
      <sheetName val="SalaryAnalysis II"/>
      <sheetName val="OverallSummaryDept"/>
      <sheetName val="Honourable Commissioner"/>
      <sheetName val="Special Advicer "/>
      <sheetName val="PS"/>
      <sheetName val="Dept of Local Govt &amp; Insp"/>
      <sheetName val="Finance &amp; Accts Dept."/>
      <sheetName val="Admin &amp; Supplies"/>
      <sheetName val="Promotion"/>
      <sheetName val="Nominal Roll"/>
      <sheetName val="ARREARS"/>
      <sheetName val="ListPersonnel - Gener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l Roll"/>
      <sheetName val="Matrix"/>
      <sheetName val="Staff Pay Slip"/>
      <sheetName val="Reports Generator"/>
      <sheetName val="Lists"/>
      <sheetName val="Salary Table"/>
      <sheetName val="Tax Table"/>
      <sheetName val="Latest Personnel Cost Manager T"/>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Overheads"/>
      <sheetName val="DataEntry"/>
      <sheetName val="SUMMARY OTHER RECURRENT 13"/>
      <sheetName val="DETAIL OTHER RECURRENT 14"/>
      <sheetName val="BREAKDOWN OF OTHER RECURRENT 15"/>
      <sheetName val="Summary"/>
      <sheetName val="Report"/>
      <sheetName val="Balance"/>
      <sheetName val="ListOverhead"/>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Revenue"/>
      <sheetName val="DataEntry"/>
      <sheetName val="SUMMARY OF REVENUE 2"/>
      <sheetName val="DETAIL OF REVENUE 3"/>
      <sheetName val="BREAKDOWN OF REVENUE 4"/>
      <sheetName val="Aids and Grants 5"/>
      <sheetName val="SUMMARY OF LIABILITY 6"/>
      <sheetName val="LIABILITY 7"/>
      <sheetName val="BREAKDOWN OF BORROWINGS 8"/>
      <sheetName val="Report"/>
      <sheetName val="Summary"/>
      <sheetName val="Balanc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Revenue"/>
      <sheetName val="DataEntry"/>
      <sheetName val="Summary"/>
      <sheetName val="SECTOR-MDAs DROPDOWN"/>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Capital"/>
      <sheetName val="Ceilings"/>
      <sheetName val="HOMEPAGE "/>
      <sheetName val="SUMMARY OF ESTIMATES 1"/>
      <sheetName val="MDAsControlFigure"/>
      <sheetName val="DataEntry"/>
      <sheetName val="Summary Capital Expend 16"/>
      <sheetName val="Detail Capital Expenditure 17"/>
      <sheetName val="CAPITAL PROJECTS 18"/>
      <sheetName val="Summary"/>
      <sheetName val="Balance"/>
      <sheetName val="HomePage"/>
      <sheetName val="SUMMARY OF ESTIMATES"/>
      <sheetName val="Summary Capital Expend "/>
      <sheetName val="Detail Capital Expenditure"/>
      <sheetName val="CAPITAL PROJECTS"/>
    </sheetNames>
    <sheetDataSet>
      <sheetData sheetId="0"/>
      <sheetData sheetId="1"/>
      <sheetData sheetId="2"/>
      <sheetData sheetId="3"/>
      <sheetData sheetId="4">
        <row r="7">
          <cell r="D7">
            <v>0</v>
          </cell>
        </row>
      </sheetData>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 TO"/>
      <sheetName val="SECTOR WARRANT SUMMARY"/>
      <sheetName val="Sheet3"/>
      <sheetName val="Revenue Summary"/>
      <sheetName val="Sheet2"/>
      <sheetName val="Revenue Summary (2)"/>
      <sheetName val="Revenue Nature Summary"/>
      <sheetName val="Revenue Nature Details"/>
      <sheetName val="SECTOR"/>
      <sheetName val="Beginning"/>
      <sheetName val="01 - GOV"/>
      <sheetName val="05 - PENSION"/>
      <sheetName val="06 - OSHA"/>
      <sheetName val="07 - OSHAC"/>
      <sheetName val="08 - AUGS"/>
      <sheetName val="09 - AUGLG"/>
      <sheetName val="10 - MHRCB"/>
      <sheetName val="11 - CSC"/>
      <sheetName val="12 - LGSC"/>
      <sheetName val="13 - OSIEC"/>
      <sheetName val="14 - MIST"/>
      <sheetName val="15 - REGIONAL"/>
      <sheetName val="16 - LG"/>
      <sheetName val="17 - AGRIC"/>
      <sheetName val="18 - OPB"/>
      <sheetName val="19 - OSADEP"/>
      <sheetName val="20 - OSADEC"/>
      <sheetName val="21 - MEPBD"/>
      <sheetName val="22 - SBS"/>
      <sheetName val="20 - PPA"/>
      <sheetName val="24 - COMMERCE"/>
      <sheetName val="25 - MICRO"/>
      <sheetName val="26 - MIN OF TOURISM"/>
      <sheetName val="27 - ARTSC"/>
      <sheetName val="28 - TOURISMB"/>
      <sheetName val="30 - EDUCATION"/>
      <sheetName val="31 - SUBEB"/>
      <sheetName val="32 - OSLB"/>
      <sheetName val="33 - OSMEA"/>
      <sheetName val="34 - ESA OKE"/>
      <sheetName val="35 - IREE"/>
      <sheetName val="36 - ILESA"/>
      <sheetName val="37 - ILA"/>
      <sheetName val="38 - UNIOSUN"/>
      <sheetName val="39 - LAUTECH"/>
      <sheetName val="40 - OCEDO"/>
      <sheetName val="41 - OEEDO"/>
      <sheetName val="42 - OSWEDO"/>
      <sheetName val="43 - TEPO"/>
      <sheetName val="44 - OSBTVE"/>
      <sheetName val="45 - HIGHER EDU"/>
      <sheetName val="46 - QUALITY ASS"/>
      <sheetName val="47 - SIGNAGE"/>
      <sheetName val="48 - ENVIRONMENT"/>
      <sheetName val="49 - OPARKS"/>
      <sheetName val="50 - OWMA"/>
      <sheetName val="51 - FORESTRY"/>
      <sheetName val="52 - HEALTH"/>
      <sheetName val="53 - OHIS"/>
      <sheetName val="54 - LTH"/>
      <sheetName val="55 - HMB"/>
      <sheetName val="56 - PHCB"/>
      <sheetName val="57 - TRANS"/>
      <sheetName val="58 - WORKS"/>
      <sheetName val="59 - SG"/>
      <sheetName val="60 - ORMA"/>
      <sheetName val="61 - OSAMA"/>
      <sheetName val="62 - OSPDC"/>
      <sheetName val="63 - CTDA"/>
      <sheetName val="64 - NEW TOWNS"/>
      <sheetName val="65 - LANDS"/>
      <sheetName val="66 - MRDCA"/>
      <sheetName val="66 - HOME AFFAIRS"/>
      <sheetName val="67 - WOMEN"/>
      <sheetName val="68 - YOUTHSNSPORTS"/>
      <sheetName val="69 - SPORTS"/>
      <sheetName val="70 - JSC"/>
      <sheetName val="71 - JUSTICE"/>
      <sheetName val="72 - HIGH COURT"/>
      <sheetName val="73 - CCA"/>
      <sheetName val="74 - INFO"/>
      <sheetName val="75 - OSBC"/>
      <sheetName val="76 - WATER"/>
      <sheetName val="77 - OSWC"/>
      <sheetName val="78 - RUWESA"/>
      <sheetName val="79 - STOWASSA"/>
      <sheetName val="79 - FINANCE"/>
      <sheetName val="81 - AG"/>
      <sheetName val="82 - IRS"/>
      <sheetName val="End"/>
      <sheetName val="Sheet1"/>
    </sheetNames>
    <sheetDataSet>
      <sheetData sheetId="0"/>
      <sheetData sheetId="1"/>
      <sheetData sheetId="2"/>
      <sheetData sheetId="3"/>
      <sheetData sheetId="4"/>
      <sheetData sheetId="5"/>
      <sheetData sheetId="6"/>
      <sheetData sheetId="7">
        <row r="12">
          <cell r="F12">
            <v>31943474170</v>
          </cell>
        </row>
        <row r="14">
          <cell r="F14">
            <v>15888091850</v>
          </cell>
        </row>
        <row r="16">
          <cell r="F16">
            <v>900000000</v>
          </cell>
        </row>
        <row r="18">
          <cell r="F18">
            <v>1500000000</v>
          </cell>
        </row>
        <row r="30">
          <cell r="F30">
            <v>6960501210</v>
          </cell>
        </row>
        <row r="33">
          <cell r="F33">
            <v>2566050000</v>
          </cell>
        </row>
        <row r="63">
          <cell r="F63">
            <v>983332870</v>
          </cell>
        </row>
        <row r="115">
          <cell r="F115">
            <v>9731913160</v>
          </cell>
        </row>
        <row r="120">
          <cell r="F120">
            <v>172700000</v>
          </cell>
        </row>
        <row r="143">
          <cell r="F143">
            <v>781596468</v>
          </cell>
        </row>
        <row r="161">
          <cell r="F161">
            <v>2478664882</v>
          </cell>
        </row>
        <row r="168">
          <cell r="F168">
            <v>567234000</v>
          </cell>
        </row>
        <row r="177">
          <cell r="F177">
            <v>585700000</v>
          </cell>
        </row>
        <row r="180">
          <cell r="F180">
            <v>5493033020</v>
          </cell>
        </row>
        <row r="185">
          <cell r="F185">
            <v>143800000</v>
          </cell>
        </row>
        <row r="198">
          <cell r="F198">
            <v>6500000</v>
          </cell>
        </row>
        <row r="201">
          <cell r="F201">
            <v>200800000</v>
          </cell>
        </row>
        <row r="206">
          <cell r="F206">
            <v>10451922620</v>
          </cell>
        </row>
        <row r="209">
          <cell r="F209">
            <v>3033400000</v>
          </cell>
        </row>
        <row r="215">
          <cell r="F215">
            <v>8818142390</v>
          </cell>
        </row>
        <row r="219">
          <cell r="F219">
            <v>2835695000</v>
          </cell>
        </row>
        <row r="224">
          <cell r="F224">
            <v>0</v>
          </cell>
        </row>
        <row r="227">
          <cell r="F227">
            <v>3812500000</v>
          </cell>
        </row>
      </sheetData>
      <sheetData sheetId="8"/>
      <sheetData sheetId="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10">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20000000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25000000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5000000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250000000</v>
          </cell>
        </row>
        <row r="212">
          <cell r="H212">
            <v>0</v>
          </cell>
        </row>
        <row r="215">
          <cell r="H215">
            <v>0</v>
          </cell>
        </row>
        <row r="220">
          <cell r="H220">
            <v>0</v>
          </cell>
        </row>
        <row r="223">
          <cell r="H223">
            <v>0</v>
          </cell>
        </row>
      </sheetData>
      <sheetData sheetId="11">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10000000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1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200000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1500000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500000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1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250000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14">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500000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700000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800000</v>
          </cell>
        </row>
        <row r="204">
          <cell r="H204">
            <v>0</v>
          </cell>
        </row>
        <row r="207">
          <cell r="H207">
            <v>0</v>
          </cell>
        </row>
        <row r="211">
          <cell r="H211">
            <v>0</v>
          </cell>
        </row>
        <row r="212">
          <cell r="H212">
            <v>0</v>
          </cell>
        </row>
        <row r="215">
          <cell r="H215">
            <v>0</v>
          </cell>
        </row>
        <row r="220">
          <cell r="H220">
            <v>0</v>
          </cell>
        </row>
        <row r="223">
          <cell r="H223">
            <v>0</v>
          </cell>
        </row>
      </sheetData>
      <sheetData sheetId="1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50000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20000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100000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200000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200000000</v>
          </cell>
        </row>
        <row r="204">
          <cell r="H204">
            <v>0</v>
          </cell>
        </row>
        <row r="207">
          <cell r="H207">
            <v>0</v>
          </cell>
        </row>
        <row r="211">
          <cell r="H211">
            <v>0</v>
          </cell>
        </row>
        <row r="212">
          <cell r="H212">
            <v>0</v>
          </cell>
        </row>
        <row r="215">
          <cell r="H215">
            <v>0</v>
          </cell>
        </row>
        <row r="220">
          <cell r="H220">
            <v>0</v>
          </cell>
        </row>
        <row r="223">
          <cell r="H223">
            <v>0</v>
          </cell>
        </row>
      </sheetData>
      <sheetData sheetId="1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10000000</v>
          </cell>
        </row>
        <row r="99">
          <cell r="H99">
            <v>1000000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500000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5000000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17">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2000000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18">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350000</v>
          </cell>
        </row>
        <row r="79">
          <cell r="H79">
            <v>0</v>
          </cell>
        </row>
        <row r="80">
          <cell r="H80">
            <v>0</v>
          </cell>
        </row>
        <row r="81">
          <cell r="H81">
            <v>0</v>
          </cell>
        </row>
        <row r="82">
          <cell r="H82">
            <v>0</v>
          </cell>
        </row>
        <row r="83">
          <cell r="H83">
            <v>0</v>
          </cell>
        </row>
        <row r="84">
          <cell r="H84">
            <v>0</v>
          </cell>
        </row>
        <row r="85">
          <cell r="H85">
            <v>900000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100000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2836000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24000</v>
          </cell>
        </row>
        <row r="164">
          <cell r="H164">
            <v>90000</v>
          </cell>
        </row>
        <row r="165">
          <cell r="H165">
            <v>1700000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300000000</v>
          </cell>
        </row>
        <row r="212">
          <cell r="H212">
            <v>0</v>
          </cell>
        </row>
        <row r="215">
          <cell r="H215">
            <v>0</v>
          </cell>
        </row>
        <row r="220">
          <cell r="H220">
            <v>0</v>
          </cell>
        </row>
        <row r="223">
          <cell r="H223">
            <v>0</v>
          </cell>
        </row>
      </sheetData>
      <sheetData sheetId="1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10000000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20">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3000000</v>
          </cell>
        </row>
        <row r="72">
          <cell r="H72">
            <v>0</v>
          </cell>
        </row>
        <row r="73">
          <cell r="H73">
            <v>0</v>
          </cell>
        </row>
        <row r="74">
          <cell r="H74">
            <v>0</v>
          </cell>
        </row>
        <row r="75">
          <cell r="H75">
            <v>0</v>
          </cell>
        </row>
        <row r="76">
          <cell r="H76">
            <v>0</v>
          </cell>
        </row>
        <row r="77">
          <cell r="H77">
            <v>0</v>
          </cell>
        </row>
        <row r="78">
          <cell r="H78">
            <v>1000000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1000000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15000000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21"/>
      <sheetData sheetId="2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300000</v>
          </cell>
        </row>
        <row r="72">
          <cell r="H72">
            <v>8840000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15800000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60000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2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11500000</v>
          </cell>
        </row>
        <row r="28">
          <cell r="H28">
            <v>0</v>
          </cell>
        </row>
        <row r="31">
          <cell r="H31">
            <v>66000000</v>
          </cell>
        </row>
        <row r="35">
          <cell r="H35">
            <v>0</v>
          </cell>
        </row>
        <row r="36">
          <cell r="H36">
            <v>0</v>
          </cell>
        </row>
        <row r="37">
          <cell r="H37">
            <v>0</v>
          </cell>
        </row>
        <row r="38">
          <cell r="H38">
            <v>0</v>
          </cell>
        </row>
        <row r="39">
          <cell r="H39">
            <v>0</v>
          </cell>
        </row>
        <row r="40">
          <cell r="H40">
            <v>0</v>
          </cell>
        </row>
        <row r="41">
          <cell r="H41">
            <v>0</v>
          </cell>
        </row>
        <row r="42">
          <cell r="H42">
            <v>0</v>
          </cell>
        </row>
        <row r="43">
          <cell r="H43">
            <v>10000000</v>
          </cell>
        </row>
        <row r="44">
          <cell r="H44">
            <v>0</v>
          </cell>
        </row>
        <row r="45">
          <cell r="H45">
            <v>0</v>
          </cell>
        </row>
        <row r="46">
          <cell r="H46">
            <v>1000000</v>
          </cell>
        </row>
        <row r="47">
          <cell r="H47">
            <v>0</v>
          </cell>
        </row>
        <row r="48">
          <cell r="H48">
            <v>0</v>
          </cell>
        </row>
        <row r="49">
          <cell r="H49">
            <v>6000000</v>
          </cell>
        </row>
        <row r="50">
          <cell r="H50">
            <v>5000000</v>
          </cell>
        </row>
        <row r="51">
          <cell r="H51">
            <v>0</v>
          </cell>
        </row>
        <row r="52">
          <cell r="H52">
            <v>0</v>
          </cell>
        </row>
        <row r="53">
          <cell r="H53">
            <v>0</v>
          </cell>
        </row>
        <row r="54">
          <cell r="H54">
            <v>0</v>
          </cell>
        </row>
        <row r="55">
          <cell r="H55">
            <v>0</v>
          </cell>
        </row>
        <row r="56">
          <cell r="H56">
            <v>0</v>
          </cell>
        </row>
        <row r="57">
          <cell r="H57">
            <v>0</v>
          </cell>
        </row>
        <row r="58">
          <cell r="H58">
            <v>0</v>
          </cell>
        </row>
        <row r="59">
          <cell r="H59">
            <v>39000000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10000000</v>
          </cell>
        </row>
        <row r="93">
          <cell r="H93">
            <v>0</v>
          </cell>
        </row>
        <row r="94">
          <cell r="H94">
            <v>0</v>
          </cell>
        </row>
        <row r="95">
          <cell r="H95">
            <v>6000000</v>
          </cell>
        </row>
        <row r="96">
          <cell r="H96">
            <v>114000000</v>
          </cell>
        </row>
        <row r="97">
          <cell r="H97">
            <v>0</v>
          </cell>
        </row>
        <row r="98">
          <cell r="H98">
            <v>0</v>
          </cell>
        </row>
        <row r="99">
          <cell r="H99">
            <v>10000000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1000000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11000000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12500000</v>
          </cell>
        </row>
        <row r="152">
          <cell r="H152">
            <v>0</v>
          </cell>
        </row>
        <row r="153">
          <cell r="H153">
            <v>0</v>
          </cell>
        </row>
        <row r="154">
          <cell r="H154">
            <v>4500000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40000000</v>
          </cell>
        </row>
        <row r="172">
          <cell r="H172">
            <v>0</v>
          </cell>
        </row>
        <row r="173">
          <cell r="H173">
            <v>0</v>
          </cell>
        </row>
        <row r="174">
          <cell r="H174">
            <v>2500000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800000000</v>
          </cell>
        </row>
        <row r="220">
          <cell r="H220">
            <v>0</v>
          </cell>
        </row>
        <row r="223">
          <cell r="H223">
            <v>2437500000</v>
          </cell>
        </row>
      </sheetData>
      <sheetData sheetId="24"/>
      <sheetData sheetId="2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2000000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206120000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500000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500000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2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6000000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1100000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1500000</v>
          </cell>
        </row>
        <row r="117">
          <cell r="H117">
            <v>0</v>
          </cell>
        </row>
        <row r="118">
          <cell r="H118">
            <v>0</v>
          </cell>
        </row>
        <row r="121">
          <cell r="H121">
            <v>0</v>
          </cell>
        </row>
        <row r="122">
          <cell r="H122">
            <v>0</v>
          </cell>
        </row>
        <row r="123">
          <cell r="H123">
            <v>0</v>
          </cell>
        </row>
        <row r="124">
          <cell r="H124">
            <v>2000000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500000</v>
          </cell>
        </row>
        <row r="137">
          <cell r="H137">
            <v>0</v>
          </cell>
        </row>
        <row r="138">
          <cell r="H138">
            <v>0</v>
          </cell>
        </row>
        <row r="139">
          <cell r="H139">
            <v>0</v>
          </cell>
        </row>
        <row r="140">
          <cell r="H140">
            <v>0</v>
          </cell>
        </row>
        <row r="141">
          <cell r="H141">
            <v>0</v>
          </cell>
        </row>
        <row r="144">
          <cell r="H144">
            <v>0</v>
          </cell>
        </row>
        <row r="145">
          <cell r="H145">
            <v>0</v>
          </cell>
        </row>
        <row r="146">
          <cell r="H146">
            <v>11000000</v>
          </cell>
        </row>
        <row r="147">
          <cell r="H147">
            <v>2400000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500000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27">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150000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423600000</v>
          </cell>
        </row>
        <row r="220">
          <cell r="H220">
            <v>0</v>
          </cell>
        </row>
        <row r="223">
          <cell r="H223">
            <v>0</v>
          </cell>
        </row>
      </sheetData>
      <sheetData sheetId="28">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20000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50000</v>
          </cell>
        </row>
        <row r="117">
          <cell r="H117">
            <v>0</v>
          </cell>
        </row>
        <row r="118">
          <cell r="H118">
            <v>0</v>
          </cell>
        </row>
        <row r="121">
          <cell r="H121">
            <v>120000</v>
          </cell>
        </row>
        <row r="122">
          <cell r="H122">
            <v>0</v>
          </cell>
        </row>
        <row r="123">
          <cell r="H123">
            <v>10000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2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8000000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30">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58750000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113500000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67750000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30000000</v>
          </cell>
        </row>
        <row r="155">
          <cell r="H155">
            <v>0</v>
          </cell>
        </row>
        <row r="156">
          <cell r="H156">
            <v>0</v>
          </cell>
        </row>
        <row r="157">
          <cell r="H157">
            <v>0</v>
          </cell>
        </row>
        <row r="158">
          <cell r="H158">
            <v>0</v>
          </cell>
        </row>
        <row r="159">
          <cell r="H159">
            <v>0</v>
          </cell>
        </row>
        <row r="162">
          <cell r="H162">
            <v>0</v>
          </cell>
        </row>
        <row r="163">
          <cell r="H163">
            <v>0</v>
          </cell>
        </row>
        <row r="164">
          <cell r="H164">
            <v>530000000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400000000</v>
          </cell>
        </row>
        <row r="220">
          <cell r="H220">
            <v>0</v>
          </cell>
        </row>
        <row r="223">
          <cell r="H223">
            <v>0</v>
          </cell>
        </row>
      </sheetData>
      <sheetData sheetId="31">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3248110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9302908</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7698992</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3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5000000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3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500000</v>
          </cell>
        </row>
        <row r="149">
          <cell r="H149">
            <v>0</v>
          </cell>
        </row>
        <row r="150">
          <cell r="H150">
            <v>0</v>
          </cell>
        </row>
        <row r="151">
          <cell r="H151">
            <v>0</v>
          </cell>
        </row>
        <row r="152">
          <cell r="H152">
            <v>4000000</v>
          </cell>
        </row>
        <row r="153">
          <cell r="H153">
            <v>0</v>
          </cell>
        </row>
        <row r="154">
          <cell r="H154">
            <v>500000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34">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50000000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50000000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3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174150000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66395000</v>
          </cell>
        </row>
        <row r="97">
          <cell r="H97">
            <v>0</v>
          </cell>
        </row>
        <row r="98">
          <cell r="H98">
            <v>0</v>
          </cell>
        </row>
        <row r="99">
          <cell r="H99">
            <v>0</v>
          </cell>
        </row>
        <row r="100">
          <cell r="H100">
            <v>0</v>
          </cell>
        </row>
        <row r="101">
          <cell r="H101">
            <v>0</v>
          </cell>
        </row>
        <row r="102">
          <cell r="H102">
            <v>559761500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12300000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5150000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2125552410</v>
          </cell>
        </row>
        <row r="207">
          <cell r="H207">
            <v>0</v>
          </cell>
        </row>
        <row r="211">
          <cell r="H211">
            <v>0</v>
          </cell>
        </row>
        <row r="212">
          <cell r="H212">
            <v>0</v>
          </cell>
        </row>
        <row r="215">
          <cell r="H215">
            <v>0</v>
          </cell>
        </row>
        <row r="220">
          <cell r="H220">
            <v>0</v>
          </cell>
        </row>
        <row r="223">
          <cell r="H223">
            <v>0</v>
          </cell>
        </row>
      </sheetData>
      <sheetData sheetId="3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2500000</v>
          </cell>
        </row>
        <row r="72">
          <cell r="H72">
            <v>0</v>
          </cell>
        </row>
        <row r="73">
          <cell r="H73">
            <v>0</v>
          </cell>
        </row>
        <row r="74">
          <cell r="H74">
            <v>0</v>
          </cell>
        </row>
        <row r="75">
          <cell r="H75">
            <v>0</v>
          </cell>
        </row>
        <row r="76">
          <cell r="H76">
            <v>0</v>
          </cell>
        </row>
        <row r="77">
          <cell r="H77">
            <v>0</v>
          </cell>
        </row>
        <row r="78">
          <cell r="H78">
            <v>7000000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1500000</v>
          </cell>
        </row>
        <row r="96">
          <cell r="H96">
            <v>0</v>
          </cell>
        </row>
        <row r="97">
          <cell r="H97">
            <v>0</v>
          </cell>
        </row>
        <row r="98">
          <cell r="H98">
            <v>80000000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3000000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6000000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2328370210</v>
          </cell>
        </row>
        <row r="207">
          <cell r="H207">
            <v>0</v>
          </cell>
        </row>
        <row r="211">
          <cell r="H211">
            <v>2993716920</v>
          </cell>
        </row>
        <row r="212">
          <cell r="H212">
            <v>0</v>
          </cell>
        </row>
        <row r="215">
          <cell r="H215">
            <v>0</v>
          </cell>
        </row>
        <row r="220">
          <cell r="H220">
            <v>0</v>
          </cell>
        </row>
        <row r="223">
          <cell r="H223">
            <v>0</v>
          </cell>
        </row>
      </sheetData>
      <sheetData sheetId="37">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1000000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38">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100000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8000000</v>
          </cell>
        </row>
        <row r="58">
          <cell r="H58">
            <v>0</v>
          </cell>
        </row>
        <row r="59">
          <cell r="H59">
            <v>0</v>
          </cell>
        </row>
        <row r="60">
          <cell r="H60">
            <v>0</v>
          </cell>
        </row>
        <row r="61">
          <cell r="H61">
            <v>0</v>
          </cell>
        </row>
        <row r="64">
          <cell r="H64">
            <v>0</v>
          </cell>
        </row>
        <row r="65">
          <cell r="H65">
            <v>1000000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2763560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300000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3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405000</v>
          </cell>
        </row>
        <row r="72">
          <cell r="H72">
            <v>0</v>
          </cell>
        </row>
        <row r="73">
          <cell r="H73">
            <v>0</v>
          </cell>
        </row>
        <row r="74">
          <cell r="H74">
            <v>0</v>
          </cell>
        </row>
        <row r="75">
          <cell r="H75">
            <v>0</v>
          </cell>
        </row>
        <row r="76">
          <cell r="H76">
            <v>0</v>
          </cell>
        </row>
        <row r="77">
          <cell r="H77">
            <v>0</v>
          </cell>
        </row>
        <row r="78">
          <cell r="H78">
            <v>400000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76255000</v>
          </cell>
        </row>
        <row r="88">
          <cell r="H88">
            <v>0</v>
          </cell>
        </row>
        <row r="89">
          <cell r="H89">
            <v>0</v>
          </cell>
        </row>
        <row r="90">
          <cell r="H90">
            <v>0</v>
          </cell>
        </row>
        <row r="91">
          <cell r="H91">
            <v>0</v>
          </cell>
        </row>
        <row r="92">
          <cell r="H92">
            <v>0</v>
          </cell>
        </row>
        <row r="93">
          <cell r="H93">
            <v>0</v>
          </cell>
        </row>
        <row r="94">
          <cell r="H94">
            <v>19756000</v>
          </cell>
        </row>
        <row r="95">
          <cell r="H95">
            <v>0</v>
          </cell>
        </row>
        <row r="96">
          <cell r="H96">
            <v>0</v>
          </cell>
        </row>
        <row r="97">
          <cell r="H97">
            <v>0</v>
          </cell>
        </row>
        <row r="98">
          <cell r="H98">
            <v>288484000</v>
          </cell>
        </row>
        <row r="99">
          <cell r="H99">
            <v>41475000</v>
          </cell>
        </row>
        <row r="100">
          <cell r="H100">
            <v>0</v>
          </cell>
        </row>
        <row r="101">
          <cell r="H101">
            <v>0</v>
          </cell>
        </row>
        <row r="102">
          <cell r="H102">
            <v>309995000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6650000</v>
          </cell>
        </row>
        <row r="117">
          <cell r="H117">
            <v>0</v>
          </cell>
        </row>
        <row r="118">
          <cell r="H118">
            <v>0</v>
          </cell>
        </row>
        <row r="121">
          <cell r="H121">
            <v>0</v>
          </cell>
        </row>
        <row r="122">
          <cell r="H122">
            <v>0</v>
          </cell>
        </row>
        <row r="123">
          <cell r="H123">
            <v>7194000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750000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6000000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486000000</v>
          </cell>
        </row>
        <row r="212">
          <cell r="H212">
            <v>0</v>
          </cell>
        </row>
        <row r="215">
          <cell r="H215">
            <v>0</v>
          </cell>
        </row>
        <row r="220">
          <cell r="H220">
            <v>0</v>
          </cell>
        </row>
        <row r="223">
          <cell r="H223">
            <v>0</v>
          </cell>
        </row>
      </sheetData>
      <sheetData sheetId="40">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500000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587649000</v>
          </cell>
        </row>
        <row r="103">
          <cell r="H103">
            <v>352891000</v>
          </cell>
        </row>
        <row r="104">
          <cell r="H104">
            <v>0</v>
          </cell>
        </row>
        <row r="105">
          <cell r="H105">
            <v>0</v>
          </cell>
        </row>
        <row r="106">
          <cell r="H106">
            <v>0</v>
          </cell>
        </row>
        <row r="107">
          <cell r="H107">
            <v>0</v>
          </cell>
        </row>
        <row r="108">
          <cell r="H108">
            <v>0</v>
          </cell>
        </row>
        <row r="109">
          <cell r="H109">
            <v>0</v>
          </cell>
        </row>
        <row r="110">
          <cell r="H110">
            <v>0</v>
          </cell>
        </row>
        <row r="111">
          <cell r="H111">
            <v>20457000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75725000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2700000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484500000</v>
          </cell>
        </row>
        <row r="212">
          <cell r="H212">
            <v>0</v>
          </cell>
        </row>
        <row r="215">
          <cell r="H215">
            <v>0</v>
          </cell>
        </row>
        <row r="220">
          <cell r="H220">
            <v>0</v>
          </cell>
        </row>
        <row r="223">
          <cell r="H223">
            <v>0</v>
          </cell>
        </row>
      </sheetData>
      <sheetData sheetId="41">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150000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250000</v>
          </cell>
        </row>
        <row r="72">
          <cell r="H72">
            <v>0</v>
          </cell>
        </row>
        <row r="73">
          <cell r="H73">
            <v>0</v>
          </cell>
        </row>
        <row r="74">
          <cell r="H74">
            <v>0</v>
          </cell>
        </row>
        <row r="75">
          <cell r="H75">
            <v>0</v>
          </cell>
        </row>
        <row r="76">
          <cell r="H76">
            <v>0</v>
          </cell>
        </row>
        <row r="77">
          <cell r="H77">
            <v>0</v>
          </cell>
        </row>
        <row r="78">
          <cell r="H78">
            <v>500000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2290000</v>
          </cell>
        </row>
        <row r="88">
          <cell r="H88">
            <v>0</v>
          </cell>
        </row>
        <row r="89">
          <cell r="H89">
            <v>0</v>
          </cell>
        </row>
        <row r="90">
          <cell r="H90">
            <v>0</v>
          </cell>
        </row>
        <row r="91">
          <cell r="H91">
            <v>0</v>
          </cell>
        </row>
        <row r="92">
          <cell r="H92">
            <v>0</v>
          </cell>
        </row>
        <row r="93">
          <cell r="H93">
            <v>0</v>
          </cell>
        </row>
        <row r="94">
          <cell r="H94">
            <v>1498000</v>
          </cell>
        </row>
        <row r="95">
          <cell r="H95">
            <v>0</v>
          </cell>
        </row>
        <row r="96">
          <cell r="H96">
            <v>0</v>
          </cell>
        </row>
        <row r="97">
          <cell r="H97">
            <v>0</v>
          </cell>
        </row>
        <row r="98">
          <cell r="H98">
            <v>304653800</v>
          </cell>
        </row>
        <row r="99">
          <cell r="H99">
            <v>11391000</v>
          </cell>
        </row>
        <row r="100">
          <cell r="H100">
            <v>0</v>
          </cell>
        </row>
        <row r="101">
          <cell r="H101">
            <v>0</v>
          </cell>
        </row>
        <row r="102">
          <cell r="H102">
            <v>0</v>
          </cell>
        </row>
        <row r="103">
          <cell r="H103">
            <v>25159200</v>
          </cell>
        </row>
        <row r="104">
          <cell r="H104">
            <v>0</v>
          </cell>
        </row>
        <row r="105">
          <cell r="H105">
            <v>0</v>
          </cell>
        </row>
        <row r="106">
          <cell r="H106">
            <v>0</v>
          </cell>
        </row>
        <row r="107">
          <cell r="H107">
            <v>0</v>
          </cell>
        </row>
        <row r="108">
          <cell r="H108">
            <v>0</v>
          </cell>
        </row>
        <row r="109">
          <cell r="H109">
            <v>8922000</v>
          </cell>
        </row>
        <row r="110">
          <cell r="H110">
            <v>18165000</v>
          </cell>
        </row>
        <row r="111">
          <cell r="H111">
            <v>5047000</v>
          </cell>
        </row>
        <row r="112">
          <cell r="H112">
            <v>0</v>
          </cell>
        </row>
        <row r="113">
          <cell r="H113">
            <v>26154000</v>
          </cell>
        </row>
        <row r="116">
          <cell r="H116">
            <v>0</v>
          </cell>
        </row>
        <row r="117">
          <cell r="H117">
            <v>0</v>
          </cell>
        </row>
        <row r="118">
          <cell r="H118">
            <v>0</v>
          </cell>
        </row>
        <row r="121">
          <cell r="H121">
            <v>1023000</v>
          </cell>
        </row>
        <row r="122">
          <cell r="H122">
            <v>1329000</v>
          </cell>
        </row>
        <row r="123">
          <cell r="H123">
            <v>4563000</v>
          </cell>
        </row>
        <row r="124">
          <cell r="H124">
            <v>500000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6500000</v>
          </cell>
        </row>
        <row r="148">
          <cell r="H148">
            <v>2500000</v>
          </cell>
        </row>
        <row r="149">
          <cell r="H149">
            <v>0</v>
          </cell>
        </row>
        <row r="150">
          <cell r="H150">
            <v>0</v>
          </cell>
        </row>
        <row r="151">
          <cell r="H151">
            <v>0</v>
          </cell>
        </row>
        <row r="152">
          <cell r="H152">
            <v>0</v>
          </cell>
        </row>
        <row r="153">
          <cell r="H153">
            <v>0</v>
          </cell>
        </row>
        <row r="154">
          <cell r="H154">
            <v>31221500</v>
          </cell>
        </row>
        <row r="155">
          <cell r="H155">
            <v>6279000</v>
          </cell>
        </row>
        <row r="156">
          <cell r="H156">
            <v>10388500</v>
          </cell>
        </row>
        <row r="157">
          <cell r="H157">
            <v>25416000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3500000</v>
          </cell>
        </row>
        <row r="172">
          <cell r="H172">
            <v>0</v>
          </cell>
        </row>
        <row r="173">
          <cell r="H173">
            <v>0</v>
          </cell>
        </row>
        <row r="174">
          <cell r="H174">
            <v>0</v>
          </cell>
        </row>
        <row r="175">
          <cell r="H175">
            <v>0</v>
          </cell>
        </row>
        <row r="178">
          <cell r="H178">
            <v>2000000</v>
          </cell>
        </row>
        <row r="181">
          <cell r="H181">
            <v>0</v>
          </cell>
        </row>
        <row r="182">
          <cell r="H182">
            <v>100000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452900000</v>
          </cell>
        </row>
        <row r="212">
          <cell r="H212">
            <v>0</v>
          </cell>
        </row>
        <row r="215">
          <cell r="H215">
            <v>0</v>
          </cell>
        </row>
        <row r="220">
          <cell r="H220">
            <v>0</v>
          </cell>
        </row>
        <row r="223">
          <cell r="H223">
            <v>0</v>
          </cell>
        </row>
      </sheetData>
      <sheetData sheetId="4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2500000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327191750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1000000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6000000</v>
          </cell>
        </row>
        <row r="152">
          <cell r="H152">
            <v>0</v>
          </cell>
        </row>
        <row r="153">
          <cell r="H153">
            <v>0</v>
          </cell>
        </row>
        <row r="154">
          <cell r="H154">
            <v>0</v>
          </cell>
        </row>
        <row r="155">
          <cell r="H155">
            <v>3000000</v>
          </cell>
        </row>
        <row r="156">
          <cell r="H156">
            <v>0</v>
          </cell>
        </row>
        <row r="157">
          <cell r="H157">
            <v>0</v>
          </cell>
        </row>
        <row r="158">
          <cell r="H158">
            <v>0</v>
          </cell>
        </row>
        <row r="159">
          <cell r="H159">
            <v>0</v>
          </cell>
        </row>
        <row r="162">
          <cell r="H162">
            <v>480000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337865500</v>
          </cell>
        </row>
        <row r="212">
          <cell r="H212">
            <v>0</v>
          </cell>
        </row>
        <row r="215">
          <cell r="H215">
            <v>0</v>
          </cell>
        </row>
        <row r="220">
          <cell r="H220">
            <v>0</v>
          </cell>
        </row>
        <row r="223">
          <cell r="H223">
            <v>0</v>
          </cell>
        </row>
      </sheetData>
      <sheetData sheetId="4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5000000</v>
          </cell>
        </row>
        <row r="72">
          <cell r="H72">
            <v>0</v>
          </cell>
        </row>
        <row r="73">
          <cell r="H73">
            <v>0</v>
          </cell>
        </row>
        <row r="74">
          <cell r="H74">
            <v>0</v>
          </cell>
        </row>
        <row r="75">
          <cell r="H75">
            <v>0</v>
          </cell>
        </row>
        <row r="76">
          <cell r="H76">
            <v>0</v>
          </cell>
        </row>
        <row r="77">
          <cell r="H77">
            <v>0</v>
          </cell>
        </row>
        <row r="78">
          <cell r="H78">
            <v>5000000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2500000000</v>
          </cell>
        </row>
        <row r="99">
          <cell r="H99">
            <v>0</v>
          </cell>
        </row>
        <row r="100">
          <cell r="H100">
            <v>0</v>
          </cell>
        </row>
        <row r="101">
          <cell r="H101">
            <v>80000000</v>
          </cell>
        </row>
        <row r="102">
          <cell r="H102">
            <v>80000000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19000000</v>
          </cell>
        </row>
        <row r="137">
          <cell r="H137">
            <v>0</v>
          </cell>
        </row>
        <row r="138">
          <cell r="H138">
            <v>0</v>
          </cell>
        </row>
        <row r="139">
          <cell r="H139">
            <v>0</v>
          </cell>
        </row>
        <row r="140">
          <cell r="H140">
            <v>0</v>
          </cell>
        </row>
        <row r="141">
          <cell r="H141">
            <v>0</v>
          </cell>
        </row>
        <row r="144">
          <cell r="H144">
            <v>5000000</v>
          </cell>
        </row>
        <row r="145">
          <cell r="H145">
            <v>0</v>
          </cell>
        </row>
        <row r="146">
          <cell r="H146">
            <v>0</v>
          </cell>
        </row>
        <row r="147">
          <cell r="H147">
            <v>0</v>
          </cell>
        </row>
        <row r="148">
          <cell r="H148">
            <v>1000000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130000000</v>
          </cell>
        </row>
        <row r="181">
          <cell r="H181">
            <v>0</v>
          </cell>
        </row>
        <row r="182">
          <cell r="H182">
            <v>0</v>
          </cell>
        </row>
        <row r="183">
          <cell r="H183">
            <v>50000000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1000000000</v>
          </cell>
        </row>
        <row r="212">
          <cell r="H212">
            <v>0</v>
          </cell>
        </row>
        <row r="215">
          <cell r="H215">
            <v>0</v>
          </cell>
        </row>
        <row r="220">
          <cell r="H220">
            <v>0</v>
          </cell>
        </row>
        <row r="223">
          <cell r="H223">
            <v>0</v>
          </cell>
        </row>
      </sheetData>
      <sheetData sheetId="44"/>
      <sheetData sheetId="4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50000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4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200000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47">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100000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48">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4680000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2320000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4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50000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50000</v>
          </cell>
        </row>
        <row r="72">
          <cell r="H72">
            <v>0</v>
          </cell>
        </row>
        <row r="73">
          <cell r="H73">
            <v>0</v>
          </cell>
        </row>
        <row r="74">
          <cell r="H74">
            <v>0</v>
          </cell>
        </row>
        <row r="75">
          <cell r="H75">
            <v>0</v>
          </cell>
        </row>
        <row r="76">
          <cell r="H76">
            <v>0</v>
          </cell>
        </row>
        <row r="77">
          <cell r="H77">
            <v>0</v>
          </cell>
        </row>
        <row r="78">
          <cell r="H78">
            <v>50000</v>
          </cell>
        </row>
        <row r="79">
          <cell r="H79">
            <v>0</v>
          </cell>
        </row>
        <row r="80">
          <cell r="H80">
            <v>500000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2035500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1700000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56278790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500000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50"/>
      <sheetData sheetId="51"/>
      <sheetData sheetId="5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3000000</v>
          </cell>
        </row>
        <row r="81">
          <cell r="H81">
            <v>0</v>
          </cell>
        </row>
        <row r="82">
          <cell r="H82">
            <v>45000000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5000000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1000000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5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36000000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20000000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18000000</v>
          </cell>
        </row>
        <row r="95">
          <cell r="H95">
            <v>0</v>
          </cell>
        </row>
        <row r="96">
          <cell r="H96">
            <v>0</v>
          </cell>
        </row>
        <row r="97">
          <cell r="H97">
            <v>355000000</v>
          </cell>
        </row>
        <row r="98">
          <cell r="H98">
            <v>0</v>
          </cell>
        </row>
        <row r="99">
          <cell r="H99">
            <v>10000000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49000000</v>
          </cell>
        </row>
        <row r="117">
          <cell r="H117">
            <v>0</v>
          </cell>
        </row>
        <row r="118">
          <cell r="H118">
            <v>0</v>
          </cell>
        </row>
        <row r="121">
          <cell r="H121">
            <v>0</v>
          </cell>
        </row>
        <row r="122">
          <cell r="H122">
            <v>0</v>
          </cell>
        </row>
        <row r="123">
          <cell r="H123">
            <v>0</v>
          </cell>
        </row>
        <row r="124">
          <cell r="H124">
            <v>30000000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50000000</v>
          </cell>
        </row>
        <row r="141">
          <cell r="H141">
            <v>0</v>
          </cell>
        </row>
        <row r="144">
          <cell r="H144">
            <v>2000000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230000000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54">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1000000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100000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100000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500000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300000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5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3250000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31000000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10000000</v>
          </cell>
        </row>
        <row r="117">
          <cell r="H117">
            <v>0</v>
          </cell>
        </row>
        <row r="118">
          <cell r="H118">
            <v>0</v>
          </cell>
        </row>
        <row r="121">
          <cell r="H121">
            <v>0</v>
          </cell>
        </row>
        <row r="122">
          <cell r="H122">
            <v>0</v>
          </cell>
        </row>
        <row r="123">
          <cell r="H123">
            <v>0</v>
          </cell>
        </row>
        <row r="124">
          <cell r="H124">
            <v>3750000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12000000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15000000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5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30000000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70000000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57">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10000000</v>
          </cell>
        </row>
        <row r="57">
          <cell r="H57">
            <v>0</v>
          </cell>
        </row>
        <row r="58">
          <cell r="H58">
            <v>60000000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10000000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14000000</v>
          </cell>
        </row>
        <row r="97">
          <cell r="H97">
            <v>0</v>
          </cell>
        </row>
        <row r="98">
          <cell r="H98">
            <v>146000000</v>
          </cell>
        </row>
        <row r="99">
          <cell r="H99">
            <v>0</v>
          </cell>
        </row>
        <row r="100">
          <cell r="H100">
            <v>0</v>
          </cell>
        </row>
        <row r="101">
          <cell r="H101">
            <v>0</v>
          </cell>
        </row>
        <row r="102">
          <cell r="H102">
            <v>20000000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1000000</v>
          </cell>
        </row>
        <row r="117">
          <cell r="H117">
            <v>0</v>
          </cell>
        </row>
        <row r="118">
          <cell r="H118">
            <v>0</v>
          </cell>
        </row>
        <row r="121">
          <cell r="H121">
            <v>0</v>
          </cell>
        </row>
        <row r="122">
          <cell r="H122">
            <v>0</v>
          </cell>
        </row>
        <row r="123">
          <cell r="H123">
            <v>0</v>
          </cell>
        </row>
        <row r="124">
          <cell r="H124">
            <v>0</v>
          </cell>
        </row>
        <row r="125">
          <cell r="H125">
            <v>0</v>
          </cell>
        </row>
        <row r="126">
          <cell r="H126">
            <v>39000000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5498000000</v>
          </cell>
        </row>
        <row r="207">
          <cell r="H207">
            <v>0</v>
          </cell>
        </row>
        <row r="211">
          <cell r="H211">
            <v>0</v>
          </cell>
        </row>
        <row r="212">
          <cell r="H212">
            <v>0</v>
          </cell>
        </row>
        <row r="215">
          <cell r="H215">
            <v>0</v>
          </cell>
        </row>
        <row r="220">
          <cell r="H220">
            <v>0</v>
          </cell>
        </row>
        <row r="223">
          <cell r="H223">
            <v>0</v>
          </cell>
        </row>
      </sheetData>
      <sheetData sheetId="58">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200000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2000000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500000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799058400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1357533020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482303270</v>
          </cell>
        </row>
        <row r="212">
          <cell r="H212">
            <v>0</v>
          </cell>
        </row>
        <row r="215">
          <cell r="H215">
            <v>0</v>
          </cell>
        </row>
        <row r="220">
          <cell r="H220">
            <v>0</v>
          </cell>
        </row>
        <row r="223">
          <cell r="H223">
            <v>0</v>
          </cell>
        </row>
      </sheetData>
      <sheetData sheetId="5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270000000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110000000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120000000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500000000</v>
          </cell>
        </row>
        <row r="207">
          <cell r="H207">
            <v>0</v>
          </cell>
        </row>
        <row r="211">
          <cell r="H211">
            <v>0</v>
          </cell>
        </row>
        <row r="212">
          <cell r="H212">
            <v>0</v>
          </cell>
        </row>
        <row r="215">
          <cell r="H215">
            <v>0</v>
          </cell>
        </row>
        <row r="220">
          <cell r="H220">
            <v>0</v>
          </cell>
        </row>
        <row r="223">
          <cell r="H223">
            <v>0</v>
          </cell>
        </row>
      </sheetData>
      <sheetData sheetId="60">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1000000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3000000</v>
          </cell>
        </row>
        <row r="137">
          <cell r="H137">
            <v>0</v>
          </cell>
        </row>
        <row r="138">
          <cell r="H138">
            <v>0</v>
          </cell>
        </row>
        <row r="139">
          <cell r="H139">
            <v>0</v>
          </cell>
        </row>
        <row r="140">
          <cell r="H140">
            <v>0</v>
          </cell>
        </row>
        <row r="141">
          <cell r="H141">
            <v>0</v>
          </cell>
        </row>
        <row r="144">
          <cell r="H144">
            <v>0</v>
          </cell>
        </row>
        <row r="145">
          <cell r="H145">
            <v>30000000</v>
          </cell>
        </row>
        <row r="146">
          <cell r="H146">
            <v>0</v>
          </cell>
        </row>
        <row r="147">
          <cell r="H147">
            <v>1000000</v>
          </cell>
        </row>
        <row r="148">
          <cell r="H148">
            <v>0</v>
          </cell>
        </row>
        <row r="149">
          <cell r="H149">
            <v>0</v>
          </cell>
        </row>
        <row r="150">
          <cell r="H150">
            <v>25000000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1">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600000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500000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1400000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1500000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530856700</v>
          </cell>
        </row>
        <row r="212">
          <cell r="H212">
            <v>0</v>
          </cell>
        </row>
        <row r="215">
          <cell r="H215">
            <v>302095000</v>
          </cell>
        </row>
        <row r="220">
          <cell r="H220">
            <v>0</v>
          </cell>
        </row>
        <row r="223">
          <cell r="H223">
            <v>0</v>
          </cell>
        </row>
      </sheetData>
      <sheetData sheetId="6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266000000</v>
          </cell>
        </row>
        <row r="55">
          <cell r="H55">
            <v>71000000</v>
          </cell>
        </row>
        <row r="56">
          <cell r="H56">
            <v>0</v>
          </cell>
        </row>
        <row r="57">
          <cell r="H57">
            <v>0</v>
          </cell>
        </row>
        <row r="58">
          <cell r="H58">
            <v>0</v>
          </cell>
        </row>
        <row r="59">
          <cell r="H59">
            <v>70000000</v>
          </cell>
        </row>
        <row r="60">
          <cell r="H60">
            <v>0</v>
          </cell>
        </row>
        <row r="61">
          <cell r="H61">
            <v>0</v>
          </cell>
        </row>
        <row r="64">
          <cell r="H64">
            <v>0</v>
          </cell>
        </row>
        <row r="65">
          <cell r="H65">
            <v>14000000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45000000</v>
          </cell>
        </row>
        <row r="92">
          <cell r="H92">
            <v>0</v>
          </cell>
        </row>
        <row r="93">
          <cell r="H93">
            <v>0</v>
          </cell>
        </row>
        <row r="94">
          <cell r="H94">
            <v>0</v>
          </cell>
        </row>
        <row r="95">
          <cell r="H95">
            <v>20000000</v>
          </cell>
        </row>
        <row r="96">
          <cell r="H96">
            <v>20000000</v>
          </cell>
        </row>
        <row r="97">
          <cell r="H97">
            <v>0</v>
          </cell>
        </row>
        <row r="98">
          <cell r="H98">
            <v>0</v>
          </cell>
        </row>
        <row r="99">
          <cell r="H99">
            <v>345000000</v>
          </cell>
        </row>
        <row r="100">
          <cell r="H100">
            <v>189000000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60000000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25000000</v>
          </cell>
        </row>
        <row r="72">
          <cell r="H72">
            <v>0</v>
          </cell>
        </row>
        <row r="73">
          <cell r="H73">
            <v>0</v>
          </cell>
        </row>
        <row r="74">
          <cell r="H74">
            <v>0</v>
          </cell>
        </row>
        <row r="75">
          <cell r="H75">
            <v>0</v>
          </cell>
        </row>
        <row r="76">
          <cell r="H76">
            <v>0</v>
          </cell>
        </row>
        <row r="77">
          <cell r="H77">
            <v>0</v>
          </cell>
        </row>
        <row r="78">
          <cell r="H78">
            <v>30000000</v>
          </cell>
        </row>
        <row r="79">
          <cell r="H79">
            <v>0</v>
          </cell>
        </row>
        <row r="80">
          <cell r="H80">
            <v>0</v>
          </cell>
        </row>
        <row r="81">
          <cell r="H81">
            <v>0</v>
          </cell>
        </row>
        <row r="82">
          <cell r="H82">
            <v>0</v>
          </cell>
        </row>
        <row r="83">
          <cell r="H83">
            <v>0</v>
          </cell>
        </row>
        <row r="84">
          <cell r="H84">
            <v>0</v>
          </cell>
        </row>
        <row r="85">
          <cell r="H85">
            <v>10000000</v>
          </cell>
        </row>
        <row r="86">
          <cell r="H86">
            <v>0</v>
          </cell>
        </row>
        <row r="87">
          <cell r="H87">
            <v>0</v>
          </cell>
        </row>
        <row r="88">
          <cell r="H88">
            <v>0</v>
          </cell>
        </row>
        <row r="89">
          <cell r="H89">
            <v>0</v>
          </cell>
        </row>
        <row r="90">
          <cell r="H90">
            <v>0</v>
          </cell>
        </row>
        <row r="91">
          <cell r="H91">
            <v>0</v>
          </cell>
        </row>
        <row r="92">
          <cell r="H92">
            <v>0</v>
          </cell>
        </row>
        <row r="93">
          <cell r="H93">
            <v>788000000</v>
          </cell>
        </row>
        <row r="94">
          <cell r="H94">
            <v>0</v>
          </cell>
        </row>
        <row r="95">
          <cell r="H95">
            <v>0</v>
          </cell>
        </row>
        <row r="96">
          <cell r="H96">
            <v>20000000</v>
          </cell>
        </row>
        <row r="97">
          <cell r="H97">
            <v>0</v>
          </cell>
        </row>
        <row r="98">
          <cell r="H98">
            <v>0</v>
          </cell>
        </row>
        <row r="99">
          <cell r="H99">
            <v>25000000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15000000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5000000</v>
          </cell>
        </row>
        <row r="145">
          <cell r="H145">
            <v>50000000</v>
          </cell>
        </row>
        <row r="146">
          <cell r="H146">
            <v>30000000</v>
          </cell>
        </row>
        <row r="147">
          <cell r="H147">
            <v>0</v>
          </cell>
        </row>
        <row r="148">
          <cell r="H148">
            <v>0</v>
          </cell>
        </row>
        <row r="149">
          <cell r="H149">
            <v>0</v>
          </cell>
        </row>
        <row r="150">
          <cell r="H150">
            <v>0</v>
          </cell>
        </row>
        <row r="151">
          <cell r="H151">
            <v>0</v>
          </cell>
        </row>
        <row r="152">
          <cell r="H152">
            <v>0</v>
          </cell>
        </row>
        <row r="153">
          <cell r="H153">
            <v>0</v>
          </cell>
        </row>
        <row r="154">
          <cell r="H154">
            <v>2000000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4000000000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4">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180000000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80000000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40000000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3500000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203700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6250000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250000</v>
          </cell>
        </row>
        <row r="117">
          <cell r="H117">
            <v>0</v>
          </cell>
        </row>
        <row r="118">
          <cell r="H118">
            <v>0</v>
          </cell>
        </row>
        <row r="121">
          <cell r="H121">
            <v>0</v>
          </cell>
        </row>
        <row r="122">
          <cell r="H122">
            <v>0</v>
          </cell>
        </row>
        <row r="123">
          <cell r="H123">
            <v>0</v>
          </cell>
        </row>
        <row r="124">
          <cell r="H124">
            <v>20000000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250000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2250000</v>
          </cell>
        </row>
        <row r="163">
          <cell r="H163">
            <v>0</v>
          </cell>
        </row>
        <row r="164">
          <cell r="H164">
            <v>11000000</v>
          </cell>
        </row>
        <row r="165">
          <cell r="H165">
            <v>0</v>
          </cell>
        </row>
        <row r="166">
          <cell r="H166">
            <v>0</v>
          </cell>
        </row>
        <row r="169">
          <cell r="H169">
            <v>60000000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7">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500000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3500000</v>
          </cell>
        </row>
        <row r="100">
          <cell r="H100">
            <v>0</v>
          </cell>
        </row>
        <row r="101">
          <cell r="H101">
            <v>0</v>
          </cell>
        </row>
        <row r="102">
          <cell r="H102">
            <v>0</v>
          </cell>
        </row>
        <row r="103">
          <cell r="H103">
            <v>0</v>
          </cell>
        </row>
        <row r="104">
          <cell r="H104">
            <v>0</v>
          </cell>
        </row>
        <row r="105">
          <cell r="H105">
            <v>0</v>
          </cell>
        </row>
        <row r="106">
          <cell r="H106">
            <v>7500000</v>
          </cell>
        </row>
        <row r="107">
          <cell r="H107">
            <v>16000000</v>
          </cell>
        </row>
        <row r="108">
          <cell r="H108">
            <v>0</v>
          </cell>
        </row>
        <row r="109">
          <cell r="H109">
            <v>0</v>
          </cell>
        </row>
        <row r="110">
          <cell r="H110">
            <v>0</v>
          </cell>
        </row>
        <row r="111">
          <cell r="H111">
            <v>0</v>
          </cell>
        </row>
        <row r="112">
          <cell r="H112">
            <v>0</v>
          </cell>
        </row>
        <row r="113">
          <cell r="H113">
            <v>0</v>
          </cell>
        </row>
        <row r="116">
          <cell r="H116">
            <v>2000000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5000000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66000000</v>
          </cell>
        </row>
        <row r="155">
          <cell r="H155">
            <v>0</v>
          </cell>
        </row>
        <row r="156">
          <cell r="H156">
            <v>0</v>
          </cell>
        </row>
        <row r="157">
          <cell r="H157">
            <v>0</v>
          </cell>
        </row>
        <row r="158">
          <cell r="H158">
            <v>0</v>
          </cell>
        </row>
        <row r="159">
          <cell r="H159">
            <v>0</v>
          </cell>
        </row>
        <row r="162">
          <cell r="H162">
            <v>0</v>
          </cell>
        </row>
        <row r="163">
          <cell r="H163">
            <v>0</v>
          </cell>
        </row>
        <row r="164">
          <cell r="H164">
            <v>3000000</v>
          </cell>
        </row>
        <row r="165">
          <cell r="H165">
            <v>0</v>
          </cell>
        </row>
        <row r="166">
          <cell r="H166">
            <v>0</v>
          </cell>
        </row>
        <row r="169">
          <cell r="H169">
            <v>3000000</v>
          </cell>
        </row>
        <row r="170">
          <cell r="H170">
            <v>0</v>
          </cell>
        </row>
        <row r="171">
          <cell r="H171">
            <v>2500000</v>
          </cell>
        </row>
        <row r="172">
          <cell r="H172">
            <v>0</v>
          </cell>
        </row>
        <row r="173">
          <cell r="H173">
            <v>20000000</v>
          </cell>
        </row>
        <row r="174">
          <cell r="H174">
            <v>16000000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2000000</v>
          </cell>
        </row>
        <row r="191">
          <cell r="H191">
            <v>0</v>
          </cell>
        </row>
        <row r="192">
          <cell r="H192">
            <v>0</v>
          </cell>
        </row>
        <row r="193">
          <cell r="H193">
            <v>0</v>
          </cell>
        </row>
        <row r="194">
          <cell r="H194">
            <v>0</v>
          </cell>
        </row>
        <row r="195">
          <cell r="H195">
            <v>3000000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8">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76270000</v>
          </cell>
        </row>
        <row r="107">
          <cell r="H107">
            <v>0</v>
          </cell>
        </row>
        <row r="108">
          <cell r="H108">
            <v>0</v>
          </cell>
        </row>
        <row r="109">
          <cell r="H109">
            <v>0</v>
          </cell>
        </row>
        <row r="110">
          <cell r="H110">
            <v>0</v>
          </cell>
        </row>
        <row r="111">
          <cell r="H111">
            <v>0</v>
          </cell>
        </row>
        <row r="112">
          <cell r="H112">
            <v>0</v>
          </cell>
        </row>
        <row r="113">
          <cell r="H113">
            <v>0</v>
          </cell>
        </row>
        <row r="116">
          <cell r="H116">
            <v>3730000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6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15000000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3000000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180000000</v>
          </cell>
        </row>
        <row r="172">
          <cell r="H172">
            <v>2000000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0">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60400000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500000</v>
          </cell>
        </row>
        <row r="81">
          <cell r="H81">
            <v>0</v>
          </cell>
        </row>
        <row r="82">
          <cell r="H82">
            <v>5000000</v>
          </cell>
        </row>
        <row r="83">
          <cell r="H83">
            <v>12000000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97500000</v>
          </cell>
        </row>
        <row r="95">
          <cell r="H95">
            <v>0</v>
          </cell>
        </row>
        <row r="96">
          <cell r="H96">
            <v>5000000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32700000</v>
          </cell>
        </row>
        <row r="106">
          <cell r="H106">
            <v>12700000</v>
          </cell>
        </row>
        <row r="107">
          <cell r="H107">
            <v>40000000</v>
          </cell>
        </row>
        <row r="108">
          <cell r="H108">
            <v>0</v>
          </cell>
        </row>
        <row r="109">
          <cell r="H109">
            <v>0</v>
          </cell>
        </row>
        <row r="110">
          <cell r="H110">
            <v>0</v>
          </cell>
        </row>
        <row r="111">
          <cell r="H111">
            <v>0</v>
          </cell>
        </row>
        <row r="112">
          <cell r="H112">
            <v>0</v>
          </cell>
        </row>
        <row r="113">
          <cell r="H113">
            <v>0</v>
          </cell>
        </row>
        <row r="116">
          <cell r="H116">
            <v>3500000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5700000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25000000</v>
          </cell>
        </row>
        <row r="170">
          <cell r="H170">
            <v>0</v>
          </cell>
        </row>
        <row r="171">
          <cell r="H171">
            <v>200000000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1">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1000000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900000000</v>
          </cell>
        </row>
        <row r="220">
          <cell r="H220">
            <v>0</v>
          </cell>
        </row>
        <row r="223">
          <cell r="H223">
            <v>0</v>
          </cell>
        </row>
      </sheetData>
      <sheetData sheetId="7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50000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100000</v>
          </cell>
        </row>
        <row r="73">
          <cell r="H73">
            <v>0</v>
          </cell>
        </row>
        <row r="74">
          <cell r="H74">
            <v>15000000</v>
          </cell>
        </row>
        <row r="75">
          <cell r="H75">
            <v>0</v>
          </cell>
        </row>
        <row r="76">
          <cell r="H76">
            <v>0</v>
          </cell>
        </row>
        <row r="77">
          <cell r="H77">
            <v>0</v>
          </cell>
        </row>
        <row r="78">
          <cell r="H78">
            <v>150000</v>
          </cell>
        </row>
        <row r="79">
          <cell r="H79">
            <v>52610000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400000</v>
          </cell>
        </row>
        <row r="92">
          <cell r="H92">
            <v>0</v>
          </cell>
        </row>
        <row r="93">
          <cell r="H93">
            <v>0</v>
          </cell>
        </row>
        <row r="94">
          <cell r="H94">
            <v>0</v>
          </cell>
        </row>
        <row r="95">
          <cell r="H95">
            <v>6500000</v>
          </cell>
        </row>
        <row r="96">
          <cell r="H96">
            <v>5550000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50000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50000</v>
          </cell>
        </row>
        <row r="155">
          <cell r="H155">
            <v>0</v>
          </cell>
        </row>
        <row r="156">
          <cell r="H156">
            <v>0</v>
          </cell>
        </row>
        <row r="157">
          <cell r="H157">
            <v>0</v>
          </cell>
        </row>
        <row r="158">
          <cell r="H158">
            <v>0</v>
          </cell>
        </row>
        <row r="159">
          <cell r="H159">
            <v>0</v>
          </cell>
        </row>
        <row r="162">
          <cell r="H162">
            <v>0</v>
          </cell>
        </row>
        <row r="163">
          <cell r="H163">
            <v>0</v>
          </cell>
        </row>
        <row r="164">
          <cell r="H164">
            <v>140000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360000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950000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310000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440000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4">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445000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5000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550000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10000000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3000000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7">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49400000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225000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375000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8">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42500000</v>
          </cell>
        </row>
        <row r="78">
          <cell r="H78">
            <v>3000000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10000000</v>
          </cell>
        </row>
        <row r="117">
          <cell r="H117">
            <v>6000000</v>
          </cell>
        </row>
        <row r="118">
          <cell r="H118">
            <v>0</v>
          </cell>
        </row>
        <row r="121">
          <cell r="H121">
            <v>13250000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45250000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7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18750000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15000000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1000000</v>
          </cell>
        </row>
        <row r="117">
          <cell r="H117">
            <v>0</v>
          </cell>
        </row>
        <row r="118">
          <cell r="H118">
            <v>0</v>
          </cell>
        </row>
        <row r="121">
          <cell r="H121">
            <v>250000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80">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200000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300000</v>
          </cell>
        </row>
        <row r="147">
          <cell r="H147">
            <v>0</v>
          </cell>
        </row>
        <row r="148">
          <cell r="H148">
            <v>500000</v>
          </cell>
        </row>
        <row r="149">
          <cell r="H149">
            <v>0</v>
          </cell>
        </row>
        <row r="150">
          <cell r="H150">
            <v>0</v>
          </cell>
        </row>
        <row r="151">
          <cell r="H151">
            <v>0</v>
          </cell>
        </row>
        <row r="152">
          <cell r="H152">
            <v>0</v>
          </cell>
        </row>
        <row r="153">
          <cell r="H153">
            <v>0</v>
          </cell>
        </row>
        <row r="154">
          <cell r="H154">
            <v>1500000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81">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11430000</v>
          </cell>
        </row>
        <row r="96">
          <cell r="H96">
            <v>0</v>
          </cell>
        </row>
        <row r="97">
          <cell r="H97">
            <v>0</v>
          </cell>
        </row>
        <row r="98">
          <cell r="H98">
            <v>0</v>
          </cell>
        </row>
        <row r="99">
          <cell r="H99">
            <v>0</v>
          </cell>
        </row>
        <row r="100">
          <cell r="H100">
            <v>0</v>
          </cell>
        </row>
        <row r="101">
          <cell r="H101">
            <v>0</v>
          </cell>
        </row>
        <row r="102">
          <cell r="H102">
            <v>10000000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285870000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82">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500000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1000000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83">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6000000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444000000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1500000000</v>
          </cell>
        </row>
        <row r="212">
          <cell r="H212">
            <v>0</v>
          </cell>
        </row>
        <row r="215">
          <cell r="H215">
            <v>0</v>
          </cell>
        </row>
        <row r="220">
          <cell r="H220">
            <v>0</v>
          </cell>
        </row>
        <row r="223">
          <cell r="H223">
            <v>1000000000</v>
          </cell>
        </row>
      </sheetData>
      <sheetData sheetId="84">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3600000</v>
          </cell>
        </row>
        <row r="69">
          <cell r="H69">
            <v>0</v>
          </cell>
        </row>
        <row r="70">
          <cell r="H70">
            <v>0</v>
          </cell>
        </row>
        <row r="71">
          <cell r="H71">
            <v>2000000</v>
          </cell>
        </row>
        <row r="72">
          <cell r="H72">
            <v>0</v>
          </cell>
        </row>
        <row r="73">
          <cell r="H73">
            <v>0</v>
          </cell>
        </row>
        <row r="74">
          <cell r="H74">
            <v>0</v>
          </cell>
        </row>
        <row r="75">
          <cell r="H75">
            <v>0</v>
          </cell>
        </row>
        <row r="76">
          <cell r="H76">
            <v>0</v>
          </cell>
        </row>
        <row r="77">
          <cell r="H77">
            <v>0</v>
          </cell>
        </row>
        <row r="78">
          <cell r="H78">
            <v>5400000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9000000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10000000</v>
          </cell>
        </row>
        <row r="220">
          <cell r="H220">
            <v>0</v>
          </cell>
        </row>
        <row r="223">
          <cell r="H223">
            <v>375000000</v>
          </cell>
        </row>
      </sheetData>
      <sheetData sheetId="85">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2500000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19750000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86">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1000000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3033400000</v>
          </cell>
        </row>
        <row r="211">
          <cell r="H211">
            <v>0</v>
          </cell>
        </row>
        <row r="212">
          <cell r="H212">
            <v>0</v>
          </cell>
        </row>
        <row r="215">
          <cell r="H215">
            <v>0</v>
          </cell>
        </row>
        <row r="220">
          <cell r="H220">
            <v>0</v>
          </cell>
        </row>
        <row r="223">
          <cell r="H223">
            <v>0</v>
          </cell>
        </row>
      </sheetData>
      <sheetData sheetId="87">
        <row r="11">
          <cell r="H11">
            <v>31943474170</v>
          </cell>
        </row>
        <row r="13">
          <cell r="H13">
            <v>15888091850</v>
          </cell>
        </row>
        <row r="15">
          <cell r="H15">
            <v>900000000</v>
          </cell>
        </row>
        <row r="17">
          <cell r="H17">
            <v>1500000000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120000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3500000</v>
          </cell>
        </row>
        <row r="181">
          <cell r="H181">
            <v>0</v>
          </cell>
        </row>
        <row r="182">
          <cell r="H182">
            <v>85000000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1000000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88">
        <row r="11">
          <cell r="H11">
            <v>0</v>
          </cell>
        </row>
        <row r="13">
          <cell r="H13">
            <v>0</v>
          </cell>
        </row>
        <row r="15">
          <cell r="H15">
            <v>0</v>
          </cell>
        </row>
        <row r="17">
          <cell r="H17">
            <v>0</v>
          </cell>
        </row>
        <row r="22">
          <cell r="H22">
            <v>5150443060</v>
          </cell>
        </row>
        <row r="23">
          <cell r="H23">
            <v>36746570</v>
          </cell>
        </row>
        <row r="24">
          <cell r="H24">
            <v>64546770</v>
          </cell>
        </row>
        <row r="25">
          <cell r="H25">
            <v>1500000000</v>
          </cell>
        </row>
        <row r="26">
          <cell r="H26">
            <v>197264810</v>
          </cell>
        </row>
        <row r="27">
          <cell r="H27">
            <v>0</v>
          </cell>
        </row>
        <row r="28">
          <cell r="H28">
            <v>0</v>
          </cell>
        </row>
        <row r="31">
          <cell r="H31">
            <v>2500000000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51885440</v>
          </cell>
        </row>
        <row r="53">
          <cell r="H53">
            <v>0</v>
          </cell>
        </row>
        <row r="54">
          <cell r="H54">
            <v>0</v>
          </cell>
        </row>
        <row r="55">
          <cell r="H55">
            <v>0</v>
          </cell>
        </row>
        <row r="56">
          <cell r="H56">
            <v>0</v>
          </cell>
        </row>
        <row r="57">
          <cell r="H57">
            <v>0</v>
          </cell>
        </row>
        <row r="58">
          <cell r="H58">
            <v>0</v>
          </cell>
        </row>
        <row r="59">
          <cell r="H59">
            <v>0</v>
          </cell>
        </row>
        <row r="60">
          <cell r="H60">
            <v>0</v>
          </cell>
        </row>
        <row r="61">
          <cell r="H61">
            <v>14542430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75000000</v>
          </cell>
        </row>
        <row r="94">
          <cell r="H94">
            <v>0</v>
          </cell>
        </row>
        <row r="95">
          <cell r="H95">
            <v>0</v>
          </cell>
        </row>
        <row r="96">
          <cell r="H96">
            <v>0</v>
          </cell>
        </row>
        <row r="97">
          <cell r="H97">
            <v>0</v>
          </cell>
        </row>
        <row r="98">
          <cell r="H98">
            <v>0</v>
          </cell>
        </row>
        <row r="99">
          <cell r="H99">
            <v>18139300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89">
        <row r="11">
          <cell r="H11">
            <v>0</v>
          </cell>
        </row>
        <row r="13">
          <cell r="H13">
            <v>0</v>
          </cell>
        </row>
        <row r="15">
          <cell r="H15">
            <v>0</v>
          </cell>
        </row>
        <row r="17">
          <cell r="H17">
            <v>0</v>
          </cell>
        </row>
        <row r="22">
          <cell r="H22">
            <v>0</v>
          </cell>
        </row>
        <row r="23">
          <cell r="H23">
            <v>0</v>
          </cell>
        </row>
        <row r="24">
          <cell r="H24">
            <v>0</v>
          </cell>
        </row>
        <row r="25">
          <cell r="H25">
            <v>0</v>
          </cell>
        </row>
        <row r="26">
          <cell r="H26">
            <v>0</v>
          </cell>
        </row>
        <row r="27">
          <cell r="H27">
            <v>0</v>
          </cell>
        </row>
        <row r="28">
          <cell r="H28">
            <v>0</v>
          </cell>
        </row>
        <row r="31">
          <cell r="H31">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6">
          <cell r="H116">
            <v>0</v>
          </cell>
        </row>
        <row r="117">
          <cell r="H117">
            <v>0</v>
          </cell>
        </row>
        <row r="118">
          <cell r="H118">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2">
          <cell r="H162">
            <v>0</v>
          </cell>
        </row>
        <row r="163">
          <cell r="H163">
            <v>0</v>
          </cell>
        </row>
        <row r="164">
          <cell r="H164">
            <v>0</v>
          </cell>
        </row>
        <row r="165">
          <cell r="H165">
            <v>0</v>
          </cell>
        </row>
        <row r="166">
          <cell r="H166">
            <v>0</v>
          </cell>
        </row>
        <row r="169">
          <cell r="H169">
            <v>0</v>
          </cell>
        </row>
        <row r="170">
          <cell r="H170">
            <v>0</v>
          </cell>
        </row>
        <row r="171">
          <cell r="H171">
            <v>0</v>
          </cell>
        </row>
        <row r="172">
          <cell r="H172">
            <v>0</v>
          </cell>
        </row>
        <row r="173">
          <cell r="H173">
            <v>0</v>
          </cell>
        </row>
        <row r="174">
          <cell r="H174">
            <v>0</v>
          </cell>
        </row>
        <row r="175">
          <cell r="H175">
            <v>0</v>
          </cell>
        </row>
        <row r="178">
          <cell r="H178">
            <v>0</v>
          </cell>
        </row>
        <row r="181">
          <cell r="H181">
            <v>0</v>
          </cell>
        </row>
        <row r="182">
          <cell r="H182">
            <v>0</v>
          </cell>
        </row>
        <row r="183">
          <cell r="H183">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9">
          <cell r="H199">
            <v>0</v>
          </cell>
        </row>
        <row r="204">
          <cell r="H204">
            <v>0</v>
          </cell>
        </row>
        <row r="207">
          <cell r="H207">
            <v>0</v>
          </cell>
        </row>
        <row r="211">
          <cell r="H211">
            <v>0</v>
          </cell>
        </row>
        <row r="212">
          <cell r="H212">
            <v>0</v>
          </cell>
        </row>
        <row r="215">
          <cell r="H215">
            <v>0</v>
          </cell>
        </row>
        <row r="220">
          <cell r="H220">
            <v>0</v>
          </cell>
        </row>
        <row r="223">
          <cell r="H223">
            <v>0</v>
          </cell>
        </row>
      </sheetData>
      <sheetData sheetId="9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74.xml"/><Relationship Id="rId1" Type="http://schemas.openxmlformats.org/officeDocument/2006/relationships/printerSettings" Target="../printerSettings/printerSettings300.bin"/><Relationship Id="rId4" Type="http://schemas.openxmlformats.org/officeDocument/2006/relationships/comments" Target="../comments4.xml"/></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3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336"/>
  <sheetViews>
    <sheetView view="pageBreakPreview" topLeftCell="A312" zoomScale="77" zoomScaleNormal="100" zoomScaleSheetLayoutView="77" workbookViewId="0">
      <selection activeCell="D325" sqref="D325"/>
    </sheetView>
  </sheetViews>
  <sheetFormatPr defaultRowHeight="15" x14ac:dyDescent="0.25"/>
  <cols>
    <col min="1" max="1" width="80.140625" style="136" customWidth="1"/>
    <col min="2" max="2" width="9.7109375" style="136" bestFit="1" customWidth="1"/>
    <col min="3" max="16384" width="9.140625" style="136"/>
  </cols>
  <sheetData>
    <row r="1" spans="1:3" ht="16.5" x14ac:dyDescent="0.25">
      <c r="A1" s="946" t="s">
        <v>409</v>
      </c>
      <c r="B1" s="946"/>
    </row>
    <row r="2" spans="1:3" x14ac:dyDescent="0.25">
      <c r="A2" s="327" t="s">
        <v>509</v>
      </c>
      <c r="B2" s="328" t="s">
        <v>410</v>
      </c>
    </row>
    <row r="3" spans="1:3" x14ac:dyDescent="0.25">
      <c r="A3" s="327" t="s">
        <v>411</v>
      </c>
      <c r="B3" s="329" t="s">
        <v>510</v>
      </c>
    </row>
    <row r="4" spans="1:3" x14ac:dyDescent="0.25">
      <c r="A4" s="330" t="s">
        <v>1696</v>
      </c>
      <c r="B4" s="331">
        <f>1</f>
        <v>1</v>
      </c>
    </row>
    <row r="5" spans="1:3" x14ac:dyDescent="0.25">
      <c r="A5" s="330" t="s">
        <v>1758</v>
      </c>
      <c r="B5" s="331" t="str">
        <f>B4+1 &amp;" - "&amp; B4+4</f>
        <v>2 - 5</v>
      </c>
    </row>
    <row r="6" spans="1:3" x14ac:dyDescent="0.25">
      <c r="A6" s="330" t="s">
        <v>412</v>
      </c>
      <c r="B6" s="331" t="str">
        <f>B4+5 &amp;" - "&amp; B4+6</f>
        <v>6 - 7</v>
      </c>
    </row>
    <row r="7" spans="1:3" x14ac:dyDescent="0.25">
      <c r="A7" s="330" t="s">
        <v>1775</v>
      </c>
      <c r="B7" s="331" t="str">
        <f>B4+7 &amp;" - "&amp; B4+8</f>
        <v>8 - 9</v>
      </c>
    </row>
    <row r="8" spans="1:3" x14ac:dyDescent="0.25">
      <c r="A8" s="330" t="s">
        <v>413</v>
      </c>
      <c r="B8" s="331" t="str">
        <f>B4+9 &amp;" - "&amp; B4+10</f>
        <v>10 - 11</v>
      </c>
    </row>
    <row r="9" spans="1:3" x14ac:dyDescent="0.25">
      <c r="A9" s="330" t="s">
        <v>1759</v>
      </c>
      <c r="B9" s="329">
        <f>B4+11</f>
        <v>12</v>
      </c>
    </row>
    <row r="10" spans="1:3" x14ac:dyDescent="0.25">
      <c r="A10" s="330" t="s">
        <v>1749</v>
      </c>
      <c r="B10" s="331" t="str">
        <f>B4+12 &amp;" - "&amp; B4+13</f>
        <v>13 - 14</v>
      </c>
      <c r="C10" s="330"/>
    </row>
    <row r="11" spans="1:3" x14ac:dyDescent="0.25">
      <c r="A11" s="330" t="s">
        <v>1760</v>
      </c>
      <c r="B11" s="329">
        <f>B9+3</f>
        <v>15</v>
      </c>
      <c r="C11" s="330"/>
    </row>
    <row r="12" spans="1:3" x14ac:dyDescent="0.25">
      <c r="A12" s="330" t="s">
        <v>1697</v>
      </c>
      <c r="B12" s="329" t="str">
        <f>B11+1 &amp;" - "&amp; B11+2</f>
        <v>16 - 17</v>
      </c>
      <c r="C12" s="330"/>
    </row>
    <row r="13" spans="1:3" x14ac:dyDescent="0.25">
      <c r="A13" s="332" t="s">
        <v>29</v>
      </c>
      <c r="B13" s="329"/>
    </row>
    <row r="14" spans="1:3" x14ac:dyDescent="0.25">
      <c r="A14" s="330" t="s">
        <v>1698</v>
      </c>
      <c r="B14" s="329" t="str">
        <f>B11+3  &amp;" - " &amp; B11+4</f>
        <v>18 - 19</v>
      </c>
    </row>
    <row r="15" spans="1:3" x14ac:dyDescent="0.25">
      <c r="A15" s="330" t="s">
        <v>1699</v>
      </c>
      <c r="B15" s="329" t="str">
        <f>B11+5  &amp;" - " &amp; B11+6</f>
        <v>20 - 21</v>
      </c>
    </row>
    <row r="16" spans="1:3" x14ac:dyDescent="0.25">
      <c r="A16" s="330" t="s">
        <v>483</v>
      </c>
      <c r="B16" s="331">
        <f>B11+7</f>
        <v>22</v>
      </c>
    </row>
    <row r="17" spans="1:3" x14ac:dyDescent="0.25">
      <c r="A17" s="330" t="s">
        <v>529</v>
      </c>
      <c r="B17" s="329" t="str">
        <f>B16+1  &amp;" - " &amp; B16+2</f>
        <v>23 - 24</v>
      </c>
    </row>
    <row r="18" spans="1:3" x14ac:dyDescent="0.25">
      <c r="A18" s="330" t="s">
        <v>484</v>
      </c>
      <c r="B18" s="329">
        <f>B16+3</f>
        <v>25</v>
      </c>
    </row>
    <row r="19" spans="1:3" x14ac:dyDescent="0.25">
      <c r="A19" s="333" t="s">
        <v>485</v>
      </c>
      <c r="B19" s="329">
        <f>B18+1</f>
        <v>26</v>
      </c>
      <c r="C19" s="333"/>
    </row>
    <row r="20" spans="1:3" x14ac:dyDescent="0.25">
      <c r="A20" s="333" t="s">
        <v>416</v>
      </c>
      <c r="B20" s="329">
        <f t="shared" ref="B20:B83" si="0">B19+1</f>
        <v>27</v>
      </c>
      <c r="C20" s="333"/>
    </row>
    <row r="21" spans="1:3" x14ac:dyDescent="0.25">
      <c r="A21" s="333" t="s">
        <v>417</v>
      </c>
      <c r="B21" s="329">
        <f t="shared" si="0"/>
        <v>28</v>
      </c>
      <c r="C21" s="333"/>
    </row>
    <row r="22" spans="1:3" x14ac:dyDescent="0.25">
      <c r="A22" s="333" t="s">
        <v>418</v>
      </c>
      <c r="B22" s="329">
        <f t="shared" si="0"/>
        <v>29</v>
      </c>
      <c r="C22" s="333"/>
    </row>
    <row r="23" spans="1:3" x14ac:dyDescent="0.25">
      <c r="A23" s="333" t="s">
        <v>419</v>
      </c>
      <c r="B23" s="329">
        <f t="shared" si="0"/>
        <v>30</v>
      </c>
      <c r="C23" s="333"/>
    </row>
    <row r="24" spans="1:3" x14ac:dyDescent="0.25">
      <c r="A24" s="333" t="s">
        <v>420</v>
      </c>
      <c r="B24" s="329">
        <f t="shared" si="0"/>
        <v>31</v>
      </c>
      <c r="C24" s="333"/>
    </row>
    <row r="25" spans="1:3" x14ac:dyDescent="0.25">
      <c r="A25" s="333" t="s">
        <v>421</v>
      </c>
      <c r="B25" s="329">
        <f t="shared" si="0"/>
        <v>32</v>
      </c>
      <c r="C25" s="333"/>
    </row>
    <row r="26" spans="1:3" x14ac:dyDescent="0.25">
      <c r="A26" s="333" t="s">
        <v>422</v>
      </c>
      <c r="B26" s="329">
        <f t="shared" si="0"/>
        <v>33</v>
      </c>
      <c r="C26" s="333"/>
    </row>
    <row r="27" spans="1:3" x14ac:dyDescent="0.25">
      <c r="A27" s="333" t="s">
        <v>423</v>
      </c>
      <c r="B27" s="329">
        <f t="shared" si="0"/>
        <v>34</v>
      </c>
      <c r="C27" s="333"/>
    </row>
    <row r="28" spans="1:3" x14ac:dyDescent="0.25">
      <c r="A28" s="333" t="s">
        <v>424</v>
      </c>
      <c r="B28" s="329">
        <f t="shared" si="0"/>
        <v>35</v>
      </c>
      <c r="C28" s="333"/>
    </row>
    <row r="29" spans="1:3" x14ac:dyDescent="0.25">
      <c r="A29" s="333" t="s">
        <v>425</v>
      </c>
      <c r="B29" s="329">
        <f t="shared" si="0"/>
        <v>36</v>
      </c>
      <c r="C29" s="333"/>
    </row>
    <row r="30" spans="1:3" x14ac:dyDescent="0.25">
      <c r="A30" s="333" t="s">
        <v>426</v>
      </c>
      <c r="B30" s="329">
        <f t="shared" si="0"/>
        <v>37</v>
      </c>
      <c r="C30" s="333"/>
    </row>
    <row r="31" spans="1:3" x14ac:dyDescent="0.25">
      <c r="A31" s="333" t="s">
        <v>427</v>
      </c>
      <c r="B31" s="329">
        <f t="shared" si="0"/>
        <v>38</v>
      </c>
      <c r="C31" s="333"/>
    </row>
    <row r="32" spans="1:3" x14ac:dyDescent="0.25">
      <c r="A32" s="333" t="s">
        <v>428</v>
      </c>
      <c r="B32" s="329">
        <f t="shared" si="0"/>
        <v>39</v>
      </c>
      <c r="C32" s="333"/>
    </row>
    <row r="33" spans="1:3" x14ac:dyDescent="0.25">
      <c r="A33" s="333" t="s">
        <v>429</v>
      </c>
      <c r="B33" s="329">
        <f t="shared" si="0"/>
        <v>40</v>
      </c>
      <c r="C33" s="333"/>
    </row>
    <row r="34" spans="1:3" x14ac:dyDescent="0.25">
      <c r="A34" s="333" t="s">
        <v>430</v>
      </c>
      <c r="B34" s="329">
        <f t="shared" si="0"/>
        <v>41</v>
      </c>
      <c r="C34" s="333"/>
    </row>
    <row r="35" spans="1:3" x14ac:dyDescent="0.25">
      <c r="A35" s="333" t="s">
        <v>431</v>
      </c>
      <c r="B35" s="329">
        <f t="shared" si="0"/>
        <v>42</v>
      </c>
      <c r="C35" s="333"/>
    </row>
    <row r="36" spans="1:3" x14ac:dyDescent="0.25">
      <c r="A36" s="333" t="s">
        <v>415</v>
      </c>
      <c r="B36" s="329">
        <f t="shared" si="0"/>
        <v>43</v>
      </c>
      <c r="C36" s="333"/>
    </row>
    <row r="37" spans="1:3" x14ac:dyDescent="0.25">
      <c r="A37" s="333" t="s">
        <v>486</v>
      </c>
      <c r="B37" s="329">
        <f t="shared" si="0"/>
        <v>44</v>
      </c>
      <c r="C37" s="333"/>
    </row>
    <row r="38" spans="1:3" x14ac:dyDescent="0.25">
      <c r="A38" s="333" t="s">
        <v>432</v>
      </c>
      <c r="B38" s="329">
        <f t="shared" si="0"/>
        <v>45</v>
      </c>
      <c r="C38" s="333"/>
    </row>
    <row r="39" spans="1:3" x14ac:dyDescent="0.25">
      <c r="A39" s="333" t="s">
        <v>487</v>
      </c>
      <c r="B39" s="329">
        <f t="shared" si="0"/>
        <v>46</v>
      </c>
      <c r="C39" s="333"/>
    </row>
    <row r="40" spans="1:3" x14ac:dyDescent="0.25">
      <c r="A40" s="333" t="s">
        <v>433</v>
      </c>
      <c r="B40" s="329">
        <f t="shared" si="0"/>
        <v>47</v>
      </c>
      <c r="C40" s="333"/>
    </row>
    <row r="41" spans="1:3" x14ac:dyDescent="0.25">
      <c r="A41" s="333" t="s">
        <v>434</v>
      </c>
      <c r="B41" s="329">
        <f t="shared" si="0"/>
        <v>48</v>
      </c>
      <c r="C41" s="333"/>
    </row>
    <row r="42" spans="1:3" x14ac:dyDescent="0.25">
      <c r="A42" s="333" t="s">
        <v>435</v>
      </c>
      <c r="B42" s="329">
        <f t="shared" si="0"/>
        <v>49</v>
      </c>
      <c r="C42" s="333"/>
    </row>
    <row r="43" spans="1:3" x14ac:dyDescent="0.25">
      <c r="A43" s="333" t="s">
        <v>436</v>
      </c>
      <c r="B43" s="329">
        <f t="shared" si="0"/>
        <v>50</v>
      </c>
      <c r="C43" s="333"/>
    </row>
    <row r="44" spans="1:3" x14ac:dyDescent="0.25">
      <c r="A44" s="333" t="s">
        <v>437</v>
      </c>
      <c r="B44" s="329">
        <f t="shared" si="0"/>
        <v>51</v>
      </c>
      <c r="C44" s="333"/>
    </row>
    <row r="45" spans="1:3" x14ac:dyDescent="0.25">
      <c r="A45" s="333" t="s">
        <v>438</v>
      </c>
      <c r="B45" s="329">
        <f t="shared" si="0"/>
        <v>52</v>
      </c>
      <c r="C45" s="333"/>
    </row>
    <row r="46" spans="1:3" x14ac:dyDescent="0.25">
      <c r="A46" s="333" t="s">
        <v>439</v>
      </c>
      <c r="B46" s="329">
        <f t="shared" si="0"/>
        <v>53</v>
      </c>
      <c r="C46" s="333"/>
    </row>
    <row r="47" spans="1:3" x14ac:dyDescent="0.25">
      <c r="A47" s="333" t="s">
        <v>440</v>
      </c>
      <c r="B47" s="329">
        <f t="shared" si="0"/>
        <v>54</v>
      </c>
      <c r="C47" s="333"/>
    </row>
    <row r="48" spans="1:3" x14ac:dyDescent="0.25">
      <c r="A48" s="333" t="s">
        <v>441</v>
      </c>
      <c r="B48" s="329">
        <f t="shared" si="0"/>
        <v>55</v>
      </c>
      <c r="C48" s="333"/>
    </row>
    <row r="49" spans="1:3" x14ac:dyDescent="0.25">
      <c r="A49" s="333" t="s">
        <v>442</v>
      </c>
      <c r="B49" s="329">
        <f t="shared" si="0"/>
        <v>56</v>
      </c>
      <c r="C49" s="333"/>
    </row>
    <row r="50" spans="1:3" x14ac:dyDescent="0.25">
      <c r="A50" s="333" t="s">
        <v>443</v>
      </c>
      <c r="B50" s="329">
        <f t="shared" si="0"/>
        <v>57</v>
      </c>
      <c r="C50" s="333"/>
    </row>
    <row r="51" spans="1:3" x14ac:dyDescent="0.25">
      <c r="A51" s="333" t="s">
        <v>480</v>
      </c>
      <c r="B51" s="329">
        <f t="shared" si="0"/>
        <v>58</v>
      </c>
      <c r="C51" s="333"/>
    </row>
    <row r="52" spans="1:3" x14ac:dyDescent="0.25">
      <c r="A52" s="333" t="s">
        <v>481</v>
      </c>
      <c r="B52" s="329">
        <f t="shared" si="0"/>
        <v>59</v>
      </c>
      <c r="C52" s="333"/>
    </row>
    <row r="53" spans="1:3" x14ac:dyDescent="0.25">
      <c r="A53" s="333" t="s">
        <v>482</v>
      </c>
      <c r="B53" s="329">
        <f t="shared" si="0"/>
        <v>60</v>
      </c>
      <c r="C53" s="333"/>
    </row>
    <row r="54" spans="1:3" x14ac:dyDescent="0.25">
      <c r="A54" s="333" t="s">
        <v>447</v>
      </c>
      <c r="B54" s="329">
        <f t="shared" si="0"/>
        <v>61</v>
      </c>
      <c r="C54" s="333"/>
    </row>
    <row r="55" spans="1:3" x14ac:dyDescent="0.25">
      <c r="A55" s="333" t="s">
        <v>448</v>
      </c>
      <c r="B55" s="329">
        <f t="shared" si="0"/>
        <v>62</v>
      </c>
      <c r="C55" s="333"/>
    </row>
    <row r="56" spans="1:3" x14ac:dyDescent="0.25">
      <c r="A56" s="333" t="s">
        <v>449</v>
      </c>
      <c r="B56" s="329">
        <f>B55+1</f>
        <v>63</v>
      </c>
      <c r="C56" s="333"/>
    </row>
    <row r="57" spans="1:3" x14ac:dyDescent="0.25">
      <c r="A57" s="333" t="s">
        <v>450</v>
      </c>
      <c r="B57" s="329">
        <f t="shared" si="0"/>
        <v>64</v>
      </c>
      <c r="C57" s="333"/>
    </row>
    <row r="58" spans="1:3" x14ac:dyDescent="0.25">
      <c r="A58" s="333" t="s">
        <v>451</v>
      </c>
      <c r="B58" s="329">
        <f>B57+1</f>
        <v>65</v>
      </c>
      <c r="C58" s="333"/>
    </row>
    <row r="59" spans="1:3" x14ac:dyDescent="0.25">
      <c r="A59" s="333" t="s">
        <v>452</v>
      </c>
      <c r="B59" s="329">
        <f t="shared" si="0"/>
        <v>66</v>
      </c>
      <c r="C59" s="333"/>
    </row>
    <row r="60" spans="1:3" x14ac:dyDescent="0.25">
      <c r="A60" s="333" t="s">
        <v>488</v>
      </c>
      <c r="B60" s="329">
        <f t="shared" si="0"/>
        <v>67</v>
      </c>
      <c r="C60" s="333"/>
    </row>
    <row r="61" spans="1:3" x14ac:dyDescent="0.25">
      <c r="A61" s="333" t="s">
        <v>453</v>
      </c>
      <c r="B61" s="329">
        <f t="shared" si="0"/>
        <v>68</v>
      </c>
      <c r="C61" s="333"/>
    </row>
    <row r="62" spans="1:3" x14ac:dyDescent="0.25">
      <c r="A62" s="333" t="s">
        <v>489</v>
      </c>
      <c r="B62" s="329">
        <f t="shared" si="0"/>
        <v>69</v>
      </c>
      <c r="C62" s="333"/>
    </row>
    <row r="63" spans="1:3" x14ac:dyDescent="0.25">
      <c r="A63" s="333" t="s">
        <v>1720</v>
      </c>
      <c r="B63" s="329">
        <f t="shared" si="0"/>
        <v>70</v>
      </c>
      <c r="C63" s="333"/>
    </row>
    <row r="64" spans="1:3" x14ac:dyDescent="0.25">
      <c r="A64" s="333" t="s">
        <v>454</v>
      </c>
      <c r="B64" s="329">
        <f t="shared" si="0"/>
        <v>71</v>
      </c>
      <c r="C64" s="333"/>
    </row>
    <row r="65" spans="1:3" x14ac:dyDescent="0.25">
      <c r="A65" s="333" t="s">
        <v>455</v>
      </c>
      <c r="B65" s="329">
        <f t="shared" si="0"/>
        <v>72</v>
      </c>
      <c r="C65" s="333"/>
    </row>
    <row r="66" spans="1:3" x14ac:dyDescent="0.25">
      <c r="A66" s="333" t="s">
        <v>456</v>
      </c>
      <c r="B66" s="329">
        <f t="shared" si="0"/>
        <v>73</v>
      </c>
      <c r="C66" s="333"/>
    </row>
    <row r="67" spans="1:3" x14ac:dyDescent="0.25">
      <c r="A67" s="333" t="s">
        <v>490</v>
      </c>
      <c r="B67" s="329">
        <f t="shared" si="0"/>
        <v>74</v>
      </c>
      <c r="C67" s="333"/>
    </row>
    <row r="68" spans="1:3" x14ac:dyDescent="0.25">
      <c r="A68" s="333" t="s">
        <v>457</v>
      </c>
      <c r="B68" s="329">
        <f t="shared" si="0"/>
        <v>75</v>
      </c>
      <c r="C68" s="333"/>
    </row>
    <row r="69" spans="1:3" x14ac:dyDescent="0.25">
      <c r="A69" s="333" t="s">
        <v>458</v>
      </c>
      <c r="B69" s="329">
        <f t="shared" si="0"/>
        <v>76</v>
      </c>
      <c r="C69" s="333"/>
    </row>
    <row r="70" spans="1:3" x14ac:dyDescent="0.25">
      <c r="A70" s="333" t="s">
        <v>459</v>
      </c>
      <c r="B70" s="329">
        <f t="shared" si="0"/>
        <v>77</v>
      </c>
      <c r="C70" s="333"/>
    </row>
    <row r="71" spans="1:3" x14ac:dyDescent="0.25">
      <c r="A71" s="333" t="s">
        <v>460</v>
      </c>
      <c r="B71" s="329">
        <f t="shared" si="0"/>
        <v>78</v>
      </c>
      <c r="C71" s="333"/>
    </row>
    <row r="72" spans="1:3" x14ac:dyDescent="0.25">
      <c r="A72" s="333" t="s">
        <v>461</v>
      </c>
      <c r="B72" s="329">
        <f t="shared" si="0"/>
        <v>79</v>
      </c>
      <c r="C72" s="333"/>
    </row>
    <row r="73" spans="1:3" x14ac:dyDescent="0.25">
      <c r="A73" s="333" t="s">
        <v>462</v>
      </c>
      <c r="B73" s="329">
        <f t="shared" si="0"/>
        <v>80</v>
      </c>
      <c r="C73" s="333"/>
    </row>
    <row r="74" spans="1:3" x14ac:dyDescent="0.25">
      <c r="A74" s="333" t="s">
        <v>463</v>
      </c>
      <c r="B74" s="329">
        <f t="shared" si="0"/>
        <v>81</v>
      </c>
      <c r="C74" s="333"/>
    </row>
    <row r="75" spans="1:3" x14ac:dyDescent="0.25">
      <c r="A75" s="333" t="s">
        <v>491</v>
      </c>
      <c r="B75" s="329">
        <f t="shared" si="0"/>
        <v>82</v>
      </c>
      <c r="C75" s="333"/>
    </row>
    <row r="76" spans="1:3" x14ac:dyDescent="0.25">
      <c r="A76" s="333" t="s">
        <v>464</v>
      </c>
      <c r="B76" s="329">
        <f t="shared" si="0"/>
        <v>83</v>
      </c>
      <c r="C76" s="333"/>
    </row>
    <row r="77" spans="1:3" x14ac:dyDescent="0.25">
      <c r="A77" s="333" t="s">
        <v>465</v>
      </c>
      <c r="B77" s="329">
        <f t="shared" si="0"/>
        <v>84</v>
      </c>
      <c r="C77" s="333"/>
    </row>
    <row r="78" spans="1:3" x14ac:dyDescent="0.25">
      <c r="A78" s="333" t="s">
        <v>493</v>
      </c>
      <c r="B78" s="329">
        <f t="shared" si="0"/>
        <v>85</v>
      </c>
      <c r="C78" s="333"/>
    </row>
    <row r="79" spans="1:3" x14ac:dyDescent="0.25">
      <c r="A79" s="333" t="s">
        <v>466</v>
      </c>
      <c r="B79" s="329">
        <f t="shared" si="0"/>
        <v>86</v>
      </c>
      <c r="C79" s="333"/>
    </row>
    <row r="80" spans="1:3" x14ac:dyDescent="0.25">
      <c r="A80" s="333" t="s">
        <v>467</v>
      </c>
      <c r="B80" s="329">
        <f t="shared" si="0"/>
        <v>87</v>
      </c>
      <c r="C80" s="333"/>
    </row>
    <row r="81" spans="1:3" x14ac:dyDescent="0.25">
      <c r="A81" s="333" t="s">
        <v>468</v>
      </c>
      <c r="B81" s="329">
        <f t="shared" si="0"/>
        <v>88</v>
      </c>
      <c r="C81" s="333"/>
    </row>
    <row r="82" spans="1:3" x14ac:dyDescent="0.25">
      <c r="A82" s="333" t="s">
        <v>492</v>
      </c>
      <c r="B82" s="329">
        <f t="shared" si="0"/>
        <v>89</v>
      </c>
      <c r="C82" s="333"/>
    </row>
    <row r="83" spans="1:3" x14ac:dyDescent="0.25">
      <c r="A83" s="333" t="s">
        <v>469</v>
      </c>
      <c r="B83" s="329">
        <f t="shared" si="0"/>
        <v>90</v>
      </c>
      <c r="C83" s="333"/>
    </row>
    <row r="84" spans="1:3" x14ac:dyDescent="0.25">
      <c r="A84" s="333" t="s">
        <v>470</v>
      </c>
      <c r="B84" s="329">
        <f t="shared" ref="B84:B139" si="1">B83+1</f>
        <v>91</v>
      </c>
      <c r="C84" s="333"/>
    </row>
    <row r="85" spans="1:3" x14ac:dyDescent="0.25">
      <c r="A85" s="333" t="s">
        <v>471</v>
      </c>
      <c r="B85" s="329">
        <f t="shared" si="1"/>
        <v>92</v>
      </c>
      <c r="C85" s="333"/>
    </row>
    <row r="86" spans="1:3" x14ac:dyDescent="0.25">
      <c r="A86" s="333" t="s">
        <v>494</v>
      </c>
      <c r="B86" s="329">
        <f t="shared" si="1"/>
        <v>93</v>
      </c>
      <c r="C86" s="333"/>
    </row>
    <row r="87" spans="1:3" x14ac:dyDescent="0.25">
      <c r="A87" s="333" t="s">
        <v>473</v>
      </c>
      <c r="B87" s="329">
        <f t="shared" si="1"/>
        <v>94</v>
      </c>
      <c r="C87" s="333"/>
    </row>
    <row r="88" spans="1:3" x14ac:dyDescent="0.25">
      <c r="A88" s="333" t="s">
        <v>474</v>
      </c>
      <c r="B88" s="329">
        <f t="shared" si="1"/>
        <v>95</v>
      </c>
      <c r="C88" s="333"/>
    </row>
    <row r="89" spans="1:3" x14ac:dyDescent="0.25">
      <c r="A89" s="333" t="s">
        <v>495</v>
      </c>
      <c r="B89" s="329">
        <f t="shared" si="1"/>
        <v>96</v>
      </c>
      <c r="C89" s="333"/>
    </row>
    <row r="90" spans="1:3" x14ac:dyDescent="0.25">
      <c r="A90" s="333" t="s">
        <v>475</v>
      </c>
      <c r="B90" s="329">
        <f t="shared" si="1"/>
        <v>97</v>
      </c>
      <c r="C90" s="333"/>
    </row>
    <row r="91" spans="1:3" x14ac:dyDescent="0.25">
      <c r="A91" s="333" t="s">
        <v>476</v>
      </c>
      <c r="B91" s="329">
        <f t="shared" si="1"/>
        <v>98</v>
      </c>
      <c r="C91" s="333"/>
    </row>
    <row r="92" spans="1:3" x14ac:dyDescent="0.25">
      <c r="A92" s="333" t="s">
        <v>477</v>
      </c>
      <c r="B92" s="329">
        <f t="shared" si="1"/>
        <v>99</v>
      </c>
      <c r="C92" s="333"/>
    </row>
    <row r="93" spans="1:3" x14ac:dyDescent="0.25">
      <c r="A93" s="334" t="s">
        <v>399</v>
      </c>
      <c r="B93" s="329"/>
    </row>
    <row r="94" spans="1:3" x14ac:dyDescent="0.25">
      <c r="A94" s="330" t="s">
        <v>497</v>
      </c>
      <c r="B94" s="329" t="str">
        <f>B91+2 &amp;" - "&amp; B91+3</f>
        <v>100 - 101</v>
      </c>
    </row>
    <row r="95" spans="1:3" x14ac:dyDescent="0.25">
      <c r="A95" s="330" t="s">
        <v>496</v>
      </c>
      <c r="B95" s="329">
        <f>B92+3</f>
        <v>102</v>
      </c>
    </row>
    <row r="96" spans="1:3" x14ac:dyDescent="0.25">
      <c r="A96" s="330" t="s">
        <v>498</v>
      </c>
      <c r="B96" s="329">
        <f t="shared" si="1"/>
        <v>103</v>
      </c>
    </row>
    <row r="97" spans="1:2" x14ac:dyDescent="0.25">
      <c r="A97" s="333" t="s">
        <v>414</v>
      </c>
      <c r="B97" s="329">
        <f>B96+1</f>
        <v>104</v>
      </c>
    </row>
    <row r="98" spans="1:2" x14ac:dyDescent="0.25">
      <c r="A98" s="333" t="s">
        <v>416</v>
      </c>
      <c r="B98" s="329">
        <f>B97+1</f>
        <v>105</v>
      </c>
    </row>
    <row r="99" spans="1:2" x14ac:dyDescent="0.25">
      <c r="A99" s="333" t="s">
        <v>417</v>
      </c>
      <c r="B99" s="329">
        <f t="shared" ref="B99:B106" si="2">B98+1</f>
        <v>106</v>
      </c>
    </row>
    <row r="100" spans="1:2" x14ac:dyDescent="0.25">
      <c r="A100" s="333" t="s">
        <v>418</v>
      </c>
      <c r="B100" s="329">
        <f t="shared" si="2"/>
        <v>107</v>
      </c>
    </row>
    <row r="101" spans="1:2" x14ac:dyDescent="0.25">
      <c r="A101" s="333" t="s">
        <v>419</v>
      </c>
      <c r="B101" s="329">
        <f t="shared" si="2"/>
        <v>108</v>
      </c>
    </row>
    <row r="102" spans="1:2" x14ac:dyDescent="0.25">
      <c r="A102" s="333" t="s">
        <v>420</v>
      </c>
      <c r="B102" s="329">
        <f t="shared" si="2"/>
        <v>109</v>
      </c>
    </row>
    <row r="103" spans="1:2" x14ac:dyDescent="0.25">
      <c r="A103" s="333" t="s">
        <v>421</v>
      </c>
      <c r="B103" s="329">
        <f t="shared" si="2"/>
        <v>110</v>
      </c>
    </row>
    <row r="104" spans="1:2" x14ac:dyDescent="0.25">
      <c r="A104" s="333" t="s">
        <v>422</v>
      </c>
      <c r="B104" s="329">
        <f t="shared" si="2"/>
        <v>111</v>
      </c>
    </row>
    <row r="105" spans="1:2" x14ac:dyDescent="0.25">
      <c r="A105" s="333" t="s">
        <v>423</v>
      </c>
      <c r="B105" s="329">
        <f t="shared" si="2"/>
        <v>112</v>
      </c>
    </row>
    <row r="106" spans="1:2" x14ac:dyDescent="0.25">
      <c r="A106" s="333" t="s">
        <v>424</v>
      </c>
      <c r="B106" s="329">
        <f t="shared" si="2"/>
        <v>113</v>
      </c>
    </row>
    <row r="107" spans="1:2" x14ac:dyDescent="0.25">
      <c r="A107" s="333" t="s">
        <v>425</v>
      </c>
      <c r="B107" s="329">
        <f t="shared" si="1"/>
        <v>114</v>
      </c>
    </row>
    <row r="108" spans="1:2" x14ac:dyDescent="0.25">
      <c r="A108" s="333" t="s">
        <v>426</v>
      </c>
      <c r="B108" s="329">
        <f t="shared" si="1"/>
        <v>115</v>
      </c>
    </row>
    <row r="109" spans="1:2" x14ac:dyDescent="0.25">
      <c r="A109" s="333" t="s">
        <v>427</v>
      </c>
      <c r="B109" s="329">
        <f t="shared" si="1"/>
        <v>116</v>
      </c>
    </row>
    <row r="110" spans="1:2" x14ac:dyDescent="0.25">
      <c r="A110" s="333" t="s">
        <v>428</v>
      </c>
      <c r="B110" s="329">
        <f t="shared" si="1"/>
        <v>117</v>
      </c>
    </row>
    <row r="111" spans="1:2" x14ac:dyDescent="0.25">
      <c r="A111" s="333" t="s">
        <v>429</v>
      </c>
      <c r="B111" s="329">
        <f t="shared" si="1"/>
        <v>118</v>
      </c>
    </row>
    <row r="112" spans="1:2" x14ac:dyDescent="0.25">
      <c r="A112" s="333" t="s">
        <v>430</v>
      </c>
      <c r="B112" s="329">
        <f t="shared" si="1"/>
        <v>119</v>
      </c>
    </row>
    <row r="113" spans="1:2" x14ac:dyDescent="0.25">
      <c r="A113" s="333" t="s">
        <v>431</v>
      </c>
      <c r="B113" s="329">
        <f t="shared" si="1"/>
        <v>120</v>
      </c>
    </row>
    <row r="114" spans="1:2" x14ac:dyDescent="0.25">
      <c r="A114" s="333" t="s">
        <v>415</v>
      </c>
      <c r="B114" s="329">
        <f t="shared" si="1"/>
        <v>121</v>
      </c>
    </row>
    <row r="115" spans="1:2" x14ac:dyDescent="0.25">
      <c r="A115" s="333" t="s">
        <v>486</v>
      </c>
      <c r="B115" s="329">
        <f t="shared" si="1"/>
        <v>122</v>
      </c>
    </row>
    <row r="116" spans="1:2" x14ac:dyDescent="0.25">
      <c r="A116" s="333" t="s">
        <v>478</v>
      </c>
      <c r="B116" s="329">
        <f t="shared" si="1"/>
        <v>123</v>
      </c>
    </row>
    <row r="117" spans="1:2" x14ac:dyDescent="0.25">
      <c r="A117" s="333" t="s">
        <v>433</v>
      </c>
      <c r="B117" s="329">
        <f t="shared" si="1"/>
        <v>124</v>
      </c>
    </row>
    <row r="118" spans="1:2" x14ac:dyDescent="0.25">
      <c r="A118" s="333" t="s">
        <v>434</v>
      </c>
      <c r="B118" s="329">
        <f t="shared" si="1"/>
        <v>125</v>
      </c>
    </row>
    <row r="119" spans="1:2" x14ac:dyDescent="0.25">
      <c r="A119" s="333" t="s">
        <v>435</v>
      </c>
      <c r="B119" s="329">
        <f t="shared" si="1"/>
        <v>126</v>
      </c>
    </row>
    <row r="120" spans="1:2" x14ac:dyDescent="0.25">
      <c r="A120" s="333" t="s">
        <v>436</v>
      </c>
      <c r="B120" s="329">
        <f t="shared" si="1"/>
        <v>127</v>
      </c>
    </row>
    <row r="121" spans="1:2" x14ac:dyDescent="0.25">
      <c r="A121" s="333" t="s">
        <v>437</v>
      </c>
      <c r="B121" s="329">
        <f t="shared" si="1"/>
        <v>128</v>
      </c>
    </row>
    <row r="122" spans="1:2" x14ac:dyDescent="0.25">
      <c r="A122" s="333" t="s">
        <v>439</v>
      </c>
      <c r="B122" s="329">
        <f t="shared" si="1"/>
        <v>129</v>
      </c>
    </row>
    <row r="123" spans="1:2" x14ac:dyDescent="0.25">
      <c r="A123" s="333" t="s">
        <v>440</v>
      </c>
      <c r="B123" s="329">
        <f t="shared" si="1"/>
        <v>130</v>
      </c>
    </row>
    <row r="124" spans="1:2" x14ac:dyDescent="0.25">
      <c r="A124" s="333" t="s">
        <v>441</v>
      </c>
      <c r="B124" s="329">
        <f t="shared" si="1"/>
        <v>131</v>
      </c>
    </row>
    <row r="125" spans="1:2" x14ac:dyDescent="0.25">
      <c r="A125" s="333" t="s">
        <v>442</v>
      </c>
      <c r="B125" s="329">
        <f t="shared" si="1"/>
        <v>132</v>
      </c>
    </row>
    <row r="126" spans="1:2" x14ac:dyDescent="0.25">
      <c r="A126" s="333" t="s">
        <v>443</v>
      </c>
      <c r="B126" s="329">
        <f t="shared" si="1"/>
        <v>133</v>
      </c>
    </row>
    <row r="127" spans="1:2" x14ac:dyDescent="0.25">
      <c r="A127" s="333" t="s">
        <v>444</v>
      </c>
      <c r="B127" s="329">
        <f t="shared" si="1"/>
        <v>134</v>
      </c>
    </row>
    <row r="128" spans="1:2" x14ac:dyDescent="0.25">
      <c r="A128" s="333" t="s">
        <v>445</v>
      </c>
      <c r="B128" s="329">
        <f t="shared" si="1"/>
        <v>135</v>
      </c>
    </row>
    <row r="129" spans="1:2" x14ac:dyDescent="0.25">
      <c r="A129" s="333" t="s">
        <v>446</v>
      </c>
      <c r="B129" s="329">
        <f t="shared" si="1"/>
        <v>136</v>
      </c>
    </row>
    <row r="130" spans="1:2" x14ac:dyDescent="0.25">
      <c r="A130" s="333" t="s">
        <v>447</v>
      </c>
      <c r="B130" s="329">
        <f t="shared" si="1"/>
        <v>137</v>
      </c>
    </row>
    <row r="131" spans="1:2" x14ac:dyDescent="0.25">
      <c r="A131" s="333" t="s">
        <v>448</v>
      </c>
      <c r="B131" s="329">
        <f t="shared" si="1"/>
        <v>138</v>
      </c>
    </row>
    <row r="132" spans="1:2" x14ac:dyDescent="0.25">
      <c r="A132" s="333" t="s">
        <v>449</v>
      </c>
      <c r="B132" s="329">
        <f t="shared" si="1"/>
        <v>139</v>
      </c>
    </row>
    <row r="133" spans="1:2" x14ac:dyDescent="0.25">
      <c r="A133" s="333" t="s">
        <v>450</v>
      </c>
      <c r="B133" s="329">
        <f t="shared" si="1"/>
        <v>140</v>
      </c>
    </row>
    <row r="134" spans="1:2" x14ac:dyDescent="0.25">
      <c r="A134" s="333" t="s">
        <v>452</v>
      </c>
      <c r="B134" s="329">
        <f t="shared" si="1"/>
        <v>141</v>
      </c>
    </row>
    <row r="135" spans="1:2" x14ac:dyDescent="0.25">
      <c r="A135" s="333" t="s">
        <v>488</v>
      </c>
      <c r="B135" s="329">
        <f t="shared" si="1"/>
        <v>142</v>
      </c>
    </row>
    <row r="136" spans="1:2" x14ac:dyDescent="0.25">
      <c r="A136" s="333" t="s">
        <v>453</v>
      </c>
      <c r="B136" s="329">
        <f t="shared" si="1"/>
        <v>143</v>
      </c>
    </row>
    <row r="137" spans="1:2" x14ac:dyDescent="0.25">
      <c r="A137" s="333" t="s">
        <v>489</v>
      </c>
      <c r="B137" s="329">
        <f t="shared" si="1"/>
        <v>144</v>
      </c>
    </row>
    <row r="138" spans="1:2" x14ac:dyDescent="0.25">
      <c r="A138" s="333" t="s">
        <v>1720</v>
      </c>
      <c r="B138" s="329">
        <f t="shared" si="1"/>
        <v>145</v>
      </c>
    </row>
    <row r="139" spans="1:2" x14ac:dyDescent="0.25">
      <c r="A139" s="333" t="s">
        <v>454</v>
      </c>
      <c r="B139" s="329">
        <f t="shared" si="1"/>
        <v>146</v>
      </c>
    </row>
    <row r="140" spans="1:2" x14ac:dyDescent="0.25">
      <c r="A140" s="333" t="s">
        <v>455</v>
      </c>
      <c r="B140" s="329">
        <f t="shared" ref="B140:B202" si="3">B139+1</f>
        <v>147</v>
      </c>
    </row>
    <row r="141" spans="1:2" x14ac:dyDescent="0.25">
      <c r="A141" s="333" t="s">
        <v>456</v>
      </c>
      <c r="B141" s="329">
        <f t="shared" si="3"/>
        <v>148</v>
      </c>
    </row>
    <row r="142" spans="1:2" x14ac:dyDescent="0.25">
      <c r="A142" s="333" t="s">
        <v>490</v>
      </c>
      <c r="B142" s="329">
        <f t="shared" si="3"/>
        <v>149</v>
      </c>
    </row>
    <row r="143" spans="1:2" x14ac:dyDescent="0.25">
      <c r="A143" s="333" t="s">
        <v>457</v>
      </c>
      <c r="B143" s="329">
        <f t="shared" si="3"/>
        <v>150</v>
      </c>
    </row>
    <row r="144" spans="1:2" x14ac:dyDescent="0.25">
      <c r="A144" s="333" t="s">
        <v>458</v>
      </c>
      <c r="B144" s="329">
        <f t="shared" si="3"/>
        <v>151</v>
      </c>
    </row>
    <row r="145" spans="1:2" x14ac:dyDescent="0.25">
      <c r="A145" s="333" t="s">
        <v>460</v>
      </c>
      <c r="B145" s="329">
        <f t="shared" si="3"/>
        <v>152</v>
      </c>
    </row>
    <row r="146" spans="1:2" x14ac:dyDescent="0.25">
      <c r="A146" s="333" t="s">
        <v>461</v>
      </c>
      <c r="B146" s="329">
        <f t="shared" si="3"/>
        <v>153</v>
      </c>
    </row>
    <row r="147" spans="1:2" x14ac:dyDescent="0.25">
      <c r="A147" s="333" t="s">
        <v>463</v>
      </c>
      <c r="B147" s="329">
        <f t="shared" si="3"/>
        <v>154</v>
      </c>
    </row>
    <row r="148" spans="1:2" x14ac:dyDescent="0.25">
      <c r="A148" s="333" t="s">
        <v>491</v>
      </c>
      <c r="B148" s="329">
        <f t="shared" si="3"/>
        <v>155</v>
      </c>
    </row>
    <row r="149" spans="1:2" x14ac:dyDescent="0.25">
      <c r="A149" s="333" t="s">
        <v>464</v>
      </c>
      <c r="B149" s="329">
        <f t="shared" si="3"/>
        <v>156</v>
      </c>
    </row>
    <row r="150" spans="1:2" x14ac:dyDescent="0.25">
      <c r="A150" s="333" t="s">
        <v>465</v>
      </c>
      <c r="B150" s="329">
        <f t="shared" si="3"/>
        <v>157</v>
      </c>
    </row>
    <row r="151" spans="1:2" x14ac:dyDescent="0.25">
      <c r="A151" s="333" t="s">
        <v>493</v>
      </c>
      <c r="B151" s="329">
        <f t="shared" si="3"/>
        <v>158</v>
      </c>
    </row>
    <row r="152" spans="1:2" x14ac:dyDescent="0.25">
      <c r="A152" s="333" t="s">
        <v>466</v>
      </c>
      <c r="B152" s="329">
        <f t="shared" si="3"/>
        <v>159</v>
      </c>
    </row>
    <row r="153" spans="1:2" x14ac:dyDescent="0.25">
      <c r="A153" s="333" t="s">
        <v>467</v>
      </c>
      <c r="B153" s="329">
        <f t="shared" si="3"/>
        <v>160</v>
      </c>
    </row>
    <row r="154" spans="1:2" x14ac:dyDescent="0.25">
      <c r="A154" s="333" t="s">
        <v>468</v>
      </c>
      <c r="B154" s="329">
        <f t="shared" si="3"/>
        <v>161</v>
      </c>
    </row>
    <row r="155" spans="1:2" x14ac:dyDescent="0.25">
      <c r="A155" s="333" t="s">
        <v>492</v>
      </c>
      <c r="B155" s="329">
        <f t="shared" si="3"/>
        <v>162</v>
      </c>
    </row>
    <row r="156" spans="1:2" x14ac:dyDescent="0.25">
      <c r="A156" s="333" t="s">
        <v>469</v>
      </c>
      <c r="B156" s="329">
        <f t="shared" si="3"/>
        <v>163</v>
      </c>
    </row>
    <row r="157" spans="1:2" x14ac:dyDescent="0.25">
      <c r="A157" s="333" t="s">
        <v>470</v>
      </c>
      <c r="B157" s="329">
        <f t="shared" si="3"/>
        <v>164</v>
      </c>
    </row>
    <row r="158" spans="1:2" x14ac:dyDescent="0.25">
      <c r="A158" s="333" t="s">
        <v>471</v>
      </c>
      <c r="B158" s="329">
        <f t="shared" si="3"/>
        <v>165</v>
      </c>
    </row>
    <row r="159" spans="1:2" x14ac:dyDescent="0.25">
      <c r="A159" s="333" t="s">
        <v>472</v>
      </c>
      <c r="B159" s="329">
        <f t="shared" si="3"/>
        <v>166</v>
      </c>
    </row>
    <row r="160" spans="1:2" x14ac:dyDescent="0.25">
      <c r="A160" s="333" t="s">
        <v>473</v>
      </c>
      <c r="B160" s="329">
        <f t="shared" si="3"/>
        <v>167</v>
      </c>
    </row>
    <row r="161" spans="1:2" x14ac:dyDescent="0.25">
      <c r="A161" s="333" t="s">
        <v>474</v>
      </c>
      <c r="B161" s="329">
        <f t="shared" si="3"/>
        <v>168</v>
      </c>
    </row>
    <row r="162" spans="1:2" x14ac:dyDescent="0.25">
      <c r="A162" s="333" t="s">
        <v>495</v>
      </c>
      <c r="B162" s="329">
        <f t="shared" si="3"/>
        <v>169</v>
      </c>
    </row>
    <row r="163" spans="1:2" x14ac:dyDescent="0.25">
      <c r="A163" s="333" t="s">
        <v>475</v>
      </c>
      <c r="B163" s="329">
        <f t="shared" si="3"/>
        <v>170</v>
      </c>
    </row>
    <row r="164" spans="1:2" x14ac:dyDescent="0.25">
      <c r="A164" s="333" t="s">
        <v>479</v>
      </c>
      <c r="B164" s="329">
        <f t="shared" si="3"/>
        <v>171</v>
      </c>
    </row>
    <row r="165" spans="1:2" x14ac:dyDescent="0.25">
      <c r="A165" s="333" t="s">
        <v>476</v>
      </c>
      <c r="B165" s="329">
        <f t="shared" si="3"/>
        <v>172</v>
      </c>
    </row>
    <row r="166" spans="1:2" x14ac:dyDescent="0.25">
      <c r="A166" s="333" t="s">
        <v>477</v>
      </c>
      <c r="B166" s="329">
        <f t="shared" si="3"/>
        <v>173</v>
      </c>
    </row>
    <row r="167" spans="1:2" x14ac:dyDescent="0.25">
      <c r="A167" s="333"/>
      <c r="B167" s="329"/>
    </row>
    <row r="168" spans="1:2" x14ac:dyDescent="0.25">
      <c r="A168" s="335" t="s">
        <v>400</v>
      </c>
      <c r="B168" s="329"/>
    </row>
    <row r="169" spans="1:2" x14ac:dyDescent="0.25">
      <c r="A169" s="330" t="s">
        <v>499</v>
      </c>
      <c r="B169" s="329" t="str">
        <f>B165+2 &amp;" - "&amp; B165+3</f>
        <v>174 - 175</v>
      </c>
    </row>
    <row r="170" spans="1:2" x14ac:dyDescent="0.25">
      <c r="A170" s="330" t="s">
        <v>500</v>
      </c>
      <c r="B170" s="329">
        <f>B166+3</f>
        <v>176</v>
      </c>
    </row>
    <row r="171" spans="1:2" x14ac:dyDescent="0.25">
      <c r="A171" s="330" t="s">
        <v>501</v>
      </c>
      <c r="B171" s="329" t="str">
        <f>B170+1 &amp;" - "&amp; B170+2</f>
        <v>177 - 178</v>
      </c>
    </row>
    <row r="172" spans="1:2" x14ac:dyDescent="0.25">
      <c r="A172" s="330" t="s">
        <v>503</v>
      </c>
      <c r="B172" s="329">
        <f>B170+3</f>
        <v>179</v>
      </c>
    </row>
    <row r="173" spans="1:2" x14ac:dyDescent="0.25">
      <c r="A173" s="333" t="s">
        <v>485</v>
      </c>
      <c r="B173" s="329">
        <f>B172+1</f>
        <v>180</v>
      </c>
    </row>
    <row r="174" spans="1:2" x14ac:dyDescent="0.25">
      <c r="A174" s="333" t="s">
        <v>416</v>
      </c>
      <c r="B174" s="329">
        <f t="shared" si="3"/>
        <v>181</v>
      </c>
    </row>
    <row r="175" spans="1:2" x14ac:dyDescent="0.25">
      <c r="A175" s="333" t="s">
        <v>417</v>
      </c>
      <c r="B175" s="329">
        <f t="shared" si="3"/>
        <v>182</v>
      </c>
    </row>
    <row r="176" spans="1:2" x14ac:dyDescent="0.25">
      <c r="A176" s="333" t="s">
        <v>418</v>
      </c>
      <c r="B176" s="329">
        <f t="shared" si="3"/>
        <v>183</v>
      </c>
    </row>
    <row r="177" spans="1:2" x14ac:dyDescent="0.25">
      <c r="A177" s="333" t="s">
        <v>419</v>
      </c>
      <c r="B177" s="329">
        <f t="shared" si="3"/>
        <v>184</v>
      </c>
    </row>
    <row r="178" spans="1:2" x14ac:dyDescent="0.25">
      <c r="A178" s="333" t="s">
        <v>420</v>
      </c>
      <c r="B178" s="329">
        <f t="shared" si="3"/>
        <v>185</v>
      </c>
    </row>
    <row r="179" spans="1:2" x14ac:dyDescent="0.25">
      <c r="A179" s="333" t="s">
        <v>421</v>
      </c>
      <c r="B179" s="329">
        <f t="shared" si="3"/>
        <v>186</v>
      </c>
    </row>
    <row r="180" spans="1:2" x14ac:dyDescent="0.25">
      <c r="A180" s="333" t="s">
        <v>422</v>
      </c>
      <c r="B180" s="329">
        <f t="shared" si="3"/>
        <v>187</v>
      </c>
    </row>
    <row r="181" spans="1:2" x14ac:dyDescent="0.25">
      <c r="A181" s="333" t="s">
        <v>423</v>
      </c>
      <c r="B181" s="329">
        <f t="shared" si="3"/>
        <v>188</v>
      </c>
    </row>
    <row r="182" spans="1:2" x14ac:dyDescent="0.25">
      <c r="A182" s="333" t="s">
        <v>424</v>
      </c>
      <c r="B182" s="329">
        <f t="shared" si="3"/>
        <v>189</v>
      </c>
    </row>
    <row r="183" spans="1:2" x14ac:dyDescent="0.25">
      <c r="A183" s="333" t="s">
        <v>425</v>
      </c>
      <c r="B183" s="329">
        <f t="shared" si="3"/>
        <v>190</v>
      </c>
    </row>
    <row r="184" spans="1:2" x14ac:dyDescent="0.25">
      <c r="A184" s="333" t="s">
        <v>502</v>
      </c>
      <c r="B184" s="329">
        <f t="shared" si="3"/>
        <v>191</v>
      </c>
    </row>
    <row r="185" spans="1:2" x14ac:dyDescent="0.25">
      <c r="A185" s="333" t="s">
        <v>426</v>
      </c>
      <c r="B185" s="329">
        <f t="shared" si="3"/>
        <v>192</v>
      </c>
    </row>
    <row r="186" spans="1:2" x14ac:dyDescent="0.25">
      <c r="A186" s="333" t="s">
        <v>427</v>
      </c>
      <c r="B186" s="329">
        <f t="shared" si="3"/>
        <v>193</v>
      </c>
    </row>
    <row r="187" spans="1:2" x14ac:dyDescent="0.25">
      <c r="A187" s="333" t="s">
        <v>428</v>
      </c>
      <c r="B187" s="329">
        <f t="shared" si="3"/>
        <v>194</v>
      </c>
    </row>
    <row r="188" spans="1:2" x14ac:dyDescent="0.25">
      <c r="A188" s="333" t="s">
        <v>429</v>
      </c>
      <c r="B188" s="329">
        <f t="shared" si="3"/>
        <v>195</v>
      </c>
    </row>
    <row r="189" spans="1:2" x14ac:dyDescent="0.25">
      <c r="A189" s="333" t="s">
        <v>430</v>
      </c>
      <c r="B189" s="329">
        <f t="shared" si="3"/>
        <v>196</v>
      </c>
    </row>
    <row r="190" spans="1:2" x14ac:dyDescent="0.25">
      <c r="A190" s="333" t="s">
        <v>431</v>
      </c>
      <c r="B190" s="329">
        <f t="shared" si="3"/>
        <v>197</v>
      </c>
    </row>
    <row r="191" spans="1:2" x14ac:dyDescent="0.25">
      <c r="A191" s="333" t="s">
        <v>415</v>
      </c>
      <c r="B191" s="329">
        <f t="shared" si="3"/>
        <v>198</v>
      </c>
    </row>
    <row r="192" spans="1:2" x14ac:dyDescent="0.25">
      <c r="A192" s="333" t="s">
        <v>486</v>
      </c>
      <c r="B192" s="329">
        <f t="shared" si="3"/>
        <v>199</v>
      </c>
    </row>
    <row r="193" spans="1:2" x14ac:dyDescent="0.25">
      <c r="A193" s="333" t="s">
        <v>432</v>
      </c>
      <c r="B193" s="329">
        <f t="shared" si="3"/>
        <v>200</v>
      </c>
    </row>
    <row r="194" spans="1:2" x14ac:dyDescent="0.25">
      <c r="A194" s="333" t="s">
        <v>487</v>
      </c>
      <c r="B194" s="329">
        <f t="shared" si="3"/>
        <v>201</v>
      </c>
    </row>
    <row r="195" spans="1:2" x14ac:dyDescent="0.25">
      <c r="A195" s="333" t="s">
        <v>433</v>
      </c>
      <c r="B195" s="329">
        <f t="shared" si="3"/>
        <v>202</v>
      </c>
    </row>
    <row r="196" spans="1:2" x14ac:dyDescent="0.25">
      <c r="A196" s="333" t="s">
        <v>434</v>
      </c>
      <c r="B196" s="329">
        <f t="shared" si="3"/>
        <v>203</v>
      </c>
    </row>
    <row r="197" spans="1:2" x14ac:dyDescent="0.25">
      <c r="A197" s="333" t="s">
        <v>435</v>
      </c>
      <c r="B197" s="329">
        <f t="shared" si="3"/>
        <v>204</v>
      </c>
    </row>
    <row r="198" spans="1:2" x14ac:dyDescent="0.25">
      <c r="A198" s="333" t="s">
        <v>436</v>
      </c>
      <c r="B198" s="329">
        <f t="shared" si="3"/>
        <v>205</v>
      </c>
    </row>
    <row r="199" spans="1:2" x14ac:dyDescent="0.25">
      <c r="A199" s="333" t="s">
        <v>437</v>
      </c>
      <c r="B199" s="329">
        <f t="shared" si="3"/>
        <v>206</v>
      </c>
    </row>
    <row r="200" spans="1:2" x14ac:dyDescent="0.25">
      <c r="A200" s="333" t="s">
        <v>438</v>
      </c>
      <c r="B200" s="329">
        <f t="shared" si="3"/>
        <v>207</v>
      </c>
    </row>
    <row r="201" spans="1:2" x14ac:dyDescent="0.25">
      <c r="A201" s="333" t="s">
        <v>439</v>
      </c>
      <c r="B201" s="329">
        <f t="shared" si="3"/>
        <v>208</v>
      </c>
    </row>
    <row r="202" spans="1:2" x14ac:dyDescent="0.25">
      <c r="A202" s="333" t="s">
        <v>440</v>
      </c>
      <c r="B202" s="329">
        <f t="shared" si="3"/>
        <v>209</v>
      </c>
    </row>
    <row r="203" spans="1:2" x14ac:dyDescent="0.25">
      <c r="A203" s="333" t="s">
        <v>441</v>
      </c>
      <c r="B203" s="329" t="str">
        <f>B202+1 &amp;" - "&amp; B202+2</f>
        <v>210 - 211</v>
      </c>
    </row>
    <row r="204" spans="1:2" x14ac:dyDescent="0.25">
      <c r="A204" s="333" t="s">
        <v>442</v>
      </c>
      <c r="B204" s="329">
        <f>B202+3</f>
        <v>212</v>
      </c>
    </row>
    <row r="205" spans="1:2" x14ac:dyDescent="0.25">
      <c r="A205" s="333" t="s">
        <v>443</v>
      </c>
      <c r="B205" s="329" t="str">
        <f>B204+1 &amp;" - "&amp; B204+2</f>
        <v>213 - 214</v>
      </c>
    </row>
    <row r="206" spans="1:2" x14ac:dyDescent="0.25">
      <c r="A206" s="333" t="s">
        <v>480</v>
      </c>
      <c r="B206" s="329">
        <f>B204+3</f>
        <v>215</v>
      </c>
    </row>
    <row r="207" spans="1:2" x14ac:dyDescent="0.25">
      <c r="A207" s="333" t="s">
        <v>481</v>
      </c>
      <c r="B207" s="329">
        <f t="shared" ref="B207:B248" si="4">B206+1</f>
        <v>216</v>
      </c>
    </row>
    <row r="208" spans="1:2" x14ac:dyDescent="0.25">
      <c r="A208" s="333" t="s">
        <v>482</v>
      </c>
      <c r="B208" s="329">
        <f t="shared" si="4"/>
        <v>217</v>
      </c>
    </row>
    <row r="209" spans="1:2" x14ac:dyDescent="0.25">
      <c r="A209" s="333" t="s">
        <v>447</v>
      </c>
      <c r="B209" s="329">
        <f t="shared" si="4"/>
        <v>218</v>
      </c>
    </row>
    <row r="210" spans="1:2" x14ac:dyDescent="0.25">
      <c r="A210" s="333" t="s">
        <v>448</v>
      </c>
      <c r="B210" s="329">
        <f t="shared" si="4"/>
        <v>219</v>
      </c>
    </row>
    <row r="211" spans="1:2" x14ac:dyDescent="0.25">
      <c r="A211" s="333" t="s">
        <v>449</v>
      </c>
      <c r="B211" s="329">
        <f t="shared" si="4"/>
        <v>220</v>
      </c>
    </row>
    <row r="212" spans="1:2" x14ac:dyDescent="0.25">
      <c r="A212" s="333" t="s">
        <v>450</v>
      </c>
      <c r="B212" s="329">
        <f t="shared" si="4"/>
        <v>221</v>
      </c>
    </row>
    <row r="213" spans="1:2" x14ac:dyDescent="0.25">
      <c r="A213" s="333" t="s">
        <v>451</v>
      </c>
      <c r="B213" s="329">
        <f t="shared" si="4"/>
        <v>222</v>
      </c>
    </row>
    <row r="214" spans="1:2" x14ac:dyDescent="0.25">
      <c r="A214" s="333" t="s">
        <v>452</v>
      </c>
      <c r="B214" s="329">
        <f t="shared" si="4"/>
        <v>223</v>
      </c>
    </row>
    <row r="215" spans="1:2" x14ac:dyDescent="0.25">
      <c r="A215" s="333" t="s">
        <v>488</v>
      </c>
      <c r="B215" s="329">
        <f t="shared" si="4"/>
        <v>224</v>
      </c>
    </row>
    <row r="216" spans="1:2" x14ac:dyDescent="0.25">
      <c r="A216" s="333" t="s">
        <v>453</v>
      </c>
      <c r="B216" s="329">
        <f t="shared" si="4"/>
        <v>225</v>
      </c>
    </row>
    <row r="217" spans="1:2" x14ac:dyDescent="0.25">
      <c r="A217" s="333" t="s">
        <v>489</v>
      </c>
      <c r="B217" s="329">
        <f t="shared" si="4"/>
        <v>226</v>
      </c>
    </row>
    <row r="218" spans="1:2" x14ac:dyDescent="0.25">
      <c r="A218" s="333" t="s">
        <v>1720</v>
      </c>
      <c r="B218" s="329">
        <f t="shared" si="4"/>
        <v>227</v>
      </c>
    </row>
    <row r="219" spans="1:2" x14ac:dyDescent="0.25">
      <c r="A219" s="333" t="s">
        <v>454</v>
      </c>
      <c r="B219" s="329">
        <f t="shared" si="4"/>
        <v>228</v>
      </c>
    </row>
    <row r="220" spans="1:2" x14ac:dyDescent="0.25">
      <c r="A220" s="333" t="s">
        <v>455</v>
      </c>
      <c r="B220" s="329">
        <f t="shared" si="4"/>
        <v>229</v>
      </c>
    </row>
    <row r="221" spans="1:2" x14ac:dyDescent="0.25">
      <c r="A221" s="333" t="s">
        <v>456</v>
      </c>
      <c r="B221" s="329">
        <f t="shared" si="4"/>
        <v>230</v>
      </c>
    </row>
    <row r="222" spans="1:2" x14ac:dyDescent="0.25">
      <c r="A222" s="333" t="s">
        <v>490</v>
      </c>
      <c r="B222" s="329">
        <f t="shared" si="4"/>
        <v>231</v>
      </c>
    </row>
    <row r="223" spans="1:2" x14ac:dyDescent="0.25">
      <c r="A223" s="333" t="s">
        <v>457</v>
      </c>
      <c r="B223" s="329">
        <f t="shared" si="4"/>
        <v>232</v>
      </c>
    </row>
    <row r="224" spans="1:2" x14ac:dyDescent="0.25">
      <c r="A224" s="333" t="s">
        <v>458</v>
      </c>
      <c r="B224" s="329">
        <f t="shared" si="4"/>
        <v>233</v>
      </c>
    </row>
    <row r="225" spans="1:2" x14ac:dyDescent="0.25">
      <c r="A225" s="333" t="s">
        <v>459</v>
      </c>
      <c r="B225" s="329">
        <f t="shared" si="4"/>
        <v>234</v>
      </c>
    </row>
    <row r="226" spans="1:2" x14ac:dyDescent="0.25">
      <c r="A226" s="333" t="s">
        <v>460</v>
      </c>
      <c r="B226" s="329">
        <f t="shared" si="4"/>
        <v>235</v>
      </c>
    </row>
    <row r="227" spans="1:2" x14ac:dyDescent="0.25">
      <c r="A227" s="333" t="s">
        <v>461</v>
      </c>
      <c r="B227" s="329">
        <f t="shared" si="4"/>
        <v>236</v>
      </c>
    </row>
    <row r="228" spans="1:2" x14ac:dyDescent="0.25">
      <c r="A228" s="333" t="s">
        <v>462</v>
      </c>
      <c r="B228" s="329">
        <f t="shared" si="4"/>
        <v>237</v>
      </c>
    </row>
    <row r="229" spans="1:2" x14ac:dyDescent="0.25">
      <c r="A229" s="333" t="s">
        <v>463</v>
      </c>
      <c r="B229" s="329">
        <f t="shared" si="4"/>
        <v>238</v>
      </c>
    </row>
    <row r="230" spans="1:2" x14ac:dyDescent="0.25">
      <c r="A230" s="333" t="s">
        <v>491</v>
      </c>
      <c r="B230" s="329">
        <f t="shared" si="4"/>
        <v>239</v>
      </c>
    </row>
    <row r="231" spans="1:2" x14ac:dyDescent="0.25">
      <c r="A231" s="333" t="s">
        <v>464</v>
      </c>
      <c r="B231" s="329">
        <f t="shared" si="4"/>
        <v>240</v>
      </c>
    </row>
    <row r="232" spans="1:2" x14ac:dyDescent="0.25">
      <c r="A232" s="333" t="s">
        <v>465</v>
      </c>
      <c r="B232" s="329">
        <f t="shared" si="4"/>
        <v>241</v>
      </c>
    </row>
    <row r="233" spans="1:2" x14ac:dyDescent="0.25">
      <c r="A233" s="333" t="s">
        <v>493</v>
      </c>
      <c r="B233" s="329">
        <f t="shared" si="4"/>
        <v>242</v>
      </c>
    </row>
    <row r="234" spans="1:2" x14ac:dyDescent="0.25">
      <c r="A234" s="333" t="s">
        <v>466</v>
      </c>
      <c r="B234" s="329">
        <f t="shared" si="4"/>
        <v>243</v>
      </c>
    </row>
    <row r="235" spans="1:2" x14ac:dyDescent="0.25">
      <c r="A235" s="333" t="s">
        <v>467</v>
      </c>
      <c r="B235" s="329">
        <f t="shared" si="4"/>
        <v>244</v>
      </c>
    </row>
    <row r="236" spans="1:2" x14ac:dyDescent="0.25">
      <c r="A236" s="333" t="s">
        <v>468</v>
      </c>
      <c r="B236" s="329">
        <f t="shared" si="4"/>
        <v>245</v>
      </c>
    </row>
    <row r="237" spans="1:2" x14ac:dyDescent="0.25">
      <c r="A237" s="333" t="s">
        <v>492</v>
      </c>
      <c r="B237" s="329">
        <f t="shared" si="4"/>
        <v>246</v>
      </c>
    </row>
    <row r="238" spans="1:2" x14ac:dyDescent="0.25">
      <c r="A238" s="333" t="s">
        <v>469</v>
      </c>
      <c r="B238" s="329">
        <f t="shared" si="4"/>
        <v>247</v>
      </c>
    </row>
    <row r="239" spans="1:2" x14ac:dyDescent="0.25">
      <c r="A239" s="333" t="s">
        <v>470</v>
      </c>
      <c r="B239" s="329">
        <f t="shared" si="4"/>
        <v>248</v>
      </c>
    </row>
    <row r="240" spans="1:2" x14ac:dyDescent="0.25">
      <c r="A240" s="333" t="s">
        <v>471</v>
      </c>
      <c r="B240" s="329">
        <f t="shared" si="4"/>
        <v>249</v>
      </c>
    </row>
    <row r="241" spans="1:2" x14ac:dyDescent="0.25">
      <c r="A241" s="333" t="s">
        <v>494</v>
      </c>
      <c r="B241" s="329">
        <f t="shared" si="4"/>
        <v>250</v>
      </c>
    </row>
    <row r="242" spans="1:2" x14ac:dyDescent="0.25">
      <c r="A242" s="333" t="s">
        <v>473</v>
      </c>
      <c r="B242" s="329">
        <f t="shared" si="4"/>
        <v>251</v>
      </c>
    </row>
    <row r="243" spans="1:2" x14ac:dyDescent="0.25">
      <c r="A243" s="333" t="s">
        <v>474</v>
      </c>
      <c r="B243" s="329">
        <f t="shared" si="4"/>
        <v>252</v>
      </c>
    </row>
    <row r="244" spans="1:2" x14ac:dyDescent="0.25">
      <c r="A244" s="333" t="s">
        <v>495</v>
      </c>
      <c r="B244" s="329">
        <f t="shared" si="4"/>
        <v>253</v>
      </c>
    </row>
    <row r="245" spans="1:2" x14ac:dyDescent="0.25">
      <c r="A245" s="333" t="s">
        <v>475</v>
      </c>
      <c r="B245" s="329">
        <f t="shared" si="4"/>
        <v>254</v>
      </c>
    </row>
    <row r="246" spans="1:2" x14ac:dyDescent="0.25">
      <c r="A246" s="333" t="s">
        <v>479</v>
      </c>
      <c r="B246" s="329">
        <f>B245+1</f>
        <v>255</v>
      </c>
    </row>
    <row r="247" spans="1:2" x14ac:dyDescent="0.25">
      <c r="A247" s="333" t="s">
        <v>476</v>
      </c>
      <c r="B247" s="329">
        <f t="shared" si="4"/>
        <v>256</v>
      </c>
    </row>
    <row r="248" spans="1:2" x14ac:dyDescent="0.25">
      <c r="A248" s="333" t="s">
        <v>477</v>
      </c>
      <c r="B248" s="329">
        <f t="shared" si="4"/>
        <v>257</v>
      </c>
    </row>
    <row r="249" spans="1:2" x14ac:dyDescent="0.25">
      <c r="A249" s="334" t="s">
        <v>401</v>
      </c>
      <c r="B249" s="329"/>
    </row>
    <row r="250" spans="1:2" x14ac:dyDescent="0.25">
      <c r="A250" s="330" t="s">
        <v>504</v>
      </c>
      <c r="B250" s="329" t="str">
        <f>B247+2 &amp;" - "&amp; B247+3</f>
        <v>258 - 259</v>
      </c>
    </row>
    <row r="251" spans="1:2" x14ac:dyDescent="0.25">
      <c r="A251" s="330" t="s">
        <v>505</v>
      </c>
      <c r="B251" s="329">
        <f>B248+3</f>
        <v>260</v>
      </c>
    </row>
    <row r="252" spans="1:2" x14ac:dyDescent="0.25">
      <c r="A252" s="330" t="s">
        <v>1700</v>
      </c>
      <c r="B252" s="329" t="str">
        <f>B251+1 &amp;" - "&amp; B251+2</f>
        <v>261 - 262</v>
      </c>
    </row>
    <row r="253" spans="1:2" x14ac:dyDescent="0.25">
      <c r="A253" s="330" t="s">
        <v>506</v>
      </c>
      <c r="B253" s="329">
        <f>B251+3</f>
        <v>263</v>
      </c>
    </row>
    <row r="254" spans="1:2" x14ac:dyDescent="0.25">
      <c r="A254" s="330" t="s">
        <v>507</v>
      </c>
      <c r="B254" s="329" t="str">
        <f>B253+1 &amp;" - "&amp; B253+2</f>
        <v>264 - 265</v>
      </c>
    </row>
    <row r="255" spans="1:2" x14ac:dyDescent="0.25">
      <c r="A255" s="330" t="s">
        <v>508</v>
      </c>
      <c r="B255" s="329">
        <f>B253+3</f>
        <v>266</v>
      </c>
    </row>
    <row r="256" spans="1:2" x14ac:dyDescent="0.25">
      <c r="A256" s="333" t="s">
        <v>485</v>
      </c>
      <c r="B256" s="329">
        <f>B255+1</f>
        <v>267</v>
      </c>
    </row>
    <row r="257" spans="1:2" x14ac:dyDescent="0.25">
      <c r="A257" s="333" t="s">
        <v>416</v>
      </c>
      <c r="B257" s="329">
        <f>B256+1</f>
        <v>268</v>
      </c>
    </row>
    <row r="258" spans="1:2" x14ac:dyDescent="0.25">
      <c r="A258" s="333" t="s">
        <v>417</v>
      </c>
      <c r="B258" s="329">
        <f>B257+1</f>
        <v>269</v>
      </c>
    </row>
    <row r="259" spans="1:2" x14ac:dyDescent="0.25">
      <c r="A259" s="333" t="s">
        <v>418</v>
      </c>
      <c r="B259" s="329">
        <f t="shared" ref="B259:B266" si="5">B258+1</f>
        <v>270</v>
      </c>
    </row>
    <row r="260" spans="1:2" x14ac:dyDescent="0.25">
      <c r="A260" s="333" t="s">
        <v>419</v>
      </c>
      <c r="B260" s="329">
        <f t="shared" si="5"/>
        <v>271</v>
      </c>
    </row>
    <row r="261" spans="1:2" x14ac:dyDescent="0.25">
      <c r="A261" s="333" t="s">
        <v>420</v>
      </c>
      <c r="B261" s="329">
        <f t="shared" si="5"/>
        <v>272</v>
      </c>
    </row>
    <row r="262" spans="1:2" x14ac:dyDescent="0.25">
      <c r="A262" s="333" t="s">
        <v>421</v>
      </c>
      <c r="B262" s="329">
        <f t="shared" si="5"/>
        <v>273</v>
      </c>
    </row>
    <row r="263" spans="1:2" x14ac:dyDescent="0.25">
      <c r="A263" s="333" t="s">
        <v>422</v>
      </c>
      <c r="B263" s="329">
        <f t="shared" si="5"/>
        <v>274</v>
      </c>
    </row>
    <row r="264" spans="1:2" x14ac:dyDescent="0.25">
      <c r="A264" s="333" t="s">
        <v>423</v>
      </c>
      <c r="B264" s="329">
        <f t="shared" si="5"/>
        <v>275</v>
      </c>
    </row>
    <row r="265" spans="1:2" x14ac:dyDescent="0.25">
      <c r="A265" s="333" t="s">
        <v>425</v>
      </c>
      <c r="B265" s="329">
        <f t="shared" si="5"/>
        <v>276</v>
      </c>
    </row>
    <row r="266" spans="1:2" x14ac:dyDescent="0.25">
      <c r="A266" s="333" t="s">
        <v>426</v>
      </c>
      <c r="B266" s="329">
        <f t="shared" si="5"/>
        <v>277</v>
      </c>
    </row>
    <row r="267" spans="1:2" x14ac:dyDescent="0.25">
      <c r="A267" s="333" t="s">
        <v>427</v>
      </c>
      <c r="B267" s="329">
        <f t="shared" ref="B267:B325" si="6">B266+1</f>
        <v>278</v>
      </c>
    </row>
    <row r="268" spans="1:2" x14ac:dyDescent="0.25">
      <c r="A268" s="333" t="s">
        <v>428</v>
      </c>
      <c r="B268" s="329">
        <f t="shared" si="6"/>
        <v>279</v>
      </c>
    </row>
    <row r="269" spans="1:2" x14ac:dyDescent="0.25">
      <c r="A269" s="333" t="s">
        <v>429</v>
      </c>
      <c r="B269" s="329">
        <f t="shared" si="6"/>
        <v>280</v>
      </c>
    </row>
    <row r="270" spans="1:2" x14ac:dyDescent="0.25">
      <c r="A270" s="333" t="s">
        <v>430</v>
      </c>
      <c r="B270" s="329">
        <f t="shared" si="6"/>
        <v>281</v>
      </c>
    </row>
    <row r="271" spans="1:2" x14ac:dyDescent="0.25">
      <c r="A271" s="333" t="s">
        <v>431</v>
      </c>
      <c r="B271" s="329">
        <f t="shared" si="6"/>
        <v>282</v>
      </c>
    </row>
    <row r="272" spans="1:2" x14ac:dyDescent="0.25">
      <c r="A272" s="333" t="s">
        <v>415</v>
      </c>
      <c r="B272" s="329">
        <f t="shared" si="6"/>
        <v>283</v>
      </c>
    </row>
    <row r="273" spans="1:2" x14ac:dyDescent="0.25">
      <c r="A273" s="333" t="s">
        <v>486</v>
      </c>
      <c r="B273" s="329">
        <f t="shared" si="6"/>
        <v>284</v>
      </c>
    </row>
    <row r="274" spans="1:2" x14ac:dyDescent="0.25">
      <c r="A274" s="333" t="s">
        <v>432</v>
      </c>
      <c r="B274" s="329">
        <f t="shared" si="6"/>
        <v>285</v>
      </c>
    </row>
    <row r="275" spans="1:2" x14ac:dyDescent="0.25">
      <c r="A275" s="333" t="s">
        <v>487</v>
      </c>
      <c r="B275" s="329">
        <f t="shared" si="6"/>
        <v>286</v>
      </c>
    </row>
    <row r="276" spans="1:2" x14ac:dyDescent="0.25">
      <c r="A276" s="333" t="s">
        <v>433</v>
      </c>
      <c r="B276" s="329">
        <f t="shared" si="6"/>
        <v>287</v>
      </c>
    </row>
    <row r="277" spans="1:2" x14ac:dyDescent="0.25">
      <c r="A277" s="333" t="s">
        <v>434</v>
      </c>
      <c r="B277" s="329">
        <f t="shared" si="6"/>
        <v>288</v>
      </c>
    </row>
    <row r="278" spans="1:2" x14ac:dyDescent="0.25">
      <c r="A278" s="333" t="s">
        <v>435</v>
      </c>
      <c r="B278" s="329">
        <f t="shared" si="6"/>
        <v>289</v>
      </c>
    </row>
    <row r="279" spans="1:2" x14ac:dyDescent="0.25">
      <c r="A279" s="333" t="s">
        <v>436</v>
      </c>
      <c r="B279" s="329">
        <f t="shared" si="6"/>
        <v>290</v>
      </c>
    </row>
    <row r="280" spans="1:2" x14ac:dyDescent="0.25">
      <c r="A280" s="333" t="s">
        <v>437</v>
      </c>
      <c r="B280" s="329">
        <f t="shared" si="6"/>
        <v>291</v>
      </c>
    </row>
    <row r="281" spans="1:2" x14ac:dyDescent="0.25">
      <c r="A281" s="333" t="s">
        <v>438</v>
      </c>
      <c r="B281" s="329">
        <f t="shared" si="6"/>
        <v>292</v>
      </c>
    </row>
    <row r="282" spans="1:2" x14ac:dyDescent="0.25">
      <c r="A282" s="333" t="s">
        <v>439</v>
      </c>
      <c r="B282" s="329">
        <f t="shared" si="6"/>
        <v>293</v>
      </c>
    </row>
    <row r="283" spans="1:2" x14ac:dyDescent="0.25">
      <c r="A283" s="333" t="s">
        <v>440</v>
      </c>
      <c r="B283" s="329">
        <f t="shared" si="6"/>
        <v>294</v>
      </c>
    </row>
    <row r="284" spans="1:2" x14ac:dyDescent="0.25">
      <c r="A284" s="333" t="s">
        <v>441</v>
      </c>
      <c r="B284" s="329">
        <f t="shared" si="6"/>
        <v>295</v>
      </c>
    </row>
    <row r="285" spans="1:2" x14ac:dyDescent="0.25">
      <c r="A285" s="333" t="s">
        <v>442</v>
      </c>
      <c r="B285" s="329">
        <f t="shared" si="6"/>
        <v>296</v>
      </c>
    </row>
    <row r="286" spans="1:2" x14ac:dyDescent="0.25">
      <c r="A286" s="333" t="s">
        <v>443</v>
      </c>
      <c r="B286" s="329">
        <f t="shared" si="6"/>
        <v>297</v>
      </c>
    </row>
    <row r="287" spans="1:2" x14ac:dyDescent="0.25">
      <c r="A287" s="333" t="s">
        <v>480</v>
      </c>
      <c r="B287" s="329">
        <f t="shared" si="6"/>
        <v>298</v>
      </c>
    </row>
    <row r="288" spans="1:2" x14ac:dyDescent="0.25">
      <c r="A288" s="333" t="s">
        <v>481</v>
      </c>
      <c r="B288" s="329">
        <f t="shared" si="6"/>
        <v>299</v>
      </c>
    </row>
    <row r="289" spans="1:2" x14ac:dyDescent="0.25">
      <c r="A289" s="333" t="s">
        <v>482</v>
      </c>
      <c r="B289" s="329">
        <f t="shared" si="6"/>
        <v>300</v>
      </c>
    </row>
    <row r="290" spans="1:2" x14ac:dyDescent="0.25">
      <c r="A290" s="333" t="s">
        <v>448</v>
      </c>
      <c r="B290" s="329">
        <f t="shared" si="6"/>
        <v>301</v>
      </c>
    </row>
    <row r="291" spans="1:2" x14ac:dyDescent="0.25">
      <c r="A291" s="333" t="s">
        <v>449</v>
      </c>
      <c r="B291" s="329">
        <f t="shared" si="6"/>
        <v>302</v>
      </c>
    </row>
    <row r="292" spans="1:2" x14ac:dyDescent="0.25">
      <c r="A292" s="333" t="s">
        <v>450</v>
      </c>
      <c r="B292" s="329">
        <f t="shared" si="6"/>
        <v>303</v>
      </c>
    </row>
    <row r="293" spans="1:2" x14ac:dyDescent="0.25">
      <c r="A293" s="333" t="s">
        <v>451</v>
      </c>
      <c r="B293" s="329">
        <f t="shared" si="6"/>
        <v>304</v>
      </c>
    </row>
    <row r="294" spans="1:2" x14ac:dyDescent="0.25">
      <c r="A294" s="333" t="s">
        <v>452</v>
      </c>
      <c r="B294" s="329">
        <f t="shared" si="6"/>
        <v>305</v>
      </c>
    </row>
    <row r="295" spans="1:2" x14ac:dyDescent="0.25">
      <c r="A295" s="333" t="s">
        <v>488</v>
      </c>
      <c r="B295" s="329">
        <f t="shared" si="6"/>
        <v>306</v>
      </c>
    </row>
    <row r="296" spans="1:2" x14ac:dyDescent="0.25">
      <c r="A296" s="333" t="s">
        <v>453</v>
      </c>
      <c r="B296" s="329">
        <f t="shared" si="6"/>
        <v>307</v>
      </c>
    </row>
    <row r="297" spans="1:2" x14ac:dyDescent="0.25">
      <c r="A297" s="333" t="s">
        <v>489</v>
      </c>
      <c r="B297" s="329">
        <f t="shared" si="6"/>
        <v>308</v>
      </c>
    </row>
    <row r="298" spans="1:2" x14ac:dyDescent="0.25">
      <c r="A298" s="333" t="s">
        <v>1720</v>
      </c>
      <c r="B298" s="329">
        <f t="shared" si="6"/>
        <v>309</v>
      </c>
    </row>
    <row r="299" spans="1:2" x14ac:dyDescent="0.25">
      <c r="A299" s="333" t="s">
        <v>454</v>
      </c>
      <c r="B299" s="329">
        <f t="shared" si="6"/>
        <v>310</v>
      </c>
    </row>
    <row r="300" spans="1:2" x14ac:dyDescent="0.25">
      <c r="A300" s="333" t="s">
        <v>455</v>
      </c>
      <c r="B300" s="329">
        <f t="shared" si="6"/>
        <v>311</v>
      </c>
    </row>
    <row r="301" spans="1:2" x14ac:dyDescent="0.25">
      <c r="A301" s="333" t="s">
        <v>456</v>
      </c>
      <c r="B301" s="329">
        <f t="shared" si="6"/>
        <v>312</v>
      </c>
    </row>
    <row r="302" spans="1:2" x14ac:dyDescent="0.25">
      <c r="A302" s="333" t="s">
        <v>490</v>
      </c>
      <c r="B302" s="329">
        <f t="shared" si="6"/>
        <v>313</v>
      </c>
    </row>
    <row r="303" spans="1:2" x14ac:dyDescent="0.25">
      <c r="A303" s="333" t="s">
        <v>458</v>
      </c>
      <c r="B303" s="329">
        <f t="shared" si="6"/>
        <v>314</v>
      </c>
    </row>
    <row r="304" spans="1:2" x14ac:dyDescent="0.25">
      <c r="A304" s="333" t="s">
        <v>459</v>
      </c>
      <c r="B304" s="329">
        <f t="shared" si="6"/>
        <v>315</v>
      </c>
    </row>
    <row r="305" spans="1:2" x14ac:dyDescent="0.25">
      <c r="A305" s="333" t="s">
        <v>460</v>
      </c>
      <c r="B305" s="329">
        <f t="shared" si="6"/>
        <v>316</v>
      </c>
    </row>
    <row r="306" spans="1:2" x14ac:dyDescent="0.25">
      <c r="A306" s="333" t="s">
        <v>463</v>
      </c>
      <c r="B306" s="329">
        <f>B305+1</f>
        <v>317</v>
      </c>
    </row>
    <row r="307" spans="1:2" x14ac:dyDescent="0.25">
      <c r="A307" s="333" t="s">
        <v>491</v>
      </c>
      <c r="B307" s="329">
        <f t="shared" si="6"/>
        <v>318</v>
      </c>
    </row>
    <row r="308" spans="1:2" x14ac:dyDescent="0.25">
      <c r="A308" s="333" t="s">
        <v>464</v>
      </c>
      <c r="B308" s="329">
        <f>B307+1</f>
        <v>319</v>
      </c>
    </row>
    <row r="309" spans="1:2" x14ac:dyDescent="0.25">
      <c r="A309" s="333" t="s">
        <v>465</v>
      </c>
      <c r="B309" s="329">
        <f t="shared" si="6"/>
        <v>320</v>
      </c>
    </row>
    <row r="310" spans="1:2" x14ac:dyDescent="0.25">
      <c r="A310" s="333" t="s">
        <v>493</v>
      </c>
      <c r="B310" s="329">
        <f t="shared" si="6"/>
        <v>321</v>
      </c>
    </row>
    <row r="311" spans="1:2" x14ac:dyDescent="0.25">
      <c r="A311" s="333" t="s">
        <v>466</v>
      </c>
      <c r="B311" s="329">
        <f t="shared" si="6"/>
        <v>322</v>
      </c>
    </row>
    <row r="312" spans="1:2" x14ac:dyDescent="0.25">
      <c r="A312" s="333" t="s">
        <v>467</v>
      </c>
      <c r="B312" s="329">
        <f t="shared" si="6"/>
        <v>323</v>
      </c>
    </row>
    <row r="313" spans="1:2" x14ac:dyDescent="0.25">
      <c r="A313" s="333" t="s">
        <v>468</v>
      </c>
      <c r="B313" s="329">
        <f t="shared" si="6"/>
        <v>324</v>
      </c>
    </row>
    <row r="314" spans="1:2" x14ac:dyDescent="0.25">
      <c r="A314" s="333" t="s">
        <v>492</v>
      </c>
      <c r="B314" s="329">
        <f t="shared" si="6"/>
        <v>325</v>
      </c>
    </row>
    <row r="315" spans="1:2" x14ac:dyDescent="0.25">
      <c r="A315" s="333" t="s">
        <v>469</v>
      </c>
      <c r="B315" s="329">
        <f t="shared" si="6"/>
        <v>326</v>
      </c>
    </row>
    <row r="316" spans="1:2" x14ac:dyDescent="0.25">
      <c r="A316" s="333" t="s">
        <v>470</v>
      </c>
      <c r="B316" s="329">
        <f t="shared" si="6"/>
        <v>327</v>
      </c>
    </row>
    <row r="317" spans="1:2" x14ac:dyDescent="0.25">
      <c r="A317" s="333" t="s">
        <v>471</v>
      </c>
      <c r="B317" s="329">
        <f t="shared" si="6"/>
        <v>328</v>
      </c>
    </row>
    <row r="318" spans="1:2" x14ac:dyDescent="0.25">
      <c r="A318" s="333" t="s">
        <v>494</v>
      </c>
      <c r="B318" s="329">
        <f t="shared" si="6"/>
        <v>329</v>
      </c>
    </row>
    <row r="319" spans="1:2" x14ac:dyDescent="0.25">
      <c r="A319" s="333" t="s">
        <v>473</v>
      </c>
      <c r="B319" s="329">
        <f t="shared" si="6"/>
        <v>330</v>
      </c>
    </row>
    <row r="320" spans="1:2" x14ac:dyDescent="0.25">
      <c r="A320" s="333" t="s">
        <v>474</v>
      </c>
      <c r="B320" s="329">
        <f t="shared" si="6"/>
        <v>331</v>
      </c>
    </row>
    <row r="321" spans="1:2" x14ac:dyDescent="0.25">
      <c r="A321" s="333" t="s">
        <v>495</v>
      </c>
      <c r="B321" s="329">
        <f t="shared" si="6"/>
        <v>332</v>
      </c>
    </row>
    <row r="322" spans="1:2" x14ac:dyDescent="0.25">
      <c r="A322" s="333" t="s">
        <v>475</v>
      </c>
      <c r="B322" s="329">
        <f t="shared" si="6"/>
        <v>333</v>
      </c>
    </row>
    <row r="323" spans="1:2" x14ac:dyDescent="0.25">
      <c r="A323" s="333" t="s">
        <v>479</v>
      </c>
      <c r="B323" s="329">
        <f t="shared" si="6"/>
        <v>334</v>
      </c>
    </row>
    <row r="324" spans="1:2" x14ac:dyDescent="0.25">
      <c r="A324" s="333" t="s">
        <v>476</v>
      </c>
      <c r="B324" s="329">
        <f t="shared" si="6"/>
        <v>335</v>
      </c>
    </row>
    <row r="325" spans="1:2" x14ac:dyDescent="0.25">
      <c r="A325" s="333" t="s">
        <v>477</v>
      </c>
      <c r="B325" s="329">
        <f t="shared" si="6"/>
        <v>336</v>
      </c>
    </row>
    <row r="326" spans="1:2" x14ac:dyDescent="0.25">
      <c r="B326" s="329"/>
    </row>
    <row r="327" spans="1:2" x14ac:dyDescent="0.25">
      <c r="B327" s="329"/>
    </row>
    <row r="328" spans="1:2" x14ac:dyDescent="0.25">
      <c r="B328" s="329"/>
    </row>
    <row r="329" spans="1:2" x14ac:dyDescent="0.25">
      <c r="B329" s="329"/>
    </row>
    <row r="330" spans="1:2" x14ac:dyDescent="0.25">
      <c r="B330" s="329"/>
    </row>
    <row r="331" spans="1:2" x14ac:dyDescent="0.25">
      <c r="B331" s="329"/>
    </row>
    <row r="332" spans="1:2" x14ac:dyDescent="0.25">
      <c r="B332" s="329"/>
    </row>
    <row r="333" spans="1:2" x14ac:dyDescent="0.25">
      <c r="B333" s="329"/>
    </row>
    <row r="334" spans="1:2" x14ac:dyDescent="0.25">
      <c r="B334" s="329"/>
    </row>
    <row r="335" spans="1:2" x14ac:dyDescent="0.25">
      <c r="B335" s="329"/>
    </row>
    <row r="336" spans="1:2" x14ac:dyDescent="0.25">
      <c r="B336" s="329"/>
    </row>
  </sheetData>
  <mergeCells count="1">
    <mergeCell ref="A1:B1"/>
  </mergeCells>
  <pageMargins left="0.7" right="0.7" top="0.71458333333333302" bottom="0.75" header="0.3" footer="0.3"/>
  <pageSetup paperSize="5" orientation="portrait" r:id="rId1"/>
  <headerFooter>
    <oddFooter>&amp;C&amp;14v</oddFooter>
  </headerFooter>
  <rowBreaks count="2" manualBreakCount="2">
    <brk id="62" max="1" man="1"/>
    <brk id="106"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30"/>
  <sheetViews>
    <sheetView view="pageBreakPreview" zoomScale="60" zoomScaleNormal="82" workbookViewId="0">
      <pane xSplit="2" ySplit="9" topLeftCell="C10" activePane="bottomRight" state="frozen"/>
      <selection activeCell="B16" sqref="B16"/>
      <selection pane="topRight" activeCell="B16" sqref="B16"/>
      <selection pane="bottomLeft" activeCell="B16" sqref="B16"/>
      <selection pane="bottomRight" sqref="A1:I1"/>
    </sheetView>
  </sheetViews>
  <sheetFormatPr defaultRowHeight="15" x14ac:dyDescent="0.25"/>
  <cols>
    <col min="1" max="1" width="15.42578125" style="310" customWidth="1"/>
    <col min="2" max="2" width="64.5703125" style="136" customWidth="1"/>
    <col min="3" max="3" width="20.7109375" style="136" customWidth="1"/>
    <col min="4" max="4" width="20" style="136" customWidth="1"/>
    <col min="5" max="5" width="21.42578125" style="136" customWidth="1"/>
    <col min="6" max="6" width="22" style="136" customWidth="1"/>
    <col min="7" max="7" width="21.7109375" style="136" customWidth="1"/>
    <col min="8" max="8" width="22.140625" style="136" customWidth="1"/>
    <col min="9" max="9" width="23.85546875" style="136" customWidth="1"/>
    <col min="10" max="16384" width="9.140625" style="136"/>
  </cols>
  <sheetData>
    <row r="1" spans="1:9" s="281" customFormat="1" ht="36" x14ac:dyDescent="0.55000000000000004">
      <c r="A1" s="965" t="s">
        <v>0</v>
      </c>
      <c r="B1" s="965"/>
      <c r="C1" s="965"/>
      <c r="D1" s="965"/>
      <c r="E1" s="965"/>
      <c r="F1" s="965"/>
      <c r="G1" s="965"/>
      <c r="H1" s="965"/>
      <c r="I1" s="965"/>
    </row>
    <row r="2" spans="1:9" s="281" customFormat="1" ht="31.5" x14ac:dyDescent="0.5">
      <c r="A2" s="966" t="s">
        <v>1</v>
      </c>
      <c r="B2" s="966"/>
      <c r="C2" s="966"/>
      <c r="D2" s="966"/>
      <c r="E2" s="966"/>
      <c r="F2" s="966"/>
      <c r="G2" s="966"/>
      <c r="H2" s="966"/>
      <c r="I2" s="966"/>
    </row>
    <row r="3" spans="1:9" s="281" customFormat="1" ht="31.5" x14ac:dyDescent="0.2">
      <c r="A3" s="967" t="s">
        <v>1761</v>
      </c>
      <c r="B3" s="967"/>
      <c r="C3" s="967"/>
      <c r="D3" s="967"/>
      <c r="E3" s="967"/>
      <c r="F3" s="967"/>
      <c r="G3" s="967"/>
      <c r="H3" s="967"/>
      <c r="I3" s="967"/>
    </row>
    <row r="4" spans="1:9" s="137" customFormat="1" ht="7.5" thickBot="1" x14ac:dyDescent="0.2"/>
    <row r="5" spans="1:9" s="282" customFormat="1" ht="27" customHeight="1" x14ac:dyDescent="0.25">
      <c r="A5" s="970" t="s">
        <v>209</v>
      </c>
      <c r="B5" s="970" t="s">
        <v>210</v>
      </c>
      <c r="C5" s="963" t="s">
        <v>398</v>
      </c>
      <c r="D5" s="963" t="s">
        <v>211</v>
      </c>
      <c r="E5" s="972" t="s">
        <v>1702</v>
      </c>
      <c r="F5" s="974" t="s">
        <v>399</v>
      </c>
      <c r="G5" s="963" t="s">
        <v>400</v>
      </c>
      <c r="H5" s="963" t="s">
        <v>401</v>
      </c>
      <c r="I5" s="963" t="s">
        <v>402</v>
      </c>
    </row>
    <row r="6" spans="1:9" s="282" customFormat="1" ht="15.75" thickBot="1" x14ac:dyDescent="0.3">
      <c r="A6" s="971"/>
      <c r="B6" s="971"/>
      <c r="C6" s="964"/>
      <c r="D6" s="964"/>
      <c r="E6" s="973"/>
      <c r="F6" s="975"/>
      <c r="G6" s="964"/>
      <c r="H6" s="964"/>
      <c r="I6" s="964"/>
    </row>
    <row r="7" spans="1:9" x14ac:dyDescent="0.25">
      <c r="A7" s="283"/>
      <c r="B7" s="284"/>
      <c r="C7" s="285" t="s">
        <v>5</v>
      </c>
      <c r="D7" s="285" t="s">
        <v>5</v>
      </c>
      <c r="E7" s="311" t="s">
        <v>5</v>
      </c>
      <c r="F7" s="319" t="s">
        <v>5</v>
      </c>
      <c r="G7" s="285" t="s">
        <v>5</v>
      </c>
      <c r="H7" s="285" t="s">
        <v>5</v>
      </c>
      <c r="I7" s="285" t="s">
        <v>5</v>
      </c>
    </row>
    <row r="8" spans="1:9" x14ac:dyDescent="0.25">
      <c r="A8" s="286"/>
      <c r="B8" s="287" t="s">
        <v>212</v>
      </c>
      <c r="C8" s="288"/>
      <c r="D8" s="288"/>
      <c r="E8" s="312"/>
      <c r="F8" s="320"/>
      <c r="G8" s="288"/>
      <c r="H8" s="288"/>
      <c r="I8" s="288"/>
    </row>
    <row r="9" spans="1:9" x14ac:dyDescent="0.25">
      <c r="A9" s="286"/>
      <c r="B9" s="287" t="s">
        <v>137</v>
      </c>
      <c r="C9" s="288"/>
      <c r="D9" s="288"/>
      <c r="E9" s="312"/>
      <c r="F9" s="320"/>
      <c r="G9" s="288"/>
      <c r="H9" s="288"/>
      <c r="I9" s="288"/>
    </row>
    <row r="10" spans="1:9" x14ac:dyDescent="0.25">
      <c r="A10" s="286" t="s">
        <v>213</v>
      </c>
      <c r="B10" s="289" t="s">
        <v>214</v>
      </c>
      <c r="C10" s="288">
        <v>50000000</v>
      </c>
      <c r="D10" s="288">
        <v>250000000</v>
      </c>
      <c r="E10" s="312">
        <f>SUM(C10:D10)</f>
        <v>300000000</v>
      </c>
      <c r="F10" s="320">
        <f>'Personnel mda Summary'!E11</f>
        <v>710697880</v>
      </c>
      <c r="G10" s="288">
        <f>'Overhead Summary'!E9</f>
        <v>3375000000</v>
      </c>
      <c r="H10" s="288">
        <f>'Capital Summary'!E9</f>
        <v>750000000</v>
      </c>
      <c r="I10" s="288">
        <f>SUM(F10:H10)</f>
        <v>4835697880</v>
      </c>
    </row>
    <row r="11" spans="1:9" x14ac:dyDescent="0.25">
      <c r="A11" s="286" t="s">
        <v>215</v>
      </c>
      <c r="B11" s="289" t="s">
        <v>216</v>
      </c>
      <c r="C11" s="288">
        <v>10000000</v>
      </c>
      <c r="D11" s="288">
        <v>0</v>
      </c>
      <c r="E11" s="312">
        <f t="shared" ref="E11:E24" si="0">SUM(C11:D11)</f>
        <v>10000000</v>
      </c>
      <c r="F11" s="320">
        <f>'Personnel mda Summary'!E12</f>
        <v>7872431990</v>
      </c>
      <c r="G11" s="288">
        <f>'Overhead Summary'!E10</f>
        <v>1583960</v>
      </c>
      <c r="H11" s="288">
        <f>'Capital Summary'!E10</f>
        <v>10000000</v>
      </c>
      <c r="I11" s="288">
        <f t="shared" ref="I11:I73" si="1">SUM(F11:H11)</f>
        <v>7884015950</v>
      </c>
    </row>
    <row r="12" spans="1:9" hidden="1" x14ac:dyDescent="0.25">
      <c r="A12" s="290" t="s">
        <v>217</v>
      </c>
      <c r="B12" s="289" t="s">
        <v>218</v>
      </c>
      <c r="C12" s="288">
        <v>0</v>
      </c>
      <c r="D12" s="288">
        <v>0</v>
      </c>
      <c r="E12" s="312">
        <f t="shared" si="0"/>
        <v>0</v>
      </c>
      <c r="F12" s="320">
        <f>'Personnel mda Summary'!E13</f>
        <v>0</v>
      </c>
      <c r="G12" s="288">
        <f>'Overhead Summary'!E11</f>
        <v>0</v>
      </c>
      <c r="H12" s="288">
        <f>'Capital Summary'!E11</f>
        <v>0</v>
      </c>
      <c r="I12" s="288">
        <f t="shared" si="1"/>
        <v>0</v>
      </c>
    </row>
    <row r="13" spans="1:9" x14ac:dyDescent="0.25">
      <c r="A13" s="286" t="s">
        <v>219</v>
      </c>
      <c r="B13" s="289" t="s">
        <v>220</v>
      </c>
      <c r="C13" s="288">
        <v>2200000</v>
      </c>
      <c r="D13" s="288">
        <v>0</v>
      </c>
      <c r="E13" s="312">
        <f t="shared" si="0"/>
        <v>2200000</v>
      </c>
      <c r="F13" s="320">
        <f>'Personnel mda Summary'!E14</f>
        <v>369358300</v>
      </c>
      <c r="G13" s="288">
        <f>'Overhead Summary'!E12</f>
        <v>1200503000</v>
      </c>
      <c r="H13" s="288">
        <f>'Capital Summary'!E12</f>
        <v>250000000</v>
      </c>
      <c r="I13" s="288">
        <f t="shared" si="1"/>
        <v>1819861300</v>
      </c>
    </row>
    <row r="14" spans="1:9" x14ac:dyDescent="0.25">
      <c r="A14" s="286" t="s">
        <v>221</v>
      </c>
      <c r="B14" s="289" t="s">
        <v>222</v>
      </c>
      <c r="C14" s="288">
        <v>250000</v>
      </c>
      <c r="D14" s="288">
        <v>0</v>
      </c>
      <c r="E14" s="312">
        <f t="shared" si="0"/>
        <v>250000</v>
      </c>
      <c r="F14" s="320">
        <f>'Personnel mda Summary'!E15</f>
        <v>57818090</v>
      </c>
      <c r="G14" s="288">
        <f>'Overhead Summary'!E13</f>
        <v>69230000</v>
      </c>
      <c r="H14" s="288">
        <f>'Capital Summary'!E13</f>
        <v>19700000</v>
      </c>
      <c r="I14" s="288">
        <f t="shared" si="1"/>
        <v>146748090</v>
      </c>
    </row>
    <row r="15" spans="1:9" x14ac:dyDescent="0.25">
      <c r="A15" s="286" t="s">
        <v>223</v>
      </c>
      <c r="B15" s="289" t="s">
        <v>224</v>
      </c>
      <c r="C15" s="288">
        <v>2000000</v>
      </c>
      <c r="D15" s="288">
        <v>0</v>
      </c>
      <c r="E15" s="312">
        <f t="shared" si="0"/>
        <v>2000000</v>
      </c>
      <c r="F15" s="320">
        <f>'Personnel mda Summary'!E16</f>
        <v>98614070</v>
      </c>
      <c r="G15" s="288">
        <f>'Overhead Summary'!E14</f>
        <v>12000000</v>
      </c>
      <c r="H15" s="288">
        <f>'Capital Summary'!E14</f>
        <v>9594570</v>
      </c>
      <c r="I15" s="288">
        <f t="shared" si="1"/>
        <v>120208640</v>
      </c>
    </row>
    <row r="16" spans="1:9" x14ac:dyDescent="0.25">
      <c r="A16" s="286" t="s">
        <v>225</v>
      </c>
      <c r="B16" s="289" t="s">
        <v>226</v>
      </c>
      <c r="C16" s="288">
        <v>200370000</v>
      </c>
      <c r="D16" s="288">
        <v>0</v>
      </c>
      <c r="E16" s="312">
        <f t="shared" si="0"/>
        <v>200370000</v>
      </c>
      <c r="F16" s="320">
        <f>'Personnel mda Summary'!E17</f>
        <v>70761880</v>
      </c>
      <c r="G16" s="288">
        <f>'Overhead Summary'!E15</f>
        <v>12000000</v>
      </c>
      <c r="H16" s="288">
        <f>'Capital Summary'!E15</f>
        <v>13000000</v>
      </c>
      <c r="I16" s="288">
        <f t="shared" si="1"/>
        <v>95761880</v>
      </c>
    </row>
    <row r="17" spans="1:9" x14ac:dyDescent="0.25">
      <c r="A17" s="286" t="s">
        <v>227</v>
      </c>
      <c r="B17" s="289" t="s">
        <v>228</v>
      </c>
      <c r="C17" s="288">
        <v>16500000</v>
      </c>
      <c r="D17" s="288">
        <v>0</v>
      </c>
      <c r="E17" s="312">
        <f t="shared" si="0"/>
        <v>16500000</v>
      </c>
      <c r="F17" s="320">
        <f>'Personnel mda Summary'!E18</f>
        <v>69474600</v>
      </c>
      <c r="G17" s="288">
        <f>'Overhead Summary'!E16</f>
        <v>154042310</v>
      </c>
      <c r="H17" s="288">
        <f>'Capital Summary'!E16</f>
        <v>141250000</v>
      </c>
      <c r="I17" s="288">
        <f t="shared" si="1"/>
        <v>364766910</v>
      </c>
    </row>
    <row r="18" spans="1:9" x14ac:dyDescent="0.25">
      <c r="A18" s="286" t="s">
        <v>229</v>
      </c>
      <c r="B18" s="289" t="s">
        <v>230</v>
      </c>
      <c r="C18" s="288">
        <v>2000000</v>
      </c>
      <c r="D18" s="288">
        <v>0</v>
      </c>
      <c r="E18" s="312">
        <f t="shared" si="0"/>
        <v>2000000</v>
      </c>
      <c r="F18" s="320">
        <f>'Personnel mda Summary'!E19</f>
        <v>38787710</v>
      </c>
      <c r="G18" s="288">
        <f>'Overhead Summary'!E17</f>
        <v>5260000</v>
      </c>
      <c r="H18" s="288">
        <f>'Capital Summary'!E17</f>
        <v>30469000</v>
      </c>
      <c r="I18" s="288">
        <f t="shared" si="1"/>
        <v>74516710</v>
      </c>
    </row>
    <row r="19" spans="1:9" x14ac:dyDescent="0.25">
      <c r="A19" s="286" t="s">
        <v>231</v>
      </c>
      <c r="B19" s="289" t="s">
        <v>232</v>
      </c>
      <c r="C19" s="288">
        <v>6000000</v>
      </c>
      <c r="D19" s="288">
        <v>300000000</v>
      </c>
      <c r="E19" s="312">
        <f t="shared" si="0"/>
        <v>306000000</v>
      </c>
      <c r="F19" s="320">
        <f>'Personnel mda Summary'!E20</f>
        <v>35213580</v>
      </c>
      <c r="G19" s="288">
        <f>'Overhead Summary'!E18</f>
        <v>300000000</v>
      </c>
      <c r="H19" s="288">
        <f>'Capital Summary'!E18</f>
        <v>48359000</v>
      </c>
      <c r="I19" s="288">
        <f t="shared" si="1"/>
        <v>383572580</v>
      </c>
    </row>
    <row r="20" spans="1:9" x14ac:dyDescent="0.25">
      <c r="A20" s="286" t="s">
        <v>233</v>
      </c>
      <c r="B20" s="289" t="s">
        <v>234</v>
      </c>
      <c r="C20" s="288">
        <v>10000000</v>
      </c>
      <c r="D20" s="288">
        <v>0</v>
      </c>
      <c r="E20" s="312">
        <f t="shared" si="0"/>
        <v>10000000</v>
      </c>
      <c r="F20" s="320">
        <f>'Personnel mda Summary'!E21</f>
        <v>63450110</v>
      </c>
      <c r="G20" s="288">
        <f>'Overhead Summary'!E19</f>
        <v>30000000</v>
      </c>
      <c r="H20" s="288">
        <f>'Capital Summary'!E19</f>
        <v>0</v>
      </c>
      <c r="I20" s="288">
        <f t="shared" si="1"/>
        <v>93450110</v>
      </c>
    </row>
    <row r="21" spans="1:9" x14ac:dyDescent="0.25">
      <c r="A21" s="286" t="s">
        <v>235</v>
      </c>
      <c r="B21" s="289" t="s">
        <v>236</v>
      </c>
      <c r="C21" s="288">
        <v>20000000</v>
      </c>
      <c r="D21" s="288">
        <v>0</v>
      </c>
      <c r="E21" s="312">
        <f t="shared" si="0"/>
        <v>20000000</v>
      </c>
      <c r="F21" s="320">
        <f>'Personnel mda Summary'!E22</f>
        <v>86792240</v>
      </c>
      <c r="G21" s="288">
        <f>'Overhead Summary'!E20</f>
        <v>30000000</v>
      </c>
      <c r="H21" s="288">
        <f>'Capital Summary'!E20</f>
        <v>237250000</v>
      </c>
      <c r="I21" s="288">
        <f t="shared" si="1"/>
        <v>354042240</v>
      </c>
    </row>
    <row r="22" spans="1:9" x14ac:dyDescent="0.25">
      <c r="A22" s="286" t="s">
        <v>237</v>
      </c>
      <c r="B22" s="289" t="s">
        <v>238</v>
      </c>
      <c r="C22" s="288">
        <v>0</v>
      </c>
      <c r="D22" s="288">
        <v>0</v>
      </c>
      <c r="E22" s="312">
        <f t="shared" si="0"/>
        <v>0</v>
      </c>
      <c r="F22" s="320">
        <f>'Personnel mda Summary'!E23</f>
        <v>0</v>
      </c>
      <c r="G22" s="288">
        <f>'Overhead Summary'!E21</f>
        <v>36000000</v>
      </c>
      <c r="H22" s="288">
        <f>'Capital Summary'!E21</f>
        <v>0</v>
      </c>
      <c r="I22" s="288">
        <f t="shared" si="1"/>
        <v>36000000</v>
      </c>
    </row>
    <row r="23" spans="1:9" hidden="1" x14ac:dyDescent="0.25">
      <c r="A23" s="286">
        <v>45102100100</v>
      </c>
      <c r="B23" s="289" t="s">
        <v>239</v>
      </c>
      <c r="C23" s="288">
        <v>0</v>
      </c>
      <c r="D23" s="288">
        <v>0</v>
      </c>
      <c r="E23" s="312">
        <f t="shared" si="0"/>
        <v>0</v>
      </c>
      <c r="F23" s="320">
        <f>'Personnel mda Summary'!E24</f>
        <v>0</v>
      </c>
      <c r="G23" s="288">
        <f>'Overhead Summary'!E22</f>
        <v>0</v>
      </c>
      <c r="H23" s="288">
        <f>'Capital Summary'!E22</f>
        <v>0</v>
      </c>
      <c r="I23" s="288">
        <f t="shared" si="1"/>
        <v>0</v>
      </c>
    </row>
    <row r="24" spans="1:9" x14ac:dyDescent="0.25">
      <c r="A24" s="286" t="s">
        <v>240</v>
      </c>
      <c r="B24" s="289" t="s">
        <v>241</v>
      </c>
      <c r="C24" s="288">
        <v>25000000</v>
      </c>
      <c r="D24" s="288">
        <v>0</v>
      </c>
      <c r="E24" s="312">
        <f t="shared" si="0"/>
        <v>25000000</v>
      </c>
      <c r="F24" s="320">
        <f>'Personnel mda Summary'!E25</f>
        <v>54644770</v>
      </c>
      <c r="G24" s="288">
        <f>'Overhead Summary'!E23</f>
        <v>10000000</v>
      </c>
      <c r="H24" s="288">
        <f>'Capital Summary'!E23</f>
        <v>5500000</v>
      </c>
      <c r="I24" s="288">
        <f t="shared" si="1"/>
        <v>70144770</v>
      </c>
    </row>
    <row r="25" spans="1:9" s="294" customFormat="1" ht="15.75" thickBot="1" x14ac:dyDescent="0.3">
      <c r="A25" s="291"/>
      <c r="B25" s="292" t="s">
        <v>242</v>
      </c>
      <c r="C25" s="293">
        <f>SUM(C10:C24)</f>
        <v>344320000</v>
      </c>
      <c r="D25" s="293">
        <f t="shared" ref="D25:I25" si="2">SUM(D10:D24)</f>
        <v>550000000</v>
      </c>
      <c r="E25" s="853">
        <f t="shared" si="2"/>
        <v>894320000</v>
      </c>
      <c r="F25" s="293">
        <f t="shared" si="2"/>
        <v>9528045220</v>
      </c>
      <c r="G25" s="293">
        <f t="shared" si="2"/>
        <v>5235619270</v>
      </c>
      <c r="H25" s="293">
        <f t="shared" si="2"/>
        <v>1515122570</v>
      </c>
      <c r="I25" s="293">
        <f t="shared" si="2"/>
        <v>16278787060</v>
      </c>
    </row>
    <row r="26" spans="1:9" s="294" customFormat="1" x14ac:dyDescent="0.25">
      <c r="A26" s="295"/>
      <c r="B26" s="296" t="s">
        <v>138</v>
      </c>
      <c r="C26" s="297"/>
      <c r="D26" s="297">
        <v>0</v>
      </c>
      <c r="E26" s="314"/>
      <c r="F26" s="322">
        <v>0</v>
      </c>
      <c r="G26" s="297">
        <v>0</v>
      </c>
      <c r="H26" s="297">
        <v>0</v>
      </c>
      <c r="I26" s="297">
        <f t="shared" si="1"/>
        <v>0</v>
      </c>
    </row>
    <row r="27" spans="1:9" x14ac:dyDescent="0.25">
      <c r="A27" s="286" t="s">
        <v>243</v>
      </c>
      <c r="B27" s="289" t="s">
        <v>244</v>
      </c>
      <c r="C27" s="288">
        <v>350000000</v>
      </c>
      <c r="D27" s="288">
        <v>3237500000</v>
      </c>
      <c r="E27" s="312">
        <f t="shared" ref="E27:E90" si="3">SUM(C27:D27)</f>
        <v>3587500000</v>
      </c>
      <c r="F27" s="320">
        <f>'Personnel mda Summary'!E28</f>
        <v>235648020</v>
      </c>
      <c r="G27" s="288">
        <f>'Overhead Summary'!E26</f>
        <v>41700000</v>
      </c>
      <c r="H27" s="288">
        <f>'Capital Summary'!E26</f>
        <v>3313734560</v>
      </c>
      <c r="I27" s="288">
        <f t="shared" si="1"/>
        <v>3591082580</v>
      </c>
    </row>
    <row r="28" spans="1:9" hidden="1" x14ac:dyDescent="0.25">
      <c r="A28" s="286" t="s">
        <v>245</v>
      </c>
      <c r="B28" s="289" t="s">
        <v>246</v>
      </c>
      <c r="C28" s="288">
        <v>0</v>
      </c>
      <c r="D28" s="288">
        <v>0</v>
      </c>
      <c r="E28" s="312">
        <f t="shared" si="3"/>
        <v>0</v>
      </c>
      <c r="F28" s="320">
        <f>'Personnel mda Summary'!E29</f>
        <v>0</v>
      </c>
      <c r="G28" s="288">
        <f>'Overhead Summary'!E27</f>
        <v>0</v>
      </c>
      <c r="H28" s="288">
        <f>'Capital Summary'!E27</f>
        <v>0</v>
      </c>
      <c r="I28" s="288">
        <f t="shared" si="1"/>
        <v>0</v>
      </c>
    </row>
    <row r="29" spans="1:9" x14ac:dyDescent="0.25">
      <c r="A29" s="286" t="s">
        <v>247</v>
      </c>
      <c r="B29" s="289" t="s">
        <v>248</v>
      </c>
      <c r="C29" s="288">
        <v>209120000</v>
      </c>
      <c r="D29" s="288">
        <v>0</v>
      </c>
      <c r="E29" s="312">
        <f t="shared" si="3"/>
        <v>209120000</v>
      </c>
      <c r="F29" s="320">
        <f>'Personnel mda Summary'!E30</f>
        <v>115505880</v>
      </c>
      <c r="G29" s="288">
        <f>'Overhead Summary'!E28</f>
        <v>2000000</v>
      </c>
      <c r="H29" s="288">
        <f>'Capital Summary'!E28</f>
        <v>45000000</v>
      </c>
      <c r="I29" s="288">
        <f t="shared" si="1"/>
        <v>162505880</v>
      </c>
    </row>
    <row r="30" spans="1:9" x14ac:dyDescent="0.25">
      <c r="A30" s="286" t="s">
        <v>249</v>
      </c>
      <c r="B30" s="289" t="s">
        <v>250</v>
      </c>
      <c r="C30" s="288">
        <v>25000000</v>
      </c>
      <c r="D30" s="288">
        <v>0</v>
      </c>
      <c r="E30" s="312">
        <f t="shared" si="3"/>
        <v>25000000</v>
      </c>
      <c r="F30" s="320">
        <f>'Personnel mda Summary'!E31</f>
        <v>60599050</v>
      </c>
      <c r="G30" s="288">
        <f>'Overhead Summary'!E29</f>
        <v>5000000</v>
      </c>
      <c r="H30" s="288">
        <f>'Capital Summary'!E29</f>
        <v>46000000</v>
      </c>
      <c r="I30" s="288">
        <f t="shared" si="1"/>
        <v>111599050</v>
      </c>
    </row>
    <row r="31" spans="1:9" s="294" customFormat="1" ht="15.75" thickBot="1" x14ac:dyDescent="0.3">
      <c r="A31" s="298"/>
      <c r="B31" s="299" t="s">
        <v>251</v>
      </c>
      <c r="C31" s="300">
        <f>SUM(C27:C30)</f>
        <v>584120000</v>
      </c>
      <c r="D31" s="300">
        <f t="shared" ref="D31:E31" si="4">SUM(D27:D30)</f>
        <v>3237500000</v>
      </c>
      <c r="E31" s="853">
        <f t="shared" si="4"/>
        <v>3821620000</v>
      </c>
      <c r="F31" s="323">
        <f>SUM(F27:F30)</f>
        <v>411752950</v>
      </c>
      <c r="G31" s="300">
        <f>SUM(G27:G30)</f>
        <v>48700000</v>
      </c>
      <c r="H31" s="300">
        <f>SUM(H27:H30)</f>
        <v>3404734560</v>
      </c>
      <c r="I31" s="300">
        <f t="shared" si="1"/>
        <v>3865187510</v>
      </c>
    </row>
    <row r="32" spans="1:9" s="294" customFormat="1" x14ac:dyDescent="0.25">
      <c r="A32" s="301"/>
      <c r="B32" s="302" t="s">
        <v>139</v>
      </c>
      <c r="C32" s="303"/>
      <c r="D32" s="303">
        <v>0</v>
      </c>
      <c r="E32" s="852">
        <f t="shared" si="3"/>
        <v>0</v>
      </c>
      <c r="F32" s="324"/>
      <c r="G32" s="303">
        <v>0</v>
      </c>
      <c r="H32" s="303">
        <v>0</v>
      </c>
      <c r="I32" s="303">
        <f t="shared" si="1"/>
        <v>0</v>
      </c>
    </row>
    <row r="33" spans="1:9" x14ac:dyDescent="0.25">
      <c r="A33" s="286" t="s">
        <v>252</v>
      </c>
      <c r="B33" s="289" t="s">
        <v>253</v>
      </c>
      <c r="C33" s="288">
        <v>150000</v>
      </c>
      <c r="D33" s="288">
        <v>423600000</v>
      </c>
      <c r="E33" s="312">
        <f t="shared" si="3"/>
        <v>423750000</v>
      </c>
      <c r="F33" s="320">
        <f>'Personnel mda Summary'!E34</f>
        <v>65200480</v>
      </c>
      <c r="G33" s="288">
        <f>'Overhead Summary'!E32</f>
        <v>159100000</v>
      </c>
      <c r="H33" s="288">
        <f>'Capital Summary'!E32</f>
        <v>114271800</v>
      </c>
      <c r="I33" s="288">
        <f t="shared" si="1"/>
        <v>338572280</v>
      </c>
    </row>
    <row r="34" spans="1:9" hidden="1" x14ac:dyDescent="0.25">
      <c r="A34" s="290" t="s">
        <v>254</v>
      </c>
      <c r="B34" s="289" t="s">
        <v>255</v>
      </c>
      <c r="C34" s="288">
        <v>0</v>
      </c>
      <c r="D34" s="288">
        <v>0</v>
      </c>
      <c r="E34" s="312">
        <f t="shared" si="3"/>
        <v>0</v>
      </c>
      <c r="F34" s="320">
        <f>'Personnel mda Summary'!E35</f>
        <v>0</v>
      </c>
      <c r="G34" s="288">
        <f>'Overhead Summary'!E33</f>
        <v>0</v>
      </c>
      <c r="H34" s="288">
        <f>'Capital Summary'!E33</f>
        <v>0</v>
      </c>
      <c r="I34" s="288">
        <f t="shared" si="1"/>
        <v>0</v>
      </c>
    </row>
    <row r="35" spans="1:9" x14ac:dyDescent="0.25">
      <c r="A35" s="286" t="s">
        <v>256</v>
      </c>
      <c r="B35" s="289" t="s">
        <v>257</v>
      </c>
      <c r="C35" s="288">
        <v>200000</v>
      </c>
      <c r="D35" s="288">
        <v>0</v>
      </c>
      <c r="E35" s="312">
        <f t="shared" si="3"/>
        <v>200000</v>
      </c>
      <c r="F35" s="320">
        <f>'Personnel mda Summary'!E36</f>
        <v>31684320</v>
      </c>
      <c r="G35" s="288">
        <f>'Overhead Summary'!E34</f>
        <v>35380000</v>
      </c>
      <c r="H35" s="288">
        <f>'Capital Summary'!E34</f>
        <v>41419000</v>
      </c>
      <c r="I35" s="288">
        <f t="shared" si="1"/>
        <v>108483320</v>
      </c>
    </row>
    <row r="36" spans="1:9" x14ac:dyDescent="0.25">
      <c r="A36" s="286" t="s">
        <v>258</v>
      </c>
      <c r="B36" s="289" t="s">
        <v>259</v>
      </c>
      <c r="C36" s="288">
        <v>8000000</v>
      </c>
      <c r="D36" s="288">
        <v>0</v>
      </c>
      <c r="E36" s="312">
        <f t="shared" si="3"/>
        <v>8000000</v>
      </c>
      <c r="F36" s="320">
        <f>'Personnel mda Summary'!E37</f>
        <v>19887710</v>
      </c>
      <c r="G36" s="288">
        <f>'Overhead Summary'!E35</f>
        <v>19560000</v>
      </c>
      <c r="H36" s="288">
        <f>'Capital Summary'!E35</f>
        <v>17345000</v>
      </c>
      <c r="I36" s="288">
        <f t="shared" si="1"/>
        <v>56792710</v>
      </c>
    </row>
    <row r="37" spans="1:9" s="294" customFormat="1" ht="15.75" thickBot="1" x14ac:dyDescent="0.3">
      <c r="A37" s="291"/>
      <c r="B37" s="292" t="s">
        <v>260</v>
      </c>
      <c r="C37" s="293">
        <f>SUM(C33:C36)</f>
        <v>8350000</v>
      </c>
      <c r="D37" s="293">
        <f t="shared" ref="D37:E37" si="5">SUM(D33:D36)</f>
        <v>423600000</v>
      </c>
      <c r="E37" s="293">
        <f t="shared" si="5"/>
        <v>431950000</v>
      </c>
      <c r="F37" s="321">
        <f>SUM(F33:F36)</f>
        <v>116772510</v>
      </c>
      <c r="G37" s="293">
        <f>SUM(G33:G36)</f>
        <v>214040000</v>
      </c>
      <c r="H37" s="293">
        <f>SUM(H33:H36)</f>
        <v>173035800</v>
      </c>
      <c r="I37" s="293">
        <f t="shared" si="1"/>
        <v>503848310</v>
      </c>
    </row>
    <row r="38" spans="1:9" s="294" customFormat="1" x14ac:dyDescent="0.25">
      <c r="A38" s="295"/>
      <c r="B38" s="296" t="s">
        <v>140</v>
      </c>
      <c r="C38" s="297"/>
      <c r="D38" s="297">
        <v>0</v>
      </c>
      <c r="E38" s="312">
        <f t="shared" si="3"/>
        <v>0</v>
      </c>
      <c r="F38" s="322">
        <v>0</v>
      </c>
      <c r="G38" s="297">
        <v>0</v>
      </c>
      <c r="H38" s="297">
        <v>0</v>
      </c>
      <c r="I38" s="297">
        <f t="shared" si="1"/>
        <v>0</v>
      </c>
    </row>
    <row r="39" spans="1:9" x14ac:dyDescent="0.25">
      <c r="A39" s="286" t="s">
        <v>261</v>
      </c>
      <c r="B39" s="289" t="s">
        <v>407</v>
      </c>
      <c r="C39" s="288">
        <v>800000000</v>
      </c>
      <c r="D39" s="288">
        <v>400000000</v>
      </c>
      <c r="E39" s="312">
        <f t="shared" si="3"/>
        <v>1200000000</v>
      </c>
      <c r="F39" s="320">
        <f>'Personnel mda Summary'!E40</f>
        <v>121371910</v>
      </c>
      <c r="G39" s="288">
        <f>'Overhead Summary'!E38</f>
        <v>75000000</v>
      </c>
      <c r="H39" s="288">
        <f>'Capital Summary'!E38</f>
        <v>1036223360</v>
      </c>
      <c r="I39" s="288">
        <f t="shared" si="1"/>
        <v>1232595270</v>
      </c>
    </row>
    <row r="40" spans="1:9" x14ac:dyDescent="0.25">
      <c r="A40" s="286" t="s">
        <v>262</v>
      </c>
      <c r="B40" s="289" t="s">
        <v>263</v>
      </c>
      <c r="C40" s="288">
        <v>20250010</v>
      </c>
      <c r="D40" s="288">
        <v>0</v>
      </c>
      <c r="E40" s="312">
        <f t="shared" si="3"/>
        <v>20250010</v>
      </c>
      <c r="F40" s="320">
        <f>'Personnel mda Summary'!E41</f>
        <v>0</v>
      </c>
      <c r="G40" s="288">
        <f>'Overhead Summary'!E39</f>
        <v>8060040</v>
      </c>
      <c r="H40" s="288">
        <f>'Capital Summary'!E39</f>
        <v>50000000</v>
      </c>
      <c r="I40" s="288">
        <f t="shared" si="1"/>
        <v>58060040</v>
      </c>
    </row>
    <row r="41" spans="1:9" x14ac:dyDescent="0.25">
      <c r="A41" s="286" t="s">
        <v>264</v>
      </c>
      <c r="B41" s="289" t="s">
        <v>265</v>
      </c>
      <c r="C41" s="288">
        <v>5000000</v>
      </c>
      <c r="D41" s="288">
        <v>0</v>
      </c>
      <c r="E41" s="312">
        <f t="shared" si="3"/>
        <v>5000000</v>
      </c>
      <c r="F41" s="320">
        <f>'Personnel mda Summary'!E42</f>
        <v>31460040</v>
      </c>
      <c r="G41" s="288">
        <f>'Overhead Summary'!E40</f>
        <v>7759110</v>
      </c>
      <c r="H41" s="288">
        <f>'Capital Summary'!E40</f>
        <v>23500000</v>
      </c>
      <c r="I41" s="288">
        <f t="shared" si="1"/>
        <v>62719150</v>
      </c>
    </row>
    <row r="42" spans="1:9" hidden="1" x14ac:dyDescent="0.25">
      <c r="A42" s="290" t="s">
        <v>266</v>
      </c>
      <c r="B42" s="289" t="s">
        <v>267</v>
      </c>
      <c r="C42" s="288">
        <v>0</v>
      </c>
      <c r="D42" s="288">
        <v>0</v>
      </c>
      <c r="E42" s="312">
        <f t="shared" si="3"/>
        <v>0</v>
      </c>
      <c r="F42" s="320">
        <f>'Personnel mda Summary'!E43</f>
        <v>0</v>
      </c>
      <c r="G42" s="288">
        <f>'Overhead Summary'!E41</f>
        <v>0</v>
      </c>
      <c r="H42" s="288">
        <f>'Capital Summary'!E41</f>
        <v>0</v>
      </c>
      <c r="I42" s="288">
        <f t="shared" si="1"/>
        <v>0</v>
      </c>
    </row>
    <row r="43" spans="1:9" x14ac:dyDescent="0.25">
      <c r="A43" s="286" t="s">
        <v>268</v>
      </c>
      <c r="B43" s="289" t="s">
        <v>269</v>
      </c>
      <c r="C43" s="288">
        <v>5000000</v>
      </c>
      <c r="D43" s="288">
        <v>0</v>
      </c>
      <c r="E43" s="312">
        <f t="shared" si="3"/>
        <v>5000000</v>
      </c>
      <c r="F43" s="320">
        <f>'Personnel mda Summary'!E44</f>
        <v>34751480</v>
      </c>
      <c r="G43" s="288">
        <f>'Overhead Summary'!E42</f>
        <v>6000000</v>
      </c>
      <c r="H43" s="288">
        <f>'Capital Summary'!E42</f>
        <v>4319840</v>
      </c>
      <c r="I43" s="288">
        <f t="shared" si="1"/>
        <v>45071320</v>
      </c>
    </row>
    <row r="44" spans="1:9" hidden="1" x14ac:dyDescent="0.25">
      <c r="A44" s="290" t="s">
        <v>270</v>
      </c>
      <c r="B44" s="289" t="s">
        <v>271</v>
      </c>
      <c r="C44" s="288">
        <v>0</v>
      </c>
      <c r="D44" s="288">
        <v>0</v>
      </c>
      <c r="E44" s="312">
        <f t="shared" si="3"/>
        <v>0</v>
      </c>
      <c r="F44" s="320">
        <f>'Personnel mda Summary'!E45</f>
        <v>0</v>
      </c>
      <c r="G44" s="288">
        <f>'Overhead Summary'!E43</f>
        <v>0</v>
      </c>
      <c r="H44" s="288">
        <f>'Capital Summary'!E43</f>
        <v>0</v>
      </c>
      <c r="I44" s="288">
        <f t="shared" si="1"/>
        <v>0</v>
      </c>
    </row>
    <row r="45" spans="1:9" x14ac:dyDescent="0.25">
      <c r="A45" s="286" t="s">
        <v>272</v>
      </c>
      <c r="B45" s="289" t="s">
        <v>273</v>
      </c>
      <c r="C45" s="288">
        <v>100000000</v>
      </c>
      <c r="D45" s="288">
        <v>0</v>
      </c>
      <c r="E45" s="312">
        <f t="shared" si="3"/>
        <v>100000000</v>
      </c>
      <c r="F45" s="320">
        <f>'Personnel mda Summary'!E46</f>
        <v>16992180</v>
      </c>
      <c r="G45" s="288">
        <f>'Overhead Summary'!E44</f>
        <v>23083800</v>
      </c>
      <c r="H45" s="288">
        <f>'Capital Summary'!E44</f>
        <v>20000000</v>
      </c>
      <c r="I45" s="288">
        <f t="shared" si="1"/>
        <v>60075980</v>
      </c>
    </row>
    <row r="46" spans="1:9" ht="15.75" thickBot="1" x14ac:dyDescent="0.3">
      <c r="A46" s="298"/>
      <c r="B46" s="299" t="s">
        <v>274</v>
      </c>
      <c r="C46" s="300">
        <f>SUM(C39:C45)</f>
        <v>930250010</v>
      </c>
      <c r="D46" s="300">
        <f t="shared" ref="D46:E46" si="6">SUM(D39:D45)</f>
        <v>400000000</v>
      </c>
      <c r="E46" s="853">
        <f t="shared" si="6"/>
        <v>1330250010</v>
      </c>
      <c r="F46" s="323">
        <f>SUM(F39:F45)</f>
        <v>204575610</v>
      </c>
      <c r="G46" s="300">
        <f>SUM(G39:G45)</f>
        <v>119902950</v>
      </c>
      <c r="H46" s="300">
        <f>SUM(H39:H45)</f>
        <v>1134043200</v>
      </c>
      <c r="I46" s="300">
        <f t="shared" si="1"/>
        <v>1458521760</v>
      </c>
    </row>
    <row r="47" spans="1:9" s="294" customFormat="1" x14ac:dyDescent="0.25">
      <c r="A47" s="301"/>
      <c r="B47" s="302" t="s">
        <v>141</v>
      </c>
      <c r="C47" s="303"/>
      <c r="D47" s="303"/>
      <c r="E47" s="852"/>
      <c r="F47" s="324"/>
      <c r="G47" s="303"/>
      <c r="H47" s="303"/>
      <c r="I47" s="303"/>
    </row>
    <row r="48" spans="1:9" s="294" customFormat="1" x14ac:dyDescent="0.25">
      <c r="A48" s="286" t="s">
        <v>275</v>
      </c>
      <c r="B48" s="289" t="s">
        <v>276</v>
      </c>
      <c r="C48" s="288">
        <v>817756500</v>
      </c>
      <c r="D48" s="288">
        <v>2125552410</v>
      </c>
      <c r="E48" s="312">
        <f t="shared" si="3"/>
        <v>2943308910</v>
      </c>
      <c r="F48" s="320">
        <f>'Personnel mda Summary'!E49</f>
        <v>388901930</v>
      </c>
      <c r="G48" s="288">
        <f>'Overhead Summary'!E47</f>
        <v>342550000</v>
      </c>
      <c r="H48" s="288">
        <f>'Capital Summary'!E47</f>
        <v>2684303320</v>
      </c>
      <c r="I48" s="288">
        <f t="shared" si="1"/>
        <v>3415755250</v>
      </c>
    </row>
    <row r="49" spans="1:9" x14ac:dyDescent="0.25">
      <c r="A49" s="286" t="s">
        <v>277</v>
      </c>
      <c r="B49" s="289" t="s">
        <v>278</v>
      </c>
      <c r="C49" s="288">
        <v>100000000</v>
      </c>
      <c r="D49" s="288">
        <v>5322087130</v>
      </c>
      <c r="E49" s="312">
        <f t="shared" si="3"/>
        <v>5422087130</v>
      </c>
      <c r="F49" s="320">
        <f>'Personnel mda Summary'!E50</f>
        <v>91229430</v>
      </c>
      <c r="G49" s="288">
        <f>'Overhead Summary'!E48</f>
        <v>295000000</v>
      </c>
      <c r="H49" s="288">
        <f>'Capital Summary'!E48</f>
        <v>4201907010</v>
      </c>
      <c r="I49" s="288">
        <f t="shared" si="1"/>
        <v>4588136440</v>
      </c>
    </row>
    <row r="50" spans="1:9" x14ac:dyDescent="0.25">
      <c r="A50" s="286" t="s">
        <v>279</v>
      </c>
      <c r="B50" s="289" t="s">
        <v>280</v>
      </c>
      <c r="C50" s="288">
        <v>1000000</v>
      </c>
      <c r="D50" s="288">
        <v>0</v>
      </c>
      <c r="E50" s="312">
        <f t="shared" si="3"/>
        <v>1000000</v>
      </c>
      <c r="F50" s="320">
        <f>'Personnel mda Summary'!E51</f>
        <v>7165020</v>
      </c>
      <c r="G50" s="288">
        <f>'Overhead Summary'!E49</f>
        <v>1000000</v>
      </c>
      <c r="H50" s="288">
        <f>'Capital Summary'!E49</f>
        <v>19192850</v>
      </c>
      <c r="I50" s="288">
        <f t="shared" si="1"/>
        <v>27357870</v>
      </c>
    </row>
    <row r="51" spans="1:9" x14ac:dyDescent="0.25">
      <c r="A51" s="286" t="s">
        <v>281</v>
      </c>
      <c r="B51" s="289" t="s">
        <v>282</v>
      </c>
      <c r="C51" s="288">
        <v>12163560</v>
      </c>
      <c r="D51" s="288">
        <v>0</v>
      </c>
      <c r="E51" s="312">
        <f t="shared" si="3"/>
        <v>12163560</v>
      </c>
      <c r="F51" s="320">
        <f>'Personnel mda Summary'!E52</f>
        <v>0</v>
      </c>
      <c r="G51" s="288">
        <f>'Overhead Summary'!E50</f>
        <v>1500000</v>
      </c>
      <c r="H51" s="288">
        <f>'Capital Summary'!E50</f>
        <v>2600000</v>
      </c>
      <c r="I51" s="288">
        <f t="shared" si="1"/>
        <v>4100000</v>
      </c>
    </row>
    <row r="52" spans="1:9" x14ac:dyDescent="0.25">
      <c r="A52" s="286" t="s">
        <v>283</v>
      </c>
      <c r="B52" s="289" t="s">
        <v>284</v>
      </c>
      <c r="C52" s="288">
        <v>757364000</v>
      </c>
      <c r="D52" s="288">
        <v>486000000</v>
      </c>
      <c r="E52" s="312">
        <f t="shared" si="3"/>
        <v>1243364000</v>
      </c>
      <c r="F52" s="320">
        <f>'Personnel mda Summary'!E53</f>
        <v>850535310</v>
      </c>
      <c r="G52" s="288">
        <f>'Overhead Summary'!E51</f>
        <v>744658400</v>
      </c>
      <c r="H52" s="288">
        <f>'Capital Summary'!E51</f>
        <v>498705600</v>
      </c>
      <c r="I52" s="288">
        <f t="shared" si="1"/>
        <v>2093899310</v>
      </c>
    </row>
    <row r="53" spans="1:9" x14ac:dyDescent="0.25">
      <c r="A53" s="286" t="s">
        <v>285</v>
      </c>
      <c r="B53" s="289" t="s">
        <v>286</v>
      </c>
      <c r="C53" s="288">
        <v>1039922000</v>
      </c>
      <c r="D53" s="288">
        <v>484500000</v>
      </c>
      <c r="E53" s="312">
        <f t="shared" si="3"/>
        <v>1524422000</v>
      </c>
      <c r="F53" s="320">
        <f>'Personnel mda Summary'!E54</f>
        <v>1096962350</v>
      </c>
      <c r="G53" s="288">
        <f>'Overhead Summary'!E52</f>
        <v>727376000</v>
      </c>
      <c r="H53" s="288">
        <f>'Capital Summary'!E52</f>
        <v>674000000</v>
      </c>
      <c r="I53" s="288">
        <f t="shared" si="1"/>
        <v>2498338350</v>
      </c>
    </row>
    <row r="54" spans="1:9" x14ac:dyDescent="0.25">
      <c r="A54" s="286" t="s">
        <v>287</v>
      </c>
      <c r="B54" s="289" t="s">
        <v>288</v>
      </c>
      <c r="C54" s="288">
        <v>499500000</v>
      </c>
      <c r="D54" s="288">
        <v>452900000</v>
      </c>
      <c r="E54" s="312">
        <f t="shared" si="3"/>
        <v>952400000</v>
      </c>
      <c r="F54" s="320">
        <f>'Personnel mda Summary'!E55</f>
        <v>778382010</v>
      </c>
      <c r="G54" s="288">
        <f>'Overhead Summary'!E53</f>
        <v>431647330</v>
      </c>
      <c r="H54" s="288">
        <f>'Capital Summary'!E53</f>
        <v>498130180</v>
      </c>
      <c r="I54" s="288">
        <f t="shared" si="1"/>
        <v>1708159520</v>
      </c>
    </row>
    <row r="55" spans="1:9" x14ac:dyDescent="0.25">
      <c r="A55" s="286" t="s">
        <v>289</v>
      </c>
      <c r="B55" s="289" t="s">
        <v>290</v>
      </c>
      <c r="C55" s="288">
        <v>340171750</v>
      </c>
      <c r="D55" s="288">
        <v>337865500</v>
      </c>
      <c r="E55" s="312">
        <f t="shared" si="3"/>
        <v>678037250</v>
      </c>
      <c r="F55" s="320">
        <f>'Personnel mda Summary'!E56</f>
        <v>755948080</v>
      </c>
      <c r="G55" s="288">
        <f>'Overhead Summary'!E54</f>
        <v>108199200</v>
      </c>
      <c r="H55" s="288">
        <f>'Capital Summary'!E54</f>
        <v>418325500</v>
      </c>
      <c r="I55" s="288">
        <f t="shared" si="1"/>
        <v>1282472780</v>
      </c>
    </row>
    <row r="56" spans="1:9" x14ac:dyDescent="0.25">
      <c r="A56" s="286" t="s">
        <v>291</v>
      </c>
      <c r="B56" s="289" t="s">
        <v>292</v>
      </c>
      <c r="C56" s="288">
        <v>2875000000</v>
      </c>
      <c r="D56" s="288">
        <v>1000000000</v>
      </c>
      <c r="E56" s="312">
        <f t="shared" si="3"/>
        <v>3875000000</v>
      </c>
      <c r="F56" s="320">
        <f>'Personnel mda Summary'!E57</f>
        <v>1922339010</v>
      </c>
      <c r="G56" s="288">
        <f>'Overhead Summary'!E55</f>
        <v>766000000</v>
      </c>
      <c r="H56" s="288">
        <f>'Capital Summary'!E55</f>
        <v>784700000</v>
      </c>
      <c r="I56" s="288">
        <f t="shared" si="1"/>
        <v>3473039010</v>
      </c>
    </row>
    <row r="57" spans="1:9" hidden="1" x14ac:dyDescent="0.25">
      <c r="A57" s="286" t="s">
        <v>293</v>
      </c>
      <c r="B57" s="289" t="s">
        <v>294</v>
      </c>
      <c r="C57" s="288">
        <v>0</v>
      </c>
      <c r="D57" s="288">
        <v>0</v>
      </c>
      <c r="E57" s="312">
        <f t="shared" si="3"/>
        <v>0</v>
      </c>
      <c r="F57" s="320">
        <f>'Personnel mda Summary'!E58</f>
        <v>0</v>
      </c>
      <c r="G57" s="288">
        <f>'Overhead Summary'!E56</f>
        <v>0</v>
      </c>
      <c r="H57" s="288">
        <f>'Capital Summary'!E56</f>
        <v>0</v>
      </c>
      <c r="I57" s="288">
        <f t="shared" si="1"/>
        <v>0</v>
      </c>
    </row>
    <row r="58" spans="1:9" x14ac:dyDescent="0.25">
      <c r="A58" s="286" t="s">
        <v>295</v>
      </c>
      <c r="B58" s="289" t="s">
        <v>296</v>
      </c>
      <c r="C58" s="288">
        <v>50000</v>
      </c>
      <c r="D58" s="288">
        <v>0</v>
      </c>
      <c r="E58" s="312">
        <f t="shared" si="3"/>
        <v>50000</v>
      </c>
      <c r="F58" s="320">
        <f>'Personnel mda Summary'!E59</f>
        <v>1179489010</v>
      </c>
      <c r="G58" s="288">
        <f>'Overhead Summary'!E57</f>
        <v>42000000</v>
      </c>
      <c r="H58" s="288">
        <f>'Capital Summary'!E57</f>
        <v>6645000</v>
      </c>
      <c r="I58" s="288">
        <f t="shared" si="1"/>
        <v>1228134010</v>
      </c>
    </row>
    <row r="59" spans="1:9" x14ac:dyDescent="0.25">
      <c r="A59" s="286" t="s">
        <v>297</v>
      </c>
      <c r="B59" s="289" t="s">
        <v>298</v>
      </c>
      <c r="C59" s="288">
        <v>200000</v>
      </c>
      <c r="D59" s="288">
        <v>0</v>
      </c>
      <c r="E59" s="312">
        <f t="shared" si="3"/>
        <v>200000</v>
      </c>
      <c r="F59" s="320">
        <f>'Personnel mda Summary'!E60</f>
        <v>841549930</v>
      </c>
      <c r="G59" s="288">
        <f>'Overhead Summary'!E58</f>
        <v>43000000</v>
      </c>
      <c r="H59" s="288">
        <f>'Capital Summary'!E58</f>
        <v>5219680</v>
      </c>
      <c r="I59" s="288">
        <f t="shared" si="1"/>
        <v>889769610</v>
      </c>
    </row>
    <row r="60" spans="1:9" x14ac:dyDescent="0.25">
      <c r="A60" s="286" t="s">
        <v>299</v>
      </c>
      <c r="B60" s="289" t="s">
        <v>300</v>
      </c>
      <c r="C60" s="288">
        <v>100000</v>
      </c>
      <c r="D60" s="288">
        <v>0</v>
      </c>
      <c r="E60" s="312">
        <f t="shared" si="3"/>
        <v>100000</v>
      </c>
      <c r="F60" s="320">
        <f>'Personnel mda Summary'!E61</f>
        <v>947598830</v>
      </c>
      <c r="G60" s="288">
        <f>'Overhead Summary'!E59</f>
        <v>40000000</v>
      </c>
      <c r="H60" s="288">
        <f>'Capital Summary'!E59</f>
        <v>4527000</v>
      </c>
      <c r="I60" s="288">
        <f t="shared" si="1"/>
        <v>992125830</v>
      </c>
    </row>
    <row r="61" spans="1:9" x14ac:dyDescent="0.25">
      <c r="A61" s="286" t="s">
        <v>301</v>
      </c>
      <c r="B61" s="289" t="s">
        <v>302</v>
      </c>
      <c r="C61" s="288">
        <v>7000000</v>
      </c>
      <c r="D61" s="288">
        <v>0</v>
      </c>
      <c r="E61" s="312">
        <f t="shared" si="3"/>
        <v>7000000</v>
      </c>
      <c r="F61" s="320">
        <f>'Personnel mda Summary'!E62</f>
        <v>40835220</v>
      </c>
      <c r="G61" s="288">
        <f>'Overhead Summary'!E60</f>
        <v>3000000</v>
      </c>
      <c r="H61" s="288">
        <f>'Capital Summary'!E60</f>
        <v>0</v>
      </c>
      <c r="I61" s="288">
        <f t="shared" si="1"/>
        <v>43835220</v>
      </c>
    </row>
    <row r="62" spans="1:9" x14ac:dyDescent="0.25">
      <c r="A62" s="286" t="s">
        <v>303</v>
      </c>
      <c r="B62" s="289" t="s">
        <v>304</v>
      </c>
      <c r="C62" s="288">
        <v>61164290</v>
      </c>
      <c r="D62" s="288">
        <v>0</v>
      </c>
      <c r="E62" s="312">
        <f t="shared" si="3"/>
        <v>61164290</v>
      </c>
      <c r="F62" s="320">
        <f>'Personnel mda Summary'!E63</f>
        <v>166116730</v>
      </c>
      <c r="G62" s="288">
        <f>'Overhead Summary'!E61</f>
        <v>15000000</v>
      </c>
      <c r="H62" s="288">
        <f>'Capital Summary'!E61</f>
        <v>913072290</v>
      </c>
      <c r="I62" s="288">
        <f t="shared" si="1"/>
        <v>1094189020</v>
      </c>
    </row>
    <row r="63" spans="1:9" hidden="1" x14ac:dyDescent="0.25">
      <c r="A63" s="286" t="s">
        <v>305</v>
      </c>
      <c r="B63" s="289" t="s">
        <v>306</v>
      </c>
      <c r="C63" s="288">
        <v>0</v>
      </c>
      <c r="D63" s="288">
        <v>0</v>
      </c>
      <c r="E63" s="312">
        <f t="shared" si="3"/>
        <v>0</v>
      </c>
      <c r="F63" s="320">
        <v>0</v>
      </c>
      <c r="G63" s="288">
        <v>0</v>
      </c>
      <c r="H63" s="288">
        <v>0</v>
      </c>
      <c r="I63" s="288">
        <f t="shared" si="1"/>
        <v>0</v>
      </c>
    </row>
    <row r="64" spans="1:9" hidden="1" x14ac:dyDescent="0.25">
      <c r="A64" s="286" t="s">
        <v>307</v>
      </c>
      <c r="B64" s="289" t="s">
        <v>308</v>
      </c>
      <c r="C64" s="288">
        <v>0</v>
      </c>
      <c r="D64" s="288">
        <v>0</v>
      </c>
      <c r="E64" s="312">
        <f t="shared" si="3"/>
        <v>0</v>
      </c>
      <c r="F64" s="320">
        <v>0</v>
      </c>
      <c r="G64" s="288">
        <v>0</v>
      </c>
      <c r="H64" s="288">
        <v>0</v>
      </c>
      <c r="I64" s="288">
        <f t="shared" si="1"/>
        <v>0</v>
      </c>
    </row>
    <row r="65" spans="1:10" ht="15.75" thickBot="1" x14ac:dyDescent="0.3">
      <c r="A65" s="291"/>
      <c r="B65" s="292" t="s">
        <v>309</v>
      </c>
      <c r="C65" s="293">
        <f>SUM(C48:C64)</f>
        <v>6511392100</v>
      </c>
      <c r="D65" s="293">
        <f t="shared" ref="D65:E65" si="7">SUM(D48:D64)</f>
        <v>10208905040</v>
      </c>
      <c r="E65" s="293">
        <f t="shared" si="7"/>
        <v>16720297140</v>
      </c>
      <c r="F65" s="321">
        <f>SUM(F48:F64)</f>
        <v>9067052860</v>
      </c>
      <c r="G65" s="293">
        <f>SUM(G48:G64)</f>
        <v>3560930930</v>
      </c>
      <c r="H65" s="293">
        <f>SUM(H48:H64)</f>
        <v>10711328430</v>
      </c>
      <c r="I65" s="293">
        <f t="shared" si="1"/>
        <v>23339312220</v>
      </c>
    </row>
    <row r="66" spans="1:10" s="294" customFormat="1" x14ac:dyDescent="0.25">
      <c r="A66" s="295"/>
      <c r="B66" s="296" t="s">
        <v>142</v>
      </c>
      <c r="C66" s="297"/>
      <c r="D66" s="297"/>
      <c r="E66" s="312"/>
      <c r="F66" s="322"/>
      <c r="G66" s="297"/>
      <c r="H66" s="297"/>
      <c r="I66" s="297"/>
    </row>
    <row r="67" spans="1:10" s="294" customFormat="1" x14ac:dyDescent="0.25">
      <c r="A67" s="286" t="s">
        <v>310</v>
      </c>
      <c r="B67" s="289" t="s">
        <v>406</v>
      </c>
      <c r="C67" s="288">
        <v>54000000</v>
      </c>
      <c r="D67" s="288">
        <v>0</v>
      </c>
      <c r="E67" s="312">
        <f t="shared" si="3"/>
        <v>54000000</v>
      </c>
      <c r="F67" s="320">
        <f>'Personnel mda Summary'!E68</f>
        <v>8361600</v>
      </c>
      <c r="G67" s="288">
        <f>'Overhead Summary'!E66</f>
        <v>23000000</v>
      </c>
      <c r="H67" s="288">
        <f>'Capital Summary'!E66</f>
        <v>5200000</v>
      </c>
      <c r="I67" s="288">
        <f t="shared" si="1"/>
        <v>36561600</v>
      </c>
    </row>
    <row r="68" spans="1:10" x14ac:dyDescent="0.25">
      <c r="A68" s="286" t="s">
        <v>311</v>
      </c>
      <c r="B68" s="289" t="s">
        <v>312</v>
      </c>
      <c r="C68" s="288">
        <v>800000000</v>
      </c>
      <c r="D68" s="288">
        <v>0</v>
      </c>
      <c r="E68" s="312">
        <f t="shared" si="3"/>
        <v>800000000</v>
      </c>
      <c r="F68" s="320">
        <f>'Personnel mda Summary'!E69</f>
        <v>153964650</v>
      </c>
      <c r="G68" s="288">
        <f>'Overhead Summary'!E67</f>
        <v>50000000</v>
      </c>
      <c r="H68" s="288">
        <f>'Capital Summary'!E67</f>
        <v>103894010</v>
      </c>
      <c r="I68" s="288">
        <f t="shared" si="1"/>
        <v>307858660</v>
      </c>
    </row>
    <row r="69" spans="1:10" x14ac:dyDescent="0.25">
      <c r="A69" s="286" t="s">
        <v>313</v>
      </c>
      <c r="B69" s="289" t="s">
        <v>314</v>
      </c>
      <c r="C69" s="288">
        <v>2000000</v>
      </c>
      <c r="D69" s="288">
        <v>0</v>
      </c>
      <c r="E69" s="312">
        <f t="shared" si="3"/>
        <v>2000000</v>
      </c>
      <c r="F69" s="320">
        <f>'Personnel mda Summary'!E70</f>
        <v>0</v>
      </c>
      <c r="G69" s="288">
        <f>'Overhead Summary'!E68</f>
        <v>20000000</v>
      </c>
      <c r="H69" s="288">
        <f>'Capital Summary'!E68</f>
        <v>4780710</v>
      </c>
      <c r="I69" s="288">
        <f t="shared" si="1"/>
        <v>24780710</v>
      </c>
    </row>
    <row r="70" spans="1:10" x14ac:dyDescent="0.25">
      <c r="A70" s="286" t="s">
        <v>315</v>
      </c>
      <c r="B70" s="289" t="s">
        <v>316</v>
      </c>
      <c r="C70" s="288">
        <v>75000000</v>
      </c>
      <c r="D70" s="288">
        <v>0</v>
      </c>
      <c r="E70" s="312">
        <f t="shared" si="3"/>
        <v>75000000</v>
      </c>
      <c r="F70" s="320">
        <f>'Personnel mda Summary'!E71</f>
        <v>79564210</v>
      </c>
      <c r="G70" s="288">
        <f>'Overhead Summary'!E69</f>
        <v>60000000</v>
      </c>
      <c r="H70" s="288">
        <f>'Capital Summary'!E69</f>
        <v>14156990</v>
      </c>
      <c r="I70" s="288">
        <f t="shared" si="1"/>
        <v>153721200</v>
      </c>
    </row>
    <row r="71" spans="1:10" hidden="1" x14ac:dyDescent="0.25">
      <c r="A71" s="290" t="s">
        <v>317</v>
      </c>
      <c r="B71" s="289" t="s">
        <v>318</v>
      </c>
      <c r="C71" s="288">
        <v>0</v>
      </c>
      <c r="D71" s="288">
        <v>0</v>
      </c>
      <c r="E71" s="312">
        <f t="shared" si="3"/>
        <v>0</v>
      </c>
      <c r="F71" s="320">
        <f>'Personnel mda Summary'!E72</f>
        <v>0</v>
      </c>
      <c r="G71" s="288">
        <f>'Overhead Summary'!E70</f>
        <v>0</v>
      </c>
      <c r="H71" s="288">
        <f>'Capital Summary'!E70</f>
        <v>0</v>
      </c>
      <c r="I71" s="288">
        <f t="shared" si="1"/>
        <v>0</v>
      </c>
    </row>
    <row r="72" spans="1:10" x14ac:dyDescent="0.25">
      <c r="A72" s="286" t="s">
        <v>319</v>
      </c>
      <c r="B72" s="289" t="s">
        <v>320</v>
      </c>
      <c r="C72" s="288">
        <v>100000000</v>
      </c>
      <c r="D72" s="288">
        <v>0</v>
      </c>
      <c r="E72" s="312">
        <f t="shared" si="3"/>
        <v>100000000</v>
      </c>
      <c r="F72" s="320">
        <f>'Personnel mda Summary'!E73</f>
        <v>14786310</v>
      </c>
      <c r="G72" s="288">
        <f>'Overhead Summary'!E71</f>
        <v>5000000</v>
      </c>
      <c r="H72" s="288">
        <f>'Capital Summary'!E71</f>
        <v>39215850</v>
      </c>
      <c r="I72" s="288">
        <f t="shared" si="1"/>
        <v>59002160</v>
      </c>
    </row>
    <row r="73" spans="1:10" ht="15.75" thickBot="1" x14ac:dyDescent="0.3">
      <c r="A73" s="298"/>
      <c r="B73" s="299" t="s">
        <v>321</v>
      </c>
      <c r="C73" s="300">
        <f>SUM(C67:C72)</f>
        <v>1031000000</v>
      </c>
      <c r="D73" s="300">
        <f t="shared" ref="D73:E73" si="8">SUM(D67:D72)</f>
        <v>0</v>
      </c>
      <c r="E73" s="853">
        <f t="shared" si="8"/>
        <v>1031000000</v>
      </c>
      <c r="F73" s="323">
        <f>SUM(F67:F72)</f>
        <v>256676770</v>
      </c>
      <c r="G73" s="300">
        <f>SUM(G67:G72)</f>
        <v>158000000</v>
      </c>
      <c r="H73" s="300">
        <f>SUM(H67:H72)</f>
        <v>167247560</v>
      </c>
      <c r="I73" s="300">
        <f t="shared" si="1"/>
        <v>581924330</v>
      </c>
    </row>
    <row r="74" spans="1:10" s="294" customFormat="1" x14ac:dyDescent="0.25">
      <c r="A74" s="301"/>
      <c r="B74" s="302" t="s">
        <v>143</v>
      </c>
      <c r="C74" s="303"/>
      <c r="D74" s="303"/>
      <c r="E74" s="852"/>
      <c r="F74" s="324"/>
      <c r="G74" s="303"/>
      <c r="H74" s="303"/>
      <c r="I74" s="303"/>
    </row>
    <row r="75" spans="1:10" s="294" customFormat="1" x14ac:dyDescent="0.25">
      <c r="A75" s="286" t="s">
        <v>322</v>
      </c>
      <c r="B75" s="289" t="s">
        <v>323</v>
      </c>
      <c r="C75" s="288">
        <v>300000000</v>
      </c>
      <c r="D75" s="288">
        <v>5498000000</v>
      </c>
      <c r="E75" s="312">
        <f t="shared" si="3"/>
        <v>5798000000</v>
      </c>
      <c r="F75" s="320">
        <f>'Personnel mda Summary'!E76</f>
        <v>473590410</v>
      </c>
      <c r="G75" s="288">
        <f>'Overhead Summary'!E74</f>
        <v>749800000</v>
      </c>
      <c r="H75" s="288">
        <f>'Capital Summary'!E74</f>
        <v>6598836760</v>
      </c>
      <c r="I75" s="288">
        <f t="shared" ref="I75:I123" si="9">SUM(F75:H75)</f>
        <v>7822227170</v>
      </c>
    </row>
    <row r="76" spans="1:10" x14ac:dyDescent="0.25">
      <c r="A76" s="286" t="s">
        <v>324</v>
      </c>
      <c r="B76" s="289" t="s">
        <v>405</v>
      </c>
      <c r="C76" s="288">
        <v>2159291420</v>
      </c>
      <c r="D76" s="288">
        <v>482303270</v>
      </c>
      <c r="E76" s="312">
        <f t="shared" si="3"/>
        <v>2641594690</v>
      </c>
      <c r="F76" s="320">
        <f>'Personnel mda Summary'!E77</f>
        <v>61273640</v>
      </c>
      <c r="G76" s="288">
        <f>'Overhead Summary'!E75</f>
        <v>80000000</v>
      </c>
      <c r="H76" s="288">
        <f>'Capital Summary'!E75</f>
        <v>2471758070</v>
      </c>
      <c r="I76" s="288">
        <f t="shared" si="9"/>
        <v>2613031710</v>
      </c>
    </row>
    <row r="77" spans="1:10" x14ac:dyDescent="0.25">
      <c r="A77" s="290" t="s">
        <v>1741</v>
      </c>
      <c r="B77" s="289" t="s">
        <v>1720</v>
      </c>
      <c r="C77" s="288">
        <v>500000000</v>
      </c>
      <c r="D77" s="288">
        <v>500000000</v>
      </c>
      <c r="E77" s="312">
        <f t="shared" si="3"/>
        <v>1000000000</v>
      </c>
      <c r="F77" s="320">
        <f>'Personnel mda Summary'!E78</f>
        <v>3825150050</v>
      </c>
      <c r="G77" s="288">
        <f>'Overhead Summary'!E76</f>
        <v>300000000</v>
      </c>
      <c r="H77" s="288">
        <f>'Capital Summary'!E76</f>
        <v>660000000</v>
      </c>
      <c r="I77" s="288">
        <f t="shared" si="9"/>
        <v>4785150050</v>
      </c>
    </row>
    <row r="78" spans="1:10" x14ac:dyDescent="0.25">
      <c r="A78" s="286" t="s">
        <v>327</v>
      </c>
      <c r="B78" s="289" t="s">
        <v>328</v>
      </c>
      <c r="C78" s="288">
        <v>60000000</v>
      </c>
      <c r="D78" s="288">
        <v>0</v>
      </c>
      <c r="E78" s="312">
        <f t="shared" si="3"/>
        <v>60000000</v>
      </c>
      <c r="F78" s="320">
        <f>'Personnel mda Summary'!E79</f>
        <v>2631205840</v>
      </c>
      <c r="G78" s="288">
        <f>'Overhead Summary'!E77</f>
        <v>65000000</v>
      </c>
      <c r="H78" s="288">
        <f>'Capital Summary'!E77</f>
        <v>84363380</v>
      </c>
      <c r="I78" s="288">
        <f t="shared" si="9"/>
        <v>2780569220</v>
      </c>
    </row>
    <row r="79" spans="1:10" x14ac:dyDescent="0.25">
      <c r="A79" s="286" t="s">
        <v>329</v>
      </c>
      <c r="B79" s="289" t="s">
        <v>330</v>
      </c>
      <c r="C79" s="288">
        <v>4000000</v>
      </c>
      <c r="D79" s="288">
        <v>832951700</v>
      </c>
      <c r="E79" s="312">
        <f t="shared" si="3"/>
        <v>836951700</v>
      </c>
      <c r="F79" s="320">
        <f>'Personnel mda Summary'!E80</f>
        <v>93271530</v>
      </c>
      <c r="G79" s="288">
        <f>'Overhead Summary'!E78</f>
        <v>80000000</v>
      </c>
      <c r="H79" s="288">
        <f>'Capital Summary'!E78</f>
        <v>832951700</v>
      </c>
      <c r="I79" s="288">
        <f t="shared" si="9"/>
        <v>1006223230</v>
      </c>
    </row>
    <row r="80" spans="1:10" ht="15.75" thickBot="1" x14ac:dyDescent="0.3">
      <c r="A80" s="291"/>
      <c r="B80" s="292" t="s">
        <v>331</v>
      </c>
      <c r="C80" s="293">
        <f>SUM(C75:C79)</f>
        <v>3023291420</v>
      </c>
      <c r="D80" s="293">
        <f t="shared" ref="D80:E80" si="10">SUM(D75:D79)</f>
        <v>7313254970</v>
      </c>
      <c r="E80" s="293">
        <f t="shared" si="10"/>
        <v>10336546390</v>
      </c>
      <c r="F80" s="321">
        <f>SUM(F75:F79)</f>
        <v>7084491470</v>
      </c>
      <c r="G80" s="293">
        <f>SUM(G75:G79)</f>
        <v>1274800000</v>
      </c>
      <c r="H80" s="293">
        <f>SUM(H75:H79)</f>
        <v>10647909910</v>
      </c>
      <c r="I80" s="293">
        <f t="shared" si="9"/>
        <v>19007201380</v>
      </c>
      <c r="J80" s="890">
        <f>I80/I124</f>
        <v>0.17302073137508017</v>
      </c>
    </row>
    <row r="81" spans="1:9" s="294" customFormat="1" x14ac:dyDescent="0.25">
      <c r="A81" s="295"/>
      <c r="B81" s="296" t="s">
        <v>144</v>
      </c>
      <c r="C81" s="297"/>
      <c r="D81" s="297"/>
      <c r="E81" s="312"/>
      <c r="F81" s="322"/>
      <c r="G81" s="297"/>
      <c r="H81" s="297"/>
      <c r="I81" s="297"/>
    </row>
    <row r="82" spans="1:9" s="294" customFormat="1" x14ac:dyDescent="0.25">
      <c r="A82" s="286" t="s">
        <v>332</v>
      </c>
      <c r="B82" s="289" t="s">
        <v>333</v>
      </c>
      <c r="C82" s="288">
        <v>1100000000</v>
      </c>
      <c r="D82" s="288">
        <v>0</v>
      </c>
      <c r="E82" s="312">
        <f t="shared" si="3"/>
        <v>1100000000</v>
      </c>
      <c r="F82" s="320">
        <f>'Personnel mda Summary'!E83</f>
        <v>182857440</v>
      </c>
      <c r="G82" s="288">
        <f>'Overhead Summary'!E81</f>
        <v>47507900</v>
      </c>
      <c r="H82" s="288">
        <f>'Capital Summary'!E81</f>
        <v>0</v>
      </c>
      <c r="I82" s="288">
        <f t="shared" si="9"/>
        <v>230365340</v>
      </c>
    </row>
    <row r="83" spans="1:9" x14ac:dyDescent="0.25">
      <c r="A83" s="286" t="s">
        <v>334</v>
      </c>
      <c r="B83" s="289" t="s">
        <v>335</v>
      </c>
      <c r="C83" s="288">
        <v>1000000000</v>
      </c>
      <c r="D83" s="288">
        <v>4000000000</v>
      </c>
      <c r="E83" s="312">
        <f t="shared" si="3"/>
        <v>5000000000</v>
      </c>
      <c r="F83" s="320">
        <f>'Personnel mda Summary'!E84</f>
        <v>163117360</v>
      </c>
      <c r="G83" s="288">
        <f>'Overhead Summary'!E82</f>
        <v>63500000</v>
      </c>
      <c r="H83" s="288">
        <f>'Capital Summary'!E82</f>
        <v>1512695960</v>
      </c>
      <c r="I83" s="288">
        <f t="shared" si="9"/>
        <v>1739313320</v>
      </c>
    </row>
    <row r="84" spans="1:9" x14ac:dyDescent="0.25">
      <c r="A84" s="286" t="s">
        <v>336</v>
      </c>
      <c r="B84" s="289" t="s">
        <v>403</v>
      </c>
      <c r="C84" s="288">
        <v>300000000</v>
      </c>
      <c r="D84" s="288">
        <v>0</v>
      </c>
      <c r="E84" s="312">
        <f t="shared" si="3"/>
        <v>300000000</v>
      </c>
      <c r="F84" s="320">
        <f>'Personnel mda Summary'!E85</f>
        <v>22496650</v>
      </c>
      <c r="G84" s="288">
        <f>'Overhead Summary'!E83</f>
        <v>27194370</v>
      </c>
      <c r="H84" s="288">
        <f>'Capital Summary'!E83</f>
        <v>0</v>
      </c>
      <c r="I84" s="288">
        <f t="shared" si="9"/>
        <v>49691020</v>
      </c>
    </row>
    <row r="85" spans="1:9" x14ac:dyDescent="0.25">
      <c r="A85" s="286" t="s">
        <v>337</v>
      </c>
      <c r="B85" s="289" t="s">
        <v>404</v>
      </c>
      <c r="C85" s="288">
        <v>3703700</v>
      </c>
      <c r="D85" s="288">
        <v>0</v>
      </c>
      <c r="E85" s="312">
        <f t="shared" si="3"/>
        <v>3703700</v>
      </c>
      <c r="F85" s="320">
        <f>'Personnel mda Summary'!E86</f>
        <v>44203060</v>
      </c>
      <c r="G85" s="288">
        <f>'Overhead Summary'!E84</f>
        <v>5000000</v>
      </c>
      <c r="H85" s="288">
        <f>'Capital Summary'!E84</f>
        <v>55600000</v>
      </c>
      <c r="I85" s="288">
        <f t="shared" si="9"/>
        <v>104803060</v>
      </c>
    </row>
    <row r="86" spans="1:9" x14ac:dyDescent="0.25">
      <c r="A86" s="286" t="s">
        <v>338</v>
      </c>
      <c r="B86" s="289" t="s">
        <v>339</v>
      </c>
      <c r="C86" s="288">
        <v>100000000</v>
      </c>
      <c r="D86" s="288">
        <v>0</v>
      </c>
      <c r="E86" s="312">
        <f t="shared" si="3"/>
        <v>100000000</v>
      </c>
      <c r="F86" s="320">
        <f>'Personnel mda Summary'!E87</f>
        <v>0</v>
      </c>
      <c r="G86" s="288">
        <f>'Overhead Summary'!E85</f>
        <v>27500000</v>
      </c>
      <c r="H86" s="288">
        <f>'Capital Summary'!E85</f>
        <v>0</v>
      </c>
      <c r="I86" s="288">
        <f t="shared" si="9"/>
        <v>27500000</v>
      </c>
    </row>
    <row r="87" spans="1:9" x14ac:dyDescent="0.25">
      <c r="A87" s="286" t="s">
        <v>340</v>
      </c>
      <c r="B87" s="289" t="s">
        <v>341</v>
      </c>
      <c r="C87" s="288">
        <v>150000000</v>
      </c>
      <c r="D87" s="288">
        <v>0</v>
      </c>
      <c r="E87" s="312">
        <f t="shared" si="3"/>
        <v>150000000</v>
      </c>
      <c r="F87" s="320">
        <f>'Personnel mda Summary'!E88</f>
        <v>40973440</v>
      </c>
      <c r="G87" s="288">
        <f>'Overhead Summary'!E86</f>
        <v>31088520</v>
      </c>
      <c r="H87" s="288">
        <f>'Capital Summary'!E86</f>
        <v>31421330</v>
      </c>
      <c r="I87" s="288">
        <f t="shared" si="9"/>
        <v>103483290</v>
      </c>
    </row>
    <row r="88" spans="1:9" x14ac:dyDescent="0.25">
      <c r="A88" s="286" t="s">
        <v>342</v>
      </c>
      <c r="B88" s="289" t="s">
        <v>343</v>
      </c>
      <c r="C88" s="288">
        <v>80000000</v>
      </c>
      <c r="D88" s="288">
        <v>0</v>
      </c>
      <c r="E88" s="312">
        <f t="shared" si="3"/>
        <v>80000000</v>
      </c>
      <c r="F88" s="320">
        <f>'Personnel mda Summary'!E89</f>
        <v>17064370</v>
      </c>
      <c r="G88" s="288">
        <f>'Overhead Summary'!E87</f>
        <v>10000000</v>
      </c>
      <c r="H88" s="288">
        <f>'Capital Summary'!E87</f>
        <v>0</v>
      </c>
      <c r="I88" s="288">
        <f t="shared" si="9"/>
        <v>27064370</v>
      </c>
    </row>
    <row r="89" spans="1:9" x14ac:dyDescent="0.25">
      <c r="A89" s="286" t="s">
        <v>344</v>
      </c>
      <c r="B89" s="289" t="s">
        <v>345</v>
      </c>
      <c r="C89" s="288">
        <v>200000000</v>
      </c>
      <c r="D89" s="288">
        <v>0</v>
      </c>
      <c r="E89" s="312">
        <f t="shared" si="3"/>
        <v>200000000</v>
      </c>
      <c r="F89" s="320">
        <f>'Personnel mda Summary'!E90</f>
        <v>0</v>
      </c>
      <c r="G89" s="288">
        <f>'Overhead Summary'!E88</f>
        <v>0</v>
      </c>
      <c r="H89" s="288">
        <f>'Capital Summary'!E88</f>
        <v>0</v>
      </c>
      <c r="I89" s="288">
        <f t="shared" si="9"/>
        <v>0</v>
      </c>
    </row>
    <row r="90" spans="1:9" x14ac:dyDescent="0.25">
      <c r="A90" s="286" t="s">
        <v>346</v>
      </c>
      <c r="B90" s="289" t="s">
        <v>347</v>
      </c>
      <c r="C90" s="288">
        <v>500000000</v>
      </c>
      <c r="D90" s="288">
        <v>0</v>
      </c>
      <c r="E90" s="312">
        <f t="shared" si="3"/>
        <v>500000000</v>
      </c>
      <c r="F90" s="320">
        <f>'Personnel mda Summary'!E91</f>
        <v>71453090</v>
      </c>
      <c r="G90" s="288">
        <f>'Overhead Summary'!E89</f>
        <v>15863730</v>
      </c>
      <c r="H90" s="288">
        <f>'Capital Summary'!E89</f>
        <v>650000000</v>
      </c>
      <c r="I90" s="288">
        <f t="shared" si="9"/>
        <v>737316820</v>
      </c>
    </row>
    <row r="91" spans="1:9" x14ac:dyDescent="0.25">
      <c r="A91" s="304" t="s">
        <v>348</v>
      </c>
      <c r="B91" s="305" t="s">
        <v>349</v>
      </c>
      <c r="C91" s="288">
        <v>1000000</v>
      </c>
      <c r="D91" s="306">
        <v>900000000</v>
      </c>
      <c r="E91" s="312">
        <f t="shared" ref="E91:E122" si="11">SUM(C91:D91)</f>
        <v>901000000</v>
      </c>
      <c r="F91" s="320">
        <f>'Personnel mda Summary'!E92</f>
        <v>54961340</v>
      </c>
      <c r="G91" s="288">
        <f>'Overhead Summary'!E90</f>
        <v>10000000</v>
      </c>
      <c r="H91" s="288">
        <f>'Capital Summary'!E90</f>
        <v>2021744580</v>
      </c>
      <c r="I91" s="306">
        <f t="shared" si="9"/>
        <v>2086705920</v>
      </c>
    </row>
    <row r="92" spans="1:9" ht="15.75" thickBot="1" x14ac:dyDescent="0.3">
      <c r="A92" s="298"/>
      <c r="B92" s="299" t="s">
        <v>350</v>
      </c>
      <c r="C92" s="300">
        <f>SUM(C82:C91)</f>
        <v>3434703700</v>
      </c>
      <c r="D92" s="300">
        <f t="shared" ref="D92:E92" si="12">SUM(D82:D91)</f>
        <v>4900000000</v>
      </c>
      <c r="E92" s="853">
        <f t="shared" si="12"/>
        <v>8334703700</v>
      </c>
      <c r="F92" s="323">
        <f>SUM(F82:F91)</f>
        <v>597126750</v>
      </c>
      <c r="G92" s="300">
        <f>SUM(G82:G91)</f>
        <v>237654520</v>
      </c>
      <c r="H92" s="300">
        <f>SUM(H82:H91)</f>
        <v>4271461870</v>
      </c>
      <c r="I92" s="300">
        <f t="shared" si="9"/>
        <v>5106243140</v>
      </c>
    </row>
    <row r="93" spans="1:9" s="294" customFormat="1" x14ac:dyDescent="0.25">
      <c r="A93" s="301"/>
      <c r="B93" s="302" t="s">
        <v>145</v>
      </c>
      <c r="C93" s="303"/>
      <c r="D93" s="303"/>
      <c r="E93" s="852"/>
      <c r="F93" s="324"/>
      <c r="G93" s="303"/>
      <c r="H93" s="303"/>
      <c r="I93" s="303"/>
    </row>
    <row r="94" spans="1:9" s="294" customFormat="1" x14ac:dyDescent="0.25">
      <c r="A94" s="286" t="s">
        <v>351</v>
      </c>
      <c r="B94" s="289" t="s">
        <v>352</v>
      </c>
      <c r="C94" s="288">
        <v>80600000</v>
      </c>
      <c r="D94" s="288">
        <v>0</v>
      </c>
      <c r="E94" s="312">
        <f t="shared" si="11"/>
        <v>80600000</v>
      </c>
      <c r="F94" s="320">
        <f>'Personnel mda Summary'!E95</f>
        <v>109389090</v>
      </c>
      <c r="G94" s="288">
        <f>'Overhead Summary'!E93</f>
        <v>145000000</v>
      </c>
      <c r="H94" s="288">
        <f>'Capital Summary'!E93</f>
        <v>115000000</v>
      </c>
      <c r="I94" s="288">
        <f t="shared" si="9"/>
        <v>369389090</v>
      </c>
    </row>
    <row r="95" spans="1:9" x14ac:dyDescent="0.25">
      <c r="A95" s="286" t="s">
        <v>353</v>
      </c>
      <c r="B95" s="289" t="s">
        <v>408</v>
      </c>
      <c r="C95" s="288">
        <v>2060000</v>
      </c>
      <c r="D95" s="288">
        <v>0</v>
      </c>
      <c r="E95" s="312">
        <f t="shared" si="11"/>
        <v>2060000</v>
      </c>
      <c r="F95" s="320">
        <f>'Personnel mda Summary'!E96</f>
        <v>62853380</v>
      </c>
      <c r="G95" s="288">
        <f>'Overhead Summary'!E94</f>
        <v>114550000</v>
      </c>
      <c r="H95" s="288">
        <f>'Capital Summary'!E94</f>
        <v>25920000</v>
      </c>
      <c r="I95" s="288">
        <f t="shared" si="9"/>
        <v>203323380</v>
      </c>
    </row>
    <row r="96" spans="1:9" x14ac:dyDescent="0.25">
      <c r="A96" s="286" t="s">
        <v>354</v>
      </c>
      <c r="B96" s="289" t="s">
        <v>355</v>
      </c>
      <c r="C96" s="288">
        <v>1000000</v>
      </c>
      <c r="D96" s="288">
        <v>0</v>
      </c>
      <c r="E96" s="312">
        <f t="shared" si="11"/>
        <v>1000000</v>
      </c>
      <c r="F96" s="320">
        <f>'Personnel mda Summary'!E97</f>
        <v>1318958720</v>
      </c>
      <c r="G96" s="288">
        <f>'Overhead Summary'!E95</f>
        <v>22500000</v>
      </c>
      <c r="H96" s="288">
        <f>'Capital Summary'!E95</f>
        <v>491930000</v>
      </c>
      <c r="I96" s="288">
        <f t="shared" si="9"/>
        <v>1833388720</v>
      </c>
    </row>
    <row r="97" spans="1:9" hidden="1" x14ac:dyDescent="0.25">
      <c r="A97" s="290" t="s">
        <v>356</v>
      </c>
      <c r="B97" s="289" t="s">
        <v>357</v>
      </c>
      <c r="C97" s="288">
        <v>0</v>
      </c>
      <c r="D97" s="288">
        <v>0</v>
      </c>
      <c r="E97" s="312">
        <f t="shared" si="11"/>
        <v>0</v>
      </c>
      <c r="F97" s="320">
        <f>'Personnel mda Summary'!E98</f>
        <v>0</v>
      </c>
      <c r="G97" s="288">
        <f>'Overhead Summary'!E96</f>
        <v>0</v>
      </c>
      <c r="H97" s="288">
        <f>'Capital Summary'!E96</f>
        <v>0</v>
      </c>
      <c r="I97" s="288">
        <f t="shared" si="9"/>
        <v>0</v>
      </c>
    </row>
    <row r="98" spans="1:9" x14ac:dyDescent="0.25">
      <c r="A98" s="286" t="s">
        <v>358</v>
      </c>
      <c r="B98" s="289" t="s">
        <v>359</v>
      </c>
      <c r="C98" s="288">
        <v>10000000</v>
      </c>
      <c r="D98" s="288">
        <v>0</v>
      </c>
      <c r="E98" s="312">
        <f t="shared" si="11"/>
        <v>10000000</v>
      </c>
      <c r="F98" s="320">
        <f>'Personnel mda Summary'!E99</f>
        <v>112417790</v>
      </c>
      <c r="G98" s="288">
        <f>'Overhead Summary'!E97</f>
        <v>52500000</v>
      </c>
      <c r="H98" s="288">
        <f>'Capital Summary'!E97</f>
        <v>5610000</v>
      </c>
      <c r="I98" s="288">
        <f t="shared" si="9"/>
        <v>170527790</v>
      </c>
    </row>
    <row r="99" spans="1:9" ht="15.75" thickBot="1" x14ac:dyDescent="0.3">
      <c r="A99" s="291"/>
      <c r="B99" s="292" t="s">
        <v>360</v>
      </c>
      <c r="C99" s="293">
        <f>SUM(C94:C98)</f>
        <v>93660000</v>
      </c>
      <c r="D99" s="293">
        <f t="shared" ref="D99:E99" si="13">SUM(D94:D98)</f>
        <v>0</v>
      </c>
      <c r="E99" s="293">
        <f t="shared" si="13"/>
        <v>93660000</v>
      </c>
      <c r="F99" s="321">
        <f>SUM(F94:F98)</f>
        <v>1603618980</v>
      </c>
      <c r="G99" s="293">
        <f>SUM(G94:G98)</f>
        <v>334550000</v>
      </c>
      <c r="H99" s="293">
        <f>SUM(H94:H98)</f>
        <v>638460000</v>
      </c>
      <c r="I99" s="293">
        <f t="shared" si="9"/>
        <v>2576628980</v>
      </c>
    </row>
    <row r="100" spans="1:9" s="294" customFormat="1" x14ac:dyDescent="0.25">
      <c r="A100" s="295"/>
      <c r="B100" s="296" t="s">
        <v>146</v>
      </c>
      <c r="C100" s="297"/>
      <c r="D100" s="297"/>
      <c r="E100" s="312"/>
      <c r="F100" s="322"/>
      <c r="G100" s="297"/>
      <c r="H100" s="297"/>
      <c r="I100" s="297"/>
    </row>
    <row r="101" spans="1:9" s="294" customFormat="1" x14ac:dyDescent="0.25">
      <c r="A101" s="286" t="s">
        <v>361</v>
      </c>
      <c r="B101" s="289" t="s">
        <v>362</v>
      </c>
      <c r="C101" s="288">
        <v>3000000</v>
      </c>
      <c r="D101" s="288">
        <v>0</v>
      </c>
      <c r="E101" s="312">
        <f t="shared" si="11"/>
        <v>3000000</v>
      </c>
      <c r="F101" s="320">
        <f>'Personnel mda Summary'!E102</f>
        <v>58848900</v>
      </c>
      <c r="G101" s="288">
        <f>'Overhead Summary'!E100</f>
        <v>63454920</v>
      </c>
      <c r="H101" s="288">
        <f>'Capital Summary'!E100</f>
        <v>55000000</v>
      </c>
      <c r="I101" s="288">
        <f t="shared" si="9"/>
        <v>177303820</v>
      </c>
    </row>
    <row r="102" spans="1:9" x14ac:dyDescent="0.25">
      <c r="A102" s="286" t="s">
        <v>363</v>
      </c>
      <c r="B102" s="289" t="s">
        <v>364</v>
      </c>
      <c r="C102" s="288">
        <v>50000000</v>
      </c>
      <c r="D102" s="288">
        <v>0</v>
      </c>
      <c r="E102" s="312">
        <f t="shared" si="11"/>
        <v>50000000</v>
      </c>
      <c r="F102" s="320">
        <f>'Personnel mda Summary'!E103</f>
        <v>207630550</v>
      </c>
      <c r="G102" s="288">
        <f>'Overhead Summary'!E101</f>
        <v>75000000</v>
      </c>
      <c r="H102" s="288">
        <f>'Capital Summary'!E101</f>
        <v>25000000</v>
      </c>
      <c r="I102" s="288">
        <f t="shared" si="9"/>
        <v>307630550</v>
      </c>
    </row>
    <row r="103" spans="1:9" x14ac:dyDescent="0.25">
      <c r="A103" s="286" t="s">
        <v>365</v>
      </c>
      <c r="B103" s="289" t="s">
        <v>366</v>
      </c>
      <c r="C103" s="288">
        <v>120000000</v>
      </c>
      <c r="D103" s="288">
        <v>0</v>
      </c>
      <c r="E103" s="312">
        <f t="shared" si="11"/>
        <v>120000000</v>
      </c>
      <c r="F103" s="320">
        <f>'Personnel mda Summary'!E104</f>
        <v>390987670</v>
      </c>
      <c r="G103" s="288">
        <f>'Overhead Summary'!E102</f>
        <v>312274630</v>
      </c>
      <c r="H103" s="288">
        <f>'Capital Summary'!E102</f>
        <v>30379500</v>
      </c>
      <c r="I103" s="288">
        <f t="shared" si="9"/>
        <v>733641800</v>
      </c>
    </row>
    <row r="104" spans="1:9" x14ac:dyDescent="0.25">
      <c r="A104" s="286" t="s">
        <v>367</v>
      </c>
      <c r="B104" s="289" t="s">
        <v>368</v>
      </c>
      <c r="C104" s="288">
        <v>35000000</v>
      </c>
      <c r="D104" s="288">
        <v>0</v>
      </c>
      <c r="E104" s="312">
        <f t="shared" si="11"/>
        <v>35000000</v>
      </c>
      <c r="F104" s="320">
        <f>'Personnel mda Summary'!E105</f>
        <v>410839180</v>
      </c>
      <c r="G104" s="288">
        <f>'Overhead Summary'!E103</f>
        <v>144305530</v>
      </c>
      <c r="H104" s="288">
        <f>'Capital Summary'!E103</f>
        <v>24000000</v>
      </c>
      <c r="I104" s="288">
        <f t="shared" si="9"/>
        <v>579144710</v>
      </c>
    </row>
    <row r="105" spans="1:9" ht="15.75" thickBot="1" x14ac:dyDescent="0.3">
      <c r="A105" s="298"/>
      <c r="B105" s="299" t="s">
        <v>369</v>
      </c>
      <c r="C105" s="300">
        <f>SUM(C101:C104)</f>
        <v>208000000</v>
      </c>
      <c r="D105" s="300">
        <f t="shared" ref="D105:E105" si="14">SUM(D101:D104)</f>
        <v>0</v>
      </c>
      <c r="E105" s="853">
        <f t="shared" si="14"/>
        <v>208000000</v>
      </c>
      <c r="F105" s="323">
        <f>SUM(F101:F104)</f>
        <v>1068306300</v>
      </c>
      <c r="G105" s="300">
        <f>SUM(G101:G104)</f>
        <v>595035080</v>
      </c>
      <c r="H105" s="300">
        <f>SUM(H101:H104)</f>
        <v>134379500</v>
      </c>
      <c r="I105" s="300">
        <f t="shared" si="9"/>
        <v>1797720880</v>
      </c>
    </row>
    <row r="106" spans="1:9" s="294" customFormat="1" x14ac:dyDescent="0.25">
      <c r="A106" s="301"/>
      <c r="B106" s="302" t="s">
        <v>147</v>
      </c>
      <c r="C106" s="303"/>
      <c r="D106" s="303"/>
      <c r="E106" s="852"/>
      <c r="F106" s="324"/>
      <c r="G106" s="303"/>
      <c r="H106" s="303"/>
      <c r="I106" s="303"/>
    </row>
    <row r="107" spans="1:9" s="294" customFormat="1" x14ac:dyDescent="0.25">
      <c r="A107" s="286" t="s">
        <v>370</v>
      </c>
      <c r="B107" s="289" t="s">
        <v>371</v>
      </c>
      <c r="C107" s="288">
        <v>2500000</v>
      </c>
      <c r="D107" s="288">
        <v>0</v>
      </c>
      <c r="E107" s="312">
        <f t="shared" si="11"/>
        <v>2500000</v>
      </c>
      <c r="F107" s="320">
        <f>'Personnel mda Summary'!E108</f>
        <v>60854990</v>
      </c>
      <c r="G107" s="288">
        <f>'Overhead Summary'!E106</f>
        <v>3000000</v>
      </c>
      <c r="H107" s="288">
        <f>'Capital Summary'!E106</f>
        <v>53570000</v>
      </c>
      <c r="I107" s="288">
        <f t="shared" si="9"/>
        <v>117424990</v>
      </c>
    </row>
    <row r="108" spans="1:9" s="294" customFormat="1" hidden="1" x14ac:dyDescent="0.25">
      <c r="A108" s="290" t="s">
        <v>372</v>
      </c>
      <c r="B108" s="289" t="s">
        <v>373</v>
      </c>
      <c r="C108" s="288">
        <v>0</v>
      </c>
      <c r="D108" s="288">
        <v>0</v>
      </c>
      <c r="E108" s="312">
        <f t="shared" si="11"/>
        <v>0</v>
      </c>
      <c r="F108" s="320">
        <f>'Personnel mda Summary'!E109</f>
        <v>0</v>
      </c>
      <c r="G108" s="288">
        <f>'Overhead Summary'!E107</f>
        <v>0</v>
      </c>
      <c r="H108" s="288">
        <f>'Capital Summary'!E107</f>
        <v>0</v>
      </c>
      <c r="I108" s="288">
        <f t="shared" si="9"/>
        <v>0</v>
      </c>
    </row>
    <row r="109" spans="1:9" x14ac:dyDescent="0.25">
      <c r="A109" s="286" t="s">
        <v>374</v>
      </c>
      <c r="B109" s="289" t="s">
        <v>375</v>
      </c>
      <c r="C109" s="288">
        <v>307300000</v>
      </c>
      <c r="D109" s="288">
        <v>0</v>
      </c>
      <c r="E109" s="312">
        <f t="shared" si="11"/>
        <v>307300000</v>
      </c>
      <c r="F109" s="320">
        <f>'Personnel mda Summary'!E110</f>
        <v>202805800</v>
      </c>
      <c r="G109" s="288">
        <f>'Overhead Summary'!E108</f>
        <v>110000000</v>
      </c>
      <c r="H109" s="288">
        <f>'Capital Summary'!E108</f>
        <v>102260830</v>
      </c>
      <c r="I109" s="288">
        <f t="shared" si="9"/>
        <v>415066630</v>
      </c>
    </row>
    <row r="110" spans="1:9" ht="15.75" thickBot="1" x14ac:dyDescent="0.3">
      <c r="A110" s="291"/>
      <c r="B110" s="292" t="s">
        <v>376</v>
      </c>
      <c r="C110" s="293">
        <f>SUM(C107:C109)</f>
        <v>309800000</v>
      </c>
      <c r="D110" s="293">
        <f t="shared" ref="D110:E110" si="15">SUM(D107:D109)</f>
        <v>0</v>
      </c>
      <c r="E110" s="293">
        <f t="shared" si="15"/>
        <v>309800000</v>
      </c>
      <c r="F110" s="321">
        <f>SUM(F107:F109)</f>
        <v>263660790</v>
      </c>
      <c r="G110" s="293">
        <f>SUM(G107:G109)</f>
        <v>113000000</v>
      </c>
      <c r="H110" s="293">
        <f>SUM(H107:H109)</f>
        <v>155830830</v>
      </c>
      <c r="I110" s="293">
        <f t="shared" si="9"/>
        <v>532491620</v>
      </c>
    </row>
    <row r="111" spans="1:9" s="294" customFormat="1" x14ac:dyDescent="0.25">
      <c r="A111" s="295"/>
      <c r="B111" s="296" t="s">
        <v>148</v>
      </c>
      <c r="C111" s="297"/>
      <c r="D111" s="297"/>
      <c r="E111" s="312"/>
      <c r="F111" s="322"/>
      <c r="G111" s="297"/>
      <c r="H111" s="297"/>
      <c r="I111" s="297"/>
    </row>
    <row r="112" spans="1:9" s="294" customFormat="1" x14ac:dyDescent="0.25">
      <c r="A112" s="286" t="s">
        <v>377</v>
      </c>
      <c r="B112" s="289" t="s">
        <v>378</v>
      </c>
      <c r="C112" s="288">
        <v>1500000</v>
      </c>
      <c r="D112" s="288">
        <v>0</v>
      </c>
      <c r="E112" s="312">
        <f t="shared" si="11"/>
        <v>1500000</v>
      </c>
      <c r="F112" s="320">
        <f>'Personnel mda Summary'!E113</f>
        <v>41207290</v>
      </c>
      <c r="G112" s="288">
        <f>'Overhead Summary'!E111</f>
        <v>3760000</v>
      </c>
      <c r="H112" s="288">
        <f>'Capital Summary'!E111</f>
        <v>41966930</v>
      </c>
      <c r="I112" s="288">
        <f t="shared" si="9"/>
        <v>86934220</v>
      </c>
    </row>
    <row r="113" spans="1:9" x14ac:dyDescent="0.25">
      <c r="A113" s="286" t="s">
        <v>379</v>
      </c>
      <c r="B113" s="289" t="s">
        <v>380</v>
      </c>
      <c r="C113" s="288">
        <v>450000000</v>
      </c>
      <c r="D113" s="288">
        <v>2500000000</v>
      </c>
      <c r="E113" s="312">
        <f t="shared" si="11"/>
        <v>2950000000</v>
      </c>
      <c r="F113" s="320">
        <f>'Personnel mda Summary'!E114</f>
        <v>270127450</v>
      </c>
      <c r="G113" s="288">
        <f>'Overhead Summary'!E112</f>
        <v>60000000</v>
      </c>
      <c r="H113" s="288">
        <f>'Capital Summary'!E112</f>
        <v>3717986300</v>
      </c>
      <c r="I113" s="288">
        <f>SUM(F113:H113)</f>
        <v>4048113750</v>
      </c>
    </row>
    <row r="114" spans="1:9" hidden="1" x14ac:dyDescent="0.25">
      <c r="A114" s="290" t="s">
        <v>381</v>
      </c>
      <c r="B114" s="289" t="s">
        <v>382</v>
      </c>
      <c r="C114" s="288">
        <v>0</v>
      </c>
      <c r="D114" s="288">
        <v>0</v>
      </c>
      <c r="E114" s="312">
        <f t="shared" si="11"/>
        <v>0</v>
      </c>
      <c r="F114" s="320">
        <f>'Personnel mda Summary'!E115</f>
        <v>0</v>
      </c>
      <c r="G114" s="288">
        <f>'Overhead Summary'!E113</f>
        <v>0</v>
      </c>
      <c r="H114" s="288">
        <f>'Capital Summary'!E113</f>
        <v>0</v>
      </c>
      <c r="I114" s="288">
        <f t="shared" si="9"/>
        <v>0</v>
      </c>
    </row>
    <row r="115" spans="1:9" x14ac:dyDescent="0.25">
      <c r="A115" s="286" t="s">
        <v>383</v>
      </c>
      <c r="B115" s="289" t="s">
        <v>384</v>
      </c>
      <c r="C115" s="288">
        <v>20000000</v>
      </c>
      <c r="D115" s="288">
        <v>385000000</v>
      </c>
      <c r="E115" s="312">
        <f t="shared" si="11"/>
        <v>405000000</v>
      </c>
      <c r="F115" s="320">
        <f>'Personnel mda Summary'!E116</f>
        <v>74931960</v>
      </c>
      <c r="G115" s="288">
        <f>'Overhead Summary'!E114</f>
        <v>2000000</v>
      </c>
      <c r="H115" s="288">
        <f>'Capital Summary'!E114</f>
        <v>400000000</v>
      </c>
      <c r="I115" s="288">
        <f t="shared" si="9"/>
        <v>476931960</v>
      </c>
    </row>
    <row r="116" spans="1:9" x14ac:dyDescent="0.25">
      <c r="A116" s="304" t="s">
        <v>385</v>
      </c>
      <c r="B116" s="305" t="s">
        <v>386</v>
      </c>
      <c r="C116" s="288">
        <v>22250000</v>
      </c>
      <c r="D116" s="306">
        <v>0</v>
      </c>
      <c r="E116" s="312">
        <f t="shared" si="11"/>
        <v>22250000</v>
      </c>
      <c r="F116" s="320">
        <f>'Personnel mda Summary'!E117</f>
        <v>80971790</v>
      </c>
      <c r="G116" s="288">
        <f>'Overhead Summary'!E115</f>
        <v>11000000</v>
      </c>
      <c r="H116" s="288">
        <f>'Capital Summary'!E115</f>
        <v>60493320</v>
      </c>
      <c r="I116" s="306">
        <f t="shared" si="9"/>
        <v>152465110</v>
      </c>
    </row>
    <row r="117" spans="1:9" ht="15.75" thickBot="1" x14ac:dyDescent="0.3">
      <c r="A117" s="298"/>
      <c r="B117" s="299" t="s">
        <v>387</v>
      </c>
      <c r="C117" s="300">
        <f>SUM(C112:C116)</f>
        <v>493750000</v>
      </c>
      <c r="D117" s="300">
        <f t="shared" ref="D117:E117" si="16">SUM(D112:D116)</f>
        <v>2885000000</v>
      </c>
      <c r="E117" s="853">
        <f t="shared" si="16"/>
        <v>3378750000</v>
      </c>
      <c r="F117" s="323">
        <f>SUM(F112:F116)</f>
        <v>467238490</v>
      </c>
      <c r="G117" s="300">
        <f>SUM(G112:G116)</f>
        <v>76760000</v>
      </c>
      <c r="H117" s="300">
        <f>SUM(H112:H116)</f>
        <v>4220446550</v>
      </c>
      <c r="I117" s="300">
        <f t="shared" si="9"/>
        <v>4764445040</v>
      </c>
    </row>
    <row r="118" spans="1:9" s="294" customFormat="1" x14ac:dyDescent="0.25">
      <c r="A118" s="301"/>
      <c r="B118" s="302" t="s">
        <v>388</v>
      </c>
      <c r="C118" s="303"/>
      <c r="D118" s="303"/>
      <c r="E118" s="852"/>
      <c r="F118" s="324"/>
      <c r="G118" s="303"/>
      <c r="H118" s="303"/>
      <c r="I118" s="303"/>
    </row>
    <row r="119" spans="1:9" s="294" customFormat="1" x14ac:dyDescent="0.25">
      <c r="A119" s="286" t="s">
        <v>389</v>
      </c>
      <c r="B119" s="289" t="s">
        <v>390</v>
      </c>
      <c r="C119" s="288">
        <v>1000000</v>
      </c>
      <c r="D119" s="288">
        <v>3033400000</v>
      </c>
      <c r="E119" s="312">
        <f t="shared" si="11"/>
        <v>3034400000</v>
      </c>
      <c r="F119" s="320">
        <f>'Personnel mda Summary'!E120</f>
        <v>775101900</v>
      </c>
      <c r="G119" s="288">
        <f>'Overhead Summary'!E118</f>
        <v>4761841430</v>
      </c>
      <c r="H119" s="288">
        <f>'Capital Summary'!E118</f>
        <v>418800000</v>
      </c>
      <c r="I119" s="288">
        <f t="shared" si="9"/>
        <v>5955743330</v>
      </c>
    </row>
    <row r="120" spans="1:9" x14ac:dyDescent="0.25">
      <c r="A120" s="286" t="s">
        <v>391</v>
      </c>
      <c r="B120" s="289" t="s">
        <v>392</v>
      </c>
      <c r="C120" s="288">
        <v>0</v>
      </c>
      <c r="D120" s="288">
        <v>0</v>
      </c>
      <c r="E120" s="312">
        <f t="shared" si="11"/>
        <v>0</v>
      </c>
      <c r="F120" s="320">
        <f>'Personnel mda Summary'!E121</f>
        <v>4300950</v>
      </c>
      <c r="G120" s="288">
        <f>'Overhead Summary'!E119</f>
        <v>2059927660</v>
      </c>
      <c r="H120" s="288">
        <f>'Capital Summary'!E119</f>
        <v>21527225040</v>
      </c>
      <c r="I120" s="288">
        <f t="shared" si="9"/>
        <v>23591453650</v>
      </c>
    </row>
    <row r="121" spans="1:9" x14ac:dyDescent="0.25">
      <c r="A121" s="286" t="s">
        <v>393</v>
      </c>
      <c r="B121" s="289" t="s">
        <v>394</v>
      </c>
      <c r="C121" s="288">
        <v>50321186020</v>
      </c>
      <c r="D121" s="288">
        <v>0</v>
      </c>
      <c r="E121" s="312">
        <f t="shared" si="11"/>
        <v>50321186020</v>
      </c>
      <c r="F121" s="320">
        <f>'Personnel mda Summary'!E122</f>
        <v>115641710</v>
      </c>
      <c r="G121" s="288">
        <f>'Overhead Summary'!E120</f>
        <v>76000000</v>
      </c>
      <c r="H121" s="288">
        <f>'Capital Summary'!E120</f>
        <v>15000000</v>
      </c>
      <c r="I121" s="288">
        <f t="shared" si="9"/>
        <v>206641710</v>
      </c>
    </row>
    <row r="122" spans="1:9" x14ac:dyDescent="0.25">
      <c r="A122" s="286" t="s">
        <v>395</v>
      </c>
      <c r="B122" s="289" t="s">
        <v>396</v>
      </c>
      <c r="C122" s="288">
        <v>9608568380</v>
      </c>
      <c r="D122" s="288">
        <v>0</v>
      </c>
      <c r="E122" s="312">
        <f t="shared" si="11"/>
        <v>9608568380</v>
      </c>
      <c r="F122" s="320">
        <f>'Personnel mda Summary'!E123</f>
        <v>35023270</v>
      </c>
      <c r="G122" s="288">
        <f>'Overhead Summary'!E121</f>
        <v>154134770</v>
      </c>
      <c r="H122" s="288">
        <f>'Capital Summary'!E121</f>
        <v>99742680</v>
      </c>
      <c r="I122" s="288">
        <f t="shared" si="9"/>
        <v>288900720</v>
      </c>
    </row>
    <row r="123" spans="1:9" ht="15.75" thickBot="1" x14ac:dyDescent="0.3">
      <c r="A123" s="291"/>
      <c r="B123" s="292" t="s">
        <v>397</v>
      </c>
      <c r="C123" s="293">
        <f>SUM(C119:C122)</f>
        <v>59930754400</v>
      </c>
      <c r="D123" s="293">
        <f t="shared" ref="D123:E123" si="17">SUM(D119:D122)</f>
        <v>3033400000</v>
      </c>
      <c r="E123" s="293">
        <f t="shared" si="17"/>
        <v>62964154400</v>
      </c>
      <c r="F123" s="321">
        <f>SUM(F119:F122)</f>
        <v>930067830</v>
      </c>
      <c r="G123" s="293">
        <f>SUM(G119:G122)</f>
        <v>7051903860</v>
      </c>
      <c r="H123" s="293">
        <f>SUM(H119:H122)</f>
        <v>22060767720</v>
      </c>
      <c r="I123" s="293">
        <f t="shared" si="9"/>
        <v>30042739410</v>
      </c>
    </row>
    <row r="124" spans="1:9" s="294" customFormat="1" ht="15.75" thickBot="1" x14ac:dyDescent="0.3">
      <c r="A124" s="307"/>
      <c r="B124" s="308" t="s">
        <v>201</v>
      </c>
      <c r="C124" s="309">
        <f>C123+C117+C110+C105+C99+C92+C80+C73+C65+C46+C37+C31+C25</f>
        <v>76903391630</v>
      </c>
      <c r="D124" s="309">
        <f>D123+D117+D110+D105+D99+D92+D80+D73+D65+D46+D37+D31+D25</f>
        <v>32951660010</v>
      </c>
      <c r="E124" s="855">
        <f t="shared" ref="E124:I124" si="18">E123+E117+E110+E105+E99+E92+E80+E73+E65+E46+E37+E31+E25</f>
        <v>109855051640</v>
      </c>
      <c r="F124" s="854">
        <f t="shared" si="18"/>
        <v>31599386530</v>
      </c>
      <c r="G124" s="309">
        <f t="shared" si="18"/>
        <v>19020896610</v>
      </c>
      <c r="H124" s="309">
        <f t="shared" si="18"/>
        <v>59234768500</v>
      </c>
      <c r="I124" s="309">
        <f t="shared" si="18"/>
        <v>109855051640</v>
      </c>
    </row>
    <row r="125" spans="1:9" s="294" customFormat="1" x14ac:dyDescent="0.25">
      <c r="A125" s="310"/>
      <c r="B125" s="136"/>
      <c r="C125" s="136"/>
      <c r="D125" s="136"/>
      <c r="E125" s="136"/>
      <c r="F125" s="136"/>
      <c r="G125" s="136"/>
      <c r="H125" s="136"/>
      <c r="I125" s="251"/>
    </row>
    <row r="127" spans="1:9" x14ac:dyDescent="0.25">
      <c r="C127" s="237"/>
      <c r="D127" s="237"/>
      <c r="E127" s="237"/>
      <c r="F127" s="237"/>
      <c r="G127" s="237"/>
      <c r="H127" s="237"/>
      <c r="I127" s="237"/>
    </row>
    <row r="128" spans="1:9" x14ac:dyDescent="0.25">
      <c r="I128" s="251"/>
    </row>
    <row r="129" spans="3:9" x14ac:dyDescent="0.25">
      <c r="C129" s="237"/>
      <c r="D129" s="237"/>
      <c r="E129" s="237"/>
      <c r="F129" s="237"/>
      <c r="G129" s="237"/>
      <c r="H129" s="237"/>
      <c r="I129" s="251"/>
    </row>
    <row r="130" spans="3:9" x14ac:dyDescent="0.25">
      <c r="I130" s="251"/>
    </row>
  </sheetData>
  <mergeCells count="12">
    <mergeCell ref="H5:H6"/>
    <mergeCell ref="I5:I6"/>
    <mergeCell ref="A1:I1"/>
    <mergeCell ref="A2:I2"/>
    <mergeCell ref="A3:I3"/>
    <mergeCell ref="A5:A6"/>
    <mergeCell ref="B5:B6"/>
    <mergeCell ref="C5:C6"/>
    <mergeCell ref="D5:D6"/>
    <mergeCell ref="E5:E6"/>
    <mergeCell ref="F5:F6"/>
    <mergeCell ref="G5:G6"/>
  </mergeCells>
  <conditionalFormatting sqref="B63:B64">
    <cfRule type="duplicateValues" dxfId="45" priority="1"/>
  </conditionalFormatting>
  <pageMargins left="0.7" right="0.7" top="0.75" bottom="0.75" header="0.3" footer="0.3"/>
  <pageSetup paperSize="9" scale="55" orientation="landscape" r:id="rId1"/>
  <headerFooter>
    <oddFooter>&amp;C&amp;14&amp;P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246" width="9.140625" style="344"/>
    <col min="247" max="247" width="11" style="344" customWidth="1"/>
    <col min="248" max="248" width="15.28515625" style="344" customWidth="1"/>
    <col min="249" max="249" width="56.140625" style="344" bestFit="1" customWidth="1"/>
    <col min="250" max="251" width="20.85546875" style="344" customWidth="1"/>
    <col min="252" max="252" width="20" style="344" customWidth="1"/>
    <col min="253" max="502" width="9.140625" style="344"/>
    <col min="503" max="503" width="11" style="344" customWidth="1"/>
    <col min="504" max="504" width="15.28515625" style="344" customWidth="1"/>
    <col min="505" max="505" width="56.140625" style="344" bestFit="1" customWidth="1"/>
    <col min="506" max="507" width="20.85546875" style="344" customWidth="1"/>
    <col min="508" max="508" width="20" style="344" customWidth="1"/>
    <col min="509" max="758" width="9.140625" style="344"/>
    <col min="759" max="759" width="11" style="344" customWidth="1"/>
    <col min="760" max="760" width="15.28515625" style="344" customWidth="1"/>
    <col min="761" max="761" width="56.140625" style="344" bestFit="1" customWidth="1"/>
    <col min="762" max="763" width="20.85546875" style="344" customWidth="1"/>
    <col min="764" max="764" width="20" style="344" customWidth="1"/>
    <col min="765" max="1014" width="9.140625" style="344"/>
    <col min="1015" max="1015" width="11" style="344" customWidth="1"/>
    <col min="1016" max="1016" width="15.28515625" style="344" customWidth="1"/>
    <col min="1017" max="1017" width="56.140625" style="344" bestFit="1" customWidth="1"/>
    <col min="1018" max="1019" width="20.85546875" style="344" customWidth="1"/>
    <col min="1020" max="1020" width="20" style="344" customWidth="1"/>
    <col min="1021" max="1270" width="9.140625" style="344"/>
    <col min="1271" max="1271" width="11" style="344" customWidth="1"/>
    <col min="1272" max="1272" width="15.28515625" style="344" customWidth="1"/>
    <col min="1273" max="1273" width="56.140625" style="344" bestFit="1" customWidth="1"/>
    <col min="1274" max="1275" width="20.85546875" style="344" customWidth="1"/>
    <col min="1276" max="1276" width="20" style="344" customWidth="1"/>
    <col min="1277" max="1526" width="9.140625" style="344"/>
    <col min="1527" max="1527" width="11" style="344" customWidth="1"/>
    <col min="1528" max="1528" width="15.28515625" style="344" customWidth="1"/>
    <col min="1529" max="1529" width="56.140625" style="344" bestFit="1" customWidth="1"/>
    <col min="1530" max="1531" width="20.85546875" style="344" customWidth="1"/>
    <col min="1532" max="1532" width="20" style="344" customWidth="1"/>
    <col min="1533" max="1782" width="9.140625" style="344"/>
    <col min="1783" max="1783" width="11" style="344" customWidth="1"/>
    <col min="1784" max="1784" width="15.28515625" style="344" customWidth="1"/>
    <col min="1785" max="1785" width="56.140625" style="344" bestFit="1" customWidth="1"/>
    <col min="1786" max="1787" width="20.85546875" style="344" customWidth="1"/>
    <col min="1788" max="1788" width="20" style="344" customWidth="1"/>
    <col min="1789" max="2038" width="9.140625" style="344"/>
    <col min="2039" max="2039" width="11" style="344" customWidth="1"/>
    <col min="2040" max="2040" width="15.28515625" style="344" customWidth="1"/>
    <col min="2041" max="2041" width="56.140625" style="344" bestFit="1" customWidth="1"/>
    <col min="2042" max="2043" width="20.85546875" style="344" customWidth="1"/>
    <col min="2044" max="2044" width="20" style="344" customWidth="1"/>
    <col min="2045" max="2294" width="9.140625" style="344"/>
    <col min="2295" max="2295" width="11" style="344" customWidth="1"/>
    <col min="2296" max="2296" width="15.28515625" style="344" customWidth="1"/>
    <col min="2297" max="2297" width="56.140625" style="344" bestFit="1" customWidth="1"/>
    <col min="2298" max="2299" width="20.85546875" style="344" customWidth="1"/>
    <col min="2300" max="2300" width="20" style="344" customWidth="1"/>
    <col min="2301" max="2550" width="9.140625" style="344"/>
    <col min="2551" max="2551" width="11" style="344" customWidth="1"/>
    <col min="2552" max="2552" width="15.28515625" style="344" customWidth="1"/>
    <col min="2553" max="2553" width="56.140625" style="344" bestFit="1" customWidth="1"/>
    <col min="2554" max="2555" width="20.85546875" style="344" customWidth="1"/>
    <col min="2556" max="2556" width="20" style="344" customWidth="1"/>
    <col min="2557" max="2806" width="9.140625" style="344"/>
    <col min="2807" max="2807" width="11" style="344" customWidth="1"/>
    <col min="2808" max="2808" width="15.28515625" style="344" customWidth="1"/>
    <col min="2809" max="2809" width="56.140625" style="344" bestFit="1" customWidth="1"/>
    <col min="2810" max="2811" width="20.85546875" style="344" customWidth="1"/>
    <col min="2812" max="2812" width="20" style="344" customWidth="1"/>
    <col min="2813" max="3062" width="9.140625" style="344"/>
    <col min="3063" max="3063" width="11" style="344" customWidth="1"/>
    <col min="3064" max="3064" width="15.28515625" style="344" customWidth="1"/>
    <col min="3065" max="3065" width="56.140625" style="344" bestFit="1" customWidth="1"/>
    <col min="3066" max="3067" width="20.85546875" style="344" customWidth="1"/>
    <col min="3068" max="3068" width="20" style="344" customWidth="1"/>
    <col min="3069" max="3318" width="9.140625" style="344"/>
    <col min="3319" max="3319" width="11" style="344" customWidth="1"/>
    <col min="3320" max="3320" width="15.28515625" style="344" customWidth="1"/>
    <col min="3321" max="3321" width="56.140625" style="344" bestFit="1" customWidth="1"/>
    <col min="3322" max="3323" width="20.85546875" style="344" customWidth="1"/>
    <col min="3324" max="3324" width="20" style="344" customWidth="1"/>
    <col min="3325" max="3574" width="9.140625" style="344"/>
    <col min="3575" max="3575" width="11" style="344" customWidth="1"/>
    <col min="3576" max="3576" width="15.28515625" style="344" customWidth="1"/>
    <col min="3577" max="3577" width="56.140625" style="344" bestFit="1" customWidth="1"/>
    <col min="3578" max="3579" width="20.85546875" style="344" customWidth="1"/>
    <col min="3580" max="3580" width="20" style="344" customWidth="1"/>
    <col min="3581" max="3830" width="9.140625" style="344"/>
    <col min="3831" max="3831" width="11" style="344" customWidth="1"/>
    <col min="3832" max="3832" width="15.28515625" style="344" customWidth="1"/>
    <col min="3833" max="3833" width="56.140625" style="344" bestFit="1" customWidth="1"/>
    <col min="3834" max="3835" width="20.85546875" style="344" customWidth="1"/>
    <col min="3836" max="3836" width="20" style="344" customWidth="1"/>
    <col min="3837" max="4086" width="9.140625" style="344"/>
    <col min="4087" max="4087" width="11" style="344" customWidth="1"/>
    <col min="4088" max="4088" width="15.28515625" style="344" customWidth="1"/>
    <col min="4089" max="4089" width="56.140625" style="344" bestFit="1" customWidth="1"/>
    <col min="4090" max="4091" width="20.85546875" style="344" customWidth="1"/>
    <col min="4092" max="4092" width="20" style="344" customWidth="1"/>
    <col min="4093" max="4342" width="9.140625" style="344"/>
    <col min="4343" max="4343" width="11" style="344" customWidth="1"/>
    <col min="4344" max="4344" width="15.28515625" style="344" customWidth="1"/>
    <col min="4345" max="4345" width="56.140625" style="344" bestFit="1" customWidth="1"/>
    <col min="4346" max="4347" width="20.85546875" style="344" customWidth="1"/>
    <col min="4348" max="4348" width="20" style="344" customWidth="1"/>
    <col min="4349" max="4598" width="9.140625" style="344"/>
    <col min="4599" max="4599" width="11" style="344" customWidth="1"/>
    <col min="4600" max="4600" width="15.28515625" style="344" customWidth="1"/>
    <col min="4601" max="4601" width="56.140625" style="344" bestFit="1" customWidth="1"/>
    <col min="4602" max="4603" width="20.85546875" style="344" customWidth="1"/>
    <col min="4604" max="4604" width="20" style="344" customWidth="1"/>
    <col min="4605" max="4854" width="9.140625" style="344"/>
    <col min="4855" max="4855" width="11" style="344" customWidth="1"/>
    <col min="4856" max="4856" width="15.28515625" style="344" customWidth="1"/>
    <col min="4857" max="4857" width="56.140625" style="344" bestFit="1" customWidth="1"/>
    <col min="4858" max="4859" width="20.85546875" style="344" customWidth="1"/>
    <col min="4860" max="4860" width="20" style="344" customWidth="1"/>
    <col min="4861" max="5110" width="9.140625" style="344"/>
    <col min="5111" max="5111" width="11" style="344" customWidth="1"/>
    <col min="5112" max="5112" width="15.28515625" style="344" customWidth="1"/>
    <col min="5113" max="5113" width="56.140625" style="344" bestFit="1" customWidth="1"/>
    <col min="5114" max="5115" width="20.85546875" style="344" customWidth="1"/>
    <col min="5116" max="5116" width="20" style="344" customWidth="1"/>
    <col min="5117" max="5366" width="9.140625" style="344"/>
    <col min="5367" max="5367" width="11" style="344" customWidth="1"/>
    <col min="5368" max="5368" width="15.28515625" style="344" customWidth="1"/>
    <col min="5369" max="5369" width="56.140625" style="344" bestFit="1" customWidth="1"/>
    <col min="5370" max="5371" width="20.85546875" style="344" customWidth="1"/>
    <col min="5372" max="5372" width="20" style="344" customWidth="1"/>
    <col min="5373" max="5622" width="9.140625" style="344"/>
    <col min="5623" max="5623" width="11" style="344" customWidth="1"/>
    <col min="5624" max="5624" width="15.28515625" style="344" customWidth="1"/>
    <col min="5625" max="5625" width="56.140625" style="344" bestFit="1" customWidth="1"/>
    <col min="5626" max="5627" width="20.85546875" style="344" customWidth="1"/>
    <col min="5628" max="5628" width="20" style="344" customWidth="1"/>
    <col min="5629" max="5878" width="9.140625" style="344"/>
    <col min="5879" max="5879" width="11" style="344" customWidth="1"/>
    <col min="5880" max="5880" width="15.28515625" style="344" customWidth="1"/>
    <col min="5881" max="5881" width="56.140625" style="344" bestFit="1" customWidth="1"/>
    <col min="5882" max="5883" width="20.85546875" style="344" customWidth="1"/>
    <col min="5884" max="5884" width="20" style="344" customWidth="1"/>
    <col min="5885" max="6134" width="9.140625" style="344"/>
    <col min="6135" max="6135" width="11" style="344" customWidth="1"/>
    <col min="6136" max="6136" width="15.28515625" style="344" customWidth="1"/>
    <col min="6137" max="6137" width="56.140625" style="344" bestFit="1" customWidth="1"/>
    <col min="6138" max="6139" width="20.85546875" style="344" customWidth="1"/>
    <col min="6140" max="6140" width="20" style="344" customWidth="1"/>
    <col min="6141" max="6390" width="9.140625" style="344"/>
    <col min="6391" max="6391" width="11" style="344" customWidth="1"/>
    <col min="6392" max="6392" width="15.28515625" style="344" customWidth="1"/>
    <col min="6393" max="6393" width="56.140625" style="344" bestFit="1" customWidth="1"/>
    <col min="6394" max="6395" width="20.85546875" style="344" customWidth="1"/>
    <col min="6396" max="6396" width="20" style="344" customWidth="1"/>
    <col min="6397" max="6646" width="9.140625" style="344"/>
    <col min="6647" max="6647" width="11" style="344" customWidth="1"/>
    <col min="6648" max="6648" width="15.28515625" style="344" customWidth="1"/>
    <col min="6649" max="6649" width="56.140625" style="344" bestFit="1" customWidth="1"/>
    <col min="6650" max="6651" width="20.85546875" style="344" customWidth="1"/>
    <col min="6652" max="6652" width="20" style="344" customWidth="1"/>
    <col min="6653" max="6902" width="9.140625" style="344"/>
    <col min="6903" max="6903" width="11" style="344" customWidth="1"/>
    <col min="6904" max="6904" width="15.28515625" style="344" customWidth="1"/>
    <col min="6905" max="6905" width="56.140625" style="344" bestFit="1" customWidth="1"/>
    <col min="6906" max="6907" width="20.85546875" style="344" customWidth="1"/>
    <col min="6908" max="6908" width="20" style="344" customWidth="1"/>
    <col min="6909" max="7158" width="9.140625" style="344"/>
    <col min="7159" max="7159" width="11" style="344" customWidth="1"/>
    <col min="7160" max="7160" width="15.28515625" style="344" customWidth="1"/>
    <col min="7161" max="7161" width="56.140625" style="344" bestFit="1" customWidth="1"/>
    <col min="7162" max="7163" width="20.85546875" style="344" customWidth="1"/>
    <col min="7164" max="7164" width="20" style="344" customWidth="1"/>
    <col min="7165" max="7414" width="9.140625" style="344"/>
    <col min="7415" max="7415" width="11" style="344" customWidth="1"/>
    <col min="7416" max="7416" width="15.28515625" style="344" customWidth="1"/>
    <col min="7417" max="7417" width="56.140625" style="344" bestFit="1" customWidth="1"/>
    <col min="7418" max="7419" width="20.85546875" style="344" customWidth="1"/>
    <col min="7420" max="7420" width="20" style="344" customWidth="1"/>
    <col min="7421" max="7670" width="9.140625" style="344"/>
    <col min="7671" max="7671" width="11" style="344" customWidth="1"/>
    <col min="7672" max="7672" width="15.28515625" style="344" customWidth="1"/>
    <col min="7673" max="7673" width="56.140625" style="344" bestFit="1" customWidth="1"/>
    <col min="7674" max="7675" width="20.85546875" style="344" customWidth="1"/>
    <col min="7676" max="7676" width="20" style="344" customWidth="1"/>
    <col min="7677" max="7926" width="9.140625" style="344"/>
    <col min="7927" max="7927" width="11" style="344" customWidth="1"/>
    <col min="7928" max="7928" width="15.28515625" style="344" customWidth="1"/>
    <col min="7929" max="7929" width="56.140625" style="344" bestFit="1" customWidth="1"/>
    <col min="7930" max="7931" width="20.85546875" style="344" customWidth="1"/>
    <col min="7932" max="7932" width="20" style="344" customWidth="1"/>
    <col min="7933" max="8182" width="9.140625" style="344"/>
    <col min="8183" max="8183" width="11" style="344" customWidth="1"/>
    <col min="8184" max="8184" width="15.28515625" style="344" customWidth="1"/>
    <col min="8185" max="8185" width="56.140625" style="344" bestFit="1" customWidth="1"/>
    <col min="8186" max="8187" width="20.85546875" style="344" customWidth="1"/>
    <col min="8188" max="8188" width="20" style="344" customWidth="1"/>
    <col min="8189" max="8438" width="9.140625" style="344"/>
    <col min="8439" max="8439" width="11" style="344" customWidth="1"/>
    <col min="8440" max="8440" width="15.28515625" style="344" customWidth="1"/>
    <col min="8441" max="8441" width="56.140625" style="344" bestFit="1" customWidth="1"/>
    <col min="8442" max="8443" width="20.85546875" style="344" customWidth="1"/>
    <col min="8444" max="8444" width="20" style="344" customWidth="1"/>
    <col min="8445" max="8694" width="9.140625" style="344"/>
    <col min="8695" max="8695" width="11" style="344" customWidth="1"/>
    <col min="8696" max="8696" width="15.28515625" style="344" customWidth="1"/>
    <col min="8697" max="8697" width="56.140625" style="344" bestFit="1" customWidth="1"/>
    <col min="8698" max="8699" width="20.85546875" style="344" customWidth="1"/>
    <col min="8700" max="8700" width="20" style="344" customWidth="1"/>
    <col min="8701" max="8950" width="9.140625" style="344"/>
    <col min="8951" max="8951" width="11" style="344" customWidth="1"/>
    <col min="8952" max="8952" width="15.28515625" style="344" customWidth="1"/>
    <col min="8953" max="8953" width="56.140625" style="344" bestFit="1" customWidth="1"/>
    <col min="8954" max="8955" width="20.85546875" style="344" customWidth="1"/>
    <col min="8956" max="8956" width="20" style="344" customWidth="1"/>
    <col min="8957" max="9206" width="9.140625" style="344"/>
    <col min="9207" max="9207" width="11" style="344" customWidth="1"/>
    <col min="9208" max="9208" width="15.28515625" style="344" customWidth="1"/>
    <col min="9209" max="9209" width="56.140625" style="344" bestFit="1" customWidth="1"/>
    <col min="9210" max="9211" width="20.85546875" style="344" customWidth="1"/>
    <col min="9212" max="9212" width="20" style="344" customWidth="1"/>
    <col min="9213" max="9462" width="9.140625" style="344"/>
    <col min="9463" max="9463" width="11" style="344" customWidth="1"/>
    <col min="9464" max="9464" width="15.28515625" style="344" customWidth="1"/>
    <col min="9465" max="9465" width="56.140625" style="344" bestFit="1" customWidth="1"/>
    <col min="9466" max="9467" width="20.85546875" style="344" customWidth="1"/>
    <col min="9468" max="9468" width="20" style="344" customWidth="1"/>
    <col min="9469" max="9718" width="9.140625" style="344"/>
    <col min="9719" max="9719" width="11" style="344" customWidth="1"/>
    <col min="9720" max="9720" width="15.28515625" style="344" customWidth="1"/>
    <col min="9721" max="9721" width="56.140625" style="344" bestFit="1" customWidth="1"/>
    <col min="9722" max="9723" width="20.85546875" style="344" customWidth="1"/>
    <col min="9724" max="9724" width="20" style="344" customWidth="1"/>
    <col min="9725" max="9974" width="9.140625" style="344"/>
    <col min="9975" max="9975" width="11" style="344" customWidth="1"/>
    <col min="9976" max="9976" width="15.28515625" style="344" customWidth="1"/>
    <col min="9977" max="9977" width="56.140625" style="344" bestFit="1" customWidth="1"/>
    <col min="9978" max="9979" width="20.85546875" style="344" customWidth="1"/>
    <col min="9980" max="9980" width="20" style="344" customWidth="1"/>
    <col min="9981" max="10230" width="9.140625" style="344"/>
    <col min="10231" max="10231" width="11" style="344" customWidth="1"/>
    <col min="10232" max="10232" width="15.28515625" style="344" customWidth="1"/>
    <col min="10233" max="10233" width="56.140625" style="344" bestFit="1" customWidth="1"/>
    <col min="10234" max="10235" width="20.85546875" style="344" customWidth="1"/>
    <col min="10236" max="10236" width="20" style="344" customWidth="1"/>
    <col min="10237" max="10486" width="9.140625" style="344"/>
    <col min="10487" max="10487" width="11" style="344" customWidth="1"/>
    <col min="10488" max="10488" width="15.28515625" style="344" customWidth="1"/>
    <col min="10489" max="10489" width="56.140625" style="344" bestFit="1" customWidth="1"/>
    <col min="10490" max="10491" width="20.85546875" style="344" customWidth="1"/>
    <col min="10492" max="10492" width="20" style="344" customWidth="1"/>
    <col min="10493" max="10742" width="9.140625" style="344"/>
    <col min="10743" max="10743" width="11" style="344" customWidth="1"/>
    <col min="10744" max="10744" width="15.28515625" style="344" customWidth="1"/>
    <col min="10745" max="10745" width="56.140625" style="344" bestFit="1" customWidth="1"/>
    <col min="10746" max="10747" width="20.85546875" style="344" customWidth="1"/>
    <col min="10748" max="10748" width="20" style="344" customWidth="1"/>
    <col min="10749" max="10998" width="9.140625" style="344"/>
    <col min="10999" max="10999" width="11" style="344" customWidth="1"/>
    <col min="11000" max="11000" width="15.28515625" style="344" customWidth="1"/>
    <col min="11001" max="11001" width="56.140625" style="344" bestFit="1" customWidth="1"/>
    <col min="11002" max="11003" width="20.85546875" style="344" customWidth="1"/>
    <col min="11004" max="11004" width="20" style="344" customWidth="1"/>
    <col min="11005" max="11254" width="9.140625" style="344"/>
    <col min="11255" max="11255" width="11" style="344" customWidth="1"/>
    <col min="11256" max="11256" width="15.28515625" style="344" customWidth="1"/>
    <col min="11257" max="11257" width="56.140625" style="344" bestFit="1" customWidth="1"/>
    <col min="11258" max="11259" width="20.85546875" style="344" customWidth="1"/>
    <col min="11260" max="11260" width="20" style="344" customWidth="1"/>
    <col min="11261" max="11510" width="9.140625" style="344"/>
    <col min="11511" max="11511" width="11" style="344" customWidth="1"/>
    <col min="11512" max="11512" width="15.28515625" style="344" customWidth="1"/>
    <col min="11513" max="11513" width="56.140625" style="344" bestFit="1" customWidth="1"/>
    <col min="11514" max="11515" width="20.85546875" style="344" customWidth="1"/>
    <col min="11516" max="11516" width="20" style="344" customWidth="1"/>
    <col min="11517" max="11766" width="9.140625" style="344"/>
    <col min="11767" max="11767" width="11" style="344" customWidth="1"/>
    <col min="11768" max="11768" width="15.28515625" style="344" customWidth="1"/>
    <col min="11769" max="11769" width="56.140625" style="344" bestFit="1" customWidth="1"/>
    <col min="11770" max="11771" width="20.85546875" style="344" customWidth="1"/>
    <col min="11772" max="11772" width="20" style="344" customWidth="1"/>
    <col min="11773" max="12022" width="9.140625" style="344"/>
    <col min="12023" max="12023" width="11" style="344" customWidth="1"/>
    <col min="12024" max="12024" width="15.28515625" style="344" customWidth="1"/>
    <col min="12025" max="12025" width="56.140625" style="344" bestFit="1" customWidth="1"/>
    <col min="12026" max="12027" width="20.85546875" style="344" customWidth="1"/>
    <col min="12028" max="12028" width="20" style="344" customWidth="1"/>
    <col min="12029" max="12278" width="9.140625" style="344"/>
    <col min="12279" max="12279" width="11" style="344" customWidth="1"/>
    <col min="12280" max="12280" width="15.28515625" style="344" customWidth="1"/>
    <col min="12281" max="12281" width="56.140625" style="344" bestFit="1" customWidth="1"/>
    <col min="12282" max="12283" width="20.85546875" style="344" customWidth="1"/>
    <col min="12284" max="12284" width="20" style="344" customWidth="1"/>
    <col min="12285" max="12534" width="9.140625" style="344"/>
    <col min="12535" max="12535" width="11" style="344" customWidth="1"/>
    <col min="12536" max="12536" width="15.28515625" style="344" customWidth="1"/>
    <col min="12537" max="12537" width="56.140625" style="344" bestFit="1" customWidth="1"/>
    <col min="12538" max="12539" width="20.85546875" style="344" customWidth="1"/>
    <col min="12540" max="12540" width="20" style="344" customWidth="1"/>
    <col min="12541" max="12790" width="9.140625" style="344"/>
    <col min="12791" max="12791" width="11" style="344" customWidth="1"/>
    <col min="12792" max="12792" width="15.28515625" style="344" customWidth="1"/>
    <col min="12793" max="12793" width="56.140625" style="344" bestFit="1" customWidth="1"/>
    <col min="12794" max="12795" width="20.85546875" style="344" customWidth="1"/>
    <col min="12796" max="12796" width="20" style="344" customWidth="1"/>
    <col min="12797" max="13046" width="9.140625" style="344"/>
    <col min="13047" max="13047" width="11" style="344" customWidth="1"/>
    <col min="13048" max="13048" width="15.28515625" style="344" customWidth="1"/>
    <col min="13049" max="13049" width="56.140625" style="344" bestFit="1" customWidth="1"/>
    <col min="13050" max="13051" width="20.85546875" style="344" customWidth="1"/>
    <col min="13052" max="13052" width="20" style="344" customWidth="1"/>
    <col min="13053" max="13302" width="9.140625" style="344"/>
    <col min="13303" max="13303" width="11" style="344" customWidth="1"/>
    <col min="13304" max="13304" width="15.28515625" style="344" customWidth="1"/>
    <col min="13305" max="13305" width="56.140625" style="344" bestFit="1" customWidth="1"/>
    <col min="13306" max="13307" width="20.85546875" style="344" customWidth="1"/>
    <col min="13308" max="13308" width="20" style="344" customWidth="1"/>
    <col min="13309" max="13558" width="9.140625" style="344"/>
    <col min="13559" max="13559" width="11" style="344" customWidth="1"/>
    <col min="13560" max="13560" width="15.28515625" style="344" customWidth="1"/>
    <col min="13561" max="13561" width="56.140625" style="344" bestFit="1" customWidth="1"/>
    <col min="13562" max="13563" width="20.85546875" style="344" customWidth="1"/>
    <col min="13564" max="13564" width="20" style="344" customWidth="1"/>
    <col min="13565" max="13814" width="9.140625" style="344"/>
    <col min="13815" max="13815" width="11" style="344" customWidth="1"/>
    <col min="13816" max="13816" width="15.28515625" style="344" customWidth="1"/>
    <col min="13817" max="13817" width="56.140625" style="344" bestFit="1" customWidth="1"/>
    <col min="13818" max="13819" width="20.85546875" style="344" customWidth="1"/>
    <col min="13820" max="13820" width="20" style="344" customWidth="1"/>
    <col min="13821" max="14070" width="9.140625" style="344"/>
    <col min="14071" max="14071" width="11" style="344" customWidth="1"/>
    <col min="14072" max="14072" width="15.28515625" style="344" customWidth="1"/>
    <col min="14073" max="14073" width="56.140625" style="344" bestFit="1" customWidth="1"/>
    <col min="14074" max="14075" width="20.85546875" style="344" customWidth="1"/>
    <col min="14076" max="14076" width="20" style="344" customWidth="1"/>
    <col min="14077" max="14326" width="9.140625" style="344"/>
    <col min="14327" max="14327" width="11" style="344" customWidth="1"/>
    <col min="14328" max="14328" width="15.28515625" style="344" customWidth="1"/>
    <col min="14329" max="14329" width="56.140625" style="344" bestFit="1" customWidth="1"/>
    <col min="14330" max="14331" width="20.85546875" style="344" customWidth="1"/>
    <col min="14332" max="14332" width="20" style="344" customWidth="1"/>
    <col min="14333" max="14582" width="9.140625" style="344"/>
    <col min="14583" max="14583" width="11" style="344" customWidth="1"/>
    <col min="14584" max="14584" width="15.28515625" style="344" customWidth="1"/>
    <col min="14585" max="14585" width="56.140625" style="344" bestFit="1" customWidth="1"/>
    <col min="14586" max="14587" width="20.85546875" style="344" customWidth="1"/>
    <col min="14588" max="14588" width="20" style="344" customWidth="1"/>
    <col min="14589" max="14838" width="9.140625" style="344"/>
    <col min="14839" max="14839" width="11" style="344" customWidth="1"/>
    <col min="14840" max="14840" width="15.28515625" style="344" customWidth="1"/>
    <col min="14841" max="14841" width="56.140625" style="344" bestFit="1" customWidth="1"/>
    <col min="14842" max="14843" width="20.85546875" style="344" customWidth="1"/>
    <col min="14844" max="14844" width="20" style="344" customWidth="1"/>
    <col min="14845" max="15094" width="9.140625" style="344"/>
    <col min="15095" max="15095" width="11" style="344" customWidth="1"/>
    <col min="15096" max="15096" width="15.28515625" style="344" customWidth="1"/>
    <col min="15097" max="15097" width="56.140625" style="344" bestFit="1" customWidth="1"/>
    <col min="15098" max="15099" width="20.85546875" style="344" customWidth="1"/>
    <col min="15100" max="15100" width="20" style="344" customWidth="1"/>
    <col min="15101" max="15350" width="9.140625" style="344"/>
    <col min="15351" max="15351" width="11" style="344" customWidth="1"/>
    <col min="15352" max="15352" width="15.28515625" style="344" customWidth="1"/>
    <col min="15353" max="15353" width="56.140625" style="344" bestFit="1" customWidth="1"/>
    <col min="15354" max="15355" width="20.85546875" style="344" customWidth="1"/>
    <col min="15356" max="15356" width="20" style="344" customWidth="1"/>
    <col min="15357" max="15606" width="9.140625" style="344"/>
    <col min="15607" max="15607" width="11" style="344" customWidth="1"/>
    <col min="15608" max="15608" width="15.28515625" style="344" customWidth="1"/>
    <col min="15609" max="15609" width="56.140625" style="344" bestFit="1" customWidth="1"/>
    <col min="15610" max="15611" width="20.85546875" style="344" customWidth="1"/>
    <col min="15612" max="15612" width="20" style="344" customWidth="1"/>
    <col min="15613" max="16384" width="9.140625" style="344"/>
  </cols>
  <sheetData>
    <row r="1" spans="2:5" ht="31.5" x14ac:dyDescent="0.5">
      <c r="B1" s="1015" t="s">
        <v>0</v>
      </c>
      <c r="C1" s="1015"/>
      <c r="D1" s="1015"/>
      <c r="E1" s="1015"/>
    </row>
    <row r="2" spans="2:5" ht="36" x14ac:dyDescent="0.55000000000000004">
      <c r="B2" s="1016" t="s">
        <v>913</v>
      </c>
      <c r="C2" s="1016"/>
      <c r="D2" s="1016"/>
      <c r="E2" s="1016"/>
    </row>
    <row r="3" spans="2:5" ht="5.0999999999999996" customHeight="1" thickBot="1" x14ac:dyDescent="0.3">
      <c r="B3" s="989"/>
      <c r="C3" s="989"/>
      <c r="D3" s="989"/>
      <c r="E3" s="989"/>
    </row>
    <row r="4" spans="2:5" ht="27" hidden="1"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ht="15" thickBot="1" x14ac:dyDescent="0.25">
      <c r="B11" s="351">
        <v>21010101</v>
      </c>
      <c r="C11" s="674" t="s">
        <v>1092</v>
      </c>
      <c r="D11" s="699">
        <v>109207247.36999999</v>
      </c>
      <c r="E11" s="700">
        <v>94464030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s="89" customFormat="1" ht="15.75" thickBot="1" x14ac:dyDescent="0.3">
      <c r="B14" s="358"/>
      <c r="C14" s="359" t="s">
        <v>1096</v>
      </c>
      <c r="D14" s="702">
        <f>SUM(D11:D13)</f>
        <v>109207247.36999999</v>
      </c>
      <c r="E14" s="702">
        <f>SUM(E11:E13)</f>
        <v>94464030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4758032.53</v>
      </c>
      <c r="E17" s="700">
        <v>4150040</v>
      </c>
    </row>
    <row r="18" spans="2:5" s="89" customFormat="1" ht="15.75" thickBot="1" x14ac:dyDescent="0.3">
      <c r="B18" s="358"/>
      <c r="C18" s="359" t="s">
        <v>1099</v>
      </c>
      <c r="D18" s="702">
        <f>SUM(D17)</f>
        <v>4758032.53</v>
      </c>
      <c r="E18" s="702">
        <f>SUM(E17)</f>
        <v>4150040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113965279.89999999</v>
      </c>
      <c r="E32" s="708">
        <f>E31+E25+E18+E14</f>
        <v>98614070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914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47411090.000000007</v>
      </c>
      <c r="E11" s="700">
        <v>67377550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47411090.000000007</v>
      </c>
      <c r="E14" s="702">
        <f>SUM(E11:E13)</f>
        <v>67377550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2345360</v>
      </c>
      <c r="E17" s="700">
        <v>3384330</v>
      </c>
    </row>
    <row r="18" spans="2:5" ht="15.75" thickBot="1" x14ac:dyDescent="0.3">
      <c r="B18" s="358"/>
      <c r="C18" s="359" t="s">
        <v>1099</v>
      </c>
      <c r="D18" s="702">
        <f>SUM(D17)</f>
        <v>2345360</v>
      </c>
      <c r="E18" s="702">
        <f>SUM(E17)</f>
        <v>3384330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49756450.000000007</v>
      </c>
      <c r="E32" s="708">
        <f>E31+E25+E18+E14</f>
        <v>70761880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5984" top="0.35433070866141736" bottom="0.35433070866141736" header="0.15748031496062992" footer="0.15748031496062992"/>
  <pageSetup paperSize="9" scale="85" firstPageNumber="99" orientation="portrait" r:id="rId1"/>
  <headerFooter>
    <oddFooter>&amp;C&amp;"Rockwell,Bold"&amp;16&amp;P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B1:E41"/>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916</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68733132.590000004</v>
      </c>
      <c r="E11" s="700">
        <v>67599010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68733132.590000004</v>
      </c>
      <c r="E14" s="702">
        <f>SUM(E11:E13)</f>
        <v>67599010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4081838.8</v>
      </c>
      <c r="E17" s="700">
        <v>1875590</v>
      </c>
    </row>
    <row r="18" spans="2:5" ht="15.75" thickBot="1" x14ac:dyDescent="0.3">
      <c r="B18" s="358"/>
      <c r="C18" s="359" t="s">
        <v>1099</v>
      </c>
      <c r="D18" s="702">
        <f>SUM(D17)</f>
        <v>4081838.8</v>
      </c>
      <c r="E18" s="702">
        <f>SUM(E17)</f>
        <v>1875590</v>
      </c>
    </row>
    <row r="19" spans="2:5" ht="20.45" hidden="1" customHeight="1" x14ac:dyDescent="0.25">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3.9" hidden="1" customHeight="1" thickBot="1" x14ac:dyDescent="0.25">
      <c r="B24" s="351">
        <v>21020205</v>
      </c>
      <c r="C24" s="674" t="s">
        <v>1104</v>
      </c>
      <c r="D24" s="699">
        <v>0</v>
      </c>
      <c r="E24" s="700">
        <v>0</v>
      </c>
    </row>
    <row r="25" spans="2:5" ht="10.15" hidden="1" customHeight="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72814971.390000001</v>
      </c>
      <c r="E32" s="708">
        <f>E31+E25+E18+E14</f>
        <v>69474600</v>
      </c>
    </row>
    <row r="36" spans="5:5" x14ac:dyDescent="0.2">
      <c r="E36" s="710"/>
    </row>
    <row r="40" spans="5:5" ht="34.9" customHeight="1" x14ac:dyDescent="0.2"/>
    <row r="41" spans="5:5" ht="34.9" customHeight="1" x14ac:dyDescent="0.2"/>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918</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57310530</v>
      </c>
      <c r="E11" s="700">
        <v>37197120</v>
      </c>
    </row>
    <row r="12" spans="2:5" ht="14.25" hidden="1" customHeight="1" x14ac:dyDescent="0.2">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1096</v>
      </c>
      <c r="D14" s="702">
        <f>SUM(D11:D13)</f>
        <v>57310530</v>
      </c>
      <c r="E14" s="702">
        <f>SUM(E11:E13)</f>
        <v>37197120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2491347</v>
      </c>
      <c r="E17" s="700">
        <v>1590590</v>
      </c>
    </row>
    <row r="18" spans="2:5" ht="15.75" thickBot="1" x14ac:dyDescent="0.3">
      <c r="B18" s="358"/>
      <c r="C18" s="359" t="s">
        <v>1099</v>
      </c>
      <c r="D18" s="702">
        <f>SUM(D17)</f>
        <v>2491347</v>
      </c>
      <c r="E18" s="702">
        <f>SUM(E17)</f>
        <v>1590590</v>
      </c>
    </row>
    <row r="19" spans="2:5" ht="15" hidden="1" customHeight="1" x14ac:dyDescent="0.25">
      <c r="B19" s="683">
        <v>21020200</v>
      </c>
      <c r="C19" s="684" t="s">
        <v>50</v>
      </c>
      <c r="D19" s="695"/>
      <c r="E19" s="696"/>
    </row>
    <row r="20" spans="2:5" ht="14.25" hidden="1" customHeight="1" x14ac:dyDescent="0.2">
      <c r="B20" s="351">
        <v>21020201</v>
      </c>
      <c r="C20" s="674" t="s">
        <v>1100</v>
      </c>
      <c r="D20" s="699">
        <v>0</v>
      </c>
      <c r="E20" s="700">
        <v>0</v>
      </c>
    </row>
    <row r="21" spans="2:5" ht="14.25" hidden="1" customHeight="1" x14ac:dyDescent="0.2">
      <c r="B21" s="351">
        <v>21020202</v>
      </c>
      <c r="C21" s="674" t="s">
        <v>1101</v>
      </c>
      <c r="D21" s="699">
        <v>0</v>
      </c>
      <c r="E21" s="700">
        <v>0</v>
      </c>
    </row>
    <row r="22" spans="2:5" ht="14.25" hidden="1" customHeight="1" x14ac:dyDescent="0.2">
      <c r="B22" s="351">
        <v>21020203</v>
      </c>
      <c r="C22" s="674" t="s">
        <v>1102</v>
      </c>
      <c r="D22" s="699">
        <v>0</v>
      </c>
      <c r="E22" s="700">
        <v>0</v>
      </c>
    </row>
    <row r="23" spans="2:5" ht="14.25" hidden="1" customHeight="1" x14ac:dyDescent="0.2">
      <c r="B23" s="351">
        <v>21020204</v>
      </c>
      <c r="C23" s="674" t="s">
        <v>1103</v>
      </c>
      <c r="D23" s="699">
        <v>0</v>
      </c>
      <c r="E23" s="700">
        <v>0</v>
      </c>
    </row>
    <row r="24" spans="2:5" ht="15" hidden="1" customHeight="1" thickBot="1" x14ac:dyDescent="0.25">
      <c r="B24" s="351">
        <v>21020205</v>
      </c>
      <c r="C24" s="674" t="s">
        <v>1104</v>
      </c>
      <c r="D24" s="699">
        <v>0</v>
      </c>
      <c r="E24" s="700">
        <v>0</v>
      </c>
    </row>
    <row r="25" spans="2:5" ht="15.75" hidden="1" customHeight="1" thickBot="1" x14ac:dyDescent="0.3">
      <c r="B25" s="358"/>
      <c r="C25" s="359" t="s">
        <v>1105</v>
      </c>
      <c r="D25" s="702">
        <f>SUM(D20:D24)</f>
        <v>0</v>
      </c>
      <c r="E25" s="702">
        <f>SUM(E20:E24)</f>
        <v>0</v>
      </c>
    </row>
    <row r="26" spans="2:5" ht="15" hidden="1" customHeight="1" x14ac:dyDescent="0.25">
      <c r="B26" s="683">
        <v>21030000</v>
      </c>
      <c r="C26" s="684" t="s">
        <v>52</v>
      </c>
      <c r="D26" s="695"/>
      <c r="E26" s="696"/>
    </row>
    <row r="27" spans="2:5" ht="15" hidden="1" customHeight="1" x14ac:dyDescent="0.25">
      <c r="B27" s="683">
        <v>21030100</v>
      </c>
      <c r="C27" s="684" t="s">
        <v>52</v>
      </c>
      <c r="D27" s="697"/>
      <c r="E27" s="698"/>
    </row>
    <row r="28" spans="2:5" ht="14.25" hidden="1" customHeight="1" x14ac:dyDescent="0.2">
      <c r="B28" s="351">
        <v>21030101</v>
      </c>
      <c r="C28" s="674" t="s">
        <v>1106</v>
      </c>
      <c r="D28" s="699">
        <v>0</v>
      </c>
      <c r="E28" s="700">
        <v>0</v>
      </c>
    </row>
    <row r="29" spans="2:5" ht="14.25" hidden="1" customHeight="1" x14ac:dyDescent="0.2">
      <c r="B29" s="351">
        <v>21030102</v>
      </c>
      <c r="C29" s="674" t="s">
        <v>1107</v>
      </c>
      <c r="D29" s="699">
        <v>0</v>
      </c>
      <c r="E29" s="700">
        <v>0</v>
      </c>
    </row>
    <row r="30" spans="2:5" ht="15" hidden="1" customHeight="1" thickBot="1" x14ac:dyDescent="0.25">
      <c r="B30" s="351">
        <v>21030103</v>
      </c>
      <c r="C30" s="674" t="s">
        <v>1108</v>
      </c>
      <c r="D30" s="699">
        <v>0</v>
      </c>
      <c r="E30" s="700">
        <v>0</v>
      </c>
    </row>
    <row r="31" spans="2:5" ht="15.7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59801877</v>
      </c>
      <c r="E32" s="708">
        <f>E31+E25+E18+E14</f>
        <v>38787710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scale="88" firstPageNumber="99" orientation="portrait" r:id="rId1"/>
  <headerFooter>
    <oddFooter>&amp;C&amp;"Rockwell,Bold"&amp;16&amp;P</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919</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42210214.209999993</v>
      </c>
      <c r="E11" s="700">
        <v>34403250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42210214.209999993</v>
      </c>
      <c r="E14" s="702">
        <f>SUM(E11:E13)</f>
        <v>34403250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810330</v>
      </c>
    </row>
    <row r="18" spans="2:5" ht="15.75" thickBot="1" x14ac:dyDescent="0.3">
      <c r="B18" s="358"/>
      <c r="C18" s="359" t="s">
        <v>1099</v>
      </c>
      <c r="D18" s="702">
        <f>SUM(D17)</f>
        <v>0</v>
      </c>
      <c r="E18" s="702">
        <f>SUM(E17)</f>
        <v>810330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42210214.209999993</v>
      </c>
      <c r="E32" s="708">
        <f>E31+E25+E18+E14</f>
        <v>35213580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6" width="20" style="344" customWidth="1"/>
    <col min="7" max="256" width="9.140625" style="344"/>
    <col min="257" max="257" width="11" style="344" customWidth="1"/>
    <col min="258" max="258" width="15.28515625" style="344" customWidth="1"/>
    <col min="259" max="259" width="56.140625" style="344" bestFit="1" customWidth="1"/>
    <col min="260" max="261" width="20.85546875" style="344" customWidth="1"/>
    <col min="262" max="262" width="20" style="344" customWidth="1"/>
    <col min="263" max="512" width="9.140625" style="344"/>
    <col min="513" max="513" width="11" style="344" customWidth="1"/>
    <col min="514" max="514" width="15.28515625" style="344" customWidth="1"/>
    <col min="515" max="515" width="56.140625" style="344" bestFit="1" customWidth="1"/>
    <col min="516" max="517" width="20.85546875" style="344" customWidth="1"/>
    <col min="518" max="518" width="20" style="344" customWidth="1"/>
    <col min="519" max="768" width="9.140625" style="344"/>
    <col min="769" max="769" width="11" style="344" customWidth="1"/>
    <col min="770" max="770" width="15.28515625" style="344" customWidth="1"/>
    <col min="771" max="771" width="56.140625" style="344" bestFit="1" customWidth="1"/>
    <col min="772" max="773" width="20.85546875" style="344" customWidth="1"/>
    <col min="774" max="774" width="20" style="344" customWidth="1"/>
    <col min="775" max="1024" width="9.140625" style="344"/>
    <col min="1025" max="1025" width="11" style="344" customWidth="1"/>
    <col min="1026" max="1026" width="15.28515625" style="344" customWidth="1"/>
    <col min="1027" max="1027" width="56.140625" style="344" bestFit="1" customWidth="1"/>
    <col min="1028" max="1029" width="20.85546875" style="344" customWidth="1"/>
    <col min="1030" max="1030" width="20" style="344" customWidth="1"/>
    <col min="1031" max="1280" width="9.140625" style="344"/>
    <col min="1281" max="1281" width="11" style="344" customWidth="1"/>
    <col min="1282" max="1282" width="15.28515625" style="344" customWidth="1"/>
    <col min="1283" max="1283" width="56.140625" style="344" bestFit="1" customWidth="1"/>
    <col min="1284" max="1285" width="20.85546875" style="344" customWidth="1"/>
    <col min="1286" max="1286" width="20" style="344" customWidth="1"/>
    <col min="1287" max="1536" width="9.140625" style="344"/>
    <col min="1537" max="1537" width="11" style="344" customWidth="1"/>
    <col min="1538" max="1538" width="15.28515625" style="344" customWidth="1"/>
    <col min="1539" max="1539" width="56.140625" style="344" bestFit="1" customWidth="1"/>
    <col min="1540" max="1541" width="20.85546875" style="344" customWidth="1"/>
    <col min="1542" max="1542" width="20" style="344" customWidth="1"/>
    <col min="1543" max="1792" width="9.140625" style="344"/>
    <col min="1793" max="1793" width="11" style="344" customWidth="1"/>
    <col min="1794" max="1794" width="15.28515625" style="344" customWidth="1"/>
    <col min="1795" max="1795" width="56.140625" style="344" bestFit="1" customWidth="1"/>
    <col min="1796" max="1797" width="20.85546875" style="344" customWidth="1"/>
    <col min="1798" max="1798" width="20" style="344" customWidth="1"/>
    <col min="1799" max="2048" width="9.140625" style="344"/>
    <col min="2049" max="2049" width="11" style="344" customWidth="1"/>
    <col min="2050" max="2050" width="15.28515625" style="344" customWidth="1"/>
    <col min="2051" max="2051" width="56.140625" style="344" bestFit="1" customWidth="1"/>
    <col min="2052" max="2053" width="20.85546875" style="344" customWidth="1"/>
    <col min="2054" max="2054" width="20" style="344" customWidth="1"/>
    <col min="2055" max="2304" width="9.140625" style="344"/>
    <col min="2305" max="2305" width="11" style="344" customWidth="1"/>
    <col min="2306" max="2306" width="15.28515625" style="344" customWidth="1"/>
    <col min="2307" max="2307" width="56.140625" style="344" bestFit="1" customWidth="1"/>
    <col min="2308" max="2309" width="20.85546875" style="344" customWidth="1"/>
    <col min="2310" max="2310" width="20" style="344" customWidth="1"/>
    <col min="2311" max="2560" width="9.140625" style="344"/>
    <col min="2561" max="2561" width="11" style="344" customWidth="1"/>
    <col min="2562" max="2562" width="15.28515625" style="344" customWidth="1"/>
    <col min="2563" max="2563" width="56.140625" style="344" bestFit="1" customWidth="1"/>
    <col min="2564" max="2565" width="20.85546875" style="344" customWidth="1"/>
    <col min="2566" max="2566" width="20" style="344" customWidth="1"/>
    <col min="2567" max="2816" width="9.140625" style="344"/>
    <col min="2817" max="2817" width="11" style="344" customWidth="1"/>
    <col min="2818" max="2818" width="15.28515625" style="344" customWidth="1"/>
    <col min="2819" max="2819" width="56.140625" style="344" bestFit="1" customWidth="1"/>
    <col min="2820" max="2821" width="20.85546875" style="344" customWidth="1"/>
    <col min="2822" max="2822" width="20" style="344" customWidth="1"/>
    <col min="2823" max="3072" width="9.140625" style="344"/>
    <col min="3073" max="3073" width="11" style="344" customWidth="1"/>
    <col min="3074" max="3074" width="15.28515625" style="344" customWidth="1"/>
    <col min="3075" max="3075" width="56.140625" style="344" bestFit="1" customWidth="1"/>
    <col min="3076" max="3077" width="20.85546875" style="344" customWidth="1"/>
    <col min="3078" max="3078" width="20" style="344" customWidth="1"/>
    <col min="3079" max="3328" width="9.140625" style="344"/>
    <col min="3329" max="3329" width="11" style="344" customWidth="1"/>
    <col min="3330" max="3330" width="15.28515625" style="344" customWidth="1"/>
    <col min="3331" max="3331" width="56.140625" style="344" bestFit="1" customWidth="1"/>
    <col min="3332" max="3333" width="20.85546875" style="344" customWidth="1"/>
    <col min="3334" max="3334" width="20" style="344" customWidth="1"/>
    <col min="3335" max="3584" width="9.140625" style="344"/>
    <col min="3585" max="3585" width="11" style="344" customWidth="1"/>
    <col min="3586" max="3586" width="15.28515625" style="344" customWidth="1"/>
    <col min="3587" max="3587" width="56.140625" style="344" bestFit="1" customWidth="1"/>
    <col min="3588" max="3589" width="20.85546875" style="344" customWidth="1"/>
    <col min="3590" max="3590" width="20" style="344" customWidth="1"/>
    <col min="3591" max="3840" width="9.140625" style="344"/>
    <col min="3841" max="3841" width="11" style="344" customWidth="1"/>
    <col min="3842" max="3842" width="15.28515625" style="344" customWidth="1"/>
    <col min="3843" max="3843" width="56.140625" style="344" bestFit="1" customWidth="1"/>
    <col min="3844" max="3845" width="20.85546875" style="344" customWidth="1"/>
    <col min="3846" max="3846" width="20" style="344" customWidth="1"/>
    <col min="3847" max="4096" width="9.140625" style="344"/>
    <col min="4097" max="4097" width="11" style="344" customWidth="1"/>
    <col min="4098" max="4098" width="15.28515625" style="344" customWidth="1"/>
    <col min="4099" max="4099" width="56.140625" style="344" bestFit="1" customWidth="1"/>
    <col min="4100" max="4101" width="20.85546875" style="344" customWidth="1"/>
    <col min="4102" max="4102" width="20" style="344" customWidth="1"/>
    <col min="4103" max="4352" width="9.140625" style="344"/>
    <col min="4353" max="4353" width="11" style="344" customWidth="1"/>
    <col min="4354" max="4354" width="15.28515625" style="344" customWidth="1"/>
    <col min="4355" max="4355" width="56.140625" style="344" bestFit="1" customWidth="1"/>
    <col min="4356" max="4357" width="20.85546875" style="344" customWidth="1"/>
    <col min="4358" max="4358" width="20" style="344" customWidth="1"/>
    <col min="4359" max="4608" width="9.140625" style="344"/>
    <col min="4609" max="4609" width="11" style="344" customWidth="1"/>
    <col min="4610" max="4610" width="15.28515625" style="344" customWidth="1"/>
    <col min="4611" max="4611" width="56.140625" style="344" bestFit="1" customWidth="1"/>
    <col min="4612" max="4613" width="20.85546875" style="344" customWidth="1"/>
    <col min="4614" max="4614" width="20" style="344" customWidth="1"/>
    <col min="4615" max="4864" width="9.140625" style="344"/>
    <col min="4865" max="4865" width="11" style="344" customWidth="1"/>
    <col min="4866" max="4866" width="15.28515625" style="344" customWidth="1"/>
    <col min="4867" max="4867" width="56.140625" style="344" bestFit="1" customWidth="1"/>
    <col min="4868" max="4869" width="20.85546875" style="344" customWidth="1"/>
    <col min="4870" max="4870" width="20" style="344" customWidth="1"/>
    <col min="4871" max="5120" width="9.140625" style="344"/>
    <col min="5121" max="5121" width="11" style="344" customWidth="1"/>
    <col min="5122" max="5122" width="15.28515625" style="344" customWidth="1"/>
    <col min="5123" max="5123" width="56.140625" style="344" bestFit="1" customWidth="1"/>
    <col min="5124" max="5125" width="20.85546875" style="344" customWidth="1"/>
    <col min="5126" max="5126" width="20" style="344" customWidth="1"/>
    <col min="5127" max="5376" width="9.140625" style="344"/>
    <col min="5377" max="5377" width="11" style="344" customWidth="1"/>
    <col min="5378" max="5378" width="15.28515625" style="344" customWidth="1"/>
    <col min="5379" max="5379" width="56.140625" style="344" bestFit="1" customWidth="1"/>
    <col min="5380" max="5381" width="20.85546875" style="344" customWidth="1"/>
    <col min="5382" max="5382" width="20" style="344" customWidth="1"/>
    <col min="5383" max="5632" width="9.140625" style="344"/>
    <col min="5633" max="5633" width="11" style="344" customWidth="1"/>
    <col min="5634" max="5634" width="15.28515625" style="344" customWidth="1"/>
    <col min="5635" max="5635" width="56.140625" style="344" bestFit="1" customWidth="1"/>
    <col min="5636" max="5637" width="20.85546875" style="344" customWidth="1"/>
    <col min="5638" max="5638" width="20" style="344" customWidth="1"/>
    <col min="5639" max="5888" width="9.140625" style="344"/>
    <col min="5889" max="5889" width="11" style="344" customWidth="1"/>
    <col min="5890" max="5890" width="15.28515625" style="344" customWidth="1"/>
    <col min="5891" max="5891" width="56.140625" style="344" bestFit="1" customWidth="1"/>
    <col min="5892" max="5893" width="20.85546875" style="344" customWidth="1"/>
    <col min="5894" max="5894" width="20" style="344" customWidth="1"/>
    <col min="5895" max="6144" width="9.140625" style="344"/>
    <col min="6145" max="6145" width="11" style="344" customWidth="1"/>
    <col min="6146" max="6146" width="15.28515625" style="344" customWidth="1"/>
    <col min="6147" max="6147" width="56.140625" style="344" bestFit="1" customWidth="1"/>
    <col min="6148" max="6149" width="20.85546875" style="344" customWidth="1"/>
    <col min="6150" max="6150" width="20" style="344" customWidth="1"/>
    <col min="6151" max="6400" width="9.140625" style="344"/>
    <col min="6401" max="6401" width="11" style="344" customWidth="1"/>
    <col min="6402" max="6402" width="15.28515625" style="344" customWidth="1"/>
    <col min="6403" max="6403" width="56.140625" style="344" bestFit="1" customWidth="1"/>
    <col min="6404" max="6405" width="20.85546875" style="344" customWidth="1"/>
    <col min="6406" max="6406" width="20" style="344" customWidth="1"/>
    <col min="6407" max="6656" width="9.140625" style="344"/>
    <col min="6657" max="6657" width="11" style="344" customWidth="1"/>
    <col min="6658" max="6658" width="15.28515625" style="344" customWidth="1"/>
    <col min="6659" max="6659" width="56.140625" style="344" bestFit="1" customWidth="1"/>
    <col min="6660" max="6661" width="20.85546875" style="344" customWidth="1"/>
    <col min="6662" max="6662" width="20" style="344" customWidth="1"/>
    <col min="6663" max="6912" width="9.140625" style="344"/>
    <col min="6913" max="6913" width="11" style="344" customWidth="1"/>
    <col min="6914" max="6914" width="15.28515625" style="344" customWidth="1"/>
    <col min="6915" max="6915" width="56.140625" style="344" bestFit="1" customWidth="1"/>
    <col min="6916" max="6917" width="20.85546875" style="344" customWidth="1"/>
    <col min="6918" max="6918" width="20" style="344" customWidth="1"/>
    <col min="6919" max="7168" width="9.140625" style="344"/>
    <col min="7169" max="7169" width="11" style="344" customWidth="1"/>
    <col min="7170" max="7170" width="15.28515625" style="344" customWidth="1"/>
    <col min="7171" max="7171" width="56.140625" style="344" bestFit="1" customWidth="1"/>
    <col min="7172" max="7173" width="20.85546875" style="344" customWidth="1"/>
    <col min="7174" max="7174" width="20" style="344" customWidth="1"/>
    <col min="7175" max="7424" width="9.140625" style="344"/>
    <col min="7425" max="7425" width="11" style="344" customWidth="1"/>
    <col min="7426" max="7426" width="15.28515625" style="344" customWidth="1"/>
    <col min="7427" max="7427" width="56.140625" style="344" bestFit="1" customWidth="1"/>
    <col min="7428" max="7429" width="20.85546875" style="344" customWidth="1"/>
    <col min="7430" max="7430" width="20" style="344" customWidth="1"/>
    <col min="7431" max="7680" width="9.140625" style="344"/>
    <col min="7681" max="7681" width="11" style="344" customWidth="1"/>
    <col min="7682" max="7682" width="15.28515625" style="344" customWidth="1"/>
    <col min="7683" max="7683" width="56.140625" style="344" bestFit="1" customWidth="1"/>
    <col min="7684" max="7685" width="20.85546875" style="344" customWidth="1"/>
    <col min="7686" max="7686" width="20" style="344" customWidth="1"/>
    <col min="7687" max="7936" width="9.140625" style="344"/>
    <col min="7937" max="7937" width="11" style="344" customWidth="1"/>
    <col min="7938" max="7938" width="15.28515625" style="344" customWidth="1"/>
    <col min="7939" max="7939" width="56.140625" style="344" bestFit="1" customWidth="1"/>
    <col min="7940" max="7941" width="20.85546875" style="344" customWidth="1"/>
    <col min="7942" max="7942" width="20" style="344" customWidth="1"/>
    <col min="7943" max="8192" width="9.140625" style="344"/>
    <col min="8193" max="8193" width="11" style="344" customWidth="1"/>
    <col min="8194" max="8194" width="15.28515625" style="344" customWidth="1"/>
    <col min="8195" max="8195" width="56.140625" style="344" bestFit="1" customWidth="1"/>
    <col min="8196" max="8197" width="20.85546875" style="344" customWidth="1"/>
    <col min="8198" max="8198" width="20" style="344" customWidth="1"/>
    <col min="8199" max="8448" width="9.140625" style="344"/>
    <col min="8449" max="8449" width="11" style="344" customWidth="1"/>
    <col min="8450" max="8450" width="15.28515625" style="344" customWidth="1"/>
    <col min="8451" max="8451" width="56.140625" style="344" bestFit="1" customWidth="1"/>
    <col min="8452" max="8453" width="20.85546875" style="344" customWidth="1"/>
    <col min="8454" max="8454" width="20" style="344" customWidth="1"/>
    <col min="8455" max="8704" width="9.140625" style="344"/>
    <col min="8705" max="8705" width="11" style="344" customWidth="1"/>
    <col min="8706" max="8706" width="15.28515625" style="344" customWidth="1"/>
    <col min="8707" max="8707" width="56.140625" style="344" bestFit="1" customWidth="1"/>
    <col min="8708" max="8709" width="20.85546875" style="344" customWidth="1"/>
    <col min="8710" max="8710" width="20" style="344" customWidth="1"/>
    <col min="8711" max="8960" width="9.140625" style="344"/>
    <col min="8961" max="8961" width="11" style="344" customWidth="1"/>
    <col min="8962" max="8962" width="15.28515625" style="344" customWidth="1"/>
    <col min="8963" max="8963" width="56.140625" style="344" bestFit="1" customWidth="1"/>
    <col min="8964" max="8965" width="20.85546875" style="344" customWidth="1"/>
    <col min="8966" max="8966" width="20" style="344" customWidth="1"/>
    <col min="8967" max="9216" width="9.140625" style="344"/>
    <col min="9217" max="9217" width="11" style="344" customWidth="1"/>
    <col min="9218" max="9218" width="15.28515625" style="344" customWidth="1"/>
    <col min="9219" max="9219" width="56.140625" style="344" bestFit="1" customWidth="1"/>
    <col min="9220" max="9221" width="20.85546875" style="344" customWidth="1"/>
    <col min="9222" max="9222" width="20" style="344" customWidth="1"/>
    <col min="9223" max="9472" width="9.140625" style="344"/>
    <col min="9473" max="9473" width="11" style="344" customWidth="1"/>
    <col min="9474" max="9474" width="15.28515625" style="344" customWidth="1"/>
    <col min="9475" max="9475" width="56.140625" style="344" bestFit="1" customWidth="1"/>
    <col min="9476" max="9477" width="20.85546875" style="344" customWidth="1"/>
    <col min="9478" max="9478" width="20" style="344" customWidth="1"/>
    <col min="9479" max="9728" width="9.140625" style="344"/>
    <col min="9729" max="9729" width="11" style="344" customWidth="1"/>
    <col min="9730" max="9730" width="15.28515625" style="344" customWidth="1"/>
    <col min="9731" max="9731" width="56.140625" style="344" bestFit="1" customWidth="1"/>
    <col min="9732" max="9733" width="20.85546875" style="344" customWidth="1"/>
    <col min="9734" max="9734" width="20" style="344" customWidth="1"/>
    <col min="9735" max="9984" width="9.140625" style="344"/>
    <col min="9985" max="9985" width="11" style="344" customWidth="1"/>
    <col min="9986" max="9986" width="15.28515625" style="344" customWidth="1"/>
    <col min="9987" max="9987" width="56.140625" style="344" bestFit="1" customWidth="1"/>
    <col min="9988" max="9989" width="20.85546875" style="344" customWidth="1"/>
    <col min="9990" max="9990" width="20" style="344" customWidth="1"/>
    <col min="9991" max="10240" width="9.140625" style="344"/>
    <col min="10241" max="10241" width="11" style="344" customWidth="1"/>
    <col min="10242" max="10242" width="15.28515625" style="344" customWidth="1"/>
    <col min="10243" max="10243" width="56.140625" style="344" bestFit="1" customWidth="1"/>
    <col min="10244" max="10245" width="20.85546875" style="344" customWidth="1"/>
    <col min="10246" max="10246" width="20" style="344" customWidth="1"/>
    <col min="10247" max="10496" width="9.140625" style="344"/>
    <col min="10497" max="10497" width="11" style="344" customWidth="1"/>
    <col min="10498" max="10498" width="15.28515625" style="344" customWidth="1"/>
    <col min="10499" max="10499" width="56.140625" style="344" bestFit="1" customWidth="1"/>
    <col min="10500" max="10501" width="20.85546875" style="344" customWidth="1"/>
    <col min="10502" max="10502" width="20" style="344" customWidth="1"/>
    <col min="10503" max="10752" width="9.140625" style="344"/>
    <col min="10753" max="10753" width="11" style="344" customWidth="1"/>
    <col min="10754" max="10754" width="15.28515625" style="344" customWidth="1"/>
    <col min="10755" max="10755" width="56.140625" style="344" bestFit="1" customWidth="1"/>
    <col min="10756" max="10757" width="20.85546875" style="344" customWidth="1"/>
    <col min="10758" max="10758" width="20" style="344" customWidth="1"/>
    <col min="10759" max="11008" width="9.140625" style="344"/>
    <col min="11009" max="11009" width="11" style="344" customWidth="1"/>
    <col min="11010" max="11010" width="15.28515625" style="344" customWidth="1"/>
    <col min="11011" max="11011" width="56.140625" style="344" bestFit="1" customWidth="1"/>
    <col min="11012" max="11013" width="20.85546875" style="344" customWidth="1"/>
    <col min="11014" max="11014" width="20" style="344" customWidth="1"/>
    <col min="11015" max="11264" width="9.140625" style="344"/>
    <col min="11265" max="11265" width="11" style="344" customWidth="1"/>
    <col min="11266" max="11266" width="15.28515625" style="344" customWidth="1"/>
    <col min="11267" max="11267" width="56.140625" style="344" bestFit="1" customWidth="1"/>
    <col min="11268" max="11269" width="20.85546875" style="344" customWidth="1"/>
    <col min="11270" max="11270" width="20" style="344" customWidth="1"/>
    <col min="11271" max="11520" width="9.140625" style="344"/>
    <col min="11521" max="11521" width="11" style="344" customWidth="1"/>
    <col min="11522" max="11522" width="15.28515625" style="344" customWidth="1"/>
    <col min="11523" max="11523" width="56.140625" style="344" bestFit="1" customWidth="1"/>
    <col min="11524" max="11525" width="20.85546875" style="344" customWidth="1"/>
    <col min="11526" max="11526" width="20" style="344" customWidth="1"/>
    <col min="11527" max="11776" width="9.140625" style="344"/>
    <col min="11777" max="11777" width="11" style="344" customWidth="1"/>
    <col min="11778" max="11778" width="15.28515625" style="344" customWidth="1"/>
    <col min="11779" max="11779" width="56.140625" style="344" bestFit="1" customWidth="1"/>
    <col min="11780" max="11781" width="20.85546875" style="344" customWidth="1"/>
    <col min="11782" max="11782" width="20" style="344" customWidth="1"/>
    <col min="11783" max="12032" width="9.140625" style="344"/>
    <col min="12033" max="12033" width="11" style="344" customWidth="1"/>
    <col min="12034" max="12034" width="15.28515625" style="344" customWidth="1"/>
    <col min="12035" max="12035" width="56.140625" style="344" bestFit="1" customWidth="1"/>
    <col min="12036" max="12037" width="20.85546875" style="344" customWidth="1"/>
    <col min="12038" max="12038" width="20" style="344" customWidth="1"/>
    <col min="12039" max="12288" width="9.140625" style="344"/>
    <col min="12289" max="12289" width="11" style="344" customWidth="1"/>
    <col min="12290" max="12290" width="15.28515625" style="344" customWidth="1"/>
    <col min="12291" max="12291" width="56.140625" style="344" bestFit="1" customWidth="1"/>
    <col min="12292" max="12293" width="20.85546875" style="344" customWidth="1"/>
    <col min="12294" max="12294" width="20" style="344" customWidth="1"/>
    <col min="12295" max="12544" width="9.140625" style="344"/>
    <col min="12545" max="12545" width="11" style="344" customWidth="1"/>
    <col min="12546" max="12546" width="15.28515625" style="344" customWidth="1"/>
    <col min="12547" max="12547" width="56.140625" style="344" bestFit="1" customWidth="1"/>
    <col min="12548" max="12549" width="20.85546875" style="344" customWidth="1"/>
    <col min="12550" max="12550" width="20" style="344" customWidth="1"/>
    <col min="12551" max="12800" width="9.140625" style="344"/>
    <col min="12801" max="12801" width="11" style="344" customWidth="1"/>
    <col min="12802" max="12802" width="15.28515625" style="344" customWidth="1"/>
    <col min="12803" max="12803" width="56.140625" style="344" bestFit="1" customWidth="1"/>
    <col min="12804" max="12805" width="20.85546875" style="344" customWidth="1"/>
    <col min="12806" max="12806" width="20" style="344" customWidth="1"/>
    <col min="12807" max="13056" width="9.140625" style="344"/>
    <col min="13057" max="13057" width="11" style="344" customWidth="1"/>
    <col min="13058" max="13058" width="15.28515625" style="344" customWidth="1"/>
    <col min="13059" max="13059" width="56.140625" style="344" bestFit="1" customWidth="1"/>
    <col min="13060" max="13061" width="20.85546875" style="344" customWidth="1"/>
    <col min="13062" max="13062" width="20" style="344" customWidth="1"/>
    <col min="13063" max="13312" width="9.140625" style="344"/>
    <col min="13313" max="13313" width="11" style="344" customWidth="1"/>
    <col min="13314" max="13314" width="15.28515625" style="344" customWidth="1"/>
    <col min="13315" max="13315" width="56.140625" style="344" bestFit="1" customWidth="1"/>
    <col min="13316" max="13317" width="20.85546875" style="344" customWidth="1"/>
    <col min="13318" max="13318" width="20" style="344" customWidth="1"/>
    <col min="13319" max="13568" width="9.140625" style="344"/>
    <col min="13569" max="13569" width="11" style="344" customWidth="1"/>
    <col min="13570" max="13570" width="15.28515625" style="344" customWidth="1"/>
    <col min="13571" max="13571" width="56.140625" style="344" bestFit="1" customWidth="1"/>
    <col min="13572" max="13573" width="20.85546875" style="344" customWidth="1"/>
    <col min="13574" max="13574" width="20" style="344" customWidth="1"/>
    <col min="13575" max="13824" width="9.140625" style="344"/>
    <col min="13825" max="13825" width="11" style="344" customWidth="1"/>
    <col min="13826" max="13826" width="15.28515625" style="344" customWidth="1"/>
    <col min="13827" max="13827" width="56.140625" style="344" bestFit="1" customWidth="1"/>
    <col min="13828" max="13829" width="20.85546875" style="344" customWidth="1"/>
    <col min="13830" max="13830" width="20" style="344" customWidth="1"/>
    <col min="13831" max="14080" width="9.140625" style="344"/>
    <col min="14081" max="14081" width="11" style="344" customWidth="1"/>
    <col min="14082" max="14082" width="15.28515625" style="344" customWidth="1"/>
    <col min="14083" max="14083" width="56.140625" style="344" bestFit="1" customWidth="1"/>
    <col min="14084" max="14085" width="20.85546875" style="344" customWidth="1"/>
    <col min="14086" max="14086" width="20" style="344" customWidth="1"/>
    <col min="14087" max="14336" width="9.140625" style="344"/>
    <col min="14337" max="14337" width="11" style="344" customWidth="1"/>
    <col min="14338" max="14338" width="15.28515625" style="344" customWidth="1"/>
    <col min="14339" max="14339" width="56.140625" style="344" bestFit="1" customWidth="1"/>
    <col min="14340" max="14341" width="20.85546875" style="344" customWidth="1"/>
    <col min="14342" max="14342" width="20" style="344" customWidth="1"/>
    <col min="14343" max="14592" width="9.140625" style="344"/>
    <col min="14593" max="14593" width="11" style="344" customWidth="1"/>
    <col min="14594" max="14594" width="15.28515625" style="344" customWidth="1"/>
    <col min="14595" max="14595" width="56.140625" style="344" bestFit="1" customWidth="1"/>
    <col min="14596" max="14597" width="20.85546875" style="344" customWidth="1"/>
    <col min="14598" max="14598" width="20" style="344" customWidth="1"/>
    <col min="14599" max="14848" width="9.140625" style="344"/>
    <col min="14849" max="14849" width="11" style="344" customWidth="1"/>
    <col min="14850" max="14850" width="15.28515625" style="344" customWidth="1"/>
    <col min="14851" max="14851" width="56.140625" style="344" bestFit="1" customWidth="1"/>
    <col min="14852" max="14853" width="20.85546875" style="344" customWidth="1"/>
    <col min="14854" max="14854" width="20" style="344" customWidth="1"/>
    <col min="14855" max="15104" width="9.140625" style="344"/>
    <col min="15105" max="15105" width="11" style="344" customWidth="1"/>
    <col min="15106" max="15106" width="15.28515625" style="344" customWidth="1"/>
    <col min="15107" max="15107" width="56.140625" style="344" bestFit="1" customWidth="1"/>
    <col min="15108" max="15109" width="20.85546875" style="344" customWidth="1"/>
    <col min="15110" max="15110" width="20" style="344" customWidth="1"/>
    <col min="15111" max="15360" width="9.140625" style="344"/>
    <col min="15361" max="15361" width="11" style="344" customWidth="1"/>
    <col min="15362" max="15362" width="15.28515625" style="344" customWidth="1"/>
    <col min="15363" max="15363" width="56.140625" style="344" bestFit="1" customWidth="1"/>
    <col min="15364" max="15365" width="20.85546875" style="344" customWidth="1"/>
    <col min="15366" max="15366" width="20" style="344" customWidth="1"/>
    <col min="15367" max="15616" width="9.140625" style="344"/>
    <col min="15617" max="15617" width="11" style="344" customWidth="1"/>
    <col min="15618" max="15618" width="15.28515625" style="344" customWidth="1"/>
    <col min="15619" max="15619" width="56.140625" style="344" bestFit="1" customWidth="1"/>
    <col min="15620" max="15621" width="20.85546875" style="344" customWidth="1"/>
    <col min="15622" max="15622" width="20" style="344" customWidth="1"/>
    <col min="15623" max="15872" width="9.140625" style="344"/>
    <col min="15873" max="15873" width="11" style="344" customWidth="1"/>
    <col min="15874" max="15874" width="15.28515625" style="344" customWidth="1"/>
    <col min="15875" max="15875" width="56.140625" style="344" bestFit="1" customWidth="1"/>
    <col min="15876" max="15877" width="20.85546875" style="344" customWidth="1"/>
    <col min="15878" max="15878" width="20" style="344" customWidth="1"/>
    <col min="15879" max="16384" width="9.140625" style="344"/>
  </cols>
  <sheetData>
    <row r="1" spans="2:5" ht="31.5" x14ac:dyDescent="0.5">
      <c r="B1" s="1015" t="s">
        <v>0</v>
      </c>
      <c r="C1" s="1015"/>
      <c r="D1" s="1015"/>
      <c r="E1" s="1015"/>
    </row>
    <row r="2" spans="2:5" ht="36" x14ac:dyDescent="0.55000000000000004">
      <c r="B2" s="1016" t="s">
        <v>926</v>
      </c>
      <c r="C2" s="1016"/>
      <c r="D2" s="1016"/>
      <c r="E2" s="1016"/>
    </row>
    <row r="3" spans="2:5" ht="15.75" thickBot="1" x14ac:dyDescent="0.3">
      <c r="B3" s="989"/>
      <c r="C3" s="989"/>
      <c r="D3" s="989"/>
      <c r="E3" s="989"/>
    </row>
    <row r="4" spans="2:5" ht="15" hidden="1" customHeight="1"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ht="15" thickBot="1" x14ac:dyDescent="0.25">
      <c r="B11" s="351">
        <v>21010101</v>
      </c>
      <c r="C11" s="674" t="s">
        <v>1092</v>
      </c>
      <c r="D11" s="699">
        <v>68327983.370000005</v>
      </c>
      <c r="E11" s="700">
        <v>61465550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s="89" customFormat="1" ht="15.75" thickBot="1" x14ac:dyDescent="0.3">
      <c r="B14" s="358"/>
      <c r="C14" s="359" t="s">
        <v>1096</v>
      </c>
      <c r="D14" s="702">
        <f>SUM(D11:D13)</f>
        <v>68327983.370000005</v>
      </c>
      <c r="E14" s="702">
        <f>SUM(E11:E13)</f>
        <v>61465550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2256560</v>
      </c>
      <c r="E17" s="700">
        <v>1984560</v>
      </c>
    </row>
    <row r="18" spans="2:5" s="89" customFormat="1" ht="15.75" thickBot="1" x14ac:dyDescent="0.3">
      <c r="B18" s="358"/>
      <c r="C18" s="359" t="s">
        <v>1099</v>
      </c>
      <c r="D18" s="702">
        <f>SUM(D17)</f>
        <v>2256560</v>
      </c>
      <c r="E18" s="702">
        <f>SUM(E17)</f>
        <v>1984560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70584543.370000005</v>
      </c>
      <c r="E32" s="708">
        <f>E31+E25+E18+E14</f>
        <v>63450110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927</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55237210.650000006</v>
      </c>
      <c r="E11" s="700">
        <v>83331200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55237210.650000006</v>
      </c>
      <c r="E14" s="702">
        <f>SUM(E11:E13)</f>
        <v>83331200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2646730</v>
      </c>
      <c r="E17" s="700">
        <v>3461040</v>
      </c>
    </row>
    <row r="18" spans="2:5" ht="15.75" thickBot="1" x14ac:dyDescent="0.3">
      <c r="B18" s="358"/>
      <c r="C18" s="359" t="s">
        <v>1099</v>
      </c>
      <c r="D18" s="702">
        <f>SUM(D17)</f>
        <v>2646730</v>
      </c>
      <c r="E18" s="702">
        <f>SUM(E17)</f>
        <v>3461040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57883940.650000006</v>
      </c>
      <c r="E32" s="708">
        <f>E31+E25+E18+E14</f>
        <v>86792240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246" width="9.140625" style="344"/>
    <col min="247" max="247" width="11" style="344" customWidth="1"/>
    <col min="248" max="248" width="15.28515625" style="344" customWidth="1"/>
    <col min="249" max="249" width="56.140625" style="344" bestFit="1" customWidth="1"/>
    <col min="250" max="251" width="20.85546875" style="344" customWidth="1"/>
    <col min="252" max="252" width="20" style="344" customWidth="1"/>
    <col min="253" max="502" width="9.140625" style="344"/>
    <col min="503" max="503" width="11" style="344" customWidth="1"/>
    <col min="504" max="504" width="15.28515625" style="344" customWidth="1"/>
    <col min="505" max="505" width="56.140625" style="344" bestFit="1" customWidth="1"/>
    <col min="506" max="507" width="20.85546875" style="344" customWidth="1"/>
    <col min="508" max="508" width="20" style="344" customWidth="1"/>
    <col min="509" max="758" width="9.140625" style="344"/>
    <col min="759" max="759" width="11" style="344" customWidth="1"/>
    <col min="760" max="760" width="15.28515625" style="344" customWidth="1"/>
    <col min="761" max="761" width="56.140625" style="344" bestFit="1" customWidth="1"/>
    <col min="762" max="763" width="20.85546875" style="344" customWidth="1"/>
    <col min="764" max="764" width="20" style="344" customWidth="1"/>
    <col min="765" max="1014" width="9.140625" style="344"/>
    <col min="1015" max="1015" width="11" style="344" customWidth="1"/>
    <col min="1016" max="1016" width="15.28515625" style="344" customWidth="1"/>
    <col min="1017" max="1017" width="56.140625" style="344" bestFit="1" customWidth="1"/>
    <col min="1018" max="1019" width="20.85546875" style="344" customWidth="1"/>
    <col min="1020" max="1020" width="20" style="344" customWidth="1"/>
    <col min="1021" max="1270" width="9.140625" style="344"/>
    <col min="1271" max="1271" width="11" style="344" customWidth="1"/>
    <col min="1272" max="1272" width="15.28515625" style="344" customWidth="1"/>
    <col min="1273" max="1273" width="56.140625" style="344" bestFit="1" customWidth="1"/>
    <col min="1274" max="1275" width="20.85546875" style="344" customWidth="1"/>
    <col min="1276" max="1276" width="20" style="344" customWidth="1"/>
    <col min="1277" max="1526" width="9.140625" style="344"/>
    <col min="1527" max="1527" width="11" style="344" customWidth="1"/>
    <col min="1528" max="1528" width="15.28515625" style="344" customWidth="1"/>
    <col min="1529" max="1529" width="56.140625" style="344" bestFit="1" customWidth="1"/>
    <col min="1530" max="1531" width="20.85546875" style="344" customWidth="1"/>
    <col min="1532" max="1532" width="20" style="344" customWidth="1"/>
    <col min="1533" max="1782" width="9.140625" style="344"/>
    <col min="1783" max="1783" width="11" style="344" customWidth="1"/>
    <col min="1784" max="1784" width="15.28515625" style="344" customWidth="1"/>
    <col min="1785" max="1785" width="56.140625" style="344" bestFit="1" customWidth="1"/>
    <col min="1786" max="1787" width="20.85546875" style="344" customWidth="1"/>
    <col min="1788" max="1788" width="20" style="344" customWidth="1"/>
    <col min="1789" max="2038" width="9.140625" style="344"/>
    <col min="2039" max="2039" width="11" style="344" customWidth="1"/>
    <col min="2040" max="2040" width="15.28515625" style="344" customWidth="1"/>
    <col min="2041" max="2041" width="56.140625" style="344" bestFit="1" customWidth="1"/>
    <col min="2042" max="2043" width="20.85546875" style="344" customWidth="1"/>
    <col min="2044" max="2044" width="20" style="344" customWidth="1"/>
    <col min="2045" max="2294" width="9.140625" style="344"/>
    <col min="2295" max="2295" width="11" style="344" customWidth="1"/>
    <col min="2296" max="2296" width="15.28515625" style="344" customWidth="1"/>
    <col min="2297" max="2297" width="56.140625" style="344" bestFit="1" customWidth="1"/>
    <col min="2298" max="2299" width="20.85546875" style="344" customWidth="1"/>
    <col min="2300" max="2300" width="20" style="344" customWidth="1"/>
    <col min="2301" max="2550" width="9.140625" style="344"/>
    <col min="2551" max="2551" width="11" style="344" customWidth="1"/>
    <col min="2552" max="2552" width="15.28515625" style="344" customWidth="1"/>
    <col min="2553" max="2553" width="56.140625" style="344" bestFit="1" customWidth="1"/>
    <col min="2554" max="2555" width="20.85546875" style="344" customWidth="1"/>
    <col min="2556" max="2556" width="20" style="344" customWidth="1"/>
    <col min="2557" max="2806" width="9.140625" style="344"/>
    <col min="2807" max="2807" width="11" style="344" customWidth="1"/>
    <col min="2808" max="2808" width="15.28515625" style="344" customWidth="1"/>
    <col min="2809" max="2809" width="56.140625" style="344" bestFit="1" customWidth="1"/>
    <col min="2810" max="2811" width="20.85546875" style="344" customWidth="1"/>
    <col min="2812" max="2812" width="20" style="344" customWidth="1"/>
    <col min="2813" max="3062" width="9.140625" style="344"/>
    <col min="3063" max="3063" width="11" style="344" customWidth="1"/>
    <col min="3064" max="3064" width="15.28515625" style="344" customWidth="1"/>
    <col min="3065" max="3065" width="56.140625" style="344" bestFit="1" customWidth="1"/>
    <col min="3066" max="3067" width="20.85546875" style="344" customWidth="1"/>
    <col min="3068" max="3068" width="20" style="344" customWidth="1"/>
    <col min="3069" max="3318" width="9.140625" style="344"/>
    <col min="3319" max="3319" width="11" style="344" customWidth="1"/>
    <col min="3320" max="3320" width="15.28515625" style="344" customWidth="1"/>
    <col min="3321" max="3321" width="56.140625" style="344" bestFit="1" customWidth="1"/>
    <col min="3322" max="3323" width="20.85546875" style="344" customWidth="1"/>
    <col min="3324" max="3324" width="20" style="344" customWidth="1"/>
    <col min="3325" max="3574" width="9.140625" style="344"/>
    <col min="3575" max="3575" width="11" style="344" customWidth="1"/>
    <col min="3576" max="3576" width="15.28515625" style="344" customWidth="1"/>
    <col min="3577" max="3577" width="56.140625" style="344" bestFit="1" customWidth="1"/>
    <col min="3578" max="3579" width="20.85546875" style="344" customWidth="1"/>
    <col min="3580" max="3580" width="20" style="344" customWidth="1"/>
    <col min="3581" max="3830" width="9.140625" style="344"/>
    <col min="3831" max="3831" width="11" style="344" customWidth="1"/>
    <col min="3832" max="3832" width="15.28515625" style="344" customWidth="1"/>
    <col min="3833" max="3833" width="56.140625" style="344" bestFit="1" customWidth="1"/>
    <col min="3834" max="3835" width="20.85546875" style="344" customWidth="1"/>
    <col min="3836" max="3836" width="20" style="344" customWidth="1"/>
    <col min="3837" max="4086" width="9.140625" style="344"/>
    <col min="4087" max="4087" width="11" style="344" customWidth="1"/>
    <col min="4088" max="4088" width="15.28515625" style="344" customWidth="1"/>
    <col min="4089" max="4089" width="56.140625" style="344" bestFit="1" customWidth="1"/>
    <col min="4090" max="4091" width="20.85546875" style="344" customWidth="1"/>
    <col min="4092" max="4092" width="20" style="344" customWidth="1"/>
    <col min="4093" max="4342" width="9.140625" style="344"/>
    <col min="4343" max="4343" width="11" style="344" customWidth="1"/>
    <col min="4344" max="4344" width="15.28515625" style="344" customWidth="1"/>
    <col min="4345" max="4345" width="56.140625" style="344" bestFit="1" customWidth="1"/>
    <col min="4346" max="4347" width="20.85546875" style="344" customWidth="1"/>
    <col min="4348" max="4348" width="20" style="344" customWidth="1"/>
    <col min="4349" max="4598" width="9.140625" style="344"/>
    <col min="4599" max="4599" width="11" style="344" customWidth="1"/>
    <col min="4600" max="4600" width="15.28515625" style="344" customWidth="1"/>
    <col min="4601" max="4601" width="56.140625" style="344" bestFit="1" customWidth="1"/>
    <col min="4602" max="4603" width="20.85546875" style="344" customWidth="1"/>
    <col min="4604" max="4604" width="20" style="344" customWidth="1"/>
    <col min="4605" max="4854" width="9.140625" style="344"/>
    <col min="4855" max="4855" width="11" style="344" customWidth="1"/>
    <col min="4856" max="4856" width="15.28515625" style="344" customWidth="1"/>
    <col min="4857" max="4857" width="56.140625" style="344" bestFit="1" customWidth="1"/>
    <col min="4858" max="4859" width="20.85546875" style="344" customWidth="1"/>
    <col min="4860" max="4860" width="20" style="344" customWidth="1"/>
    <col min="4861" max="5110" width="9.140625" style="344"/>
    <col min="5111" max="5111" width="11" style="344" customWidth="1"/>
    <col min="5112" max="5112" width="15.28515625" style="344" customWidth="1"/>
    <col min="5113" max="5113" width="56.140625" style="344" bestFit="1" customWidth="1"/>
    <col min="5114" max="5115" width="20.85546875" style="344" customWidth="1"/>
    <col min="5116" max="5116" width="20" style="344" customWidth="1"/>
    <col min="5117" max="5366" width="9.140625" style="344"/>
    <col min="5367" max="5367" width="11" style="344" customWidth="1"/>
    <col min="5368" max="5368" width="15.28515625" style="344" customWidth="1"/>
    <col min="5369" max="5369" width="56.140625" style="344" bestFit="1" customWidth="1"/>
    <col min="5370" max="5371" width="20.85546875" style="344" customWidth="1"/>
    <col min="5372" max="5372" width="20" style="344" customWidth="1"/>
    <col min="5373" max="5622" width="9.140625" style="344"/>
    <col min="5623" max="5623" width="11" style="344" customWidth="1"/>
    <col min="5624" max="5624" width="15.28515625" style="344" customWidth="1"/>
    <col min="5625" max="5625" width="56.140625" style="344" bestFit="1" customWidth="1"/>
    <col min="5626" max="5627" width="20.85546875" style="344" customWidth="1"/>
    <col min="5628" max="5628" width="20" style="344" customWidth="1"/>
    <col min="5629" max="5878" width="9.140625" style="344"/>
    <col min="5879" max="5879" width="11" style="344" customWidth="1"/>
    <col min="5880" max="5880" width="15.28515625" style="344" customWidth="1"/>
    <col min="5881" max="5881" width="56.140625" style="344" bestFit="1" customWidth="1"/>
    <col min="5882" max="5883" width="20.85546875" style="344" customWidth="1"/>
    <col min="5884" max="5884" width="20" style="344" customWidth="1"/>
    <col min="5885" max="6134" width="9.140625" style="344"/>
    <col min="6135" max="6135" width="11" style="344" customWidth="1"/>
    <col min="6136" max="6136" width="15.28515625" style="344" customWidth="1"/>
    <col min="6137" max="6137" width="56.140625" style="344" bestFit="1" customWidth="1"/>
    <col min="6138" max="6139" width="20.85546875" style="344" customWidth="1"/>
    <col min="6140" max="6140" width="20" style="344" customWidth="1"/>
    <col min="6141" max="6390" width="9.140625" style="344"/>
    <col min="6391" max="6391" width="11" style="344" customWidth="1"/>
    <col min="6392" max="6392" width="15.28515625" style="344" customWidth="1"/>
    <col min="6393" max="6393" width="56.140625" style="344" bestFit="1" customWidth="1"/>
    <col min="6394" max="6395" width="20.85546875" style="344" customWidth="1"/>
    <col min="6396" max="6396" width="20" style="344" customWidth="1"/>
    <col min="6397" max="6646" width="9.140625" style="344"/>
    <col min="6647" max="6647" width="11" style="344" customWidth="1"/>
    <col min="6648" max="6648" width="15.28515625" style="344" customWidth="1"/>
    <col min="6649" max="6649" width="56.140625" style="344" bestFit="1" customWidth="1"/>
    <col min="6650" max="6651" width="20.85546875" style="344" customWidth="1"/>
    <col min="6652" max="6652" width="20" style="344" customWidth="1"/>
    <col min="6653" max="6902" width="9.140625" style="344"/>
    <col min="6903" max="6903" width="11" style="344" customWidth="1"/>
    <col min="6904" max="6904" width="15.28515625" style="344" customWidth="1"/>
    <col min="6905" max="6905" width="56.140625" style="344" bestFit="1" customWidth="1"/>
    <col min="6906" max="6907" width="20.85546875" style="344" customWidth="1"/>
    <col min="6908" max="6908" width="20" style="344" customWidth="1"/>
    <col min="6909" max="7158" width="9.140625" style="344"/>
    <col min="7159" max="7159" width="11" style="344" customWidth="1"/>
    <col min="7160" max="7160" width="15.28515625" style="344" customWidth="1"/>
    <col min="7161" max="7161" width="56.140625" style="344" bestFit="1" customWidth="1"/>
    <col min="7162" max="7163" width="20.85546875" style="344" customWidth="1"/>
    <col min="7164" max="7164" width="20" style="344" customWidth="1"/>
    <col min="7165" max="7414" width="9.140625" style="344"/>
    <col min="7415" max="7415" width="11" style="344" customWidth="1"/>
    <col min="7416" max="7416" width="15.28515625" style="344" customWidth="1"/>
    <col min="7417" max="7417" width="56.140625" style="344" bestFit="1" customWidth="1"/>
    <col min="7418" max="7419" width="20.85546875" style="344" customWidth="1"/>
    <col min="7420" max="7420" width="20" style="344" customWidth="1"/>
    <col min="7421" max="7670" width="9.140625" style="344"/>
    <col min="7671" max="7671" width="11" style="344" customWidth="1"/>
    <col min="7672" max="7672" width="15.28515625" style="344" customWidth="1"/>
    <col min="7673" max="7673" width="56.140625" style="344" bestFit="1" customWidth="1"/>
    <col min="7674" max="7675" width="20.85546875" style="344" customWidth="1"/>
    <col min="7676" max="7676" width="20" style="344" customWidth="1"/>
    <col min="7677" max="7926" width="9.140625" style="344"/>
    <col min="7927" max="7927" width="11" style="344" customWidth="1"/>
    <col min="7928" max="7928" width="15.28515625" style="344" customWidth="1"/>
    <col min="7929" max="7929" width="56.140625" style="344" bestFit="1" customWidth="1"/>
    <col min="7930" max="7931" width="20.85546875" style="344" customWidth="1"/>
    <col min="7932" max="7932" width="20" style="344" customWidth="1"/>
    <col min="7933" max="8182" width="9.140625" style="344"/>
    <col min="8183" max="8183" width="11" style="344" customWidth="1"/>
    <col min="8184" max="8184" width="15.28515625" style="344" customWidth="1"/>
    <col min="8185" max="8185" width="56.140625" style="344" bestFit="1" customWidth="1"/>
    <col min="8186" max="8187" width="20.85546875" style="344" customWidth="1"/>
    <col min="8188" max="8188" width="20" style="344" customWidth="1"/>
    <col min="8189" max="8438" width="9.140625" style="344"/>
    <col min="8439" max="8439" width="11" style="344" customWidth="1"/>
    <col min="8440" max="8440" width="15.28515625" style="344" customWidth="1"/>
    <col min="8441" max="8441" width="56.140625" style="344" bestFit="1" customWidth="1"/>
    <col min="8442" max="8443" width="20.85546875" style="344" customWidth="1"/>
    <col min="8444" max="8444" width="20" style="344" customWidth="1"/>
    <col min="8445" max="8694" width="9.140625" style="344"/>
    <col min="8695" max="8695" width="11" style="344" customWidth="1"/>
    <col min="8696" max="8696" width="15.28515625" style="344" customWidth="1"/>
    <col min="8697" max="8697" width="56.140625" style="344" bestFit="1" customWidth="1"/>
    <col min="8698" max="8699" width="20.85546875" style="344" customWidth="1"/>
    <col min="8700" max="8700" width="20" style="344" customWidth="1"/>
    <col min="8701" max="8950" width="9.140625" style="344"/>
    <col min="8951" max="8951" width="11" style="344" customWidth="1"/>
    <col min="8952" max="8952" width="15.28515625" style="344" customWidth="1"/>
    <col min="8953" max="8953" width="56.140625" style="344" bestFit="1" customWidth="1"/>
    <col min="8954" max="8955" width="20.85546875" style="344" customWidth="1"/>
    <col min="8956" max="8956" width="20" style="344" customWidth="1"/>
    <col min="8957" max="9206" width="9.140625" style="344"/>
    <col min="9207" max="9207" width="11" style="344" customWidth="1"/>
    <col min="9208" max="9208" width="15.28515625" style="344" customWidth="1"/>
    <col min="9209" max="9209" width="56.140625" style="344" bestFit="1" customWidth="1"/>
    <col min="9210" max="9211" width="20.85546875" style="344" customWidth="1"/>
    <col min="9212" max="9212" width="20" style="344" customWidth="1"/>
    <col min="9213" max="9462" width="9.140625" style="344"/>
    <col min="9463" max="9463" width="11" style="344" customWidth="1"/>
    <col min="9464" max="9464" width="15.28515625" style="344" customWidth="1"/>
    <col min="9465" max="9465" width="56.140625" style="344" bestFit="1" customWidth="1"/>
    <col min="9466" max="9467" width="20.85546875" style="344" customWidth="1"/>
    <col min="9468" max="9468" width="20" style="344" customWidth="1"/>
    <col min="9469" max="9718" width="9.140625" style="344"/>
    <col min="9719" max="9719" width="11" style="344" customWidth="1"/>
    <col min="9720" max="9720" width="15.28515625" style="344" customWidth="1"/>
    <col min="9721" max="9721" width="56.140625" style="344" bestFit="1" customWidth="1"/>
    <col min="9722" max="9723" width="20.85546875" style="344" customWidth="1"/>
    <col min="9724" max="9724" width="20" style="344" customWidth="1"/>
    <col min="9725" max="9974" width="9.140625" style="344"/>
    <col min="9975" max="9975" width="11" style="344" customWidth="1"/>
    <col min="9976" max="9976" width="15.28515625" style="344" customWidth="1"/>
    <col min="9977" max="9977" width="56.140625" style="344" bestFit="1" customWidth="1"/>
    <col min="9978" max="9979" width="20.85546875" style="344" customWidth="1"/>
    <col min="9980" max="9980" width="20" style="344" customWidth="1"/>
    <col min="9981" max="10230" width="9.140625" style="344"/>
    <col min="10231" max="10231" width="11" style="344" customWidth="1"/>
    <col min="10232" max="10232" width="15.28515625" style="344" customWidth="1"/>
    <col min="10233" max="10233" width="56.140625" style="344" bestFit="1" customWidth="1"/>
    <col min="10234" max="10235" width="20.85546875" style="344" customWidth="1"/>
    <col min="10236" max="10236" width="20" style="344" customWidth="1"/>
    <col min="10237" max="10486" width="9.140625" style="344"/>
    <col min="10487" max="10487" width="11" style="344" customWidth="1"/>
    <col min="10488" max="10488" width="15.28515625" style="344" customWidth="1"/>
    <col min="10489" max="10489" width="56.140625" style="344" bestFit="1" customWidth="1"/>
    <col min="10490" max="10491" width="20.85546875" style="344" customWidth="1"/>
    <col min="10492" max="10492" width="20" style="344" customWidth="1"/>
    <col min="10493" max="10742" width="9.140625" style="344"/>
    <col min="10743" max="10743" width="11" style="344" customWidth="1"/>
    <col min="10744" max="10744" width="15.28515625" style="344" customWidth="1"/>
    <col min="10745" max="10745" width="56.140625" style="344" bestFit="1" customWidth="1"/>
    <col min="10746" max="10747" width="20.85546875" style="344" customWidth="1"/>
    <col min="10748" max="10748" width="20" style="344" customWidth="1"/>
    <col min="10749" max="10998" width="9.140625" style="344"/>
    <col min="10999" max="10999" width="11" style="344" customWidth="1"/>
    <col min="11000" max="11000" width="15.28515625" style="344" customWidth="1"/>
    <col min="11001" max="11001" width="56.140625" style="344" bestFit="1" customWidth="1"/>
    <col min="11002" max="11003" width="20.85546875" style="344" customWidth="1"/>
    <col min="11004" max="11004" width="20" style="344" customWidth="1"/>
    <col min="11005" max="11254" width="9.140625" style="344"/>
    <col min="11255" max="11255" width="11" style="344" customWidth="1"/>
    <col min="11256" max="11256" width="15.28515625" style="344" customWidth="1"/>
    <col min="11257" max="11257" width="56.140625" style="344" bestFit="1" customWidth="1"/>
    <col min="11258" max="11259" width="20.85546875" style="344" customWidth="1"/>
    <col min="11260" max="11260" width="20" style="344" customWidth="1"/>
    <col min="11261" max="11510" width="9.140625" style="344"/>
    <col min="11511" max="11511" width="11" style="344" customWidth="1"/>
    <col min="11512" max="11512" width="15.28515625" style="344" customWidth="1"/>
    <col min="11513" max="11513" width="56.140625" style="344" bestFit="1" customWidth="1"/>
    <col min="11514" max="11515" width="20.85546875" style="344" customWidth="1"/>
    <col min="11516" max="11516" width="20" style="344" customWidth="1"/>
    <col min="11517" max="11766" width="9.140625" style="344"/>
    <col min="11767" max="11767" width="11" style="344" customWidth="1"/>
    <col min="11768" max="11768" width="15.28515625" style="344" customWidth="1"/>
    <col min="11769" max="11769" width="56.140625" style="344" bestFit="1" customWidth="1"/>
    <col min="11770" max="11771" width="20.85546875" style="344" customWidth="1"/>
    <col min="11772" max="11772" width="20" style="344" customWidth="1"/>
    <col min="11773" max="12022" width="9.140625" style="344"/>
    <col min="12023" max="12023" width="11" style="344" customWidth="1"/>
    <col min="12024" max="12024" width="15.28515625" style="344" customWidth="1"/>
    <col min="12025" max="12025" width="56.140625" style="344" bestFit="1" customWidth="1"/>
    <col min="12026" max="12027" width="20.85546875" style="344" customWidth="1"/>
    <col min="12028" max="12028" width="20" style="344" customWidth="1"/>
    <col min="12029" max="12278" width="9.140625" style="344"/>
    <col min="12279" max="12279" width="11" style="344" customWidth="1"/>
    <col min="12280" max="12280" width="15.28515625" style="344" customWidth="1"/>
    <col min="12281" max="12281" width="56.140625" style="344" bestFit="1" customWidth="1"/>
    <col min="12282" max="12283" width="20.85546875" style="344" customWidth="1"/>
    <col min="12284" max="12284" width="20" style="344" customWidth="1"/>
    <col min="12285" max="12534" width="9.140625" style="344"/>
    <col min="12535" max="12535" width="11" style="344" customWidth="1"/>
    <col min="12536" max="12536" width="15.28515625" style="344" customWidth="1"/>
    <col min="12537" max="12537" width="56.140625" style="344" bestFit="1" customWidth="1"/>
    <col min="12538" max="12539" width="20.85546875" style="344" customWidth="1"/>
    <col min="12540" max="12540" width="20" style="344" customWidth="1"/>
    <col min="12541" max="12790" width="9.140625" style="344"/>
    <col min="12791" max="12791" width="11" style="344" customWidth="1"/>
    <col min="12792" max="12792" width="15.28515625" style="344" customWidth="1"/>
    <col min="12793" max="12793" width="56.140625" style="344" bestFit="1" customWidth="1"/>
    <col min="12794" max="12795" width="20.85546875" style="344" customWidth="1"/>
    <col min="12796" max="12796" width="20" style="344" customWidth="1"/>
    <col min="12797" max="13046" width="9.140625" style="344"/>
    <col min="13047" max="13047" width="11" style="344" customWidth="1"/>
    <col min="13048" max="13048" width="15.28515625" style="344" customWidth="1"/>
    <col min="13049" max="13049" width="56.140625" style="344" bestFit="1" customWidth="1"/>
    <col min="13050" max="13051" width="20.85546875" style="344" customWidth="1"/>
    <col min="13052" max="13052" width="20" style="344" customWidth="1"/>
    <col min="13053" max="13302" width="9.140625" style="344"/>
    <col min="13303" max="13303" width="11" style="344" customWidth="1"/>
    <col min="13304" max="13304" width="15.28515625" style="344" customWidth="1"/>
    <col min="13305" max="13305" width="56.140625" style="344" bestFit="1" customWidth="1"/>
    <col min="13306" max="13307" width="20.85546875" style="344" customWidth="1"/>
    <col min="13308" max="13308" width="20" style="344" customWidth="1"/>
    <col min="13309" max="13558" width="9.140625" style="344"/>
    <col min="13559" max="13559" width="11" style="344" customWidth="1"/>
    <col min="13560" max="13560" width="15.28515625" style="344" customWidth="1"/>
    <col min="13561" max="13561" width="56.140625" style="344" bestFit="1" customWidth="1"/>
    <col min="13562" max="13563" width="20.85546875" style="344" customWidth="1"/>
    <col min="13564" max="13564" width="20" style="344" customWidth="1"/>
    <col min="13565" max="13814" width="9.140625" style="344"/>
    <col min="13815" max="13815" width="11" style="344" customWidth="1"/>
    <col min="13816" max="13816" width="15.28515625" style="344" customWidth="1"/>
    <col min="13817" max="13817" width="56.140625" style="344" bestFit="1" customWidth="1"/>
    <col min="13818" max="13819" width="20.85546875" style="344" customWidth="1"/>
    <col min="13820" max="13820" width="20" style="344" customWidth="1"/>
    <col min="13821" max="14070" width="9.140625" style="344"/>
    <col min="14071" max="14071" width="11" style="344" customWidth="1"/>
    <col min="14072" max="14072" width="15.28515625" style="344" customWidth="1"/>
    <col min="14073" max="14073" width="56.140625" style="344" bestFit="1" customWidth="1"/>
    <col min="14074" max="14075" width="20.85546875" style="344" customWidth="1"/>
    <col min="14076" max="14076" width="20" style="344" customWidth="1"/>
    <col min="14077" max="14326" width="9.140625" style="344"/>
    <col min="14327" max="14327" width="11" style="344" customWidth="1"/>
    <col min="14328" max="14328" width="15.28515625" style="344" customWidth="1"/>
    <col min="14329" max="14329" width="56.140625" style="344" bestFit="1" customWidth="1"/>
    <col min="14330" max="14331" width="20.85546875" style="344" customWidth="1"/>
    <col min="14332" max="14332" width="20" style="344" customWidth="1"/>
    <col min="14333" max="14582" width="9.140625" style="344"/>
    <col min="14583" max="14583" width="11" style="344" customWidth="1"/>
    <col min="14584" max="14584" width="15.28515625" style="344" customWidth="1"/>
    <col min="14585" max="14585" width="56.140625" style="344" bestFit="1" customWidth="1"/>
    <col min="14586" max="14587" width="20.85546875" style="344" customWidth="1"/>
    <col min="14588" max="14588" width="20" style="344" customWidth="1"/>
    <col min="14589" max="14838" width="9.140625" style="344"/>
    <col min="14839" max="14839" width="11" style="344" customWidth="1"/>
    <col min="14840" max="14840" width="15.28515625" style="344" customWidth="1"/>
    <col min="14841" max="14841" width="56.140625" style="344" bestFit="1" customWidth="1"/>
    <col min="14842" max="14843" width="20.85546875" style="344" customWidth="1"/>
    <col min="14844" max="14844" width="20" style="344" customWidth="1"/>
    <col min="14845" max="15094" width="9.140625" style="344"/>
    <col min="15095" max="15095" width="11" style="344" customWidth="1"/>
    <col min="15096" max="15096" width="15.28515625" style="344" customWidth="1"/>
    <col min="15097" max="15097" width="56.140625" style="344" bestFit="1" customWidth="1"/>
    <col min="15098" max="15099" width="20.85546875" style="344" customWidth="1"/>
    <col min="15100" max="15100" width="20" style="344" customWidth="1"/>
    <col min="15101" max="15350" width="9.140625" style="344"/>
    <col min="15351" max="15351" width="11" style="344" customWidth="1"/>
    <col min="15352" max="15352" width="15.28515625" style="344" customWidth="1"/>
    <col min="15353" max="15353" width="56.140625" style="344" bestFit="1" customWidth="1"/>
    <col min="15354" max="15355" width="20.85546875" style="344" customWidth="1"/>
    <col min="15356" max="15356" width="20" style="344" customWidth="1"/>
    <col min="15357" max="15606" width="9.140625" style="344"/>
    <col min="15607" max="15607" width="11" style="344" customWidth="1"/>
    <col min="15608" max="15608" width="15.28515625" style="344" customWidth="1"/>
    <col min="15609" max="15609" width="56.140625" style="344" bestFit="1" customWidth="1"/>
    <col min="15610" max="15611" width="20.85546875" style="344" customWidth="1"/>
    <col min="15612" max="15612" width="20" style="344" customWidth="1"/>
    <col min="15613" max="16384" width="9.140625" style="344"/>
  </cols>
  <sheetData>
    <row r="1" spans="2:5" ht="31.5" x14ac:dyDescent="0.5">
      <c r="B1" s="1015" t="s">
        <v>0</v>
      </c>
      <c r="C1" s="1015"/>
      <c r="D1" s="1015"/>
      <c r="E1" s="1015"/>
    </row>
    <row r="2" spans="2:5" ht="36" x14ac:dyDescent="0.55000000000000004">
      <c r="B2" s="1016" t="s">
        <v>930</v>
      </c>
      <c r="C2" s="1016"/>
      <c r="D2" s="1016"/>
      <c r="E2" s="1016"/>
    </row>
    <row r="3" spans="2:5" ht="15.75" thickBot="1" x14ac:dyDescent="0.3">
      <c r="B3" s="989"/>
      <c r="C3" s="989"/>
      <c r="D3" s="989"/>
      <c r="E3" s="989"/>
    </row>
    <row r="4" spans="2:5" ht="15" hidden="1" customHeight="1"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x14ac:dyDescent="0.2">
      <c r="B11" s="351">
        <v>21010101</v>
      </c>
      <c r="C11" s="674" t="s">
        <v>1092</v>
      </c>
      <c r="D11" s="699">
        <v>39763050</v>
      </c>
      <c r="E11" s="700">
        <v>52309370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s="89" customFormat="1" ht="15.75" thickBot="1" x14ac:dyDescent="0.3">
      <c r="B14" s="358"/>
      <c r="C14" s="359" t="s">
        <v>1096</v>
      </c>
      <c r="D14" s="702">
        <f>SUM(D11:D13)</f>
        <v>39763050</v>
      </c>
      <c r="E14" s="702">
        <f>SUM(E11:E13)</f>
        <v>52309370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1796840</v>
      </c>
      <c r="E17" s="700">
        <v>2335400</v>
      </c>
    </row>
    <row r="18" spans="2:5" s="89" customFormat="1" ht="15.75" thickBot="1" x14ac:dyDescent="0.3">
      <c r="B18" s="358"/>
      <c r="C18" s="359" t="s">
        <v>1099</v>
      </c>
      <c r="D18" s="702">
        <f>SUM(D17)</f>
        <v>1796840</v>
      </c>
      <c r="E18" s="702">
        <f>SUM(E17)</f>
        <v>2335400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41559890</v>
      </c>
      <c r="E32" s="708">
        <f>E31+E25+E18+E14</f>
        <v>54644770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244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250667490</v>
      </c>
      <c r="E11" s="700">
        <v>222939330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250667490</v>
      </c>
      <c r="E14" s="702">
        <f>SUM(E11:E13)</f>
        <v>222939330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12708690</v>
      </c>
    </row>
    <row r="18" spans="2:5" ht="15.75" thickBot="1" x14ac:dyDescent="0.3">
      <c r="B18" s="358"/>
      <c r="C18" s="359" t="s">
        <v>1099</v>
      </c>
      <c r="D18" s="702">
        <f>SUM(D17)</f>
        <v>0</v>
      </c>
      <c r="E18" s="702">
        <f>SUM(E17)</f>
        <v>12708690</v>
      </c>
    </row>
    <row r="19" spans="2:5" ht="15" hidden="1" customHeight="1" x14ac:dyDescent="0.25">
      <c r="B19" s="683">
        <v>21020200</v>
      </c>
      <c r="C19" s="684" t="s">
        <v>50</v>
      </c>
      <c r="D19" s="695"/>
      <c r="E19" s="696"/>
    </row>
    <row r="20" spans="2:5" ht="14.25" hidden="1" customHeight="1" x14ac:dyDescent="0.2">
      <c r="B20" s="351">
        <v>21020201</v>
      </c>
      <c r="C20" s="674" t="s">
        <v>1100</v>
      </c>
      <c r="D20" s="699">
        <v>0</v>
      </c>
      <c r="E20" s="700">
        <v>0</v>
      </c>
    </row>
    <row r="21" spans="2:5" ht="14.25" hidden="1" customHeight="1" x14ac:dyDescent="0.2">
      <c r="B21" s="351">
        <v>21020202</v>
      </c>
      <c r="C21" s="674" t="s">
        <v>1101</v>
      </c>
      <c r="D21" s="699">
        <v>0</v>
      </c>
      <c r="E21" s="700">
        <v>0</v>
      </c>
    </row>
    <row r="22" spans="2:5" ht="14.25" hidden="1" customHeight="1" x14ac:dyDescent="0.2">
      <c r="B22" s="351">
        <v>21020203</v>
      </c>
      <c r="C22" s="674" t="s">
        <v>1102</v>
      </c>
      <c r="D22" s="699">
        <v>0</v>
      </c>
      <c r="E22" s="700">
        <v>0</v>
      </c>
    </row>
    <row r="23" spans="2:5" ht="14.25" hidden="1" customHeight="1" x14ac:dyDescent="0.2">
      <c r="B23" s="351">
        <v>21020204</v>
      </c>
      <c r="C23" s="674" t="s">
        <v>1103</v>
      </c>
      <c r="D23" s="699">
        <v>0</v>
      </c>
      <c r="E23" s="700">
        <v>0</v>
      </c>
    </row>
    <row r="24" spans="2:5" ht="15" hidden="1" customHeight="1" thickBot="1" x14ac:dyDescent="0.25">
      <c r="B24" s="351">
        <v>21020205</v>
      </c>
      <c r="C24" s="674" t="s">
        <v>1104</v>
      </c>
      <c r="D24" s="699">
        <v>0</v>
      </c>
      <c r="E24" s="700">
        <v>0</v>
      </c>
    </row>
    <row r="25" spans="2:5" ht="15.75" hidden="1" customHeight="1" thickBot="1" x14ac:dyDescent="0.3">
      <c r="B25" s="358"/>
      <c r="C25" s="359" t="s">
        <v>1105</v>
      </c>
      <c r="D25" s="702">
        <f>SUM(D20:D24)</f>
        <v>0</v>
      </c>
      <c r="E25" s="702">
        <f>SUM(E20:E24)</f>
        <v>0</v>
      </c>
    </row>
    <row r="26" spans="2:5" ht="15" hidden="1" customHeight="1" x14ac:dyDescent="0.25">
      <c r="B26" s="683">
        <v>21030000</v>
      </c>
      <c r="C26" s="684" t="s">
        <v>52</v>
      </c>
      <c r="D26" s="695"/>
      <c r="E26" s="696"/>
    </row>
    <row r="27" spans="2:5" ht="15" hidden="1" customHeight="1" x14ac:dyDescent="0.25">
      <c r="B27" s="683">
        <v>21030100</v>
      </c>
      <c r="C27" s="684" t="s">
        <v>52</v>
      </c>
      <c r="D27" s="697"/>
      <c r="E27" s="698"/>
    </row>
    <row r="28" spans="2:5" ht="14.25" hidden="1" customHeight="1" x14ac:dyDescent="0.2">
      <c r="B28" s="351">
        <v>21030101</v>
      </c>
      <c r="C28" s="674" t="s">
        <v>1106</v>
      </c>
      <c r="D28" s="699">
        <v>0</v>
      </c>
      <c r="E28" s="700">
        <v>0</v>
      </c>
    </row>
    <row r="29" spans="2:5" ht="14.25" hidden="1" customHeight="1" x14ac:dyDescent="0.2">
      <c r="B29" s="351">
        <v>21030102</v>
      </c>
      <c r="C29" s="674" t="s">
        <v>1107</v>
      </c>
      <c r="D29" s="699">
        <v>0</v>
      </c>
      <c r="E29" s="700">
        <v>0</v>
      </c>
    </row>
    <row r="30" spans="2:5" ht="15" hidden="1" customHeight="1" thickBot="1" x14ac:dyDescent="0.25">
      <c r="B30" s="351">
        <v>21030103</v>
      </c>
      <c r="C30" s="674" t="s">
        <v>1108</v>
      </c>
      <c r="D30" s="699">
        <v>0</v>
      </c>
      <c r="E30" s="700">
        <v>0</v>
      </c>
    </row>
    <row r="31" spans="2:5" ht="15.7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250667490</v>
      </c>
      <c r="E32" s="708">
        <f>E31+E25+E18+E14</f>
        <v>235648020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6" width="20" style="344" customWidth="1"/>
    <col min="7" max="256" width="9.140625" style="344"/>
    <col min="257" max="257" width="11" style="344" customWidth="1"/>
    <col min="258" max="258" width="15.28515625" style="344" customWidth="1"/>
    <col min="259" max="259" width="56.140625" style="344" bestFit="1" customWidth="1"/>
    <col min="260" max="261" width="20.85546875" style="344" customWidth="1"/>
    <col min="262" max="262" width="20" style="344" customWidth="1"/>
    <col min="263" max="512" width="9.140625" style="344"/>
    <col min="513" max="513" width="11" style="344" customWidth="1"/>
    <col min="514" max="514" width="15.28515625" style="344" customWidth="1"/>
    <col min="515" max="515" width="56.140625" style="344" bestFit="1" customWidth="1"/>
    <col min="516" max="517" width="20.85546875" style="344" customWidth="1"/>
    <col min="518" max="518" width="20" style="344" customWidth="1"/>
    <col min="519" max="768" width="9.140625" style="344"/>
    <col min="769" max="769" width="11" style="344" customWidth="1"/>
    <col min="770" max="770" width="15.28515625" style="344" customWidth="1"/>
    <col min="771" max="771" width="56.140625" style="344" bestFit="1" customWidth="1"/>
    <col min="772" max="773" width="20.85546875" style="344" customWidth="1"/>
    <col min="774" max="774" width="20" style="344" customWidth="1"/>
    <col min="775" max="1024" width="9.140625" style="344"/>
    <col min="1025" max="1025" width="11" style="344" customWidth="1"/>
    <col min="1026" max="1026" width="15.28515625" style="344" customWidth="1"/>
    <col min="1027" max="1027" width="56.140625" style="344" bestFit="1" customWidth="1"/>
    <col min="1028" max="1029" width="20.85546875" style="344" customWidth="1"/>
    <col min="1030" max="1030" width="20" style="344" customWidth="1"/>
    <col min="1031" max="1280" width="9.140625" style="344"/>
    <col min="1281" max="1281" width="11" style="344" customWidth="1"/>
    <col min="1282" max="1282" width="15.28515625" style="344" customWidth="1"/>
    <col min="1283" max="1283" width="56.140625" style="344" bestFit="1" customWidth="1"/>
    <col min="1284" max="1285" width="20.85546875" style="344" customWidth="1"/>
    <col min="1286" max="1286" width="20" style="344" customWidth="1"/>
    <col min="1287" max="1536" width="9.140625" style="344"/>
    <col min="1537" max="1537" width="11" style="344" customWidth="1"/>
    <col min="1538" max="1538" width="15.28515625" style="344" customWidth="1"/>
    <col min="1539" max="1539" width="56.140625" style="344" bestFit="1" customWidth="1"/>
    <col min="1540" max="1541" width="20.85546875" style="344" customWidth="1"/>
    <col min="1542" max="1542" width="20" style="344" customWidth="1"/>
    <col min="1543" max="1792" width="9.140625" style="344"/>
    <col min="1793" max="1793" width="11" style="344" customWidth="1"/>
    <col min="1794" max="1794" width="15.28515625" style="344" customWidth="1"/>
    <col min="1795" max="1795" width="56.140625" style="344" bestFit="1" customWidth="1"/>
    <col min="1796" max="1797" width="20.85546875" style="344" customWidth="1"/>
    <col min="1798" max="1798" width="20" style="344" customWidth="1"/>
    <col min="1799" max="2048" width="9.140625" style="344"/>
    <col min="2049" max="2049" width="11" style="344" customWidth="1"/>
    <col min="2050" max="2050" width="15.28515625" style="344" customWidth="1"/>
    <col min="2051" max="2051" width="56.140625" style="344" bestFit="1" customWidth="1"/>
    <col min="2052" max="2053" width="20.85546875" style="344" customWidth="1"/>
    <col min="2054" max="2054" width="20" style="344" customWidth="1"/>
    <col min="2055" max="2304" width="9.140625" style="344"/>
    <col min="2305" max="2305" width="11" style="344" customWidth="1"/>
    <col min="2306" max="2306" width="15.28515625" style="344" customWidth="1"/>
    <col min="2307" max="2307" width="56.140625" style="344" bestFit="1" customWidth="1"/>
    <col min="2308" max="2309" width="20.85546875" style="344" customWidth="1"/>
    <col min="2310" max="2310" width="20" style="344" customWidth="1"/>
    <col min="2311" max="2560" width="9.140625" style="344"/>
    <col min="2561" max="2561" width="11" style="344" customWidth="1"/>
    <col min="2562" max="2562" width="15.28515625" style="344" customWidth="1"/>
    <col min="2563" max="2563" width="56.140625" style="344" bestFit="1" customWidth="1"/>
    <col min="2564" max="2565" width="20.85546875" style="344" customWidth="1"/>
    <col min="2566" max="2566" width="20" style="344" customWidth="1"/>
    <col min="2567" max="2816" width="9.140625" style="344"/>
    <col min="2817" max="2817" width="11" style="344" customWidth="1"/>
    <col min="2818" max="2818" width="15.28515625" style="344" customWidth="1"/>
    <col min="2819" max="2819" width="56.140625" style="344" bestFit="1" customWidth="1"/>
    <col min="2820" max="2821" width="20.85546875" style="344" customWidth="1"/>
    <col min="2822" max="2822" width="20" style="344" customWidth="1"/>
    <col min="2823" max="3072" width="9.140625" style="344"/>
    <col min="3073" max="3073" width="11" style="344" customWidth="1"/>
    <col min="3074" max="3074" width="15.28515625" style="344" customWidth="1"/>
    <col min="3075" max="3075" width="56.140625" style="344" bestFit="1" customWidth="1"/>
    <col min="3076" max="3077" width="20.85546875" style="344" customWidth="1"/>
    <col min="3078" max="3078" width="20" style="344" customWidth="1"/>
    <col min="3079" max="3328" width="9.140625" style="344"/>
    <col min="3329" max="3329" width="11" style="344" customWidth="1"/>
    <col min="3330" max="3330" width="15.28515625" style="344" customWidth="1"/>
    <col min="3331" max="3331" width="56.140625" style="344" bestFit="1" customWidth="1"/>
    <col min="3332" max="3333" width="20.85546875" style="344" customWidth="1"/>
    <col min="3334" max="3334" width="20" style="344" customWidth="1"/>
    <col min="3335" max="3584" width="9.140625" style="344"/>
    <col min="3585" max="3585" width="11" style="344" customWidth="1"/>
    <col min="3586" max="3586" width="15.28515625" style="344" customWidth="1"/>
    <col min="3587" max="3587" width="56.140625" style="344" bestFit="1" customWidth="1"/>
    <col min="3588" max="3589" width="20.85546875" style="344" customWidth="1"/>
    <col min="3590" max="3590" width="20" style="344" customWidth="1"/>
    <col min="3591" max="3840" width="9.140625" style="344"/>
    <col min="3841" max="3841" width="11" style="344" customWidth="1"/>
    <col min="3842" max="3842" width="15.28515625" style="344" customWidth="1"/>
    <col min="3843" max="3843" width="56.140625" style="344" bestFit="1" customWidth="1"/>
    <col min="3844" max="3845" width="20.85546875" style="344" customWidth="1"/>
    <col min="3846" max="3846" width="20" style="344" customWidth="1"/>
    <col min="3847" max="4096" width="9.140625" style="344"/>
    <col min="4097" max="4097" width="11" style="344" customWidth="1"/>
    <col min="4098" max="4098" width="15.28515625" style="344" customWidth="1"/>
    <col min="4099" max="4099" width="56.140625" style="344" bestFit="1" customWidth="1"/>
    <col min="4100" max="4101" width="20.85546875" style="344" customWidth="1"/>
    <col min="4102" max="4102" width="20" style="344" customWidth="1"/>
    <col min="4103" max="4352" width="9.140625" style="344"/>
    <col min="4353" max="4353" width="11" style="344" customWidth="1"/>
    <col min="4354" max="4354" width="15.28515625" style="344" customWidth="1"/>
    <col min="4355" max="4355" width="56.140625" style="344" bestFit="1" customWidth="1"/>
    <col min="4356" max="4357" width="20.85546875" style="344" customWidth="1"/>
    <col min="4358" max="4358" width="20" style="344" customWidth="1"/>
    <col min="4359" max="4608" width="9.140625" style="344"/>
    <col min="4609" max="4609" width="11" style="344" customWidth="1"/>
    <col min="4610" max="4610" width="15.28515625" style="344" customWidth="1"/>
    <col min="4611" max="4611" width="56.140625" style="344" bestFit="1" customWidth="1"/>
    <col min="4612" max="4613" width="20.85546875" style="344" customWidth="1"/>
    <col min="4614" max="4614" width="20" style="344" customWidth="1"/>
    <col min="4615" max="4864" width="9.140625" style="344"/>
    <col min="4865" max="4865" width="11" style="344" customWidth="1"/>
    <col min="4866" max="4866" width="15.28515625" style="344" customWidth="1"/>
    <col min="4867" max="4867" width="56.140625" style="344" bestFit="1" customWidth="1"/>
    <col min="4868" max="4869" width="20.85546875" style="344" customWidth="1"/>
    <col min="4870" max="4870" width="20" style="344" customWidth="1"/>
    <col min="4871" max="5120" width="9.140625" style="344"/>
    <col min="5121" max="5121" width="11" style="344" customWidth="1"/>
    <col min="5122" max="5122" width="15.28515625" style="344" customWidth="1"/>
    <col min="5123" max="5123" width="56.140625" style="344" bestFit="1" customWidth="1"/>
    <col min="5124" max="5125" width="20.85546875" style="344" customWidth="1"/>
    <col min="5126" max="5126" width="20" style="344" customWidth="1"/>
    <col min="5127" max="5376" width="9.140625" style="344"/>
    <col min="5377" max="5377" width="11" style="344" customWidth="1"/>
    <col min="5378" max="5378" width="15.28515625" style="344" customWidth="1"/>
    <col min="5379" max="5379" width="56.140625" style="344" bestFit="1" customWidth="1"/>
    <col min="5380" max="5381" width="20.85546875" style="344" customWidth="1"/>
    <col min="5382" max="5382" width="20" style="344" customWidth="1"/>
    <col min="5383" max="5632" width="9.140625" style="344"/>
    <col min="5633" max="5633" width="11" style="344" customWidth="1"/>
    <col min="5634" max="5634" width="15.28515625" style="344" customWidth="1"/>
    <col min="5635" max="5635" width="56.140625" style="344" bestFit="1" customWidth="1"/>
    <col min="5636" max="5637" width="20.85546875" style="344" customWidth="1"/>
    <col min="5638" max="5638" width="20" style="344" customWidth="1"/>
    <col min="5639" max="5888" width="9.140625" style="344"/>
    <col min="5889" max="5889" width="11" style="344" customWidth="1"/>
    <col min="5890" max="5890" width="15.28515625" style="344" customWidth="1"/>
    <col min="5891" max="5891" width="56.140625" style="344" bestFit="1" customWidth="1"/>
    <col min="5892" max="5893" width="20.85546875" style="344" customWidth="1"/>
    <col min="5894" max="5894" width="20" style="344" customWidth="1"/>
    <col min="5895" max="6144" width="9.140625" style="344"/>
    <col min="6145" max="6145" width="11" style="344" customWidth="1"/>
    <col min="6146" max="6146" width="15.28515625" style="344" customWidth="1"/>
    <col min="6147" max="6147" width="56.140625" style="344" bestFit="1" customWidth="1"/>
    <col min="6148" max="6149" width="20.85546875" style="344" customWidth="1"/>
    <col min="6150" max="6150" width="20" style="344" customWidth="1"/>
    <col min="6151" max="6400" width="9.140625" style="344"/>
    <col min="6401" max="6401" width="11" style="344" customWidth="1"/>
    <col min="6402" max="6402" width="15.28515625" style="344" customWidth="1"/>
    <col min="6403" max="6403" width="56.140625" style="344" bestFit="1" customWidth="1"/>
    <col min="6404" max="6405" width="20.85546875" style="344" customWidth="1"/>
    <col min="6406" max="6406" width="20" style="344" customWidth="1"/>
    <col min="6407" max="6656" width="9.140625" style="344"/>
    <col min="6657" max="6657" width="11" style="344" customWidth="1"/>
    <col min="6658" max="6658" width="15.28515625" style="344" customWidth="1"/>
    <col min="6659" max="6659" width="56.140625" style="344" bestFit="1" customWidth="1"/>
    <col min="6660" max="6661" width="20.85546875" style="344" customWidth="1"/>
    <col min="6662" max="6662" width="20" style="344" customWidth="1"/>
    <col min="6663" max="6912" width="9.140625" style="344"/>
    <col min="6913" max="6913" width="11" style="344" customWidth="1"/>
    <col min="6914" max="6914" width="15.28515625" style="344" customWidth="1"/>
    <col min="6915" max="6915" width="56.140625" style="344" bestFit="1" customWidth="1"/>
    <col min="6916" max="6917" width="20.85546875" style="344" customWidth="1"/>
    <col min="6918" max="6918" width="20" style="344" customWidth="1"/>
    <col min="6919" max="7168" width="9.140625" style="344"/>
    <col min="7169" max="7169" width="11" style="344" customWidth="1"/>
    <col min="7170" max="7170" width="15.28515625" style="344" customWidth="1"/>
    <col min="7171" max="7171" width="56.140625" style="344" bestFit="1" customWidth="1"/>
    <col min="7172" max="7173" width="20.85546875" style="344" customWidth="1"/>
    <col min="7174" max="7174" width="20" style="344" customWidth="1"/>
    <col min="7175" max="7424" width="9.140625" style="344"/>
    <col min="7425" max="7425" width="11" style="344" customWidth="1"/>
    <col min="7426" max="7426" width="15.28515625" style="344" customWidth="1"/>
    <col min="7427" max="7427" width="56.140625" style="344" bestFit="1" customWidth="1"/>
    <col min="7428" max="7429" width="20.85546875" style="344" customWidth="1"/>
    <col min="7430" max="7430" width="20" style="344" customWidth="1"/>
    <col min="7431" max="7680" width="9.140625" style="344"/>
    <col min="7681" max="7681" width="11" style="344" customWidth="1"/>
    <col min="7682" max="7682" width="15.28515625" style="344" customWidth="1"/>
    <col min="7683" max="7683" width="56.140625" style="344" bestFit="1" customWidth="1"/>
    <col min="7684" max="7685" width="20.85546875" style="344" customWidth="1"/>
    <col min="7686" max="7686" width="20" style="344" customWidth="1"/>
    <col min="7687" max="7936" width="9.140625" style="344"/>
    <col min="7937" max="7937" width="11" style="344" customWidth="1"/>
    <col min="7938" max="7938" width="15.28515625" style="344" customWidth="1"/>
    <col min="7939" max="7939" width="56.140625" style="344" bestFit="1" customWidth="1"/>
    <col min="7940" max="7941" width="20.85546875" style="344" customWidth="1"/>
    <col min="7942" max="7942" width="20" style="344" customWidth="1"/>
    <col min="7943" max="8192" width="9.140625" style="344"/>
    <col min="8193" max="8193" width="11" style="344" customWidth="1"/>
    <col min="8194" max="8194" width="15.28515625" style="344" customWidth="1"/>
    <col min="8195" max="8195" width="56.140625" style="344" bestFit="1" customWidth="1"/>
    <col min="8196" max="8197" width="20.85546875" style="344" customWidth="1"/>
    <col min="8198" max="8198" width="20" style="344" customWidth="1"/>
    <col min="8199" max="8448" width="9.140625" style="344"/>
    <col min="8449" max="8449" width="11" style="344" customWidth="1"/>
    <col min="8450" max="8450" width="15.28515625" style="344" customWidth="1"/>
    <col min="8451" max="8451" width="56.140625" style="344" bestFit="1" customWidth="1"/>
    <col min="8452" max="8453" width="20.85546875" style="344" customWidth="1"/>
    <col min="8454" max="8454" width="20" style="344" customWidth="1"/>
    <col min="8455" max="8704" width="9.140625" style="344"/>
    <col min="8705" max="8705" width="11" style="344" customWidth="1"/>
    <col min="8706" max="8706" width="15.28515625" style="344" customWidth="1"/>
    <col min="8707" max="8707" width="56.140625" style="344" bestFit="1" customWidth="1"/>
    <col min="8708" max="8709" width="20.85546875" style="344" customWidth="1"/>
    <col min="8710" max="8710" width="20" style="344" customWidth="1"/>
    <col min="8711" max="8960" width="9.140625" style="344"/>
    <col min="8961" max="8961" width="11" style="344" customWidth="1"/>
    <col min="8962" max="8962" width="15.28515625" style="344" customWidth="1"/>
    <col min="8963" max="8963" width="56.140625" style="344" bestFit="1" customWidth="1"/>
    <col min="8964" max="8965" width="20.85546875" style="344" customWidth="1"/>
    <col min="8966" max="8966" width="20" style="344" customWidth="1"/>
    <col min="8967" max="9216" width="9.140625" style="344"/>
    <col min="9217" max="9217" width="11" style="344" customWidth="1"/>
    <col min="9218" max="9218" width="15.28515625" style="344" customWidth="1"/>
    <col min="9219" max="9219" width="56.140625" style="344" bestFit="1" customWidth="1"/>
    <col min="9220" max="9221" width="20.85546875" style="344" customWidth="1"/>
    <col min="9222" max="9222" width="20" style="344" customWidth="1"/>
    <col min="9223" max="9472" width="9.140625" style="344"/>
    <col min="9473" max="9473" width="11" style="344" customWidth="1"/>
    <col min="9474" max="9474" width="15.28515625" style="344" customWidth="1"/>
    <col min="9475" max="9475" width="56.140625" style="344" bestFit="1" customWidth="1"/>
    <col min="9476" max="9477" width="20.85546875" style="344" customWidth="1"/>
    <col min="9478" max="9478" width="20" style="344" customWidth="1"/>
    <col min="9479" max="9728" width="9.140625" style="344"/>
    <col min="9729" max="9729" width="11" style="344" customWidth="1"/>
    <col min="9730" max="9730" width="15.28515625" style="344" customWidth="1"/>
    <col min="9731" max="9731" width="56.140625" style="344" bestFit="1" customWidth="1"/>
    <col min="9732" max="9733" width="20.85546875" style="344" customWidth="1"/>
    <col min="9734" max="9734" width="20" style="344" customWidth="1"/>
    <col min="9735" max="9984" width="9.140625" style="344"/>
    <col min="9985" max="9985" width="11" style="344" customWidth="1"/>
    <col min="9986" max="9986" width="15.28515625" style="344" customWidth="1"/>
    <col min="9987" max="9987" width="56.140625" style="344" bestFit="1" customWidth="1"/>
    <col min="9988" max="9989" width="20.85546875" style="344" customWidth="1"/>
    <col min="9990" max="9990" width="20" style="344" customWidth="1"/>
    <col min="9991" max="10240" width="9.140625" style="344"/>
    <col min="10241" max="10241" width="11" style="344" customWidth="1"/>
    <col min="10242" max="10242" width="15.28515625" style="344" customWidth="1"/>
    <col min="10243" max="10243" width="56.140625" style="344" bestFit="1" customWidth="1"/>
    <col min="10244" max="10245" width="20.85546875" style="344" customWidth="1"/>
    <col min="10246" max="10246" width="20" style="344" customWidth="1"/>
    <col min="10247" max="10496" width="9.140625" style="344"/>
    <col min="10497" max="10497" width="11" style="344" customWidth="1"/>
    <col min="10498" max="10498" width="15.28515625" style="344" customWidth="1"/>
    <col min="10499" max="10499" width="56.140625" style="344" bestFit="1" customWidth="1"/>
    <col min="10500" max="10501" width="20.85546875" style="344" customWidth="1"/>
    <col min="10502" max="10502" width="20" style="344" customWidth="1"/>
    <col min="10503" max="10752" width="9.140625" style="344"/>
    <col min="10753" max="10753" width="11" style="344" customWidth="1"/>
    <col min="10754" max="10754" width="15.28515625" style="344" customWidth="1"/>
    <col min="10755" max="10755" width="56.140625" style="344" bestFit="1" customWidth="1"/>
    <col min="10756" max="10757" width="20.85546875" style="344" customWidth="1"/>
    <col min="10758" max="10758" width="20" style="344" customWidth="1"/>
    <col min="10759" max="11008" width="9.140625" style="344"/>
    <col min="11009" max="11009" width="11" style="344" customWidth="1"/>
    <col min="11010" max="11010" width="15.28515625" style="344" customWidth="1"/>
    <col min="11011" max="11011" width="56.140625" style="344" bestFit="1" customWidth="1"/>
    <col min="11012" max="11013" width="20.85546875" style="344" customWidth="1"/>
    <col min="11014" max="11014" width="20" style="344" customWidth="1"/>
    <col min="11015" max="11264" width="9.140625" style="344"/>
    <col min="11265" max="11265" width="11" style="344" customWidth="1"/>
    <col min="11266" max="11266" width="15.28515625" style="344" customWidth="1"/>
    <col min="11267" max="11267" width="56.140625" style="344" bestFit="1" customWidth="1"/>
    <col min="11268" max="11269" width="20.85546875" style="344" customWidth="1"/>
    <col min="11270" max="11270" width="20" style="344" customWidth="1"/>
    <col min="11271" max="11520" width="9.140625" style="344"/>
    <col min="11521" max="11521" width="11" style="344" customWidth="1"/>
    <col min="11522" max="11522" width="15.28515625" style="344" customWidth="1"/>
    <col min="11523" max="11523" width="56.140625" style="344" bestFit="1" customWidth="1"/>
    <col min="11524" max="11525" width="20.85546875" style="344" customWidth="1"/>
    <col min="11526" max="11526" width="20" style="344" customWidth="1"/>
    <col min="11527" max="11776" width="9.140625" style="344"/>
    <col min="11777" max="11777" width="11" style="344" customWidth="1"/>
    <col min="11778" max="11778" width="15.28515625" style="344" customWidth="1"/>
    <col min="11779" max="11779" width="56.140625" style="344" bestFit="1" customWidth="1"/>
    <col min="11780" max="11781" width="20.85546875" style="344" customWidth="1"/>
    <col min="11782" max="11782" width="20" style="344" customWidth="1"/>
    <col min="11783" max="12032" width="9.140625" style="344"/>
    <col min="12033" max="12033" width="11" style="344" customWidth="1"/>
    <col min="12034" max="12034" width="15.28515625" style="344" customWidth="1"/>
    <col min="12035" max="12035" width="56.140625" style="344" bestFit="1" customWidth="1"/>
    <col min="12036" max="12037" width="20.85546875" style="344" customWidth="1"/>
    <col min="12038" max="12038" width="20" style="344" customWidth="1"/>
    <col min="12039" max="12288" width="9.140625" style="344"/>
    <col min="12289" max="12289" width="11" style="344" customWidth="1"/>
    <col min="12290" max="12290" width="15.28515625" style="344" customWidth="1"/>
    <col min="12291" max="12291" width="56.140625" style="344" bestFit="1" customWidth="1"/>
    <col min="12292" max="12293" width="20.85546875" style="344" customWidth="1"/>
    <col min="12294" max="12294" width="20" style="344" customWidth="1"/>
    <col min="12295" max="12544" width="9.140625" style="344"/>
    <col min="12545" max="12545" width="11" style="344" customWidth="1"/>
    <col min="12546" max="12546" width="15.28515625" style="344" customWidth="1"/>
    <col min="12547" max="12547" width="56.140625" style="344" bestFit="1" customWidth="1"/>
    <col min="12548" max="12549" width="20.85546875" style="344" customWidth="1"/>
    <col min="12550" max="12550" width="20" style="344" customWidth="1"/>
    <col min="12551" max="12800" width="9.140625" style="344"/>
    <col min="12801" max="12801" width="11" style="344" customWidth="1"/>
    <col min="12802" max="12802" width="15.28515625" style="344" customWidth="1"/>
    <col min="12803" max="12803" width="56.140625" style="344" bestFit="1" customWidth="1"/>
    <col min="12804" max="12805" width="20.85546875" style="344" customWidth="1"/>
    <col min="12806" max="12806" width="20" style="344" customWidth="1"/>
    <col min="12807" max="13056" width="9.140625" style="344"/>
    <col min="13057" max="13057" width="11" style="344" customWidth="1"/>
    <col min="13058" max="13058" width="15.28515625" style="344" customWidth="1"/>
    <col min="13059" max="13059" width="56.140625" style="344" bestFit="1" customWidth="1"/>
    <col min="13060" max="13061" width="20.85546875" style="344" customWidth="1"/>
    <col min="13062" max="13062" width="20" style="344" customWidth="1"/>
    <col min="13063" max="13312" width="9.140625" style="344"/>
    <col min="13313" max="13313" width="11" style="344" customWidth="1"/>
    <col min="13314" max="13314" width="15.28515625" style="344" customWidth="1"/>
    <col min="13315" max="13315" width="56.140625" style="344" bestFit="1" customWidth="1"/>
    <col min="13316" max="13317" width="20.85546875" style="344" customWidth="1"/>
    <col min="13318" max="13318" width="20" style="344" customWidth="1"/>
    <col min="13319" max="13568" width="9.140625" style="344"/>
    <col min="13569" max="13569" width="11" style="344" customWidth="1"/>
    <col min="13570" max="13570" width="15.28515625" style="344" customWidth="1"/>
    <col min="13571" max="13571" width="56.140625" style="344" bestFit="1" customWidth="1"/>
    <col min="13572" max="13573" width="20.85546875" style="344" customWidth="1"/>
    <col min="13574" max="13574" width="20" style="344" customWidth="1"/>
    <col min="13575" max="13824" width="9.140625" style="344"/>
    <col min="13825" max="13825" width="11" style="344" customWidth="1"/>
    <col min="13826" max="13826" width="15.28515625" style="344" customWidth="1"/>
    <col min="13827" max="13827" width="56.140625" style="344" bestFit="1" customWidth="1"/>
    <col min="13828" max="13829" width="20.85546875" style="344" customWidth="1"/>
    <col min="13830" max="13830" width="20" style="344" customWidth="1"/>
    <col min="13831" max="14080" width="9.140625" style="344"/>
    <col min="14081" max="14081" width="11" style="344" customWidth="1"/>
    <col min="14082" max="14082" width="15.28515625" style="344" customWidth="1"/>
    <col min="14083" max="14083" width="56.140625" style="344" bestFit="1" customWidth="1"/>
    <col min="14084" max="14085" width="20.85546875" style="344" customWidth="1"/>
    <col min="14086" max="14086" width="20" style="344" customWidth="1"/>
    <col min="14087" max="14336" width="9.140625" style="344"/>
    <col min="14337" max="14337" width="11" style="344" customWidth="1"/>
    <col min="14338" max="14338" width="15.28515625" style="344" customWidth="1"/>
    <col min="14339" max="14339" width="56.140625" style="344" bestFit="1" customWidth="1"/>
    <col min="14340" max="14341" width="20.85546875" style="344" customWidth="1"/>
    <col min="14342" max="14342" width="20" style="344" customWidth="1"/>
    <col min="14343" max="14592" width="9.140625" style="344"/>
    <col min="14593" max="14593" width="11" style="344" customWidth="1"/>
    <col min="14594" max="14594" width="15.28515625" style="344" customWidth="1"/>
    <col min="14595" max="14595" width="56.140625" style="344" bestFit="1" customWidth="1"/>
    <col min="14596" max="14597" width="20.85546875" style="344" customWidth="1"/>
    <col min="14598" max="14598" width="20" style="344" customWidth="1"/>
    <col min="14599" max="14848" width="9.140625" style="344"/>
    <col min="14849" max="14849" width="11" style="344" customWidth="1"/>
    <col min="14850" max="14850" width="15.28515625" style="344" customWidth="1"/>
    <col min="14851" max="14851" width="56.140625" style="344" bestFit="1" customWidth="1"/>
    <col min="14852" max="14853" width="20.85546875" style="344" customWidth="1"/>
    <col min="14854" max="14854" width="20" style="344" customWidth="1"/>
    <col min="14855" max="15104" width="9.140625" style="344"/>
    <col min="15105" max="15105" width="11" style="344" customWidth="1"/>
    <col min="15106" max="15106" width="15.28515625" style="344" customWidth="1"/>
    <col min="15107" max="15107" width="56.140625" style="344" bestFit="1" customWidth="1"/>
    <col min="15108" max="15109" width="20.85546875" style="344" customWidth="1"/>
    <col min="15110" max="15110" width="20" style="344" customWidth="1"/>
    <col min="15111" max="15360" width="9.140625" style="344"/>
    <col min="15361" max="15361" width="11" style="344" customWidth="1"/>
    <col min="15362" max="15362" width="15.28515625" style="344" customWidth="1"/>
    <col min="15363" max="15363" width="56.140625" style="344" bestFit="1" customWidth="1"/>
    <col min="15364" max="15365" width="20.85546875" style="344" customWidth="1"/>
    <col min="15366" max="15366" width="20" style="344" customWidth="1"/>
    <col min="15367" max="15616" width="9.140625" style="344"/>
    <col min="15617" max="15617" width="11" style="344" customWidth="1"/>
    <col min="15618" max="15618" width="15.28515625" style="344" customWidth="1"/>
    <col min="15619" max="15619" width="56.140625" style="344" bestFit="1" customWidth="1"/>
    <col min="15620" max="15621" width="20.85546875" style="344" customWidth="1"/>
    <col min="15622" max="15622" width="20" style="344" customWidth="1"/>
    <col min="15623" max="15872" width="9.140625" style="344"/>
    <col min="15873" max="15873" width="11" style="344" customWidth="1"/>
    <col min="15874" max="15874" width="15.28515625" style="344" customWidth="1"/>
    <col min="15875" max="15875" width="56.140625" style="344" bestFit="1" customWidth="1"/>
    <col min="15876" max="15877" width="20.85546875" style="344" customWidth="1"/>
    <col min="15878" max="15878" width="20" style="344" customWidth="1"/>
    <col min="15879" max="16384" width="9.140625" style="344"/>
  </cols>
  <sheetData>
    <row r="1" spans="2:5" ht="31.5" x14ac:dyDescent="0.5">
      <c r="B1" s="1015" t="s">
        <v>0</v>
      </c>
      <c r="C1" s="1015"/>
      <c r="D1" s="1015"/>
      <c r="E1" s="1015"/>
    </row>
    <row r="2" spans="2:5" ht="36" x14ac:dyDescent="0.55000000000000004">
      <c r="B2" s="1016" t="s">
        <v>937</v>
      </c>
      <c r="C2" s="1016"/>
      <c r="D2" s="1016"/>
      <c r="E2" s="1016"/>
    </row>
    <row r="3" spans="2:5" ht="15.75" thickBot="1" x14ac:dyDescent="0.3">
      <c r="B3" s="989"/>
      <c r="C3" s="989"/>
      <c r="D3" s="989"/>
      <c r="E3" s="989"/>
    </row>
    <row r="4" spans="2:5" ht="15.75" hidden="1" customHeight="1"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ht="15" thickBot="1" x14ac:dyDescent="0.25">
      <c r="B11" s="351">
        <v>21010101</v>
      </c>
      <c r="C11" s="674" t="s">
        <v>1092</v>
      </c>
      <c r="D11" s="699">
        <v>91585835</v>
      </c>
      <c r="E11" s="700">
        <v>109847840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s="89" customFormat="1" ht="15.75" thickBot="1" x14ac:dyDescent="0.3">
      <c r="B14" s="358"/>
      <c r="C14" s="359" t="s">
        <v>1096</v>
      </c>
      <c r="D14" s="702">
        <f>SUM(D11:D13)</f>
        <v>91585835</v>
      </c>
      <c r="E14" s="702">
        <f>SUM(E11:E13)</f>
        <v>109847840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0</v>
      </c>
      <c r="E17" s="700">
        <v>5658040</v>
      </c>
    </row>
    <row r="18" spans="2:5" s="89" customFormat="1" ht="15.75" thickBot="1" x14ac:dyDescent="0.3">
      <c r="B18" s="358"/>
      <c r="C18" s="359" t="s">
        <v>1099</v>
      </c>
      <c r="D18" s="702">
        <f>SUM(D17)</f>
        <v>0</v>
      </c>
      <c r="E18" s="702">
        <f>SUM(E17)</f>
        <v>5658040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91585835</v>
      </c>
      <c r="E32" s="708">
        <f>E31+E25+E18+E14</f>
        <v>115505880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I130"/>
  <sheetViews>
    <sheetView view="pageBreakPreview" zoomScale="60" zoomScaleNormal="77" workbookViewId="0">
      <selection activeCell="F19" sqref="F19"/>
    </sheetView>
  </sheetViews>
  <sheetFormatPr defaultRowHeight="15" x14ac:dyDescent="0.25"/>
  <cols>
    <col min="1" max="1" width="15.42578125" style="310" customWidth="1"/>
    <col min="2" max="2" width="64.5703125" style="136" customWidth="1"/>
    <col min="3" max="3" width="20.7109375" style="136" customWidth="1"/>
    <col min="4" max="4" width="20" style="136" customWidth="1"/>
    <col min="5" max="5" width="20.42578125" style="136" customWidth="1"/>
    <col min="6" max="6" width="22" style="136" customWidth="1"/>
    <col min="7" max="7" width="21.7109375" style="136" customWidth="1"/>
    <col min="8" max="8" width="22.140625" style="136" customWidth="1"/>
    <col min="9" max="9" width="23.85546875" style="136" customWidth="1"/>
    <col min="10" max="16384" width="9.140625" style="136"/>
  </cols>
  <sheetData>
    <row r="1" spans="1:9" s="281" customFormat="1" ht="36" x14ac:dyDescent="0.55000000000000004">
      <c r="A1" s="965" t="s">
        <v>0</v>
      </c>
      <c r="B1" s="965"/>
      <c r="C1" s="965"/>
      <c r="D1" s="965"/>
      <c r="E1" s="965"/>
      <c r="F1" s="965"/>
      <c r="G1" s="965"/>
      <c r="H1" s="965"/>
      <c r="I1" s="965"/>
    </row>
    <row r="2" spans="1:9" s="281" customFormat="1" ht="31.5" x14ac:dyDescent="0.5">
      <c r="A2" s="966" t="s">
        <v>1</v>
      </c>
      <c r="B2" s="966"/>
      <c r="C2" s="966"/>
      <c r="D2" s="966"/>
      <c r="E2" s="966"/>
      <c r="F2" s="966"/>
      <c r="G2" s="966"/>
      <c r="H2" s="966"/>
      <c r="I2" s="966"/>
    </row>
    <row r="3" spans="1:9" s="281" customFormat="1" ht="31.5" x14ac:dyDescent="0.2">
      <c r="A3" s="967" t="s">
        <v>1697</v>
      </c>
      <c r="B3" s="967"/>
      <c r="C3" s="967"/>
      <c r="D3" s="967"/>
      <c r="E3" s="967"/>
      <c r="F3" s="967"/>
      <c r="G3" s="967"/>
      <c r="H3" s="967"/>
      <c r="I3" s="967"/>
    </row>
    <row r="4" spans="1:9" s="137" customFormat="1" ht="7.5" thickBot="1" x14ac:dyDescent="0.2"/>
    <row r="5" spans="1:9" s="282" customFormat="1" ht="15" customHeight="1" x14ac:dyDescent="0.25">
      <c r="A5" s="976" t="s">
        <v>209</v>
      </c>
      <c r="B5" s="978" t="s">
        <v>210</v>
      </c>
      <c r="C5" s="963" t="s">
        <v>398</v>
      </c>
      <c r="D5" s="963" t="s">
        <v>211</v>
      </c>
      <c r="E5" s="980" t="s">
        <v>1702</v>
      </c>
      <c r="F5" s="974" t="s">
        <v>399</v>
      </c>
      <c r="G5" s="980" t="s">
        <v>400</v>
      </c>
      <c r="H5" s="980" t="s">
        <v>401</v>
      </c>
      <c r="I5" s="963" t="s">
        <v>402</v>
      </c>
    </row>
    <row r="6" spans="1:9" s="282" customFormat="1" ht="28.5" customHeight="1" thickBot="1" x14ac:dyDescent="0.3">
      <c r="A6" s="977"/>
      <c r="B6" s="979"/>
      <c r="C6" s="964"/>
      <c r="D6" s="964"/>
      <c r="E6" s="981"/>
      <c r="F6" s="975"/>
      <c r="G6" s="981"/>
      <c r="H6" s="981"/>
      <c r="I6" s="964"/>
    </row>
    <row r="7" spans="1:9" x14ac:dyDescent="0.25">
      <c r="A7" s="283"/>
      <c r="B7" s="284"/>
      <c r="C7" s="285" t="s">
        <v>5</v>
      </c>
      <c r="D7" s="285" t="s">
        <v>5</v>
      </c>
      <c r="E7" s="311" t="s">
        <v>5</v>
      </c>
      <c r="F7" s="319" t="s">
        <v>5</v>
      </c>
      <c r="G7" s="285" t="s">
        <v>5</v>
      </c>
      <c r="H7" s="285" t="s">
        <v>5</v>
      </c>
      <c r="I7" s="285" t="s">
        <v>5</v>
      </c>
    </row>
    <row r="8" spans="1:9" x14ac:dyDescent="0.25">
      <c r="A8" s="286"/>
      <c r="B8" s="287" t="s">
        <v>212</v>
      </c>
      <c r="C8" s="288"/>
      <c r="D8" s="288"/>
      <c r="E8" s="312"/>
      <c r="F8" s="320"/>
      <c r="G8" s="288"/>
      <c r="H8" s="288"/>
      <c r="I8" s="288"/>
    </row>
    <row r="9" spans="1:9" x14ac:dyDescent="0.25">
      <c r="A9" s="286"/>
      <c r="B9" s="287" t="s">
        <v>137</v>
      </c>
      <c r="C9" s="288"/>
      <c r="D9" s="288"/>
      <c r="E9" s="312"/>
      <c r="F9" s="320"/>
      <c r="G9" s="288"/>
      <c r="H9" s="288"/>
      <c r="I9" s="288"/>
    </row>
    <row r="10" spans="1:9" x14ac:dyDescent="0.25">
      <c r="A10" s="286" t="s">
        <v>213</v>
      </c>
      <c r="B10" s="289" t="s">
        <v>214</v>
      </c>
      <c r="C10" s="288">
        <v>50000000</v>
      </c>
      <c r="D10" s="288">
        <v>250000000</v>
      </c>
      <c r="E10" s="312">
        <v>300000000</v>
      </c>
      <c r="F10" s="320">
        <v>710697880</v>
      </c>
      <c r="G10" s="288">
        <v>3375000000</v>
      </c>
      <c r="H10" s="288">
        <v>750000000</v>
      </c>
      <c r="I10" s="288">
        <f>SUM(F10:H10)</f>
        <v>4835697880</v>
      </c>
    </row>
    <row r="11" spans="1:9" x14ac:dyDescent="0.25">
      <c r="A11" s="286" t="s">
        <v>215</v>
      </c>
      <c r="B11" s="289" t="s">
        <v>216</v>
      </c>
      <c r="C11" s="288">
        <v>10000000</v>
      </c>
      <c r="D11" s="288">
        <v>0</v>
      </c>
      <c r="E11" s="312">
        <v>10000000</v>
      </c>
      <c r="F11" s="320">
        <v>7872431990</v>
      </c>
      <c r="G11" s="288">
        <v>1583960</v>
      </c>
      <c r="H11" s="288">
        <v>10000000</v>
      </c>
      <c r="I11" s="288">
        <f t="shared" ref="I11:I74" si="0">SUM(F11:H11)</f>
        <v>7884015950</v>
      </c>
    </row>
    <row r="12" spans="1:9" x14ac:dyDescent="0.25">
      <c r="A12" s="290" t="s">
        <v>217</v>
      </c>
      <c r="B12" s="289" t="s">
        <v>218</v>
      </c>
      <c r="C12" s="288">
        <v>0</v>
      </c>
      <c r="D12" s="288">
        <v>0</v>
      </c>
      <c r="E12" s="312">
        <v>0</v>
      </c>
      <c r="F12" s="320">
        <v>0</v>
      </c>
      <c r="G12" s="288">
        <v>0</v>
      </c>
      <c r="H12" s="288">
        <v>0</v>
      </c>
      <c r="I12" s="288">
        <f t="shared" si="0"/>
        <v>0</v>
      </c>
    </row>
    <row r="13" spans="1:9" x14ac:dyDescent="0.25">
      <c r="A13" s="286" t="s">
        <v>219</v>
      </c>
      <c r="B13" s="289" t="s">
        <v>220</v>
      </c>
      <c r="C13" s="288">
        <v>2200000</v>
      </c>
      <c r="D13" s="288">
        <v>0</v>
      </c>
      <c r="E13" s="312">
        <v>2200000</v>
      </c>
      <c r="F13" s="320">
        <v>369358300</v>
      </c>
      <c r="G13" s="288">
        <v>1200503000</v>
      </c>
      <c r="H13" s="288">
        <v>250000000</v>
      </c>
      <c r="I13" s="288">
        <f t="shared" si="0"/>
        <v>1819861300</v>
      </c>
    </row>
    <row r="14" spans="1:9" x14ac:dyDescent="0.25">
      <c r="A14" s="286" t="s">
        <v>221</v>
      </c>
      <c r="B14" s="289" t="s">
        <v>222</v>
      </c>
      <c r="C14" s="288">
        <v>250000</v>
      </c>
      <c r="D14" s="288">
        <v>0</v>
      </c>
      <c r="E14" s="312">
        <v>250000</v>
      </c>
      <c r="F14" s="320">
        <v>57818090</v>
      </c>
      <c r="G14" s="288">
        <v>69230000</v>
      </c>
      <c r="H14" s="288">
        <v>19700000</v>
      </c>
      <c r="I14" s="288">
        <f t="shared" si="0"/>
        <v>146748090</v>
      </c>
    </row>
    <row r="15" spans="1:9" x14ac:dyDescent="0.25">
      <c r="A15" s="286" t="s">
        <v>223</v>
      </c>
      <c r="B15" s="289" t="s">
        <v>224</v>
      </c>
      <c r="C15" s="288">
        <v>2000000</v>
      </c>
      <c r="D15" s="288">
        <v>0</v>
      </c>
      <c r="E15" s="312">
        <v>2000000</v>
      </c>
      <c r="F15" s="320">
        <v>98614070</v>
      </c>
      <c r="G15" s="288">
        <v>12000000</v>
      </c>
      <c r="H15" s="288">
        <v>9594570</v>
      </c>
      <c r="I15" s="288">
        <f t="shared" si="0"/>
        <v>120208640</v>
      </c>
    </row>
    <row r="16" spans="1:9" x14ac:dyDescent="0.25">
      <c r="A16" s="286" t="s">
        <v>225</v>
      </c>
      <c r="B16" s="289" t="s">
        <v>226</v>
      </c>
      <c r="C16" s="288">
        <v>200370000</v>
      </c>
      <c r="D16" s="288">
        <v>0</v>
      </c>
      <c r="E16" s="312">
        <v>200370000</v>
      </c>
      <c r="F16" s="320">
        <v>70761880</v>
      </c>
      <c r="G16" s="288">
        <v>12000000</v>
      </c>
      <c r="H16" s="288">
        <v>13000000</v>
      </c>
      <c r="I16" s="288">
        <f t="shared" si="0"/>
        <v>95761880</v>
      </c>
    </row>
    <row r="17" spans="1:9" x14ac:dyDescent="0.25">
      <c r="A17" s="286" t="s">
        <v>227</v>
      </c>
      <c r="B17" s="289" t="s">
        <v>228</v>
      </c>
      <c r="C17" s="288">
        <v>16500000</v>
      </c>
      <c r="D17" s="288">
        <v>0</v>
      </c>
      <c r="E17" s="312">
        <v>16500000</v>
      </c>
      <c r="F17" s="320">
        <v>69474600</v>
      </c>
      <c r="G17" s="288">
        <v>154042310</v>
      </c>
      <c r="H17" s="288">
        <v>141250000</v>
      </c>
      <c r="I17" s="288">
        <f t="shared" si="0"/>
        <v>364766910</v>
      </c>
    </row>
    <row r="18" spans="1:9" x14ac:dyDescent="0.25">
      <c r="A18" s="286" t="s">
        <v>229</v>
      </c>
      <c r="B18" s="289" t="s">
        <v>230</v>
      </c>
      <c r="C18" s="288">
        <v>2000000</v>
      </c>
      <c r="D18" s="288">
        <v>0</v>
      </c>
      <c r="E18" s="312">
        <v>2000000</v>
      </c>
      <c r="F18" s="320">
        <v>38787710</v>
      </c>
      <c r="G18" s="288">
        <v>5260000</v>
      </c>
      <c r="H18" s="288">
        <v>30469000</v>
      </c>
      <c r="I18" s="288">
        <f t="shared" si="0"/>
        <v>74516710</v>
      </c>
    </row>
    <row r="19" spans="1:9" x14ac:dyDescent="0.25">
      <c r="A19" s="286" t="s">
        <v>231</v>
      </c>
      <c r="B19" s="289" t="s">
        <v>232</v>
      </c>
      <c r="C19" s="288">
        <v>6000000</v>
      </c>
      <c r="D19" s="288">
        <v>300000000</v>
      </c>
      <c r="E19" s="312">
        <v>306000000</v>
      </c>
      <c r="F19" s="320">
        <v>35213580</v>
      </c>
      <c r="G19" s="288">
        <v>300000000</v>
      </c>
      <c r="H19" s="288">
        <v>48359000</v>
      </c>
      <c r="I19" s="288">
        <f t="shared" si="0"/>
        <v>383572580</v>
      </c>
    </row>
    <row r="20" spans="1:9" x14ac:dyDescent="0.25">
      <c r="A20" s="286" t="s">
        <v>233</v>
      </c>
      <c r="B20" s="289" t="s">
        <v>234</v>
      </c>
      <c r="C20" s="288">
        <v>10000000</v>
      </c>
      <c r="D20" s="288">
        <v>0</v>
      </c>
      <c r="E20" s="312">
        <v>10000000</v>
      </c>
      <c r="F20" s="320">
        <v>63450110</v>
      </c>
      <c r="G20" s="288">
        <v>30000000</v>
      </c>
      <c r="H20" s="288">
        <v>0</v>
      </c>
      <c r="I20" s="288">
        <f t="shared" si="0"/>
        <v>93450110</v>
      </c>
    </row>
    <row r="21" spans="1:9" x14ac:dyDescent="0.25">
      <c r="A21" s="286" t="s">
        <v>235</v>
      </c>
      <c r="B21" s="289" t="s">
        <v>236</v>
      </c>
      <c r="C21" s="288">
        <v>20000000</v>
      </c>
      <c r="D21" s="288">
        <v>0</v>
      </c>
      <c r="E21" s="312">
        <v>20000000</v>
      </c>
      <c r="F21" s="320">
        <v>86792240</v>
      </c>
      <c r="G21" s="288">
        <v>30000000</v>
      </c>
      <c r="H21" s="288">
        <v>237250000</v>
      </c>
      <c r="I21" s="288">
        <f t="shared" si="0"/>
        <v>354042240</v>
      </c>
    </row>
    <row r="22" spans="1:9" x14ac:dyDescent="0.25">
      <c r="A22" s="286" t="s">
        <v>237</v>
      </c>
      <c r="B22" s="289" t="s">
        <v>238</v>
      </c>
      <c r="C22" s="288">
        <v>0</v>
      </c>
      <c r="D22" s="288">
        <v>0</v>
      </c>
      <c r="E22" s="312">
        <v>0</v>
      </c>
      <c r="F22" s="320">
        <v>0</v>
      </c>
      <c r="G22" s="288">
        <v>36000000</v>
      </c>
      <c r="H22" s="288">
        <v>0</v>
      </c>
      <c r="I22" s="288">
        <f t="shared" si="0"/>
        <v>36000000</v>
      </c>
    </row>
    <row r="23" spans="1:9" hidden="1" x14ac:dyDescent="0.25">
      <c r="A23" s="286">
        <v>45102100100</v>
      </c>
      <c r="B23" s="289" t="s">
        <v>239</v>
      </c>
      <c r="C23" s="288">
        <v>0</v>
      </c>
      <c r="D23" s="288">
        <v>0</v>
      </c>
      <c r="E23" s="312">
        <v>0</v>
      </c>
      <c r="F23" s="320">
        <v>0</v>
      </c>
      <c r="G23" s="288">
        <v>0</v>
      </c>
      <c r="H23" s="288">
        <v>0</v>
      </c>
      <c r="I23" s="288">
        <f t="shared" si="0"/>
        <v>0</v>
      </c>
    </row>
    <row r="24" spans="1:9" x14ac:dyDescent="0.25">
      <c r="A24" s="286" t="s">
        <v>240</v>
      </c>
      <c r="B24" s="289" t="s">
        <v>241</v>
      </c>
      <c r="C24" s="288">
        <v>25000000</v>
      </c>
      <c r="D24" s="288">
        <v>0</v>
      </c>
      <c r="E24" s="312">
        <v>25000000</v>
      </c>
      <c r="F24" s="320">
        <v>54644770</v>
      </c>
      <c r="G24" s="288">
        <v>10000000</v>
      </c>
      <c r="H24" s="288">
        <v>5500000</v>
      </c>
      <c r="I24" s="288">
        <f t="shared" si="0"/>
        <v>70144770</v>
      </c>
    </row>
    <row r="25" spans="1:9" s="294" customFormat="1" ht="15.75" thickBot="1" x14ac:dyDescent="0.3">
      <c r="A25" s="291"/>
      <c r="B25" s="292" t="s">
        <v>242</v>
      </c>
      <c r="C25" s="293">
        <v>344320000</v>
      </c>
      <c r="D25" s="293">
        <v>550000000</v>
      </c>
      <c r="E25" s="313">
        <v>894320000</v>
      </c>
      <c r="F25" s="321">
        <f>SUM(F10:F24)</f>
        <v>9528045220</v>
      </c>
      <c r="G25" s="293">
        <f>SUM(G10:G24)</f>
        <v>5235619270</v>
      </c>
      <c r="H25" s="293">
        <f>SUM(H10:H24)</f>
        <v>1515122570</v>
      </c>
      <c r="I25" s="293">
        <f t="shared" si="0"/>
        <v>16278787060</v>
      </c>
    </row>
    <row r="26" spans="1:9" s="294" customFormat="1" x14ac:dyDescent="0.25">
      <c r="A26" s="295"/>
      <c r="B26" s="296" t="s">
        <v>138</v>
      </c>
      <c r="C26" s="297"/>
      <c r="D26" s="297">
        <v>0</v>
      </c>
      <c r="E26" s="314"/>
      <c r="F26" s="322">
        <v>0</v>
      </c>
      <c r="G26" s="297">
        <v>0</v>
      </c>
      <c r="H26" s="297">
        <v>0</v>
      </c>
      <c r="I26" s="297">
        <f t="shared" si="0"/>
        <v>0</v>
      </c>
    </row>
    <row r="27" spans="1:9" x14ac:dyDescent="0.25">
      <c r="A27" s="286" t="s">
        <v>243</v>
      </c>
      <c r="B27" s="289" t="s">
        <v>244</v>
      </c>
      <c r="C27" s="288">
        <v>350000000</v>
      </c>
      <c r="D27" s="288">
        <v>3237500000</v>
      </c>
      <c r="E27" s="312">
        <v>3587500000</v>
      </c>
      <c r="F27" s="320">
        <v>235648020</v>
      </c>
      <c r="G27" s="288">
        <v>41700000</v>
      </c>
      <c r="H27" s="288">
        <v>3313734560</v>
      </c>
      <c r="I27" s="288">
        <f t="shared" si="0"/>
        <v>3591082580</v>
      </c>
    </row>
    <row r="28" spans="1:9" hidden="1" x14ac:dyDescent="0.25">
      <c r="A28" s="286" t="s">
        <v>245</v>
      </c>
      <c r="B28" s="289" t="s">
        <v>246</v>
      </c>
      <c r="C28" s="288">
        <v>0</v>
      </c>
      <c r="D28" s="288">
        <v>0</v>
      </c>
      <c r="E28" s="312">
        <v>0</v>
      </c>
      <c r="F28" s="320">
        <v>0</v>
      </c>
      <c r="G28" s="288">
        <v>0</v>
      </c>
      <c r="H28" s="288">
        <v>0</v>
      </c>
      <c r="I28" s="288">
        <f t="shared" si="0"/>
        <v>0</v>
      </c>
    </row>
    <row r="29" spans="1:9" x14ac:dyDescent="0.25">
      <c r="A29" s="286" t="s">
        <v>247</v>
      </c>
      <c r="B29" s="289" t="s">
        <v>248</v>
      </c>
      <c r="C29" s="288">
        <v>209120000</v>
      </c>
      <c r="D29" s="288">
        <v>0</v>
      </c>
      <c r="E29" s="312">
        <v>209120000</v>
      </c>
      <c r="F29" s="320">
        <v>115505880</v>
      </c>
      <c r="G29" s="288">
        <v>2000000</v>
      </c>
      <c r="H29" s="288">
        <v>45000000</v>
      </c>
      <c r="I29" s="288">
        <f t="shared" si="0"/>
        <v>162505880</v>
      </c>
    </row>
    <row r="30" spans="1:9" x14ac:dyDescent="0.25">
      <c r="A30" s="286" t="s">
        <v>249</v>
      </c>
      <c r="B30" s="289" t="s">
        <v>250</v>
      </c>
      <c r="C30" s="288">
        <v>25000000</v>
      </c>
      <c r="D30" s="288">
        <v>0</v>
      </c>
      <c r="E30" s="312">
        <v>25000000</v>
      </c>
      <c r="F30" s="320">
        <v>60599050</v>
      </c>
      <c r="G30" s="288">
        <v>5000000</v>
      </c>
      <c r="H30" s="288">
        <v>46000000</v>
      </c>
      <c r="I30" s="288">
        <f t="shared" si="0"/>
        <v>111599050</v>
      </c>
    </row>
    <row r="31" spans="1:9" s="294" customFormat="1" ht="15.75" thickBot="1" x14ac:dyDescent="0.3">
      <c r="A31" s="298"/>
      <c r="B31" s="299" t="s">
        <v>251</v>
      </c>
      <c r="C31" s="300">
        <v>584120000</v>
      </c>
      <c r="D31" s="300">
        <v>3237500000</v>
      </c>
      <c r="E31" s="315">
        <v>3821620000</v>
      </c>
      <c r="F31" s="323">
        <f>SUM(F27:F30)</f>
        <v>411752950</v>
      </c>
      <c r="G31" s="300">
        <f>SUM(G27:G30)</f>
        <v>48700000</v>
      </c>
      <c r="H31" s="300">
        <f>SUM(H27:H30)</f>
        <v>3404734560</v>
      </c>
      <c r="I31" s="300">
        <f t="shared" si="0"/>
        <v>3865187510</v>
      </c>
    </row>
    <row r="32" spans="1:9" s="294" customFormat="1" x14ac:dyDescent="0.25">
      <c r="A32" s="301"/>
      <c r="B32" s="302" t="s">
        <v>139</v>
      </c>
      <c r="C32" s="303"/>
      <c r="D32" s="303">
        <v>0</v>
      </c>
      <c r="E32" s="316"/>
      <c r="F32" s="324"/>
      <c r="G32" s="303">
        <v>0</v>
      </c>
      <c r="H32" s="303">
        <v>0</v>
      </c>
      <c r="I32" s="303">
        <f t="shared" si="0"/>
        <v>0</v>
      </c>
    </row>
    <row r="33" spans="1:9" x14ac:dyDescent="0.25">
      <c r="A33" s="286" t="s">
        <v>252</v>
      </c>
      <c r="B33" s="289" t="s">
        <v>253</v>
      </c>
      <c r="C33" s="288">
        <v>150000</v>
      </c>
      <c r="D33" s="288">
        <v>423600000</v>
      </c>
      <c r="E33" s="312">
        <v>423750000</v>
      </c>
      <c r="F33" s="320">
        <v>65200480</v>
      </c>
      <c r="G33" s="288">
        <v>159100000</v>
      </c>
      <c r="H33" s="288">
        <v>114271800</v>
      </c>
      <c r="I33" s="288">
        <f t="shared" si="0"/>
        <v>338572280</v>
      </c>
    </row>
    <row r="34" spans="1:9" hidden="1" x14ac:dyDescent="0.25">
      <c r="A34" s="290" t="s">
        <v>254</v>
      </c>
      <c r="B34" s="289" t="s">
        <v>255</v>
      </c>
      <c r="C34" s="288">
        <v>0</v>
      </c>
      <c r="D34" s="288">
        <v>0</v>
      </c>
      <c r="E34" s="312">
        <v>0</v>
      </c>
      <c r="F34" s="320">
        <v>0</v>
      </c>
      <c r="G34" s="288">
        <v>0</v>
      </c>
      <c r="H34" s="288">
        <v>0</v>
      </c>
      <c r="I34" s="288">
        <f t="shared" si="0"/>
        <v>0</v>
      </c>
    </row>
    <row r="35" spans="1:9" x14ac:dyDescent="0.25">
      <c r="A35" s="286" t="s">
        <v>256</v>
      </c>
      <c r="B35" s="289" t="s">
        <v>257</v>
      </c>
      <c r="C35" s="288">
        <v>200000</v>
      </c>
      <c r="D35" s="288">
        <v>0</v>
      </c>
      <c r="E35" s="312">
        <v>200000</v>
      </c>
      <c r="F35" s="320">
        <v>31684320</v>
      </c>
      <c r="G35" s="288">
        <v>35380000</v>
      </c>
      <c r="H35" s="288">
        <v>41419000</v>
      </c>
      <c r="I35" s="288">
        <f t="shared" si="0"/>
        <v>108483320</v>
      </c>
    </row>
    <row r="36" spans="1:9" x14ac:dyDescent="0.25">
      <c r="A36" s="286" t="s">
        <v>258</v>
      </c>
      <c r="B36" s="289" t="s">
        <v>259</v>
      </c>
      <c r="C36" s="288">
        <v>8000000</v>
      </c>
      <c r="D36" s="288">
        <v>0</v>
      </c>
      <c r="E36" s="312">
        <v>8000000</v>
      </c>
      <c r="F36" s="320">
        <v>19887710</v>
      </c>
      <c r="G36" s="288">
        <v>19560000</v>
      </c>
      <c r="H36" s="288">
        <v>17345000</v>
      </c>
      <c r="I36" s="288">
        <f t="shared" si="0"/>
        <v>56792710</v>
      </c>
    </row>
    <row r="37" spans="1:9" s="294" customFormat="1" ht="15.75" thickBot="1" x14ac:dyDescent="0.3">
      <c r="A37" s="291"/>
      <c r="B37" s="292" t="s">
        <v>260</v>
      </c>
      <c r="C37" s="293">
        <v>8350000</v>
      </c>
      <c r="D37" s="293">
        <v>423600000</v>
      </c>
      <c r="E37" s="313">
        <v>431950000</v>
      </c>
      <c r="F37" s="321">
        <f>SUM(F33:F36)</f>
        <v>116772510</v>
      </c>
      <c r="G37" s="293">
        <f>SUM(G33:G36)</f>
        <v>214040000</v>
      </c>
      <c r="H37" s="293">
        <f>SUM(H33:H36)</f>
        <v>173035800</v>
      </c>
      <c r="I37" s="293">
        <f t="shared" si="0"/>
        <v>503848310</v>
      </c>
    </row>
    <row r="38" spans="1:9" s="294" customFormat="1" x14ac:dyDescent="0.25">
      <c r="A38" s="295"/>
      <c r="B38" s="296" t="s">
        <v>140</v>
      </c>
      <c r="C38" s="297"/>
      <c r="D38" s="297">
        <v>0</v>
      </c>
      <c r="E38" s="314"/>
      <c r="F38" s="322">
        <v>0</v>
      </c>
      <c r="G38" s="297">
        <v>0</v>
      </c>
      <c r="H38" s="297">
        <v>0</v>
      </c>
      <c r="I38" s="297">
        <f t="shared" si="0"/>
        <v>0</v>
      </c>
    </row>
    <row r="39" spans="1:9" x14ac:dyDescent="0.25">
      <c r="A39" s="286" t="s">
        <v>261</v>
      </c>
      <c r="B39" s="289" t="s">
        <v>407</v>
      </c>
      <c r="C39" s="288">
        <v>800000000</v>
      </c>
      <c r="D39" s="288">
        <v>400000000</v>
      </c>
      <c r="E39" s="312">
        <v>1200000000</v>
      </c>
      <c r="F39" s="320">
        <v>121371910</v>
      </c>
      <c r="G39" s="288">
        <v>75000000</v>
      </c>
      <c r="H39" s="288">
        <v>1036223360</v>
      </c>
      <c r="I39" s="288">
        <f t="shared" si="0"/>
        <v>1232595270</v>
      </c>
    </row>
    <row r="40" spans="1:9" x14ac:dyDescent="0.25">
      <c r="A40" s="286" t="s">
        <v>262</v>
      </c>
      <c r="B40" s="289" t="s">
        <v>263</v>
      </c>
      <c r="C40" s="288">
        <v>20250010</v>
      </c>
      <c r="D40" s="288">
        <v>0</v>
      </c>
      <c r="E40" s="312">
        <v>20250010</v>
      </c>
      <c r="F40" s="320">
        <v>0</v>
      </c>
      <c r="G40" s="288">
        <v>8060040</v>
      </c>
      <c r="H40" s="288">
        <v>50000000</v>
      </c>
      <c r="I40" s="288">
        <f t="shared" si="0"/>
        <v>58060040</v>
      </c>
    </row>
    <row r="41" spans="1:9" x14ac:dyDescent="0.25">
      <c r="A41" s="286" t="s">
        <v>264</v>
      </c>
      <c r="B41" s="289" t="s">
        <v>265</v>
      </c>
      <c r="C41" s="288">
        <v>5000000</v>
      </c>
      <c r="D41" s="288">
        <v>0</v>
      </c>
      <c r="E41" s="312">
        <v>5000000</v>
      </c>
      <c r="F41" s="320">
        <v>31460040</v>
      </c>
      <c r="G41" s="288">
        <v>7759110</v>
      </c>
      <c r="H41" s="288">
        <v>23500000</v>
      </c>
      <c r="I41" s="288">
        <f t="shared" si="0"/>
        <v>62719150</v>
      </c>
    </row>
    <row r="42" spans="1:9" hidden="1" x14ac:dyDescent="0.25">
      <c r="A42" s="290" t="s">
        <v>266</v>
      </c>
      <c r="B42" s="289" t="s">
        <v>267</v>
      </c>
      <c r="C42" s="288">
        <v>0</v>
      </c>
      <c r="D42" s="288">
        <v>0</v>
      </c>
      <c r="E42" s="312">
        <v>0</v>
      </c>
      <c r="F42" s="320">
        <v>0</v>
      </c>
      <c r="G42" s="288">
        <v>0</v>
      </c>
      <c r="H42" s="288">
        <v>0</v>
      </c>
      <c r="I42" s="288">
        <f t="shared" si="0"/>
        <v>0</v>
      </c>
    </row>
    <row r="43" spans="1:9" x14ac:dyDescent="0.25">
      <c r="A43" s="286" t="s">
        <v>268</v>
      </c>
      <c r="B43" s="289" t="s">
        <v>269</v>
      </c>
      <c r="C43" s="288">
        <v>5000000</v>
      </c>
      <c r="D43" s="288">
        <v>0</v>
      </c>
      <c r="E43" s="312">
        <v>5000000</v>
      </c>
      <c r="F43" s="320">
        <v>34751480</v>
      </c>
      <c r="G43" s="288">
        <v>6000000</v>
      </c>
      <c r="H43" s="288">
        <v>4319840</v>
      </c>
      <c r="I43" s="288">
        <f t="shared" si="0"/>
        <v>45071320</v>
      </c>
    </row>
    <row r="44" spans="1:9" x14ac:dyDescent="0.25">
      <c r="A44" s="290" t="s">
        <v>270</v>
      </c>
      <c r="B44" s="289" t="s">
        <v>271</v>
      </c>
      <c r="C44" s="288">
        <v>0</v>
      </c>
      <c r="D44" s="288">
        <v>0</v>
      </c>
      <c r="E44" s="312">
        <v>0</v>
      </c>
      <c r="F44" s="320">
        <v>0</v>
      </c>
      <c r="G44" s="288">
        <v>0</v>
      </c>
      <c r="H44" s="288">
        <v>0</v>
      </c>
      <c r="I44" s="288">
        <f t="shared" si="0"/>
        <v>0</v>
      </c>
    </row>
    <row r="45" spans="1:9" x14ac:dyDescent="0.25">
      <c r="A45" s="286" t="s">
        <v>272</v>
      </c>
      <c r="B45" s="289" t="s">
        <v>273</v>
      </c>
      <c r="C45" s="288">
        <v>100000000</v>
      </c>
      <c r="D45" s="288">
        <v>0</v>
      </c>
      <c r="E45" s="312">
        <v>100000000</v>
      </c>
      <c r="F45" s="320">
        <v>16992180</v>
      </c>
      <c r="G45" s="288">
        <v>23083800</v>
      </c>
      <c r="H45" s="288">
        <v>20000000</v>
      </c>
      <c r="I45" s="288">
        <f t="shared" si="0"/>
        <v>60075980</v>
      </c>
    </row>
    <row r="46" spans="1:9" ht="15.75" thickBot="1" x14ac:dyDescent="0.3">
      <c r="A46" s="298"/>
      <c r="B46" s="299" t="s">
        <v>274</v>
      </c>
      <c r="C46" s="300">
        <v>930250010</v>
      </c>
      <c r="D46" s="300">
        <v>400000000</v>
      </c>
      <c r="E46" s="315">
        <v>1330250010</v>
      </c>
      <c r="F46" s="323">
        <f>SUM(F39:F45)</f>
        <v>204575610</v>
      </c>
      <c r="G46" s="300">
        <f>SUM(G39:G45)</f>
        <v>119902950</v>
      </c>
      <c r="H46" s="300">
        <f>SUM(H39:H45)</f>
        <v>1134043200</v>
      </c>
      <c r="I46" s="300">
        <f t="shared" si="0"/>
        <v>1458521760</v>
      </c>
    </row>
    <row r="47" spans="1:9" s="294" customFormat="1" x14ac:dyDescent="0.25">
      <c r="A47" s="301"/>
      <c r="B47" s="302" t="s">
        <v>141</v>
      </c>
      <c r="C47" s="303"/>
      <c r="D47" s="303">
        <v>0</v>
      </c>
      <c r="E47" s="316"/>
      <c r="F47" s="324">
        <v>0</v>
      </c>
      <c r="G47" s="303">
        <v>0</v>
      </c>
      <c r="H47" s="303">
        <v>0</v>
      </c>
      <c r="I47" s="303">
        <f t="shared" si="0"/>
        <v>0</v>
      </c>
    </row>
    <row r="48" spans="1:9" s="294" customFormat="1" x14ac:dyDescent="0.25">
      <c r="A48" s="286" t="s">
        <v>275</v>
      </c>
      <c r="B48" s="289" t="s">
        <v>276</v>
      </c>
      <c r="C48" s="288">
        <v>817756500</v>
      </c>
      <c r="D48" s="288">
        <v>2125552410</v>
      </c>
      <c r="E48" s="312">
        <v>2943308910</v>
      </c>
      <c r="F48" s="320">
        <v>388901930</v>
      </c>
      <c r="G48" s="288">
        <v>342550000</v>
      </c>
      <c r="H48" s="288">
        <v>2684303320</v>
      </c>
      <c r="I48" s="288">
        <f t="shared" si="0"/>
        <v>3415755250</v>
      </c>
    </row>
    <row r="49" spans="1:9" x14ac:dyDescent="0.25">
      <c r="A49" s="286" t="s">
        <v>277</v>
      </c>
      <c r="B49" s="289" t="s">
        <v>278</v>
      </c>
      <c r="C49" s="288">
        <v>100000000</v>
      </c>
      <c r="D49" s="288">
        <v>5322087130</v>
      </c>
      <c r="E49" s="312">
        <v>5422087130</v>
      </c>
      <c r="F49" s="320">
        <v>91229430</v>
      </c>
      <c r="G49" s="288">
        <v>295000000</v>
      </c>
      <c r="H49" s="288">
        <v>4201907010</v>
      </c>
      <c r="I49" s="288">
        <f t="shared" si="0"/>
        <v>4588136440</v>
      </c>
    </row>
    <row r="50" spans="1:9" x14ac:dyDescent="0.25">
      <c r="A50" s="286" t="s">
        <v>279</v>
      </c>
      <c r="B50" s="289" t="s">
        <v>280</v>
      </c>
      <c r="C50" s="288">
        <v>1000000</v>
      </c>
      <c r="D50" s="288">
        <v>0</v>
      </c>
      <c r="E50" s="312">
        <v>1000000</v>
      </c>
      <c r="F50" s="320">
        <v>7165020</v>
      </c>
      <c r="G50" s="288">
        <v>1000000</v>
      </c>
      <c r="H50" s="288">
        <v>19192850</v>
      </c>
      <c r="I50" s="288">
        <f t="shared" si="0"/>
        <v>27357870</v>
      </c>
    </row>
    <row r="51" spans="1:9" x14ac:dyDescent="0.25">
      <c r="A51" s="286" t="s">
        <v>281</v>
      </c>
      <c r="B51" s="289" t="s">
        <v>282</v>
      </c>
      <c r="C51" s="288">
        <v>12163560</v>
      </c>
      <c r="D51" s="288">
        <v>0</v>
      </c>
      <c r="E51" s="312">
        <v>12163560</v>
      </c>
      <c r="F51" s="320">
        <v>0</v>
      </c>
      <c r="G51" s="288">
        <v>1500000</v>
      </c>
      <c r="H51" s="288">
        <v>2600000</v>
      </c>
      <c r="I51" s="288">
        <f t="shared" si="0"/>
        <v>4100000</v>
      </c>
    </row>
    <row r="52" spans="1:9" x14ac:dyDescent="0.25">
      <c r="A52" s="286" t="s">
        <v>283</v>
      </c>
      <c r="B52" s="289" t="s">
        <v>284</v>
      </c>
      <c r="C52" s="288">
        <v>757364000</v>
      </c>
      <c r="D52" s="288">
        <v>486000000</v>
      </c>
      <c r="E52" s="312">
        <v>1243364000</v>
      </c>
      <c r="F52" s="320">
        <v>850535310</v>
      </c>
      <c r="G52" s="288">
        <v>744658400</v>
      </c>
      <c r="H52" s="288">
        <v>498705600</v>
      </c>
      <c r="I52" s="288">
        <f t="shared" si="0"/>
        <v>2093899310</v>
      </c>
    </row>
    <row r="53" spans="1:9" x14ac:dyDescent="0.25">
      <c r="A53" s="286" t="s">
        <v>285</v>
      </c>
      <c r="B53" s="289" t="s">
        <v>286</v>
      </c>
      <c r="C53" s="288">
        <v>1039922000</v>
      </c>
      <c r="D53" s="288">
        <v>484500000</v>
      </c>
      <c r="E53" s="312">
        <v>1524422000</v>
      </c>
      <c r="F53" s="320">
        <v>1096962350</v>
      </c>
      <c r="G53" s="288">
        <v>727376000</v>
      </c>
      <c r="H53" s="288">
        <v>674000000</v>
      </c>
      <c r="I53" s="288">
        <f t="shared" si="0"/>
        <v>2498338350</v>
      </c>
    </row>
    <row r="54" spans="1:9" x14ac:dyDescent="0.25">
      <c r="A54" s="286" t="s">
        <v>287</v>
      </c>
      <c r="B54" s="289" t="s">
        <v>288</v>
      </c>
      <c r="C54" s="288">
        <v>499500000</v>
      </c>
      <c r="D54" s="288">
        <v>452900000</v>
      </c>
      <c r="E54" s="312">
        <v>952400000</v>
      </c>
      <c r="F54" s="320">
        <v>778382010</v>
      </c>
      <c r="G54" s="288">
        <v>431647330</v>
      </c>
      <c r="H54" s="288">
        <v>498130180</v>
      </c>
      <c r="I54" s="288">
        <f t="shared" si="0"/>
        <v>1708159520</v>
      </c>
    </row>
    <row r="55" spans="1:9" x14ac:dyDescent="0.25">
      <c r="A55" s="286" t="s">
        <v>289</v>
      </c>
      <c r="B55" s="289" t="s">
        <v>290</v>
      </c>
      <c r="C55" s="288">
        <v>340171750</v>
      </c>
      <c r="D55" s="288">
        <v>337865500</v>
      </c>
      <c r="E55" s="312">
        <v>678037250</v>
      </c>
      <c r="F55" s="320">
        <v>755948080</v>
      </c>
      <c r="G55" s="288">
        <v>108199200</v>
      </c>
      <c r="H55" s="288">
        <v>418325500</v>
      </c>
      <c r="I55" s="288">
        <f t="shared" si="0"/>
        <v>1282472780</v>
      </c>
    </row>
    <row r="56" spans="1:9" x14ac:dyDescent="0.25">
      <c r="A56" s="286" t="s">
        <v>291</v>
      </c>
      <c r="B56" s="289" t="s">
        <v>292</v>
      </c>
      <c r="C56" s="288">
        <v>2875000000</v>
      </c>
      <c r="D56" s="288">
        <v>1000000000</v>
      </c>
      <c r="E56" s="312">
        <v>3875000000</v>
      </c>
      <c r="F56" s="320">
        <v>1922339010</v>
      </c>
      <c r="G56" s="288">
        <v>766000000</v>
      </c>
      <c r="H56" s="288">
        <v>784700000</v>
      </c>
      <c r="I56" s="288">
        <f t="shared" si="0"/>
        <v>3473039010</v>
      </c>
    </row>
    <row r="57" spans="1:9" ht="15" hidden="1" customHeight="1" x14ac:dyDescent="0.25">
      <c r="A57" s="286" t="s">
        <v>293</v>
      </c>
      <c r="B57" s="289" t="s">
        <v>294</v>
      </c>
      <c r="C57" s="288">
        <v>0</v>
      </c>
      <c r="D57" s="288">
        <v>0</v>
      </c>
      <c r="E57" s="312">
        <v>0</v>
      </c>
      <c r="F57" s="320">
        <v>0</v>
      </c>
      <c r="G57" s="288">
        <v>0</v>
      </c>
      <c r="H57" s="288">
        <v>0</v>
      </c>
      <c r="I57" s="288">
        <f t="shared" si="0"/>
        <v>0</v>
      </c>
    </row>
    <row r="58" spans="1:9" x14ac:dyDescent="0.25">
      <c r="A58" s="286" t="s">
        <v>295</v>
      </c>
      <c r="B58" s="289" t="s">
        <v>296</v>
      </c>
      <c r="C58" s="288">
        <v>50000</v>
      </c>
      <c r="D58" s="288">
        <v>0</v>
      </c>
      <c r="E58" s="312">
        <v>50000</v>
      </c>
      <c r="F58" s="320">
        <v>1179489010</v>
      </c>
      <c r="G58" s="288">
        <v>42000000</v>
      </c>
      <c r="H58" s="288">
        <v>6645000</v>
      </c>
      <c r="I58" s="288">
        <f t="shared" si="0"/>
        <v>1228134010</v>
      </c>
    </row>
    <row r="59" spans="1:9" x14ac:dyDescent="0.25">
      <c r="A59" s="286" t="s">
        <v>297</v>
      </c>
      <c r="B59" s="289" t="s">
        <v>298</v>
      </c>
      <c r="C59" s="288">
        <v>200000</v>
      </c>
      <c r="D59" s="288">
        <v>0</v>
      </c>
      <c r="E59" s="312">
        <v>200000</v>
      </c>
      <c r="F59" s="320">
        <v>841549930</v>
      </c>
      <c r="G59" s="288">
        <v>43000000</v>
      </c>
      <c r="H59" s="288">
        <v>5219680</v>
      </c>
      <c r="I59" s="288">
        <f t="shared" si="0"/>
        <v>889769610</v>
      </c>
    </row>
    <row r="60" spans="1:9" x14ac:dyDescent="0.25">
      <c r="A60" s="286" t="s">
        <v>299</v>
      </c>
      <c r="B60" s="289" t="s">
        <v>300</v>
      </c>
      <c r="C60" s="288">
        <v>100000</v>
      </c>
      <c r="D60" s="288">
        <v>0</v>
      </c>
      <c r="E60" s="312">
        <v>100000</v>
      </c>
      <c r="F60" s="320">
        <v>947598830</v>
      </c>
      <c r="G60" s="288">
        <v>40000000</v>
      </c>
      <c r="H60" s="288">
        <v>4527000</v>
      </c>
      <c r="I60" s="288">
        <f t="shared" si="0"/>
        <v>992125830</v>
      </c>
    </row>
    <row r="61" spans="1:9" x14ac:dyDescent="0.25">
      <c r="A61" s="286" t="s">
        <v>301</v>
      </c>
      <c r="B61" s="289" t="s">
        <v>302</v>
      </c>
      <c r="C61" s="288">
        <v>7000000</v>
      </c>
      <c r="D61" s="288">
        <v>0</v>
      </c>
      <c r="E61" s="312">
        <v>7000000</v>
      </c>
      <c r="F61" s="320">
        <v>40835220</v>
      </c>
      <c r="G61" s="288">
        <v>3000000</v>
      </c>
      <c r="H61" s="288">
        <v>0</v>
      </c>
      <c r="I61" s="288">
        <f t="shared" si="0"/>
        <v>43835220</v>
      </c>
    </row>
    <row r="62" spans="1:9" x14ac:dyDescent="0.25">
      <c r="A62" s="286" t="s">
        <v>303</v>
      </c>
      <c r="B62" s="289" t="s">
        <v>304</v>
      </c>
      <c r="C62" s="288">
        <v>61164290</v>
      </c>
      <c r="D62" s="288">
        <v>0</v>
      </c>
      <c r="E62" s="312">
        <v>61164290</v>
      </c>
      <c r="F62" s="320">
        <v>166116730</v>
      </c>
      <c r="G62" s="288">
        <v>15000000</v>
      </c>
      <c r="H62" s="288">
        <v>913072290</v>
      </c>
      <c r="I62" s="288">
        <f t="shared" si="0"/>
        <v>1094189020</v>
      </c>
    </row>
    <row r="63" spans="1:9" ht="15" hidden="1" customHeight="1" x14ac:dyDescent="0.25">
      <c r="A63" s="286" t="s">
        <v>305</v>
      </c>
      <c r="B63" s="289" t="s">
        <v>306</v>
      </c>
      <c r="C63" s="288">
        <v>0</v>
      </c>
      <c r="D63" s="288">
        <v>0</v>
      </c>
      <c r="E63" s="312">
        <v>0</v>
      </c>
      <c r="F63" s="320">
        <v>0</v>
      </c>
      <c r="G63" s="288">
        <v>0</v>
      </c>
      <c r="H63" s="288">
        <v>0</v>
      </c>
      <c r="I63" s="288">
        <f t="shared" si="0"/>
        <v>0</v>
      </c>
    </row>
    <row r="64" spans="1:9" ht="15" hidden="1" customHeight="1" x14ac:dyDescent="0.25">
      <c r="A64" s="286" t="s">
        <v>307</v>
      </c>
      <c r="B64" s="289" t="s">
        <v>308</v>
      </c>
      <c r="C64" s="288">
        <v>0</v>
      </c>
      <c r="D64" s="288">
        <v>0</v>
      </c>
      <c r="E64" s="312">
        <v>0</v>
      </c>
      <c r="F64" s="320">
        <v>0</v>
      </c>
      <c r="G64" s="288">
        <v>0</v>
      </c>
      <c r="H64" s="288">
        <v>0</v>
      </c>
      <c r="I64" s="288">
        <f t="shared" si="0"/>
        <v>0</v>
      </c>
    </row>
    <row r="65" spans="1:9" ht="15.75" thickBot="1" x14ac:dyDescent="0.3">
      <c r="A65" s="291"/>
      <c r="B65" s="292" t="s">
        <v>309</v>
      </c>
      <c r="C65" s="293">
        <v>6511392100</v>
      </c>
      <c r="D65" s="293">
        <v>10208905040</v>
      </c>
      <c r="E65" s="313">
        <v>16720297140</v>
      </c>
      <c r="F65" s="321">
        <f>SUM(F48:F64)</f>
        <v>9067052860</v>
      </c>
      <c r="G65" s="293">
        <f>SUM(G48:G64)</f>
        <v>3560930930</v>
      </c>
      <c r="H65" s="293">
        <f>SUM(H48:H64)</f>
        <v>10711328430</v>
      </c>
      <c r="I65" s="293">
        <f t="shared" si="0"/>
        <v>23339312220</v>
      </c>
    </row>
    <row r="66" spans="1:9" s="294" customFormat="1" x14ac:dyDescent="0.25">
      <c r="A66" s="295"/>
      <c r="B66" s="296" t="s">
        <v>142</v>
      </c>
      <c r="C66" s="297"/>
      <c r="D66" s="297"/>
      <c r="E66" s="314"/>
      <c r="F66" s="322"/>
      <c r="G66" s="297"/>
      <c r="H66" s="297"/>
      <c r="I66" s="297">
        <f t="shared" si="0"/>
        <v>0</v>
      </c>
    </row>
    <row r="67" spans="1:9" s="294" customFormat="1" x14ac:dyDescent="0.25">
      <c r="A67" s="286" t="s">
        <v>310</v>
      </c>
      <c r="B67" s="289" t="s">
        <v>406</v>
      </c>
      <c r="C67" s="288">
        <v>54000000</v>
      </c>
      <c r="D67" s="288">
        <v>0</v>
      </c>
      <c r="E67" s="312">
        <v>54000000</v>
      </c>
      <c r="F67" s="320">
        <v>8361600</v>
      </c>
      <c r="G67" s="288">
        <v>23000000</v>
      </c>
      <c r="H67" s="288">
        <v>5200000</v>
      </c>
      <c r="I67" s="288">
        <f t="shared" si="0"/>
        <v>36561600</v>
      </c>
    </row>
    <row r="68" spans="1:9" x14ac:dyDescent="0.25">
      <c r="A68" s="286" t="s">
        <v>311</v>
      </c>
      <c r="B68" s="289" t="s">
        <v>312</v>
      </c>
      <c r="C68" s="288">
        <v>800000000</v>
      </c>
      <c r="D68" s="288">
        <v>0</v>
      </c>
      <c r="E68" s="312">
        <v>800000000</v>
      </c>
      <c r="F68" s="320">
        <v>153964650</v>
      </c>
      <c r="G68" s="288">
        <v>50000000</v>
      </c>
      <c r="H68" s="288">
        <v>103894010</v>
      </c>
      <c r="I68" s="288">
        <f t="shared" si="0"/>
        <v>307858660</v>
      </c>
    </row>
    <row r="69" spans="1:9" x14ac:dyDescent="0.25">
      <c r="A69" s="286" t="s">
        <v>313</v>
      </c>
      <c r="B69" s="289" t="s">
        <v>314</v>
      </c>
      <c r="C69" s="288">
        <v>2000000</v>
      </c>
      <c r="D69" s="288">
        <v>0</v>
      </c>
      <c r="E69" s="312">
        <v>2000000</v>
      </c>
      <c r="F69" s="320">
        <v>0</v>
      </c>
      <c r="G69" s="288">
        <v>20000000</v>
      </c>
      <c r="H69" s="288">
        <v>4780710</v>
      </c>
      <c r="I69" s="288">
        <f t="shared" si="0"/>
        <v>24780710</v>
      </c>
    </row>
    <row r="70" spans="1:9" x14ac:dyDescent="0.25">
      <c r="A70" s="286" t="s">
        <v>315</v>
      </c>
      <c r="B70" s="289" t="s">
        <v>316</v>
      </c>
      <c r="C70" s="288">
        <v>75000000</v>
      </c>
      <c r="D70" s="288">
        <v>0</v>
      </c>
      <c r="E70" s="312">
        <v>75000000</v>
      </c>
      <c r="F70" s="320">
        <v>79564210</v>
      </c>
      <c r="G70" s="288">
        <v>60000000</v>
      </c>
      <c r="H70" s="288">
        <v>14156990</v>
      </c>
      <c r="I70" s="288">
        <f t="shared" si="0"/>
        <v>153721200</v>
      </c>
    </row>
    <row r="71" spans="1:9" hidden="1" x14ac:dyDescent="0.25">
      <c r="A71" s="290" t="s">
        <v>317</v>
      </c>
      <c r="B71" s="289" t="s">
        <v>318</v>
      </c>
      <c r="C71" s="288">
        <v>0</v>
      </c>
      <c r="D71" s="288">
        <v>0</v>
      </c>
      <c r="E71" s="312">
        <v>0</v>
      </c>
      <c r="F71" s="320">
        <v>0</v>
      </c>
      <c r="G71" s="288">
        <v>0</v>
      </c>
      <c r="H71" s="288">
        <v>0</v>
      </c>
      <c r="I71" s="288">
        <f t="shared" si="0"/>
        <v>0</v>
      </c>
    </row>
    <row r="72" spans="1:9" x14ac:dyDescent="0.25">
      <c r="A72" s="286" t="s">
        <v>319</v>
      </c>
      <c r="B72" s="289" t="s">
        <v>320</v>
      </c>
      <c r="C72" s="288">
        <v>100000000</v>
      </c>
      <c r="D72" s="288">
        <v>0</v>
      </c>
      <c r="E72" s="312">
        <v>100000000</v>
      </c>
      <c r="F72" s="320">
        <v>14786310</v>
      </c>
      <c r="G72" s="288">
        <v>5000000</v>
      </c>
      <c r="H72" s="288">
        <v>39215850</v>
      </c>
      <c r="I72" s="288">
        <f t="shared" si="0"/>
        <v>59002160</v>
      </c>
    </row>
    <row r="73" spans="1:9" ht="15.75" thickBot="1" x14ac:dyDescent="0.3">
      <c r="A73" s="298"/>
      <c r="B73" s="299" t="s">
        <v>321</v>
      </c>
      <c r="C73" s="300">
        <v>1031000000</v>
      </c>
      <c r="D73" s="300">
        <v>0</v>
      </c>
      <c r="E73" s="315">
        <v>1031000000</v>
      </c>
      <c r="F73" s="323">
        <f>SUM(F67:F72)</f>
        <v>256676770</v>
      </c>
      <c r="G73" s="300">
        <f>SUM(G67:G72)</f>
        <v>158000000</v>
      </c>
      <c r="H73" s="300">
        <f>SUM(H67:H72)</f>
        <v>167247560</v>
      </c>
      <c r="I73" s="300">
        <f t="shared" si="0"/>
        <v>581924330</v>
      </c>
    </row>
    <row r="74" spans="1:9" s="294" customFormat="1" x14ac:dyDescent="0.25">
      <c r="A74" s="301"/>
      <c r="B74" s="302" t="s">
        <v>143</v>
      </c>
      <c r="C74" s="303"/>
      <c r="D74" s="303">
        <v>0</v>
      </c>
      <c r="E74" s="316"/>
      <c r="F74" s="324">
        <v>0</v>
      </c>
      <c r="G74" s="303">
        <v>0</v>
      </c>
      <c r="H74" s="303">
        <v>0</v>
      </c>
      <c r="I74" s="303">
        <f t="shared" si="0"/>
        <v>0</v>
      </c>
    </row>
    <row r="75" spans="1:9" s="294" customFormat="1" x14ac:dyDescent="0.25">
      <c r="A75" s="286" t="s">
        <v>322</v>
      </c>
      <c r="B75" s="289" t="s">
        <v>323</v>
      </c>
      <c r="C75" s="288">
        <v>300000000</v>
      </c>
      <c r="D75" s="288">
        <v>5498000000</v>
      </c>
      <c r="E75" s="312">
        <v>5798000000</v>
      </c>
      <c r="F75" s="320">
        <v>473590410</v>
      </c>
      <c r="G75" s="288">
        <v>749800000</v>
      </c>
      <c r="H75" s="288">
        <v>6598836760</v>
      </c>
      <c r="I75" s="288">
        <f t="shared" ref="I75:I124" si="1">SUM(F75:H75)</f>
        <v>7822227170</v>
      </c>
    </row>
    <row r="76" spans="1:9" x14ac:dyDescent="0.25">
      <c r="A76" s="286" t="s">
        <v>324</v>
      </c>
      <c r="B76" s="289" t="s">
        <v>405</v>
      </c>
      <c r="C76" s="288">
        <v>2159291420</v>
      </c>
      <c r="D76" s="288">
        <v>482303270</v>
      </c>
      <c r="E76" s="312">
        <v>2641594690</v>
      </c>
      <c r="F76" s="320">
        <v>61273640</v>
      </c>
      <c r="G76" s="288">
        <v>80000000</v>
      </c>
      <c r="H76" s="288">
        <v>2471758070</v>
      </c>
      <c r="I76" s="288">
        <f t="shared" si="1"/>
        <v>2613031710</v>
      </c>
    </row>
    <row r="77" spans="1:9" x14ac:dyDescent="0.25">
      <c r="A77" s="286" t="s">
        <v>325</v>
      </c>
      <c r="B77" s="289" t="s">
        <v>326</v>
      </c>
      <c r="C77" s="288">
        <v>500000000</v>
      </c>
      <c r="D77" s="288">
        <v>500000000</v>
      </c>
      <c r="E77" s="312">
        <v>1000000000</v>
      </c>
      <c r="F77" s="320">
        <v>3825150050</v>
      </c>
      <c r="G77" s="288">
        <v>300000000</v>
      </c>
      <c r="H77" s="288">
        <v>660000000</v>
      </c>
      <c r="I77" s="288">
        <f t="shared" si="1"/>
        <v>4785150050</v>
      </c>
    </row>
    <row r="78" spans="1:9" x14ac:dyDescent="0.25">
      <c r="A78" s="286" t="s">
        <v>327</v>
      </c>
      <c r="B78" s="289" t="s">
        <v>328</v>
      </c>
      <c r="C78" s="288">
        <v>60000000</v>
      </c>
      <c r="D78" s="288">
        <v>0</v>
      </c>
      <c r="E78" s="312">
        <v>60000000</v>
      </c>
      <c r="F78" s="320">
        <v>2631205840</v>
      </c>
      <c r="G78" s="288">
        <v>65000000</v>
      </c>
      <c r="H78" s="288">
        <v>84363380</v>
      </c>
      <c r="I78" s="288">
        <f t="shared" si="1"/>
        <v>2780569220</v>
      </c>
    </row>
    <row r="79" spans="1:9" x14ac:dyDescent="0.25">
      <c r="A79" s="286" t="s">
        <v>329</v>
      </c>
      <c r="B79" s="289" t="s">
        <v>330</v>
      </c>
      <c r="C79" s="288">
        <v>4000000</v>
      </c>
      <c r="D79" s="288">
        <v>832951700</v>
      </c>
      <c r="E79" s="312">
        <v>836951700</v>
      </c>
      <c r="F79" s="320">
        <v>93271530</v>
      </c>
      <c r="G79" s="288">
        <v>80000000</v>
      </c>
      <c r="H79" s="288">
        <v>832951700</v>
      </c>
      <c r="I79" s="288">
        <f t="shared" si="1"/>
        <v>1006223230</v>
      </c>
    </row>
    <row r="80" spans="1:9" ht="15.75" thickBot="1" x14ac:dyDescent="0.3">
      <c r="A80" s="291"/>
      <c r="B80" s="292" t="s">
        <v>331</v>
      </c>
      <c r="C80" s="293">
        <v>3023291420</v>
      </c>
      <c r="D80" s="293">
        <v>7313254970</v>
      </c>
      <c r="E80" s="313">
        <v>10336546390</v>
      </c>
      <c r="F80" s="321">
        <f>SUM(F75:F79)</f>
        <v>7084491470</v>
      </c>
      <c r="G80" s="293">
        <f>SUM(G75:G79)</f>
        <v>1274800000</v>
      </c>
      <c r="H80" s="293">
        <f>SUM(H75:H79)</f>
        <v>10647909910</v>
      </c>
      <c r="I80" s="293">
        <f t="shared" si="1"/>
        <v>19007201380</v>
      </c>
    </row>
    <row r="81" spans="1:9" s="294" customFormat="1" x14ac:dyDescent="0.25">
      <c r="A81" s="295"/>
      <c r="B81" s="296" t="s">
        <v>144</v>
      </c>
      <c r="C81" s="297"/>
      <c r="D81" s="297">
        <v>0</v>
      </c>
      <c r="E81" s="314"/>
      <c r="F81" s="322">
        <v>0</v>
      </c>
      <c r="G81" s="297">
        <v>0</v>
      </c>
      <c r="H81" s="297">
        <v>0</v>
      </c>
      <c r="I81" s="297">
        <f t="shared" si="1"/>
        <v>0</v>
      </c>
    </row>
    <row r="82" spans="1:9" s="294" customFormat="1" x14ac:dyDescent="0.25">
      <c r="A82" s="286" t="s">
        <v>332</v>
      </c>
      <c r="B82" s="289" t="s">
        <v>333</v>
      </c>
      <c r="C82" s="288">
        <v>1100000000</v>
      </c>
      <c r="D82" s="288">
        <v>0</v>
      </c>
      <c r="E82" s="312">
        <v>1100000000</v>
      </c>
      <c r="F82" s="320">
        <v>182857440</v>
      </c>
      <c r="G82" s="288">
        <v>47507900</v>
      </c>
      <c r="H82" s="288">
        <v>0</v>
      </c>
      <c r="I82" s="288">
        <f t="shared" si="1"/>
        <v>230365340</v>
      </c>
    </row>
    <row r="83" spans="1:9" x14ac:dyDescent="0.25">
      <c r="A83" s="286" t="s">
        <v>334</v>
      </c>
      <c r="B83" s="289" t="s">
        <v>335</v>
      </c>
      <c r="C83" s="288">
        <v>1000000000</v>
      </c>
      <c r="D83" s="288">
        <v>4000000000</v>
      </c>
      <c r="E83" s="312">
        <v>5000000000</v>
      </c>
      <c r="F83" s="320">
        <v>163117360</v>
      </c>
      <c r="G83" s="288">
        <v>63500000</v>
      </c>
      <c r="H83" s="288">
        <v>1512695960</v>
      </c>
      <c r="I83" s="288">
        <f t="shared" si="1"/>
        <v>1739313320</v>
      </c>
    </row>
    <row r="84" spans="1:9" x14ac:dyDescent="0.25">
      <c r="A84" s="286" t="s">
        <v>336</v>
      </c>
      <c r="B84" s="289" t="s">
        <v>403</v>
      </c>
      <c r="C84" s="288">
        <v>300000000</v>
      </c>
      <c r="D84" s="288">
        <v>0</v>
      </c>
      <c r="E84" s="312">
        <v>300000000</v>
      </c>
      <c r="F84" s="320">
        <v>22496650</v>
      </c>
      <c r="G84" s="288">
        <v>27194370</v>
      </c>
      <c r="H84" s="288">
        <v>0</v>
      </c>
      <c r="I84" s="288">
        <f t="shared" si="1"/>
        <v>49691020</v>
      </c>
    </row>
    <row r="85" spans="1:9" x14ac:dyDescent="0.25">
      <c r="A85" s="286" t="s">
        <v>337</v>
      </c>
      <c r="B85" s="289" t="s">
        <v>404</v>
      </c>
      <c r="C85" s="288">
        <v>3703700</v>
      </c>
      <c r="D85" s="288">
        <v>0</v>
      </c>
      <c r="E85" s="312">
        <v>3703700</v>
      </c>
      <c r="F85" s="320">
        <v>44203060</v>
      </c>
      <c r="G85" s="288">
        <v>5000000</v>
      </c>
      <c r="H85" s="288">
        <v>55600000</v>
      </c>
      <c r="I85" s="288">
        <f t="shared" si="1"/>
        <v>104803060</v>
      </c>
    </row>
    <row r="86" spans="1:9" x14ac:dyDescent="0.25">
      <c r="A86" s="286" t="s">
        <v>338</v>
      </c>
      <c r="B86" s="289" t="s">
        <v>339</v>
      </c>
      <c r="C86" s="288">
        <v>100000000</v>
      </c>
      <c r="D86" s="288">
        <v>0</v>
      </c>
      <c r="E86" s="312">
        <v>100000000</v>
      </c>
      <c r="F86" s="320">
        <v>0</v>
      </c>
      <c r="G86" s="288">
        <v>27500000</v>
      </c>
      <c r="H86" s="288">
        <v>0</v>
      </c>
      <c r="I86" s="288">
        <f t="shared" si="1"/>
        <v>27500000</v>
      </c>
    </row>
    <row r="87" spans="1:9" x14ac:dyDescent="0.25">
      <c r="A87" s="286" t="s">
        <v>340</v>
      </c>
      <c r="B87" s="289" t="s">
        <v>341</v>
      </c>
      <c r="C87" s="288">
        <v>150000000</v>
      </c>
      <c r="D87" s="288">
        <v>0</v>
      </c>
      <c r="E87" s="312">
        <v>150000000</v>
      </c>
      <c r="F87" s="320">
        <v>40973440</v>
      </c>
      <c r="G87" s="288">
        <v>31088520</v>
      </c>
      <c r="H87" s="288">
        <v>31421330</v>
      </c>
      <c r="I87" s="288">
        <f t="shared" si="1"/>
        <v>103483290</v>
      </c>
    </row>
    <row r="88" spans="1:9" x14ac:dyDescent="0.25">
      <c r="A88" s="286" t="s">
        <v>342</v>
      </c>
      <c r="B88" s="289" t="s">
        <v>343</v>
      </c>
      <c r="C88" s="288">
        <v>80000000</v>
      </c>
      <c r="D88" s="288">
        <v>0</v>
      </c>
      <c r="E88" s="312">
        <v>80000000</v>
      </c>
      <c r="F88" s="320">
        <v>17064370</v>
      </c>
      <c r="G88" s="288">
        <v>10000000</v>
      </c>
      <c r="H88" s="288">
        <v>0</v>
      </c>
      <c r="I88" s="288">
        <f t="shared" si="1"/>
        <v>27064370</v>
      </c>
    </row>
    <row r="89" spans="1:9" x14ac:dyDescent="0.25">
      <c r="A89" s="286" t="s">
        <v>344</v>
      </c>
      <c r="B89" s="289" t="s">
        <v>345</v>
      </c>
      <c r="C89" s="288">
        <v>200000000</v>
      </c>
      <c r="D89" s="288">
        <v>0</v>
      </c>
      <c r="E89" s="312">
        <v>200000000</v>
      </c>
      <c r="F89" s="320">
        <v>0</v>
      </c>
      <c r="G89" s="288">
        <v>0</v>
      </c>
      <c r="H89" s="288">
        <v>0</v>
      </c>
      <c r="I89" s="288">
        <f t="shared" si="1"/>
        <v>0</v>
      </c>
    </row>
    <row r="90" spans="1:9" x14ac:dyDescent="0.25">
      <c r="A90" s="286" t="s">
        <v>346</v>
      </c>
      <c r="B90" s="289" t="s">
        <v>347</v>
      </c>
      <c r="C90" s="288">
        <v>500000000</v>
      </c>
      <c r="D90" s="288">
        <v>0</v>
      </c>
      <c r="E90" s="312">
        <v>500000000</v>
      </c>
      <c r="F90" s="320">
        <v>71453090</v>
      </c>
      <c r="G90" s="288">
        <v>15863730</v>
      </c>
      <c r="H90" s="288">
        <v>650000000</v>
      </c>
      <c r="I90" s="288">
        <f t="shared" si="1"/>
        <v>737316820</v>
      </c>
    </row>
    <row r="91" spans="1:9" x14ac:dyDescent="0.25">
      <c r="A91" s="304" t="s">
        <v>348</v>
      </c>
      <c r="B91" s="305" t="s">
        <v>349</v>
      </c>
      <c r="C91" s="288">
        <v>1000000</v>
      </c>
      <c r="D91" s="306">
        <v>900000000</v>
      </c>
      <c r="E91" s="317">
        <v>901000000</v>
      </c>
      <c r="F91" s="325">
        <v>54961340</v>
      </c>
      <c r="G91" s="306">
        <v>10000000</v>
      </c>
      <c r="H91" s="306">
        <v>2021744580</v>
      </c>
      <c r="I91" s="306">
        <f t="shared" si="1"/>
        <v>2086705920</v>
      </c>
    </row>
    <row r="92" spans="1:9" ht="15.75" thickBot="1" x14ac:dyDescent="0.3">
      <c r="A92" s="298"/>
      <c r="B92" s="299" t="s">
        <v>350</v>
      </c>
      <c r="C92" s="300">
        <v>3434703700</v>
      </c>
      <c r="D92" s="300">
        <v>4900000000</v>
      </c>
      <c r="E92" s="315">
        <v>8334703700</v>
      </c>
      <c r="F92" s="323">
        <f>SUM(F82:F91)</f>
        <v>597126750</v>
      </c>
      <c r="G92" s="300">
        <f>SUM(G82:G91)</f>
        <v>237654520</v>
      </c>
      <c r="H92" s="300">
        <f>SUM(H82:H91)</f>
        <v>4271461870</v>
      </c>
      <c r="I92" s="300">
        <f t="shared" si="1"/>
        <v>5106243140</v>
      </c>
    </row>
    <row r="93" spans="1:9" s="294" customFormat="1" x14ac:dyDescent="0.25">
      <c r="A93" s="301"/>
      <c r="B93" s="302" t="s">
        <v>145</v>
      </c>
      <c r="C93" s="303"/>
      <c r="D93" s="303">
        <v>0</v>
      </c>
      <c r="E93" s="316"/>
      <c r="F93" s="324">
        <v>0</v>
      </c>
      <c r="G93" s="303">
        <v>0</v>
      </c>
      <c r="H93" s="303">
        <v>0</v>
      </c>
      <c r="I93" s="303">
        <f t="shared" si="1"/>
        <v>0</v>
      </c>
    </row>
    <row r="94" spans="1:9" s="294" customFormat="1" x14ac:dyDescent="0.25">
      <c r="A94" s="286" t="s">
        <v>351</v>
      </c>
      <c r="B94" s="289" t="s">
        <v>352</v>
      </c>
      <c r="C94" s="288">
        <v>80600000</v>
      </c>
      <c r="D94" s="288">
        <v>0</v>
      </c>
      <c r="E94" s="312">
        <v>80600000</v>
      </c>
      <c r="F94" s="320">
        <v>109389090</v>
      </c>
      <c r="G94" s="288">
        <v>145000000</v>
      </c>
      <c r="H94" s="288">
        <v>115000000</v>
      </c>
      <c r="I94" s="288">
        <f t="shared" si="1"/>
        <v>369389090</v>
      </c>
    </row>
    <row r="95" spans="1:9" x14ac:dyDescent="0.25">
      <c r="A95" s="286" t="s">
        <v>353</v>
      </c>
      <c r="B95" s="289" t="s">
        <v>408</v>
      </c>
      <c r="C95" s="288">
        <v>2060000</v>
      </c>
      <c r="D95" s="288">
        <v>0</v>
      </c>
      <c r="E95" s="312">
        <v>2060000</v>
      </c>
      <c r="F95" s="320">
        <v>62853380</v>
      </c>
      <c r="G95" s="288">
        <v>114550000</v>
      </c>
      <c r="H95" s="288">
        <v>25920000</v>
      </c>
      <c r="I95" s="288">
        <f t="shared" si="1"/>
        <v>203323380</v>
      </c>
    </row>
    <row r="96" spans="1:9" x14ac:dyDescent="0.25">
      <c r="A96" s="286" t="s">
        <v>354</v>
      </c>
      <c r="B96" s="289" t="s">
        <v>355</v>
      </c>
      <c r="C96" s="288">
        <v>1000000</v>
      </c>
      <c r="D96" s="288">
        <v>0</v>
      </c>
      <c r="E96" s="312">
        <v>1000000</v>
      </c>
      <c r="F96" s="320">
        <v>1318958720</v>
      </c>
      <c r="G96" s="288">
        <v>22500000</v>
      </c>
      <c r="H96" s="288">
        <v>491930000</v>
      </c>
      <c r="I96" s="288">
        <f t="shared" si="1"/>
        <v>1833388720</v>
      </c>
    </row>
    <row r="97" spans="1:9" hidden="1" x14ac:dyDescent="0.25">
      <c r="A97" s="290" t="s">
        <v>356</v>
      </c>
      <c r="B97" s="289" t="s">
        <v>357</v>
      </c>
      <c r="C97" s="288">
        <v>0</v>
      </c>
      <c r="D97" s="288">
        <v>0</v>
      </c>
      <c r="E97" s="312">
        <v>0</v>
      </c>
      <c r="F97" s="320">
        <v>0</v>
      </c>
      <c r="G97" s="288">
        <v>0</v>
      </c>
      <c r="H97" s="288">
        <v>0</v>
      </c>
      <c r="I97" s="288">
        <f t="shared" si="1"/>
        <v>0</v>
      </c>
    </row>
    <row r="98" spans="1:9" x14ac:dyDescent="0.25">
      <c r="A98" s="286" t="s">
        <v>358</v>
      </c>
      <c r="B98" s="289" t="s">
        <v>359</v>
      </c>
      <c r="C98" s="288">
        <v>10000000</v>
      </c>
      <c r="D98" s="288">
        <v>0</v>
      </c>
      <c r="E98" s="312">
        <v>10000000</v>
      </c>
      <c r="F98" s="320">
        <v>112417790</v>
      </c>
      <c r="G98" s="288">
        <v>52500000</v>
      </c>
      <c r="H98" s="288">
        <v>5610000</v>
      </c>
      <c r="I98" s="288">
        <f t="shared" si="1"/>
        <v>170527790</v>
      </c>
    </row>
    <row r="99" spans="1:9" ht="15.75" thickBot="1" x14ac:dyDescent="0.3">
      <c r="A99" s="291"/>
      <c r="B99" s="292" t="s">
        <v>360</v>
      </c>
      <c r="C99" s="293">
        <v>93660000</v>
      </c>
      <c r="D99" s="293">
        <v>0</v>
      </c>
      <c r="E99" s="313">
        <v>93660000</v>
      </c>
      <c r="F99" s="321">
        <f>SUM(F94:F98)</f>
        <v>1603618980</v>
      </c>
      <c r="G99" s="293">
        <f>SUM(G94:G98)</f>
        <v>334550000</v>
      </c>
      <c r="H99" s="293">
        <f>SUM(H94:H98)</f>
        <v>638460000</v>
      </c>
      <c r="I99" s="293">
        <f t="shared" si="1"/>
        <v>2576628980</v>
      </c>
    </row>
    <row r="100" spans="1:9" s="294" customFormat="1" x14ac:dyDescent="0.25">
      <c r="A100" s="295"/>
      <c r="B100" s="296" t="s">
        <v>146</v>
      </c>
      <c r="C100" s="297"/>
      <c r="D100" s="297">
        <v>0</v>
      </c>
      <c r="E100" s="314"/>
      <c r="F100" s="322">
        <v>0</v>
      </c>
      <c r="G100" s="297">
        <v>0</v>
      </c>
      <c r="H100" s="297">
        <v>0</v>
      </c>
      <c r="I100" s="297">
        <f t="shared" si="1"/>
        <v>0</v>
      </c>
    </row>
    <row r="101" spans="1:9" s="294" customFormat="1" x14ac:dyDescent="0.25">
      <c r="A101" s="286" t="s">
        <v>361</v>
      </c>
      <c r="B101" s="289" t="s">
        <v>362</v>
      </c>
      <c r="C101" s="288">
        <v>3000000</v>
      </c>
      <c r="D101" s="288">
        <v>0</v>
      </c>
      <c r="E101" s="312">
        <v>3000000</v>
      </c>
      <c r="F101" s="320">
        <v>58848900</v>
      </c>
      <c r="G101" s="288">
        <v>63454920</v>
      </c>
      <c r="H101" s="288">
        <v>55000000</v>
      </c>
      <c r="I101" s="288">
        <f t="shared" si="1"/>
        <v>177303820</v>
      </c>
    </row>
    <row r="102" spans="1:9" x14ac:dyDescent="0.25">
      <c r="A102" s="286" t="s">
        <v>363</v>
      </c>
      <c r="B102" s="289" t="s">
        <v>364</v>
      </c>
      <c r="C102" s="288">
        <v>50000000</v>
      </c>
      <c r="D102" s="288">
        <v>0</v>
      </c>
      <c r="E102" s="312">
        <v>50000000</v>
      </c>
      <c r="F102" s="320">
        <v>207630550</v>
      </c>
      <c r="G102" s="288">
        <v>75000000</v>
      </c>
      <c r="H102" s="288">
        <v>25000000</v>
      </c>
      <c r="I102" s="288">
        <f t="shared" si="1"/>
        <v>307630550</v>
      </c>
    </row>
    <row r="103" spans="1:9" x14ac:dyDescent="0.25">
      <c r="A103" s="286" t="s">
        <v>365</v>
      </c>
      <c r="B103" s="289" t="s">
        <v>366</v>
      </c>
      <c r="C103" s="288">
        <v>120000000</v>
      </c>
      <c r="D103" s="288">
        <v>0</v>
      </c>
      <c r="E103" s="312">
        <v>120000000</v>
      </c>
      <c r="F103" s="320">
        <v>390987670</v>
      </c>
      <c r="G103" s="288">
        <v>312274630</v>
      </c>
      <c r="H103" s="288">
        <v>30379500</v>
      </c>
      <c r="I103" s="288">
        <f t="shared" si="1"/>
        <v>733641800</v>
      </c>
    </row>
    <row r="104" spans="1:9" x14ac:dyDescent="0.25">
      <c r="A104" s="286" t="s">
        <v>367</v>
      </c>
      <c r="B104" s="289" t="s">
        <v>368</v>
      </c>
      <c r="C104" s="288">
        <v>35000000</v>
      </c>
      <c r="D104" s="288">
        <v>0</v>
      </c>
      <c r="E104" s="312">
        <v>35000000</v>
      </c>
      <c r="F104" s="320">
        <v>410839180</v>
      </c>
      <c r="G104" s="288">
        <v>144305530</v>
      </c>
      <c r="H104" s="288">
        <v>24000000</v>
      </c>
      <c r="I104" s="288">
        <f t="shared" si="1"/>
        <v>579144710</v>
      </c>
    </row>
    <row r="105" spans="1:9" ht="15.75" thickBot="1" x14ac:dyDescent="0.3">
      <c r="A105" s="298"/>
      <c r="B105" s="299" t="s">
        <v>369</v>
      </c>
      <c r="C105" s="300">
        <v>208000000</v>
      </c>
      <c r="D105" s="300">
        <v>0</v>
      </c>
      <c r="E105" s="315">
        <v>208000000</v>
      </c>
      <c r="F105" s="323">
        <f>SUM(F101:F104)</f>
        <v>1068306300</v>
      </c>
      <c r="G105" s="300">
        <f>SUM(G101:G104)</f>
        <v>595035080</v>
      </c>
      <c r="H105" s="300">
        <f>SUM(H101:H104)</f>
        <v>134379500</v>
      </c>
      <c r="I105" s="300">
        <f t="shared" si="1"/>
        <v>1797720880</v>
      </c>
    </row>
    <row r="106" spans="1:9" s="294" customFormat="1" x14ac:dyDescent="0.25">
      <c r="A106" s="301"/>
      <c r="B106" s="302" t="s">
        <v>147</v>
      </c>
      <c r="C106" s="303"/>
      <c r="D106" s="303">
        <v>0</v>
      </c>
      <c r="E106" s="316"/>
      <c r="F106" s="324">
        <v>0</v>
      </c>
      <c r="G106" s="303">
        <v>0</v>
      </c>
      <c r="H106" s="303">
        <v>0</v>
      </c>
      <c r="I106" s="303">
        <f t="shared" si="1"/>
        <v>0</v>
      </c>
    </row>
    <row r="107" spans="1:9" s="294" customFormat="1" x14ac:dyDescent="0.25">
      <c r="A107" s="286" t="s">
        <v>370</v>
      </c>
      <c r="B107" s="289" t="s">
        <v>371</v>
      </c>
      <c r="C107" s="288">
        <v>2500000</v>
      </c>
      <c r="D107" s="288">
        <v>0</v>
      </c>
      <c r="E107" s="312">
        <v>2500000</v>
      </c>
      <c r="F107" s="320">
        <v>60854990</v>
      </c>
      <c r="G107" s="288">
        <v>3000000</v>
      </c>
      <c r="H107" s="288">
        <v>53570000</v>
      </c>
      <c r="I107" s="288">
        <f t="shared" si="1"/>
        <v>117424990</v>
      </c>
    </row>
    <row r="108" spans="1:9" s="294" customFormat="1" hidden="1" x14ac:dyDescent="0.25">
      <c r="A108" s="290" t="s">
        <v>372</v>
      </c>
      <c r="B108" s="289" t="s">
        <v>373</v>
      </c>
      <c r="C108" s="288">
        <v>0</v>
      </c>
      <c r="D108" s="288">
        <v>0</v>
      </c>
      <c r="E108" s="312">
        <v>0</v>
      </c>
      <c r="F108" s="320">
        <v>0</v>
      </c>
      <c r="G108" s="288">
        <v>0</v>
      </c>
      <c r="H108" s="288">
        <v>0</v>
      </c>
      <c r="I108" s="288">
        <f t="shared" si="1"/>
        <v>0</v>
      </c>
    </row>
    <row r="109" spans="1:9" x14ac:dyDescent="0.25">
      <c r="A109" s="286" t="s">
        <v>374</v>
      </c>
      <c r="B109" s="289" t="s">
        <v>375</v>
      </c>
      <c r="C109" s="288">
        <v>307300000</v>
      </c>
      <c r="D109" s="288">
        <v>0</v>
      </c>
      <c r="E109" s="312">
        <v>307300000</v>
      </c>
      <c r="F109" s="320">
        <v>202805800</v>
      </c>
      <c r="G109" s="288">
        <v>110000000</v>
      </c>
      <c r="H109" s="288">
        <v>102260830</v>
      </c>
      <c r="I109" s="288">
        <f t="shared" si="1"/>
        <v>415066630</v>
      </c>
    </row>
    <row r="110" spans="1:9" ht="15.75" thickBot="1" x14ac:dyDescent="0.3">
      <c r="A110" s="291"/>
      <c r="B110" s="292" t="s">
        <v>376</v>
      </c>
      <c r="C110" s="293">
        <v>309800000</v>
      </c>
      <c r="D110" s="293">
        <v>0</v>
      </c>
      <c r="E110" s="313">
        <v>309800000</v>
      </c>
      <c r="F110" s="321">
        <f>SUM(F107:F109)</f>
        <v>263660790</v>
      </c>
      <c r="G110" s="293">
        <f>SUM(G107:G109)</f>
        <v>113000000</v>
      </c>
      <c r="H110" s="293">
        <f>SUM(H107:H109)</f>
        <v>155830830</v>
      </c>
      <c r="I110" s="293">
        <f t="shared" si="1"/>
        <v>532491620</v>
      </c>
    </row>
    <row r="111" spans="1:9" s="294" customFormat="1" x14ac:dyDescent="0.25">
      <c r="A111" s="295"/>
      <c r="B111" s="296" t="s">
        <v>148</v>
      </c>
      <c r="C111" s="297"/>
      <c r="D111" s="297">
        <v>0</v>
      </c>
      <c r="E111" s="314"/>
      <c r="F111" s="322">
        <v>0</v>
      </c>
      <c r="G111" s="297">
        <v>0</v>
      </c>
      <c r="H111" s="297">
        <v>0</v>
      </c>
      <c r="I111" s="297">
        <f t="shared" si="1"/>
        <v>0</v>
      </c>
    </row>
    <row r="112" spans="1:9" s="294" customFormat="1" x14ac:dyDescent="0.25">
      <c r="A112" s="286" t="s">
        <v>377</v>
      </c>
      <c r="B112" s="289" t="s">
        <v>378</v>
      </c>
      <c r="C112" s="288">
        <v>1500000</v>
      </c>
      <c r="D112" s="288">
        <v>0</v>
      </c>
      <c r="E112" s="312">
        <v>1500000</v>
      </c>
      <c r="F112" s="320">
        <v>41207290</v>
      </c>
      <c r="G112" s="288">
        <v>3760000</v>
      </c>
      <c r="H112" s="288">
        <v>41966930</v>
      </c>
      <c r="I112" s="288">
        <f t="shared" si="1"/>
        <v>86934220</v>
      </c>
    </row>
    <row r="113" spans="1:9" x14ac:dyDescent="0.25">
      <c r="A113" s="286" t="s">
        <v>379</v>
      </c>
      <c r="B113" s="289" t="s">
        <v>380</v>
      </c>
      <c r="C113" s="288">
        <v>450000000</v>
      </c>
      <c r="D113" s="288">
        <v>2500000000</v>
      </c>
      <c r="E113" s="312">
        <v>2950000000</v>
      </c>
      <c r="F113" s="320">
        <v>270127450</v>
      </c>
      <c r="G113" s="288">
        <v>60000000</v>
      </c>
      <c r="H113" s="288">
        <v>3717986300</v>
      </c>
      <c r="I113" s="288">
        <f t="shared" si="1"/>
        <v>4048113750</v>
      </c>
    </row>
    <row r="114" spans="1:9" hidden="1" x14ac:dyDescent="0.25">
      <c r="A114" s="290" t="s">
        <v>381</v>
      </c>
      <c r="B114" s="289" t="s">
        <v>382</v>
      </c>
      <c r="C114" s="288">
        <v>0</v>
      </c>
      <c r="D114" s="288">
        <v>0</v>
      </c>
      <c r="E114" s="312">
        <v>0</v>
      </c>
      <c r="F114" s="320">
        <v>0</v>
      </c>
      <c r="G114" s="288">
        <v>0</v>
      </c>
      <c r="H114" s="288">
        <v>0</v>
      </c>
      <c r="I114" s="288">
        <f t="shared" si="1"/>
        <v>0</v>
      </c>
    </row>
    <row r="115" spans="1:9" x14ac:dyDescent="0.25">
      <c r="A115" s="286" t="s">
        <v>383</v>
      </c>
      <c r="B115" s="289" t="s">
        <v>384</v>
      </c>
      <c r="C115" s="288">
        <v>20000000</v>
      </c>
      <c r="D115" s="288">
        <v>385000000</v>
      </c>
      <c r="E115" s="312">
        <v>405000000</v>
      </c>
      <c r="F115" s="320">
        <v>74931960</v>
      </c>
      <c r="G115" s="288">
        <v>2000000</v>
      </c>
      <c r="H115" s="288">
        <v>400000000</v>
      </c>
      <c r="I115" s="288">
        <f t="shared" si="1"/>
        <v>476931960</v>
      </c>
    </row>
    <row r="116" spans="1:9" x14ac:dyDescent="0.25">
      <c r="A116" s="304" t="s">
        <v>385</v>
      </c>
      <c r="B116" s="305" t="s">
        <v>386</v>
      </c>
      <c r="C116" s="288">
        <v>22250000</v>
      </c>
      <c r="D116" s="306">
        <v>0</v>
      </c>
      <c r="E116" s="317">
        <v>22250000</v>
      </c>
      <c r="F116" s="325">
        <v>80971790</v>
      </c>
      <c r="G116" s="306">
        <v>11000000</v>
      </c>
      <c r="H116" s="306">
        <v>60493320</v>
      </c>
      <c r="I116" s="306">
        <f t="shared" si="1"/>
        <v>152465110</v>
      </c>
    </row>
    <row r="117" spans="1:9" ht="15.75" thickBot="1" x14ac:dyDescent="0.3">
      <c r="A117" s="298"/>
      <c r="B117" s="299" t="s">
        <v>387</v>
      </c>
      <c r="C117" s="300">
        <v>493750000</v>
      </c>
      <c r="D117" s="300">
        <v>2885000000</v>
      </c>
      <c r="E117" s="315">
        <v>3378750000</v>
      </c>
      <c r="F117" s="323">
        <f>SUM(F112:F116)</f>
        <v>467238490</v>
      </c>
      <c r="G117" s="300">
        <f>SUM(G112:G116)</f>
        <v>76760000</v>
      </c>
      <c r="H117" s="300">
        <f>SUM(H112:H116)</f>
        <v>4220446550</v>
      </c>
      <c r="I117" s="300">
        <f t="shared" si="1"/>
        <v>4764445040</v>
      </c>
    </row>
    <row r="118" spans="1:9" s="294" customFormat="1" x14ac:dyDescent="0.25">
      <c r="A118" s="301"/>
      <c r="B118" s="302" t="s">
        <v>388</v>
      </c>
      <c r="C118" s="303"/>
      <c r="D118" s="303">
        <v>0</v>
      </c>
      <c r="E118" s="316"/>
      <c r="F118" s="324">
        <v>0</v>
      </c>
      <c r="G118" s="303">
        <v>0</v>
      </c>
      <c r="H118" s="303">
        <v>0</v>
      </c>
      <c r="I118" s="303">
        <f t="shared" si="1"/>
        <v>0</v>
      </c>
    </row>
    <row r="119" spans="1:9" s="294" customFormat="1" x14ac:dyDescent="0.25">
      <c r="A119" s="286" t="s">
        <v>389</v>
      </c>
      <c r="B119" s="289" t="s">
        <v>390</v>
      </c>
      <c r="C119" s="288">
        <v>1000000</v>
      </c>
      <c r="D119" s="288">
        <v>3033400000</v>
      </c>
      <c r="E119" s="312">
        <v>3034400000</v>
      </c>
      <c r="F119" s="320">
        <v>775101900</v>
      </c>
      <c r="G119" s="288">
        <v>4761841430</v>
      </c>
      <c r="H119" s="288">
        <v>418800000</v>
      </c>
      <c r="I119" s="288">
        <f t="shared" si="1"/>
        <v>5955743330</v>
      </c>
    </row>
    <row r="120" spans="1:9" x14ac:dyDescent="0.25">
      <c r="A120" s="286" t="s">
        <v>391</v>
      </c>
      <c r="B120" s="289" t="s">
        <v>392</v>
      </c>
      <c r="C120" s="288">
        <v>0</v>
      </c>
      <c r="D120" s="288">
        <v>0</v>
      </c>
      <c r="E120" s="312">
        <v>0</v>
      </c>
      <c r="F120" s="320">
        <v>4300950</v>
      </c>
      <c r="G120" s="288">
        <v>2059927660</v>
      </c>
      <c r="H120" s="288">
        <v>21527225040</v>
      </c>
      <c r="I120" s="288">
        <f t="shared" si="1"/>
        <v>23591453650</v>
      </c>
    </row>
    <row r="121" spans="1:9" x14ac:dyDescent="0.25">
      <c r="A121" s="286" t="s">
        <v>393</v>
      </c>
      <c r="B121" s="289" t="s">
        <v>394</v>
      </c>
      <c r="C121" s="288">
        <v>50321186020</v>
      </c>
      <c r="D121" s="288">
        <v>0</v>
      </c>
      <c r="E121" s="312">
        <v>50321186020</v>
      </c>
      <c r="F121" s="320">
        <v>115641710</v>
      </c>
      <c r="G121" s="288">
        <v>76000000</v>
      </c>
      <c r="H121" s="288">
        <v>15000000</v>
      </c>
      <c r="I121" s="288">
        <f t="shared" si="1"/>
        <v>206641710</v>
      </c>
    </row>
    <row r="122" spans="1:9" x14ac:dyDescent="0.25">
      <c r="A122" s="286" t="s">
        <v>395</v>
      </c>
      <c r="B122" s="289" t="s">
        <v>396</v>
      </c>
      <c r="C122" s="288">
        <v>9608568380</v>
      </c>
      <c r="D122" s="288">
        <v>0</v>
      </c>
      <c r="E122" s="312">
        <v>9608568380</v>
      </c>
      <c r="F122" s="320">
        <v>35023270</v>
      </c>
      <c r="G122" s="288">
        <v>154134770</v>
      </c>
      <c r="H122" s="288">
        <v>99742680</v>
      </c>
      <c r="I122" s="288">
        <f t="shared" si="1"/>
        <v>288900720</v>
      </c>
    </row>
    <row r="123" spans="1:9" ht="15.75" thickBot="1" x14ac:dyDescent="0.3">
      <c r="A123" s="291"/>
      <c r="B123" s="292" t="s">
        <v>397</v>
      </c>
      <c r="C123" s="293">
        <v>59930754400</v>
      </c>
      <c r="D123" s="293">
        <v>3033400000</v>
      </c>
      <c r="E123" s="313">
        <v>62964154400</v>
      </c>
      <c r="F123" s="321">
        <f>SUM(F119:F122)</f>
        <v>930067830</v>
      </c>
      <c r="G123" s="293">
        <f>SUM(G119:G122)</f>
        <v>7051903860</v>
      </c>
      <c r="H123" s="293">
        <f>SUM(H119:H122)</f>
        <v>22060767720</v>
      </c>
      <c r="I123" s="293">
        <f t="shared" si="1"/>
        <v>30042739410</v>
      </c>
    </row>
    <row r="124" spans="1:9" s="294" customFormat="1" ht="15.75" thickBot="1" x14ac:dyDescent="0.3">
      <c r="A124" s="307"/>
      <c r="B124" s="308" t="s">
        <v>201</v>
      </c>
      <c r="C124" s="309">
        <v>76903391630</v>
      </c>
      <c r="D124" s="309">
        <v>32951660010</v>
      </c>
      <c r="E124" s="318">
        <v>109855051640</v>
      </c>
      <c r="F124" s="326">
        <f>SUM(F123,F117,F110,F105,F99,F92,F80,F73,F65,F46,F37,F31,F25,F8)</f>
        <v>31599386530</v>
      </c>
      <c r="G124" s="309">
        <f>SUM(G123,G117,G110,G105,G99,G92,G80,G73,G65,G46,G37,G31,G25,G8)</f>
        <v>19020896610</v>
      </c>
      <c r="H124" s="309">
        <f>SUM(H123,H117,H110,H105,H99,H92,H80,H73,H65,H46,H37,H31,H25,H8)</f>
        <v>59234768500</v>
      </c>
      <c r="I124" s="309">
        <f t="shared" si="1"/>
        <v>109855051640</v>
      </c>
    </row>
    <row r="125" spans="1:9" s="294" customFormat="1" x14ac:dyDescent="0.25">
      <c r="A125" s="310"/>
      <c r="B125" s="136"/>
      <c r="C125" s="136"/>
      <c r="D125" s="136"/>
      <c r="E125" s="136"/>
      <c r="F125" s="136"/>
      <c r="G125" s="136"/>
      <c r="H125" s="136"/>
      <c r="I125" s="251"/>
    </row>
    <row r="127" spans="1:9" x14ac:dyDescent="0.25">
      <c r="C127" s="237"/>
      <c r="D127" s="237"/>
      <c r="E127" s="237"/>
      <c r="F127" s="237"/>
      <c r="G127" s="237"/>
      <c r="H127" s="237"/>
      <c r="I127" s="237"/>
    </row>
    <row r="128" spans="1:9" x14ac:dyDescent="0.25">
      <c r="I128" s="251"/>
    </row>
    <row r="129" spans="3:9" x14ac:dyDescent="0.25">
      <c r="C129" s="237"/>
      <c r="D129" s="237"/>
      <c r="E129" s="237"/>
      <c r="F129" s="237"/>
      <c r="G129" s="237"/>
      <c r="H129" s="237"/>
      <c r="I129" s="251"/>
    </row>
    <row r="130" spans="3:9" x14ac:dyDescent="0.25">
      <c r="I130" s="251"/>
    </row>
  </sheetData>
  <mergeCells count="12">
    <mergeCell ref="A3:I3"/>
    <mergeCell ref="A2:I2"/>
    <mergeCell ref="A1:I1"/>
    <mergeCell ref="I5:I6"/>
    <mergeCell ref="A5:A6"/>
    <mergeCell ref="B5:B6"/>
    <mergeCell ref="C5:C6"/>
    <mergeCell ref="D5:D6"/>
    <mergeCell ref="E5:E6"/>
    <mergeCell ref="F5:F6"/>
    <mergeCell ref="G5:G6"/>
    <mergeCell ref="H5:H6"/>
  </mergeCells>
  <conditionalFormatting sqref="B63:B64">
    <cfRule type="duplicateValues" dxfId="44" priority="1"/>
  </conditionalFormatting>
  <pageMargins left="0.24" right="0.17" top="0.41" bottom="0.22" header="0.2" footer="0.17"/>
  <pageSetup paperSize="9" scale="43" firstPageNumber="8" orientation="portrait" useFirstPageNumber="1" r:id="rId1"/>
  <headerFooter>
    <oddFooter>&amp;C&amp;14&amp;P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938</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79437630</v>
      </c>
      <c r="E11" s="700">
        <v>57567910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79437630</v>
      </c>
      <c r="E14" s="702">
        <f>SUM(E11:E13)</f>
        <v>57567910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4323625</v>
      </c>
      <c r="E17" s="700">
        <v>3031140</v>
      </c>
    </row>
    <row r="18" spans="2:5" ht="15.75" thickBot="1" x14ac:dyDescent="0.3">
      <c r="B18" s="358"/>
      <c r="C18" s="359" t="s">
        <v>1099</v>
      </c>
      <c r="D18" s="702">
        <f>SUM(D17)</f>
        <v>4323625</v>
      </c>
      <c r="E18" s="702">
        <f>SUM(E17)</f>
        <v>3031140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83761255</v>
      </c>
      <c r="E32" s="708">
        <f>E31+E25+E18+E14</f>
        <v>60599050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09" orientation="portrait" r:id="rId1"/>
  <headerFooter>
    <oddFooter>&amp;C&amp;"Rockwell,Bold"&amp;16&amp;P</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08" t="s">
        <v>943</v>
      </c>
      <c r="C2" s="1008"/>
      <c r="D2" s="1008"/>
      <c r="E2" s="1008"/>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c r="E11" s="700">
        <v>62989570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0</v>
      </c>
      <c r="E14" s="702">
        <f>SUM(E11:E13)</f>
        <v>62989570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2210910</v>
      </c>
    </row>
    <row r="18" spans="2:5" ht="15.75" thickBot="1" x14ac:dyDescent="0.3">
      <c r="B18" s="358"/>
      <c r="C18" s="359" t="s">
        <v>1099</v>
      </c>
      <c r="D18" s="702">
        <f>SUM(D17)</f>
        <v>0</v>
      </c>
      <c r="E18" s="702">
        <f>SUM(E17)</f>
        <v>2210910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0</v>
      </c>
      <c r="E32" s="708">
        <f>E31+E25+E18+E14</f>
        <v>65200480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scale="88" firstPageNumber="120" orientation="portrait" r:id="rId1"/>
  <headerFooter>
    <oddFooter>&amp;C&amp;"Rockwell,Bold"&amp;16&amp;P</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B1:E44"/>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945</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22869530</v>
      </c>
      <c r="E11" s="700">
        <v>30409250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22869530</v>
      </c>
      <c r="E14" s="702">
        <f>SUM(E11:E13)</f>
        <v>30409250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1126320</v>
      </c>
      <c r="E17" s="700">
        <v>1275070</v>
      </c>
    </row>
    <row r="18" spans="2:5" ht="15.75" thickBot="1" x14ac:dyDescent="0.3">
      <c r="B18" s="358"/>
      <c r="C18" s="359" t="s">
        <v>1099</v>
      </c>
      <c r="D18" s="702">
        <f>SUM(D17)</f>
        <v>1126320</v>
      </c>
      <c r="E18" s="702">
        <f>SUM(E17)</f>
        <v>1275070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23995850</v>
      </c>
      <c r="E32" s="708">
        <f>E31+E25+E18+E14</f>
        <v>31684320</v>
      </c>
    </row>
    <row r="36" spans="5:5" x14ac:dyDescent="0.2">
      <c r="E36" s="710"/>
    </row>
    <row r="44" spans="5:5" ht="3.75" customHeight="1" x14ac:dyDescent="0.2"/>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946</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15509141</v>
      </c>
      <c r="E11" s="700">
        <v>19088370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15509141</v>
      </c>
      <c r="E14" s="702">
        <f>SUM(E11:E13)</f>
        <v>19088370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701199</v>
      </c>
      <c r="E17" s="700">
        <v>799340</v>
      </c>
    </row>
    <row r="18" spans="2:5" ht="15.75" thickBot="1" x14ac:dyDescent="0.3">
      <c r="B18" s="358"/>
      <c r="C18" s="359" t="s">
        <v>1099</v>
      </c>
      <c r="D18" s="702">
        <f>SUM(D17)</f>
        <v>701199</v>
      </c>
      <c r="E18" s="702">
        <f>SUM(E17)</f>
        <v>799340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16210340</v>
      </c>
      <c r="E32" s="708">
        <f>E31+E25+E18+E14</f>
        <v>19887710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51.85546875" style="344" customWidth="1"/>
    <col min="4" max="4" width="20.85546875" style="344" customWidth="1"/>
    <col min="5" max="5" width="21.5703125" style="344" customWidth="1"/>
    <col min="6" max="246" width="9.140625" style="344"/>
    <col min="247" max="247" width="11" style="344" customWidth="1"/>
    <col min="248" max="248" width="15.28515625" style="344" customWidth="1"/>
    <col min="249" max="249" width="56.140625" style="344" bestFit="1" customWidth="1"/>
    <col min="250" max="251" width="20.85546875" style="344" customWidth="1"/>
    <col min="252" max="252" width="20" style="344" customWidth="1"/>
    <col min="253" max="502" width="9.140625" style="344"/>
    <col min="503" max="503" width="11" style="344" customWidth="1"/>
    <col min="504" max="504" width="15.28515625" style="344" customWidth="1"/>
    <col min="505" max="505" width="56.140625" style="344" bestFit="1" customWidth="1"/>
    <col min="506" max="507" width="20.85546875" style="344" customWidth="1"/>
    <col min="508" max="508" width="20" style="344" customWidth="1"/>
    <col min="509" max="758" width="9.140625" style="344"/>
    <col min="759" max="759" width="11" style="344" customWidth="1"/>
    <col min="760" max="760" width="15.28515625" style="344" customWidth="1"/>
    <col min="761" max="761" width="56.140625" style="344" bestFit="1" customWidth="1"/>
    <col min="762" max="763" width="20.85546875" style="344" customWidth="1"/>
    <col min="764" max="764" width="20" style="344" customWidth="1"/>
    <col min="765" max="1014" width="9.140625" style="344"/>
    <col min="1015" max="1015" width="11" style="344" customWidth="1"/>
    <col min="1016" max="1016" width="15.28515625" style="344" customWidth="1"/>
    <col min="1017" max="1017" width="56.140625" style="344" bestFit="1" customWidth="1"/>
    <col min="1018" max="1019" width="20.85546875" style="344" customWidth="1"/>
    <col min="1020" max="1020" width="20" style="344" customWidth="1"/>
    <col min="1021" max="1270" width="9.140625" style="344"/>
    <col min="1271" max="1271" width="11" style="344" customWidth="1"/>
    <col min="1272" max="1272" width="15.28515625" style="344" customWidth="1"/>
    <col min="1273" max="1273" width="56.140625" style="344" bestFit="1" customWidth="1"/>
    <col min="1274" max="1275" width="20.85546875" style="344" customWidth="1"/>
    <col min="1276" max="1276" width="20" style="344" customWidth="1"/>
    <col min="1277" max="1526" width="9.140625" style="344"/>
    <col min="1527" max="1527" width="11" style="344" customWidth="1"/>
    <col min="1528" max="1528" width="15.28515625" style="344" customWidth="1"/>
    <col min="1529" max="1529" width="56.140625" style="344" bestFit="1" customWidth="1"/>
    <col min="1530" max="1531" width="20.85546875" style="344" customWidth="1"/>
    <col min="1532" max="1532" width="20" style="344" customWidth="1"/>
    <col min="1533" max="1782" width="9.140625" style="344"/>
    <col min="1783" max="1783" width="11" style="344" customWidth="1"/>
    <col min="1784" max="1784" width="15.28515625" style="344" customWidth="1"/>
    <col min="1785" max="1785" width="56.140625" style="344" bestFit="1" customWidth="1"/>
    <col min="1786" max="1787" width="20.85546875" style="344" customWidth="1"/>
    <col min="1788" max="1788" width="20" style="344" customWidth="1"/>
    <col min="1789" max="2038" width="9.140625" style="344"/>
    <col min="2039" max="2039" width="11" style="344" customWidth="1"/>
    <col min="2040" max="2040" width="15.28515625" style="344" customWidth="1"/>
    <col min="2041" max="2041" width="56.140625" style="344" bestFit="1" customWidth="1"/>
    <col min="2042" max="2043" width="20.85546875" style="344" customWidth="1"/>
    <col min="2044" max="2044" width="20" style="344" customWidth="1"/>
    <col min="2045" max="2294" width="9.140625" style="344"/>
    <col min="2295" max="2295" width="11" style="344" customWidth="1"/>
    <col min="2296" max="2296" width="15.28515625" style="344" customWidth="1"/>
    <col min="2297" max="2297" width="56.140625" style="344" bestFit="1" customWidth="1"/>
    <col min="2298" max="2299" width="20.85546875" style="344" customWidth="1"/>
    <col min="2300" max="2300" width="20" style="344" customWidth="1"/>
    <col min="2301" max="2550" width="9.140625" style="344"/>
    <col min="2551" max="2551" width="11" style="344" customWidth="1"/>
    <col min="2552" max="2552" width="15.28515625" style="344" customWidth="1"/>
    <col min="2553" max="2553" width="56.140625" style="344" bestFit="1" customWidth="1"/>
    <col min="2554" max="2555" width="20.85546875" style="344" customWidth="1"/>
    <col min="2556" max="2556" width="20" style="344" customWidth="1"/>
    <col min="2557" max="2806" width="9.140625" style="344"/>
    <col min="2807" max="2807" width="11" style="344" customWidth="1"/>
    <col min="2808" max="2808" width="15.28515625" style="344" customWidth="1"/>
    <col min="2809" max="2809" width="56.140625" style="344" bestFit="1" customWidth="1"/>
    <col min="2810" max="2811" width="20.85546875" style="344" customWidth="1"/>
    <col min="2812" max="2812" width="20" style="344" customWidth="1"/>
    <col min="2813" max="3062" width="9.140625" style="344"/>
    <col min="3063" max="3063" width="11" style="344" customWidth="1"/>
    <col min="3064" max="3064" width="15.28515625" style="344" customWidth="1"/>
    <col min="3065" max="3065" width="56.140625" style="344" bestFit="1" customWidth="1"/>
    <col min="3066" max="3067" width="20.85546875" style="344" customWidth="1"/>
    <col min="3068" max="3068" width="20" style="344" customWidth="1"/>
    <col min="3069" max="3318" width="9.140625" style="344"/>
    <col min="3319" max="3319" width="11" style="344" customWidth="1"/>
    <col min="3320" max="3320" width="15.28515625" style="344" customWidth="1"/>
    <col min="3321" max="3321" width="56.140625" style="344" bestFit="1" customWidth="1"/>
    <col min="3322" max="3323" width="20.85546875" style="344" customWidth="1"/>
    <col min="3324" max="3324" width="20" style="344" customWidth="1"/>
    <col min="3325" max="3574" width="9.140625" style="344"/>
    <col min="3575" max="3575" width="11" style="344" customWidth="1"/>
    <col min="3576" max="3576" width="15.28515625" style="344" customWidth="1"/>
    <col min="3577" max="3577" width="56.140625" style="344" bestFit="1" customWidth="1"/>
    <col min="3578" max="3579" width="20.85546875" style="344" customWidth="1"/>
    <col min="3580" max="3580" width="20" style="344" customWidth="1"/>
    <col min="3581" max="3830" width="9.140625" style="344"/>
    <col min="3831" max="3831" width="11" style="344" customWidth="1"/>
    <col min="3832" max="3832" width="15.28515625" style="344" customWidth="1"/>
    <col min="3833" max="3833" width="56.140625" style="344" bestFit="1" customWidth="1"/>
    <col min="3834" max="3835" width="20.85546875" style="344" customWidth="1"/>
    <col min="3836" max="3836" width="20" style="344" customWidth="1"/>
    <col min="3837" max="4086" width="9.140625" style="344"/>
    <col min="4087" max="4087" width="11" style="344" customWidth="1"/>
    <col min="4088" max="4088" width="15.28515625" style="344" customWidth="1"/>
    <col min="4089" max="4089" width="56.140625" style="344" bestFit="1" customWidth="1"/>
    <col min="4090" max="4091" width="20.85546875" style="344" customWidth="1"/>
    <col min="4092" max="4092" width="20" style="344" customWidth="1"/>
    <col min="4093" max="4342" width="9.140625" style="344"/>
    <col min="4343" max="4343" width="11" style="344" customWidth="1"/>
    <col min="4344" max="4344" width="15.28515625" style="344" customWidth="1"/>
    <col min="4345" max="4345" width="56.140625" style="344" bestFit="1" customWidth="1"/>
    <col min="4346" max="4347" width="20.85546875" style="344" customWidth="1"/>
    <col min="4348" max="4348" width="20" style="344" customWidth="1"/>
    <col min="4349" max="4598" width="9.140625" style="344"/>
    <col min="4599" max="4599" width="11" style="344" customWidth="1"/>
    <col min="4600" max="4600" width="15.28515625" style="344" customWidth="1"/>
    <col min="4601" max="4601" width="56.140625" style="344" bestFit="1" customWidth="1"/>
    <col min="4602" max="4603" width="20.85546875" style="344" customWidth="1"/>
    <col min="4604" max="4604" width="20" style="344" customWidth="1"/>
    <col min="4605" max="4854" width="9.140625" style="344"/>
    <col min="4855" max="4855" width="11" style="344" customWidth="1"/>
    <col min="4856" max="4856" width="15.28515625" style="344" customWidth="1"/>
    <col min="4857" max="4857" width="56.140625" style="344" bestFit="1" customWidth="1"/>
    <col min="4858" max="4859" width="20.85546875" style="344" customWidth="1"/>
    <col min="4860" max="4860" width="20" style="344" customWidth="1"/>
    <col min="4861" max="5110" width="9.140625" style="344"/>
    <col min="5111" max="5111" width="11" style="344" customWidth="1"/>
    <col min="5112" max="5112" width="15.28515625" style="344" customWidth="1"/>
    <col min="5113" max="5113" width="56.140625" style="344" bestFit="1" customWidth="1"/>
    <col min="5114" max="5115" width="20.85546875" style="344" customWidth="1"/>
    <col min="5116" max="5116" width="20" style="344" customWidth="1"/>
    <col min="5117" max="5366" width="9.140625" style="344"/>
    <col min="5367" max="5367" width="11" style="344" customWidth="1"/>
    <col min="5368" max="5368" width="15.28515625" style="344" customWidth="1"/>
    <col min="5369" max="5369" width="56.140625" style="344" bestFit="1" customWidth="1"/>
    <col min="5370" max="5371" width="20.85546875" style="344" customWidth="1"/>
    <col min="5372" max="5372" width="20" style="344" customWidth="1"/>
    <col min="5373" max="5622" width="9.140625" style="344"/>
    <col min="5623" max="5623" width="11" style="344" customWidth="1"/>
    <col min="5624" max="5624" width="15.28515625" style="344" customWidth="1"/>
    <col min="5625" max="5625" width="56.140625" style="344" bestFit="1" customWidth="1"/>
    <col min="5626" max="5627" width="20.85546875" style="344" customWidth="1"/>
    <col min="5628" max="5628" width="20" style="344" customWidth="1"/>
    <col min="5629" max="5878" width="9.140625" style="344"/>
    <col min="5879" max="5879" width="11" style="344" customWidth="1"/>
    <col min="5880" max="5880" width="15.28515625" style="344" customWidth="1"/>
    <col min="5881" max="5881" width="56.140625" style="344" bestFit="1" customWidth="1"/>
    <col min="5882" max="5883" width="20.85546875" style="344" customWidth="1"/>
    <col min="5884" max="5884" width="20" style="344" customWidth="1"/>
    <col min="5885" max="6134" width="9.140625" style="344"/>
    <col min="6135" max="6135" width="11" style="344" customWidth="1"/>
    <col min="6136" max="6136" width="15.28515625" style="344" customWidth="1"/>
    <col min="6137" max="6137" width="56.140625" style="344" bestFit="1" customWidth="1"/>
    <col min="6138" max="6139" width="20.85546875" style="344" customWidth="1"/>
    <col min="6140" max="6140" width="20" style="344" customWidth="1"/>
    <col min="6141" max="6390" width="9.140625" style="344"/>
    <col min="6391" max="6391" width="11" style="344" customWidth="1"/>
    <col min="6392" max="6392" width="15.28515625" style="344" customWidth="1"/>
    <col min="6393" max="6393" width="56.140625" style="344" bestFit="1" customWidth="1"/>
    <col min="6394" max="6395" width="20.85546875" style="344" customWidth="1"/>
    <col min="6396" max="6396" width="20" style="344" customWidth="1"/>
    <col min="6397" max="6646" width="9.140625" style="344"/>
    <col min="6647" max="6647" width="11" style="344" customWidth="1"/>
    <col min="6648" max="6648" width="15.28515625" style="344" customWidth="1"/>
    <col min="6649" max="6649" width="56.140625" style="344" bestFit="1" customWidth="1"/>
    <col min="6650" max="6651" width="20.85546875" style="344" customWidth="1"/>
    <col min="6652" max="6652" width="20" style="344" customWidth="1"/>
    <col min="6653" max="6902" width="9.140625" style="344"/>
    <col min="6903" max="6903" width="11" style="344" customWidth="1"/>
    <col min="6904" max="6904" width="15.28515625" style="344" customWidth="1"/>
    <col min="6905" max="6905" width="56.140625" style="344" bestFit="1" customWidth="1"/>
    <col min="6906" max="6907" width="20.85546875" style="344" customWidth="1"/>
    <col min="6908" max="6908" width="20" style="344" customWidth="1"/>
    <col min="6909" max="7158" width="9.140625" style="344"/>
    <col min="7159" max="7159" width="11" style="344" customWidth="1"/>
    <col min="7160" max="7160" width="15.28515625" style="344" customWidth="1"/>
    <col min="7161" max="7161" width="56.140625" style="344" bestFit="1" customWidth="1"/>
    <col min="7162" max="7163" width="20.85546875" style="344" customWidth="1"/>
    <col min="7164" max="7164" width="20" style="344" customWidth="1"/>
    <col min="7165" max="7414" width="9.140625" style="344"/>
    <col min="7415" max="7415" width="11" style="344" customWidth="1"/>
    <col min="7416" max="7416" width="15.28515625" style="344" customWidth="1"/>
    <col min="7417" max="7417" width="56.140625" style="344" bestFit="1" customWidth="1"/>
    <col min="7418" max="7419" width="20.85546875" style="344" customWidth="1"/>
    <col min="7420" max="7420" width="20" style="344" customWidth="1"/>
    <col min="7421" max="7670" width="9.140625" style="344"/>
    <col min="7671" max="7671" width="11" style="344" customWidth="1"/>
    <col min="7672" max="7672" width="15.28515625" style="344" customWidth="1"/>
    <col min="7673" max="7673" width="56.140625" style="344" bestFit="1" customWidth="1"/>
    <col min="7674" max="7675" width="20.85546875" style="344" customWidth="1"/>
    <col min="7676" max="7676" width="20" style="344" customWidth="1"/>
    <col min="7677" max="7926" width="9.140625" style="344"/>
    <col min="7927" max="7927" width="11" style="344" customWidth="1"/>
    <col min="7928" max="7928" width="15.28515625" style="344" customWidth="1"/>
    <col min="7929" max="7929" width="56.140625" style="344" bestFit="1" customWidth="1"/>
    <col min="7930" max="7931" width="20.85546875" style="344" customWidth="1"/>
    <col min="7932" max="7932" width="20" style="344" customWidth="1"/>
    <col min="7933" max="8182" width="9.140625" style="344"/>
    <col min="8183" max="8183" width="11" style="344" customWidth="1"/>
    <col min="8184" max="8184" width="15.28515625" style="344" customWidth="1"/>
    <col min="8185" max="8185" width="56.140625" style="344" bestFit="1" customWidth="1"/>
    <col min="8186" max="8187" width="20.85546875" style="344" customWidth="1"/>
    <col min="8188" max="8188" width="20" style="344" customWidth="1"/>
    <col min="8189" max="8438" width="9.140625" style="344"/>
    <col min="8439" max="8439" width="11" style="344" customWidth="1"/>
    <col min="8440" max="8440" width="15.28515625" style="344" customWidth="1"/>
    <col min="8441" max="8441" width="56.140625" style="344" bestFit="1" customWidth="1"/>
    <col min="8442" max="8443" width="20.85546875" style="344" customWidth="1"/>
    <col min="8444" max="8444" width="20" style="344" customWidth="1"/>
    <col min="8445" max="8694" width="9.140625" style="344"/>
    <col min="8695" max="8695" width="11" style="344" customWidth="1"/>
    <col min="8696" max="8696" width="15.28515625" style="344" customWidth="1"/>
    <col min="8697" max="8697" width="56.140625" style="344" bestFit="1" customWidth="1"/>
    <col min="8698" max="8699" width="20.85546875" style="344" customWidth="1"/>
    <col min="8700" max="8700" width="20" style="344" customWidth="1"/>
    <col min="8701" max="8950" width="9.140625" style="344"/>
    <col min="8951" max="8951" width="11" style="344" customWidth="1"/>
    <col min="8952" max="8952" width="15.28515625" style="344" customWidth="1"/>
    <col min="8953" max="8953" width="56.140625" style="344" bestFit="1" customWidth="1"/>
    <col min="8954" max="8955" width="20.85546875" style="344" customWidth="1"/>
    <col min="8956" max="8956" width="20" style="344" customWidth="1"/>
    <col min="8957" max="9206" width="9.140625" style="344"/>
    <col min="9207" max="9207" width="11" style="344" customWidth="1"/>
    <col min="9208" max="9208" width="15.28515625" style="344" customWidth="1"/>
    <col min="9209" max="9209" width="56.140625" style="344" bestFit="1" customWidth="1"/>
    <col min="9210" max="9211" width="20.85546875" style="344" customWidth="1"/>
    <col min="9212" max="9212" width="20" style="344" customWidth="1"/>
    <col min="9213" max="9462" width="9.140625" style="344"/>
    <col min="9463" max="9463" width="11" style="344" customWidth="1"/>
    <col min="9464" max="9464" width="15.28515625" style="344" customWidth="1"/>
    <col min="9465" max="9465" width="56.140625" style="344" bestFit="1" customWidth="1"/>
    <col min="9466" max="9467" width="20.85546875" style="344" customWidth="1"/>
    <col min="9468" max="9468" width="20" style="344" customWidth="1"/>
    <col min="9469" max="9718" width="9.140625" style="344"/>
    <col min="9719" max="9719" width="11" style="344" customWidth="1"/>
    <col min="9720" max="9720" width="15.28515625" style="344" customWidth="1"/>
    <col min="9721" max="9721" width="56.140625" style="344" bestFit="1" customWidth="1"/>
    <col min="9722" max="9723" width="20.85546875" style="344" customWidth="1"/>
    <col min="9724" max="9724" width="20" style="344" customWidth="1"/>
    <col min="9725" max="9974" width="9.140625" style="344"/>
    <col min="9975" max="9975" width="11" style="344" customWidth="1"/>
    <col min="9976" max="9976" width="15.28515625" style="344" customWidth="1"/>
    <col min="9977" max="9977" width="56.140625" style="344" bestFit="1" customWidth="1"/>
    <col min="9978" max="9979" width="20.85546875" style="344" customWidth="1"/>
    <col min="9980" max="9980" width="20" style="344" customWidth="1"/>
    <col min="9981" max="10230" width="9.140625" style="344"/>
    <col min="10231" max="10231" width="11" style="344" customWidth="1"/>
    <col min="10232" max="10232" width="15.28515625" style="344" customWidth="1"/>
    <col min="10233" max="10233" width="56.140625" style="344" bestFit="1" customWidth="1"/>
    <col min="10234" max="10235" width="20.85546875" style="344" customWidth="1"/>
    <col min="10236" max="10236" width="20" style="344" customWidth="1"/>
    <col min="10237" max="10486" width="9.140625" style="344"/>
    <col min="10487" max="10487" width="11" style="344" customWidth="1"/>
    <col min="10488" max="10488" width="15.28515625" style="344" customWidth="1"/>
    <col min="10489" max="10489" width="56.140625" style="344" bestFit="1" customWidth="1"/>
    <col min="10490" max="10491" width="20.85546875" style="344" customWidth="1"/>
    <col min="10492" max="10492" width="20" style="344" customWidth="1"/>
    <col min="10493" max="10742" width="9.140625" style="344"/>
    <col min="10743" max="10743" width="11" style="344" customWidth="1"/>
    <col min="10744" max="10744" width="15.28515625" style="344" customWidth="1"/>
    <col min="10745" max="10745" width="56.140625" style="344" bestFit="1" customWidth="1"/>
    <col min="10746" max="10747" width="20.85546875" style="344" customWidth="1"/>
    <col min="10748" max="10748" width="20" style="344" customWidth="1"/>
    <col min="10749" max="10998" width="9.140625" style="344"/>
    <col min="10999" max="10999" width="11" style="344" customWidth="1"/>
    <col min="11000" max="11000" width="15.28515625" style="344" customWidth="1"/>
    <col min="11001" max="11001" width="56.140625" style="344" bestFit="1" customWidth="1"/>
    <col min="11002" max="11003" width="20.85546875" style="344" customWidth="1"/>
    <col min="11004" max="11004" width="20" style="344" customWidth="1"/>
    <col min="11005" max="11254" width="9.140625" style="344"/>
    <col min="11255" max="11255" width="11" style="344" customWidth="1"/>
    <col min="11256" max="11256" width="15.28515625" style="344" customWidth="1"/>
    <col min="11257" max="11257" width="56.140625" style="344" bestFit="1" customWidth="1"/>
    <col min="11258" max="11259" width="20.85546875" style="344" customWidth="1"/>
    <col min="11260" max="11260" width="20" style="344" customWidth="1"/>
    <col min="11261" max="11510" width="9.140625" style="344"/>
    <col min="11511" max="11511" width="11" style="344" customWidth="1"/>
    <col min="11512" max="11512" width="15.28515625" style="344" customWidth="1"/>
    <col min="11513" max="11513" width="56.140625" style="344" bestFit="1" customWidth="1"/>
    <col min="11514" max="11515" width="20.85546875" style="344" customWidth="1"/>
    <col min="11516" max="11516" width="20" style="344" customWidth="1"/>
    <col min="11517" max="11766" width="9.140625" style="344"/>
    <col min="11767" max="11767" width="11" style="344" customWidth="1"/>
    <col min="11768" max="11768" width="15.28515625" style="344" customWidth="1"/>
    <col min="11769" max="11769" width="56.140625" style="344" bestFit="1" customWidth="1"/>
    <col min="11770" max="11771" width="20.85546875" style="344" customWidth="1"/>
    <col min="11772" max="11772" width="20" style="344" customWidth="1"/>
    <col min="11773" max="12022" width="9.140625" style="344"/>
    <col min="12023" max="12023" width="11" style="344" customWidth="1"/>
    <col min="12024" max="12024" width="15.28515625" style="344" customWidth="1"/>
    <col min="12025" max="12025" width="56.140625" style="344" bestFit="1" customWidth="1"/>
    <col min="12026" max="12027" width="20.85546875" style="344" customWidth="1"/>
    <col min="12028" max="12028" width="20" style="344" customWidth="1"/>
    <col min="12029" max="12278" width="9.140625" style="344"/>
    <col min="12279" max="12279" width="11" style="344" customWidth="1"/>
    <col min="12280" max="12280" width="15.28515625" style="344" customWidth="1"/>
    <col min="12281" max="12281" width="56.140625" style="344" bestFit="1" customWidth="1"/>
    <col min="12282" max="12283" width="20.85546875" style="344" customWidth="1"/>
    <col min="12284" max="12284" width="20" style="344" customWidth="1"/>
    <col min="12285" max="12534" width="9.140625" style="344"/>
    <col min="12535" max="12535" width="11" style="344" customWidth="1"/>
    <col min="12536" max="12536" width="15.28515625" style="344" customWidth="1"/>
    <col min="12537" max="12537" width="56.140625" style="344" bestFit="1" customWidth="1"/>
    <col min="12538" max="12539" width="20.85546875" style="344" customWidth="1"/>
    <col min="12540" max="12540" width="20" style="344" customWidth="1"/>
    <col min="12541" max="12790" width="9.140625" style="344"/>
    <col min="12791" max="12791" width="11" style="344" customWidth="1"/>
    <col min="12792" max="12792" width="15.28515625" style="344" customWidth="1"/>
    <col min="12793" max="12793" width="56.140625" style="344" bestFit="1" customWidth="1"/>
    <col min="12794" max="12795" width="20.85546875" style="344" customWidth="1"/>
    <col min="12796" max="12796" width="20" style="344" customWidth="1"/>
    <col min="12797" max="13046" width="9.140625" style="344"/>
    <col min="13047" max="13047" width="11" style="344" customWidth="1"/>
    <col min="13048" max="13048" width="15.28515625" style="344" customWidth="1"/>
    <col min="13049" max="13049" width="56.140625" style="344" bestFit="1" customWidth="1"/>
    <col min="13050" max="13051" width="20.85546875" style="344" customWidth="1"/>
    <col min="13052" max="13052" width="20" style="344" customWidth="1"/>
    <col min="13053" max="13302" width="9.140625" style="344"/>
    <col min="13303" max="13303" width="11" style="344" customWidth="1"/>
    <col min="13304" max="13304" width="15.28515625" style="344" customWidth="1"/>
    <col min="13305" max="13305" width="56.140625" style="344" bestFit="1" customWidth="1"/>
    <col min="13306" max="13307" width="20.85546875" style="344" customWidth="1"/>
    <col min="13308" max="13308" width="20" style="344" customWidth="1"/>
    <col min="13309" max="13558" width="9.140625" style="344"/>
    <col min="13559" max="13559" width="11" style="344" customWidth="1"/>
    <col min="13560" max="13560" width="15.28515625" style="344" customWidth="1"/>
    <col min="13561" max="13561" width="56.140625" style="344" bestFit="1" customWidth="1"/>
    <col min="13562" max="13563" width="20.85546875" style="344" customWidth="1"/>
    <col min="13564" max="13564" width="20" style="344" customWidth="1"/>
    <col min="13565" max="13814" width="9.140625" style="344"/>
    <col min="13815" max="13815" width="11" style="344" customWidth="1"/>
    <col min="13816" max="13816" width="15.28515625" style="344" customWidth="1"/>
    <col min="13817" max="13817" width="56.140625" style="344" bestFit="1" customWidth="1"/>
    <col min="13818" max="13819" width="20.85546875" style="344" customWidth="1"/>
    <col min="13820" max="13820" width="20" style="344" customWidth="1"/>
    <col min="13821" max="14070" width="9.140625" style="344"/>
    <col min="14071" max="14071" width="11" style="344" customWidth="1"/>
    <col min="14072" max="14072" width="15.28515625" style="344" customWidth="1"/>
    <col min="14073" max="14073" width="56.140625" style="344" bestFit="1" customWidth="1"/>
    <col min="14074" max="14075" width="20.85546875" style="344" customWidth="1"/>
    <col min="14076" max="14076" width="20" style="344" customWidth="1"/>
    <col min="14077" max="14326" width="9.140625" style="344"/>
    <col min="14327" max="14327" width="11" style="344" customWidth="1"/>
    <col min="14328" max="14328" width="15.28515625" style="344" customWidth="1"/>
    <col min="14329" max="14329" width="56.140625" style="344" bestFit="1" customWidth="1"/>
    <col min="14330" max="14331" width="20.85546875" style="344" customWidth="1"/>
    <col min="14332" max="14332" width="20" style="344" customWidth="1"/>
    <col min="14333" max="14582" width="9.140625" style="344"/>
    <col min="14583" max="14583" width="11" style="344" customWidth="1"/>
    <col min="14584" max="14584" width="15.28515625" style="344" customWidth="1"/>
    <col min="14585" max="14585" width="56.140625" style="344" bestFit="1" customWidth="1"/>
    <col min="14586" max="14587" width="20.85546875" style="344" customWidth="1"/>
    <col min="14588" max="14588" width="20" style="344" customWidth="1"/>
    <col min="14589" max="14838" width="9.140625" style="344"/>
    <col min="14839" max="14839" width="11" style="344" customWidth="1"/>
    <col min="14840" max="14840" width="15.28515625" style="344" customWidth="1"/>
    <col min="14841" max="14841" width="56.140625" style="344" bestFit="1" customWidth="1"/>
    <col min="14842" max="14843" width="20.85546875" style="344" customWidth="1"/>
    <col min="14844" max="14844" width="20" style="344" customWidth="1"/>
    <col min="14845" max="15094" width="9.140625" style="344"/>
    <col min="15095" max="15095" width="11" style="344" customWidth="1"/>
    <col min="15096" max="15096" width="15.28515625" style="344" customWidth="1"/>
    <col min="15097" max="15097" width="56.140625" style="344" bestFit="1" customWidth="1"/>
    <col min="15098" max="15099" width="20.85546875" style="344" customWidth="1"/>
    <col min="15100" max="15100" width="20" style="344" customWidth="1"/>
    <col min="15101" max="15350" width="9.140625" style="344"/>
    <col min="15351" max="15351" width="11" style="344" customWidth="1"/>
    <col min="15352" max="15352" width="15.28515625" style="344" customWidth="1"/>
    <col min="15353" max="15353" width="56.140625" style="344" bestFit="1" customWidth="1"/>
    <col min="15354" max="15355" width="20.85546875" style="344" customWidth="1"/>
    <col min="15356" max="15356" width="20" style="344" customWidth="1"/>
    <col min="15357" max="15606" width="9.140625" style="344"/>
    <col min="15607" max="15607" width="11" style="344" customWidth="1"/>
    <col min="15608" max="15608" width="15.28515625" style="344" customWidth="1"/>
    <col min="15609" max="15609" width="56.140625" style="344" bestFit="1" customWidth="1"/>
    <col min="15610" max="15611" width="20.85546875" style="344" customWidth="1"/>
    <col min="15612" max="15612" width="20" style="344" customWidth="1"/>
    <col min="15613" max="16384" width="9.140625" style="344"/>
  </cols>
  <sheetData>
    <row r="1" spans="2:5" ht="31.5" x14ac:dyDescent="0.5">
      <c r="B1" s="1015" t="s">
        <v>0</v>
      </c>
      <c r="C1" s="1015"/>
      <c r="D1" s="1015"/>
      <c r="E1" s="1015"/>
    </row>
    <row r="2" spans="2:5" ht="15.75" x14ac:dyDescent="0.25">
      <c r="B2" s="1012" t="s">
        <v>947</v>
      </c>
      <c r="C2" s="1012"/>
      <c r="D2" s="1012"/>
      <c r="E2" s="1012"/>
    </row>
    <row r="3" spans="2:5" ht="15.75" thickBot="1" x14ac:dyDescent="0.3">
      <c r="B3" s="989"/>
      <c r="C3" s="989"/>
      <c r="D3" s="989"/>
      <c r="E3" s="989"/>
    </row>
    <row r="4" spans="2:5" ht="15" hidden="1" customHeight="1"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ht="15" thickBot="1" x14ac:dyDescent="0.25">
      <c r="B11" s="351">
        <v>21010101</v>
      </c>
      <c r="C11" s="674" t="s">
        <v>1092</v>
      </c>
      <c r="D11" s="699">
        <v>146369114</v>
      </c>
      <c r="E11" s="700">
        <v>115933370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s="89" customFormat="1" ht="15.75" thickBot="1" x14ac:dyDescent="0.3">
      <c r="B14" s="358"/>
      <c r="C14" s="359" t="s">
        <v>1096</v>
      </c>
      <c r="D14" s="702">
        <f>SUM(D11:D13)</f>
        <v>146369114</v>
      </c>
      <c r="E14" s="702">
        <f>SUM(E11:E13)</f>
        <v>115933370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10411720</v>
      </c>
      <c r="E17" s="700">
        <v>5438540</v>
      </c>
    </row>
    <row r="18" spans="2:5" s="89" customFormat="1" ht="15.75" thickBot="1" x14ac:dyDescent="0.3">
      <c r="B18" s="358"/>
      <c r="C18" s="359" t="s">
        <v>1099</v>
      </c>
      <c r="D18" s="702">
        <f>SUM(D17)</f>
        <v>10411720</v>
      </c>
      <c r="E18" s="702">
        <f>SUM(E17)</f>
        <v>5438540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156780834</v>
      </c>
      <c r="E32" s="708">
        <f>E31+E25+E18+E14</f>
        <v>121371910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1" firstPageNumber="99" orientation="portrait" r:id="rId1"/>
  <headerFooter>
    <oddFooter>&amp;C&amp;"Rockwell,Bold"&amp;16&amp;P</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950</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c r="E11" s="700">
        <v>30259990</v>
      </c>
    </row>
    <row r="12" spans="2:5" ht="15" hidden="1" thickBot="1" x14ac:dyDescent="0.25">
      <c r="B12" s="351">
        <v>21010102</v>
      </c>
      <c r="C12" s="674" t="s">
        <v>1093</v>
      </c>
      <c r="D12" s="699"/>
      <c r="E12" s="700">
        <v>0</v>
      </c>
    </row>
    <row r="13" spans="2:5" ht="15" hidden="1" thickBot="1" x14ac:dyDescent="0.25">
      <c r="B13" s="355">
        <v>21010103</v>
      </c>
      <c r="C13" s="676" t="s">
        <v>1095</v>
      </c>
      <c r="D13" s="699"/>
      <c r="E13" s="701">
        <v>0</v>
      </c>
    </row>
    <row r="14" spans="2:5" ht="15.75" thickBot="1" x14ac:dyDescent="0.3">
      <c r="B14" s="358"/>
      <c r="C14" s="359" t="s">
        <v>1096</v>
      </c>
      <c r="D14" s="702">
        <f>SUM(D11:D13)</f>
        <v>0</v>
      </c>
      <c r="E14" s="702">
        <f>SUM(E11:E13)</f>
        <v>30259990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c r="E17" s="700">
        <v>1200050</v>
      </c>
    </row>
    <row r="18" spans="2:5" ht="15.75" thickBot="1" x14ac:dyDescent="0.3">
      <c r="B18" s="358"/>
      <c r="C18" s="359" t="s">
        <v>1099</v>
      </c>
      <c r="D18" s="702">
        <f>SUM(D17)</f>
        <v>0</v>
      </c>
      <c r="E18" s="702">
        <f>SUM(E17)</f>
        <v>1200050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0</v>
      </c>
      <c r="E32" s="708">
        <f>E31+E25+E18+E14</f>
        <v>31460040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23" orientation="portrait" r:id="rId1"/>
  <headerFooter>
    <oddFooter>&amp;C&amp;"Rockwell,Bold"&amp;16&amp;P</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B1:E36"/>
  <sheetViews>
    <sheetView view="pageBreakPreview" zoomScale="90" zoomScaleNormal="100" zoomScaleSheetLayoutView="90"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952</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37780974.700000003</v>
      </c>
      <c r="E11" s="700">
        <v>33329450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37780974.700000003</v>
      </c>
      <c r="E14" s="702">
        <f>SUM(E11:E13)</f>
        <v>33329450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1570754.5</v>
      </c>
      <c r="E17" s="700">
        <v>1422030</v>
      </c>
    </row>
    <row r="18" spans="2:5" ht="15.75" thickBot="1" x14ac:dyDescent="0.3">
      <c r="B18" s="358"/>
      <c r="C18" s="359" t="s">
        <v>1099</v>
      </c>
      <c r="D18" s="702">
        <f>SUM(D17)</f>
        <v>1570754.5</v>
      </c>
      <c r="E18" s="702">
        <f>SUM(E17)</f>
        <v>1422030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39351729.200000003</v>
      </c>
      <c r="E32" s="708">
        <f>E31+E25+E18+E14</f>
        <v>34751480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24" orientation="portrait" r:id="rId1"/>
  <headerFooter>
    <oddFooter>&amp;C&amp;"Rockwell,Bold"&amp;16&amp;P</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4.2851562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955</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3928320</v>
      </c>
      <c r="E11" s="700">
        <v>16223250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3928320</v>
      </c>
      <c r="E14" s="702">
        <f>SUM(E11:E13)</f>
        <v>16223250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392832</v>
      </c>
      <c r="E17" s="700">
        <v>768930</v>
      </c>
    </row>
    <row r="18" spans="2:5" ht="15.75" thickBot="1" x14ac:dyDescent="0.3">
      <c r="B18" s="358"/>
      <c r="C18" s="359" t="s">
        <v>1099</v>
      </c>
      <c r="D18" s="702">
        <f>SUM(D17)</f>
        <v>392832</v>
      </c>
      <c r="E18" s="702">
        <f>SUM(E17)</f>
        <v>768930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4321152</v>
      </c>
      <c r="E32" s="708">
        <f>E31+E25+E18+E14</f>
        <v>16992180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4" firstPageNumber="99" orientation="portrait" r:id="rId1"/>
  <headerFooter>
    <oddFooter>&amp;C&amp;"Rockwell,Bold"&amp;16&amp;P</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956</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383916730.81999999</v>
      </c>
      <c r="E11" s="700">
        <v>372642480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383916730.81999999</v>
      </c>
      <c r="E14" s="702">
        <f>SUM(E11:E13)</f>
        <v>372642480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17455160.5</v>
      </c>
      <c r="E17" s="700">
        <v>16259450</v>
      </c>
    </row>
    <row r="18" spans="2:5" ht="15.75" thickBot="1" x14ac:dyDescent="0.3">
      <c r="B18" s="358"/>
      <c r="C18" s="359" t="s">
        <v>1099</v>
      </c>
      <c r="D18" s="702">
        <f>SUM(D17)</f>
        <v>17455160.5</v>
      </c>
      <c r="E18" s="702">
        <f>SUM(E17)</f>
        <v>16259450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401371891.31999999</v>
      </c>
      <c r="E32" s="708">
        <f>E31+E25+E18+E14</f>
        <v>388901930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26" orientation="portrait" r:id="rId1"/>
  <headerFooter>
    <oddFooter>&amp;C&amp;"Rockwell,Bold"&amp;16&amp;P</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278</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78323674.719999999</v>
      </c>
      <c r="E11" s="700">
        <v>87343240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78323674.719999999</v>
      </c>
      <c r="E14" s="702">
        <f>SUM(E11:E13)</f>
        <v>87343240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2893393.78</v>
      </c>
      <c r="E17" s="700">
        <v>3886190</v>
      </c>
    </row>
    <row r="18" spans="2:5" ht="15.75" thickBot="1" x14ac:dyDescent="0.3">
      <c r="B18" s="358"/>
      <c r="C18" s="359" t="s">
        <v>1099</v>
      </c>
      <c r="D18" s="702">
        <f>SUM(D17)</f>
        <v>2893393.78</v>
      </c>
      <c r="E18" s="702">
        <f>SUM(E17)</f>
        <v>3886190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81217068.5</v>
      </c>
      <c r="E32" s="708">
        <f>E31+E25+E18+E14</f>
        <v>91229430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8"/>
  <sheetViews>
    <sheetView view="pageBreakPreview" zoomScale="60" zoomScaleNormal="100" workbookViewId="0">
      <selection activeCell="U10" sqref="U10"/>
    </sheetView>
  </sheetViews>
  <sheetFormatPr defaultRowHeight="15" x14ac:dyDescent="0.25"/>
  <cols>
    <col min="1" max="16384" width="9.140625" style="136"/>
  </cols>
  <sheetData>
    <row r="1" spans="1:9" x14ac:dyDescent="0.25">
      <c r="A1" s="982" t="s">
        <v>398</v>
      </c>
      <c r="B1" s="982"/>
      <c r="C1" s="982"/>
      <c r="D1" s="982"/>
      <c r="E1" s="982"/>
      <c r="F1" s="982"/>
      <c r="G1" s="982"/>
      <c r="H1" s="982"/>
      <c r="I1" s="982"/>
    </row>
    <row r="2" spans="1:9" x14ac:dyDescent="0.25">
      <c r="A2" s="982"/>
      <c r="B2" s="982"/>
      <c r="C2" s="982"/>
      <c r="D2" s="982"/>
      <c r="E2" s="982"/>
      <c r="F2" s="982"/>
      <c r="G2" s="982"/>
      <c r="H2" s="982"/>
      <c r="I2" s="982"/>
    </row>
    <row r="3" spans="1:9" x14ac:dyDescent="0.25">
      <c r="A3" s="982"/>
      <c r="B3" s="982"/>
      <c r="C3" s="982"/>
      <c r="D3" s="982"/>
      <c r="E3" s="982"/>
      <c r="F3" s="982"/>
      <c r="G3" s="982"/>
      <c r="H3" s="982"/>
      <c r="I3" s="982"/>
    </row>
    <row r="4" spans="1:9" x14ac:dyDescent="0.25">
      <c r="A4" s="982"/>
      <c r="B4" s="982"/>
      <c r="C4" s="982"/>
      <c r="D4" s="982"/>
      <c r="E4" s="982"/>
      <c r="F4" s="982"/>
      <c r="G4" s="982"/>
      <c r="H4" s="982"/>
      <c r="I4" s="982"/>
    </row>
    <row r="5" spans="1:9" x14ac:dyDescent="0.25">
      <c r="A5" s="982"/>
      <c r="B5" s="982"/>
      <c r="C5" s="982"/>
      <c r="D5" s="982"/>
      <c r="E5" s="982"/>
      <c r="F5" s="982"/>
      <c r="G5" s="982"/>
      <c r="H5" s="982"/>
      <c r="I5" s="982"/>
    </row>
    <row r="6" spans="1:9" x14ac:dyDescent="0.25">
      <c r="A6" s="982"/>
      <c r="B6" s="982"/>
      <c r="C6" s="982"/>
      <c r="D6" s="982"/>
      <c r="E6" s="982"/>
      <c r="F6" s="982"/>
      <c r="G6" s="982"/>
      <c r="H6" s="982"/>
      <c r="I6" s="982"/>
    </row>
    <row r="7" spans="1:9" x14ac:dyDescent="0.25">
      <c r="A7" s="982"/>
      <c r="B7" s="982"/>
      <c r="C7" s="982"/>
      <c r="D7" s="982"/>
      <c r="E7" s="982"/>
      <c r="F7" s="982"/>
      <c r="G7" s="982"/>
      <c r="H7" s="982"/>
      <c r="I7" s="982"/>
    </row>
    <row r="8" spans="1:9" x14ac:dyDescent="0.25">
      <c r="A8" s="982"/>
      <c r="B8" s="982"/>
      <c r="C8" s="982"/>
      <c r="D8" s="982"/>
      <c r="E8" s="982"/>
      <c r="F8" s="982"/>
      <c r="G8" s="982"/>
      <c r="H8" s="982"/>
      <c r="I8" s="982"/>
    </row>
    <row r="9" spans="1:9" x14ac:dyDescent="0.25">
      <c r="A9" s="982"/>
      <c r="B9" s="982"/>
      <c r="C9" s="982"/>
      <c r="D9" s="982"/>
      <c r="E9" s="982"/>
      <c r="F9" s="982"/>
      <c r="G9" s="982"/>
      <c r="H9" s="982"/>
      <c r="I9" s="982"/>
    </row>
    <row r="10" spans="1:9" x14ac:dyDescent="0.25">
      <c r="A10" s="982"/>
      <c r="B10" s="982"/>
      <c r="C10" s="982"/>
      <c r="D10" s="982"/>
      <c r="E10" s="982"/>
      <c r="F10" s="982"/>
      <c r="G10" s="982"/>
      <c r="H10" s="982"/>
      <c r="I10" s="982"/>
    </row>
    <row r="11" spans="1:9" x14ac:dyDescent="0.25">
      <c r="A11" s="982"/>
      <c r="B11" s="982"/>
      <c r="C11" s="982"/>
      <c r="D11" s="982"/>
      <c r="E11" s="982"/>
      <c r="F11" s="982"/>
      <c r="G11" s="982"/>
      <c r="H11" s="982"/>
      <c r="I11" s="982"/>
    </row>
    <row r="12" spans="1:9" x14ac:dyDescent="0.25">
      <c r="A12" s="982"/>
      <c r="B12" s="982"/>
      <c r="C12" s="982"/>
      <c r="D12" s="982"/>
      <c r="E12" s="982"/>
      <c r="F12" s="982"/>
      <c r="G12" s="982"/>
      <c r="H12" s="982"/>
      <c r="I12" s="982"/>
    </row>
    <row r="13" spans="1:9" x14ac:dyDescent="0.25">
      <c r="A13" s="982"/>
      <c r="B13" s="982"/>
      <c r="C13" s="982"/>
      <c r="D13" s="982"/>
      <c r="E13" s="982"/>
      <c r="F13" s="982"/>
      <c r="G13" s="982"/>
      <c r="H13" s="982"/>
      <c r="I13" s="982"/>
    </row>
    <row r="14" spans="1:9" x14ac:dyDescent="0.25">
      <c r="A14" s="982"/>
      <c r="B14" s="982"/>
      <c r="C14" s="982"/>
      <c r="D14" s="982"/>
      <c r="E14" s="982"/>
      <c r="F14" s="982"/>
      <c r="G14" s="982"/>
      <c r="H14" s="982"/>
      <c r="I14" s="982"/>
    </row>
    <row r="15" spans="1:9" x14ac:dyDescent="0.25">
      <c r="A15" s="982"/>
      <c r="B15" s="982"/>
      <c r="C15" s="982"/>
      <c r="D15" s="982"/>
      <c r="E15" s="982"/>
      <c r="F15" s="982"/>
      <c r="G15" s="982"/>
      <c r="H15" s="982"/>
      <c r="I15" s="982"/>
    </row>
    <row r="16" spans="1:9" x14ac:dyDescent="0.25">
      <c r="A16" s="982"/>
      <c r="B16" s="982"/>
      <c r="C16" s="982"/>
      <c r="D16" s="982"/>
      <c r="E16" s="982"/>
      <c r="F16" s="982"/>
      <c r="G16" s="982"/>
      <c r="H16" s="982"/>
      <c r="I16" s="982"/>
    </row>
    <row r="17" spans="1:9" x14ac:dyDescent="0.25">
      <c r="A17" s="982"/>
      <c r="B17" s="982"/>
      <c r="C17" s="982"/>
      <c r="D17" s="982"/>
      <c r="E17" s="982"/>
      <c r="F17" s="982"/>
      <c r="G17" s="982"/>
      <c r="H17" s="982"/>
      <c r="I17" s="982"/>
    </row>
    <row r="18" spans="1:9" x14ac:dyDescent="0.25">
      <c r="A18" s="982"/>
      <c r="B18" s="982"/>
      <c r="C18" s="982"/>
      <c r="D18" s="982"/>
      <c r="E18" s="982"/>
      <c r="F18" s="982"/>
      <c r="G18" s="982"/>
      <c r="H18" s="982"/>
      <c r="I18" s="982"/>
    </row>
  </sheetData>
  <mergeCells count="1">
    <mergeCell ref="A1:I18"/>
  </mergeCells>
  <pageMargins left="1.2"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958</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7683740</v>
      </c>
      <c r="E11" s="700">
        <v>6795120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7683740</v>
      </c>
      <c r="E14" s="702">
        <f>SUM(E11:E13)</f>
        <v>6795120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418276.28</v>
      </c>
      <c r="E17" s="700">
        <v>369900</v>
      </c>
    </row>
    <row r="18" spans="2:5" ht="15.75" thickBot="1" x14ac:dyDescent="0.3">
      <c r="B18" s="358"/>
      <c r="C18" s="359" t="s">
        <v>1099</v>
      </c>
      <c r="D18" s="702">
        <f>SUM(D17)</f>
        <v>418276.28</v>
      </c>
      <c r="E18" s="702">
        <f>SUM(E17)</f>
        <v>369900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8102016.2800000003</v>
      </c>
      <c r="E32" s="708">
        <f>E31+E25+E18+E14</f>
        <v>7165020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961</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1111</v>
      </c>
      <c r="E5" s="692" t="s">
        <v>1704</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834009290</v>
      </c>
      <c r="E11" s="700">
        <v>786283060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834009290</v>
      </c>
      <c r="E14" s="702">
        <f>SUM(E11:E13)</f>
        <v>786283060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64252250</v>
      </c>
    </row>
    <row r="18" spans="2:5" ht="15.75" thickBot="1" x14ac:dyDescent="0.3">
      <c r="B18" s="358"/>
      <c r="C18" s="359" t="s">
        <v>1099</v>
      </c>
      <c r="D18" s="702">
        <f>SUM(D17)</f>
        <v>0</v>
      </c>
      <c r="E18" s="702">
        <f>SUM(E17)</f>
        <v>64252250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834009290</v>
      </c>
      <c r="E32" s="708">
        <f>E31+E25+E18+E14</f>
        <v>850535310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962</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1027025270</v>
      </c>
      <c r="E11" s="700">
        <v>1013686010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1027025270</v>
      </c>
      <c r="E14" s="702">
        <f>SUM(E11:E13)</f>
        <v>1013686010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85008210</v>
      </c>
      <c r="E17" s="700">
        <v>83276340</v>
      </c>
    </row>
    <row r="18" spans="2:5" ht="15.75" thickBot="1" x14ac:dyDescent="0.3">
      <c r="B18" s="358"/>
      <c r="C18" s="359" t="s">
        <v>1099</v>
      </c>
      <c r="D18" s="702">
        <f>SUM(D17)</f>
        <v>85008210</v>
      </c>
      <c r="E18" s="702">
        <f>SUM(E17)</f>
        <v>83276340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1112033480</v>
      </c>
      <c r="E32" s="708">
        <f>E31+E25+E18+E14</f>
        <v>1096962350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B1:E36"/>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963</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770818570</v>
      </c>
      <c r="E11" s="700">
        <v>719143250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770818570</v>
      </c>
      <c r="E14" s="702">
        <f>SUM(E11:E13)</f>
        <v>719143250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143753180</v>
      </c>
      <c r="E17" s="700">
        <v>59238760</v>
      </c>
    </row>
    <row r="18" spans="2:5" ht="15.75" thickBot="1" x14ac:dyDescent="0.3">
      <c r="B18" s="358"/>
      <c r="C18" s="359" t="s">
        <v>1099</v>
      </c>
      <c r="D18" s="702">
        <f>SUM(D17)</f>
        <v>143753180</v>
      </c>
      <c r="E18" s="702">
        <f>SUM(E17)</f>
        <v>59238760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914571750</v>
      </c>
      <c r="E32" s="708">
        <f>E31+E25+E18+E14</f>
        <v>778382010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964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914734040</v>
      </c>
      <c r="E11" s="700">
        <v>698617240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914734040</v>
      </c>
      <c r="E14" s="702">
        <f>SUM(E11:E13)</f>
        <v>698617240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65834440</v>
      </c>
      <c r="E17" s="700">
        <v>57330840</v>
      </c>
    </row>
    <row r="18" spans="2:5" ht="15.75" thickBot="1" x14ac:dyDescent="0.3">
      <c r="B18" s="358"/>
      <c r="C18" s="359" t="s">
        <v>1099</v>
      </c>
      <c r="D18" s="702">
        <f>SUM(D17)</f>
        <v>65834440</v>
      </c>
      <c r="E18" s="702">
        <f>SUM(E17)</f>
        <v>57330840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980568480</v>
      </c>
      <c r="E32" s="708">
        <f>E31+E25+E18+E14</f>
        <v>755948080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965</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1521040150</v>
      </c>
      <c r="E11" s="700">
        <v>1837221240</v>
      </c>
    </row>
    <row r="12" spans="2:5" ht="14.25" hidden="1" customHeight="1" x14ac:dyDescent="0.2">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1096</v>
      </c>
      <c r="D14" s="702">
        <f>SUM(D11:D13)</f>
        <v>1521040150</v>
      </c>
      <c r="E14" s="702">
        <f>SUM(E11:E13)</f>
        <v>1837221240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154852430</v>
      </c>
      <c r="E17" s="700">
        <v>85117770</v>
      </c>
    </row>
    <row r="18" spans="2:5" ht="15.75" thickBot="1" x14ac:dyDescent="0.3">
      <c r="B18" s="358"/>
      <c r="C18" s="359" t="s">
        <v>1099</v>
      </c>
      <c r="D18" s="702">
        <f>SUM(D17)</f>
        <v>154852430</v>
      </c>
      <c r="E18" s="702">
        <f>SUM(E17)</f>
        <v>85117770</v>
      </c>
    </row>
    <row r="19" spans="2:5" ht="15" hidden="1" customHeight="1" thickBot="1" x14ac:dyDescent="0.3">
      <c r="B19" s="683">
        <v>21020200</v>
      </c>
      <c r="C19" s="684" t="s">
        <v>50</v>
      </c>
      <c r="D19" s="695"/>
      <c r="E19" s="696"/>
    </row>
    <row r="20" spans="2:5" ht="14.25" hidden="1" customHeight="1" thickBot="1" x14ac:dyDescent="0.25">
      <c r="B20" s="351">
        <v>21020201</v>
      </c>
      <c r="C20" s="674" t="s">
        <v>1100</v>
      </c>
      <c r="D20" s="699">
        <v>0</v>
      </c>
      <c r="E20" s="700">
        <v>0</v>
      </c>
    </row>
    <row r="21" spans="2:5" ht="14.25" hidden="1" customHeight="1" thickBot="1" x14ac:dyDescent="0.25">
      <c r="B21" s="351">
        <v>21020202</v>
      </c>
      <c r="C21" s="674" t="s">
        <v>1101</v>
      </c>
      <c r="D21" s="699">
        <v>0</v>
      </c>
      <c r="E21" s="700">
        <v>0</v>
      </c>
    </row>
    <row r="22" spans="2:5" ht="14.25" hidden="1" customHeight="1" thickBot="1" x14ac:dyDescent="0.25">
      <c r="B22" s="351">
        <v>21020203</v>
      </c>
      <c r="C22" s="674" t="s">
        <v>1102</v>
      </c>
      <c r="D22" s="699">
        <v>0</v>
      </c>
      <c r="E22" s="700">
        <v>0</v>
      </c>
    </row>
    <row r="23" spans="2:5" ht="14.25" hidden="1" customHeight="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 hidden="1" customHeight="1" thickBot="1" x14ac:dyDescent="0.3">
      <c r="B26" s="683">
        <v>21030000</v>
      </c>
      <c r="C26" s="684" t="s">
        <v>52</v>
      </c>
      <c r="D26" s="695"/>
      <c r="E26" s="696"/>
    </row>
    <row r="27" spans="2:5" ht="15" hidden="1" customHeight="1" thickBot="1" x14ac:dyDescent="0.3">
      <c r="B27" s="683">
        <v>21030100</v>
      </c>
      <c r="C27" s="684" t="s">
        <v>52</v>
      </c>
      <c r="D27" s="697"/>
      <c r="E27" s="698"/>
    </row>
    <row r="28" spans="2:5" ht="14.25" hidden="1" customHeight="1" thickBot="1" x14ac:dyDescent="0.25">
      <c r="B28" s="351">
        <v>21030101</v>
      </c>
      <c r="C28" s="674" t="s">
        <v>1106</v>
      </c>
      <c r="D28" s="699">
        <v>0</v>
      </c>
      <c r="E28" s="700">
        <v>0</v>
      </c>
    </row>
    <row r="29" spans="2:5" ht="14.25" hidden="1" customHeight="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1675892580</v>
      </c>
      <c r="E32" s="708">
        <f>E31+E25+E18+E14</f>
        <v>1922339010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973</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1301326570</v>
      </c>
      <c r="E11" s="700">
        <v>1132484390</v>
      </c>
    </row>
    <row r="12" spans="2:5" ht="15" hidden="1" customHeight="1" thickBot="1" x14ac:dyDescent="0.25">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1096</v>
      </c>
      <c r="D14" s="702">
        <f>SUM(D11:D13)</f>
        <v>1301326570</v>
      </c>
      <c r="E14" s="702">
        <f>SUM(E11:E13)</f>
        <v>1132484390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56779080</v>
      </c>
      <c r="E17" s="700">
        <v>47004620</v>
      </c>
    </row>
    <row r="18" spans="2:5" ht="15.75" thickBot="1" x14ac:dyDescent="0.3">
      <c r="B18" s="358"/>
      <c r="C18" s="359" t="s">
        <v>1099</v>
      </c>
      <c r="D18" s="702">
        <f>SUM(D17)</f>
        <v>56779080</v>
      </c>
      <c r="E18" s="702">
        <f>SUM(E17)</f>
        <v>47004620</v>
      </c>
    </row>
    <row r="19" spans="2:5" ht="15.75" hidden="1" customHeight="1" thickBot="1" x14ac:dyDescent="0.3">
      <c r="B19" s="683">
        <v>21020200</v>
      </c>
      <c r="C19" s="684" t="s">
        <v>50</v>
      </c>
      <c r="D19" s="695"/>
      <c r="E19" s="696"/>
    </row>
    <row r="20" spans="2:5" ht="15" hidden="1" customHeight="1" thickBot="1" x14ac:dyDescent="0.25">
      <c r="B20" s="351">
        <v>21020201</v>
      </c>
      <c r="C20" s="674" t="s">
        <v>1100</v>
      </c>
      <c r="D20" s="699">
        <v>0</v>
      </c>
      <c r="E20" s="700">
        <v>0</v>
      </c>
    </row>
    <row r="21" spans="2:5" ht="15" hidden="1" customHeight="1" thickBot="1" x14ac:dyDescent="0.25">
      <c r="B21" s="351">
        <v>21020202</v>
      </c>
      <c r="C21" s="674" t="s">
        <v>1101</v>
      </c>
      <c r="D21" s="699">
        <v>0</v>
      </c>
      <c r="E21" s="700">
        <v>0</v>
      </c>
    </row>
    <row r="22" spans="2:5" ht="15" hidden="1" customHeight="1" thickBot="1" x14ac:dyDescent="0.25">
      <c r="B22" s="351">
        <v>21020203</v>
      </c>
      <c r="C22" s="674" t="s">
        <v>1102</v>
      </c>
      <c r="D22" s="699">
        <v>0</v>
      </c>
      <c r="E22" s="700">
        <v>0</v>
      </c>
    </row>
    <row r="23" spans="2:5" ht="15" hidden="1" customHeight="1" thickBot="1" x14ac:dyDescent="0.25">
      <c r="B23" s="351">
        <v>21020204</v>
      </c>
      <c r="C23" s="674" t="s">
        <v>1103</v>
      </c>
      <c r="D23" s="699">
        <v>0</v>
      </c>
      <c r="E23" s="700">
        <v>0</v>
      </c>
    </row>
    <row r="24" spans="2:5" ht="15" hidden="1" customHeight="1" thickBot="1" x14ac:dyDescent="0.25">
      <c r="B24" s="351">
        <v>21020205</v>
      </c>
      <c r="C24" s="674" t="s">
        <v>1104</v>
      </c>
      <c r="D24" s="699">
        <v>0</v>
      </c>
      <c r="E24" s="700">
        <v>0</v>
      </c>
    </row>
    <row r="25" spans="2:5" ht="15.75" hidden="1" customHeight="1" thickBot="1" x14ac:dyDescent="0.3">
      <c r="B25" s="358"/>
      <c r="C25" s="359" t="s">
        <v>1105</v>
      </c>
      <c r="D25" s="702">
        <f>SUM(D20:D24)</f>
        <v>0</v>
      </c>
      <c r="E25" s="702">
        <f>SUM(E20:E24)</f>
        <v>0</v>
      </c>
    </row>
    <row r="26" spans="2:5" ht="15.75" hidden="1" customHeight="1" thickBot="1" x14ac:dyDescent="0.3">
      <c r="B26" s="683">
        <v>21030000</v>
      </c>
      <c r="C26" s="684" t="s">
        <v>52</v>
      </c>
      <c r="D26" s="695"/>
      <c r="E26" s="696"/>
    </row>
    <row r="27" spans="2:5" ht="15.75" hidden="1" customHeight="1" thickBot="1" x14ac:dyDescent="0.3">
      <c r="B27" s="683">
        <v>21030100</v>
      </c>
      <c r="C27" s="684" t="s">
        <v>52</v>
      </c>
      <c r="D27" s="697"/>
      <c r="E27" s="698"/>
    </row>
    <row r="28" spans="2:5" ht="15" hidden="1" customHeight="1" thickBot="1" x14ac:dyDescent="0.25">
      <c r="B28" s="351">
        <v>21030101</v>
      </c>
      <c r="C28" s="674" t="s">
        <v>1106</v>
      </c>
      <c r="D28" s="699">
        <v>0</v>
      </c>
      <c r="E28" s="700">
        <v>0</v>
      </c>
    </row>
    <row r="29" spans="2:5" ht="15" hidden="1" customHeight="1" thickBot="1" x14ac:dyDescent="0.25">
      <c r="B29" s="351">
        <v>21030102</v>
      </c>
      <c r="C29" s="674" t="s">
        <v>1107</v>
      </c>
      <c r="D29" s="699">
        <v>0</v>
      </c>
      <c r="E29" s="700">
        <v>0</v>
      </c>
    </row>
    <row r="30" spans="2:5" ht="15" hidden="1" customHeight="1" thickBot="1" x14ac:dyDescent="0.25">
      <c r="B30" s="351">
        <v>21030103</v>
      </c>
      <c r="C30" s="674" t="s">
        <v>1108</v>
      </c>
      <c r="D30" s="699">
        <v>0</v>
      </c>
      <c r="E30" s="700">
        <v>0</v>
      </c>
    </row>
    <row r="31" spans="2:5" ht="15.7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1358105650</v>
      </c>
      <c r="E32" s="708">
        <f>E31+E25+E18+E14</f>
        <v>1179489010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15.75" x14ac:dyDescent="0.25">
      <c r="B2" s="1018" t="s">
        <v>974</v>
      </c>
      <c r="C2" s="1018"/>
      <c r="D2" s="1018"/>
      <c r="E2" s="1018"/>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1141955200</v>
      </c>
      <c r="E11" s="700">
        <v>805603260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1141955200</v>
      </c>
      <c r="E14" s="702">
        <f>SUM(E11:E13)</f>
        <v>805603260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48430480</v>
      </c>
      <c r="E17" s="700">
        <v>35946670</v>
      </c>
    </row>
    <row r="18" spans="2:5" ht="15.75" thickBot="1" x14ac:dyDescent="0.3">
      <c r="B18" s="358"/>
      <c r="C18" s="359" t="s">
        <v>1099</v>
      </c>
      <c r="D18" s="702">
        <f>SUM(D17)</f>
        <v>48430480</v>
      </c>
      <c r="E18" s="702">
        <f>SUM(E17)</f>
        <v>35946670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1190385680</v>
      </c>
      <c r="E32" s="708">
        <f>E31+E25+E18+E14</f>
        <v>841549930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247" width="9.140625" style="344"/>
    <col min="248" max="248" width="11" style="344" customWidth="1"/>
    <col min="249" max="249" width="15.28515625" style="344" customWidth="1"/>
    <col min="250" max="250" width="56.140625" style="344" bestFit="1" customWidth="1"/>
    <col min="251" max="252" width="20.85546875" style="344" customWidth="1"/>
    <col min="253" max="253" width="20" style="344" customWidth="1"/>
    <col min="254" max="503" width="9.140625" style="344"/>
    <col min="504" max="504" width="11" style="344" customWidth="1"/>
    <col min="505" max="505" width="15.28515625" style="344" customWidth="1"/>
    <col min="506" max="506" width="56.140625" style="344" bestFit="1" customWidth="1"/>
    <col min="507" max="508" width="20.85546875" style="344" customWidth="1"/>
    <col min="509" max="509" width="20" style="344" customWidth="1"/>
    <col min="510" max="759" width="9.140625" style="344"/>
    <col min="760" max="760" width="11" style="344" customWidth="1"/>
    <col min="761" max="761" width="15.28515625" style="344" customWidth="1"/>
    <col min="762" max="762" width="56.140625" style="344" bestFit="1" customWidth="1"/>
    <col min="763" max="764" width="20.85546875" style="344" customWidth="1"/>
    <col min="765" max="765" width="20" style="344" customWidth="1"/>
    <col min="766" max="1015" width="9.140625" style="344"/>
    <col min="1016" max="1016" width="11" style="344" customWidth="1"/>
    <col min="1017" max="1017" width="15.28515625" style="344" customWidth="1"/>
    <col min="1018" max="1018" width="56.140625" style="344" bestFit="1" customWidth="1"/>
    <col min="1019" max="1020" width="20.85546875" style="344" customWidth="1"/>
    <col min="1021" max="1021" width="20" style="344" customWidth="1"/>
    <col min="1022" max="1271" width="9.140625" style="344"/>
    <col min="1272" max="1272" width="11" style="344" customWidth="1"/>
    <col min="1273" max="1273" width="15.28515625" style="344" customWidth="1"/>
    <col min="1274" max="1274" width="56.140625" style="344" bestFit="1" customWidth="1"/>
    <col min="1275" max="1276" width="20.85546875" style="344" customWidth="1"/>
    <col min="1277" max="1277" width="20" style="344" customWidth="1"/>
    <col min="1278" max="1527" width="9.140625" style="344"/>
    <col min="1528" max="1528" width="11" style="344" customWidth="1"/>
    <col min="1529" max="1529" width="15.28515625" style="344" customWidth="1"/>
    <col min="1530" max="1530" width="56.140625" style="344" bestFit="1" customWidth="1"/>
    <col min="1531" max="1532" width="20.85546875" style="344" customWidth="1"/>
    <col min="1533" max="1533" width="20" style="344" customWidth="1"/>
    <col min="1534" max="1783" width="9.140625" style="344"/>
    <col min="1784" max="1784" width="11" style="344" customWidth="1"/>
    <col min="1785" max="1785" width="15.28515625" style="344" customWidth="1"/>
    <col min="1786" max="1786" width="56.140625" style="344" bestFit="1" customWidth="1"/>
    <col min="1787" max="1788" width="20.85546875" style="344" customWidth="1"/>
    <col min="1789" max="1789" width="20" style="344" customWidth="1"/>
    <col min="1790" max="2039" width="9.140625" style="344"/>
    <col min="2040" max="2040" width="11" style="344" customWidth="1"/>
    <col min="2041" max="2041" width="15.28515625" style="344" customWidth="1"/>
    <col min="2042" max="2042" width="56.140625" style="344" bestFit="1" customWidth="1"/>
    <col min="2043" max="2044" width="20.85546875" style="344" customWidth="1"/>
    <col min="2045" max="2045" width="20" style="344" customWidth="1"/>
    <col min="2046" max="2295" width="9.140625" style="344"/>
    <col min="2296" max="2296" width="11" style="344" customWidth="1"/>
    <col min="2297" max="2297" width="15.28515625" style="344" customWidth="1"/>
    <col min="2298" max="2298" width="56.140625" style="344" bestFit="1" customWidth="1"/>
    <col min="2299" max="2300" width="20.85546875" style="344" customWidth="1"/>
    <col min="2301" max="2301" width="20" style="344" customWidth="1"/>
    <col min="2302" max="2551" width="9.140625" style="344"/>
    <col min="2552" max="2552" width="11" style="344" customWidth="1"/>
    <col min="2553" max="2553" width="15.28515625" style="344" customWidth="1"/>
    <col min="2554" max="2554" width="56.140625" style="344" bestFit="1" customWidth="1"/>
    <col min="2555" max="2556" width="20.85546875" style="344" customWidth="1"/>
    <col min="2557" max="2557" width="20" style="344" customWidth="1"/>
    <col min="2558" max="2807" width="9.140625" style="344"/>
    <col min="2808" max="2808" width="11" style="344" customWidth="1"/>
    <col min="2809" max="2809" width="15.28515625" style="344" customWidth="1"/>
    <col min="2810" max="2810" width="56.140625" style="344" bestFit="1" customWidth="1"/>
    <col min="2811" max="2812" width="20.85546875" style="344" customWidth="1"/>
    <col min="2813" max="2813" width="20" style="344" customWidth="1"/>
    <col min="2814" max="3063" width="9.140625" style="344"/>
    <col min="3064" max="3064" width="11" style="344" customWidth="1"/>
    <col min="3065" max="3065" width="15.28515625" style="344" customWidth="1"/>
    <col min="3066" max="3066" width="56.140625" style="344" bestFit="1" customWidth="1"/>
    <col min="3067" max="3068" width="20.85546875" style="344" customWidth="1"/>
    <col min="3069" max="3069" width="20" style="344" customWidth="1"/>
    <col min="3070" max="3319" width="9.140625" style="344"/>
    <col min="3320" max="3320" width="11" style="344" customWidth="1"/>
    <col min="3321" max="3321" width="15.28515625" style="344" customWidth="1"/>
    <col min="3322" max="3322" width="56.140625" style="344" bestFit="1" customWidth="1"/>
    <col min="3323" max="3324" width="20.85546875" style="344" customWidth="1"/>
    <col min="3325" max="3325" width="20" style="344" customWidth="1"/>
    <col min="3326" max="3575" width="9.140625" style="344"/>
    <col min="3576" max="3576" width="11" style="344" customWidth="1"/>
    <col min="3577" max="3577" width="15.28515625" style="344" customWidth="1"/>
    <col min="3578" max="3578" width="56.140625" style="344" bestFit="1" customWidth="1"/>
    <col min="3579" max="3580" width="20.85546875" style="344" customWidth="1"/>
    <col min="3581" max="3581" width="20" style="344" customWidth="1"/>
    <col min="3582" max="3831" width="9.140625" style="344"/>
    <col min="3832" max="3832" width="11" style="344" customWidth="1"/>
    <col min="3833" max="3833" width="15.28515625" style="344" customWidth="1"/>
    <col min="3834" max="3834" width="56.140625" style="344" bestFit="1" customWidth="1"/>
    <col min="3835" max="3836" width="20.85546875" style="344" customWidth="1"/>
    <col min="3837" max="3837" width="20" style="344" customWidth="1"/>
    <col min="3838" max="4087" width="9.140625" style="344"/>
    <col min="4088" max="4088" width="11" style="344" customWidth="1"/>
    <col min="4089" max="4089" width="15.28515625" style="344" customWidth="1"/>
    <col min="4090" max="4090" width="56.140625" style="344" bestFit="1" customWidth="1"/>
    <col min="4091" max="4092" width="20.85546875" style="344" customWidth="1"/>
    <col min="4093" max="4093" width="20" style="344" customWidth="1"/>
    <col min="4094" max="4343" width="9.140625" style="344"/>
    <col min="4344" max="4344" width="11" style="344" customWidth="1"/>
    <col min="4345" max="4345" width="15.28515625" style="344" customWidth="1"/>
    <col min="4346" max="4346" width="56.140625" style="344" bestFit="1" customWidth="1"/>
    <col min="4347" max="4348" width="20.85546875" style="344" customWidth="1"/>
    <col min="4349" max="4349" width="20" style="344" customWidth="1"/>
    <col min="4350" max="4599" width="9.140625" style="344"/>
    <col min="4600" max="4600" width="11" style="344" customWidth="1"/>
    <col min="4601" max="4601" width="15.28515625" style="344" customWidth="1"/>
    <col min="4602" max="4602" width="56.140625" style="344" bestFit="1" customWidth="1"/>
    <col min="4603" max="4604" width="20.85546875" style="344" customWidth="1"/>
    <col min="4605" max="4605" width="20" style="344" customWidth="1"/>
    <col min="4606" max="4855" width="9.140625" style="344"/>
    <col min="4856" max="4856" width="11" style="344" customWidth="1"/>
    <col min="4857" max="4857" width="15.28515625" style="344" customWidth="1"/>
    <col min="4858" max="4858" width="56.140625" style="344" bestFit="1" customWidth="1"/>
    <col min="4859" max="4860" width="20.85546875" style="344" customWidth="1"/>
    <col min="4861" max="4861" width="20" style="344" customWidth="1"/>
    <col min="4862" max="5111" width="9.140625" style="344"/>
    <col min="5112" max="5112" width="11" style="344" customWidth="1"/>
    <col min="5113" max="5113" width="15.28515625" style="344" customWidth="1"/>
    <col min="5114" max="5114" width="56.140625" style="344" bestFit="1" customWidth="1"/>
    <col min="5115" max="5116" width="20.85546875" style="344" customWidth="1"/>
    <col min="5117" max="5117" width="20" style="344" customWidth="1"/>
    <col min="5118" max="5367" width="9.140625" style="344"/>
    <col min="5368" max="5368" width="11" style="344" customWidth="1"/>
    <col min="5369" max="5369" width="15.28515625" style="344" customWidth="1"/>
    <col min="5370" max="5370" width="56.140625" style="344" bestFit="1" customWidth="1"/>
    <col min="5371" max="5372" width="20.85546875" style="344" customWidth="1"/>
    <col min="5373" max="5373" width="20" style="344" customWidth="1"/>
    <col min="5374" max="5623" width="9.140625" style="344"/>
    <col min="5624" max="5624" width="11" style="344" customWidth="1"/>
    <col min="5625" max="5625" width="15.28515625" style="344" customWidth="1"/>
    <col min="5626" max="5626" width="56.140625" style="344" bestFit="1" customWidth="1"/>
    <col min="5627" max="5628" width="20.85546875" style="344" customWidth="1"/>
    <col min="5629" max="5629" width="20" style="344" customWidth="1"/>
    <col min="5630" max="5879" width="9.140625" style="344"/>
    <col min="5880" max="5880" width="11" style="344" customWidth="1"/>
    <col min="5881" max="5881" width="15.28515625" style="344" customWidth="1"/>
    <col min="5882" max="5882" width="56.140625" style="344" bestFit="1" customWidth="1"/>
    <col min="5883" max="5884" width="20.85546875" style="344" customWidth="1"/>
    <col min="5885" max="5885" width="20" style="344" customWidth="1"/>
    <col min="5886" max="6135" width="9.140625" style="344"/>
    <col min="6136" max="6136" width="11" style="344" customWidth="1"/>
    <col min="6137" max="6137" width="15.28515625" style="344" customWidth="1"/>
    <col min="6138" max="6138" width="56.140625" style="344" bestFit="1" customWidth="1"/>
    <col min="6139" max="6140" width="20.85546875" style="344" customWidth="1"/>
    <col min="6141" max="6141" width="20" style="344" customWidth="1"/>
    <col min="6142" max="6391" width="9.140625" style="344"/>
    <col min="6392" max="6392" width="11" style="344" customWidth="1"/>
    <col min="6393" max="6393" width="15.28515625" style="344" customWidth="1"/>
    <col min="6394" max="6394" width="56.140625" style="344" bestFit="1" customWidth="1"/>
    <col min="6395" max="6396" width="20.85546875" style="344" customWidth="1"/>
    <col min="6397" max="6397" width="20" style="344" customWidth="1"/>
    <col min="6398" max="6647" width="9.140625" style="344"/>
    <col min="6648" max="6648" width="11" style="344" customWidth="1"/>
    <col min="6649" max="6649" width="15.28515625" style="344" customWidth="1"/>
    <col min="6650" max="6650" width="56.140625" style="344" bestFit="1" customWidth="1"/>
    <col min="6651" max="6652" width="20.85546875" style="344" customWidth="1"/>
    <col min="6653" max="6653" width="20" style="344" customWidth="1"/>
    <col min="6654" max="6903" width="9.140625" style="344"/>
    <col min="6904" max="6904" width="11" style="344" customWidth="1"/>
    <col min="6905" max="6905" width="15.28515625" style="344" customWidth="1"/>
    <col min="6906" max="6906" width="56.140625" style="344" bestFit="1" customWidth="1"/>
    <col min="6907" max="6908" width="20.85546875" style="344" customWidth="1"/>
    <col min="6909" max="6909" width="20" style="344" customWidth="1"/>
    <col min="6910" max="7159" width="9.140625" style="344"/>
    <col min="7160" max="7160" width="11" style="344" customWidth="1"/>
    <col min="7161" max="7161" width="15.28515625" style="344" customWidth="1"/>
    <col min="7162" max="7162" width="56.140625" style="344" bestFit="1" customWidth="1"/>
    <col min="7163" max="7164" width="20.85546875" style="344" customWidth="1"/>
    <col min="7165" max="7165" width="20" style="344" customWidth="1"/>
    <col min="7166" max="7415" width="9.140625" style="344"/>
    <col min="7416" max="7416" width="11" style="344" customWidth="1"/>
    <col min="7417" max="7417" width="15.28515625" style="344" customWidth="1"/>
    <col min="7418" max="7418" width="56.140625" style="344" bestFit="1" customWidth="1"/>
    <col min="7419" max="7420" width="20.85546875" style="344" customWidth="1"/>
    <col min="7421" max="7421" width="20" style="344" customWidth="1"/>
    <col min="7422" max="7671" width="9.140625" style="344"/>
    <col min="7672" max="7672" width="11" style="344" customWidth="1"/>
    <col min="7673" max="7673" width="15.28515625" style="344" customWidth="1"/>
    <col min="7674" max="7674" width="56.140625" style="344" bestFit="1" customWidth="1"/>
    <col min="7675" max="7676" width="20.85546875" style="344" customWidth="1"/>
    <col min="7677" max="7677" width="20" style="344" customWidth="1"/>
    <col min="7678" max="7927" width="9.140625" style="344"/>
    <col min="7928" max="7928" width="11" style="344" customWidth="1"/>
    <col min="7929" max="7929" width="15.28515625" style="344" customWidth="1"/>
    <col min="7930" max="7930" width="56.140625" style="344" bestFit="1" customWidth="1"/>
    <col min="7931" max="7932" width="20.85546875" style="344" customWidth="1"/>
    <col min="7933" max="7933" width="20" style="344" customWidth="1"/>
    <col min="7934" max="8183" width="9.140625" style="344"/>
    <col min="8184" max="8184" width="11" style="344" customWidth="1"/>
    <col min="8185" max="8185" width="15.28515625" style="344" customWidth="1"/>
    <col min="8186" max="8186" width="56.140625" style="344" bestFit="1" customWidth="1"/>
    <col min="8187" max="8188" width="20.85546875" style="344" customWidth="1"/>
    <col min="8189" max="8189" width="20" style="344" customWidth="1"/>
    <col min="8190" max="8439" width="9.140625" style="344"/>
    <col min="8440" max="8440" width="11" style="344" customWidth="1"/>
    <col min="8441" max="8441" width="15.28515625" style="344" customWidth="1"/>
    <col min="8442" max="8442" width="56.140625" style="344" bestFit="1" customWidth="1"/>
    <col min="8443" max="8444" width="20.85546875" style="344" customWidth="1"/>
    <col min="8445" max="8445" width="20" style="344" customWidth="1"/>
    <col min="8446" max="8695" width="9.140625" style="344"/>
    <col min="8696" max="8696" width="11" style="344" customWidth="1"/>
    <col min="8697" max="8697" width="15.28515625" style="344" customWidth="1"/>
    <col min="8698" max="8698" width="56.140625" style="344" bestFit="1" customWidth="1"/>
    <col min="8699" max="8700" width="20.85546875" style="344" customWidth="1"/>
    <col min="8701" max="8701" width="20" style="344" customWidth="1"/>
    <col min="8702" max="8951" width="9.140625" style="344"/>
    <col min="8952" max="8952" width="11" style="344" customWidth="1"/>
    <col min="8953" max="8953" width="15.28515625" style="344" customWidth="1"/>
    <col min="8954" max="8954" width="56.140625" style="344" bestFit="1" customWidth="1"/>
    <col min="8955" max="8956" width="20.85546875" style="344" customWidth="1"/>
    <col min="8957" max="8957" width="20" style="344" customWidth="1"/>
    <col min="8958" max="9207" width="9.140625" style="344"/>
    <col min="9208" max="9208" width="11" style="344" customWidth="1"/>
    <col min="9209" max="9209" width="15.28515625" style="344" customWidth="1"/>
    <col min="9210" max="9210" width="56.140625" style="344" bestFit="1" customWidth="1"/>
    <col min="9211" max="9212" width="20.85546875" style="344" customWidth="1"/>
    <col min="9213" max="9213" width="20" style="344" customWidth="1"/>
    <col min="9214" max="9463" width="9.140625" style="344"/>
    <col min="9464" max="9464" width="11" style="344" customWidth="1"/>
    <col min="9465" max="9465" width="15.28515625" style="344" customWidth="1"/>
    <col min="9466" max="9466" width="56.140625" style="344" bestFit="1" customWidth="1"/>
    <col min="9467" max="9468" width="20.85546875" style="344" customWidth="1"/>
    <col min="9469" max="9469" width="20" style="344" customWidth="1"/>
    <col min="9470" max="9719" width="9.140625" style="344"/>
    <col min="9720" max="9720" width="11" style="344" customWidth="1"/>
    <col min="9721" max="9721" width="15.28515625" style="344" customWidth="1"/>
    <col min="9722" max="9722" width="56.140625" style="344" bestFit="1" customWidth="1"/>
    <col min="9723" max="9724" width="20.85546875" style="344" customWidth="1"/>
    <col min="9725" max="9725" width="20" style="344" customWidth="1"/>
    <col min="9726" max="9975" width="9.140625" style="344"/>
    <col min="9976" max="9976" width="11" style="344" customWidth="1"/>
    <col min="9977" max="9977" width="15.28515625" style="344" customWidth="1"/>
    <col min="9978" max="9978" width="56.140625" style="344" bestFit="1" customWidth="1"/>
    <col min="9979" max="9980" width="20.85546875" style="344" customWidth="1"/>
    <col min="9981" max="9981" width="20" style="344" customWidth="1"/>
    <col min="9982" max="10231" width="9.140625" style="344"/>
    <col min="10232" max="10232" width="11" style="344" customWidth="1"/>
    <col min="10233" max="10233" width="15.28515625" style="344" customWidth="1"/>
    <col min="10234" max="10234" width="56.140625" style="344" bestFit="1" customWidth="1"/>
    <col min="10235" max="10236" width="20.85546875" style="344" customWidth="1"/>
    <col min="10237" max="10237" width="20" style="344" customWidth="1"/>
    <col min="10238" max="10487" width="9.140625" style="344"/>
    <col min="10488" max="10488" width="11" style="344" customWidth="1"/>
    <col min="10489" max="10489" width="15.28515625" style="344" customWidth="1"/>
    <col min="10490" max="10490" width="56.140625" style="344" bestFit="1" customWidth="1"/>
    <col min="10491" max="10492" width="20.85546875" style="344" customWidth="1"/>
    <col min="10493" max="10493" width="20" style="344" customWidth="1"/>
    <col min="10494" max="10743" width="9.140625" style="344"/>
    <col min="10744" max="10744" width="11" style="344" customWidth="1"/>
    <col min="10745" max="10745" width="15.28515625" style="344" customWidth="1"/>
    <col min="10746" max="10746" width="56.140625" style="344" bestFit="1" customWidth="1"/>
    <col min="10747" max="10748" width="20.85546875" style="344" customWidth="1"/>
    <col min="10749" max="10749" width="20" style="344" customWidth="1"/>
    <col min="10750" max="10999" width="9.140625" style="344"/>
    <col min="11000" max="11000" width="11" style="344" customWidth="1"/>
    <col min="11001" max="11001" width="15.28515625" style="344" customWidth="1"/>
    <col min="11002" max="11002" width="56.140625" style="344" bestFit="1" customWidth="1"/>
    <col min="11003" max="11004" width="20.85546875" style="344" customWidth="1"/>
    <col min="11005" max="11005" width="20" style="344" customWidth="1"/>
    <col min="11006" max="11255" width="9.140625" style="344"/>
    <col min="11256" max="11256" width="11" style="344" customWidth="1"/>
    <col min="11257" max="11257" width="15.28515625" style="344" customWidth="1"/>
    <col min="11258" max="11258" width="56.140625" style="344" bestFit="1" customWidth="1"/>
    <col min="11259" max="11260" width="20.85546875" style="344" customWidth="1"/>
    <col min="11261" max="11261" width="20" style="344" customWidth="1"/>
    <col min="11262" max="11511" width="9.140625" style="344"/>
    <col min="11512" max="11512" width="11" style="344" customWidth="1"/>
    <col min="11513" max="11513" width="15.28515625" style="344" customWidth="1"/>
    <col min="11514" max="11514" width="56.140625" style="344" bestFit="1" customWidth="1"/>
    <col min="11515" max="11516" width="20.85546875" style="344" customWidth="1"/>
    <col min="11517" max="11517" width="20" style="344" customWidth="1"/>
    <col min="11518" max="11767" width="9.140625" style="344"/>
    <col min="11768" max="11768" width="11" style="344" customWidth="1"/>
    <col min="11769" max="11769" width="15.28515625" style="344" customWidth="1"/>
    <col min="11770" max="11770" width="56.140625" style="344" bestFit="1" customWidth="1"/>
    <col min="11771" max="11772" width="20.85546875" style="344" customWidth="1"/>
    <col min="11773" max="11773" width="20" style="344" customWidth="1"/>
    <col min="11774" max="12023" width="9.140625" style="344"/>
    <col min="12024" max="12024" width="11" style="344" customWidth="1"/>
    <col min="12025" max="12025" width="15.28515625" style="344" customWidth="1"/>
    <col min="12026" max="12026" width="56.140625" style="344" bestFit="1" customWidth="1"/>
    <col min="12027" max="12028" width="20.85546875" style="344" customWidth="1"/>
    <col min="12029" max="12029" width="20" style="344" customWidth="1"/>
    <col min="12030" max="12279" width="9.140625" style="344"/>
    <col min="12280" max="12280" width="11" style="344" customWidth="1"/>
    <col min="12281" max="12281" width="15.28515625" style="344" customWidth="1"/>
    <col min="12282" max="12282" width="56.140625" style="344" bestFit="1" customWidth="1"/>
    <col min="12283" max="12284" width="20.85546875" style="344" customWidth="1"/>
    <col min="12285" max="12285" width="20" style="344" customWidth="1"/>
    <col min="12286" max="12535" width="9.140625" style="344"/>
    <col min="12536" max="12536" width="11" style="344" customWidth="1"/>
    <col min="12537" max="12537" width="15.28515625" style="344" customWidth="1"/>
    <col min="12538" max="12538" width="56.140625" style="344" bestFit="1" customWidth="1"/>
    <col min="12539" max="12540" width="20.85546875" style="344" customWidth="1"/>
    <col min="12541" max="12541" width="20" style="344" customWidth="1"/>
    <col min="12542" max="12791" width="9.140625" style="344"/>
    <col min="12792" max="12792" width="11" style="344" customWidth="1"/>
    <col min="12793" max="12793" width="15.28515625" style="344" customWidth="1"/>
    <col min="12794" max="12794" width="56.140625" style="344" bestFit="1" customWidth="1"/>
    <col min="12795" max="12796" width="20.85546875" style="344" customWidth="1"/>
    <col min="12797" max="12797" width="20" style="344" customWidth="1"/>
    <col min="12798" max="13047" width="9.140625" style="344"/>
    <col min="13048" max="13048" width="11" style="344" customWidth="1"/>
    <col min="13049" max="13049" width="15.28515625" style="344" customWidth="1"/>
    <col min="13050" max="13050" width="56.140625" style="344" bestFit="1" customWidth="1"/>
    <col min="13051" max="13052" width="20.85546875" style="344" customWidth="1"/>
    <col min="13053" max="13053" width="20" style="344" customWidth="1"/>
    <col min="13054" max="13303" width="9.140625" style="344"/>
    <col min="13304" max="13304" width="11" style="344" customWidth="1"/>
    <col min="13305" max="13305" width="15.28515625" style="344" customWidth="1"/>
    <col min="13306" max="13306" width="56.140625" style="344" bestFit="1" customWidth="1"/>
    <col min="13307" max="13308" width="20.85546875" style="344" customWidth="1"/>
    <col min="13309" max="13309" width="20" style="344" customWidth="1"/>
    <col min="13310" max="13559" width="9.140625" style="344"/>
    <col min="13560" max="13560" width="11" style="344" customWidth="1"/>
    <col min="13561" max="13561" width="15.28515625" style="344" customWidth="1"/>
    <col min="13562" max="13562" width="56.140625" style="344" bestFit="1" customWidth="1"/>
    <col min="13563" max="13564" width="20.85546875" style="344" customWidth="1"/>
    <col min="13565" max="13565" width="20" style="344" customWidth="1"/>
    <col min="13566" max="13815" width="9.140625" style="344"/>
    <col min="13816" max="13816" width="11" style="344" customWidth="1"/>
    <col min="13817" max="13817" width="15.28515625" style="344" customWidth="1"/>
    <col min="13818" max="13818" width="56.140625" style="344" bestFit="1" customWidth="1"/>
    <col min="13819" max="13820" width="20.85546875" style="344" customWidth="1"/>
    <col min="13821" max="13821" width="20" style="344" customWidth="1"/>
    <col min="13822" max="14071" width="9.140625" style="344"/>
    <col min="14072" max="14072" width="11" style="344" customWidth="1"/>
    <col min="14073" max="14073" width="15.28515625" style="344" customWidth="1"/>
    <col min="14074" max="14074" width="56.140625" style="344" bestFit="1" customWidth="1"/>
    <col min="14075" max="14076" width="20.85546875" style="344" customWidth="1"/>
    <col min="14077" max="14077" width="20" style="344" customWidth="1"/>
    <col min="14078" max="14327" width="9.140625" style="344"/>
    <col min="14328" max="14328" width="11" style="344" customWidth="1"/>
    <col min="14329" max="14329" width="15.28515625" style="344" customWidth="1"/>
    <col min="14330" max="14330" width="56.140625" style="344" bestFit="1" customWidth="1"/>
    <col min="14331" max="14332" width="20.85546875" style="344" customWidth="1"/>
    <col min="14333" max="14333" width="20" style="344" customWidth="1"/>
    <col min="14334" max="14583" width="9.140625" style="344"/>
    <col min="14584" max="14584" width="11" style="344" customWidth="1"/>
    <col min="14585" max="14585" width="15.28515625" style="344" customWidth="1"/>
    <col min="14586" max="14586" width="56.140625" style="344" bestFit="1" customWidth="1"/>
    <col min="14587" max="14588" width="20.85546875" style="344" customWidth="1"/>
    <col min="14589" max="14589" width="20" style="344" customWidth="1"/>
    <col min="14590" max="14839" width="9.140625" style="344"/>
    <col min="14840" max="14840" width="11" style="344" customWidth="1"/>
    <col min="14841" max="14841" width="15.28515625" style="344" customWidth="1"/>
    <col min="14842" max="14842" width="56.140625" style="344" bestFit="1" customWidth="1"/>
    <col min="14843" max="14844" width="20.85546875" style="344" customWidth="1"/>
    <col min="14845" max="14845" width="20" style="344" customWidth="1"/>
    <col min="14846" max="15095" width="9.140625" style="344"/>
    <col min="15096" max="15096" width="11" style="344" customWidth="1"/>
    <col min="15097" max="15097" width="15.28515625" style="344" customWidth="1"/>
    <col min="15098" max="15098" width="56.140625" style="344" bestFit="1" customWidth="1"/>
    <col min="15099" max="15100" width="20.85546875" style="344" customWidth="1"/>
    <col min="15101" max="15101" width="20" style="344" customWidth="1"/>
    <col min="15102" max="15351" width="9.140625" style="344"/>
    <col min="15352" max="15352" width="11" style="344" customWidth="1"/>
    <col min="15353" max="15353" width="15.28515625" style="344" customWidth="1"/>
    <col min="15354" max="15354" width="56.140625" style="344" bestFit="1" customWidth="1"/>
    <col min="15355" max="15356" width="20.85546875" style="344" customWidth="1"/>
    <col min="15357" max="15357" width="20" style="344" customWidth="1"/>
    <col min="15358" max="15607" width="9.140625" style="344"/>
    <col min="15608" max="15608" width="11" style="344" customWidth="1"/>
    <col min="15609" max="15609" width="15.28515625" style="344" customWidth="1"/>
    <col min="15610" max="15610" width="56.140625" style="344" bestFit="1" customWidth="1"/>
    <col min="15611" max="15612" width="20.85546875" style="344" customWidth="1"/>
    <col min="15613" max="15613" width="20" style="344" customWidth="1"/>
    <col min="15614" max="16384" width="9.140625" style="344"/>
  </cols>
  <sheetData>
    <row r="1" spans="2:5" ht="31.5" x14ac:dyDescent="0.5">
      <c r="B1" s="1015" t="s">
        <v>0</v>
      </c>
      <c r="C1" s="1015"/>
      <c r="D1" s="1015"/>
      <c r="E1" s="1015"/>
    </row>
    <row r="2" spans="2:5" ht="36" x14ac:dyDescent="0.55000000000000004">
      <c r="B2" s="1016" t="s">
        <v>975</v>
      </c>
      <c r="C2" s="1016"/>
      <c r="D2" s="1016"/>
      <c r="E2" s="1016"/>
    </row>
    <row r="3" spans="2:5" ht="15.75" thickBot="1" x14ac:dyDescent="0.3">
      <c r="B3" s="989"/>
      <c r="C3" s="989"/>
      <c r="D3" s="989"/>
      <c r="E3" s="989"/>
    </row>
    <row r="4" spans="2:5" ht="15" hidden="1" customHeight="1"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x14ac:dyDescent="0.2">
      <c r="B11" s="351">
        <v>21010101</v>
      </c>
      <c r="C11" s="674" t="s">
        <v>1092</v>
      </c>
      <c r="D11" s="699">
        <v>971379075.36000001</v>
      </c>
      <c r="E11" s="700">
        <v>908554190</v>
      </c>
    </row>
    <row r="12" spans="2:5" x14ac:dyDescent="0.2">
      <c r="B12" s="351">
        <v>21010102</v>
      </c>
      <c r="C12" s="674" t="s">
        <v>1093</v>
      </c>
      <c r="D12" s="699"/>
      <c r="E12" s="700">
        <v>0</v>
      </c>
    </row>
    <row r="13" spans="2:5" ht="15" thickBot="1" x14ac:dyDescent="0.25">
      <c r="B13" s="355">
        <v>21010103</v>
      </c>
      <c r="C13" s="676" t="s">
        <v>1095</v>
      </c>
      <c r="D13" s="699">
        <v>0</v>
      </c>
      <c r="E13" s="701">
        <v>0</v>
      </c>
    </row>
    <row r="14" spans="2:5" s="89" customFormat="1" ht="15.75" thickBot="1" x14ac:dyDescent="0.3">
      <c r="B14" s="358"/>
      <c r="C14" s="359" t="s">
        <v>1096</v>
      </c>
      <c r="D14" s="702">
        <f>SUM(D11:D13)</f>
        <v>971379075.36000001</v>
      </c>
      <c r="E14" s="702">
        <f>SUM(E11:E13)</f>
        <v>908554190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44091560</v>
      </c>
      <c r="E17" s="700">
        <v>39044640</v>
      </c>
    </row>
    <row r="18" spans="2:5" s="89" customFormat="1" ht="15.75" thickBot="1" x14ac:dyDescent="0.3">
      <c r="B18" s="358"/>
      <c r="C18" s="359" t="s">
        <v>1099</v>
      </c>
      <c r="D18" s="702">
        <f>SUM(D17)</f>
        <v>44091560</v>
      </c>
      <c r="E18" s="702">
        <f>SUM(E17)</f>
        <v>39044640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1015470635.36</v>
      </c>
      <c r="E32" s="708">
        <f>E31+E25+E18+E14</f>
        <v>947598830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976</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65128506.620000005</v>
      </c>
      <c r="E11" s="700">
        <v>39109360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65128506.620000005</v>
      </c>
      <c r="E14" s="702">
        <f>SUM(E11:E13)</f>
        <v>39109360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2749845.86</v>
      </c>
      <c r="E17" s="700">
        <v>1725860</v>
      </c>
    </row>
    <row r="18" spans="2:5" ht="15.75" thickBot="1" x14ac:dyDescent="0.3">
      <c r="B18" s="358"/>
      <c r="C18" s="359" t="s">
        <v>1099</v>
      </c>
      <c r="D18" s="702">
        <f>SUM(D17)</f>
        <v>2749845.86</v>
      </c>
      <c r="E18" s="702">
        <f>SUM(E17)</f>
        <v>1725860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67878352.480000004</v>
      </c>
      <c r="E32" s="708">
        <f>E31+E25+E18+E14</f>
        <v>40835220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4"/>
  <sheetViews>
    <sheetView view="pageBreakPreview" zoomScaleNormal="100" zoomScaleSheetLayoutView="100" workbookViewId="0">
      <selection activeCell="A63" sqref="A63"/>
    </sheetView>
  </sheetViews>
  <sheetFormatPr defaultRowHeight="15" x14ac:dyDescent="0.25"/>
  <cols>
    <col min="1" max="1" width="21.140625" style="310" customWidth="1"/>
    <col min="2" max="2" width="62.28515625" style="136" customWidth="1"/>
    <col min="3" max="3" width="21.140625" style="136" customWidth="1"/>
    <col min="4" max="4" width="19.5703125" style="136" customWidth="1"/>
    <col min="5" max="5" width="21.5703125" style="136" customWidth="1"/>
    <col min="6" max="16384" width="9.140625" style="136"/>
  </cols>
  <sheetData>
    <row r="1" spans="1:5" s="338" customFormat="1" ht="36" x14ac:dyDescent="0.55000000000000004">
      <c r="A1" s="960" t="s">
        <v>0</v>
      </c>
      <c r="B1" s="960"/>
      <c r="C1" s="960"/>
      <c r="D1" s="960"/>
      <c r="E1" s="960"/>
    </row>
    <row r="2" spans="1:5" s="338" customFormat="1" ht="31.5" x14ac:dyDescent="0.5">
      <c r="A2" s="961" t="s">
        <v>1</v>
      </c>
      <c r="B2" s="961"/>
      <c r="C2" s="961"/>
      <c r="D2" s="961"/>
      <c r="E2" s="961"/>
    </row>
    <row r="3" spans="1:5" s="338" customFormat="1" ht="31.5" x14ac:dyDescent="0.2">
      <c r="A3" s="962" t="s">
        <v>1698</v>
      </c>
      <c r="B3" s="962"/>
      <c r="C3" s="962"/>
      <c r="D3" s="962"/>
      <c r="E3" s="962"/>
    </row>
    <row r="4" spans="1:5" s="137" customFormat="1" ht="7.5" thickBot="1" x14ac:dyDescent="0.2"/>
    <row r="5" spans="1:5" s="282" customFormat="1" ht="15" customHeight="1" x14ac:dyDescent="0.25">
      <c r="A5" s="976" t="s">
        <v>209</v>
      </c>
      <c r="B5" s="978" t="s">
        <v>210</v>
      </c>
      <c r="C5" s="980" t="s">
        <v>4</v>
      </c>
      <c r="D5" s="980" t="s">
        <v>511</v>
      </c>
      <c r="E5" s="980" t="s">
        <v>1701</v>
      </c>
    </row>
    <row r="6" spans="1:5" s="282" customFormat="1" ht="28.5" customHeight="1" thickBot="1" x14ac:dyDescent="0.3">
      <c r="A6" s="977"/>
      <c r="B6" s="979"/>
      <c r="C6" s="981"/>
      <c r="D6" s="981"/>
      <c r="E6" s="981"/>
    </row>
    <row r="7" spans="1:5" ht="15.75" x14ac:dyDescent="0.25">
      <c r="A7" s="283"/>
      <c r="B7" s="284"/>
      <c r="C7" s="341" t="s">
        <v>5</v>
      </c>
      <c r="D7" s="341" t="s">
        <v>5</v>
      </c>
      <c r="E7" s="342" t="s">
        <v>5</v>
      </c>
    </row>
    <row r="8" spans="1:5" x14ac:dyDescent="0.25">
      <c r="A8" s="286"/>
      <c r="B8" s="287" t="s">
        <v>212</v>
      </c>
      <c r="C8" s="287"/>
      <c r="D8" s="288">
        <v>3646643790</v>
      </c>
      <c r="E8" s="288">
        <v>0</v>
      </c>
    </row>
    <row r="9" spans="1:5" x14ac:dyDescent="0.25">
      <c r="A9" s="286"/>
      <c r="B9" s="287" t="s">
        <v>137</v>
      </c>
      <c r="C9" s="287"/>
      <c r="D9" s="288"/>
      <c r="E9" s="288"/>
    </row>
    <row r="10" spans="1:5" x14ac:dyDescent="0.25">
      <c r="A10" s="286" t="s">
        <v>213</v>
      </c>
      <c r="B10" s="289" t="s">
        <v>214</v>
      </c>
      <c r="C10" s="343">
        <v>350000000</v>
      </c>
      <c r="D10" s="288">
        <v>36575340</v>
      </c>
      <c r="E10" s="288">
        <f>'01 - GOV'!H225</f>
        <v>300000000</v>
      </c>
    </row>
    <row r="11" spans="1:5" x14ac:dyDescent="0.25">
      <c r="A11" s="286" t="s">
        <v>215</v>
      </c>
      <c r="B11" s="289" t="s">
        <v>216</v>
      </c>
      <c r="C11" s="343">
        <v>10000000</v>
      </c>
      <c r="D11" s="288">
        <v>3657530</v>
      </c>
      <c r="E11" s="288">
        <f>'05 - PENSION'!H225</f>
        <v>10000000</v>
      </c>
    </row>
    <row r="12" spans="1:5" x14ac:dyDescent="0.25">
      <c r="A12" s="290" t="s">
        <v>217</v>
      </c>
      <c r="B12" s="289" t="s">
        <v>218</v>
      </c>
      <c r="C12" s="343">
        <v>1000000</v>
      </c>
      <c r="D12" s="288">
        <v>502742140</v>
      </c>
      <c r="E12" s="288">
        <v>0</v>
      </c>
    </row>
    <row r="13" spans="1:5" x14ac:dyDescent="0.25">
      <c r="A13" s="286" t="s">
        <v>219</v>
      </c>
      <c r="B13" s="289" t="s">
        <v>220</v>
      </c>
      <c r="C13" s="343">
        <v>2200000</v>
      </c>
      <c r="D13" s="288">
        <v>804660</v>
      </c>
      <c r="E13" s="288">
        <f>'06 - OSHA'!H225</f>
        <v>2200000</v>
      </c>
    </row>
    <row r="14" spans="1:5" x14ac:dyDescent="0.25">
      <c r="A14" s="286" t="s">
        <v>221</v>
      </c>
      <c r="B14" s="289" t="s">
        <v>222</v>
      </c>
      <c r="C14" s="343">
        <v>250000</v>
      </c>
      <c r="D14" s="288">
        <v>91440</v>
      </c>
      <c r="E14" s="288">
        <f>'07 - OSHAC'!H225</f>
        <v>250000</v>
      </c>
    </row>
    <row r="15" spans="1:5" x14ac:dyDescent="0.25">
      <c r="A15" s="286" t="s">
        <v>223</v>
      </c>
      <c r="B15" s="289" t="s">
        <v>224</v>
      </c>
      <c r="C15" s="343">
        <v>2000000</v>
      </c>
      <c r="D15" s="288">
        <v>731510</v>
      </c>
      <c r="E15" s="288">
        <f>'08 - AUGS'!H225</f>
        <v>2000000</v>
      </c>
    </row>
    <row r="16" spans="1:5" x14ac:dyDescent="0.25">
      <c r="A16" s="286" t="s">
        <v>225</v>
      </c>
      <c r="B16" s="289" t="s">
        <v>226</v>
      </c>
      <c r="C16" s="343">
        <v>435700000</v>
      </c>
      <c r="D16" s="288">
        <v>234358780</v>
      </c>
      <c r="E16" s="288">
        <f>'09 - AUGLG'!H225</f>
        <v>200370000</v>
      </c>
    </row>
    <row r="17" spans="1:5" x14ac:dyDescent="0.25">
      <c r="A17" s="286" t="s">
        <v>227</v>
      </c>
      <c r="B17" s="289" t="s">
        <v>228</v>
      </c>
      <c r="C17" s="343">
        <v>5200000</v>
      </c>
      <c r="D17" s="288">
        <v>1901920</v>
      </c>
      <c r="E17" s="288">
        <f>'10 - MHRCB'!H225</f>
        <v>16500000</v>
      </c>
    </row>
    <row r="18" spans="1:5" x14ac:dyDescent="0.25">
      <c r="A18" s="286" t="s">
        <v>229</v>
      </c>
      <c r="B18" s="289" t="s">
        <v>230</v>
      </c>
      <c r="C18" s="343">
        <v>5000000</v>
      </c>
      <c r="D18" s="288">
        <v>1828770</v>
      </c>
      <c r="E18" s="288">
        <f>'11 - CSC'!H225</f>
        <v>2000000</v>
      </c>
    </row>
    <row r="19" spans="1:5" x14ac:dyDescent="0.25">
      <c r="A19" s="286" t="s">
        <v>231</v>
      </c>
      <c r="B19" s="289" t="s">
        <v>232</v>
      </c>
      <c r="C19" s="343">
        <v>407936500</v>
      </c>
      <c r="D19" s="288">
        <v>402902800</v>
      </c>
      <c r="E19" s="288">
        <f>'12 - LGSC'!H225</f>
        <v>306000000</v>
      </c>
    </row>
    <row r="20" spans="1:5" x14ac:dyDescent="0.25">
      <c r="A20" s="286" t="s">
        <v>233</v>
      </c>
      <c r="B20" s="289" t="s">
        <v>234</v>
      </c>
      <c r="C20" s="343">
        <v>10000000</v>
      </c>
      <c r="D20" s="288">
        <v>3657530</v>
      </c>
      <c r="E20" s="288">
        <f>'13 - OSIEC'!H225</f>
        <v>10000000</v>
      </c>
    </row>
    <row r="21" spans="1:5" x14ac:dyDescent="0.25">
      <c r="A21" s="286" t="s">
        <v>235</v>
      </c>
      <c r="B21" s="289" t="s">
        <v>236</v>
      </c>
      <c r="C21" s="343">
        <v>20000000</v>
      </c>
      <c r="D21" s="288">
        <v>7315070</v>
      </c>
      <c r="E21" s="288">
        <f>'14 - MIST'!H225</f>
        <v>20000000</v>
      </c>
    </row>
    <row r="22" spans="1:5" ht="15" hidden="1" customHeight="1" x14ac:dyDescent="0.25">
      <c r="A22" s="286" t="s">
        <v>237</v>
      </c>
      <c r="B22" s="289" t="s">
        <v>238</v>
      </c>
      <c r="C22" s="343">
        <v>0</v>
      </c>
      <c r="D22" s="288">
        <v>0</v>
      </c>
      <c r="E22" s="288">
        <v>0</v>
      </c>
    </row>
    <row r="23" spans="1:5" x14ac:dyDescent="0.25">
      <c r="A23" s="286">
        <v>45102100100</v>
      </c>
      <c r="B23" s="289" t="s">
        <v>239</v>
      </c>
      <c r="C23" s="343">
        <v>500000</v>
      </c>
      <c r="D23" s="288">
        <v>182880</v>
      </c>
      <c r="E23" s="288">
        <v>0</v>
      </c>
    </row>
    <row r="24" spans="1:5" x14ac:dyDescent="0.25">
      <c r="A24" s="286" t="s">
        <v>240</v>
      </c>
      <c r="B24" s="289" t="s">
        <v>241</v>
      </c>
      <c r="C24" s="343">
        <v>50000000</v>
      </c>
      <c r="D24" s="288">
        <v>18287670</v>
      </c>
      <c r="E24" s="288">
        <f>'16 - LG'!H225</f>
        <v>25000000</v>
      </c>
    </row>
    <row r="25" spans="1:5" s="294" customFormat="1" ht="15.75" thickBot="1" x14ac:dyDescent="0.3">
      <c r="A25" s="291"/>
      <c r="B25" s="292" t="s">
        <v>242</v>
      </c>
      <c r="C25" s="293">
        <v>1299786500</v>
      </c>
      <c r="D25" s="293">
        <f t="shared" ref="D25" si="0">SUM(D10:D24)</f>
        <v>1215038040</v>
      </c>
      <c r="E25" s="293">
        <f>SUM(E10:E24)</f>
        <v>894320000</v>
      </c>
    </row>
    <row r="26" spans="1:5" s="294" customFormat="1" x14ac:dyDescent="0.25">
      <c r="A26" s="295"/>
      <c r="B26" s="296" t="s">
        <v>138</v>
      </c>
      <c r="C26" s="296"/>
      <c r="D26" s="297"/>
      <c r="E26" s="297"/>
    </row>
    <row r="27" spans="1:5" x14ac:dyDescent="0.25">
      <c r="A27" s="286" t="s">
        <v>243</v>
      </c>
      <c r="B27" s="289" t="s">
        <v>244</v>
      </c>
      <c r="C27" s="343">
        <v>265000000</v>
      </c>
      <c r="D27" s="288">
        <v>96924660</v>
      </c>
      <c r="E27" s="288">
        <f>'17 - AGRIC'!H225</f>
        <v>3587500000</v>
      </c>
    </row>
    <row r="28" spans="1:5" x14ac:dyDescent="0.25">
      <c r="A28" s="286" t="s">
        <v>245</v>
      </c>
      <c r="B28" s="289" t="s">
        <v>246</v>
      </c>
      <c r="C28" s="343">
        <v>250000000</v>
      </c>
      <c r="D28" s="288">
        <v>91438360</v>
      </c>
      <c r="E28" s="288">
        <v>0</v>
      </c>
    </row>
    <row r="29" spans="1:5" x14ac:dyDescent="0.25">
      <c r="A29" s="286" t="s">
        <v>247</v>
      </c>
      <c r="B29" s="289" t="s">
        <v>248</v>
      </c>
      <c r="C29" s="343">
        <v>182351000</v>
      </c>
      <c r="D29" s="288">
        <v>66695510</v>
      </c>
      <c r="E29" s="288">
        <f>'19 - OSADEP'!H225</f>
        <v>209120000</v>
      </c>
    </row>
    <row r="30" spans="1:5" x14ac:dyDescent="0.25">
      <c r="A30" s="286" t="s">
        <v>249</v>
      </c>
      <c r="B30" s="289" t="s">
        <v>250</v>
      </c>
      <c r="C30" s="343">
        <v>41000000</v>
      </c>
      <c r="D30" s="288">
        <v>14995890</v>
      </c>
      <c r="E30" s="288">
        <f>'20 - OSADEC'!H225</f>
        <v>25000000</v>
      </c>
    </row>
    <row r="31" spans="1:5" s="294" customFormat="1" ht="15.75" thickBot="1" x14ac:dyDescent="0.3">
      <c r="A31" s="298"/>
      <c r="B31" s="299" t="s">
        <v>251</v>
      </c>
      <c r="C31" s="300">
        <v>738351000</v>
      </c>
      <c r="D31" s="300">
        <f t="shared" ref="D31" si="1">SUM(D27:D30)</f>
        <v>270054420</v>
      </c>
      <c r="E31" s="300">
        <f>SUM(E27:E30)</f>
        <v>3821620000</v>
      </c>
    </row>
    <row r="32" spans="1:5" s="294" customFormat="1" x14ac:dyDescent="0.25">
      <c r="A32" s="301"/>
      <c r="B32" s="302" t="s">
        <v>139</v>
      </c>
      <c r="C32" s="302"/>
      <c r="D32" s="303"/>
      <c r="E32" s="303"/>
    </row>
    <row r="33" spans="1:5" x14ac:dyDescent="0.25">
      <c r="A33" s="286" t="s">
        <v>252</v>
      </c>
      <c r="B33" s="289" t="s">
        <v>253</v>
      </c>
      <c r="C33" s="343">
        <v>0</v>
      </c>
      <c r="D33" s="288">
        <v>0</v>
      </c>
      <c r="E33" s="288">
        <f>'21 - MEPBD'!H225</f>
        <v>423750000</v>
      </c>
    </row>
    <row r="34" spans="1:5" x14ac:dyDescent="0.25">
      <c r="A34" s="290" t="s">
        <v>254</v>
      </c>
      <c r="B34" s="289" t="s">
        <v>255</v>
      </c>
      <c r="C34" s="343">
        <v>1240150000</v>
      </c>
      <c r="D34" s="288">
        <v>788895950</v>
      </c>
      <c r="E34" s="288">
        <v>0</v>
      </c>
    </row>
    <row r="35" spans="1:5" x14ac:dyDescent="0.25">
      <c r="A35" s="286" t="s">
        <v>256</v>
      </c>
      <c r="B35" s="289" t="s">
        <v>257</v>
      </c>
      <c r="C35" s="343">
        <v>200000</v>
      </c>
      <c r="D35" s="288">
        <v>73150</v>
      </c>
      <c r="E35" s="288">
        <f>'22 - SBS'!H225</f>
        <v>200000</v>
      </c>
    </row>
    <row r="36" spans="1:5" x14ac:dyDescent="0.25">
      <c r="A36" s="286" t="s">
        <v>258</v>
      </c>
      <c r="B36" s="289" t="s">
        <v>259</v>
      </c>
      <c r="C36" s="343">
        <v>8000000</v>
      </c>
      <c r="D36" s="288">
        <v>2926030</v>
      </c>
      <c r="E36" s="288">
        <f>'20 - PPA'!H225</f>
        <v>8000000</v>
      </c>
    </row>
    <row r="37" spans="1:5" s="294" customFormat="1" ht="15.75" thickBot="1" x14ac:dyDescent="0.3">
      <c r="A37" s="291"/>
      <c r="B37" s="292" t="s">
        <v>260</v>
      </c>
      <c r="C37" s="293">
        <v>1248350000</v>
      </c>
      <c r="D37" s="293">
        <f t="shared" ref="D37" si="2">SUM(D33:D36)</f>
        <v>791895130</v>
      </c>
      <c r="E37" s="293">
        <f>SUM(E33:E36)</f>
        <v>431950000</v>
      </c>
    </row>
    <row r="38" spans="1:5" s="294" customFormat="1" x14ac:dyDescent="0.25">
      <c r="A38" s="295"/>
      <c r="B38" s="296" t="s">
        <v>140</v>
      </c>
      <c r="C38" s="296"/>
      <c r="D38" s="297"/>
      <c r="E38" s="297"/>
    </row>
    <row r="39" spans="1:5" x14ac:dyDescent="0.25">
      <c r="A39" s="286" t="s">
        <v>261</v>
      </c>
      <c r="B39" s="289" t="s">
        <v>518</v>
      </c>
      <c r="C39" s="343">
        <v>200000000</v>
      </c>
      <c r="D39" s="288">
        <v>1010309870</v>
      </c>
      <c r="E39" s="288">
        <f>'24 - COMMERCE'!H225</f>
        <v>1200000000</v>
      </c>
    </row>
    <row r="40" spans="1:5" x14ac:dyDescent="0.25">
      <c r="A40" s="286" t="s">
        <v>262</v>
      </c>
      <c r="B40" s="289" t="s">
        <v>263</v>
      </c>
      <c r="C40" s="343">
        <v>20250000</v>
      </c>
      <c r="D40" s="288">
        <v>7406510</v>
      </c>
      <c r="E40" s="288">
        <f>'25 - MICRO'!H225</f>
        <v>20250010</v>
      </c>
    </row>
    <row r="41" spans="1:5" x14ac:dyDescent="0.25">
      <c r="A41" s="286" t="s">
        <v>264</v>
      </c>
      <c r="B41" s="289" t="s">
        <v>265</v>
      </c>
      <c r="C41" s="343">
        <v>0</v>
      </c>
      <c r="D41" s="288">
        <v>0</v>
      </c>
      <c r="E41" s="288">
        <f>'26 - MIN OF TOURISM'!H225</f>
        <v>5000000</v>
      </c>
    </row>
    <row r="42" spans="1:5" x14ac:dyDescent="0.25">
      <c r="A42" s="290" t="s">
        <v>266</v>
      </c>
      <c r="B42" s="289" t="s">
        <v>267</v>
      </c>
      <c r="C42" s="343">
        <v>10000000</v>
      </c>
      <c r="D42" s="288">
        <v>3657530</v>
      </c>
      <c r="E42" s="288">
        <v>0</v>
      </c>
    </row>
    <row r="43" spans="1:5" x14ac:dyDescent="0.25">
      <c r="A43" s="286" t="s">
        <v>268</v>
      </c>
      <c r="B43" s="289" t="s">
        <v>269</v>
      </c>
      <c r="C43" s="343">
        <v>10000000</v>
      </c>
      <c r="D43" s="288">
        <v>3657530</v>
      </c>
      <c r="E43" s="288">
        <f>'27 - ARTSC'!H225</f>
        <v>5000000</v>
      </c>
    </row>
    <row r="44" spans="1:5" x14ac:dyDescent="0.25">
      <c r="A44" s="290" t="s">
        <v>270</v>
      </c>
      <c r="B44" s="289" t="s">
        <v>271</v>
      </c>
      <c r="C44" s="343">
        <v>9450000</v>
      </c>
      <c r="D44" s="288">
        <v>3456370</v>
      </c>
      <c r="E44" s="288">
        <v>0</v>
      </c>
    </row>
    <row r="45" spans="1:5" x14ac:dyDescent="0.25">
      <c r="A45" s="286" t="s">
        <v>272</v>
      </c>
      <c r="B45" s="289" t="s">
        <v>273</v>
      </c>
      <c r="C45" s="343">
        <v>109469000</v>
      </c>
      <c r="D45" s="288">
        <v>40038660</v>
      </c>
      <c r="E45" s="288">
        <f>'28 - TOURISMB'!H225</f>
        <v>100000000</v>
      </c>
    </row>
    <row r="46" spans="1:5" ht="15.75" thickBot="1" x14ac:dyDescent="0.3">
      <c r="A46" s="298"/>
      <c r="B46" s="299" t="s">
        <v>274</v>
      </c>
      <c r="C46" s="300">
        <v>359169000</v>
      </c>
      <c r="D46" s="300">
        <f t="shared" ref="D46" si="3">SUM(D39:D45)</f>
        <v>1068526470</v>
      </c>
      <c r="E46" s="300">
        <f>SUM(E39:E45)</f>
        <v>1330250010</v>
      </c>
    </row>
    <row r="47" spans="1:5" s="294" customFormat="1" x14ac:dyDescent="0.25">
      <c r="A47" s="301"/>
      <c r="B47" s="302" t="s">
        <v>141</v>
      </c>
      <c r="C47" s="302"/>
      <c r="D47" s="303"/>
      <c r="E47" s="303"/>
    </row>
    <row r="48" spans="1:5" s="294" customFormat="1" x14ac:dyDescent="0.25">
      <c r="A48" s="286" t="s">
        <v>275</v>
      </c>
      <c r="B48" s="289" t="s">
        <v>276</v>
      </c>
      <c r="C48" s="343">
        <v>2030000000</v>
      </c>
      <c r="D48" s="288">
        <v>1507698650</v>
      </c>
      <c r="E48" s="288">
        <f>'30 - EDUCATION'!H225</f>
        <v>2943308910</v>
      </c>
    </row>
    <row r="49" spans="1:5" x14ac:dyDescent="0.25">
      <c r="A49" s="286" t="s">
        <v>277</v>
      </c>
      <c r="B49" s="289" t="s">
        <v>278</v>
      </c>
      <c r="C49" s="343">
        <v>2204500000</v>
      </c>
      <c r="D49" s="288">
        <v>4031938160</v>
      </c>
      <c r="E49" s="288">
        <f>'31 - SUBEB'!H225</f>
        <v>5422087130</v>
      </c>
    </row>
    <row r="50" spans="1:5" x14ac:dyDescent="0.25">
      <c r="A50" s="286" t="s">
        <v>279</v>
      </c>
      <c r="B50" s="289" t="s">
        <v>280</v>
      </c>
      <c r="C50" s="343">
        <v>1000000</v>
      </c>
      <c r="D50" s="288">
        <v>365750</v>
      </c>
      <c r="E50" s="288">
        <f>'32 - OSLB'!H225</f>
        <v>1000000</v>
      </c>
    </row>
    <row r="51" spans="1:5" x14ac:dyDescent="0.25">
      <c r="A51" s="286" t="s">
        <v>281</v>
      </c>
      <c r="B51" s="289" t="s">
        <v>282</v>
      </c>
      <c r="C51" s="343">
        <v>12163560</v>
      </c>
      <c r="D51" s="288">
        <v>4448860</v>
      </c>
      <c r="E51" s="288">
        <f>'33 - OSMEA'!H225</f>
        <v>12163560</v>
      </c>
    </row>
    <row r="52" spans="1:5" x14ac:dyDescent="0.25">
      <c r="A52" s="286" t="s">
        <v>283</v>
      </c>
      <c r="B52" s="289" t="s">
        <v>284</v>
      </c>
      <c r="C52" s="343">
        <v>973930360</v>
      </c>
      <c r="D52" s="288">
        <v>973930360</v>
      </c>
      <c r="E52" s="288">
        <f>'34 - ESA OKE'!H225</f>
        <v>1243364000</v>
      </c>
    </row>
    <row r="53" spans="1:5" x14ac:dyDescent="0.25">
      <c r="A53" s="286" t="s">
        <v>285</v>
      </c>
      <c r="B53" s="289" t="s">
        <v>286</v>
      </c>
      <c r="C53" s="343">
        <v>1732736000</v>
      </c>
      <c r="D53" s="288">
        <v>1732736000</v>
      </c>
      <c r="E53" s="288">
        <f>'35 - IREE'!H225</f>
        <v>1524422000</v>
      </c>
    </row>
    <row r="54" spans="1:5" x14ac:dyDescent="0.25">
      <c r="A54" s="286" t="s">
        <v>287</v>
      </c>
      <c r="B54" s="289" t="s">
        <v>288</v>
      </c>
      <c r="C54" s="343">
        <v>924519460</v>
      </c>
      <c r="D54" s="288">
        <v>924519460</v>
      </c>
      <c r="E54" s="288">
        <f>'36 - ILESA'!H225</f>
        <v>952400000</v>
      </c>
    </row>
    <row r="55" spans="1:5" x14ac:dyDescent="0.25">
      <c r="A55" s="286" t="s">
        <v>289</v>
      </c>
      <c r="B55" s="289" t="s">
        <v>290</v>
      </c>
      <c r="C55" s="343">
        <v>921374590</v>
      </c>
      <c r="D55" s="288">
        <v>921374590</v>
      </c>
      <c r="E55" s="288">
        <f>'37 - ILA'!H225</f>
        <v>678037250</v>
      </c>
    </row>
    <row r="56" spans="1:5" x14ac:dyDescent="0.25">
      <c r="A56" s="286" t="s">
        <v>291</v>
      </c>
      <c r="B56" s="289" t="s">
        <v>292</v>
      </c>
      <c r="C56" s="343">
        <v>3885000000</v>
      </c>
      <c r="D56" s="288">
        <v>3885000000</v>
      </c>
      <c r="E56" s="288">
        <f>'38 - UNIOSUN'!H225</f>
        <v>3875000000</v>
      </c>
    </row>
    <row r="57" spans="1:5" ht="15" hidden="1" customHeight="1" x14ac:dyDescent="0.25">
      <c r="A57" s="286" t="s">
        <v>293</v>
      </c>
      <c r="B57" s="289" t="s">
        <v>294</v>
      </c>
      <c r="C57" s="343">
        <v>0</v>
      </c>
      <c r="D57" s="288"/>
      <c r="E57" s="288">
        <v>0</v>
      </c>
    </row>
    <row r="58" spans="1:5" x14ac:dyDescent="0.25">
      <c r="A58" s="286" t="s">
        <v>295</v>
      </c>
      <c r="B58" s="289" t="s">
        <v>296</v>
      </c>
      <c r="C58" s="343">
        <v>50000</v>
      </c>
      <c r="D58" s="288">
        <v>18290</v>
      </c>
      <c r="E58" s="288">
        <f>'40 - OCEDO'!H225</f>
        <v>50000</v>
      </c>
    </row>
    <row r="59" spans="1:5" x14ac:dyDescent="0.25">
      <c r="A59" s="286" t="s">
        <v>297</v>
      </c>
      <c r="B59" s="289" t="s">
        <v>298</v>
      </c>
      <c r="C59" s="343">
        <v>211640</v>
      </c>
      <c r="D59" s="288">
        <v>77410</v>
      </c>
      <c r="E59" s="288">
        <f>'41 - OEEDO'!H225</f>
        <v>200000</v>
      </c>
    </row>
    <row r="60" spans="1:5" x14ac:dyDescent="0.25">
      <c r="A60" s="286" t="s">
        <v>299</v>
      </c>
      <c r="B60" s="289" t="s">
        <v>300</v>
      </c>
      <c r="C60" s="343">
        <v>375000</v>
      </c>
      <c r="D60" s="288">
        <v>137160</v>
      </c>
      <c r="E60" s="288">
        <f>'42 - OSWEDO'!H225</f>
        <v>100000</v>
      </c>
    </row>
    <row r="61" spans="1:5" x14ac:dyDescent="0.25">
      <c r="A61" s="286" t="s">
        <v>301</v>
      </c>
      <c r="B61" s="289" t="s">
        <v>302</v>
      </c>
      <c r="C61" s="343">
        <v>7000000</v>
      </c>
      <c r="D61" s="288">
        <v>2560270</v>
      </c>
      <c r="E61" s="288">
        <f>'43 - TEPO'!H225</f>
        <v>7000000</v>
      </c>
    </row>
    <row r="62" spans="1:5" x14ac:dyDescent="0.25">
      <c r="A62" s="286" t="s">
        <v>303</v>
      </c>
      <c r="B62" s="289" t="s">
        <v>304</v>
      </c>
      <c r="C62" s="343">
        <v>61164290</v>
      </c>
      <c r="D62" s="288">
        <v>22371050</v>
      </c>
      <c r="E62" s="288">
        <f>'44 - OSBTVE'!H225</f>
        <v>61164290</v>
      </c>
    </row>
    <row r="63" spans="1:5" x14ac:dyDescent="0.25">
      <c r="A63" s="286" t="s">
        <v>305</v>
      </c>
      <c r="B63" s="289" t="s">
        <v>306</v>
      </c>
      <c r="C63" s="343">
        <v>10000000</v>
      </c>
      <c r="D63" s="288">
        <v>3657530</v>
      </c>
      <c r="E63" s="288">
        <v>0</v>
      </c>
    </row>
    <row r="64" spans="1:5" x14ac:dyDescent="0.25">
      <c r="A64" s="286" t="s">
        <v>307</v>
      </c>
      <c r="B64" s="289" t="s">
        <v>308</v>
      </c>
      <c r="C64" s="343">
        <v>20000000</v>
      </c>
      <c r="D64" s="288">
        <v>7315070</v>
      </c>
      <c r="E64" s="288">
        <v>0</v>
      </c>
    </row>
    <row r="65" spans="1:5" ht="15.75" thickBot="1" x14ac:dyDescent="0.3">
      <c r="A65" s="291"/>
      <c r="B65" s="292" t="s">
        <v>309</v>
      </c>
      <c r="C65" s="293">
        <v>12784024900</v>
      </c>
      <c r="D65" s="293">
        <f t="shared" ref="D65" si="4">SUM(D48:D64)</f>
        <v>14018148610</v>
      </c>
      <c r="E65" s="293">
        <f>SUM(E48:E64)</f>
        <v>16720297140</v>
      </c>
    </row>
    <row r="66" spans="1:5" s="294" customFormat="1" x14ac:dyDescent="0.25">
      <c r="A66" s="295"/>
      <c r="B66" s="296" t="s">
        <v>142</v>
      </c>
      <c r="C66" s="296"/>
      <c r="D66" s="297"/>
      <c r="E66" s="297"/>
    </row>
    <row r="67" spans="1:5" s="294" customFormat="1" x14ac:dyDescent="0.25">
      <c r="A67" s="286" t="s">
        <v>310</v>
      </c>
      <c r="B67" s="289" t="s">
        <v>519</v>
      </c>
      <c r="C67" s="343">
        <v>54000000</v>
      </c>
      <c r="D67" s="288">
        <v>19750690</v>
      </c>
      <c r="E67" s="288">
        <f>'47 - SIGNAGE'!H225</f>
        <v>54000000</v>
      </c>
    </row>
    <row r="68" spans="1:5" x14ac:dyDescent="0.25">
      <c r="A68" s="286" t="s">
        <v>311</v>
      </c>
      <c r="B68" s="289" t="s">
        <v>312</v>
      </c>
      <c r="C68" s="343">
        <v>444000000</v>
      </c>
      <c r="D68" s="288">
        <v>189694530</v>
      </c>
      <c r="E68" s="288">
        <f>'48 - ENVIRONMENT'!H225</f>
        <v>800000000</v>
      </c>
    </row>
    <row r="69" spans="1:5" x14ac:dyDescent="0.25">
      <c r="A69" s="286" t="s">
        <v>313</v>
      </c>
      <c r="B69" s="289" t="s">
        <v>314</v>
      </c>
      <c r="C69" s="343">
        <v>10000000</v>
      </c>
      <c r="D69" s="288">
        <v>3657530</v>
      </c>
      <c r="E69" s="288">
        <f>'49 - OPARKS'!H225</f>
        <v>2000000</v>
      </c>
    </row>
    <row r="70" spans="1:5" x14ac:dyDescent="0.25">
      <c r="A70" s="286" t="s">
        <v>315</v>
      </c>
      <c r="B70" s="289" t="s">
        <v>316</v>
      </c>
      <c r="C70" s="343">
        <v>150000000</v>
      </c>
      <c r="D70" s="288">
        <v>54863020</v>
      </c>
      <c r="E70" s="288">
        <f>'50 - OWMA'!H225</f>
        <v>75000000</v>
      </c>
    </row>
    <row r="71" spans="1:5" x14ac:dyDescent="0.25">
      <c r="A71" s="290" t="s">
        <v>317</v>
      </c>
      <c r="B71" s="289" t="s">
        <v>318</v>
      </c>
      <c r="C71" s="343">
        <v>500000000</v>
      </c>
      <c r="D71" s="288">
        <v>182876720</v>
      </c>
      <c r="E71" s="288">
        <v>0</v>
      </c>
    </row>
    <row r="72" spans="1:5" x14ac:dyDescent="0.25">
      <c r="A72" s="286" t="s">
        <v>319</v>
      </c>
      <c r="B72" s="289" t="s">
        <v>320</v>
      </c>
      <c r="C72" s="343">
        <v>0</v>
      </c>
      <c r="D72" s="288">
        <v>0</v>
      </c>
      <c r="E72" s="288">
        <f>'51 - FORESTRY'!H225</f>
        <v>100000000</v>
      </c>
    </row>
    <row r="73" spans="1:5" ht="15.75" thickBot="1" x14ac:dyDescent="0.3">
      <c r="A73" s="298"/>
      <c r="B73" s="299" t="s">
        <v>321</v>
      </c>
      <c r="C73" s="300">
        <v>1158000000</v>
      </c>
      <c r="D73" s="300">
        <f t="shared" ref="D73" si="5">SUM(D67:D72)</f>
        <v>450842490</v>
      </c>
      <c r="E73" s="300">
        <f>SUM(E67:E72)</f>
        <v>1031000000</v>
      </c>
    </row>
    <row r="74" spans="1:5" s="294" customFormat="1" x14ac:dyDescent="0.25">
      <c r="A74" s="301"/>
      <c r="B74" s="302" t="s">
        <v>143</v>
      </c>
      <c r="C74" s="302"/>
      <c r="D74" s="303"/>
      <c r="E74" s="303"/>
    </row>
    <row r="75" spans="1:5" s="294" customFormat="1" x14ac:dyDescent="0.25">
      <c r="A75" s="286" t="s">
        <v>322</v>
      </c>
      <c r="B75" s="289" t="s">
        <v>323</v>
      </c>
      <c r="C75" s="343">
        <v>200055000</v>
      </c>
      <c r="D75" s="288">
        <v>598513310</v>
      </c>
      <c r="E75" s="288">
        <f>'52 - HEALTH'!H225</f>
        <v>5798000000</v>
      </c>
    </row>
    <row r="76" spans="1:5" x14ac:dyDescent="0.25">
      <c r="A76" s="286" t="s">
        <v>324</v>
      </c>
      <c r="B76" s="289" t="s">
        <v>520</v>
      </c>
      <c r="C76" s="343">
        <v>2975954500</v>
      </c>
      <c r="D76" s="288">
        <v>1264102220</v>
      </c>
      <c r="E76" s="288">
        <f>'53 - OHIS'!H225</f>
        <v>2641594690</v>
      </c>
    </row>
    <row r="77" spans="1:5" x14ac:dyDescent="0.25">
      <c r="A77" s="290" t="s">
        <v>1741</v>
      </c>
      <c r="B77" s="289" t="s">
        <v>1720</v>
      </c>
      <c r="C77" s="343">
        <v>500000000</v>
      </c>
      <c r="D77" s="288">
        <v>500000000</v>
      </c>
      <c r="E77" s="288">
        <f>'54 - LTH'!H225</f>
        <v>1000000000</v>
      </c>
    </row>
    <row r="78" spans="1:5" x14ac:dyDescent="0.25">
      <c r="A78" s="286" t="s">
        <v>327</v>
      </c>
      <c r="B78" s="289" t="s">
        <v>328</v>
      </c>
      <c r="C78" s="343">
        <v>60000000</v>
      </c>
      <c r="D78" s="288">
        <v>21945210</v>
      </c>
      <c r="E78" s="288">
        <f>'55 - HMB'!H225</f>
        <v>60000000</v>
      </c>
    </row>
    <row r="79" spans="1:5" x14ac:dyDescent="0.25">
      <c r="A79" s="286" t="s">
        <v>329</v>
      </c>
      <c r="B79" s="289" t="s">
        <v>330</v>
      </c>
      <c r="C79" s="343">
        <v>2103600000</v>
      </c>
      <c r="D79" s="288">
        <v>1985316710</v>
      </c>
      <c r="E79" s="288">
        <f>'56 - PHCB'!H225</f>
        <v>836951700</v>
      </c>
    </row>
    <row r="80" spans="1:5" ht="15.75" thickBot="1" x14ac:dyDescent="0.3">
      <c r="A80" s="291"/>
      <c r="B80" s="292" t="s">
        <v>331</v>
      </c>
      <c r="C80" s="293">
        <v>5839609500</v>
      </c>
      <c r="D80" s="293">
        <f t="shared" ref="D80" si="6">SUM(D75:D79)</f>
        <v>4369877450</v>
      </c>
      <c r="E80" s="293">
        <f>SUM(E75:E79)</f>
        <v>10336546390</v>
      </c>
    </row>
    <row r="81" spans="1:5" s="294" customFormat="1" x14ac:dyDescent="0.25">
      <c r="A81" s="295"/>
      <c r="B81" s="296" t="s">
        <v>144</v>
      </c>
      <c r="C81" s="296"/>
      <c r="D81" s="297"/>
      <c r="E81" s="297"/>
    </row>
    <row r="82" spans="1:5" s="294" customFormat="1" x14ac:dyDescent="0.25">
      <c r="A82" s="286" t="s">
        <v>332</v>
      </c>
      <c r="B82" s="289" t="s">
        <v>333</v>
      </c>
      <c r="C82" s="343">
        <v>1000000000</v>
      </c>
      <c r="D82" s="288">
        <v>365753450</v>
      </c>
      <c r="E82" s="288">
        <f>'57 - TRANS'!H225</f>
        <v>1100000000</v>
      </c>
    </row>
    <row r="83" spans="1:5" x14ac:dyDescent="0.25">
      <c r="A83" s="286" t="s">
        <v>334</v>
      </c>
      <c r="B83" s="289" t="s">
        <v>335</v>
      </c>
      <c r="C83" s="343">
        <v>3000000000</v>
      </c>
      <c r="D83" s="288">
        <v>3445010340</v>
      </c>
      <c r="E83" s="288">
        <f>'58 - WORKS'!H225</f>
        <v>5000000000</v>
      </c>
    </row>
    <row r="84" spans="1:5" x14ac:dyDescent="0.25">
      <c r="A84" s="286" t="s">
        <v>336</v>
      </c>
      <c r="B84" s="289" t="s">
        <v>521</v>
      </c>
      <c r="C84" s="343">
        <v>300000000</v>
      </c>
      <c r="D84" s="288">
        <v>109726030</v>
      </c>
      <c r="E84" s="288">
        <f>'59 - SG'!H225</f>
        <v>300000000</v>
      </c>
    </row>
    <row r="85" spans="1:5" x14ac:dyDescent="0.25">
      <c r="A85" s="286" t="s">
        <v>337</v>
      </c>
      <c r="B85" s="289" t="s">
        <v>522</v>
      </c>
      <c r="C85" s="343">
        <v>3703700</v>
      </c>
      <c r="D85" s="288">
        <v>1354640</v>
      </c>
      <c r="E85" s="288">
        <f>'60 - ORMA'!H225</f>
        <v>3703700</v>
      </c>
    </row>
    <row r="86" spans="1:5" x14ac:dyDescent="0.25">
      <c r="A86" s="286" t="s">
        <v>338</v>
      </c>
      <c r="B86" s="289" t="s">
        <v>339</v>
      </c>
      <c r="C86" s="343">
        <v>200000000</v>
      </c>
      <c r="D86" s="288">
        <v>73150690</v>
      </c>
      <c r="E86" s="288">
        <f>'61 - OSAMA'!H225</f>
        <v>100000000</v>
      </c>
    </row>
    <row r="87" spans="1:5" x14ac:dyDescent="0.25">
      <c r="A87" s="286" t="s">
        <v>340</v>
      </c>
      <c r="B87" s="289" t="s">
        <v>341</v>
      </c>
      <c r="C87" s="343">
        <v>150000000</v>
      </c>
      <c r="D87" s="288">
        <v>54863020</v>
      </c>
      <c r="E87" s="288">
        <f>'62 - OSPDC'!H225</f>
        <v>150000000</v>
      </c>
    </row>
    <row r="88" spans="1:5" x14ac:dyDescent="0.25">
      <c r="A88" s="286" t="s">
        <v>342</v>
      </c>
      <c r="B88" s="289" t="s">
        <v>343</v>
      </c>
      <c r="C88" s="343">
        <v>30000000</v>
      </c>
      <c r="D88" s="288">
        <v>10972600</v>
      </c>
      <c r="E88" s="288">
        <f>'63 - CTDA'!H225</f>
        <v>80000000</v>
      </c>
    </row>
    <row r="89" spans="1:5" x14ac:dyDescent="0.25">
      <c r="A89" s="286" t="s">
        <v>344</v>
      </c>
      <c r="B89" s="289" t="s">
        <v>345</v>
      </c>
      <c r="C89" s="343">
        <v>321500000</v>
      </c>
      <c r="D89" s="288">
        <v>117589730</v>
      </c>
      <c r="E89" s="288">
        <f>'64 - NEW TOWNS'!H225</f>
        <v>200000000</v>
      </c>
    </row>
    <row r="90" spans="1:5" x14ac:dyDescent="0.25">
      <c r="A90" s="286" t="s">
        <v>346</v>
      </c>
      <c r="B90" s="289" t="s">
        <v>347</v>
      </c>
      <c r="C90" s="343">
        <v>1500000000</v>
      </c>
      <c r="D90" s="288">
        <v>548630170</v>
      </c>
      <c r="E90" s="288">
        <f>'65 - LANDS'!H225</f>
        <v>500000000</v>
      </c>
    </row>
    <row r="91" spans="1:5" x14ac:dyDescent="0.25">
      <c r="A91" s="304" t="s">
        <v>348</v>
      </c>
      <c r="B91" s="305" t="s">
        <v>349</v>
      </c>
      <c r="C91" s="343">
        <v>0</v>
      </c>
      <c r="D91" s="288">
        <v>0</v>
      </c>
      <c r="E91" s="306">
        <f>'66 - MRDCA'!H225</f>
        <v>901000000</v>
      </c>
    </row>
    <row r="92" spans="1:5" ht="15.75" thickBot="1" x14ac:dyDescent="0.3">
      <c r="A92" s="298"/>
      <c r="B92" s="299" t="s">
        <v>350</v>
      </c>
      <c r="C92" s="300">
        <v>6505203700</v>
      </c>
      <c r="D92" s="300">
        <f t="shared" ref="D92" si="7">SUM(D82:D91)</f>
        <v>4727050670</v>
      </c>
      <c r="E92" s="300">
        <f>SUM(E82:E91)</f>
        <v>8334703700</v>
      </c>
    </row>
    <row r="93" spans="1:5" s="294" customFormat="1" x14ac:dyDescent="0.25">
      <c r="A93" s="301"/>
      <c r="B93" s="302" t="s">
        <v>145</v>
      </c>
      <c r="C93" s="302"/>
      <c r="D93" s="303"/>
      <c r="E93" s="303"/>
    </row>
    <row r="94" spans="1:5" s="294" customFormat="1" x14ac:dyDescent="0.25">
      <c r="A94" s="286" t="s">
        <v>351</v>
      </c>
      <c r="B94" s="289" t="s">
        <v>352</v>
      </c>
      <c r="C94" s="343">
        <v>80600000</v>
      </c>
      <c r="D94" s="288">
        <v>29479730</v>
      </c>
      <c r="E94" s="288">
        <f>'66 - HOME AFFAIRS'!H225</f>
        <v>80600000</v>
      </c>
    </row>
    <row r="95" spans="1:5" x14ac:dyDescent="0.25">
      <c r="A95" s="286" t="s">
        <v>353</v>
      </c>
      <c r="B95" s="289" t="s">
        <v>523</v>
      </c>
      <c r="C95" s="343">
        <v>2900000</v>
      </c>
      <c r="D95" s="288">
        <v>1060680</v>
      </c>
      <c r="E95" s="288">
        <f>'67 - WOMEN'!H225</f>
        <v>2060000</v>
      </c>
    </row>
    <row r="96" spans="1:5" x14ac:dyDescent="0.25">
      <c r="A96" s="286" t="s">
        <v>354</v>
      </c>
      <c r="B96" s="289" t="s">
        <v>355</v>
      </c>
      <c r="C96" s="343">
        <v>0</v>
      </c>
      <c r="D96" s="288">
        <v>0</v>
      </c>
      <c r="E96" s="288">
        <f>'68 - YOUTHSNSPORTS'!H225</f>
        <v>1000000</v>
      </c>
    </row>
    <row r="97" spans="1:5" x14ac:dyDescent="0.25">
      <c r="A97" s="290" t="s">
        <v>356</v>
      </c>
      <c r="B97" s="289" t="s">
        <v>357</v>
      </c>
      <c r="C97" s="343">
        <v>1000000</v>
      </c>
      <c r="D97" s="288">
        <v>365750</v>
      </c>
      <c r="E97" s="288">
        <v>0</v>
      </c>
    </row>
    <row r="98" spans="1:5" x14ac:dyDescent="0.25">
      <c r="A98" s="286" t="s">
        <v>358</v>
      </c>
      <c r="B98" s="289" t="s">
        <v>359</v>
      </c>
      <c r="C98" s="343">
        <v>10000000</v>
      </c>
      <c r="D98" s="288">
        <v>3657530</v>
      </c>
      <c r="E98" s="288">
        <f>'69 - SPORTS'!H225</f>
        <v>10000000</v>
      </c>
    </row>
    <row r="99" spans="1:5" ht="15.75" thickBot="1" x14ac:dyDescent="0.3">
      <c r="A99" s="291"/>
      <c r="B99" s="292" t="s">
        <v>360</v>
      </c>
      <c r="C99" s="293">
        <v>94500000</v>
      </c>
      <c r="D99" s="293">
        <f t="shared" ref="D99" si="8">SUM(D94:D98)</f>
        <v>34563690</v>
      </c>
      <c r="E99" s="293">
        <f>SUM(E94:E98)</f>
        <v>93660000</v>
      </c>
    </row>
    <row r="100" spans="1:5" s="294" customFormat="1" x14ac:dyDescent="0.25">
      <c r="A100" s="295"/>
      <c r="B100" s="296" t="s">
        <v>146</v>
      </c>
      <c r="C100" s="296"/>
      <c r="D100" s="297"/>
      <c r="E100" s="297"/>
    </row>
    <row r="101" spans="1:5" s="294" customFormat="1" x14ac:dyDescent="0.25">
      <c r="A101" s="286" t="s">
        <v>361</v>
      </c>
      <c r="B101" s="289" t="s">
        <v>362</v>
      </c>
      <c r="C101" s="343">
        <v>3000000</v>
      </c>
      <c r="D101" s="288">
        <v>1097260</v>
      </c>
      <c r="E101" s="288">
        <f>'70 - JSC'!H225</f>
        <v>3000000</v>
      </c>
    </row>
    <row r="102" spans="1:5" x14ac:dyDescent="0.25">
      <c r="A102" s="286" t="s">
        <v>363</v>
      </c>
      <c r="B102" s="289" t="s">
        <v>364</v>
      </c>
      <c r="C102" s="343">
        <v>79965000</v>
      </c>
      <c r="D102" s="288">
        <v>29247470</v>
      </c>
      <c r="E102" s="288">
        <f>'71 - JUSTICE'!H225</f>
        <v>50000000</v>
      </c>
    </row>
    <row r="103" spans="1:5" x14ac:dyDescent="0.25">
      <c r="A103" s="286" t="s">
        <v>365</v>
      </c>
      <c r="B103" s="289" t="s">
        <v>366</v>
      </c>
      <c r="C103" s="343">
        <v>120000000</v>
      </c>
      <c r="D103" s="288">
        <v>43890410</v>
      </c>
      <c r="E103" s="288">
        <f>'72 - HIGH COURT'!H225</f>
        <v>120000000</v>
      </c>
    </row>
    <row r="104" spans="1:5" x14ac:dyDescent="0.25">
      <c r="A104" s="286" t="s">
        <v>367</v>
      </c>
      <c r="B104" s="289" t="s">
        <v>368</v>
      </c>
      <c r="C104" s="343">
        <v>35000000</v>
      </c>
      <c r="D104" s="288">
        <v>12801370</v>
      </c>
      <c r="E104" s="288">
        <f>'73 - CCA'!H225</f>
        <v>35000000</v>
      </c>
    </row>
    <row r="105" spans="1:5" ht="15.75" thickBot="1" x14ac:dyDescent="0.3">
      <c r="A105" s="298"/>
      <c r="B105" s="299" t="s">
        <v>369</v>
      </c>
      <c r="C105" s="300">
        <v>237965000</v>
      </c>
      <c r="D105" s="300">
        <f t="shared" ref="D105" si="9">SUM(D101:D104)</f>
        <v>87036510</v>
      </c>
      <c r="E105" s="300">
        <f>SUM(E101:E104)</f>
        <v>208000000</v>
      </c>
    </row>
    <row r="106" spans="1:5" s="294" customFormat="1" x14ac:dyDescent="0.25">
      <c r="A106" s="301"/>
      <c r="B106" s="302" t="s">
        <v>147</v>
      </c>
      <c r="C106" s="302"/>
      <c r="D106" s="303"/>
      <c r="E106" s="303"/>
    </row>
    <row r="107" spans="1:5" s="294" customFormat="1" x14ac:dyDescent="0.25">
      <c r="A107" s="286" t="s">
        <v>370</v>
      </c>
      <c r="B107" s="289" t="s">
        <v>371</v>
      </c>
      <c r="C107" s="343">
        <v>0</v>
      </c>
      <c r="D107" s="288">
        <v>0</v>
      </c>
      <c r="E107" s="288">
        <f>'74 - INFO'!H225</f>
        <v>2500000</v>
      </c>
    </row>
    <row r="108" spans="1:5" s="294" customFormat="1" x14ac:dyDescent="0.25">
      <c r="A108" s="290" t="s">
        <v>372</v>
      </c>
      <c r="B108" s="289" t="s">
        <v>373</v>
      </c>
      <c r="C108" s="343">
        <v>5000000</v>
      </c>
      <c r="D108" s="288">
        <v>7783770</v>
      </c>
      <c r="E108" s="288">
        <v>0</v>
      </c>
    </row>
    <row r="109" spans="1:5" x14ac:dyDescent="0.25">
      <c r="A109" s="286" t="s">
        <v>374</v>
      </c>
      <c r="B109" s="289" t="s">
        <v>375</v>
      </c>
      <c r="C109" s="343">
        <v>307300000</v>
      </c>
      <c r="D109" s="288">
        <v>112396030</v>
      </c>
      <c r="E109" s="288">
        <f>'75 - OSBC'!H225</f>
        <v>307300000</v>
      </c>
    </row>
    <row r="110" spans="1:5" ht="15.75" thickBot="1" x14ac:dyDescent="0.3">
      <c r="A110" s="291"/>
      <c r="B110" s="292" t="s">
        <v>376</v>
      </c>
      <c r="C110" s="293">
        <v>312300000</v>
      </c>
      <c r="D110" s="293">
        <f t="shared" ref="D110" si="10">SUM(D107:D109)</f>
        <v>120179800</v>
      </c>
      <c r="E110" s="293">
        <f>SUM(E107:E109)</f>
        <v>309800000</v>
      </c>
    </row>
    <row r="111" spans="1:5" s="294" customFormat="1" x14ac:dyDescent="0.25">
      <c r="A111" s="295"/>
      <c r="B111" s="296" t="s">
        <v>148</v>
      </c>
      <c r="C111" s="296"/>
      <c r="D111" s="297"/>
      <c r="E111" s="297"/>
    </row>
    <row r="112" spans="1:5" s="294" customFormat="1" x14ac:dyDescent="0.25">
      <c r="A112" s="286" t="s">
        <v>377</v>
      </c>
      <c r="B112" s="289" t="s">
        <v>378</v>
      </c>
      <c r="C112" s="343">
        <v>0</v>
      </c>
      <c r="D112" s="288">
        <v>0</v>
      </c>
      <c r="E112" s="288">
        <f>'76 - WATER'!H225</f>
        <v>1500000</v>
      </c>
    </row>
    <row r="113" spans="1:5" x14ac:dyDescent="0.25">
      <c r="A113" s="286" t="s">
        <v>379</v>
      </c>
      <c r="B113" s="289" t="s">
        <v>380</v>
      </c>
      <c r="C113" s="343">
        <v>9450000000</v>
      </c>
      <c r="D113" s="288">
        <v>2868800510</v>
      </c>
      <c r="E113" s="288">
        <f>'77 - OSWC'!H225</f>
        <v>2950000000</v>
      </c>
    </row>
    <row r="114" spans="1:5" x14ac:dyDescent="0.25">
      <c r="A114" s="290" t="s">
        <v>381</v>
      </c>
      <c r="B114" s="289" t="s">
        <v>382</v>
      </c>
      <c r="C114" s="343">
        <v>1861149460</v>
      </c>
      <c r="D114" s="288">
        <v>1669607950</v>
      </c>
      <c r="E114" s="288">
        <v>0</v>
      </c>
    </row>
    <row r="115" spans="1:5" x14ac:dyDescent="0.25">
      <c r="A115" s="286" t="s">
        <v>383</v>
      </c>
      <c r="B115" s="289" t="s">
        <v>384</v>
      </c>
      <c r="C115" s="343">
        <v>687335400</v>
      </c>
      <c r="D115" s="288">
        <v>606806910</v>
      </c>
      <c r="E115" s="288">
        <f>'78 - RUWESA'!H225</f>
        <v>405000000</v>
      </c>
    </row>
    <row r="116" spans="1:5" x14ac:dyDescent="0.25">
      <c r="A116" s="304" t="s">
        <v>385</v>
      </c>
      <c r="B116" s="305" t="s">
        <v>386</v>
      </c>
      <c r="C116" s="343">
        <v>0</v>
      </c>
      <c r="D116" s="288">
        <v>0</v>
      </c>
      <c r="E116" s="306">
        <f>'79 - STOWASSA'!H225</f>
        <v>22250000</v>
      </c>
    </row>
    <row r="117" spans="1:5" ht="15.75" thickBot="1" x14ac:dyDescent="0.3">
      <c r="A117" s="298"/>
      <c r="B117" s="299" t="s">
        <v>387</v>
      </c>
      <c r="C117" s="300">
        <v>11998484860</v>
      </c>
      <c r="D117" s="300">
        <f t="shared" ref="D117" si="11">SUM(D112:D116)</f>
        <v>5145215370</v>
      </c>
      <c r="E117" s="300">
        <f>SUM(E112:E116)</f>
        <v>3378750000</v>
      </c>
    </row>
    <row r="118" spans="1:5" s="294" customFormat="1" x14ac:dyDescent="0.25">
      <c r="A118" s="301"/>
      <c r="B118" s="302" t="s">
        <v>388</v>
      </c>
      <c r="C118" s="302"/>
      <c r="D118" s="303"/>
      <c r="E118" s="303"/>
    </row>
    <row r="119" spans="1:5" s="294" customFormat="1" x14ac:dyDescent="0.25">
      <c r="A119" s="286" t="s">
        <v>389</v>
      </c>
      <c r="B119" s="289" t="s">
        <v>390</v>
      </c>
      <c r="C119" s="343">
        <v>1951900000</v>
      </c>
      <c r="D119" s="288">
        <v>7165270280</v>
      </c>
      <c r="E119" s="288">
        <f>'79 - FINANCE'!H225</f>
        <v>3034400000</v>
      </c>
    </row>
    <row r="120" spans="1:5" ht="15" hidden="1" customHeight="1" x14ac:dyDescent="0.25">
      <c r="A120" s="286" t="s">
        <v>391</v>
      </c>
      <c r="B120" s="289" t="s">
        <v>392</v>
      </c>
      <c r="C120" s="343">
        <v>8245961750</v>
      </c>
      <c r="D120" s="288">
        <v>0</v>
      </c>
      <c r="E120" s="288">
        <v>0</v>
      </c>
    </row>
    <row r="121" spans="1:5" x14ac:dyDescent="0.25">
      <c r="A121" s="286" t="s">
        <v>393</v>
      </c>
      <c r="B121" s="289" t="s">
        <v>394</v>
      </c>
      <c r="C121" s="343">
        <v>55125200000</v>
      </c>
      <c r="D121" s="288">
        <v>34857117010</v>
      </c>
      <c r="E121" s="288">
        <f>'81 - AG'!H225</f>
        <v>50321186020</v>
      </c>
    </row>
    <row r="122" spans="1:5" x14ac:dyDescent="0.25">
      <c r="A122" s="286" t="s">
        <v>395</v>
      </c>
      <c r="B122" s="289" t="s">
        <v>396</v>
      </c>
      <c r="C122" s="343">
        <v>11651594830</v>
      </c>
      <c r="D122" s="288">
        <v>4261611030</v>
      </c>
      <c r="E122" s="288">
        <f>'82 - IRS'!H225</f>
        <v>9608568380</v>
      </c>
    </row>
    <row r="123" spans="1:5" ht="15.75" thickBot="1" x14ac:dyDescent="0.3">
      <c r="A123" s="291"/>
      <c r="B123" s="292" t="s">
        <v>397</v>
      </c>
      <c r="C123" s="293">
        <f t="shared" ref="C123:D123" si="12">SUM(C119:C122)</f>
        <v>76974656580</v>
      </c>
      <c r="D123" s="293">
        <f t="shared" si="12"/>
        <v>46283998320</v>
      </c>
      <c r="E123" s="293">
        <f>SUM(E119:E122)</f>
        <v>62964154400</v>
      </c>
    </row>
    <row r="124" spans="1:5" s="294" customFormat="1" ht="15.75" thickBot="1" x14ac:dyDescent="0.3">
      <c r="A124" s="307"/>
      <c r="B124" s="308" t="s">
        <v>524</v>
      </c>
      <c r="C124" s="309">
        <f t="shared" ref="C124:D124" si="13">SUM(C123,C117,C110,C105,C99,C92,C80,C73,C65,C46,C37,C31,C25,C8)</f>
        <v>119550401040</v>
      </c>
      <c r="D124" s="309">
        <f t="shared" si="13"/>
        <v>82229070760</v>
      </c>
      <c r="E124" s="309">
        <f>SUM(E123,E117,E110,E105,E99,E92,E80,E73,E65,E46,E37,E31,E25,E8)</f>
        <v>109855051640</v>
      </c>
    </row>
  </sheetData>
  <mergeCells count="8">
    <mergeCell ref="A1:E1"/>
    <mergeCell ref="A2:E2"/>
    <mergeCell ref="A3:E3"/>
    <mergeCell ref="A5:A6"/>
    <mergeCell ref="B5:B6"/>
    <mergeCell ref="C5:C6"/>
    <mergeCell ref="D5:D6"/>
    <mergeCell ref="E5:E6"/>
  </mergeCells>
  <conditionalFormatting sqref="B63:B64">
    <cfRule type="duplicateValues" dxfId="43" priority="1"/>
  </conditionalFormatting>
  <pageMargins left="1.19" right="0.17" top="0.59" bottom="0.52" header="0.15748031496063" footer="0.15748031496063"/>
  <pageSetup paperSize="9" scale="60" firstPageNumber="15" fitToWidth="0" fitToHeight="0" orientation="portrait" r:id="rId1"/>
  <headerFooter>
    <oddFooter>&amp;C&amp;"-,Bold"&amp;16&amp;P</oddFooter>
  </headerFooter>
  <rowBreaks count="1" manualBreakCount="1">
    <brk id="84" max="4"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977</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157989270</v>
      </c>
      <c r="E11" s="700">
        <v>157784010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157989270</v>
      </c>
      <c r="E14" s="702">
        <f>SUM(E11:E13)</f>
        <v>157784010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8567010</v>
      </c>
      <c r="E17" s="700">
        <v>8332720</v>
      </c>
    </row>
    <row r="18" spans="2:5" ht="15.75" thickBot="1" x14ac:dyDescent="0.3">
      <c r="B18" s="358"/>
      <c r="C18" s="359" t="s">
        <v>1099</v>
      </c>
      <c r="D18" s="702">
        <f>SUM(D17)</f>
        <v>8567010</v>
      </c>
      <c r="E18" s="702">
        <f>SUM(E17)</f>
        <v>8332720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166556280</v>
      </c>
      <c r="E32" s="708">
        <f>E31+E25+E18+E14</f>
        <v>166116730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980</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9600000</v>
      </c>
      <c r="E11" s="700">
        <v>8361600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9600000</v>
      </c>
      <c r="E14" s="702">
        <f>SUM(E11:E13)</f>
        <v>8361600</v>
      </c>
    </row>
    <row r="15" spans="2:5" ht="15.75" hidden="1" thickBot="1" x14ac:dyDescent="0.3">
      <c r="B15" s="680">
        <v>21020000</v>
      </c>
      <c r="C15" s="681" t="s">
        <v>1097</v>
      </c>
      <c r="D15" s="695"/>
      <c r="E15" s="704"/>
    </row>
    <row r="16" spans="2:5" ht="15.75" hidden="1" thickBot="1" x14ac:dyDescent="0.3">
      <c r="B16" s="683">
        <v>21020100</v>
      </c>
      <c r="C16" s="684" t="s">
        <v>48</v>
      </c>
      <c r="D16" s="697"/>
      <c r="E16" s="698"/>
    </row>
    <row r="17" spans="2:5" ht="15" hidden="1" thickBot="1" x14ac:dyDescent="0.25">
      <c r="B17" s="351">
        <v>21020101</v>
      </c>
      <c r="C17" s="674" t="s">
        <v>1098</v>
      </c>
      <c r="D17" s="699">
        <v>0</v>
      </c>
      <c r="E17" s="700">
        <v>0</v>
      </c>
    </row>
    <row r="18" spans="2:5" ht="15.75" hidden="1" thickBot="1" x14ac:dyDescent="0.3">
      <c r="B18" s="358"/>
      <c r="C18" s="359" t="s">
        <v>1099</v>
      </c>
      <c r="D18" s="702">
        <f>SUM(D17)</f>
        <v>0</v>
      </c>
      <c r="E18" s="702">
        <f>SUM(E17)</f>
        <v>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9600000</v>
      </c>
      <c r="E32" s="708">
        <f>E31+E25+E18+E14</f>
        <v>8361600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983</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113107241</v>
      </c>
      <c r="E11" s="700">
        <v>146478260</v>
      </c>
    </row>
    <row r="12" spans="2:5" ht="15" hidden="1" customHeight="1" thickBot="1" x14ac:dyDescent="0.25">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1096</v>
      </c>
      <c r="D14" s="702">
        <f>SUM(D11:D13)</f>
        <v>113107241</v>
      </c>
      <c r="E14" s="702">
        <f>SUM(E11:E13)</f>
        <v>146478260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2904290</v>
      </c>
      <c r="E17" s="700">
        <v>7486390</v>
      </c>
    </row>
    <row r="18" spans="2:5" ht="15.75" thickBot="1" x14ac:dyDescent="0.3">
      <c r="B18" s="358"/>
      <c r="C18" s="359" t="s">
        <v>1099</v>
      </c>
      <c r="D18" s="702">
        <f>SUM(D17)</f>
        <v>2904290</v>
      </c>
      <c r="E18" s="702">
        <f>SUM(E17)</f>
        <v>7486390</v>
      </c>
    </row>
    <row r="19" spans="2:5" ht="15.75" hidden="1" customHeight="1" thickBot="1" x14ac:dyDescent="0.3">
      <c r="B19" s="683">
        <v>21020200</v>
      </c>
      <c r="C19" s="684" t="s">
        <v>50</v>
      </c>
      <c r="D19" s="695"/>
      <c r="E19" s="696"/>
    </row>
    <row r="20" spans="2:5" ht="15" hidden="1" customHeight="1" thickBot="1" x14ac:dyDescent="0.25">
      <c r="B20" s="351">
        <v>21020201</v>
      </c>
      <c r="C20" s="674" t="s">
        <v>1100</v>
      </c>
      <c r="D20" s="699">
        <v>0</v>
      </c>
      <c r="E20" s="700">
        <v>0</v>
      </c>
    </row>
    <row r="21" spans="2:5" ht="15" hidden="1" customHeight="1" thickBot="1" x14ac:dyDescent="0.25">
      <c r="B21" s="351">
        <v>21020202</v>
      </c>
      <c r="C21" s="674" t="s">
        <v>1101</v>
      </c>
      <c r="D21" s="699">
        <v>0</v>
      </c>
      <c r="E21" s="700">
        <v>0</v>
      </c>
    </row>
    <row r="22" spans="2:5" ht="15" hidden="1" customHeight="1" thickBot="1" x14ac:dyDescent="0.25">
      <c r="B22" s="351">
        <v>21020203</v>
      </c>
      <c r="C22" s="674" t="s">
        <v>1102</v>
      </c>
      <c r="D22" s="699">
        <v>0</v>
      </c>
      <c r="E22" s="700">
        <v>0</v>
      </c>
    </row>
    <row r="23" spans="2:5" ht="15" hidden="1" customHeight="1" thickBot="1" x14ac:dyDescent="0.25">
      <c r="B23" s="351">
        <v>21020204</v>
      </c>
      <c r="C23" s="674" t="s">
        <v>1103</v>
      </c>
      <c r="D23" s="699">
        <v>0</v>
      </c>
      <c r="E23" s="700">
        <v>0</v>
      </c>
    </row>
    <row r="24" spans="2:5" ht="15" hidden="1" customHeight="1" thickBot="1" x14ac:dyDescent="0.25">
      <c r="B24" s="351">
        <v>21020205</v>
      </c>
      <c r="C24" s="674" t="s">
        <v>1104</v>
      </c>
      <c r="D24" s="699">
        <v>0</v>
      </c>
      <c r="E24" s="700">
        <v>0</v>
      </c>
    </row>
    <row r="25" spans="2:5" ht="15.75" hidden="1" customHeight="1" thickBot="1" x14ac:dyDescent="0.3">
      <c r="B25" s="358"/>
      <c r="C25" s="359" t="s">
        <v>1105</v>
      </c>
      <c r="D25" s="702">
        <f>SUM(D20:D24)</f>
        <v>0</v>
      </c>
      <c r="E25" s="702">
        <f>SUM(E20:E24)</f>
        <v>0</v>
      </c>
    </row>
    <row r="26" spans="2:5" ht="15.75" hidden="1" customHeight="1" thickBot="1" x14ac:dyDescent="0.3">
      <c r="B26" s="683">
        <v>21030000</v>
      </c>
      <c r="C26" s="684" t="s">
        <v>52</v>
      </c>
      <c r="D26" s="695"/>
      <c r="E26" s="696"/>
    </row>
    <row r="27" spans="2:5" ht="15.75" hidden="1" customHeight="1" thickBot="1" x14ac:dyDescent="0.3">
      <c r="B27" s="683">
        <v>21030100</v>
      </c>
      <c r="C27" s="684" t="s">
        <v>52</v>
      </c>
      <c r="D27" s="697"/>
      <c r="E27" s="698"/>
    </row>
    <row r="28" spans="2:5" ht="15" hidden="1" customHeight="1" thickBot="1" x14ac:dyDescent="0.25">
      <c r="B28" s="351">
        <v>21030101</v>
      </c>
      <c r="C28" s="674" t="s">
        <v>1106</v>
      </c>
      <c r="D28" s="699">
        <v>0</v>
      </c>
      <c r="E28" s="700">
        <v>0</v>
      </c>
    </row>
    <row r="29" spans="2:5" ht="15" hidden="1" customHeight="1" thickBot="1" x14ac:dyDescent="0.25">
      <c r="B29" s="351">
        <v>21030102</v>
      </c>
      <c r="C29" s="674" t="s">
        <v>1107</v>
      </c>
      <c r="D29" s="699">
        <v>0</v>
      </c>
      <c r="E29" s="700">
        <v>0</v>
      </c>
    </row>
    <row r="30" spans="2:5" ht="15" hidden="1" customHeight="1" thickBot="1" x14ac:dyDescent="0.25">
      <c r="B30" s="351">
        <v>21030103</v>
      </c>
      <c r="C30" s="674" t="s">
        <v>1108</v>
      </c>
      <c r="D30" s="699">
        <v>0</v>
      </c>
      <c r="E30" s="700">
        <v>0</v>
      </c>
    </row>
    <row r="31" spans="2:5" ht="15.7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116011531</v>
      </c>
      <c r="E32" s="708">
        <f>E31+E25+E18+E14</f>
        <v>153964650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991</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95520384.920000002</v>
      </c>
      <c r="E11" s="700">
        <v>77546580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95520384.920000002</v>
      </c>
      <c r="E14" s="702">
        <f>SUM(E11:E13)</f>
        <v>77546580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2689540</v>
      </c>
      <c r="E17" s="700">
        <v>2017630</v>
      </c>
    </row>
    <row r="18" spans="2:5" ht="15.75" thickBot="1" x14ac:dyDescent="0.3">
      <c r="B18" s="358"/>
      <c r="C18" s="359" t="s">
        <v>1099</v>
      </c>
      <c r="D18" s="702">
        <f>SUM(D17)</f>
        <v>2689540</v>
      </c>
      <c r="E18" s="702">
        <f>SUM(E17)</f>
        <v>2017630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98209924.920000002</v>
      </c>
      <c r="E32" s="708">
        <f>E31+E25+E18+E14</f>
        <v>79564210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992</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84802466.049999997</v>
      </c>
      <c r="E11" s="700">
        <v>14231220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84802466.049999997</v>
      </c>
      <c r="E14" s="702">
        <f>SUM(E11:E13)</f>
        <v>14231220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4321320</v>
      </c>
      <c r="E17" s="700">
        <v>555090</v>
      </c>
    </row>
    <row r="18" spans="2:5" ht="15.75" thickBot="1" x14ac:dyDescent="0.3">
      <c r="B18" s="358"/>
      <c r="C18" s="359" t="s">
        <v>1099</v>
      </c>
      <c r="D18" s="702">
        <f>SUM(D17)</f>
        <v>4321320</v>
      </c>
      <c r="E18" s="702">
        <f>SUM(E17)</f>
        <v>555090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89123786.049999997</v>
      </c>
      <c r="E32" s="708">
        <f>E31+E25+E18+E14</f>
        <v>14786310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993</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437853285</v>
      </c>
      <c r="E11" s="700">
        <v>449684920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437853285</v>
      </c>
      <c r="E14" s="702">
        <f>SUM(E11:E13)</f>
        <v>449684920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16984630</v>
      </c>
      <c r="E17" s="700">
        <v>23905490</v>
      </c>
    </row>
    <row r="18" spans="2:5" ht="15.75" thickBot="1" x14ac:dyDescent="0.3">
      <c r="B18" s="358"/>
      <c r="C18" s="359" t="s">
        <v>1099</v>
      </c>
      <c r="D18" s="702">
        <f>SUM(D17)</f>
        <v>16984630</v>
      </c>
      <c r="E18" s="702">
        <f>SUM(E17)</f>
        <v>23905490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454837915</v>
      </c>
      <c r="E32" s="708">
        <f>E31+E25+E18+E14</f>
        <v>473590410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B1:E36"/>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994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35233870</v>
      </c>
      <c r="E11" s="700">
        <v>58329680</v>
      </c>
    </row>
    <row r="12" spans="2:5" ht="14.25" hidden="1" customHeight="1" x14ac:dyDescent="0.2">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1096</v>
      </c>
      <c r="D14" s="702">
        <f>SUM(D11:D13)</f>
        <v>35233870</v>
      </c>
      <c r="E14" s="702">
        <f>SUM(E11:E13)</f>
        <v>58329680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1384240</v>
      </c>
      <c r="E17" s="700">
        <v>2943960</v>
      </c>
    </row>
    <row r="18" spans="2:5" ht="15.75" thickBot="1" x14ac:dyDescent="0.3">
      <c r="B18" s="358"/>
      <c r="C18" s="359" t="s">
        <v>1099</v>
      </c>
      <c r="D18" s="702">
        <f>SUM(D17)</f>
        <v>1384240</v>
      </c>
      <c r="E18" s="702">
        <f>SUM(E17)</f>
        <v>2943960</v>
      </c>
    </row>
    <row r="19" spans="2:5" ht="15" hidden="1" customHeight="1" x14ac:dyDescent="0.25">
      <c r="B19" s="683">
        <v>21020200</v>
      </c>
      <c r="C19" s="684" t="s">
        <v>50</v>
      </c>
      <c r="D19" s="695"/>
      <c r="E19" s="696"/>
    </row>
    <row r="20" spans="2:5" ht="14.25" hidden="1" customHeight="1" x14ac:dyDescent="0.2">
      <c r="B20" s="351">
        <v>21020201</v>
      </c>
      <c r="C20" s="674" t="s">
        <v>1100</v>
      </c>
      <c r="D20" s="699">
        <v>0</v>
      </c>
      <c r="E20" s="700">
        <v>0</v>
      </c>
    </row>
    <row r="21" spans="2:5" ht="14.25" hidden="1" customHeight="1" x14ac:dyDescent="0.2">
      <c r="B21" s="351">
        <v>21020202</v>
      </c>
      <c r="C21" s="674" t="s">
        <v>1101</v>
      </c>
      <c r="D21" s="699">
        <v>0</v>
      </c>
      <c r="E21" s="700">
        <v>0</v>
      </c>
    </row>
    <row r="22" spans="2:5" ht="14.25" hidden="1" customHeight="1" x14ac:dyDescent="0.2">
      <c r="B22" s="351">
        <v>21020203</v>
      </c>
      <c r="C22" s="674" t="s">
        <v>1102</v>
      </c>
      <c r="D22" s="699">
        <v>0</v>
      </c>
      <c r="E22" s="700">
        <v>0</v>
      </c>
    </row>
    <row r="23" spans="2:5" ht="14.25" hidden="1" customHeight="1" x14ac:dyDescent="0.2">
      <c r="B23" s="351">
        <v>21020204</v>
      </c>
      <c r="C23" s="674" t="s">
        <v>1103</v>
      </c>
      <c r="D23" s="699">
        <v>0</v>
      </c>
      <c r="E23" s="700">
        <v>0</v>
      </c>
    </row>
    <row r="24" spans="2:5" ht="15" hidden="1" customHeight="1" thickBot="1" x14ac:dyDescent="0.25">
      <c r="B24" s="351">
        <v>21020205</v>
      </c>
      <c r="C24" s="674" t="s">
        <v>1104</v>
      </c>
      <c r="D24" s="699">
        <v>0</v>
      </c>
      <c r="E24" s="700">
        <v>0</v>
      </c>
    </row>
    <row r="25" spans="2:5" ht="15.75" hidden="1" customHeight="1" thickBot="1" x14ac:dyDescent="0.3">
      <c r="B25" s="358"/>
      <c r="C25" s="359" t="s">
        <v>1105</v>
      </c>
      <c r="D25" s="702">
        <f>SUM(D20:D24)</f>
        <v>0</v>
      </c>
      <c r="E25" s="702">
        <f>SUM(E20:E24)</f>
        <v>0</v>
      </c>
    </row>
    <row r="26" spans="2:5" ht="15" hidden="1" customHeight="1" x14ac:dyDescent="0.25">
      <c r="B26" s="683">
        <v>21030000</v>
      </c>
      <c r="C26" s="684" t="s">
        <v>52</v>
      </c>
      <c r="D26" s="695"/>
      <c r="E26" s="696"/>
    </row>
    <row r="27" spans="2:5" ht="15" hidden="1" customHeight="1" x14ac:dyDescent="0.25">
      <c r="B27" s="683">
        <v>21030100</v>
      </c>
      <c r="C27" s="684" t="s">
        <v>52</v>
      </c>
      <c r="D27" s="697"/>
      <c r="E27" s="698"/>
    </row>
    <row r="28" spans="2:5" ht="14.25" hidden="1" customHeight="1" x14ac:dyDescent="0.2">
      <c r="B28" s="351">
        <v>21030101</v>
      </c>
      <c r="C28" s="674" t="s">
        <v>1106</v>
      </c>
      <c r="D28" s="699">
        <v>0</v>
      </c>
      <c r="E28" s="700">
        <v>0</v>
      </c>
    </row>
    <row r="29" spans="2:5" ht="14.25" hidden="1" customHeight="1" x14ac:dyDescent="0.2">
      <c r="B29" s="351">
        <v>21030102</v>
      </c>
      <c r="C29" s="674" t="s">
        <v>1107</v>
      </c>
      <c r="D29" s="699">
        <v>0</v>
      </c>
      <c r="E29" s="700">
        <v>0</v>
      </c>
    </row>
    <row r="30" spans="2:5" ht="15" hidden="1" customHeight="1" thickBot="1" x14ac:dyDescent="0.25">
      <c r="B30" s="351">
        <v>21030103</v>
      </c>
      <c r="C30" s="674" t="s">
        <v>1108</v>
      </c>
      <c r="D30" s="699">
        <v>0</v>
      </c>
      <c r="E30" s="700">
        <v>0</v>
      </c>
    </row>
    <row r="31" spans="2:5" ht="15.7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36618110</v>
      </c>
      <c r="E32" s="708">
        <f>E31+E25+E18+E14</f>
        <v>61273640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9" t="s">
        <v>1742</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3370358300</v>
      </c>
      <c r="E11" s="700">
        <v>3825150050</v>
      </c>
    </row>
    <row r="12" spans="2:5" ht="14.25" hidden="1" customHeight="1" x14ac:dyDescent="0.2">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1096</v>
      </c>
      <c r="D14" s="702">
        <f>SUM(D11:D13)</f>
        <v>3370358300</v>
      </c>
      <c r="E14" s="702">
        <f>SUM(E11:E13)</f>
        <v>3825150050</v>
      </c>
    </row>
    <row r="15" spans="2:5" ht="15" hidden="1" customHeight="1" x14ac:dyDescent="0.25">
      <c r="B15" s="680">
        <v>21020000</v>
      </c>
      <c r="C15" s="681" t="s">
        <v>1097</v>
      </c>
      <c r="D15" s="695"/>
      <c r="E15" s="704"/>
    </row>
    <row r="16" spans="2:5" ht="15" hidden="1" customHeight="1" x14ac:dyDescent="0.25">
      <c r="B16" s="683">
        <v>21020100</v>
      </c>
      <c r="C16" s="684" t="s">
        <v>48</v>
      </c>
      <c r="D16" s="697"/>
      <c r="E16" s="698"/>
    </row>
    <row r="17" spans="2:5" ht="15" hidden="1" customHeight="1" thickBot="1" x14ac:dyDescent="0.25">
      <c r="B17" s="351">
        <v>21020101</v>
      </c>
      <c r="C17" s="674" t="s">
        <v>1098</v>
      </c>
      <c r="D17" s="699">
        <v>0</v>
      </c>
      <c r="E17" s="700">
        <v>0</v>
      </c>
    </row>
    <row r="18" spans="2:5" ht="15.75" hidden="1" customHeight="1" thickBot="1" x14ac:dyDescent="0.3">
      <c r="B18" s="358"/>
      <c r="C18" s="359" t="s">
        <v>1099</v>
      </c>
      <c r="D18" s="702">
        <f>SUM(D17)</f>
        <v>0</v>
      </c>
      <c r="E18" s="702">
        <f>SUM(E17)</f>
        <v>0</v>
      </c>
    </row>
    <row r="19" spans="2:5" ht="15" hidden="1" customHeight="1" thickBot="1" x14ac:dyDescent="0.3">
      <c r="B19" s="683">
        <v>21020200</v>
      </c>
      <c r="C19" s="684" t="s">
        <v>50</v>
      </c>
      <c r="D19" s="695"/>
      <c r="E19" s="696"/>
    </row>
    <row r="20" spans="2:5" ht="14.25" hidden="1" customHeight="1" thickBot="1" x14ac:dyDescent="0.25">
      <c r="B20" s="351">
        <v>21020201</v>
      </c>
      <c r="C20" s="674" t="s">
        <v>1100</v>
      </c>
      <c r="D20" s="699">
        <v>0</v>
      </c>
      <c r="E20" s="700">
        <v>0</v>
      </c>
    </row>
    <row r="21" spans="2:5" ht="14.25" hidden="1" customHeight="1" thickBot="1" x14ac:dyDescent="0.25">
      <c r="B21" s="351">
        <v>21020202</v>
      </c>
      <c r="C21" s="674" t="s">
        <v>1101</v>
      </c>
      <c r="D21" s="699">
        <v>0</v>
      </c>
      <c r="E21" s="700">
        <v>0</v>
      </c>
    </row>
    <row r="22" spans="2:5" ht="14.25" hidden="1" customHeight="1" thickBot="1" x14ac:dyDescent="0.25">
      <c r="B22" s="351">
        <v>21020203</v>
      </c>
      <c r="C22" s="674" t="s">
        <v>1102</v>
      </c>
      <c r="D22" s="699">
        <v>0</v>
      </c>
      <c r="E22" s="700">
        <v>0</v>
      </c>
    </row>
    <row r="23" spans="2:5" ht="14.25" hidden="1" customHeight="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 hidden="1" customHeight="1" thickBot="1" x14ac:dyDescent="0.3">
      <c r="B26" s="683">
        <v>21030000</v>
      </c>
      <c r="C26" s="684" t="s">
        <v>52</v>
      </c>
      <c r="D26" s="695"/>
      <c r="E26" s="696"/>
    </row>
    <row r="27" spans="2:5" ht="15" hidden="1" customHeight="1" thickBot="1" x14ac:dyDescent="0.3">
      <c r="B27" s="683">
        <v>21030100</v>
      </c>
      <c r="C27" s="684" t="s">
        <v>52</v>
      </c>
      <c r="D27" s="697"/>
      <c r="E27" s="698"/>
    </row>
    <row r="28" spans="2:5" ht="14.25" hidden="1" customHeight="1" thickBot="1" x14ac:dyDescent="0.25">
      <c r="B28" s="351">
        <v>21030101</v>
      </c>
      <c r="C28" s="674" t="s">
        <v>1106</v>
      </c>
      <c r="D28" s="699">
        <v>0</v>
      </c>
      <c r="E28" s="700">
        <v>0</v>
      </c>
    </row>
    <row r="29" spans="2:5" ht="14.25" hidden="1" customHeight="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3370358300</v>
      </c>
      <c r="E32" s="708">
        <f>E31+E25+E18+E14</f>
        <v>3825150050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999</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2168464339.9963498</v>
      </c>
      <c r="E11" s="700">
        <v>2465551870</v>
      </c>
    </row>
    <row r="12" spans="2:5" ht="14.25" hidden="1" customHeight="1" x14ac:dyDescent="0.2">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1096</v>
      </c>
      <c r="D14" s="702">
        <f>SUM(D11:D13)</f>
        <v>2168464339.9963498</v>
      </c>
      <c r="E14" s="702">
        <f>SUM(E11:E13)</f>
        <v>2465551870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77393060</v>
      </c>
      <c r="E17" s="700">
        <v>165653970</v>
      </c>
    </row>
    <row r="18" spans="2:5" ht="15.75" thickBot="1" x14ac:dyDescent="0.3">
      <c r="B18" s="358"/>
      <c r="C18" s="359" t="s">
        <v>1099</v>
      </c>
      <c r="D18" s="702">
        <f>SUM(D17)</f>
        <v>77393060</v>
      </c>
      <c r="E18" s="702">
        <f>SUM(E17)</f>
        <v>165653970</v>
      </c>
    </row>
    <row r="19" spans="2:5" ht="15" hidden="1" customHeight="1" x14ac:dyDescent="0.25">
      <c r="B19" s="683">
        <v>21020200</v>
      </c>
      <c r="C19" s="684" t="s">
        <v>50</v>
      </c>
      <c r="D19" s="695"/>
      <c r="E19" s="696"/>
    </row>
    <row r="20" spans="2:5" ht="14.25" hidden="1" customHeight="1" x14ac:dyDescent="0.2">
      <c r="B20" s="351">
        <v>21020201</v>
      </c>
      <c r="C20" s="674" t="s">
        <v>1100</v>
      </c>
      <c r="D20" s="699">
        <v>0</v>
      </c>
      <c r="E20" s="700">
        <v>0</v>
      </c>
    </row>
    <row r="21" spans="2:5" ht="14.25" hidden="1" customHeight="1" x14ac:dyDescent="0.2">
      <c r="B21" s="351">
        <v>21020202</v>
      </c>
      <c r="C21" s="674" t="s">
        <v>1101</v>
      </c>
      <c r="D21" s="699">
        <v>0</v>
      </c>
      <c r="E21" s="700">
        <v>0</v>
      </c>
    </row>
    <row r="22" spans="2:5" ht="14.25" hidden="1" customHeight="1" x14ac:dyDescent="0.2">
      <c r="B22" s="351">
        <v>21020203</v>
      </c>
      <c r="C22" s="674" t="s">
        <v>1102</v>
      </c>
      <c r="D22" s="699">
        <v>0</v>
      </c>
      <c r="E22" s="700">
        <v>0</v>
      </c>
    </row>
    <row r="23" spans="2:5" ht="14.25" hidden="1" customHeight="1" x14ac:dyDescent="0.2">
      <c r="B23" s="351">
        <v>21020204</v>
      </c>
      <c r="C23" s="674" t="s">
        <v>1103</v>
      </c>
      <c r="D23" s="699">
        <v>0</v>
      </c>
      <c r="E23" s="700">
        <v>0</v>
      </c>
    </row>
    <row r="24" spans="2:5" ht="15" hidden="1" customHeight="1" thickBot="1" x14ac:dyDescent="0.25">
      <c r="B24" s="351">
        <v>21020205</v>
      </c>
      <c r="C24" s="674" t="s">
        <v>1104</v>
      </c>
      <c r="D24" s="699">
        <v>0</v>
      </c>
      <c r="E24" s="700">
        <v>0</v>
      </c>
    </row>
    <row r="25" spans="2:5" ht="15.75" hidden="1" customHeight="1" thickBot="1" x14ac:dyDescent="0.3">
      <c r="B25" s="358"/>
      <c r="C25" s="359" t="s">
        <v>1105</v>
      </c>
      <c r="D25" s="702">
        <f>SUM(D20:D24)</f>
        <v>0</v>
      </c>
      <c r="E25" s="702">
        <f>SUM(E20:E24)</f>
        <v>0</v>
      </c>
    </row>
    <row r="26" spans="2:5" ht="15" hidden="1" customHeight="1" x14ac:dyDescent="0.25">
      <c r="B26" s="683">
        <v>21030000</v>
      </c>
      <c r="C26" s="684" t="s">
        <v>52</v>
      </c>
      <c r="D26" s="695"/>
      <c r="E26" s="696"/>
    </row>
    <row r="27" spans="2:5" ht="15" hidden="1" customHeight="1" x14ac:dyDescent="0.25">
      <c r="B27" s="683">
        <v>21030100</v>
      </c>
      <c r="C27" s="684" t="s">
        <v>52</v>
      </c>
      <c r="D27" s="697"/>
      <c r="E27" s="698"/>
    </row>
    <row r="28" spans="2:5" ht="14.25" hidden="1" customHeight="1" x14ac:dyDescent="0.2">
      <c r="B28" s="351">
        <v>21030101</v>
      </c>
      <c r="C28" s="674" t="s">
        <v>1106</v>
      </c>
      <c r="D28" s="699">
        <v>0</v>
      </c>
      <c r="E28" s="700">
        <v>0</v>
      </c>
    </row>
    <row r="29" spans="2:5" ht="14.25" hidden="1" customHeight="1" x14ac:dyDescent="0.2">
      <c r="B29" s="351">
        <v>21030102</v>
      </c>
      <c r="C29" s="674" t="s">
        <v>1107</v>
      </c>
      <c r="D29" s="699">
        <v>0</v>
      </c>
      <c r="E29" s="700">
        <v>0</v>
      </c>
    </row>
    <row r="30" spans="2:5" ht="15" hidden="1" customHeight="1" thickBot="1" x14ac:dyDescent="0.25">
      <c r="B30" s="351">
        <v>21030103</v>
      </c>
      <c r="C30" s="674" t="s">
        <v>1108</v>
      </c>
      <c r="D30" s="699">
        <v>0</v>
      </c>
      <c r="E30" s="700">
        <v>0</v>
      </c>
    </row>
    <row r="31" spans="2:5" ht="15.7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2245857399.9963498</v>
      </c>
      <c r="E32" s="708">
        <f>E31+E25+E18+E14</f>
        <v>2631205840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37" orientation="portrait" r:id="rId1"/>
  <headerFooter>
    <oddFooter>&amp;C&amp;"Rockwell,Bold"&amp;16&amp;P</oddFooter>
  </headerFooter>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B1:E36"/>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1005</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66338300</v>
      </c>
      <c r="E11" s="700">
        <v>87831690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66338300</v>
      </c>
      <c r="E14" s="702">
        <f>SUM(E11:E13)</f>
        <v>87831690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5170840</v>
      </c>
      <c r="E17" s="700">
        <v>5439840</v>
      </c>
    </row>
    <row r="18" spans="2:5" ht="15.75" thickBot="1" x14ac:dyDescent="0.3">
      <c r="B18" s="358"/>
      <c r="C18" s="359" t="s">
        <v>1099</v>
      </c>
      <c r="D18" s="702">
        <f>SUM(D17)</f>
        <v>5170840</v>
      </c>
      <c r="E18" s="702">
        <f>SUM(E17)</f>
        <v>5439840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71509140</v>
      </c>
      <c r="E32" s="708">
        <f>E31+E25+E18+E14</f>
        <v>93271530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130"/>
  <sheetViews>
    <sheetView view="pageBreakPreview" zoomScaleNormal="100" zoomScaleSheetLayoutView="100" workbookViewId="0">
      <selection activeCell="E10" sqref="E10"/>
    </sheetView>
  </sheetViews>
  <sheetFormatPr defaultRowHeight="15" x14ac:dyDescent="0.25"/>
  <cols>
    <col min="1" max="1" width="18" style="310" customWidth="1"/>
    <col min="2" max="2" width="62.28515625" style="136" customWidth="1"/>
    <col min="3" max="4" width="20" style="136" customWidth="1"/>
    <col min="5" max="5" width="21.85546875" style="136" customWidth="1"/>
    <col min="6" max="6" width="20.42578125" style="136" hidden="1" customWidth="1"/>
    <col min="7" max="7" width="19.140625" style="136" hidden="1" customWidth="1"/>
    <col min="8" max="8" width="20.28515625" style="136" hidden="1" customWidth="1"/>
    <col min="9" max="9" width="18.7109375" style="136" hidden="1" customWidth="1"/>
    <col min="10" max="10" width="22.42578125" style="136" hidden="1" customWidth="1"/>
    <col min="11" max="11" width="19.5703125" style="136" hidden="1" customWidth="1"/>
    <col min="12" max="12" width="17.85546875" style="136" hidden="1" customWidth="1"/>
    <col min="13" max="13" width="17.28515625" style="136" hidden="1" customWidth="1"/>
    <col min="14" max="15" width="18.7109375" style="136" hidden="1" customWidth="1"/>
    <col min="16" max="16384" width="9.140625" style="136"/>
  </cols>
  <sheetData>
    <row r="1" spans="1:15" s="338" customFormat="1" ht="36" x14ac:dyDescent="0.55000000000000004">
      <c r="A1" s="960" t="s">
        <v>0</v>
      </c>
      <c r="B1" s="960"/>
      <c r="C1" s="960"/>
      <c r="D1" s="960"/>
      <c r="E1" s="960"/>
      <c r="F1" s="337"/>
      <c r="G1" s="337"/>
      <c r="H1" s="337"/>
      <c r="I1" s="337"/>
      <c r="J1" s="337"/>
      <c r="K1" s="337"/>
    </row>
    <row r="2" spans="1:15" s="338" customFormat="1" ht="31.5" x14ac:dyDescent="0.5">
      <c r="A2" s="961" t="s">
        <v>1</v>
      </c>
      <c r="B2" s="961"/>
      <c r="C2" s="961"/>
      <c r="D2" s="961"/>
      <c r="E2" s="961"/>
      <c r="F2" s="339"/>
      <c r="G2" s="339"/>
      <c r="H2" s="339"/>
      <c r="I2" s="339"/>
      <c r="J2" s="339"/>
      <c r="K2" s="339"/>
    </row>
    <row r="3" spans="1:15" s="338" customFormat="1" ht="31.5" x14ac:dyDescent="0.2">
      <c r="A3" s="962" t="s">
        <v>1699</v>
      </c>
      <c r="B3" s="962"/>
      <c r="C3" s="962"/>
      <c r="D3" s="962"/>
      <c r="E3" s="962"/>
      <c r="F3" s="340"/>
      <c r="G3" s="340"/>
      <c r="H3" s="340"/>
      <c r="I3" s="340"/>
      <c r="J3" s="340"/>
      <c r="K3" s="340"/>
    </row>
    <row r="4" spans="1:15" s="137" customFormat="1" ht="7.5" thickBot="1" x14ac:dyDescent="0.2"/>
    <row r="5" spans="1:15" s="282" customFormat="1" ht="15" customHeight="1" x14ac:dyDescent="0.25">
      <c r="A5" s="970" t="s">
        <v>209</v>
      </c>
      <c r="B5" s="970" t="s">
        <v>210</v>
      </c>
      <c r="C5" s="963" t="s">
        <v>398</v>
      </c>
      <c r="D5" s="963" t="s">
        <v>211</v>
      </c>
      <c r="E5" s="963" t="s">
        <v>1702</v>
      </c>
      <c r="F5" s="980" t="s">
        <v>20</v>
      </c>
      <c r="G5" s="980" t="s">
        <v>36</v>
      </c>
      <c r="H5" s="980" t="s">
        <v>512</v>
      </c>
      <c r="I5" s="980" t="s">
        <v>21</v>
      </c>
      <c r="J5" s="980" t="s">
        <v>37</v>
      </c>
      <c r="K5" s="980" t="s">
        <v>513</v>
      </c>
      <c r="L5" s="980" t="s">
        <v>514</v>
      </c>
      <c r="M5" s="980" t="s">
        <v>515</v>
      </c>
      <c r="N5" s="963" t="s">
        <v>516</v>
      </c>
      <c r="O5" s="963" t="s">
        <v>517</v>
      </c>
    </row>
    <row r="6" spans="1:15" s="282" customFormat="1" ht="28.5" customHeight="1" thickBot="1" x14ac:dyDescent="0.3">
      <c r="A6" s="971"/>
      <c r="B6" s="971"/>
      <c r="C6" s="964"/>
      <c r="D6" s="964"/>
      <c r="E6" s="964"/>
      <c r="F6" s="981"/>
      <c r="G6" s="981"/>
      <c r="H6" s="981"/>
      <c r="I6" s="981"/>
      <c r="J6" s="981"/>
      <c r="K6" s="981"/>
      <c r="L6" s="981"/>
      <c r="M6" s="981"/>
      <c r="N6" s="964"/>
      <c r="O6" s="964"/>
    </row>
    <row r="7" spans="1:15" x14ac:dyDescent="0.25">
      <c r="A7" s="283"/>
      <c r="B7" s="284"/>
      <c r="C7" s="342" t="s">
        <v>5</v>
      </c>
      <c r="D7" s="342" t="s">
        <v>5</v>
      </c>
      <c r="E7" s="342" t="s">
        <v>5</v>
      </c>
      <c r="F7" s="342" t="s">
        <v>5</v>
      </c>
      <c r="G7" s="342" t="s">
        <v>5</v>
      </c>
      <c r="H7" s="342" t="s">
        <v>5</v>
      </c>
      <c r="I7" s="342" t="s">
        <v>5</v>
      </c>
      <c r="J7" s="342" t="s">
        <v>5</v>
      </c>
      <c r="K7" s="342" t="s">
        <v>5</v>
      </c>
      <c r="L7" s="342" t="s">
        <v>5</v>
      </c>
      <c r="M7" s="342" t="s">
        <v>5</v>
      </c>
      <c r="N7" s="342" t="s">
        <v>5</v>
      </c>
      <c r="O7" s="342" t="s">
        <v>5</v>
      </c>
    </row>
    <row r="8" spans="1:15" x14ac:dyDescent="0.25">
      <c r="A8" s="286"/>
      <c r="B8" s="287" t="s">
        <v>212</v>
      </c>
      <c r="C8" s="288">
        <v>0</v>
      </c>
      <c r="D8" s="288">
        <v>0</v>
      </c>
      <c r="E8" s="288">
        <v>0</v>
      </c>
      <c r="F8" s="288">
        <v>0</v>
      </c>
      <c r="G8" s="288">
        <v>0</v>
      </c>
      <c r="H8" s="288">
        <f>G8+F8</f>
        <v>0</v>
      </c>
      <c r="I8" s="288">
        <v>0</v>
      </c>
      <c r="J8" s="288">
        <v>0</v>
      </c>
      <c r="K8" s="288">
        <f>J8+I8</f>
        <v>0</v>
      </c>
      <c r="L8" s="288">
        <v>0</v>
      </c>
      <c r="M8" s="288">
        <v>0</v>
      </c>
      <c r="N8" s="288">
        <f>M8+L8</f>
        <v>0</v>
      </c>
      <c r="O8" s="288"/>
    </row>
    <row r="9" spans="1:15" x14ac:dyDescent="0.25">
      <c r="A9" s="286"/>
      <c r="B9" s="287" t="s">
        <v>137</v>
      </c>
      <c r="C9" s="288"/>
      <c r="D9" s="288"/>
      <c r="E9" s="288"/>
      <c r="F9" s="288"/>
      <c r="G9" s="288"/>
      <c r="H9" s="288">
        <f t="shared" ref="H9:H72" si="0">G9+F9</f>
        <v>0</v>
      </c>
      <c r="I9" s="288"/>
      <c r="J9" s="288"/>
      <c r="K9" s="288">
        <f t="shared" ref="K9:K72" si="1">J9+I9</f>
        <v>0</v>
      </c>
      <c r="L9" s="288"/>
      <c r="M9" s="288"/>
      <c r="N9" s="288">
        <f t="shared" ref="N9:N72" si="2">M9+L9</f>
        <v>0</v>
      </c>
      <c r="O9" s="288"/>
    </row>
    <row r="10" spans="1:15" x14ac:dyDescent="0.25">
      <c r="A10" s="286" t="s">
        <v>213</v>
      </c>
      <c r="B10" s="289" t="s">
        <v>214</v>
      </c>
      <c r="C10" s="288">
        <f>E10-D10</f>
        <v>50000000</v>
      </c>
      <c r="D10" s="288">
        <f t="shared" ref="D10:D24" si="3">H10+K10+N10+O10</f>
        <v>250000000</v>
      </c>
      <c r="E10" s="288">
        <f>'01 - GOV'!H225</f>
        <v>300000000</v>
      </c>
      <c r="F10" s="288">
        <f>'01 - GOV'!H205</f>
        <v>0</v>
      </c>
      <c r="G10" s="288">
        <f>'01 - GOV'!H213</f>
        <v>250000000</v>
      </c>
      <c r="H10" s="288">
        <f t="shared" si="0"/>
        <v>250000000</v>
      </c>
      <c r="I10" s="288">
        <f>'01 - GOV'!H208</f>
        <v>0</v>
      </c>
      <c r="J10" s="288">
        <f>'01 - GOV'!H216</f>
        <v>0</v>
      </c>
      <c r="K10" s="288">
        <f t="shared" si="1"/>
        <v>0</v>
      </c>
      <c r="L10" s="288">
        <f>'01 - GOV'!H221</f>
        <v>0</v>
      </c>
      <c r="M10" s="288">
        <f>'01 - GOV'!H224</f>
        <v>0</v>
      </c>
      <c r="N10" s="288">
        <f t="shared" si="2"/>
        <v>0</v>
      </c>
      <c r="O10" s="288">
        <v>0</v>
      </c>
    </row>
    <row r="11" spans="1:15" x14ac:dyDescent="0.25">
      <c r="A11" s="286" t="s">
        <v>215</v>
      </c>
      <c r="B11" s="289" t="s">
        <v>216</v>
      </c>
      <c r="C11" s="288">
        <f t="shared" ref="C11:C24" si="4">E11-D11</f>
        <v>10000000</v>
      </c>
      <c r="D11" s="288">
        <f t="shared" si="3"/>
        <v>0</v>
      </c>
      <c r="E11" s="288">
        <f>'05 - PENSION'!H225</f>
        <v>10000000</v>
      </c>
      <c r="F11" s="288">
        <f>'05 - PENSION'!H205</f>
        <v>0</v>
      </c>
      <c r="G11" s="288">
        <f>'05 - PENSION'!H213</f>
        <v>0</v>
      </c>
      <c r="H11" s="288">
        <f t="shared" si="0"/>
        <v>0</v>
      </c>
      <c r="I11" s="288">
        <f>'05 - PENSION'!H208</f>
        <v>0</v>
      </c>
      <c r="J11" s="288">
        <f>'05 - PENSION'!H216</f>
        <v>0</v>
      </c>
      <c r="K11" s="288">
        <f t="shared" si="1"/>
        <v>0</v>
      </c>
      <c r="L11" s="288">
        <f>'05 - PENSION'!H221</f>
        <v>0</v>
      </c>
      <c r="M11" s="288">
        <f>'05 - PENSION'!H224</f>
        <v>0</v>
      </c>
      <c r="N11" s="288">
        <f t="shared" si="2"/>
        <v>0</v>
      </c>
      <c r="O11" s="288"/>
    </row>
    <row r="12" spans="1:15" hidden="1" x14ac:dyDescent="0.25">
      <c r="A12" s="290" t="s">
        <v>217</v>
      </c>
      <c r="B12" s="289" t="s">
        <v>218</v>
      </c>
      <c r="C12" s="288">
        <f t="shared" si="4"/>
        <v>0</v>
      </c>
      <c r="D12" s="288">
        <f t="shared" si="3"/>
        <v>0</v>
      </c>
      <c r="E12" s="288">
        <v>0</v>
      </c>
      <c r="F12" s="288">
        <v>0</v>
      </c>
      <c r="G12" s="288">
        <v>0</v>
      </c>
      <c r="H12" s="288">
        <f t="shared" si="0"/>
        <v>0</v>
      </c>
      <c r="I12" s="288">
        <v>0</v>
      </c>
      <c r="J12" s="288">
        <v>0</v>
      </c>
      <c r="K12" s="288">
        <f t="shared" si="1"/>
        <v>0</v>
      </c>
      <c r="L12" s="288">
        <v>0</v>
      </c>
      <c r="M12" s="288">
        <v>0</v>
      </c>
      <c r="N12" s="288">
        <f t="shared" si="2"/>
        <v>0</v>
      </c>
      <c r="O12" s="288"/>
    </row>
    <row r="13" spans="1:15" x14ac:dyDescent="0.25">
      <c r="A13" s="286" t="s">
        <v>219</v>
      </c>
      <c r="B13" s="289" t="s">
        <v>220</v>
      </c>
      <c r="C13" s="288">
        <f t="shared" si="4"/>
        <v>2200000</v>
      </c>
      <c r="D13" s="288">
        <f t="shared" si="3"/>
        <v>0</v>
      </c>
      <c r="E13" s="288">
        <f>'06 - OSHA'!H225</f>
        <v>2200000</v>
      </c>
      <c r="F13" s="288">
        <f>'06 - OSHA'!H205</f>
        <v>0</v>
      </c>
      <c r="G13" s="288">
        <f>'06 - OSHA'!H213</f>
        <v>0</v>
      </c>
      <c r="H13" s="288">
        <f t="shared" si="0"/>
        <v>0</v>
      </c>
      <c r="I13" s="288">
        <f>'06 - OSHA'!H208</f>
        <v>0</v>
      </c>
      <c r="J13" s="288">
        <f>'06 - OSHA'!H216</f>
        <v>0</v>
      </c>
      <c r="K13" s="288">
        <f t="shared" si="1"/>
        <v>0</v>
      </c>
      <c r="L13" s="288">
        <f>'06 - OSHA'!H221</f>
        <v>0</v>
      </c>
      <c r="M13" s="288">
        <f>'06 - OSHA'!H224</f>
        <v>0</v>
      </c>
      <c r="N13" s="288">
        <f t="shared" si="2"/>
        <v>0</v>
      </c>
      <c r="O13" s="288"/>
    </row>
    <row r="14" spans="1:15" x14ac:dyDescent="0.25">
      <c r="A14" s="286" t="s">
        <v>221</v>
      </c>
      <c r="B14" s="289" t="s">
        <v>222</v>
      </c>
      <c r="C14" s="288">
        <f t="shared" si="4"/>
        <v>250000</v>
      </c>
      <c r="D14" s="288">
        <f t="shared" si="3"/>
        <v>0</v>
      </c>
      <c r="E14" s="288">
        <f>'07 - OSHAC'!H225</f>
        <v>250000</v>
      </c>
      <c r="F14" s="288">
        <f>'07 - OSHAC'!H205</f>
        <v>0</v>
      </c>
      <c r="G14" s="288">
        <f>'07 - OSHAC'!H213</f>
        <v>0</v>
      </c>
      <c r="H14" s="288">
        <f t="shared" si="0"/>
        <v>0</v>
      </c>
      <c r="I14" s="288">
        <f>'07 - OSHAC'!H208</f>
        <v>0</v>
      </c>
      <c r="J14" s="288">
        <f>'07 - OSHAC'!H216</f>
        <v>0</v>
      </c>
      <c r="K14" s="288">
        <f t="shared" si="1"/>
        <v>0</v>
      </c>
      <c r="L14" s="288">
        <f>'07 - OSHAC'!H221</f>
        <v>0</v>
      </c>
      <c r="M14" s="288">
        <f>'07 - OSHAC'!H224</f>
        <v>0</v>
      </c>
      <c r="N14" s="288">
        <f t="shared" si="2"/>
        <v>0</v>
      </c>
      <c r="O14" s="288"/>
    </row>
    <row r="15" spans="1:15" x14ac:dyDescent="0.25">
      <c r="A15" s="286" t="s">
        <v>223</v>
      </c>
      <c r="B15" s="289" t="s">
        <v>224</v>
      </c>
      <c r="C15" s="288">
        <f t="shared" si="4"/>
        <v>2000000</v>
      </c>
      <c r="D15" s="288">
        <f t="shared" si="3"/>
        <v>0</v>
      </c>
      <c r="E15" s="288">
        <f>'08 - AUGS'!H225</f>
        <v>2000000</v>
      </c>
      <c r="F15" s="288">
        <f>'08 - AUGS'!H205</f>
        <v>0</v>
      </c>
      <c r="G15" s="288">
        <f>'08 - AUGS'!H213</f>
        <v>0</v>
      </c>
      <c r="H15" s="288">
        <f t="shared" si="0"/>
        <v>0</v>
      </c>
      <c r="I15" s="288">
        <f>'08 - AUGS'!H208</f>
        <v>0</v>
      </c>
      <c r="J15" s="288">
        <f>'08 - AUGS'!H216</f>
        <v>0</v>
      </c>
      <c r="K15" s="288">
        <f t="shared" si="1"/>
        <v>0</v>
      </c>
      <c r="L15" s="288">
        <f>'08 - AUGS'!H221</f>
        <v>0</v>
      </c>
      <c r="M15" s="288">
        <f>'08 - AUGS'!H224</f>
        <v>0</v>
      </c>
      <c r="N15" s="288">
        <f t="shared" si="2"/>
        <v>0</v>
      </c>
      <c r="O15" s="288"/>
    </row>
    <row r="16" spans="1:15" x14ac:dyDescent="0.25">
      <c r="A16" s="286" t="s">
        <v>225</v>
      </c>
      <c r="B16" s="289" t="s">
        <v>226</v>
      </c>
      <c r="C16" s="288">
        <f t="shared" si="4"/>
        <v>200370000</v>
      </c>
      <c r="D16" s="288">
        <f t="shared" si="3"/>
        <v>0</v>
      </c>
      <c r="E16" s="288">
        <f>'09 - AUGLG'!H225</f>
        <v>200370000</v>
      </c>
      <c r="F16" s="288">
        <f>'09 - AUGLG'!H205</f>
        <v>0</v>
      </c>
      <c r="G16" s="288">
        <f>'09 - AUGLG'!H213</f>
        <v>0</v>
      </c>
      <c r="H16" s="288">
        <f t="shared" si="0"/>
        <v>0</v>
      </c>
      <c r="I16" s="288">
        <f>'09 - AUGLG'!H208</f>
        <v>0</v>
      </c>
      <c r="J16" s="288">
        <f>'09 - AUGLG'!H216</f>
        <v>0</v>
      </c>
      <c r="K16" s="288">
        <f t="shared" si="1"/>
        <v>0</v>
      </c>
      <c r="L16" s="288">
        <f>'09 - AUGLG'!H221</f>
        <v>0</v>
      </c>
      <c r="M16" s="288">
        <f>'09 - AUGLG'!H224</f>
        <v>0</v>
      </c>
      <c r="N16" s="288">
        <f t="shared" si="2"/>
        <v>0</v>
      </c>
      <c r="O16" s="288"/>
    </row>
    <row r="17" spans="1:15" x14ac:dyDescent="0.25">
      <c r="A17" s="286" t="s">
        <v>227</v>
      </c>
      <c r="B17" s="289" t="s">
        <v>228</v>
      </c>
      <c r="C17" s="288">
        <f t="shared" si="4"/>
        <v>16500000</v>
      </c>
      <c r="D17" s="288">
        <f t="shared" si="3"/>
        <v>0</v>
      </c>
      <c r="E17" s="288">
        <f>'10 - MHRCB'!H225</f>
        <v>16500000</v>
      </c>
      <c r="F17" s="288">
        <f>'10 - MHRCB'!H205</f>
        <v>0</v>
      </c>
      <c r="G17" s="288">
        <f>'10 - MHRCB'!H213</f>
        <v>0</v>
      </c>
      <c r="H17" s="288">
        <f t="shared" si="0"/>
        <v>0</v>
      </c>
      <c r="I17" s="288">
        <f>'10 - MHRCB'!H208</f>
        <v>0</v>
      </c>
      <c r="J17" s="288">
        <f>'10 - MHRCB'!H216</f>
        <v>0</v>
      </c>
      <c r="K17" s="288">
        <f t="shared" si="1"/>
        <v>0</v>
      </c>
      <c r="L17" s="288">
        <f>'10 - MHRCB'!H221</f>
        <v>0</v>
      </c>
      <c r="M17" s="288">
        <f>'10 - MHRCB'!H224</f>
        <v>0</v>
      </c>
      <c r="N17" s="288">
        <f t="shared" si="2"/>
        <v>0</v>
      </c>
      <c r="O17" s="288"/>
    </row>
    <row r="18" spans="1:15" x14ac:dyDescent="0.25">
      <c r="A18" s="286" t="s">
        <v>229</v>
      </c>
      <c r="B18" s="289" t="s">
        <v>230</v>
      </c>
      <c r="C18" s="288">
        <f t="shared" si="4"/>
        <v>2000000</v>
      </c>
      <c r="D18" s="288">
        <f t="shared" si="3"/>
        <v>0</v>
      </c>
      <c r="E18" s="288">
        <f>'11 - CSC'!H225</f>
        <v>2000000</v>
      </c>
      <c r="F18" s="288">
        <f>'11 - CSC'!H205</f>
        <v>0</v>
      </c>
      <c r="G18" s="288">
        <f>'11 - CSC'!H213</f>
        <v>0</v>
      </c>
      <c r="H18" s="288">
        <f t="shared" si="0"/>
        <v>0</v>
      </c>
      <c r="I18" s="288">
        <f>'11 - CSC'!H208</f>
        <v>0</v>
      </c>
      <c r="J18" s="288">
        <f>'11 - CSC'!H216</f>
        <v>0</v>
      </c>
      <c r="K18" s="288">
        <f t="shared" si="1"/>
        <v>0</v>
      </c>
      <c r="L18" s="288">
        <f>'11 - CSC'!H221</f>
        <v>0</v>
      </c>
      <c r="M18" s="288">
        <f>'11 - CSC'!H224</f>
        <v>0</v>
      </c>
      <c r="N18" s="288">
        <f t="shared" si="2"/>
        <v>0</v>
      </c>
      <c r="O18" s="288"/>
    </row>
    <row r="19" spans="1:15" x14ac:dyDescent="0.25">
      <c r="A19" s="286" t="s">
        <v>231</v>
      </c>
      <c r="B19" s="289" t="s">
        <v>232</v>
      </c>
      <c r="C19" s="288">
        <f t="shared" si="4"/>
        <v>6000000</v>
      </c>
      <c r="D19" s="288">
        <f t="shared" si="3"/>
        <v>300000000</v>
      </c>
      <c r="E19" s="288">
        <f>'12 - LGSC'!H225</f>
        <v>306000000</v>
      </c>
      <c r="F19" s="288">
        <f>'12 - LGSC'!H205</f>
        <v>0</v>
      </c>
      <c r="G19" s="288">
        <f>'12 - LGSC'!H213</f>
        <v>300000000</v>
      </c>
      <c r="H19" s="288">
        <f t="shared" si="0"/>
        <v>300000000</v>
      </c>
      <c r="I19" s="288">
        <f>'12 - LGSC'!H208</f>
        <v>0</v>
      </c>
      <c r="J19" s="288">
        <f>'12 - LGSC'!H216</f>
        <v>0</v>
      </c>
      <c r="K19" s="288">
        <f t="shared" si="1"/>
        <v>0</v>
      </c>
      <c r="L19" s="288">
        <f>'12 - LGSC'!H221</f>
        <v>0</v>
      </c>
      <c r="M19" s="288">
        <f>'12 - LGSC'!H224</f>
        <v>0</v>
      </c>
      <c r="N19" s="288">
        <f t="shared" si="2"/>
        <v>0</v>
      </c>
      <c r="O19" s="288"/>
    </row>
    <row r="20" spans="1:15" x14ac:dyDescent="0.25">
      <c r="A20" s="286" t="s">
        <v>233</v>
      </c>
      <c r="B20" s="289" t="s">
        <v>234</v>
      </c>
      <c r="C20" s="288">
        <f t="shared" si="4"/>
        <v>10000000</v>
      </c>
      <c r="D20" s="288">
        <f t="shared" si="3"/>
        <v>0</v>
      </c>
      <c r="E20" s="288">
        <f>'13 - OSIEC'!H225</f>
        <v>10000000</v>
      </c>
      <c r="F20" s="288">
        <f>'13 - OSIEC'!H205</f>
        <v>0</v>
      </c>
      <c r="G20" s="288">
        <f>'13 - OSIEC'!H213</f>
        <v>0</v>
      </c>
      <c r="H20" s="288">
        <f t="shared" si="0"/>
        <v>0</v>
      </c>
      <c r="I20" s="288">
        <f>'13 - OSIEC'!H208</f>
        <v>0</v>
      </c>
      <c r="J20" s="288">
        <f>'13 - OSIEC'!H216</f>
        <v>0</v>
      </c>
      <c r="K20" s="288">
        <f t="shared" si="1"/>
        <v>0</v>
      </c>
      <c r="L20" s="288">
        <f>'13 - OSIEC'!H221</f>
        <v>0</v>
      </c>
      <c r="M20" s="288">
        <f>'13 - OSIEC'!H224</f>
        <v>0</v>
      </c>
      <c r="N20" s="288">
        <f t="shared" si="2"/>
        <v>0</v>
      </c>
      <c r="O20" s="288"/>
    </row>
    <row r="21" spans="1:15" x14ac:dyDescent="0.25">
      <c r="A21" s="286" t="s">
        <v>235</v>
      </c>
      <c r="B21" s="289" t="s">
        <v>236</v>
      </c>
      <c r="C21" s="288">
        <f t="shared" si="4"/>
        <v>20000000</v>
      </c>
      <c r="D21" s="288">
        <f t="shared" si="3"/>
        <v>0</v>
      </c>
      <c r="E21" s="288">
        <f>'14 - MIST'!H225</f>
        <v>20000000</v>
      </c>
      <c r="F21" s="288">
        <f>'14 - MIST'!H205</f>
        <v>0</v>
      </c>
      <c r="G21" s="288">
        <f>'14 - MIST'!H213</f>
        <v>0</v>
      </c>
      <c r="H21" s="288">
        <f t="shared" si="0"/>
        <v>0</v>
      </c>
      <c r="I21" s="288">
        <f>'14 - MIST'!H208</f>
        <v>0</v>
      </c>
      <c r="J21" s="288">
        <f>'14 - MIST'!H216</f>
        <v>0</v>
      </c>
      <c r="K21" s="288">
        <f t="shared" si="1"/>
        <v>0</v>
      </c>
      <c r="L21" s="288">
        <f>'14 - MIST'!H221</f>
        <v>0</v>
      </c>
      <c r="M21" s="288">
        <f>'14 - MIST'!H224</f>
        <v>0</v>
      </c>
      <c r="N21" s="288">
        <f t="shared" si="2"/>
        <v>0</v>
      </c>
      <c r="O21" s="288"/>
    </row>
    <row r="22" spans="1:15" ht="15" hidden="1" customHeight="1" x14ac:dyDescent="0.25">
      <c r="A22" s="286" t="s">
        <v>237</v>
      </c>
      <c r="B22" s="289" t="s">
        <v>238</v>
      </c>
      <c r="C22" s="288">
        <f t="shared" si="4"/>
        <v>0</v>
      </c>
      <c r="D22" s="288">
        <f t="shared" si="3"/>
        <v>0</v>
      </c>
      <c r="E22" s="288">
        <v>0</v>
      </c>
      <c r="F22" s="288">
        <v>0</v>
      </c>
      <c r="G22" s="288">
        <v>0</v>
      </c>
      <c r="H22" s="288">
        <f t="shared" si="0"/>
        <v>0</v>
      </c>
      <c r="I22" s="288">
        <v>0</v>
      </c>
      <c r="J22" s="288">
        <v>0</v>
      </c>
      <c r="K22" s="288">
        <f t="shared" si="1"/>
        <v>0</v>
      </c>
      <c r="L22" s="288">
        <v>0</v>
      </c>
      <c r="M22" s="288">
        <v>0</v>
      </c>
      <c r="N22" s="288">
        <f t="shared" si="2"/>
        <v>0</v>
      </c>
      <c r="O22" s="288"/>
    </row>
    <row r="23" spans="1:15" hidden="1" x14ac:dyDescent="0.25">
      <c r="A23" s="286">
        <v>45102100100</v>
      </c>
      <c r="B23" s="289" t="s">
        <v>239</v>
      </c>
      <c r="C23" s="288">
        <f t="shared" si="4"/>
        <v>0</v>
      </c>
      <c r="D23" s="288">
        <f t="shared" si="3"/>
        <v>0</v>
      </c>
      <c r="E23" s="288">
        <v>0</v>
      </c>
      <c r="F23" s="288">
        <v>0</v>
      </c>
      <c r="G23" s="288">
        <v>0</v>
      </c>
      <c r="H23" s="288">
        <f t="shared" si="0"/>
        <v>0</v>
      </c>
      <c r="I23" s="288">
        <v>0</v>
      </c>
      <c r="J23" s="288">
        <v>0</v>
      </c>
      <c r="K23" s="288">
        <f t="shared" si="1"/>
        <v>0</v>
      </c>
      <c r="L23" s="288">
        <v>0</v>
      </c>
      <c r="M23" s="288">
        <v>0</v>
      </c>
      <c r="N23" s="288">
        <f t="shared" si="2"/>
        <v>0</v>
      </c>
      <c r="O23" s="288"/>
    </row>
    <row r="24" spans="1:15" x14ac:dyDescent="0.25">
      <c r="A24" s="286" t="s">
        <v>240</v>
      </c>
      <c r="B24" s="289" t="s">
        <v>241</v>
      </c>
      <c r="C24" s="288">
        <f t="shared" si="4"/>
        <v>25000000</v>
      </c>
      <c r="D24" s="288">
        <f t="shared" si="3"/>
        <v>0</v>
      </c>
      <c r="E24" s="288">
        <f>'16 - LG'!H225</f>
        <v>25000000</v>
      </c>
      <c r="F24" s="288">
        <f>'16 - LG'!H205</f>
        <v>0</v>
      </c>
      <c r="G24" s="288">
        <f>'16 - LG'!H213</f>
        <v>0</v>
      </c>
      <c r="H24" s="288">
        <f t="shared" si="0"/>
        <v>0</v>
      </c>
      <c r="I24" s="288">
        <f>'16 - LG'!H208</f>
        <v>0</v>
      </c>
      <c r="J24" s="288">
        <f>'16 - LG'!H216</f>
        <v>0</v>
      </c>
      <c r="K24" s="288">
        <f t="shared" si="1"/>
        <v>0</v>
      </c>
      <c r="L24" s="288">
        <f>'16 - LG'!H221</f>
        <v>0</v>
      </c>
      <c r="M24" s="288">
        <f>'16 - LG'!H224</f>
        <v>0</v>
      </c>
      <c r="N24" s="288">
        <f t="shared" si="2"/>
        <v>0</v>
      </c>
      <c r="O24" s="288"/>
    </row>
    <row r="25" spans="1:15" s="294" customFormat="1" ht="15.75" thickBot="1" x14ac:dyDescent="0.3">
      <c r="A25" s="291"/>
      <c r="B25" s="292" t="s">
        <v>242</v>
      </c>
      <c r="C25" s="293">
        <f t="shared" ref="C25:D25" si="5">SUM(C10:C24)</f>
        <v>344320000</v>
      </c>
      <c r="D25" s="293">
        <f t="shared" si="5"/>
        <v>550000000</v>
      </c>
      <c r="E25" s="293">
        <f>SUM(E10:E24)</f>
        <v>894320000</v>
      </c>
      <c r="F25" s="293">
        <f>SUM(F10:F24)</f>
        <v>0</v>
      </c>
      <c r="G25" s="293">
        <f>SUM(G10:G24)</f>
        <v>550000000</v>
      </c>
      <c r="H25" s="293">
        <f t="shared" si="0"/>
        <v>550000000</v>
      </c>
      <c r="I25" s="293">
        <f t="shared" ref="I25:J25" si="6">SUM(I10:I24)</f>
        <v>0</v>
      </c>
      <c r="J25" s="293">
        <f t="shared" si="6"/>
        <v>0</v>
      </c>
      <c r="K25" s="293">
        <f t="shared" si="1"/>
        <v>0</v>
      </c>
      <c r="L25" s="293">
        <f t="shared" ref="L25:M25" si="7">SUM(L10:L24)</f>
        <v>0</v>
      </c>
      <c r="M25" s="293">
        <f t="shared" si="7"/>
        <v>0</v>
      </c>
      <c r="N25" s="293">
        <f t="shared" si="2"/>
        <v>0</v>
      </c>
      <c r="O25" s="293"/>
    </row>
    <row r="26" spans="1:15" s="294" customFormat="1" x14ac:dyDescent="0.25">
      <c r="A26" s="295"/>
      <c r="B26" s="296" t="s">
        <v>138</v>
      </c>
      <c r="C26" s="297"/>
      <c r="D26" s="297">
        <f>H26+K26+N26+O26</f>
        <v>0</v>
      </c>
      <c r="E26" s="297"/>
      <c r="F26" s="297"/>
      <c r="G26" s="297"/>
      <c r="H26" s="297">
        <f t="shared" si="0"/>
        <v>0</v>
      </c>
      <c r="I26" s="297"/>
      <c r="J26" s="297"/>
      <c r="K26" s="297">
        <f t="shared" si="1"/>
        <v>0</v>
      </c>
      <c r="L26" s="297"/>
      <c r="M26" s="297"/>
      <c r="N26" s="297">
        <f t="shared" si="2"/>
        <v>0</v>
      </c>
      <c r="O26" s="297"/>
    </row>
    <row r="27" spans="1:15" x14ac:dyDescent="0.25">
      <c r="A27" s="286" t="s">
        <v>243</v>
      </c>
      <c r="B27" s="289" t="s">
        <v>244</v>
      </c>
      <c r="C27" s="288">
        <f t="shared" ref="C27:C30" si="8">E27-D27</f>
        <v>350000000</v>
      </c>
      <c r="D27" s="288">
        <f>H27+K27+N27+O27</f>
        <v>3237500000</v>
      </c>
      <c r="E27" s="288">
        <f>'17 - AGRIC'!H225</f>
        <v>3587500000</v>
      </c>
      <c r="F27" s="288">
        <f>'17 - AGRIC'!H205</f>
        <v>0</v>
      </c>
      <c r="G27" s="288">
        <f>'17 - AGRIC'!H213</f>
        <v>0</v>
      </c>
      <c r="H27" s="288">
        <f t="shared" si="0"/>
        <v>0</v>
      </c>
      <c r="I27" s="288">
        <f>'17 - AGRIC'!H208</f>
        <v>0</v>
      </c>
      <c r="J27" s="288">
        <f>'17 - AGRIC'!H216</f>
        <v>800000000</v>
      </c>
      <c r="K27" s="288">
        <f t="shared" si="1"/>
        <v>800000000</v>
      </c>
      <c r="L27" s="288">
        <f>'17 - AGRIC'!H221</f>
        <v>0</v>
      </c>
      <c r="M27" s="288">
        <f>'17 - AGRIC'!H224</f>
        <v>2437500000</v>
      </c>
      <c r="N27" s="288">
        <f t="shared" si="2"/>
        <v>2437500000</v>
      </c>
      <c r="O27" s="288"/>
    </row>
    <row r="28" spans="1:15" hidden="1" x14ac:dyDescent="0.25">
      <c r="A28" s="286" t="s">
        <v>245</v>
      </c>
      <c r="B28" s="289" t="s">
        <v>246</v>
      </c>
      <c r="C28" s="288">
        <f t="shared" si="8"/>
        <v>0</v>
      </c>
      <c r="D28" s="288">
        <f>H28+K28+N28+O28</f>
        <v>0</v>
      </c>
      <c r="E28" s="288">
        <v>0</v>
      </c>
      <c r="F28" s="288">
        <v>0</v>
      </c>
      <c r="G28" s="288">
        <v>0</v>
      </c>
      <c r="H28" s="288">
        <f t="shared" si="0"/>
        <v>0</v>
      </c>
      <c r="I28" s="288">
        <v>0</v>
      </c>
      <c r="J28" s="288">
        <v>0</v>
      </c>
      <c r="K28" s="288">
        <f t="shared" si="1"/>
        <v>0</v>
      </c>
      <c r="L28" s="288">
        <v>0</v>
      </c>
      <c r="M28" s="288">
        <v>0</v>
      </c>
      <c r="N28" s="288">
        <f t="shared" si="2"/>
        <v>0</v>
      </c>
      <c r="O28" s="288"/>
    </row>
    <row r="29" spans="1:15" x14ac:dyDescent="0.25">
      <c r="A29" s="286" t="s">
        <v>247</v>
      </c>
      <c r="B29" s="289" t="s">
        <v>248</v>
      </c>
      <c r="C29" s="288">
        <f t="shared" si="8"/>
        <v>209120000</v>
      </c>
      <c r="D29" s="288">
        <f>H29+K29+N29+O29</f>
        <v>0</v>
      </c>
      <c r="E29" s="288">
        <f>'19 - OSADEP'!H225</f>
        <v>209120000</v>
      </c>
      <c r="F29" s="288">
        <f>'19 - OSADEP'!H205</f>
        <v>0</v>
      </c>
      <c r="G29" s="288">
        <f>'19 - OSADEP'!H213</f>
        <v>0</v>
      </c>
      <c r="H29" s="288">
        <f t="shared" si="0"/>
        <v>0</v>
      </c>
      <c r="I29" s="288">
        <f>'19 - OSADEP'!H208</f>
        <v>0</v>
      </c>
      <c r="J29" s="288">
        <f>'19 - OSADEP'!H216</f>
        <v>0</v>
      </c>
      <c r="K29" s="288">
        <f t="shared" si="1"/>
        <v>0</v>
      </c>
      <c r="L29" s="288">
        <f>'19 - OSADEP'!H221</f>
        <v>0</v>
      </c>
      <c r="M29" s="288">
        <f>'19 - OSADEP'!H224</f>
        <v>0</v>
      </c>
      <c r="N29" s="288">
        <f t="shared" si="2"/>
        <v>0</v>
      </c>
      <c r="O29" s="288"/>
    </row>
    <row r="30" spans="1:15" x14ac:dyDescent="0.25">
      <c r="A30" s="286" t="s">
        <v>249</v>
      </c>
      <c r="B30" s="289" t="s">
        <v>250</v>
      </c>
      <c r="C30" s="288">
        <f t="shared" si="8"/>
        <v>25000000</v>
      </c>
      <c r="D30" s="288">
        <f>H30+K30+N30+O30</f>
        <v>0</v>
      </c>
      <c r="E30" s="288">
        <f>'20 - OSADEC'!H225</f>
        <v>25000000</v>
      </c>
      <c r="F30" s="288">
        <f>'20 - OSADEC'!H205</f>
        <v>0</v>
      </c>
      <c r="G30" s="288">
        <f>'20 - OSADEC'!H213</f>
        <v>0</v>
      </c>
      <c r="H30" s="288">
        <f t="shared" si="0"/>
        <v>0</v>
      </c>
      <c r="I30" s="288">
        <f>'20 - OSADEC'!H208</f>
        <v>0</v>
      </c>
      <c r="J30" s="288">
        <f>'20 - OSADEC'!H216</f>
        <v>0</v>
      </c>
      <c r="K30" s="288">
        <f t="shared" si="1"/>
        <v>0</v>
      </c>
      <c r="L30" s="288">
        <f>'20 - OSADEC'!H221</f>
        <v>0</v>
      </c>
      <c r="M30" s="288">
        <f>'20 - OSADEC'!H224</f>
        <v>0</v>
      </c>
      <c r="N30" s="288">
        <f t="shared" si="2"/>
        <v>0</v>
      </c>
      <c r="O30" s="288"/>
    </row>
    <row r="31" spans="1:15" s="294" customFormat="1" ht="15.75" thickBot="1" x14ac:dyDescent="0.3">
      <c r="A31" s="298"/>
      <c r="B31" s="299" t="s">
        <v>251</v>
      </c>
      <c r="C31" s="300">
        <f t="shared" ref="C31:D31" si="9">SUM(C27:C30)</f>
        <v>584120000</v>
      </c>
      <c r="D31" s="300">
        <f t="shared" si="9"/>
        <v>3237500000</v>
      </c>
      <c r="E31" s="300">
        <f>SUM(E27:E30)</f>
        <v>3821620000</v>
      </c>
      <c r="F31" s="300">
        <f>SUM(F27:F30)</f>
        <v>0</v>
      </c>
      <c r="G31" s="300">
        <f>SUM(G27:G30)</f>
        <v>0</v>
      </c>
      <c r="H31" s="300">
        <f t="shared" si="0"/>
        <v>0</v>
      </c>
      <c r="I31" s="300">
        <f t="shared" ref="I31:J31" si="10">SUM(I27:I30)</f>
        <v>0</v>
      </c>
      <c r="J31" s="300">
        <f t="shared" si="10"/>
        <v>800000000</v>
      </c>
      <c r="K31" s="300">
        <f t="shared" si="1"/>
        <v>800000000</v>
      </c>
      <c r="L31" s="300">
        <f t="shared" ref="L31:M31" si="11">SUM(L27:L30)</f>
        <v>0</v>
      </c>
      <c r="M31" s="300">
        <f t="shared" si="11"/>
        <v>2437500000</v>
      </c>
      <c r="N31" s="300">
        <f t="shared" si="2"/>
        <v>2437500000</v>
      </c>
      <c r="O31" s="300"/>
    </row>
    <row r="32" spans="1:15" s="294" customFormat="1" x14ac:dyDescent="0.25">
      <c r="A32" s="301"/>
      <c r="B32" s="302" t="s">
        <v>139</v>
      </c>
      <c r="C32" s="303"/>
      <c r="D32" s="303">
        <f>H32+K32+N32+O32</f>
        <v>0</v>
      </c>
      <c r="E32" s="303"/>
      <c r="F32" s="303"/>
      <c r="G32" s="303"/>
      <c r="H32" s="303">
        <f t="shared" si="0"/>
        <v>0</v>
      </c>
      <c r="I32" s="303"/>
      <c r="J32" s="303"/>
      <c r="K32" s="303">
        <f t="shared" si="1"/>
        <v>0</v>
      </c>
      <c r="L32" s="303"/>
      <c r="M32" s="303"/>
      <c r="N32" s="303">
        <f t="shared" si="2"/>
        <v>0</v>
      </c>
      <c r="O32" s="303"/>
    </row>
    <row r="33" spans="1:15" x14ac:dyDescent="0.25">
      <c r="A33" s="286" t="s">
        <v>252</v>
      </c>
      <c r="B33" s="289" t="s">
        <v>253</v>
      </c>
      <c r="C33" s="288">
        <f t="shared" ref="C33:C36" si="12">E33-D33</f>
        <v>150000</v>
      </c>
      <c r="D33" s="288">
        <f>H33+K33+N33+O33</f>
        <v>423600000</v>
      </c>
      <c r="E33" s="288">
        <f>'21 - MEPBD'!H225</f>
        <v>423750000</v>
      </c>
      <c r="F33" s="288">
        <f>'21 - MEPBD'!H205</f>
        <v>0</v>
      </c>
      <c r="G33" s="288">
        <f>'21 - MEPBD'!H213</f>
        <v>0</v>
      </c>
      <c r="H33" s="288">
        <f t="shared" si="0"/>
        <v>0</v>
      </c>
      <c r="I33" s="288">
        <f>'21 - MEPBD'!H208</f>
        <v>0</v>
      </c>
      <c r="J33" s="288">
        <f>'21 - MEPBD'!H216</f>
        <v>423600000</v>
      </c>
      <c r="K33" s="288">
        <f t="shared" si="1"/>
        <v>423600000</v>
      </c>
      <c r="L33" s="288">
        <f>'21 - MEPBD'!H221</f>
        <v>0</v>
      </c>
      <c r="M33" s="288">
        <f>'21 - MEPBD'!H224</f>
        <v>0</v>
      </c>
      <c r="N33" s="288">
        <f t="shared" si="2"/>
        <v>0</v>
      </c>
      <c r="O33" s="288"/>
    </row>
    <row r="34" spans="1:15" hidden="1" x14ac:dyDescent="0.25">
      <c r="A34" s="290" t="s">
        <v>254</v>
      </c>
      <c r="B34" s="289" t="s">
        <v>255</v>
      </c>
      <c r="C34" s="288">
        <f t="shared" si="12"/>
        <v>0</v>
      </c>
      <c r="D34" s="288">
        <f>H34+K34+N34+O34</f>
        <v>0</v>
      </c>
      <c r="E34" s="288">
        <v>0</v>
      </c>
      <c r="F34" s="288">
        <v>0</v>
      </c>
      <c r="G34" s="288">
        <v>0</v>
      </c>
      <c r="H34" s="288">
        <f t="shared" si="0"/>
        <v>0</v>
      </c>
      <c r="I34" s="288">
        <v>0</v>
      </c>
      <c r="J34" s="288">
        <v>0</v>
      </c>
      <c r="K34" s="288">
        <f t="shared" si="1"/>
        <v>0</v>
      </c>
      <c r="L34" s="288">
        <v>0</v>
      </c>
      <c r="M34" s="288">
        <v>0</v>
      </c>
      <c r="N34" s="288">
        <f t="shared" si="2"/>
        <v>0</v>
      </c>
      <c r="O34" s="288"/>
    </row>
    <row r="35" spans="1:15" x14ac:dyDescent="0.25">
      <c r="A35" s="286" t="s">
        <v>256</v>
      </c>
      <c r="B35" s="289" t="s">
        <v>257</v>
      </c>
      <c r="C35" s="288">
        <f t="shared" si="12"/>
        <v>200000</v>
      </c>
      <c r="D35" s="288">
        <f>H35+K35+N35+O35</f>
        <v>0</v>
      </c>
      <c r="E35" s="288">
        <f>'22 - SBS'!H225</f>
        <v>200000</v>
      </c>
      <c r="F35" s="288">
        <f>'22 - SBS'!H205</f>
        <v>0</v>
      </c>
      <c r="G35" s="288">
        <f>'22 - SBS'!H213</f>
        <v>0</v>
      </c>
      <c r="H35" s="288">
        <f t="shared" si="0"/>
        <v>0</v>
      </c>
      <c r="I35" s="288">
        <f>'22 - SBS'!H208</f>
        <v>0</v>
      </c>
      <c r="J35" s="288">
        <f>'22 - SBS'!H216</f>
        <v>0</v>
      </c>
      <c r="K35" s="288">
        <f t="shared" si="1"/>
        <v>0</v>
      </c>
      <c r="L35" s="288">
        <f>'22 - SBS'!H221</f>
        <v>0</v>
      </c>
      <c r="M35" s="288">
        <f>'22 - SBS'!H224</f>
        <v>0</v>
      </c>
      <c r="N35" s="288">
        <f t="shared" si="2"/>
        <v>0</v>
      </c>
      <c r="O35" s="288"/>
    </row>
    <row r="36" spans="1:15" x14ac:dyDescent="0.25">
      <c r="A36" s="286" t="s">
        <v>258</v>
      </c>
      <c r="B36" s="289" t="s">
        <v>259</v>
      </c>
      <c r="C36" s="288">
        <f t="shared" si="12"/>
        <v>8000000</v>
      </c>
      <c r="D36" s="288">
        <f>H36+K36+N36+O36</f>
        <v>0</v>
      </c>
      <c r="E36" s="288">
        <f>'20 - PPA'!H225</f>
        <v>8000000</v>
      </c>
      <c r="F36" s="288">
        <f>'20 - PPA'!H205</f>
        <v>0</v>
      </c>
      <c r="G36" s="288">
        <f>'20 - PPA'!H213</f>
        <v>0</v>
      </c>
      <c r="H36" s="288">
        <f t="shared" si="0"/>
        <v>0</v>
      </c>
      <c r="I36" s="288">
        <f>'20 - PPA'!H208</f>
        <v>0</v>
      </c>
      <c r="J36" s="288">
        <f>'20 - PPA'!H216</f>
        <v>0</v>
      </c>
      <c r="K36" s="288">
        <f t="shared" si="1"/>
        <v>0</v>
      </c>
      <c r="L36" s="288">
        <f>'20 - PPA'!H221</f>
        <v>0</v>
      </c>
      <c r="M36" s="288">
        <f>'20 - PPA'!H224</f>
        <v>0</v>
      </c>
      <c r="N36" s="288">
        <f t="shared" si="2"/>
        <v>0</v>
      </c>
      <c r="O36" s="288"/>
    </row>
    <row r="37" spans="1:15" s="294" customFormat="1" ht="15.75" thickBot="1" x14ac:dyDescent="0.3">
      <c r="A37" s="291"/>
      <c r="B37" s="292" t="s">
        <v>260</v>
      </c>
      <c r="C37" s="293">
        <f t="shared" ref="C37:D37" si="13">SUM(C33:C36)</f>
        <v>8350000</v>
      </c>
      <c r="D37" s="293">
        <f t="shared" si="13"/>
        <v>423600000</v>
      </c>
      <c r="E37" s="293">
        <f>SUM(E33:E36)</f>
        <v>431950000</v>
      </c>
      <c r="F37" s="293">
        <f>SUM(F33:F36)</f>
        <v>0</v>
      </c>
      <c r="G37" s="293">
        <f>SUM(G33:G36)</f>
        <v>0</v>
      </c>
      <c r="H37" s="293">
        <f t="shared" si="0"/>
        <v>0</v>
      </c>
      <c r="I37" s="293">
        <f t="shared" ref="I37:J37" si="14">SUM(I33:I36)</f>
        <v>0</v>
      </c>
      <c r="J37" s="293">
        <f t="shared" si="14"/>
        <v>423600000</v>
      </c>
      <c r="K37" s="293">
        <f t="shared" si="1"/>
        <v>423600000</v>
      </c>
      <c r="L37" s="293">
        <f t="shared" ref="L37:M37" si="15">SUM(L33:L36)</f>
        <v>0</v>
      </c>
      <c r="M37" s="293">
        <f t="shared" si="15"/>
        <v>0</v>
      </c>
      <c r="N37" s="293">
        <f t="shared" si="2"/>
        <v>0</v>
      </c>
      <c r="O37" s="293"/>
    </row>
    <row r="38" spans="1:15" s="294" customFormat="1" x14ac:dyDescent="0.25">
      <c r="A38" s="295"/>
      <c r="B38" s="296" t="s">
        <v>140</v>
      </c>
      <c r="C38" s="297"/>
      <c r="D38" s="297">
        <f t="shared" ref="D38:D45" si="16">H38+K38+N38+O38</f>
        <v>0</v>
      </c>
      <c r="E38" s="297"/>
      <c r="F38" s="297"/>
      <c r="G38" s="297"/>
      <c r="H38" s="297">
        <f t="shared" si="0"/>
        <v>0</v>
      </c>
      <c r="I38" s="297"/>
      <c r="J38" s="297"/>
      <c r="K38" s="297">
        <f t="shared" si="1"/>
        <v>0</v>
      </c>
      <c r="L38" s="297"/>
      <c r="M38" s="297"/>
      <c r="N38" s="297">
        <f t="shared" si="2"/>
        <v>0</v>
      </c>
      <c r="O38" s="297"/>
    </row>
    <row r="39" spans="1:15" x14ac:dyDescent="0.25">
      <c r="A39" s="286" t="s">
        <v>261</v>
      </c>
      <c r="B39" s="289" t="s">
        <v>518</v>
      </c>
      <c r="C39" s="288">
        <f t="shared" ref="C39:C45" si="17">E39-D39</f>
        <v>800000000</v>
      </c>
      <c r="D39" s="288">
        <f t="shared" si="16"/>
        <v>400000000</v>
      </c>
      <c r="E39" s="288">
        <f>'24 - COMMERCE'!H225</f>
        <v>1200000000</v>
      </c>
      <c r="F39" s="288">
        <f>'24 - COMMERCE'!H205</f>
        <v>0</v>
      </c>
      <c r="G39" s="288">
        <f>'24 - COMMERCE'!H213</f>
        <v>0</v>
      </c>
      <c r="H39" s="288">
        <f t="shared" si="0"/>
        <v>0</v>
      </c>
      <c r="I39" s="288">
        <f>'24 - COMMERCE'!H208</f>
        <v>0</v>
      </c>
      <c r="J39" s="288">
        <f>'24 - COMMERCE'!H216</f>
        <v>400000000</v>
      </c>
      <c r="K39" s="288">
        <f t="shared" si="1"/>
        <v>400000000</v>
      </c>
      <c r="L39" s="288">
        <f>'24 - COMMERCE'!H221</f>
        <v>0</v>
      </c>
      <c r="M39" s="288">
        <f>'24 - COMMERCE'!H224</f>
        <v>0</v>
      </c>
      <c r="N39" s="288">
        <f t="shared" si="2"/>
        <v>0</v>
      </c>
      <c r="O39" s="288"/>
    </row>
    <row r="40" spans="1:15" x14ac:dyDescent="0.25">
      <c r="A40" s="286" t="s">
        <v>262</v>
      </c>
      <c r="B40" s="289" t="s">
        <v>263</v>
      </c>
      <c r="C40" s="288">
        <f t="shared" si="17"/>
        <v>20250010</v>
      </c>
      <c r="D40" s="288">
        <f t="shared" si="16"/>
        <v>0</v>
      </c>
      <c r="E40" s="288">
        <f>'25 - MICRO'!H225</f>
        <v>20250010</v>
      </c>
      <c r="F40" s="288">
        <f>'25 - MICRO'!H205</f>
        <v>0</v>
      </c>
      <c r="G40" s="288">
        <f>'25 - MICRO'!H213</f>
        <v>0</v>
      </c>
      <c r="H40" s="288">
        <f t="shared" si="0"/>
        <v>0</v>
      </c>
      <c r="I40" s="288">
        <f>'25 - MICRO'!H208</f>
        <v>0</v>
      </c>
      <c r="J40" s="288">
        <f>'25 - MICRO'!H216</f>
        <v>0</v>
      </c>
      <c r="K40" s="288">
        <f t="shared" si="1"/>
        <v>0</v>
      </c>
      <c r="L40" s="288">
        <f>'25 - MICRO'!H221</f>
        <v>0</v>
      </c>
      <c r="M40" s="288">
        <f>'25 - MICRO'!H224</f>
        <v>0</v>
      </c>
      <c r="N40" s="288">
        <f t="shared" si="2"/>
        <v>0</v>
      </c>
      <c r="O40" s="288"/>
    </row>
    <row r="41" spans="1:15" x14ac:dyDescent="0.25">
      <c r="A41" s="286" t="s">
        <v>264</v>
      </c>
      <c r="B41" s="289" t="s">
        <v>265</v>
      </c>
      <c r="C41" s="288">
        <f t="shared" si="17"/>
        <v>5000000</v>
      </c>
      <c r="D41" s="288">
        <f t="shared" si="16"/>
        <v>0</v>
      </c>
      <c r="E41" s="288">
        <f>'26 - MIN OF TOURISM'!H225</f>
        <v>5000000</v>
      </c>
      <c r="F41" s="288">
        <f>'26 - MIN OF TOURISM'!H205</f>
        <v>0</v>
      </c>
      <c r="G41" s="288">
        <f>'26 - MIN OF TOURISM'!H213</f>
        <v>0</v>
      </c>
      <c r="H41" s="288">
        <f t="shared" si="0"/>
        <v>0</v>
      </c>
      <c r="I41" s="288">
        <f>'26 - MIN OF TOURISM'!H208</f>
        <v>0</v>
      </c>
      <c r="J41" s="288">
        <f>'26 - MIN OF TOURISM'!H216</f>
        <v>0</v>
      </c>
      <c r="K41" s="288">
        <f t="shared" si="1"/>
        <v>0</v>
      </c>
      <c r="L41" s="288">
        <f>'26 - MIN OF TOURISM'!H221</f>
        <v>0</v>
      </c>
      <c r="M41" s="288">
        <f>'26 - MIN OF TOURISM'!H224</f>
        <v>0</v>
      </c>
      <c r="N41" s="288">
        <f t="shared" si="2"/>
        <v>0</v>
      </c>
      <c r="O41" s="288"/>
    </row>
    <row r="42" spans="1:15" hidden="1" x14ac:dyDescent="0.25">
      <c r="A42" s="290" t="s">
        <v>266</v>
      </c>
      <c r="B42" s="289" t="s">
        <v>267</v>
      </c>
      <c r="C42" s="288">
        <f t="shared" si="17"/>
        <v>0</v>
      </c>
      <c r="D42" s="288">
        <f t="shared" si="16"/>
        <v>0</v>
      </c>
      <c r="E42" s="288">
        <v>0</v>
      </c>
      <c r="F42" s="288">
        <v>0</v>
      </c>
      <c r="G42" s="288">
        <v>0</v>
      </c>
      <c r="H42" s="288">
        <f t="shared" si="0"/>
        <v>0</v>
      </c>
      <c r="I42" s="288">
        <v>0</v>
      </c>
      <c r="J42" s="288">
        <v>0</v>
      </c>
      <c r="K42" s="288">
        <f t="shared" si="1"/>
        <v>0</v>
      </c>
      <c r="L42" s="288">
        <v>0</v>
      </c>
      <c r="M42" s="288">
        <v>0</v>
      </c>
      <c r="N42" s="288">
        <f t="shared" si="2"/>
        <v>0</v>
      </c>
      <c r="O42" s="288"/>
    </row>
    <row r="43" spans="1:15" x14ac:dyDescent="0.25">
      <c r="A43" s="286" t="s">
        <v>268</v>
      </c>
      <c r="B43" s="289" t="s">
        <v>269</v>
      </c>
      <c r="C43" s="288">
        <f t="shared" si="17"/>
        <v>5000000</v>
      </c>
      <c r="D43" s="288">
        <f t="shared" si="16"/>
        <v>0</v>
      </c>
      <c r="E43" s="288">
        <f>'27 - ARTSC'!H225</f>
        <v>5000000</v>
      </c>
      <c r="F43" s="288">
        <f>'27 - ARTSC'!H205</f>
        <v>0</v>
      </c>
      <c r="G43" s="288">
        <f>'27 - ARTSC'!H213</f>
        <v>0</v>
      </c>
      <c r="H43" s="288">
        <f t="shared" si="0"/>
        <v>0</v>
      </c>
      <c r="I43" s="288">
        <f>'27 - ARTSC'!H208</f>
        <v>0</v>
      </c>
      <c r="J43" s="288">
        <f>'27 - ARTSC'!H216</f>
        <v>0</v>
      </c>
      <c r="K43" s="288">
        <f t="shared" si="1"/>
        <v>0</v>
      </c>
      <c r="L43" s="288">
        <f>'27 - ARTSC'!H221</f>
        <v>0</v>
      </c>
      <c r="M43" s="288">
        <f>'27 - ARTSC'!H224</f>
        <v>0</v>
      </c>
      <c r="N43" s="288">
        <f t="shared" si="2"/>
        <v>0</v>
      </c>
      <c r="O43" s="288"/>
    </row>
    <row r="44" spans="1:15" hidden="1" x14ac:dyDescent="0.25">
      <c r="A44" s="290" t="s">
        <v>270</v>
      </c>
      <c r="B44" s="289" t="s">
        <v>271</v>
      </c>
      <c r="C44" s="288">
        <f t="shared" si="17"/>
        <v>0</v>
      </c>
      <c r="D44" s="288">
        <f t="shared" si="16"/>
        <v>0</v>
      </c>
      <c r="E44" s="288">
        <v>0</v>
      </c>
      <c r="F44" s="288">
        <v>0</v>
      </c>
      <c r="G44" s="288">
        <v>0</v>
      </c>
      <c r="H44" s="288">
        <f t="shared" si="0"/>
        <v>0</v>
      </c>
      <c r="I44" s="288">
        <v>0</v>
      </c>
      <c r="J44" s="288">
        <v>0</v>
      </c>
      <c r="K44" s="288">
        <f t="shared" si="1"/>
        <v>0</v>
      </c>
      <c r="L44" s="288">
        <v>0</v>
      </c>
      <c r="M44" s="288">
        <v>0</v>
      </c>
      <c r="N44" s="288">
        <f t="shared" si="2"/>
        <v>0</v>
      </c>
      <c r="O44" s="288"/>
    </row>
    <row r="45" spans="1:15" x14ac:dyDescent="0.25">
      <c r="A45" s="286" t="s">
        <v>272</v>
      </c>
      <c r="B45" s="289" t="s">
        <v>273</v>
      </c>
      <c r="C45" s="288">
        <f t="shared" si="17"/>
        <v>100000000</v>
      </c>
      <c r="D45" s="288">
        <f t="shared" si="16"/>
        <v>0</v>
      </c>
      <c r="E45" s="288">
        <f>'28 - TOURISMB'!H225</f>
        <v>100000000</v>
      </c>
      <c r="F45" s="288">
        <f>'28 - TOURISMB'!H205</f>
        <v>0</v>
      </c>
      <c r="G45" s="288">
        <f>'28 - TOURISMB'!H213</f>
        <v>0</v>
      </c>
      <c r="H45" s="288">
        <f t="shared" si="0"/>
        <v>0</v>
      </c>
      <c r="I45" s="288">
        <f>'28 - TOURISMB'!H208</f>
        <v>0</v>
      </c>
      <c r="J45" s="288">
        <f>'28 - TOURISMB'!H216</f>
        <v>0</v>
      </c>
      <c r="K45" s="288">
        <f t="shared" si="1"/>
        <v>0</v>
      </c>
      <c r="L45" s="288">
        <f>'28 - TOURISMB'!H221</f>
        <v>0</v>
      </c>
      <c r="M45" s="288">
        <f>'28 - TOURISMB'!H224</f>
        <v>0</v>
      </c>
      <c r="N45" s="288">
        <f t="shared" si="2"/>
        <v>0</v>
      </c>
      <c r="O45" s="288"/>
    </row>
    <row r="46" spans="1:15" ht="15.75" thickBot="1" x14ac:dyDescent="0.3">
      <c r="A46" s="298"/>
      <c r="B46" s="299" t="s">
        <v>274</v>
      </c>
      <c r="C46" s="300">
        <f t="shared" ref="C46:D46" si="18">SUM(C39:C45)</f>
        <v>930250010</v>
      </c>
      <c r="D46" s="300">
        <f t="shared" si="18"/>
        <v>400000000</v>
      </c>
      <c r="E46" s="300">
        <f>SUM(E39:E45)</f>
        <v>1330250010</v>
      </c>
      <c r="F46" s="300">
        <f>SUM(F39:F45)</f>
        <v>0</v>
      </c>
      <c r="G46" s="300">
        <f>SUM(G39:G45)</f>
        <v>0</v>
      </c>
      <c r="H46" s="300">
        <f t="shared" si="0"/>
        <v>0</v>
      </c>
      <c r="I46" s="300">
        <f t="shared" ref="I46:J46" si="19">SUM(I39:I45)</f>
        <v>0</v>
      </c>
      <c r="J46" s="300">
        <f t="shared" si="19"/>
        <v>400000000</v>
      </c>
      <c r="K46" s="300">
        <f t="shared" si="1"/>
        <v>400000000</v>
      </c>
      <c r="L46" s="300">
        <f t="shared" ref="L46:M46" si="20">SUM(L39:L45)</f>
        <v>0</v>
      </c>
      <c r="M46" s="300">
        <f t="shared" si="20"/>
        <v>0</v>
      </c>
      <c r="N46" s="300">
        <f t="shared" si="2"/>
        <v>0</v>
      </c>
      <c r="O46" s="300"/>
    </row>
    <row r="47" spans="1:15" s="294" customFormat="1" x14ac:dyDescent="0.25">
      <c r="A47" s="301"/>
      <c r="B47" s="302" t="s">
        <v>141</v>
      </c>
      <c r="C47" s="303"/>
      <c r="D47" s="303">
        <f t="shared" ref="D47:D64" si="21">H47+K47+N47+O47</f>
        <v>0</v>
      </c>
      <c r="E47" s="303"/>
      <c r="F47" s="303"/>
      <c r="G47" s="303"/>
      <c r="H47" s="303">
        <f t="shared" si="0"/>
        <v>0</v>
      </c>
      <c r="I47" s="303"/>
      <c r="J47" s="303"/>
      <c r="K47" s="303">
        <f t="shared" si="1"/>
        <v>0</v>
      </c>
      <c r="L47" s="303"/>
      <c r="M47" s="303"/>
      <c r="N47" s="303">
        <f t="shared" si="2"/>
        <v>0</v>
      </c>
      <c r="O47" s="303"/>
    </row>
    <row r="48" spans="1:15" s="294" customFormat="1" x14ac:dyDescent="0.25">
      <c r="A48" s="286" t="s">
        <v>275</v>
      </c>
      <c r="B48" s="289" t="s">
        <v>276</v>
      </c>
      <c r="C48" s="288">
        <f t="shared" ref="C48:C64" si="22">E48-D48</f>
        <v>817756500</v>
      </c>
      <c r="D48" s="288">
        <f t="shared" si="21"/>
        <v>2125552410</v>
      </c>
      <c r="E48" s="288">
        <f>'30 - EDUCATION'!H225</f>
        <v>2943308910</v>
      </c>
      <c r="F48" s="288">
        <f>'30 - EDUCATION'!H205</f>
        <v>2125552410</v>
      </c>
      <c r="G48" s="288">
        <f>'30 - EDUCATION'!H213</f>
        <v>0</v>
      </c>
      <c r="H48" s="288">
        <f t="shared" si="0"/>
        <v>2125552410</v>
      </c>
      <c r="I48" s="288">
        <f>'30 - EDUCATION'!H208</f>
        <v>0</v>
      </c>
      <c r="J48" s="288">
        <f>'30 - EDUCATION'!H216</f>
        <v>0</v>
      </c>
      <c r="K48" s="288">
        <f t="shared" si="1"/>
        <v>0</v>
      </c>
      <c r="L48" s="288">
        <f>'30 - EDUCATION'!H221</f>
        <v>0</v>
      </c>
      <c r="M48" s="288">
        <f>'30 - EDUCATION'!H224</f>
        <v>0</v>
      </c>
      <c r="N48" s="288">
        <f t="shared" si="2"/>
        <v>0</v>
      </c>
      <c r="O48" s="288"/>
    </row>
    <row r="49" spans="1:15" x14ac:dyDescent="0.25">
      <c r="A49" s="286" t="s">
        <v>277</v>
      </c>
      <c r="B49" s="289" t="s">
        <v>278</v>
      </c>
      <c r="C49" s="288">
        <f t="shared" si="22"/>
        <v>100000000</v>
      </c>
      <c r="D49" s="288">
        <f t="shared" si="21"/>
        <v>5322087130</v>
      </c>
      <c r="E49" s="288">
        <f>'31 - SUBEB'!H225</f>
        <v>5422087130</v>
      </c>
      <c r="F49" s="288">
        <f>'31 - SUBEB'!H205</f>
        <v>2328370210</v>
      </c>
      <c r="G49" s="288">
        <f>'31 - SUBEB'!H213</f>
        <v>2993716920</v>
      </c>
      <c r="H49" s="288">
        <f t="shared" si="0"/>
        <v>5322087130</v>
      </c>
      <c r="I49" s="288">
        <f>'31 - SUBEB'!H208</f>
        <v>0</v>
      </c>
      <c r="J49" s="288">
        <f>'31 - SUBEB'!H216</f>
        <v>0</v>
      </c>
      <c r="K49" s="288">
        <f t="shared" si="1"/>
        <v>0</v>
      </c>
      <c r="L49" s="288">
        <f>'31 - SUBEB'!H221</f>
        <v>0</v>
      </c>
      <c r="M49" s="288">
        <f>'31 - SUBEB'!H224</f>
        <v>0</v>
      </c>
      <c r="N49" s="288">
        <f t="shared" si="2"/>
        <v>0</v>
      </c>
      <c r="O49" s="288"/>
    </row>
    <row r="50" spans="1:15" x14ac:dyDescent="0.25">
      <c r="A50" s="286" t="s">
        <v>279</v>
      </c>
      <c r="B50" s="289" t="s">
        <v>280</v>
      </c>
      <c r="C50" s="288">
        <f t="shared" si="22"/>
        <v>1000000</v>
      </c>
      <c r="D50" s="288">
        <f t="shared" si="21"/>
        <v>0</v>
      </c>
      <c r="E50" s="288">
        <f>'32 - OSLB'!H225</f>
        <v>1000000</v>
      </c>
      <c r="F50" s="288">
        <f>'32 - OSLB'!H205</f>
        <v>0</v>
      </c>
      <c r="G50" s="288">
        <f>'32 - OSLB'!H213</f>
        <v>0</v>
      </c>
      <c r="H50" s="288">
        <f t="shared" si="0"/>
        <v>0</v>
      </c>
      <c r="I50" s="288">
        <f>'32 - OSLB'!H208</f>
        <v>0</v>
      </c>
      <c r="J50" s="288">
        <f>'32 - OSLB'!H216</f>
        <v>0</v>
      </c>
      <c r="K50" s="288">
        <f t="shared" si="1"/>
        <v>0</v>
      </c>
      <c r="L50" s="288">
        <f>'32 - OSLB'!H221</f>
        <v>0</v>
      </c>
      <c r="M50" s="288">
        <f>'32 - OSLB'!H224</f>
        <v>0</v>
      </c>
      <c r="N50" s="288">
        <f t="shared" si="2"/>
        <v>0</v>
      </c>
      <c r="O50" s="288"/>
    </row>
    <row r="51" spans="1:15" x14ac:dyDescent="0.25">
      <c r="A51" s="286" t="s">
        <v>281</v>
      </c>
      <c r="B51" s="289" t="s">
        <v>282</v>
      </c>
      <c r="C51" s="288">
        <f t="shared" si="22"/>
        <v>12163560</v>
      </c>
      <c r="D51" s="288">
        <f t="shared" si="21"/>
        <v>0</v>
      </c>
      <c r="E51" s="288">
        <f>'33 - OSMEA'!H225</f>
        <v>12163560</v>
      </c>
      <c r="F51" s="288">
        <f>'33 - OSMEA'!H205</f>
        <v>0</v>
      </c>
      <c r="G51" s="288">
        <f>'33 - OSMEA'!H213</f>
        <v>0</v>
      </c>
      <c r="H51" s="288">
        <f t="shared" si="0"/>
        <v>0</v>
      </c>
      <c r="I51" s="288">
        <f>'33 - OSMEA'!H208</f>
        <v>0</v>
      </c>
      <c r="J51" s="288">
        <f>'33 - OSMEA'!H216</f>
        <v>0</v>
      </c>
      <c r="K51" s="288">
        <f t="shared" si="1"/>
        <v>0</v>
      </c>
      <c r="L51" s="288">
        <f>'33 - OSMEA'!H221</f>
        <v>0</v>
      </c>
      <c r="M51" s="288">
        <f>'33 - OSMEA'!H224</f>
        <v>0</v>
      </c>
      <c r="N51" s="288">
        <f t="shared" si="2"/>
        <v>0</v>
      </c>
      <c r="O51" s="288"/>
    </row>
    <row r="52" spans="1:15" x14ac:dyDescent="0.25">
      <c r="A52" s="286" t="s">
        <v>283</v>
      </c>
      <c r="B52" s="289" t="s">
        <v>284</v>
      </c>
      <c r="C52" s="288">
        <f t="shared" si="22"/>
        <v>757364000</v>
      </c>
      <c r="D52" s="288">
        <f t="shared" si="21"/>
        <v>486000000</v>
      </c>
      <c r="E52" s="288">
        <f>'34 - ESA OKE'!H225</f>
        <v>1243364000</v>
      </c>
      <c r="F52" s="288">
        <f>'34 - ESA OKE'!H205</f>
        <v>0</v>
      </c>
      <c r="G52" s="288">
        <f>'34 - ESA OKE'!H213</f>
        <v>486000000</v>
      </c>
      <c r="H52" s="288">
        <f t="shared" si="0"/>
        <v>486000000</v>
      </c>
      <c r="I52" s="288">
        <f>'34 - ESA OKE'!H208</f>
        <v>0</v>
      </c>
      <c r="J52" s="288">
        <f>'34 - ESA OKE'!H216</f>
        <v>0</v>
      </c>
      <c r="K52" s="288">
        <f t="shared" si="1"/>
        <v>0</v>
      </c>
      <c r="L52" s="288">
        <f>'34 - ESA OKE'!H221</f>
        <v>0</v>
      </c>
      <c r="M52" s="288">
        <f>'34 - ESA OKE'!H224</f>
        <v>0</v>
      </c>
      <c r="N52" s="288">
        <f t="shared" si="2"/>
        <v>0</v>
      </c>
      <c r="O52" s="288"/>
    </row>
    <row r="53" spans="1:15" x14ac:dyDescent="0.25">
      <c r="A53" s="286" t="s">
        <v>285</v>
      </c>
      <c r="B53" s="289" t="s">
        <v>286</v>
      </c>
      <c r="C53" s="288">
        <f t="shared" si="22"/>
        <v>1039922000</v>
      </c>
      <c r="D53" s="288">
        <f t="shared" si="21"/>
        <v>484500000</v>
      </c>
      <c r="E53" s="288">
        <f>'35 - IREE'!H225</f>
        <v>1524422000</v>
      </c>
      <c r="F53" s="288">
        <f>'35 - IREE'!H205</f>
        <v>0</v>
      </c>
      <c r="G53" s="288">
        <f>'35 - IREE'!H213</f>
        <v>484500000</v>
      </c>
      <c r="H53" s="288">
        <f t="shared" si="0"/>
        <v>484500000</v>
      </c>
      <c r="I53" s="288">
        <f>'35 - IREE'!H208</f>
        <v>0</v>
      </c>
      <c r="J53" s="288">
        <f>'35 - IREE'!H216</f>
        <v>0</v>
      </c>
      <c r="K53" s="288">
        <f t="shared" si="1"/>
        <v>0</v>
      </c>
      <c r="L53" s="288">
        <f>'35 - IREE'!H221</f>
        <v>0</v>
      </c>
      <c r="M53" s="288">
        <f>'35 - IREE'!H224</f>
        <v>0</v>
      </c>
      <c r="N53" s="288">
        <f t="shared" si="2"/>
        <v>0</v>
      </c>
      <c r="O53" s="288"/>
    </row>
    <row r="54" spans="1:15" x14ac:dyDescent="0.25">
      <c r="A54" s="286" t="s">
        <v>287</v>
      </c>
      <c r="B54" s="289" t="s">
        <v>288</v>
      </c>
      <c r="C54" s="288">
        <f t="shared" si="22"/>
        <v>499500000</v>
      </c>
      <c r="D54" s="288">
        <f t="shared" si="21"/>
        <v>452900000</v>
      </c>
      <c r="E54" s="288">
        <f>'36 - ILESA'!H225</f>
        <v>952400000</v>
      </c>
      <c r="F54" s="288">
        <f>'36 - ILESA'!H205</f>
        <v>0</v>
      </c>
      <c r="G54" s="288">
        <f>'36 - ILESA'!H213</f>
        <v>452900000</v>
      </c>
      <c r="H54" s="288">
        <f t="shared" si="0"/>
        <v>452900000</v>
      </c>
      <c r="I54" s="288">
        <f>'36 - ILESA'!H208</f>
        <v>0</v>
      </c>
      <c r="J54" s="288">
        <f>'36 - ILESA'!H216</f>
        <v>0</v>
      </c>
      <c r="K54" s="288">
        <f t="shared" si="1"/>
        <v>0</v>
      </c>
      <c r="L54" s="288">
        <f>'36 - ILESA'!H221</f>
        <v>0</v>
      </c>
      <c r="M54" s="288">
        <f>'36 - ILESA'!H224</f>
        <v>0</v>
      </c>
      <c r="N54" s="288">
        <f t="shared" si="2"/>
        <v>0</v>
      </c>
      <c r="O54" s="288"/>
    </row>
    <row r="55" spans="1:15" x14ac:dyDescent="0.25">
      <c r="A55" s="286" t="s">
        <v>289</v>
      </c>
      <c r="B55" s="289" t="s">
        <v>290</v>
      </c>
      <c r="C55" s="288">
        <f t="shared" si="22"/>
        <v>340171750</v>
      </c>
      <c r="D55" s="288">
        <f t="shared" si="21"/>
        <v>337865500</v>
      </c>
      <c r="E55" s="288">
        <f>'37 - ILA'!H225</f>
        <v>678037250</v>
      </c>
      <c r="F55" s="288">
        <f>'37 - ILA'!H205</f>
        <v>0</v>
      </c>
      <c r="G55" s="288">
        <f>'37 - ILA'!H213</f>
        <v>337865500</v>
      </c>
      <c r="H55" s="288">
        <f t="shared" si="0"/>
        <v>337865500</v>
      </c>
      <c r="I55" s="288">
        <f>'37 - ILA'!H208</f>
        <v>0</v>
      </c>
      <c r="J55" s="288">
        <f>'37 - ILA'!H216</f>
        <v>0</v>
      </c>
      <c r="K55" s="288">
        <f t="shared" si="1"/>
        <v>0</v>
      </c>
      <c r="L55" s="288">
        <f>'37 - ILA'!H221</f>
        <v>0</v>
      </c>
      <c r="M55" s="288">
        <f>'37 - ILA'!H224</f>
        <v>0</v>
      </c>
      <c r="N55" s="288">
        <f t="shared" si="2"/>
        <v>0</v>
      </c>
      <c r="O55" s="288"/>
    </row>
    <row r="56" spans="1:15" x14ac:dyDescent="0.25">
      <c r="A56" s="286" t="s">
        <v>291</v>
      </c>
      <c r="B56" s="289" t="s">
        <v>292</v>
      </c>
      <c r="C56" s="288">
        <f t="shared" si="22"/>
        <v>2875000000</v>
      </c>
      <c r="D56" s="288">
        <f t="shared" si="21"/>
        <v>1000000000</v>
      </c>
      <c r="E56" s="288">
        <f>'38 - UNIOSUN'!H225</f>
        <v>3875000000</v>
      </c>
      <c r="F56" s="288">
        <f>'38 - UNIOSUN'!H205</f>
        <v>0</v>
      </c>
      <c r="G56" s="288">
        <f>'38 - UNIOSUN'!H213</f>
        <v>1000000000</v>
      </c>
      <c r="H56" s="288">
        <f t="shared" si="0"/>
        <v>1000000000</v>
      </c>
      <c r="I56" s="288">
        <f>'38 - UNIOSUN'!H208</f>
        <v>0</v>
      </c>
      <c r="J56" s="288">
        <f>'38 - UNIOSUN'!H216</f>
        <v>0</v>
      </c>
      <c r="K56" s="288">
        <f t="shared" si="1"/>
        <v>0</v>
      </c>
      <c r="L56" s="288">
        <f>'38 - UNIOSUN'!H221</f>
        <v>0</v>
      </c>
      <c r="M56" s="288">
        <f>'38 - UNIOSUN'!H224</f>
        <v>0</v>
      </c>
      <c r="N56" s="288">
        <f t="shared" si="2"/>
        <v>0</v>
      </c>
      <c r="O56" s="288"/>
    </row>
    <row r="57" spans="1:15" ht="15" hidden="1" customHeight="1" x14ac:dyDescent="0.25">
      <c r="A57" s="286" t="s">
        <v>293</v>
      </c>
      <c r="B57" s="289" t="s">
        <v>294</v>
      </c>
      <c r="C57" s="288">
        <f t="shared" si="22"/>
        <v>0</v>
      </c>
      <c r="D57" s="288">
        <f t="shared" si="21"/>
        <v>0</v>
      </c>
      <c r="E57" s="288">
        <v>0</v>
      </c>
      <c r="F57" s="288">
        <v>0</v>
      </c>
      <c r="G57" s="288">
        <v>0</v>
      </c>
      <c r="H57" s="288">
        <f t="shared" si="0"/>
        <v>0</v>
      </c>
      <c r="I57" s="288">
        <v>0</v>
      </c>
      <c r="J57" s="288">
        <v>0</v>
      </c>
      <c r="K57" s="288">
        <f t="shared" si="1"/>
        <v>0</v>
      </c>
      <c r="L57" s="288">
        <v>0</v>
      </c>
      <c r="M57" s="288">
        <v>0</v>
      </c>
      <c r="N57" s="288">
        <f t="shared" si="2"/>
        <v>0</v>
      </c>
      <c r="O57" s="288"/>
    </row>
    <row r="58" spans="1:15" x14ac:dyDescent="0.25">
      <c r="A58" s="286" t="s">
        <v>295</v>
      </c>
      <c r="B58" s="289" t="s">
        <v>296</v>
      </c>
      <c r="C58" s="288">
        <f t="shared" si="22"/>
        <v>50000</v>
      </c>
      <c r="D58" s="288">
        <f t="shared" si="21"/>
        <v>0</v>
      </c>
      <c r="E58" s="288">
        <f>'40 - OCEDO'!H225</f>
        <v>50000</v>
      </c>
      <c r="F58" s="288">
        <f>'40 - OCEDO'!H205</f>
        <v>0</v>
      </c>
      <c r="G58" s="288">
        <f>'40 - OCEDO'!H213</f>
        <v>0</v>
      </c>
      <c r="H58" s="288">
        <f t="shared" si="0"/>
        <v>0</v>
      </c>
      <c r="I58" s="288">
        <f>'40 - OCEDO'!H208</f>
        <v>0</v>
      </c>
      <c r="J58" s="288">
        <f>'40 - OCEDO'!H216</f>
        <v>0</v>
      </c>
      <c r="K58" s="288">
        <f t="shared" si="1"/>
        <v>0</v>
      </c>
      <c r="L58" s="288">
        <f>'40 - OCEDO'!H221</f>
        <v>0</v>
      </c>
      <c r="M58" s="288">
        <f>'40 - OCEDO'!H224</f>
        <v>0</v>
      </c>
      <c r="N58" s="288">
        <f t="shared" si="2"/>
        <v>0</v>
      </c>
      <c r="O58" s="288"/>
    </row>
    <row r="59" spans="1:15" x14ac:dyDescent="0.25">
      <c r="A59" s="286" t="s">
        <v>297</v>
      </c>
      <c r="B59" s="289" t="s">
        <v>298</v>
      </c>
      <c r="C59" s="288">
        <f t="shared" si="22"/>
        <v>200000</v>
      </c>
      <c r="D59" s="288">
        <f t="shared" si="21"/>
        <v>0</v>
      </c>
      <c r="E59" s="288">
        <f>'41 - OEEDO'!H225</f>
        <v>200000</v>
      </c>
      <c r="F59" s="288">
        <f>'41 - OEEDO'!H205</f>
        <v>0</v>
      </c>
      <c r="G59" s="288">
        <f>'41 - OEEDO'!H213</f>
        <v>0</v>
      </c>
      <c r="H59" s="288">
        <f t="shared" si="0"/>
        <v>0</v>
      </c>
      <c r="I59" s="288">
        <f>'41 - OEEDO'!H208</f>
        <v>0</v>
      </c>
      <c r="J59" s="288">
        <f>'41 - OEEDO'!H216</f>
        <v>0</v>
      </c>
      <c r="K59" s="288">
        <f t="shared" si="1"/>
        <v>0</v>
      </c>
      <c r="L59" s="288">
        <f>'41 - OEEDO'!H221</f>
        <v>0</v>
      </c>
      <c r="M59" s="288">
        <f>'41 - OEEDO'!H224</f>
        <v>0</v>
      </c>
      <c r="N59" s="288">
        <f t="shared" si="2"/>
        <v>0</v>
      </c>
      <c r="O59" s="288"/>
    </row>
    <row r="60" spans="1:15" x14ac:dyDescent="0.25">
      <c r="A60" s="286" t="s">
        <v>299</v>
      </c>
      <c r="B60" s="289" t="s">
        <v>300</v>
      </c>
      <c r="C60" s="288">
        <f t="shared" si="22"/>
        <v>100000</v>
      </c>
      <c r="D60" s="288">
        <f t="shared" si="21"/>
        <v>0</v>
      </c>
      <c r="E60" s="288">
        <f>'42 - OSWEDO'!H225</f>
        <v>100000</v>
      </c>
      <c r="F60" s="288">
        <f>'42 - OSWEDO'!H205</f>
        <v>0</v>
      </c>
      <c r="G60" s="288">
        <f>'42 - OSWEDO'!H213</f>
        <v>0</v>
      </c>
      <c r="H60" s="288">
        <f t="shared" si="0"/>
        <v>0</v>
      </c>
      <c r="I60" s="288">
        <f>'42 - OSWEDO'!H208</f>
        <v>0</v>
      </c>
      <c r="J60" s="288">
        <f>'42 - OSWEDO'!H216</f>
        <v>0</v>
      </c>
      <c r="K60" s="288">
        <f t="shared" si="1"/>
        <v>0</v>
      </c>
      <c r="L60" s="288">
        <f>'42 - OSWEDO'!H221</f>
        <v>0</v>
      </c>
      <c r="M60" s="288">
        <f>'42 - OSWEDO'!H224</f>
        <v>0</v>
      </c>
      <c r="N60" s="288">
        <f t="shared" si="2"/>
        <v>0</v>
      </c>
      <c r="O60" s="288"/>
    </row>
    <row r="61" spans="1:15" x14ac:dyDescent="0.25">
      <c r="A61" s="286" t="s">
        <v>301</v>
      </c>
      <c r="B61" s="289" t="s">
        <v>302</v>
      </c>
      <c r="C61" s="288">
        <f t="shared" si="22"/>
        <v>7000000</v>
      </c>
      <c r="D61" s="288">
        <f t="shared" si="21"/>
        <v>0</v>
      </c>
      <c r="E61" s="288">
        <f>'43 - TEPO'!H225</f>
        <v>7000000</v>
      </c>
      <c r="F61" s="288">
        <f>'43 - TEPO'!H205</f>
        <v>0</v>
      </c>
      <c r="G61" s="288">
        <f>'43 - TEPO'!H213</f>
        <v>0</v>
      </c>
      <c r="H61" s="288">
        <f t="shared" si="0"/>
        <v>0</v>
      </c>
      <c r="I61" s="288">
        <f>'43 - TEPO'!H208</f>
        <v>0</v>
      </c>
      <c r="J61" s="288">
        <f>'43 - TEPO'!H216</f>
        <v>0</v>
      </c>
      <c r="K61" s="288">
        <f t="shared" si="1"/>
        <v>0</v>
      </c>
      <c r="L61" s="288">
        <f>'43 - TEPO'!H221</f>
        <v>0</v>
      </c>
      <c r="M61" s="288">
        <f>'43 - TEPO'!H224</f>
        <v>0</v>
      </c>
      <c r="N61" s="288">
        <f t="shared" si="2"/>
        <v>0</v>
      </c>
      <c r="O61" s="288"/>
    </row>
    <row r="62" spans="1:15" x14ac:dyDescent="0.25">
      <c r="A62" s="286" t="s">
        <v>303</v>
      </c>
      <c r="B62" s="289" t="s">
        <v>304</v>
      </c>
      <c r="C62" s="288">
        <f t="shared" si="22"/>
        <v>61164290</v>
      </c>
      <c r="D62" s="288">
        <f t="shared" si="21"/>
        <v>0</v>
      </c>
      <c r="E62" s="288">
        <f>'44 - OSBTVE'!H225</f>
        <v>61164290</v>
      </c>
      <c r="F62" s="288">
        <f>'44 - OSBTVE'!H205</f>
        <v>0</v>
      </c>
      <c r="G62" s="288">
        <f>'44 - OSBTVE'!H213</f>
        <v>0</v>
      </c>
      <c r="H62" s="288">
        <f t="shared" si="0"/>
        <v>0</v>
      </c>
      <c r="I62" s="288">
        <f>'44 - OSBTVE'!H208</f>
        <v>0</v>
      </c>
      <c r="J62" s="288">
        <f>'44 - OSBTVE'!H216</f>
        <v>0</v>
      </c>
      <c r="K62" s="288">
        <f t="shared" si="1"/>
        <v>0</v>
      </c>
      <c r="L62" s="288">
        <f>'44 - OSBTVE'!H221</f>
        <v>0</v>
      </c>
      <c r="M62" s="288">
        <f>'44 - OSBTVE'!H224</f>
        <v>0</v>
      </c>
      <c r="N62" s="288">
        <f t="shared" si="2"/>
        <v>0</v>
      </c>
      <c r="O62" s="288"/>
    </row>
    <row r="63" spans="1:15" hidden="1" x14ac:dyDescent="0.25">
      <c r="A63" s="286" t="s">
        <v>305</v>
      </c>
      <c r="B63" s="289" t="s">
        <v>306</v>
      </c>
      <c r="C63" s="288">
        <f t="shared" si="22"/>
        <v>0</v>
      </c>
      <c r="D63" s="288">
        <f t="shared" si="21"/>
        <v>0</v>
      </c>
      <c r="E63" s="288">
        <v>0</v>
      </c>
      <c r="F63" s="288">
        <v>0</v>
      </c>
      <c r="G63" s="288">
        <v>0</v>
      </c>
      <c r="H63" s="288">
        <f t="shared" si="0"/>
        <v>0</v>
      </c>
      <c r="I63" s="288">
        <v>0</v>
      </c>
      <c r="J63" s="288">
        <v>0</v>
      </c>
      <c r="K63" s="288">
        <f t="shared" si="1"/>
        <v>0</v>
      </c>
      <c r="L63" s="288">
        <v>0</v>
      </c>
      <c r="M63" s="288">
        <v>0</v>
      </c>
      <c r="N63" s="288">
        <f t="shared" si="2"/>
        <v>0</v>
      </c>
      <c r="O63" s="288"/>
    </row>
    <row r="64" spans="1:15" hidden="1" x14ac:dyDescent="0.25">
      <c r="A64" s="286" t="s">
        <v>307</v>
      </c>
      <c r="B64" s="289" t="s">
        <v>308</v>
      </c>
      <c r="C64" s="288">
        <f t="shared" si="22"/>
        <v>0</v>
      </c>
      <c r="D64" s="288">
        <f t="shared" si="21"/>
        <v>0</v>
      </c>
      <c r="E64" s="288">
        <v>0</v>
      </c>
      <c r="F64" s="288">
        <v>0</v>
      </c>
      <c r="G64" s="288">
        <v>0</v>
      </c>
      <c r="H64" s="288">
        <f t="shared" si="0"/>
        <v>0</v>
      </c>
      <c r="I64" s="288">
        <v>0</v>
      </c>
      <c r="J64" s="288">
        <v>0</v>
      </c>
      <c r="K64" s="288">
        <f t="shared" si="1"/>
        <v>0</v>
      </c>
      <c r="L64" s="288">
        <v>0</v>
      </c>
      <c r="M64" s="288">
        <v>0</v>
      </c>
      <c r="N64" s="288">
        <f t="shared" si="2"/>
        <v>0</v>
      </c>
      <c r="O64" s="288"/>
    </row>
    <row r="65" spans="1:15" ht="15.75" thickBot="1" x14ac:dyDescent="0.3">
      <c r="A65" s="291"/>
      <c r="B65" s="292" t="s">
        <v>309</v>
      </c>
      <c r="C65" s="293">
        <f t="shared" ref="C65:D65" si="23">SUM(C48:C64)</f>
        <v>6511392100</v>
      </c>
      <c r="D65" s="293">
        <f t="shared" si="23"/>
        <v>10208905040</v>
      </c>
      <c r="E65" s="293">
        <f>SUM(E48:E64)</f>
        <v>16720297140</v>
      </c>
      <c r="F65" s="293">
        <f>SUM(F48:F64)</f>
        <v>4453922620</v>
      </c>
      <c r="G65" s="293">
        <f>SUM(G48:G64)</f>
        <v>5754982420</v>
      </c>
      <c r="H65" s="293">
        <f t="shared" si="0"/>
        <v>10208905040</v>
      </c>
      <c r="I65" s="293">
        <f t="shared" ref="I65:J65" si="24">SUM(I48:I64)</f>
        <v>0</v>
      </c>
      <c r="J65" s="293">
        <f t="shared" si="24"/>
        <v>0</v>
      </c>
      <c r="K65" s="293">
        <f t="shared" si="1"/>
        <v>0</v>
      </c>
      <c r="L65" s="293">
        <f t="shared" ref="L65:M65" si="25">SUM(L48:L64)</f>
        <v>0</v>
      </c>
      <c r="M65" s="293">
        <f t="shared" si="25"/>
        <v>0</v>
      </c>
      <c r="N65" s="293">
        <f t="shared" si="2"/>
        <v>0</v>
      </c>
      <c r="O65" s="293"/>
    </row>
    <row r="66" spans="1:15" s="294" customFormat="1" x14ac:dyDescent="0.25">
      <c r="A66" s="295"/>
      <c r="B66" s="296" t="s">
        <v>142</v>
      </c>
      <c r="C66" s="297"/>
      <c r="D66" s="297">
        <f t="shared" ref="D66:D72" si="26">H66+K66+N66+O66</f>
        <v>0</v>
      </c>
      <c r="E66" s="297"/>
      <c r="F66" s="297"/>
      <c r="G66" s="297"/>
      <c r="H66" s="297">
        <f t="shared" si="0"/>
        <v>0</v>
      </c>
      <c r="I66" s="297"/>
      <c r="J66" s="297"/>
      <c r="K66" s="297">
        <f t="shared" si="1"/>
        <v>0</v>
      </c>
      <c r="L66" s="297"/>
      <c r="M66" s="297"/>
      <c r="N66" s="297">
        <f t="shared" si="2"/>
        <v>0</v>
      </c>
      <c r="O66" s="297"/>
    </row>
    <row r="67" spans="1:15" s="294" customFormat="1" x14ac:dyDescent="0.25">
      <c r="A67" s="286" t="s">
        <v>310</v>
      </c>
      <c r="B67" s="289" t="s">
        <v>519</v>
      </c>
      <c r="C67" s="288">
        <f t="shared" ref="C67:C72" si="27">E67-D67</f>
        <v>54000000</v>
      </c>
      <c r="D67" s="288">
        <f t="shared" si="26"/>
        <v>0</v>
      </c>
      <c r="E67" s="288">
        <f>'47 - SIGNAGE'!H225</f>
        <v>54000000</v>
      </c>
      <c r="F67" s="288">
        <f>'47 - SIGNAGE'!H205</f>
        <v>0</v>
      </c>
      <c r="G67" s="288">
        <f>'47 - SIGNAGE'!H213</f>
        <v>0</v>
      </c>
      <c r="H67" s="288">
        <f t="shared" si="0"/>
        <v>0</v>
      </c>
      <c r="I67" s="288">
        <f>'47 - SIGNAGE'!H208</f>
        <v>0</v>
      </c>
      <c r="J67" s="288">
        <f>'47 - SIGNAGE'!H216</f>
        <v>0</v>
      </c>
      <c r="K67" s="288">
        <f t="shared" si="1"/>
        <v>0</v>
      </c>
      <c r="L67" s="288">
        <f>'47 - SIGNAGE'!H221</f>
        <v>0</v>
      </c>
      <c r="M67" s="288">
        <f>'47 - SIGNAGE'!H224</f>
        <v>0</v>
      </c>
      <c r="N67" s="288">
        <f t="shared" si="2"/>
        <v>0</v>
      </c>
      <c r="O67" s="288"/>
    </row>
    <row r="68" spans="1:15" x14ac:dyDescent="0.25">
      <c r="A68" s="286" t="s">
        <v>311</v>
      </c>
      <c r="B68" s="289" t="s">
        <v>312</v>
      </c>
      <c r="C68" s="288">
        <f t="shared" si="27"/>
        <v>800000000</v>
      </c>
      <c r="D68" s="288">
        <f t="shared" si="26"/>
        <v>0</v>
      </c>
      <c r="E68" s="288">
        <f>'48 - ENVIRONMENT'!H225</f>
        <v>800000000</v>
      </c>
      <c r="F68" s="288">
        <f>'48 - ENVIRONMENT'!H205</f>
        <v>0</v>
      </c>
      <c r="G68" s="288">
        <f>'48 - ENVIRONMENT'!H213</f>
        <v>0</v>
      </c>
      <c r="H68" s="288">
        <f t="shared" si="0"/>
        <v>0</v>
      </c>
      <c r="I68" s="288">
        <f>'48 - ENVIRONMENT'!H208</f>
        <v>0</v>
      </c>
      <c r="J68" s="288">
        <f>'48 - ENVIRONMENT'!H216</f>
        <v>0</v>
      </c>
      <c r="K68" s="288">
        <f t="shared" si="1"/>
        <v>0</v>
      </c>
      <c r="L68" s="288">
        <f>'48 - ENVIRONMENT'!H221</f>
        <v>0</v>
      </c>
      <c r="M68" s="288">
        <f>'48 - ENVIRONMENT'!H224</f>
        <v>0</v>
      </c>
      <c r="N68" s="288">
        <f t="shared" si="2"/>
        <v>0</v>
      </c>
      <c r="O68" s="288"/>
    </row>
    <row r="69" spans="1:15" x14ac:dyDescent="0.25">
      <c r="A69" s="286" t="s">
        <v>313</v>
      </c>
      <c r="B69" s="289" t="s">
        <v>314</v>
      </c>
      <c r="C69" s="288">
        <f t="shared" si="27"/>
        <v>2000000</v>
      </c>
      <c r="D69" s="288">
        <f t="shared" si="26"/>
        <v>0</v>
      </c>
      <c r="E69" s="288">
        <f>'49 - OPARKS'!H225</f>
        <v>2000000</v>
      </c>
      <c r="F69" s="288">
        <f>'49 - OPARKS'!H205</f>
        <v>0</v>
      </c>
      <c r="G69" s="288">
        <f>'49 - OPARKS'!H213</f>
        <v>0</v>
      </c>
      <c r="H69" s="288">
        <f t="shared" si="0"/>
        <v>0</v>
      </c>
      <c r="I69" s="288">
        <f>'49 - OPARKS'!H208</f>
        <v>0</v>
      </c>
      <c r="J69" s="288">
        <f>'49 - OPARKS'!H216</f>
        <v>0</v>
      </c>
      <c r="K69" s="288">
        <f t="shared" si="1"/>
        <v>0</v>
      </c>
      <c r="L69" s="288">
        <f>'49 - OPARKS'!H221</f>
        <v>0</v>
      </c>
      <c r="M69" s="288">
        <f>'49 - OPARKS'!H224</f>
        <v>0</v>
      </c>
      <c r="N69" s="288">
        <f t="shared" si="2"/>
        <v>0</v>
      </c>
      <c r="O69" s="288"/>
    </row>
    <row r="70" spans="1:15" x14ac:dyDescent="0.25">
      <c r="A70" s="286" t="s">
        <v>315</v>
      </c>
      <c r="B70" s="289" t="s">
        <v>316</v>
      </c>
      <c r="C70" s="288">
        <f t="shared" si="27"/>
        <v>75000000</v>
      </c>
      <c r="D70" s="288">
        <f t="shared" si="26"/>
        <v>0</v>
      </c>
      <c r="E70" s="288">
        <f>'50 - OWMA'!H225</f>
        <v>75000000</v>
      </c>
      <c r="F70" s="288">
        <f>'50 - OWMA'!H205</f>
        <v>0</v>
      </c>
      <c r="G70" s="288">
        <f>'50 - OWMA'!H213</f>
        <v>0</v>
      </c>
      <c r="H70" s="288">
        <f t="shared" si="0"/>
        <v>0</v>
      </c>
      <c r="I70" s="288">
        <f>'50 - OWMA'!H208</f>
        <v>0</v>
      </c>
      <c r="J70" s="288">
        <f>'50 - OWMA'!H216</f>
        <v>0</v>
      </c>
      <c r="K70" s="288">
        <f t="shared" si="1"/>
        <v>0</v>
      </c>
      <c r="L70" s="288">
        <f>'50 - OWMA'!H221</f>
        <v>0</v>
      </c>
      <c r="M70" s="288">
        <f>'50 - OWMA'!H224</f>
        <v>0</v>
      </c>
      <c r="N70" s="288">
        <f t="shared" si="2"/>
        <v>0</v>
      </c>
      <c r="O70" s="288"/>
    </row>
    <row r="71" spans="1:15" hidden="1" x14ac:dyDescent="0.25">
      <c r="A71" s="290" t="s">
        <v>317</v>
      </c>
      <c r="B71" s="289" t="s">
        <v>318</v>
      </c>
      <c r="C71" s="288">
        <f t="shared" si="27"/>
        <v>0</v>
      </c>
      <c r="D71" s="288">
        <f t="shared" si="26"/>
        <v>0</v>
      </c>
      <c r="E71" s="288">
        <v>0</v>
      </c>
      <c r="F71" s="288">
        <v>0</v>
      </c>
      <c r="G71" s="288">
        <v>0</v>
      </c>
      <c r="H71" s="288">
        <f t="shared" si="0"/>
        <v>0</v>
      </c>
      <c r="I71" s="288">
        <v>0</v>
      </c>
      <c r="J71" s="288">
        <v>0</v>
      </c>
      <c r="K71" s="288">
        <f t="shared" si="1"/>
        <v>0</v>
      </c>
      <c r="L71" s="288">
        <v>0</v>
      </c>
      <c r="M71" s="288">
        <v>0</v>
      </c>
      <c r="N71" s="288">
        <f t="shared" si="2"/>
        <v>0</v>
      </c>
      <c r="O71" s="288"/>
    </row>
    <row r="72" spans="1:15" x14ac:dyDescent="0.25">
      <c r="A72" s="286" t="s">
        <v>319</v>
      </c>
      <c r="B72" s="289" t="s">
        <v>320</v>
      </c>
      <c r="C72" s="288">
        <f t="shared" si="27"/>
        <v>100000000</v>
      </c>
      <c r="D72" s="288">
        <f t="shared" si="26"/>
        <v>0</v>
      </c>
      <c r="E72" s="288">
        <f>'51 - FORESTRY'!H225</f>
        <v>100000000</v>
      </c>
      <c r="F72" s="288">
        <f>'51 - FORESTRY'!H205</f>
        <v>0</v>
      </c>
      <c r="G72" s="288">
        <f>'51 - FORESTRY'!H213</f>
        <v>0</v>
      </c>
      <c r="H72" s="288">
        <f t="shared" si="0"/>
        <v>0</v>
      </c>
      <c r="I72" s="288">
        <f>'51 - FORESTRY'!H208</f>
        <v>0</v>
      </c>
      <c r="J72" s="288">
        <f>'51 - FORESTRY'!H216</f>
        <v>0</v>
      </c>
      <c r="K72" s="288">
        <f t="shared" si="1"/>
        <v>0</v>
      </c>
      <c r="L72" s="288">
        <f>'51 - FORESTRY'!H221</f>
        <v>0</v>
      </c>
      <c r="M72" s="288">
        <f>'51 - FORESTRY'!H224</f>
        <v>0</v>
      </c>
      <c r="N72" s="288">
        <f t="shared" si="2"/>
        <v>0</v>
      </c>
      <c r="O72" s="288"/>
    </row>
    <row r="73" spans="1:15" ht="15.75" thickBot="1" x14ac:dyDescent="0.3">
      <c r="A73" s="298"/>
      <c r="B73" s="299" t="s">
        <v>321</v>
      </c>
      <c r="C73" s="300">
        <f t="shared" ref="C73:D73" si="28">SUM(C67:C72)</f>
        <v>1031000000</v>
      </c>
      <c r="D73" s="300">
        <f t="shared" si="28"/>
        <v>0</v>
      </c>
      <c r="E73" s="300">
        <f>SUM(E67:E72)</f>
        <v>1031000000</v>
      </c>
      <c r="F73" s="300">
        <f>SUM(F67:F72)</f>
        <v>0</v>
      </c>
      <c r="G73" s="300">
        <f>SUM(G67:G72)</f>
        <v>0</v>
      </c>
      <c r="H73" s="300">
        <f t="shared" ref="H73:H123" si="29">G73+F73</f>
        <v>0</v>
      </c>
      <c r="I73" s="300">
        <f t="shared" ref="I73:J73" si="30">SUM(I67:I72)</f>
        <v>0</v>
      </c>
      <c r="J73" s="300">
        <f t="shared" si="30"/>
        <v>0</v>
      </c>
      <c r="K73" s="300">
        <f t="shared" ref="K73:K123" si="31">J73+I73</f>
        <v>0</v>
      </c>
      <c r="L73" s="300">
        <f t="shared" ref="L73:M73" si="32">SUM(L67:L72)</f>
        <v>0</v>
      </c>
      <c r="M73" s="300">
        <f t="shared" si="32"/>
        <v>0</v>
      </c>
      <c r="N73" s="300">
        <f t="shared" ref="N73:N123" si="33">M73+L73</f>
        <v>0</v>
      </c>
      <c r="O73" s="300"/>
    </row>
    <row r="74" spans="1:15" s="294" customFormat="1" x14ac:dyDescent="0.25">
      <c r="A74" s="301"/>
      <c r="B74" s="302" t="s">
        <v>143</v>
      </c>
      <c r="C74" s="303"/>
      <c r="D74" s="303">
        <f t="shared" ref="D74:D79" si="34">H74+K74+N74+O74</f>
        <v>0</v>
      </c>
      <c r="E74" s="303"/>
      <c r="F74" s="303"/>
      <c r="G74" s="303"/>
      <c r="H74" s="303">
        <f t="shared" si="29"/>
        <v>0</v>
      </c>
      <c r="I74" s="303"/>
      <c r="J74" s="303"/>
      <c r="K74" s="303">
        <f t="shared" si="31"/>
        <v>0</v>
      </c>
      <c r="L74" s="303"/>
      <c r="M74" s="303"/>
      <c r="N74" s="303">
        <f t="shared" si="33"/>
        <v>0</v>
      </c>
      <c r="O74" s="303"/>
    </row>
    <row r="75" spans="1:15" s="294" customFormat="1" x14ac:dyDescent="0.25">
      <c r="A75" s="286" t="s">
        <v>322</v>
      </c>
      <c r="B75" s="289" t="s">
        <v>323</v>
      </c>
      <c r="C75" s="288">
        <f t="shared" ref="C75:C79" si="35">E75-D75</f>
        <v>300000000</v>
      </c>
      <c r="D75" s="288">
        <f t="shared" si="34"/>
        <v>5498000000</v>
      </c>
      <c r="E75" s="288">
        <f>'52 - HEALTH'!H225</f>
        <v>5798000000</v>
      </c>
      <c r="F75" s="288">
        <f>'52 - HEALTH'!H205</f>
        <v>5498000000</v>
      </c>
      <c r="G75" s="288">
        <f>'52 - HEALTH'!H213</f>
        <v>0</v>
      </c>
      <c r="H75" s="288">
        <f t="shared" si="29"/>
        <v>5498000000</v>
      </c>
      <c r="I75" s="288">
        <f>'52 - HEALTH'!H208</f>
        <v>0</v>
      </c>
      <c r="J75" s="288">
        <f>'52 - HEALTH'!H216</f>
        <v>0</v>
      </c>
      <c r="K75" s="288">
        <f t="shared" si="31"/>
        <v>0</v>
      </c>
      <c r="L75" s="288">
        <f>'52 - HEALTH'!H221</f>
        <v>0</v>
      </c>
      <c r="M75" s="288">
        <f>'52 - HEALTH'!H224</f>
        <v>0</v>
      </c>
      <c r="N75" s="288">
        <f t="shared" si="33"/>
        <v>0</v>
      </c>
      <c r="O75" s="288"/>
    </row>
    <row r="76" spans="1:15" x14ac:dyDescent="0.25">
      <c r="A76" s="286" t="s">
        <v>324</v>
      </c>
      <c r="B76" s="289" t="s">
        <v>520</v>
      </c>
      <c r="C76" s="288">
        <f t="shared" si="35"/>
        <v>2159291420</v>
      </c>
      <c r="D76" s="288">
        <f t="shared" si="34"/>
        <v>482303270</v>
      </c>
      <c r="E76" s="288">
        <f>'53 - OHIS'!H225</f>
        <v>2641594690</v>
      </c>
      <c r="F76" s="288">
        <f>'53 - OHIS'!H205</f>
        <v>0</v>
      </c>
      <c r="G76" s="288">
        <f>'53 - OHIS'!H213</f>
        <v>482303270</v>
      </c>
      <c r="H76" s="288">
        <f t="shared" si="29"/>
        <v>482303270</v>
      </c>
      <c r="I76" s="288">
        <f>'53 - OHIS'!H208</f>
        <v>0</v>
      </c>
      <c r="J76" s="288">
        <f>'53 - OHIS'!H216</f>
        <v>0</v>
      </c>
      <c r="K76" s="288">
        <f t="shared" si="31"/>
        <v>0</v>
      </c>
      <c r="L76" s="288">
        <f>'53 - OHIS'!H221</f>
        <v>0</v>
      </c>
      <c r="M76" s="288">
        <f>'53 - OHIS'!H224</f>
        <v>0</v>
      </c>
      <c r="N76" s="288">
        <f t="shared" si="33"/>
        <v>0</v>
      </c>
      <c r="O76" s="288"/>
    </row>
    <row r="77" spans="1:15" x14ac:dyDescent="0.25">
      <c r="A77" s="290" t="s">
        <v>1741</v>
      </c>
      <c r="B77" s="289" t="s">
        <v>1720</v>
      </c>
      <c r="C77" s="288">
        <f t="shared" si="35"/>
        <v>500000000</v>
      </c>
      <c r="D77" s="288">
        <f t="shared" si="34"/>
        <v>500000000</v>
      </c>
      <c r="E77" s="288">
        <f>'54 - LTH'!H225</f>
        <v>1000000000</v>
      </c>
      <c r="F77" s="288">
        <f>'54 - LTH'!H205</f>
        <v>500000000</v>
      </c>
      <c r="G77" s="288">
        <f>'54 - LTH'!H213</f>
        <v>0</v>
      </c>
      <c r="H77" s="288">
        <f t="shared" si="29"/>
        <v>500000000</v>
      </c>
      <c r="I77" s="288">
        <f>'54 - LTH'!H208</f>
        <v>0</v>
      </c>
      <c r="J77" s="288">
        <f>'54 - LTH'!H216</f>
        <v>0</v>
      </c>
      <c r="K77" s="288">
        <f t="shared" si="31"/>
        <v>0</v>
      </c>
      <c r="L77" s="288">
        <f>'54 - LTH'!H221</f>
        <v>0</v>
      </c>
      <c r="M77" s="288">
        <f>'54 - LTH'!H224</f>
        <v>0</v>
      </c>
      <c r="N77" s="288">
        <f t="shared" si="33"/>
        <v>0</v>
      </c>
      <c r="O77" s="288"/>
    </row>
    <row r="78" spans="1:15" x14ac:dyDescent="0.25">
      <c r="A78" s="286" t="s">
        <v>327</v>
      </c>
      <c r="B78" s="289" t="s">
        <v>328</v>
      </c>
      <c r="C78" s="288">
        <f t="shared" si="35"/>
        <v>60000000</v>
      </c>
      <c r="D78" s="288">
        <f t="shared" si="34"/>
        <v>0</v>
      </c>
      <c r="E78" s="288">
        <f>'55 - HMB'!H225</f>
        <v>60000000</v>
      </c>
      <c r="F78" s="288">
        <f>'55 - HMB'!H205</f>
        <v>0</v>
      </c>
      <c r="G78" s="288">
        <f>'55 - HMB'!H213</f>
        <v>0</v>
      </c>
      <c r="H78" s="288">
        <f t="shared" si="29"/>
        <v>0</v>
      </c>
      <c r="I78" s="288">
        <f>'55 - HMB'!H208</f>
        <v>0</v>
      </c>
      <c r="J78" s="288">
        <f>'55 - HMB'!H216</f>
        <v>0</v>
      </c>
      <c r="K78" s="288">
        <f t="shared" si="31"/>
        <v>0</v>
      </c>
      <c r="L78" s="288">
        <f>'55 - HMB'!H221</f>
        <v>0</v>
      </c>
      <c r="M78" s="288">
        <f>'55 - HMB'!H224</f>
        <v>0</v>
      </c>
      <c r="N78" s="288">
        <f t="shared" si="33"/>
        <v>0</v>
      </c>
      <c r="O78" s="288"/>
    </row>
    <row r="79" spans="1:15" x14ac:dyDescent="0.25">
      <c r="A79" s="286" t="s">
        <v>329</v>
      </c>
      <c r="B79" s="289" t="s">
        <v>330</v>
      </c>
      <c r="C79" s="288">
        <f t="shared" si="35"/>
        <v>4000000</v>
      </c>
      <c r="D79" s="288">
        <f t="shared" si="34"/>
        <v>832951700</v>
      </c>
      <c r="E79" s="288">
        <f>'56 - PHCB'!H225</f>
        <v>836951700</v>
      </c>
      <c r="F79" s="288">
        <f>'56 - PHCB'!H205</f>
        <v>0</v>
      </c>
      <c r="G79" s="288">
        <f>'56 - PHCB'!H213</f>
        <v>530856700</v>
      </c>
      <c r="H79" s="288">
        <f t="shared" si="29"/>
        <v>530856700</v>
      </c>
      <c r="I79" s="288">
        <f>'56 - PHCB'!H208</f>
        <v>0</v>
      </c>
      <c r="J79" s="288">
        <f>'56 - PHCB'!H216</f>
        <v>302095000</v>
      </c>
      <c r="K79" s="288">
        <f t="shared" si="31"/>
        <v>302095000</v>
      </c>
      <c r="L79" s="288">
        <f>'56 - PHCB'!H221</f>
        <v>0</v>
      </c>
      <c r="M79" s="288">
        <f>'56 - PHCB'!H224</f>
        <v>0</v>
      </c>
      <c r="N79" s="288">
        <f t="shared" si="33"/>
        <v>0</v>
      </c>
      <c r="O79" s="288"/>
    </row>
    <row r="80" spans="1:15" ht="15.75" thickBot="1" x14ac:dyDescent="0.3">
      <c r="A80" s="291"/>
      <c r="B80" s="292" t="s">
        <v>331</v>
      </c>
      <c r="C80" s="293">
        <f t="shared" ref="C80:D80" si="36">SUM(C75:C79)</f>
        <v>3023291420</v>
      </c>
      <c r="D80" s="293">
        <f t="shared" si="36"/>
        <v>7313254970</v>
      </c>
      <c r="E80" s="293">
        <f>SUM(E75:E79)</f>
        <v>10336546390</v>
      </c>
      <c r="F80" s="293">
        <f>SUM(F75:F79)</f>
        <v>5998000000</v>
      </c>
      <c r="G80" s="293">
        <f>SUM(G75:G79)</f>
        <v>1013159970</v>
      </c>
      <c r="H80" s="293">
        <f t="shared" si="29"/>
        <v>7011159970</v>
      </c>
      <c r="I80" s="293">
        <f t="shared" ref="I80:J80" si="37">SUM(I75:I79)</f>
        <v>0</v>
      </c>
      <c r="J80" s="293">
        <f t="shared" si="37"/>
        <v>302095000</v>
      </c>
      <c r="K80" s="293">
        <f t="shared" si="31"/>
        <v>302095000</v>
      </c>
      <c r="L80" s="293">
        <f t="shared" ref="L80:M80" si="38">SUM(L75:L79)</f>
        <v>0</v>
      </c>
      <c r="M80" s="293">
        <f t="shared" si="38"/>
        <v>0</v>
      </c>
      <c r="N80" s="293">
        <f t="shared" si="33"/>
        <v>0</v>
      </c>
      <c r="O80" s="293"/>
    </row>
    <row r="81" spans="1:15" s="294" customFormat="1" x14ac:dyDescent="0.25">
      <c r="A81" s="295"/>
      <c r="B81" s="296" t="s">
        <v>144</v>
      </c>
      <c r="C81" s="297"/>
      <c r="D81" s="297">
        <f t="shared" ref="D81:D91" si="39">H81+K81+N81+O81</f>
        <v>0</v>
      </c>
      <c r="E81" s="297"/>
      <c r="F81" s="297"/>
      <c r="G81" s="297"/>
      <c r="H81" s="297">
        <f t="shared" si="29"/>
        <v>0</v>
      </c>
      <c r="I81" s="297"/>
      <c r="J81" s="297"/>
      <c r="K81" s="297">
        <f t="shared" si="31"/>
        <v>0</v>
      </c>
      <c r="L81" s="297"/>
      <c r="M81" s="297"/>
      <c r="N81" s="297">
        <f t="shared" si="33"/>
        <v>0</v>
      </c>
      <c r="O81" s="297"/>
    </row>
    <row r="82" spans="1:15" s="294" customFormat="1" x14ac:dyDescent="0.25">
      <c r="A82" s="286" t="s">
        <v>332</v>
      </c>
      <c r="B82" s="289" t="s">
        <v>333</v>
      </c>
      <c r="C82" s="288">
        <f t="shared" ref="C82:C91" si="40">E82-D82</f>
        <v>1100000000</v>
      </c>
      <c r="D82" s="288">
        <f t="shared" si="39"/>
        <v>0</v>
      </c>
      <c r="E82" s="288">
        <f>'57 - TRANS'!H225</f>
        <v>1100000000</v>
      </c>
      <c r="F82" s="288">
        <f>'57 - TRANS'!H205</f>
        <v>0</v>
      </c>
      <c r="G82" s="288">
        <f>'57 - TRANS'!H213</f>
        <v>0</v>
      </c>
      <c r="H82" s="288">
        <f t="shared" si="29"/>
        <v>0</v>
      </c>
      <c r="I82" s="288">
        <f>'57 - TRANS'!H208</f>
        <v>0</v>
      </c>
      <c r="J82" s="288">
        <f>'57 - TRANS'!H216</f>
        <v>0</v>
      </c>
      <c r="K82" s="288">
        <f t="shared" si="31"/>
        <v>0</v>
      </c>
      <c r="L82" s="288">
        <f>'57 - TRANS'!H221</f>
        <v>0</v>
      </c>
      <c r="M82" s="288">
        <f>'57 - TRANS'!H224</f>
        <v>0</v>
      </c>
      <c r="N82" s="288">
        <f t="shared" si="33"/>
        <v>0</v>
      </c>
      <c r="O82" s="288"/>
    </row>
    <row r="83" spans="1:15" x14ac:dyDescent="0.25">
      <c r="A83" s="286" t="s">
        <v>334</v>
      </c>
      <c r="B83" s="289" t="s">
        <v>335</v>
      </c>
      <c r="C83" s="288">
        <f t="shared" si="40"/>
        <v>1000000000</v>
      </c>
      <c r="D83" s="288">
        <f t="shared" si="39"/>
        <v>4000000000</v>
      </c>
      <c r="E83" s="288">
        <f>'58 - WORKS'!H225</f>
        <v>5000000000</v>
      </c>
      <c r="F83" s="288">
        <f>'58 - WORKS'!H205</f>
        <v>0</v>
      </c>
      <c r="G83" s="288">
        <f>'58 - WORKS'!H213</f>
        <v>0</v>
      </c>
      <c r="H83" s="288">
        <f t="shared" si="29"/>
        <v>0</v>
      </c>
      <c r="I83" s="288">
        <f>'58 - WORKS'!H208</f>
        <v>0</v>
      </c>
      <c r="J83" s="288">
        <f>'58 - WORKS'!H216</f>
        <v>0</v>
      </c>
      <c r="K83" s="288">
        <f t="shared" si="31"/>
        <v>0</v>
      </c>
      <c r="L83" s="288">
        <f>'58 - WORKS'!H221</f>
        <v>0</v>
      </c>
      <c r="M83" s="288">
        <f>'58 - WORKS'!H224</f>
        <v>0</v>
      </c>
      <c r="N83" s="288">
        <f t="shared" si="33"/>
        <v>0</v>
      </c>
      <c r="O83" s="288">
        <f>'58 - WORKS'!H178</f>
        <v>4000000000</v>
      </c>
    </row>
    <row r="84" spans="1:15" x14ac:dyDescent="0.25">
      <c r="A84" s="286" t="s">
        <v>336</v>
      </c>
      <c r="B84" s="289" t="s">
        <v>521</v>
      </c>
      <c r="C84" s="288">
        <f t="shared" si="40"/>
        <v>300000000</v>
      </c>
      <c r="D84" s="288">
        <f t="shared" si="39"/>
        <v>0</v>
      </c>
      <c r="E84" s="288">
        <f>'59 - SG'!H225</f>
        <v>300000000</v>
      </c>
      <c r="F84" s="288">
        <f>'59 - SG'!H205</f>
        <v>0</v>
      </c>
      <c r="G84" s="288">
        <f>'59 - SG'!H213</f>
        <v>0</v>
      </c>
      <c r="H84" s="288">
        <f t="shared" si="29"/>
        <v>0</v>
      </c>
      <c r="I84" s="288">
        <f>'59 - SG'!H208</f>
        <v>0</v>
      </c>
      <c r="J84" s="288">
        <f>'59 - SG'!H216</f>
        <v>0</v>
      </c>
      <c r="K84" s="288">
        <f t="shared" si="31"/>
        <v>0</v>
      </c>
      <c r="L84" s="288">
        <f>'59 - SG'!H221</f>
        <v>0</v>
      </c>
      <c r="M84" s="288">
        <f>'59 - SG'!H224</f>
        <v>0</v>
      </c>
      <c r="N84" s="288">
        <f t="shared" si="33"/>
        <v>0</v>
      </c>
      <c r="O84" s="288"/>
    </row>
    <row r="85" spans="1:15" x14ac:dyDescent="0.25">
      <c r="A85" s="286" t="s">
        <v>337</v>
      </c>
      <c r="B85" s="289" t="s">
        <v>522</v>
      </c>
      <c r="C85" s="288">
        <f t="shared" si="40"/>
        <v>3703700</v>
      </c>
      <c r="D85" s="288">
        <f t="shared" si="39"/>
        <v>0</v>
      </c>
      <c r="E85" s="288">
        <f>'60 - ORMA'!H225</f>
        <v>3703700</v>
      </c>
      <c r="F85" s="288">
        <f>'60 - ORMA'!H205</f>
        <v>0</v>
      </c>
      <c r="G85" s="288">
        <f>'60 - ORMA'!H213</f>
        <v>0</v>
      </c>
      <c r="H85" s="288">
        <f t="shared" si="29"/>
        <v>0</v>
      </c>
      <c r="I85" s="288">
        <f>'60 - ORMA'!H208</f>
        <v>0</v>
      </c>
      <c r="J85" s="288">
        <f>'60 - ORMA'!H216</f>
        <v>0</v>
      </c>
      <c r="K85" s="288">
        <f t="shared" si="31"/>
        <v>0</v>
      </c>
      <c r="L85" s="288">
        <f>'60 - ORMA'!H221</f>
        <v>0</v>
      </c>
      <c r="M85" s="288">
        <f>'60 - ORMA'!H224</f>
        <v>0</v>
      </c>
      <c r="N85" s="288">
        <f t="shared" si="33"/>
        <v>0</v>
      </c>
      <c r="O85" s="288"/>
    </row>
    <row r="86" spans="1:15" x14ac:dyDescent="0.25">
      <c r="A86" s="286" t="s">
        <v>338</v>
      </c>
      <c r="B86" s="289" t="s">
        <v>339</v>
      </c>
      <c r="C86" s="288">
        <f t="shared" si="40"/>
        <v>100000000</v>
      </c>
      <c r="D86" s="288">
        <f t="shared" si="39"/>
        <v>0</v>
      </c>
      <c r="E86" s="288">
        <f>'61 - OSAMA'!H225</f>
        <v>100000000</v>
      </c>
      <c r="F86" s="288">
        <f>'61 - OSAMA'!H205</f>
        <v>0</v>
      </c>
      <c r="G86" s="288">
        <f>'61 - OSAMA'!H213</f>
        <v>0</v>
      </c>
      <c r="H86" s="288">
        <f t="shared" si="29"/>
        <v>0</v>
      </c>
      <c r="I86" s="288">
        <f>'61 - OSAMA'!H208</f>
        <v>0</v>
      </c>
      <c r="J86" s="288">
        <f>'61 - OSAMA'!H216</f>
        <v>0</v>
      </c>
      <c r="K86" s="288">
        <f t="shared" si="31"/>
        <v>0</v>
      </c>
      <c r="L86" s="288">
        <f>'61 - OSAMA'!H221</f>
        <v>0</v>
      </c>
      <c r="M86" s="288">
        <f>'61 - OSAMA'!H224</f>
        <v>0</v>
      </c>
      <c r="N86" s="288">
        <f t="shared" si="33"/>
        <v>0</v>
      </c>
      <c r="O86" s="288"/>
    </row>
    <row r="87" spans="1:15" x14ac:dyDescent="0.25">
      <c r="A87" s="286" t="s">
        <v>340</v>
      </c>
      <c r="B87" s="289" t="s">
        <v>341</v>
      </c>
      <c r="C87" s="288">
        <f t="shared" si="40"/>
        <v>150000000</v>
      </c>
      <c r="D87" s="288">
        <f t="shared" si="39"/>
        <v>0</v>
      </c>
      <c r="E87" s="288">
        <f>'62 - OSPDC'!H225</f>
        <v>150000000</v>
      </c>
      <c r="F87" s="288">
        <f>'62 - OSPDC'!H205</f>
        <v>0</v>
      </c>
      <c r="G87" s="288">
        <f>'62 - OSPDC'!H213</f>
        <v>0</v>
      </c>
      <c r="H87" s="288">
        <f t="shared" si="29"/>
        <v>0</v>
      </c>
      <c r="I87" s="288">
        <f>'62 - OSPDC'!H208</f>
        <v>0</v>
      </c>
      <c r="J87" s="288">
        <f>'62 - OSPDC'!H216</f>
        <v>0</v>
      </c>
      <c r="K87" s="288">
        <f t="shared" si="31"/>
        <v>0</v>
      </c>
      <c r="L87" s="288">
        <f>'62 - OSPDC'!H221</f>
        <v>0</v>
      </c>
      <c r="M87" s="288">
        <f>'62 - OSPDC'!H224</f>
        <v>0</v>
      </c>
      <c r="N87" s="288">
        <f t="shared" si="33"/>
        <v>0</v>
      </c>
      <c r="O87" s="288"/>
    </row>
    <row r="88" spans="1:15" x14ac:dyDescent="0.25">
      <c r="A88" s="286" t="s">
        <v>342</v>
      </c>
      <c r="B88" s="289" t="s">
        <v>343</v>
      </c>
      <c r="C88" s="288">
        <f t="shared" si="40"/>
        <v>80000000</v>
      </c>
      <c r="D88" s="288">
        <f t="shared" si="39"/>
        <v>0</v>
      </c>
      <c r="E88" s="288">
        <f>'63 - CTDA'!H225</f>
        <v>80000000</v>
      </c>
      <c r="F88" s="288">
        <f>'63 - CTDA'!H205</f>
        <v>0</v>
      </c>
      <c r="G88" s="288">
        <f>'63 - CTDA'!H213</f>
        <v>0</v>
      </c>
      <c r="H88" s="288">
        <f t="shared" si="29"/>
        <v>0</v>
      </c>
      <c r="I88" s="288">
        <f>'63 - CTDA'!H208</f>
        <v>0</v>
      </c>
      <c r="J88" s="288">
        <f>'63 - CTDA'!H216</f>
        <v>0</v>
      </c>
      <c r="K88" s="288">
        <f t="shared" si="31"/>
        <v>0</v>
      </c>
      <c r="L88" s="288">
        <f>'63 - CTDA'!H221</f>
        <v>0</v>
      </c>
      <c r="M88" s="288">
        <f>'63 - CTDA'!H224</f>
        <v>0</v>
      </c>
      <c r="N88" s="288">
        <f t="shared" si="33"/>
        <v>0</v>
      </c>
      <c r="O88" s="288"/>
    </row>
    <row r="89" spans="1:15" x14ac:dyDescent="0.25">
      <c r="A89" s="286" t="s">
        <v>344</v>
      </c>
      <c r="B89" s="289" t="s">
        <v>345</v>
      </c>
      <c r="C89" s="288">
        <f t="shared" si="40"/>
        <v>200000000</v>
      </c>
      <c r="D89" s="288">
        <f t="shared" si="39"/>
        <v>0</v>
      </c>
      <c r="E89" s="288">
        <f>'64 - NEW TOWNS'!H225</f>
        <v>200000000</v>
      </c>
      <c r="F89" s="288">
        <f>'64 - NEW TOWNS'!H205</f>
        <v>0</v>
      </c>
      <c r="G89" s="288">
        <f>'64 - NEW TOWNS'!H213</f>
        <v>0</v>
      </c>
      <c r="H89" s="288">
        <f t="shared" si="29"/>
        <v>0</v>
      </c>
      <c r="I89" s="288">
        <f>'64 - NEW TOWNS'!H208</f>
        <v>0</v>
      </c>
      <c r="J89" s="288">
        <f>'64 - NEW TOWNS'!H216</f>
        <v>0</v>
      </c>
      <c r="K89" s="288">
        <f t="shared" si="31"/>
        <v>0</v>
      </c>
      <c r="L89" s="288">
        <f>'64 - NEW TOWNS'!H221</f>
        <v>0</v>
      </c>
      <c r="M89" s="288">
        <f>'64 - NEW TOWNS'!H224</f>
        <v>0</v>
      </c>
      <c r="N89" s="288">
        <f t="shared" si="33"/>
        <v>0</v>
      </c>
      <c r="O89" s="288"/>
    </row>
    <row r="90" spans="1:15" x14ac:dyDescent="0.25">
      <c r="A90" s="286" t="s">
        <v>346</v>
      </c>
      <c r="B90" s="289" t="s">
        <v>347</v>
      </c>
      <c r="C90" s="288">
        <f t="shared" si="40"/>
        <v>500000000</v>
      </c>
      <c r="D90" s="288">
        <f t="shared" si="39"/>
        <v>0</v>
      </c>
      <c r="E90" s="288">
        <f>'65 - LANDS'!H225</f>
        <v>500000000</v>
      </c>
      <c r="F90" s="288">
        <f>'65 - LANDS'!H205</f>
        <v>0</v>
      </c>
      <c r="G90" s="288">
        <f>'65 - LANDS'!H213</f>
        <v>0</v>
      </c>
      <c r="H90" s="288">
        <f t="shared" si="29"/>
        <v>0</v>
      </c>
      <c r="I90" s="288">
        <f>'65 - LANDS'!H208</f>
        <v>0</v>
      </c>
      <c r="J90" s="288">
        <f>'65 - LANDS'!H216</f>
        <v>0</v>
      </c>
      <c r="K90" s="288">
        <f t="shared" si="31"/>
        <v>0</v>
      </c>
      <c r="L90" s="288">
        <f>'65 - LANDS'!H221</f>
        <v>0</v>
      </c>
      <c r="M90" s="288">
        <f>'65 - LANDS'!H224</f>
        <v>0</v>
      </c>
      <c r="N90" s="288">
        <f t="shared" si="33"/>
        <v>0</v>
      </c>
      <c r="O90" s="288"/>
    </row>
    <row r="91" spans="1:15" x14ac:dyDescent="0.25">
      <c r="A91" s="304" t="s">
        <v>348</v>
      </c>
      <c r="B91" s="305" t="s">
        <v>349</v>
      </c>
      <c r="C91" s="288">
        <f t="shared" si="40"/>
        <v>1000000</v>
      </c>
      <c r="D91" s="306">
        <f t="shared" si="39"/>
        <v>900000000</v>
      </c>
      <c r="E91" s="306">
        <f>'66 - MRDCA'!H225</f>
        <v>901000000</v>
      </c>
      <c r="F91" s="306">
        <f>'66 - MRDCA'!H205</f>
        <v>0</v>
      </c>
      <c r="G91" s="306">
        <f>'66 - MRDCA'!H213</f>
        <v>0</v>
      </c>
      <c r="H91" s="306">
        <f t="shared" si="29"/>
        <v>0</v>
      </c>
      <c r="I91" s="306">
        <f>'66 - MRDCA'!H208</f>
        <v>0</v>
      </c>
      <c r="J91" s="306">
        <f>'66 - MRDCA'!H216</f>
        <v>900000000</v>
      </c>
      <c r="K91" s="306">
        <f t="shared" si="31"/>
        <v>900000000</v>
      </c>
      <c r="L91" s="306">
        <f>'66 - MRDCA'!H221</f>
        <v>0</v>
      </c>
      <c r="M91" s="306">
        <f>'66 - MRDCA'!H224</f>
        <v>0</v>
      </c>
      <c r="N91" s="306">
        <f t="shared" si="33"/>
        <v>0</v>
      </c>
      <c r="O91" s="306"/>
    </row>
    <row r="92" spans="1:15" ht="15.75" thickBot="1" x14ac:dyDescent="0.3">
      <c r="A92" s="298"/>
      <c r="B92" s="299" t="s">
        <v>350</v>
      </c>
      <c r="C92" s="300">
        <f t="shared" ref="C92:D92" si="41">SUM(C82:C91)</f>
        <v>3434703700</v>
      </c>
      <c r="D92" s="300">
        <f t="shared" si="41"/>
        <v>4900000000</v>
      </c>
      <c r="E92" s="300">
        <f>SUM(E82:E91)</f>
        <v>8334703700</v>
      </c>
      <c r="F92" s="300">
        <f>SUM(F82:F91)</f>
        <v>0</v>
      </c>
      <c r="G92" s="300">
        <f>SUM(G82:G91)</f>
        <v>0</v>
      </c>
      <c r="H92" s="300">
        <f t="shared" si="29"/>
        <v>0</v>
      </c>
      <c r="I92" s="300">
        <f t="shared" ref="I92:J92" si="42">SUM(I82:I91)</f>
        <v>0</v>
      </c>
      <c r="J92" s="300">
        <f t="shared" si="42"/>
        <v>900000000</v>
      </c>
      <c r="K92" s="300">
        <f t="shared" si="31"/>
        <v>900000000</v>
      </c>
      <c r="L92" s="300">
        <f t="shared" ref="L92:O92" si="43">SUM(L82:L91)</f>
        <v>0</v>
      </c>
      <c r="M92" s="300">
        <f t="shared" si="43"/>
        <v>0</v>
      </c>
      <c r="N92" s="300">
        <f t="shared" si="33"/>
        <v>0</v>
      </c>
      <c r="O92" s="300">
        <f t="shared" si="43"/>
        <v>4000000000</v>
      </c>
    </row>
    <row r="93" spans="1:15" s="294" customFormat="1" x14ac:dyDescent="0.25">
      <c r="A93" s="301"/>
      <c r="B93" s="302" t="s">
        <v>145</v>
      </c>
      <c r="C93" s="303"/>
      <c r="D93" s="303">
        <f t="shared" ref="D93:D98" si="44">H93+K93+N93+O93</f>
        <v>0</v>
      </c>
      <c r="E93" s="303"/>
      <c r="F93" s="303"/>
      <c r="G93" s="303"/>
      <c r="H93" s="303">
        <f t="shared" si="29"/>
        <v>0</v>
      </c>
      <c r="I93" s="303"/>
      <c r="J93" s="303"/>
      <c r="K93" s="303">
        <f t="shared" si="31"/>
        <v>0</v>
      </c>
      <c r="L93" s="303"/>
      <c r="M93" s="303"/>
      <c r="N93" s="303">
        <f t="shared" si="33"/>
        <v>0</v>
      </c>
      <c r="O93" s="303"/>
    </row>
    <row r="94" spans="1:15" s="294" customFormat="1" x14ac:dyDescent="0.25">
      <c r="A94" s="286" t="s">
        <v>351</v>
      </c>
      <c r="B94" s="289" t="s">
        <v>352</v>
      </c>
      <c r="C94" s="288">
        <f t="shared" ref="C94:C98" si="45">E94-D94</f>
        <v>80600000</v>
      </c>
      <c r="D94" s="288">
        <f t="shared" si="44"/>
        <v>0</v>
      </c>
      <c r="E94" s="288">
        <f>'66 - HOME AFFAIRS'!H225</f>
        <v>80600000</v>
      </c>
      <c r="F94" s="288">
        <f>'66 - HOME AFFAIRS'!H205</f>
        <v>0</v>
      </c>
      <c r="G94" s="288">
        <f>'66 - HOME AFFAIRS'!H213</f>
        <v>0</v>
      </c>
      <c r="H94" s="288">
        <f t="shared" si="29"/>
        <v>0</v>
      </c>
      <c r="I94" s="288">
        <f>'66 - HOME AFFAIRS'!H208</f>
        <v>0</v>
      </c>
      <c r="J94" s="288">
        <f>'66 - HOME AFFAIRS'!H216</f>
        <v>0</v>
      </c>
      <c r="K94" s="288">
        <f t="shared" si="31"/>
        <v>0</v>
      </c>
      <c r="L94" s="288">
        <f>'66 - HOME AFFAIRS'!H221</f>
        <v>0</v>
      </c>
      <c r="M94" s="288">
        <f>'66 - HOME AFFAIRS'!H224</f>
        <v>0</v>
      </c>
      <c r="N94" s="288">
        <f t="shared" si="33"/>
        <v>0</v>
      </c>
      <c r="O94" s="288"/>
    </row>
    <row r="95" spans="1:15" x14ac:dyDescent="0.25">
      <c r="A95" s="286" t="s">
        <v>353</v>
      </c>
      <c r="B95" s="289" t="s">
        <v>523</v>
      </c>
      <c r="C95" s="288">
        <f t="shared" si="45"/>
        <v>2060000</v>
      </c>
      <c r="D95" s="288">
        <f t="shared" si="44"/>
        <v>0</v>
      </c>
      <c r="E95" s="288">
        <f>'67 - WOMEN'!H225</f>
        <v>2060000</v>
      </c>
      <c r="F95" s="288">
        <f>'67 - WOMEN'!H205</f>
        <v>0</v>
      </c>
      <c r="G95" s="288">
        <f>'67 - WOMEN'!H213</f>
        <v>0</v>
      </c>
      <c r="H95" s="288">
        <f t="shared" si="29"/>
        <v>0</v>
      </c>
      <c r="I95" s="288">
        <f>'67 - WOMEN'!H208</f>
        <v>0</v>
      </c>
      <c r="J95" s="288">
        <f>'67 - WOMEN'!H216</f>
        <v>0</v>
      </c>
      <c r="K95" s="288">
        <f t="shared" si="31"/>
        <v>0</v>
      </c>
      <c r="L95" s="288">
        <f>'67 - WOMEN'!H221</f>
        <v>0</v>
      </c>
      <c r="M95" s="288">
        <f>'67 - WOMEN'!H224</f>
        <v>0</v>
      </c>
      <c r="N95" s="288">
        <f t="shared" si="33"/>
        <v>0</v>
      </c>
      <c r="O95" s="288"/>
    </row>
    <row r="96" spans="1:15" x14ac:dyDescent="0.25">
      <c r="A96" s="286" t="s">
        <v>354</v>
      </c>
      <c r="B96" s="289" t="s">
        <v>355</v>
      </c>
      <c r="C96" s="288">
        <f t="shared" si="45"/>
        <v>1000000</v>
      </c>
      <c r="D96" s="288">
        <f t="shared" si="44"/>
        <v>0</v>
      </c>
      <c r="E96" s="288">
        <f>'68 - YOUTHSNSPORTS'!H225</f>
        <v>1000000</v>
      </c>
      <c r="F96" s="288">
        <f>'68 - YOUTHSNSPORTS'!H205</f>
        <v>0</v>
      </c>
      <c r="G96" s="288">
        <f>'68 - YOUTHSNSPORTS'!H213</f>
        <v>0</v>
      </c>
      <c r="H96" s="288">
        <f t="shared" si="29"/>
        <v>0</v>
      </c>
      <c r="I96" s="288">
        <f>'68 - YOUTHSNSPORTS'!H208</f>
        <v>0</v>
      </c>
      <c r="J96" s="288">
        <f>'68 - YOUTHSNSPORTS'!H216</f>
        <v>0</v>
      </c>
      <c r="K96" s="288">
        <f t="shared" si="31"/>
        <v>0</v>
      </c>
      <c r="L96" s="288">
        <f>'68 - YOUTHSNSPORTS'!H221</f>
        <v>0</v>
      </c>
      <c r="M96" s="288">
        <f>'68 - YOUTHSNSPORTS'!H224</f>
        <v>0</v>
      </c>
      <c r="N96" s="288">
        <f t="shared" si="33"/>
        <v>0</v>
      </c>
      <c r="O96" s="288"/>
    </row>
    <row r="97" spans="1:15" x14ac:dyDescent="0.25">
      <c r="A97" s="290" t="s">
        <v>356</v>
      </c>
      <c r="B97" s="289" t="s">
        <v>357</v>
      </c>
      <c r="C97" s="288">
        <f t="shared" si="45"/>
        <v>0</v>
      </c>
      <c r="D97" s="288">
        <f t="shared" si="44"/>
        <v>0</v>
      </c>
      <c r="E97" s="288">
        <v>0</v>
      </c>
      <c r="F97" s="288">
        <v>0</v>
      </c>
      <c r="G97" s="288">
        <v>0</v>
      </c>
      <c r="H97" s="288">
        <f t="shared" si="29"/>
        <v>0</v>
      </c>
      <c r="I97" s="288">
        <v>0</v>
      </c>
      <c r="J97" s="288">
        <v>0</v>
      </c>
      <c r="K97" s="288">
        <f t="shared" si="31"/>
        <v>0</v>
      </c>
      <c r="L97" s="288">
        <v>0</v>
      </c>
      <c r="M97" s="288">
        <v>0</v>
      </c>
      <c r="N97" s="288">
        <f t="shared" si="33"/>
        <v>0</v>
      </c>
      <c r="O97" s="288"/>
    </row>
    <row r="98" spans="1:15" x14ac:dyDescent="0.25">
      <c r="A98" s="286" t="s">
        <v>358</v>
      </c>
      <c r="B98" s="289" t="s">
        <v>359</v>
      </c>
      <c r="C98" s="288">
        <f t="shared" si="45"/>
        <v>10000000</v>
      </c>
      <c r="D98" s="288">
        <f t="shared" si="44"/>
        <v>0</v>
      </c>
      <c r="E98" s="288">
        <f>'69 - SPORTS'!H225</f>
        <v>10000000</v>
      </c>
      <c r="F98" s="288">
        <f>'69 - SPORTS'!H205</f>
        <v>0</v>
      </c>
      <c r="G98" s="288">
        <f>'69 - SPORTS'!H213</f>
        <v>0</v>
      </c>
      <c r="H98" s="288">
        <f t="shared" si="29"/>
        <v>0</v>
      </c>
      <c r="I98" s="288">
        <f>'69 - SPORTS'!H208</f>
        <v>0</v>
      </c>
      <c r="J98" s="288">
        <f>'69 - SPORTS'!H216</f>
        <v>0</v>
      </c>
      <c r="K98" s="288">
        <f t="shared" si="31"/>
        <v>0</v>
      </c>
      <c r="L98" s="288">
        <f>'69 - SPORTS'!H221</f>
        <v>0</v>
      </c>
      <c r="M98" s="288">
        <f>'69 - SPORTS'!H224</f>
        <v>0</v>
      </c>
      <c r="N98" s="288">
        <f t="shared" si="33"/>
        <v>0</v>
      </c>
      <c r="O98" s="288"/>
    </row>
    <row r="99" spans="1:15" ht="15.75" thickBot="1" x14ac:dyDescent="0.3">
      <c r="A99" s="291"/>
      <c r="B99" s="292" t="s">
        <v>360</v>
      </c>
      <c r="C99" s="293">
        <f t="shared" ref="C99:D99" si="46">SUM(C94:C98)</f>
        <v>93660000</v>
      </c>
      <c r="D99" s="293">
        <f t="shared" si="46"/>
        <v>0</v>
      </c>
      <c r="E99" s="293">
        <f>SUM(E94:E98)</f>
        <v>93660000</v>
      </c>
      <c r="F99" s="293">
        <f>SUM(F94:F98)</f>
        <v>0</v>
      </c>
      <c r="G99" s="293">
        <f>SUM(G94:G98)</f>
        <v>0</v>
      </c>
      <c r="H99" s="293">
        <f t="shared" si="29"/>
        <v>0</v>
      </c>
      <c r="I99" s="293">
        <f t="shared" ref="I99:J99" si="47">SUM(I94:I98)</f>
        <v>0</v>
      </c>
      <c r="J99" s="293">
        <f t="shared" si="47"/>
        <v>0</v>
      </c>
      <c r="K99" s="293">
        <f t="shared" si="31"/>
        <v>0</v>
      </c>
      <c r="L99" s="293">
        <f t="shared" ref="L99:M99" si="48">SUM(L94:L98)</f>
        <v>0</v>
      </c>
      <c r="M99" s="293">
        <f t="shared" si="48"/>
        <v>0</v>
      </c>
      <c r="N99" s="293">
        <f t="shared" si="33"/>
        <v>0</v>
      </c>
      <c r="O99" s="293"/>
    </row>
    <row r="100" spans="1:15" s="294" customFormat="1" x14ac:dyDescent="0.25">
      <c r="A100" s="295"/>
      <c r="B100" s="296" t="s">
        <v>146</v>
      </c>
      <c r="C100" s="297"/>
      <c r="D100" s="297">
        <f>H100+K100+N100+O100</f>
        <v>0</v>
      </c>
      <c r="E100" s="297"/>
      <c r="F100" s="297"/>
      <c r="G100" s="297"/>
      <c r="H100" s="297">
        <f t="shared" si="29"/>
        <v>0</v>
      </c>
      <c r="I100" s="297"/>
      <c r="J100" s="297"/>
      <c r="K100" s="297">
        <f t="shared" si="31"/>
        <v>0</v>
      </c>
      <c r="L100" s="297"/>
      <c r="M100" s="297"/>
      <c r="N100" s="297">
        <f t="shared" si="33"/>
        <v>0</v>
      </c>
      <c r="O100" s="297"/>
    </row>
    <row r="101" spans="1:15" s="294" customFormat="1" x14ac:dyDescent="0.25">
      <c r="A101" s="286" t="s">
        <v>361</v>
      </c>
      <c r="B101" s="289" t="s">
        <v>362</v>
      </c>
      <c r="C101" s="288">
        <f t="shared" ref="C101:C104" si="49">E101-D101</f>
        <v>3000000</v>
      </c>
      <c r="D101" s="288">
        <f>H101+K101+N101+O101</f>
        <v>0</v>
      </c>
      <c r="E101" s="288">
        <f>'70 - JSC'!H225</f>
        <v>3000000</v>
      </c>
      <c r="F101" s="288">
        <f>'70 - JSC'!H205</f>
        <v>0</v>
      </c>
      <c r="G101" s="288">
        <f>'70 - JSC'!H213</f>
        <v>0</v>
      </c>
      <c r="H101" s="288">
        <f t="shared" si="29"/>
        <v>0</v>
      </c>
      <c r="I101" s="288">
        <f>'70 - JSC'!H208</f>
        <v>0</v>
      </c>
      <c r="J101" s="288">
        <f>'70 - JSC'!H216</f>
        <v>0</v>
      </c>
      <c r="K101" s="288">
        <f t="shared" si="31"/>
        <v>0</v>
      </c>
      <c r="L101" s="288">
        <f>'70 - JSC'!H221</f>
        <v>0</v>
      </c>
      <c r="M101" s="288">
        <f>'70 - JSC'!H224</f>
        <v>0</v>
      </c>
      <c r="N101" s="288">
        <f t="shared" si="33"/>
        <v>0</v>
      </c>
      <c r="O101" s="288"/>
    </row>
    <row r="102" spans="1:15" x14ac:dyDescent="0.25">
      <c r="A102" s="286" t="s">
        <v>363</v>
      </c>
      <c r="B102" s="289" t="s">
        <v>364</v>
      </c>
      <c r="C102" s="288">
        <f t="shared" si="49"/>
        <v>50000000</v>
      </c>
      <c r="D102" s="288">
        <f>H102+K102+N102+O102</f>
        <v>0</v>
      </c>
      <c r="E102" s="288">
        <f>'71 - JUSTICE'!H225</f>
        <v>50000000</v>
      </c>
      <c r="F102" s="288">
        <f>'71 - JUSTICE'!H205</f>
        <v>0</v>
      </c>
      <c r="G102" s="288">
        <f>'71 - JUSTICE'!H213</f>
        <v>0</v>
      </c>
      <c r="H102" s="288">
        <f t="shared" si="29"/>
        <v>0</v>
      </c>
      <c r="I102" s="288">
        <f>'71 - JUSTICE'!H208</f>
        <v>0</v>
      </c>
      <c r="J102" s="288">
        <f>'71 - JUSTICE'!H216</f>
        <v>0</v>
      </c>
      <c r="K102" s="288">
        <f t="shared" si="31"/>
        <v>0</v>
      </c>
      <c r="L102" s="288">
        <f>'71 - JUSTICE'!H221</f>
        <v>0</v>
      </c>
      <c r="M102" s="288">
        <f>'71 - JUSTICE'!H224</f>
        <v>0</v>
      </c>
      <c r="N102" s="288">
        <f t="shared" si="33"/>
        <v>0</v>
      </c>
      <c r="O102" s="288"/>
    </row>
    <row r="103" spans="1:15" x14ac:dyDescent="0.25">
      <c r="A103" s="286" t="s">
        <v>365</v>
      </c>
      <c r="B103" s="289" t="s">
        <v>366</v>
      </c>
      <c r="C103" s="288">
        <f t="shared" si="49"/>
        <v>120000000</v>
      </c>
      <c r="D103" s="288">
        <f>H103+K103+N103+O103</f>
        <v>0</v>
      </c>
      <c r="E103" s="288">
        <f>'72 - HIGH COURT'!H225</f>
        <v>120000000</v>
      </c>
      <c r="F103" s="288">
        <f>'72 - HIGH COURT'!H205</f>
        <v>0</v>
      </c>
      <c r="G103" s="288">
        <f>'72 - HIGH COURT'!H213</f>
        <v>0</v>
      </c>
      <c r="H103" s="288">
        <f t="shared" si="29"/>
        <v>0</v>
      </c>
      <c r="I103" s="288">
        <f>'72 - HIGH COURT'!H208</f>
        <v>0</v>
      </c>
      <c r="J103" s="288">
        <f>'72 - HIGH COURT'!H216</f>
        <v>0</v>
      </c>
      <c r="K103" s="288">
        <f t="shared" si="31"/>
        <v>0</v>
      </c>
      <c r="L103" s="288">
        <f>'72 - HIGH COURT'!H221</f>
        <v>0</v>
      </c>
      <c r="M103" s="288">
        <f>'72 - HIGH COURT'!H224</f>
        <v>0</v>
      </c>
      <c r="N103" s="288">
        <f t="shared" si="33"/>
        <v>0</v>
      </c>
      <c r="O103" s="288"/>
    </row>
    <row r="104" spans="1:15" x14ac:dyDescent="0.25">
      <c r="A104" s="286" t="s">
        <v>367</v>
      </c>
      <c r="B104" s="289" t="s">
        <v>368</v>
      </c>
      <c r="C104" s="288">
        <f t="shared" si="49"/>
        <v>35000000</v>
      </c>
      <c r="D104" s="288">
        <f>H104+K104+N104+O104</f>
        <v>0</v>
      </c>
      <c r="E104" s="288">
        <f>'73 - CCA'!H225</f>
        <v>35000000</v>
      </c>
      <c r="F104" s="288">
        <f>'73 - CCA'!H205</f>
        <v>0</v>
      </c>
      <c r="G104" s="288">
        <f>'73 - CCA'!H213</f>
        <v>0</v>
      </c>
      <c r="H104" s="288">
        <f t="shared" si="29"/>
        <v>0</v>
      </c>
      <c r="I104" s="288">
        <f>'73 - CCA'!H208</f>
        <v>0</v>
      </c>
      <c r="J104" s="288">
        <f>'73 - CCA'!H216</f>
        <v>0</v>
      </c>
      <c r="K104" s="288">
        <f t="shared" si="31"/>
        <v>0</v>
      </c>
      <c r="L104" s="288">
        <f>'73 - CCA'!H221</f>
        <v>0</v>
      </c>
      <c r="M104" s="288">
        <f>'73 - CCA'!H224</f>
        <v>0</v>
      </c>
      <c r="N104" s="288">
        <f t="shared" si="33"/>
        <v>0</v>
      </c>
      <c r="O104" s="288"/>
    </row>
    <row r="105" spans="1:15" ht="15.75" thickBot="1" x14ac:dyDescent="0.3">
      <c r="A105" s="298"/>
      <c r="B105" s="299" t="s">
        <v>369</v>
      </c>
      <c r="C105" s="300">
        <f t="shared" ref="C105:D105" si="50">SUM(C101:C104)</f>
        <v>208000000</v>
      </c>
      <c r="D105" s="300">
        <f t="shared" si="50"/>
        <v>0</v>
      </c>
      <c r="E105" s="300">
        <f>SUM(E101:E104)</f>
        <v>208000000</v>
      </c>
      <c r="F105" s="300">
        <f>SUM(F101:F104)</f>
        <v>0</v>
      </c>
      <c r="G105" s="300">
        <f>SUM(G101:G104)</f>
        <v>0</v>
      </c>
      <c r="H105" s="300">
        <f t="shared" si="29"/>
        <v>0</v>
      </c>
      <c r="I105" s="300">
        <f t="shared" ref="I105:J105" si="51">SUM(I101:I104)</f>
        <v>0</v>
      </c>
      <c r="J105" s="300">
        <f t="shared" si="51"/>
        <v>0</v>
      </c>
      <c r="K105" s="300">
        <f t="shared" si="31"/>
        <v>0</v>
      </c>
      <c r="L105" s="300">
        <f t="shared" ref="L105:M105" si="52">SUM(L101:L104)</f>
        <v>0</v>
      </c>
      <c r="M105" s="300">
        <f t="shared" si="52"/>
        <v>0</v>
      </c>
      <c r="N105" s="300">
        <f t="shared" si="33"/>
        <v>0</v>
      </c>
      <c r="O105" s="300"/>
    </row>
    <row r="106" spans="1:15" s="294" customFormat="1" x14ac:dyDescent="0.25">
      <c r="A106" s="301"/>
      <c r="B106" s="302" t="s">
        <v>147</v>
      </c>
      <c r="C106" s="303"/>
      <c r="D106" s="303">
        <f>H106+K106+N106+O106</f>
        <v>0</v>
      </c>
      <c r="E106" s="303"/>
      <c r="F106" s="303"/>
      <c r="G106" s="303"/>
      <c r="H106" s="303">
        <f t="shared" si="29"/>
        <v>0</v>
      </c>
      <c r="I106" s="303"/>
      <c r="J106" s="303"/>
      <c r="K106" s="303">
        <f t="shared" si="31"/>
        <v>0</v>
      </c>
      <c r="L106" s="303"/>
      <c r="M106" s="303"/>
      <c r="N106" s="303">
        <f t="shared" si="33"/>
        <v>0</v>
      </c>
      <c r="O106" s="303"/>
    </row>
    <row r="107" spans="1:15" s="294" customFormat="1" x14ac:dyDescent="0.25">
      <c r="A107" s="286" t="s">
        <v>370</v>
      </c>
      <c r="B107" s="289" t="s">
        <v>371</v>
      </c>
      <c r="C107" s="288">
        <f t="shared" ref="C107:C109" si="53">E107-D107</f>
        <v>2500000</v>
      </c>
      <c r="D107" s="288">
        <f>H107+K107+N107+O107</f>
        <v>0</v>
      </c>
      <c r="E107" s="288">
        <f>'74 - INFO'!H225</f>
        <v>2500000</v>
      </c>
      <c r="F107" s="288">
        <f>'74 - INFO'!H205</f>
        <v>0</v>
      </c>
      <c r="G107" s="288">
        <f>'74 - INFO'!H213</f>
        <v>0</v>
      </c>
      <c r="H107" s="288">
        <f t="shared" si="29"/>
        <v>0</v>
      </c>
      <c r="I107" s="288">
        <f>'74 - INFO'!H208</f>
        <v>0</v>
      </c>
      <c r="J107" s="288">
        <f>'74 - INFO'!H216</f>
        <v>0</v>
      </c>
      <c r="K107" s="288">
        <f t="shared" si="31"/>
        <v>0</v>
      </c>
      <c r="L107" s="288">
        <f>'74 - INFO'!H221</f>
        <v>0</v>
      </c>
      <c r="M107" s="288">
        <f>'74 - INFO'!H224</f>
        <v>0</v>
      </c>
      <c r="N107" s="288">
        <f t="shared" si="33"/>
        <v>0</v>
      </c>
      <c r="O107" s="288"/>
    </row>
    <row r="108" spans="1:15" s="294" customFormat="1" hidden="1" x14ac:dyDescent="0.25">
      <c r="A108" s="290" t="s">
        <v>372</v>
      </c>
      <c r="B108" s="289" t="s">
        <v>373</v>
      </c>
      <c r="C108" s="288">
        <f t="shared" si="53"/>
        <v>0</v>
      </c>
      <c r="D108" s="288">
        <f>H108+K108+N108+O108</f>
        <v>0</v>
      </c>
      <c r="E108" s="288">
        <v>0</v>
      </c>
      <c r="F108" s="288">
        <v>0</v>
      </c>
      <c r="G108" s="288">
        <v>0</v>
      </c>
      <c r="H108" s="288">
        <f t="shared" si="29"/>
        <v>0</v>
      </c>
      <c r="I108" s="288">
        <v>0</v>
      </c>
      <c r="J108" s="288">
        <v>0</v>
      </c>
      <c r="K108" s="288">
        <f t="shared" si="31"/>
        <v>0</v>
      </c>
      <c r="L108" s="288">
        <v>0</v>
      </c>
      <c r="M108" s="288">
        <v>0</v>
      </c>
      <c r="N108" s="288">
        <f t="shared" si="33"/>
        <v>0</v>
      </c>
      <c r="O108" s="288"/>
    </row>
    <row r="109" spans="1:15" x14ac:dyDescent="0.25">
      <c r="A109" s="286" t="s">
        <v>374</v>
      </c>
      <c r="B109" s="289" t="s">
        <v>375</v>
      </c>
      <c r="C109" s="288">
        <f t="shared" si="53"/>
        <v>307300000</v>
      </c>
      <c r="D109" s="288">
        <f>H109+K109+N109+O109</f>
        <v>0</v>
      </c>
      <c r="E109" s="288">
        <f>'75 - OSBC'!H225</f>
        <v>307300000</v>
      </c>
      <c r="F109" s="288">
        <f>'75 - OSBC'!H205</f>
        <v>0</v>
      </c>
      <c r="G109" s="288">
        <f>'75 - OSBC'!H213</f>
        <v>0</v>
      </c>
      <c r="H109" s="288">
        <f t="shared" si="29"/>
        <v>0</v>
      </c>
      <c r="I109" s="288">
        <f>'75 - OSBC'!H208</f>
        <v>0</v>
      </c>
      <c r="J109" s="288">
        <f>'75 - OSBC'!H216</f>
        <v>0</v>
      </c>
      <c r="K109" s="288">
        <f t="shared" si="31"/>
        <v>0</v>
      </c>
      <c r="L109" s="288">
        <f>'75 - OSBC'!H221</f>
        <v>0</v>
      </c>
      <c r="M109" s="288">
        <f>'75 - OSBC'!H224</f>
        <v>0</v>
      </c>
      <c r="N109" s="288">
        <f t="shared" si="33"/>
        <v>0</v>
      </c>
      <c r="O109" s="288"/>
    </row>
    <row r="110" spans="1:15" ht="15.75" thickBot="1" x14ac:dyDescent="0.3">
      <c r="A110" s="291"/>
      <c r="B110" s="292" t="s">
        <v>376</v>
      </c>
      <c r="C110" s="293">
        <f t="shared" ref="C110:D110" si="54">SUM(C107:C109)</f>
        <v>309800000</v>
      </c>
      <c r="D110" s="293">
        <f t="shared" si="54"/>
        <v>0</v>
      </c>
      <c r="E110" s="293">
        <f>SUM(E107:E109)</f>
        <v>309800000</v>
      </c>
      <c r="F110" s="293">
        <f>SUM(F107:F109)</f>
        <v>0</v>
      </c>
      <c r="G110" s="293">
        <f>SUM(G107:G109)</f>
        <v>0</v>
      </c>
      <c r="H110" s="293">
        <f t="shared" si="29"/>
        <v>0</v>
      </c>
      <c r="I110" s="293">
        <f t="shared" ref="I110:J110" si="55">SUM(I107:I109)</f>
        <v>0</v>
      </c>
      <c r="J110" s="293">
        <f t="shared" si="55"/>
        <v>0</v>
      </c>
      <c r="K110" s="293">
        <f t="shared" si="31"/>
        <v>0</v>
      </c>
      <c r="L110" s="293">
        <f t="shared" ref="L110:M110" si="56">SUM(L107:L109)</f>
        <v>0</v>
      </c>
      <c r="M110" s="293">
        <f t="shared" si="56"/>
        <v>0</v>
      </c>
      <c r="N110" s="293">
        <f t="shared" si="33"/>
        <v>0</v>
      </c>
      <c r="O110" s="293"/>
    </row>
    <row r="111" spans="1:15" s="294" customFormat="1" x14ac:dyDescent="0.25">
      <c r="A111" s="295"/>
      <c r="B111" s="296" t="s">
        <v>148</v>
      </c>
      <c r="C111" s="297"/>
      <c r="D111" s="297">
        <f t="shared" ref="D111:D116" si="57">H111+K111+N111+O111</f>
        <v>0</v>
      </c>
      <c r="E111" s="297"/>
      <c r="F111" s="297"/>
      <c r="G111" s="297"/>
      <c r="H111" s="297">
        <f t="shared" si="29"/>
        <v>0</v>
      </c>
      <c r="I111" s="297"/>
      <c r="J111" s="297"/>
      <c r="K111" s="297">
        <f t="shared" si="31"/>
        <v>0</v>
      </c>
      <c r="L111" s="297"/>
      <c r="M111" s="297"/>
      <c r="N111" s="297">
        <f t="shared" si="33"/>
        <v>0</v>
      </c>
      <c r="O111" s="297"/>
    </row>
    <row r="112" spans="1:15" s="294" customFormat="1" x14ac:dyDescent="0.25">
      <c r="A112" s="286" t="s">
        <v>377</v>
      </c>
      <c r="B112" s="289" t="s">
        <v>378</v>
      </c>
      <c r="C112" s="288">
        <f t="shared" ref="C112:C116" si="58">E112-D112</f>
        <v>1500000</v>
      </c>
      <c r="D112" s="288">
        <f t="shared" si="57"/>
        <v>0</v>
      </c>
      <c r="E112" s="288">
        <f>'76 - WATER'!H225</f>
        <v>1500000</v>
      </c>
      <c r="F112" s="288">
        <f>'76 - WATER'!H205</f>
        <v>0</v>
      </c>
      <c r="G112" s="288">
        <f>'76 - WATER'!H213</f>
        <v>0</v>
      </c>
      <c r="H112" s="288">
        <f t="shared" si="29"/>
        <v>0</v>
      </c>
      <c r="I112" s="288">
        <f>'76 - WATER'!H208</f>
        <v>0</v>
      </c>
      <c r="J112" s="288">
        <f>'76 - WATER'!H216</f>
        <v>0</v>
      </c>
      <c r="K112" s="288">
        <f t="shared" si="31"/>
        <v>0</v>
      </c>
      <c r="L112" s="288">
        <f>'76 - WATER'!H221</f>
        <v>0</v>
      </c>
      <c r="M112" s="288">
        <f>'76 - WATER'!H224</f>
        <v>0</v>
      </c>
      <c r="N112" s="288">
        <f t="shared" si="33"/>
        <v>0</v>
      </c>
      <c r="O112" s="288"/>
    </row>
    <row r="113" spans="1:15" x14ac:dyDescent="0.25">
      <c r="A113" s="286" t="s">
        <v>379</v>
      </c>
      <c r="B113" s="289" t="s">
        <v>380</v>
      </c>
      <c r="C113" s="288">
        <f t="shared" si="58"/>
        <v>450000000</v>
      </c>
      <c r="D113" s="288">
        <f t="shared" si="57"/>
        <v>2500000000</v>
      </c>
      <c r="E113" s="288">
        <f>'77 - OSWC'!H225</f>
        <v>2950000000</v>
      </c>
      <c r="F113" s="288">
        <f>'77 - OSWC'!H205</f>
        <v>0</v>
      </c>
      <c r="G113" s="288">
        <f>'77 - OSWC'!H213</f>
        <v>1500000000</v>
      </c>
      <c r="H113" s="288">
        <f t="shared" si="29"/>
        <v>1500000000</v>
      </c>
      <c r="I113" s="288">
        <f>'77 - OSWC'!H208</f>
        <v>0</v>
      </c>
      <c r="J113" s="288">
        <f>'77 - OSWC'!H216</f>
        <v>0</v>
      </c>
      <c r="K113" s="288">
        <f t="shared" si="31"/>
        <v>0</v>
      </c>
      <c r="L113" s="288">
        <f>'77 - OSWC'!H221</f>
        <v>0</v>
      </c>
      <c r="M113" s="288">
        <f>'77 - OSWC'!H224</f>
        <v>1000000000</v>
      </c>
      <c r="N113" s="288">
        <f t="shared" si="33"/>
        <v>1000000000</v>
      </c>
      <c r="O113" s="288"/>
    </row>
    <row r="114" spans="1:15" hidden="1" x14ac:dyDescent="0.25">
      <c r="A114" s="290" t="s">
        <v>381</v>
      </c>
      <c r="B114" s="289" t="s">
        <v>382</v>
      </c>
      <c r="C114" s="288">
        <f t="shared" si="58"/>
        <v>0</v>
      </c>
      <c r="D114" s="288">
        <f t="shared" si="57"/>
        <v>0</v>
      </c>
      <c r="E114" s="288">
        <v>0</v>
      </c>
      <c r="F114" s="288">
        <v>0</v>
      </c>
      <c r="G114" s="288">
        <v>0</v>
      </c>
      <c r="H114" s="288">
        <f t="shared" si="29"/>
        <v>0</v>
      </c>
      <c r="I114" s="288">
        <v>0</v>
      </c>
      <c r="J114" s="288">
        <v>0</v>
      </c>
      <c r="K114" s="288">
        <f t="shared" si="31"/>
        <v>0</v>
      </c>
      <c r="L114" s="288">
        <v>0</v>
      </c>
      <c r="M114" s="288">
        <v>0</v>
      </c>
      <c r="N114" s="288">
        <f t="shared" si="33"/>
        <v>0</v>
      </c>
      <c r="O114" s="288"/>
    </row>
    <row r="115" spans="1:15" x14ac:dyDescent="0.25">
      <c r="A115" s="286" t="s">
        <v>383</v>
      </c>
      <c r="B115" s="289" t="s">
        <v>384</v>
      </c>
      <c r="C115" s="288">
        <f t="shared" si="58"/>
        <v>20000000</v>
      </c>
      <c r="D115" s="288">
        <f t="shared" si="57"/>
        <v>385000000</v>
      </c>
      <c r="E115" s="288">
        <f>'78 - RUWESA'!H225</f>
        <v>405000000</v>
      </c>
      <c r="F115" s="288">
        <f>'78 - RUWESA'!H205</f>
        <v>0</v>
      </c>
      <c r="G115" s="288">
        <f>'78 - RUWESA'!H213</f>
        <v>0</v>
      </c>
      <c r="H115" s="288">
        <f t="shared" si="29"/>
        <v>0</v>
      </c>
      <c r="I115" s="288">
        <f>'78 - RUWESA'!H208</f>
        <v>0</v>
      </c>
      <c r="J115" s="288">
        <f>'78 - RUWESA'!H216</f>
        <v>10000000</v>
      </c>
      <c r="K115" s="288">
        <f t="shared" si="31"/>
        <v>10000000</v>
      </c>
      <c r="L115" s="288">
        <f>'78 - RUWESA'!H221</f>
        <v>0</v>
      </c>
      <c r="M115" s="288">
        <f>'78 - RUWESA'!H224</f>
        <v>375000000</v>
      </c>
      <c r="N115" s="288">
        <f t="shared" si="33"/>
        <v>375000000</v>
      </c>
      <c r="O115" s="288"/>
    </row>
    <row r="116" spans="1:15" x14ac:dyDescent="0.25">
      <c r="A116" s="304" t="s">
        <v>385</v>
      </c>
      <c r="B116" s="305" t="s">
        <v>386</v>
      </c>
      <c r="C116" s="288">
        <f t="shared" si="58"/>
        <v>22250000</v>
      </c>
      <c r="D116" s="306">
        <f t="shared" si="57"/>
        <v>0</v>
      </c>
      <c r="E116" s="306">
        <f>'79 - STOWASSA'!H225</f>
        <v>22250000</v>
      </c>
      <c r="F116" s="306">
        <f>'79 - STOWASSA'!H205</f>
        <v>0</v>
      </c>
      <c r="G116" s="306">
        <f>'79 - STOWASSA'!H213</f>
        <v>0</v>
      </c>
      <c r="H116" s="306">
        <f t="shared" si="29"/>
        <v>0</v>
      </c>
      <c r="I116" s="306">
        <f>'79 - STOWASSA'!H208</f>
        <v>0</v>
      </c>
      <c r="J116" s="306">
        <f>'79 - STOWASSA'!H216</f>
        <v>0</v>
      </c>
      <c r="K116" s="306">
        <f t="shared" si="31"/>
        <v>0</v>
      </c>
      <c r="L116" s="306">
        <f>'79 - STOWASSA'!H221</f>
        <v>0</v>
      </c>
      <c r="M116" s="306">
        <f>'79 - STOWASSA'!H224</f>
        <v>0</v>
      </c>
      <c r="N116" s="306">
        <f t="shared" si="33"/>
        <v>0</v>
      </c>
      <c r="O116" s="306"/>
    </row>
    <row r="117" spans="1:15" ht="15.75" thickBot="1" x14ac:dyDescent="0.3">
      <c r="A117" s="298"/>
      <c r="B117" s="299" t="s">
        <v>387</v>
      </c>
      <c r="C117" s="300">
        <f t="shared" ref="C117:D117" si="59">SUM(C112:C116)</f>
        <v>493750000</v>
      </c>
      <c r="D117" s="300">
        <f t="shared" si="59"/>
        <v>2885000000</v>
      </c>
      <c r="E117" s="300">
        <f>SUM(E112:E116)</f>
        <v>3378750000</v>
      </c>
      <c r="F117" s="300">
        <f>SUM(F112:F116)</f>
        <v>0</v>
      </c>
      <c r="G117" s="300">
        <f>SUM(G112:G116)</f>
        <v>1500000000</v>
      </c>
      <c r="H117" s="300">
        <f t="shared" si="29"/>
        <v>1500000000</v>
      </c>
      <c r="I117" s="300">
        <f t="shared" ref="I117:J117" si="60">SUM(I112:I116)</f>
        <v>0</v>
      </c>
      <c r="J117" s="300">
        <f t="shared" si="60"/>
        <v>10000000</v>
      </c>
      <c r="K117" s="300">
        <f t="shared" si="31"/>
        <v>10000000</v>
      </c>
      <c r="L117" s="300">
        <f t="shared" ref="L117:M117" si="61">SUM(L112:L116)</f>
        <v>0</v>
      </c>
      <c r="M117" s="300">
        <f t="shared" si="61"/>
        <v>1375000000</v>
      </c>
      <c r="N117" s="300">
        <f t="shared" si="33"/>
        <v>1375000000</v>
      </c>
      <c r="O117" s="300"/>
    </row>
    <row r="118" spans="1:15" s="294" customFormat="1" x14ac:dyDescent="0.25">
      <c r="A118" s="301"/>
      <c r="B118" s="302" t="s">
        <v>388</v>
      </c>
      <c r="C118" s="303"/>
      <c r="D118" s="303">
        <f>H118+K118+N118+O118</f>
        <v>0</v>
      </c>
      <c r="E118" s="303"/>
      <c r="F118" s="303"/>
      <c r="G118" s="303"/>
      <c r="H118" s="303">
        <f t="shared" si="29"/>
        <v>0</v>
      </c>
      <c r="I118" s="303"/>
      <c r="J118" s="303"/>
      <c r="K118" s="303">
        <f t="shared" si="31"/>
        <v>0</v>
      </c>
      <c r="L118" s="303"/>
      <c r="M118" s="303"/>
      <c r="N118" s="303">
        <f t="shared" si="33"/>
        <v>0</v>
      </c>
      <c r="O118" s="303"/>
    </row>
    <row r="119" spans="1:15" s="294" customFormat="1" x14ac:dyDescent="0.25">
      <c r="A119" s="286" t="s">
        <v>389</v>
      </c>
      <c r="B119" s="289" t="s">
        <v>390</v>
      </c>
      <c r="C119" s="288">
        <f t="shared" ref="C119:C122" si="62">E119-D119</f>
        <v>1000000</v>
      </c>
      <c r="D119" s="288">
        <f>H119+K119+N119+O119</f>
        <v>3033400000</v>
      </c>
      <c r="E119" s="288">
        <f>'79 - FINANCE'!H225</f>
        <v>3034400000</v>
      </c>
      <c r="F119" s="288">
        <f>'79 - FINANCE'!H205</f>
        <v>0</v>
      </c>
      <c r="G119" s="288">
        <f>'79 - FINANCE'!H213</f>
        <v>0</v>
      </c>
      <c r="H119" s="288">
        <f t="shared" si="29"/>
        <v>0</v>
      </c>
      <c r="I119" s="288">
        <f>'79 - FINANCE'!H208</f>
        <v>3033400000</v>
      </c>
      <c r="J119" s="288">
        <f>'79 - FINANCE'!H216</f>
        <v>0</v>
      </c>
      <c r="K119" s="288">
        <f t="shared" si="31"/>
        <v>3033400000</v>
      </c>
      <c r="L119" s="288">
        <f>'79 - FINANCE'!H221</f>
        <v>0</v>
      </c>
      <c r="M119" s="288">
        <f>'79 - FINANCE'!H224</f>
        <v>0</v>
      </c>
      <c r="N119" s="288">
        <f t="shared" si="33"/>
        <v>0</v>
      </c>
      <c r="O119" s="288"/>
    </row>
    <row r="120" spans="1:15" ht="15" hidden="1" customHeight="1" x14ac:dyDescent="0.25">
      <c r="A120" s="286" t="s">
        <v>391</v>
      </c>
      <c r="B120" s="289" t="s">
        <v>392</v>
      </c>
      <c r="C120" s="288">
        <f t="shared" si="62"/>
        <v>0</v>
      </c>
      <c r="D120" s="288">
        <f>H120+K120+N120+O120</f>
        <v>0</v>
      </c>
      <c r="E120" s="288">
        <v>0</v>
      </c>
      <c r="F120" s="288">
        <v>0</v>
      </c>
      <c r="G120" s="288">
        <v>0</v>
      </c>
      <c r="H120" s="288">
        <f t="shared" si="29"/>
        <v>0</v>
      </c>
      <c r="I120" s="288">
        <v>0</v>
      </c>
      <c r="J120" s="288">
        <v>0</v>
      </c>
      <c r="K120" s="288">
        <f t="shared" si="31"/>
        <v>0</v>
      </c>
      <c r="L120" s="288">
        <v>0</v>
      </c>
      <c r="M120" s="288">
        <v>0</v>
      </c>
      <c r="N120" s="288">
        <f t="shared" si="33"/>
        <v>0</v>
      </c>
      <c r="O120" s="288"/>
    </row>
    <row r="121" spans="1:15" x14ac:dyDescent="0.25">
      <c r="A121" s="286" t="s">
        <v>393</v>
      </c>
      <c r="B121" s="289" t="s">
        <v>394</v>
      </c>
      <c r="C121" s="288">
        <f t="shared" si="62"/>
        <v>50321186020</v>
      </c>
      <c r="D121" s="288">
        <f>H121+K121+N121+O121</f>
        <v>0</v>
      </c>
      <c r="E121" s="288">
        <f>'81 - AG'!H225</f>
        <v>50321186020</v>
      </c>
      <c r="F121" s="288">
        <f>'81 - AG'!H205</f>
        <v>0</v>
      </c>
      <c r="G121" s="288">
        <f>'81 - AG'!H213</f>
        <v>0</v>
      </c>
      <c r="H121" s="288">
        <f t="shared" si="29"/>
        <v>0</v>
      </c>
      <c r="I121" s="288">
        <f>'81 - AG'!H208</f>
        <v>0</v>
      </c>
      <c r="J121" s="288">
        <f>'81 - AG'!H216</f>
        <v>0</v>
      </c>
      <c r="K121" s="288">
        <f t="shared" si="31"/>
        <v>0</v>
      </c>
      <c r="L121" s="288">
        <f>'81 - AG'!H221</f>
        <v>0</v>
      </c>
      <c r="M121" s="288">
        <f>'81 - AG'!H224</f>
        <v>0</v>
      </c>
      <c r="N121" s="288">
        <f t="shared" si="33"/>
        <v>0</v>
      </c>
      <c r="O121" s="288"/>
    </row>
    <row r="122" spans="1:15" x14ac:dyDescent="0.25">
      <c r="A122" s="286" t="s">
        <v>395</v>
      </c>
      <c r="B122" s="289" t="s">
        <v>396</v>
      </c>
      <c r="C122" s="288">
        <f t="shared" si="62"/>
        <v>9608568380</v>
      </c>
      <c r="D122" s="288">
        <f>H122+K122+N122+O122</f>
        <v>0</v>
      </c>
      <c r="E122" s="288">
        <f>'82 - IRS'!H225</f>
        <v>9608568380</v>
      </c>
      <c r="F122" s="288">
        <f>'82 - IRS'!H205</f>
        <v>0</v>
      </c>
      <c r="G122" s="288">
        <f>'82 - IRS'!H213</f>
        <v>0</v>
      </c>
      <c r="H122" s="288">
        <f t="shared" si="29"/>
        <v>0</v>
      </c>
      <c r="I122" s="288">
        <f>'82 - IRS'!H208</f>
        <v>0</v>
      </c>
      <c r="J122" s="288">
        <f>'82 - IRS'!H216</f>
        <v>0</v>
      </c>
      <c r="K122" s="288">
        <f t="shared" si="31"/>
        <v>0</v>
      </c>
      <c r="L122" s="288">
        <f>'82 - IRS'!H221</f>
        <v>0</v>
      </c>
      <c r="M122" s="288">
        <f>'82 - IRS'!H224</f>
        <v>0</v>
      </c>
      <c r="N122" s="288">
        <f t="shared" si="33"/>
        <v>0</v>
      </c>
      <c r="O122" s="288"/>
    </row>
    <row r="123" spans="1:15" ht="15.75" thickBot="1" x14ac:dyDescent="0.3">
      <c r="A123" s="291"/>
      <c r="B123" s="292" t="s">
        <v>397</v>
      </c>
      <c r="C123" s="293">
        <f t="shared" ref="C123:D123" si="63">SUM(C119:C122)</f>
        <v>59930754400</v>
      </c>
      <c r="D123" s="293">
        <f t="shared" si="63"/>
        <v>3033400000</v>
      </c>
      <c r="E123" s="293">
        <f>SUM(E119:E122)</f>
        <v>62964154400</v>
      </c>
      <c r="F123" s="293">
        <f>SUM(F119:F122)</f>
        <v>0</v>
      </c>
      <c r="G123" s="293">
        <f>SUM(G119:G122)</f>
        <v>0</v>
      </c>
      <c r="H123" s="293">
        <f t="shared" si="29"/>
        <v>0</v>
      </c>
      <c r="I123" s="293">
        <f t="shared" ref="I123:J123" si="64">SUM(I119:I122)</f>
        <v>3033400000</v>
      </c>
      <c r="J123" s="293">
        <f t="shared" si="64"/>
        <v>0</v>
      </c>
      <c r="K123" s="293">
        <f t="shared" si="31"/>
        <v>3033400000</v>
      </c>
      <c r="L123" s="293">
        <f t="shared" ref="L123:M123" si="65">SUM(L119:L122)</f>
        <v>0</v>
      </c>
      <c r="M123" s="293">
        <f t="shared" si="65"/>
        <v>0</v>
      </c>
      <c r="N123" s="293">
        <f t="shared" si="33"/>
        <v>0</v>
      </c>
      <c r="O123" s="293"/>
    </row>
    <row r="124" spans="1:15" s="294" customFormat="1" ht="15.75" thickBot="1" x14ac:dyDescent="0.3">
      <c r="A124" s="307"/>
      <c r="B124" s="308" t="s">
        <v>524</v>
      </c>
      <c r="C124" s="309">
        <f t="shared" ref="C124:D124" si="66">SUM(C123,C117,C110,C105,C99,C92,C80,C73,C65,C46,C37,C31,C25,C8)</f>
        <v>76903391630</v>
      </c>
      <c r="D124" s="309">
        <f t="shared" si="66"/>
        <v>32951660010</v>
      </c>
      <c r="E124" s="309">
        <f>SUM(E123,E117,E110,E105,E99,E92,E80,E73,E65,E46,E37,E31,E25,E8)</f>
        <v>109855051640</v>
      </c>
      <c r="F124" s="309">
        <f>SUM(F123,F117,F110,F105,F99,F92,F80,F73,F65,F46,F37,F31,F25,F8)</f>
        <v>10451922620</v>
      </c>
      <c r="G124" s="309">
        <f>SUM(G123,G117,G110,G105,G99,G92,G80,G73,G65,G46,G37,G31,G25,G8)</f>
        <v>8818142390</v>
      </c>
      <c r="H124" s="309">
        <f t="shared" ref="H124:O124" si="67">SUM(H123,H117,H110,H105,H99,H92,H80,H73,H65,H46,H37,H31,H25,H8)</f>
        <v>19270065010</v>
      </c>
      <c r="I124" s="309">
        <f t="shared" si="67"/>
        <v>3033400000</v>
      </c>
      <c r="J124" s="309">
        <f t="shared" si="67"/>
        <v>2835695000</v>
      </c>
      <c r="K124" s="309">
        <f t="shared" si="67"/>
        <v>5869095000</v>
      </c>
      <c r="L124" s="309">
        <f t="shared" si="67"/>
        <v>0</v>
      </c>
      <c r="M124" s="309">
        <f t="shared" si="67"/>
        <v>3812500000</v>
      </c>
      <c r="N124" s="309">
        <f t="shared" si="67"/>
        <v>3812500000</v>
      </c>
      <c r="O124" s="309">
        <f t="shared" si="67"/>
        <v>4000000000</v>
      </c>
    </row>
    <row r="125" spans="1:15" s="294" customFormat="1" x14ac:dyDescent="0.25">
      <c r="A125" s="310"/>
      <c r="B125" s="136"/>
      <c r="C125" s="136"/>
      <c r="D125" s="136"/>
      <c r="E125" s="136" t="b">
        <f>E124='Revenue Nature Summary'!F35</f>
        <v>1</v>
      </c>
      <c r="F125" s="136"/>
      <c r="G125" s="136"/>
      <c r="H125" s="136"/>
      <c r="I125" s="136"/>
      <c r="J125" s="136"/>
      <c r="K125" s="251">
        <v>5469095000</v>
      </c>
      <c r="L125" s="251">
        <v>19670065010</v>
      </c>
      <c r="M125" s="251">
        <v>7812500000</v>
      </c>
    </row>
    <row r="127" spans="1:15" x14ac:dyDescent="0.25">
      <c r="E127" s="237">
        <f>11000000000-E122</f>
        <v>1391431620</v>
      </c>
      <c r="F127" s="237"/>
      <c r="G127" s="237"/>
      <c r="H127" s="237"/>
      <c r="I127" s="237"/>
      <c r="J127" s="237"/>
      <c r="K127" s="237"/>
    </row>
    <row r="128" spans="1:15" x14ac:dyDescent="0.25">
      <c r="K128" s="251">
        <v>5469095000</v>
      </c>
    </row>
    <row r="129" spans="5:11" x14ac:dyDescent="0.25">
      <c r="E129" s="237">
        <f>E124-'Revenue Nature Summary'!F35</f>
        <v>0</v>
      </c>
      <c r="F129" s="237"/>
      <c r="G129" s="237"/>
      <c r="H129" s="237"/>
      <c r="I129" s="237"/>
      <c r="J129" s="237"/>
      <c r="K129" s="251">
        <v>19670065010</v>
      </c>
    </row>
    <row r="130" spans="5:11" x14ac:dyDescent="0.25">
      <c r="K130" s="251">
        <v>7812500000</v>
      </c>
    </row>
  </sheetData>
  <mergeCells count="18">
    <mergeCell ref="A1:E1"/>
    <mergeCell ref="A2:E2"/>
    <mergeCell ref="A3:E3"/>
    <mergeCell ref="A5:A6"/>
    <mergeCell ref="B5:B6"/>
    <mergeCell ref="C5:C6"/>
    <mergeCell ref="D5:D6"/>
    <mergeCell ref="E5:E6"/>
    <mergeCell ref="L5:L6"/>
    <mergeCell ref="M5:M6"/>
    <mergeCell ref="N5:N6"/>
    <mergeCell ref="O5:O6"/>
    <mergeCell ref="F5:F6"/>
    <mergeCell ref="G5:G6"/>
    <mergeCell ref="H5:H6"/>
    <mergeCell ref="I5:I6"/>
    <mergeCell ref="J5:J6"/>
    <mergeCell ref="K5:K6"/>
  </mergeCells>
  <conditionalFormatting sqref="B63:B64">
    <cfRule type="duplicateValues" dxfId="42" priority="1"/>
  </conditionalFormatting>
  <pageMargins left="1.04" right="0.17" top="0.59" bottom="0.52" header="0.15748031496063" footer="0.15748031496063"/>
  <pageSetup paperSize="9" scale="60" firstPageNumber="11" fitToWidth="0" fitToHeight="0" orientation="portrait" r:id="rId1"/>
  <headerFooter>
    <oddFooter>&amp;C&amp;"-,Bold"&amp;16&amp;P</oddFooter>
  </headerFooter>
  <rowBreaks count="1" manualBreakCount="1">
    <brk id="88" max="14"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1:E36"/>
  <sheetViews>
    <sheetView view="pageBreakPreview" zoomScale="98" zoomScaleNormal="100" zoomScaleSheetLayoutView="98"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1008</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163265050</v>
      </c>
      <c r="E11" s="700">
        <v>176581830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163265050</v>
      </c>
      <c r="E14" s="702">
        <f>SUM(E11:E13)</f>
        <v>176581830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6275610</v>
      </c>
    </row>
    <row r="18" spans="2:5" ht="15.75" thickBot="1" x14ac:dyDescent="0.3">
      <c r="B18" s="358"/>
      <c r="C18" s="359" t="s">
        <v>1099</v>
      </c>
      <c r="D18" s="702">
        <f>SUM(D17)</f>
        <v>0</v>
      </c>
      <c r="E18" s="702">
        <f>SUM(E17)</f>
        <v>6275610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163265050</v>
      </c>
      <c r="E32" s="708">
        <f>E31+E25+E18+E14</f>
        <v>182857440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fitToWidth="0" fitToHeight="0" orientation="portrait" r:id="rId1"/>
  <headerFooter>
    <oddFooter>&amp;C&amp;"Rockwell,Bold"&amp;16&amp;P</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246" width="9.140625" style="344"/>
    <col min="247" max="247" width="11" style="344" customWidth="1"/>
    <col min="248" max="248" width="15.28515625" style="344" customWidth="1"/>
    <col min="249" max="249" width="56.140625" style="344" bestFit="1" customWidth="1"/>
    <col min="250" max="251" width="20.85546875" style="344" customWidth="1"/>
    <col min="252" max="252" width="20" style="344" customWidth="1"/>
    <col min="253" max="502" width="9.140625" style="344"/>
    <col min="503" max="503" width="11" style="344" customWidth="1"/>
    <col min="504" max="504" width="15.28515625" style="344" customWidth="1"/>
    <col min="505" max="505" width="56.140625" style="344" bestFit="1" customWidth="1"/>
    <col min="506" max="507" width="20.85546875" style="344" customWidth="1"/>
    <col min="508" max="508" width="20" style="344" customWidth="1"/>
    <col min="509" max="758" width="9.140625" style="344"/>
    <col min="759" max="759" width="11" style="344" customWidth="1"/>
    <col min="760" max="760" width="15.28515625" style="344" customWidth="1"/>
    <col min="761" max="761" width="56.140625" style="344" bestFit="1" customWidth="1"/>
    <col min="762" max="763" width="20.85546875" style="344" customWidth="1"/>
    <col min="764" max="764" width="20" style="344" customWidth="1"/>
    <col min="765" max="1014" width="9.140625" style="344"/>
    <col min="1015" max="1015" width="11" style="344" customWidth="1"/>
    <col min="1016" max="1016" width="15.28515625" style="344" customWidth="1"/>
    <col min="1017" max="1017" width="56.140625" style="344" bestFit="1" customWidth="1"/>
    <col min="1018" max="1019" width="20.85546875" style="344" customWidth="1"/>
    <col min="1020" max="1020" width="20" style="344" customWidth="1"/>
    <col min="1021" max="1270" width="9.140625" style="344"/>
    <col min="1271" max="1271" width="11" style="344" customWidth="1"/>
    <col min="1272" max="1272" width="15.28515625" style="344" customWidth="1"/>
    <col min="1273" max="1273" width="56.140625" style="344" bestFit="1" customWidth="1"/>
    <col min="1274" max="1275" width="20.85546875" style="344" customWidth="1"/>
    <col min="1276" max="1276" width="20" style="344" customWidth="1"/>
    <col min="1277" max="1526" width="9.140625" style="344"/>
    <col min="1527" max="1527" width="11" style="344" customWidth="1"/>
    <col min="1528" max="1528" width="15.28515625" style="344" customWidth="1"/>
    <col min="1529" max="1529" width="56.140625" style="344" bestFit="1" customWidth="1"/>
    <col min="1530" max="1531" width="20.85546875" style="344" customWidth="1"/>
    <col min="1532" max="1532" width="20" style="344" customWidth="1"/>
    <col min="1533" max="1782" width="9.140625" style="344"/>
    <col min="1783" max="1783" width="11" style="344" customWidth="1"/>
    <col min="1784" max="1784" width="15.28515625" style="344" customWidth="1"/>
    <col min="1785" max="1785" width="56.140625" style="344" bestFit="1" customWidth="1"/>
    <col min="1786" max="1787" width="20.85546875" style="344" customWidth="1"/>
    <col min="1788" max="1788" width="20" style="344" customWidth="1"/>
    <col min="1789" max="2038" width="9.140625" style="344"/>
    <col min="2039" max="2039" width="11" style="344" customWidth="1"/>
    <col min="2040" max="2040" width="15.28515625" style="344" customWidth="1"/>
    <col min="2041" max="2041" width="56.140625" style="344" bestFit="1" customWidth="1"/>
    <col min="2042" max="2043" width="20.85546875" style="344" customWidth="1"/>
    <col min="2044" max="2044" width="20" style="344" customWidth="1"/>
    <col min="2045" max="2294" width="9.140625" style="344"/>
    <col min="2295" max="2295" width="11" style="344" customWidth="1"/>
    <col min="2296" max="2296" width="15.28515625" style="344" customWidth="1"/>
    <col min="2297" max="2297" width="56.140625" style="344" bestFit="1" customWidth="1"/>
    <col min="2298" max="2299" width="20.85546875" style="344" customWidth="1"/>
    <col min="2300" max="2300" width="20" style="344" customWidth="1"/>
    <col min="2301" max="2550" width="9.140625" style="344"/>
    <col min="2551" max="2551" width="11" style="344" customWidth="1"/>
    <col min="2552" max="2552" width="15.28515625" style="344" customWidth="1"/>
    <col min="2553" max="2553" width="56.140625" style="344" bestFit="1" customWidth="1"/>
    <col min="2554" max="2555" width="20.85546875" style="344" customWidth="1"/>
    <col min="2556" max="2556" width="20" style="344" customWidth="1"/>
    <col min="2557" max="2806" width="9.140625" style="344"/>
    <col min="2807" max="2807" width="11" style="344" customWidth="1"/>
    <col min="2808" max="2808" width="15.28515625" style="344" customWidth="1"/>
    <col min="2809" max="2809" width="56.140625" style="344" bestFit="1" customWidth="1"/>
    <col min="2810" max="2811" width="20.85546875" style="344" customWidth="1"/>
    <col min="2812" max="2812" width="20" style="344" customWidth="1"/>
    <col min="2813" max="3062" width="9.140625" style="344"/>
    <col min="3063" max="3063" width="11" style="344" customWidth="1"/>
    <col min="3064" max="3064" width="15.28515625" style="344" customWidth="1"/>
    <col min="3065" max="3065" width="56.140625" style="344" bestFit="1" customWidth="1"/>
    <col min="3066" max="3067" width="20.85546875" style="344" customWidth="1"/>
    <col min="3068" max="3068" width="20" style="344" customWidth="1"/>
    <col min="3069" max="3318" width="9.140625" style="344"/>
    <col min="3319" max="3319" width="11" style="344" customWidth="1"/>
    <col min="3320" max="3320" width="15.28515625" style="344" customWidth="1"/>
    <col min="3321" max="3321" width="56.140625" style="344" bestFit="1" customWidth="1"/>
    <col min="3322" max="3323" width="20.85546875" style="344" customWidth="1"/>
    <col min="3324" max="3324" width="20" style="344" customWidth="1"/>
    <col min="3325" max="3574" width="9.140625" style="344"/>
    <col min="3575" max="3575" width="11" style="344" customWidth="1"/>
    <col min="3576" max="3576" width="15.28515625" style="344" customWidth="1"/>
    <col min="3577" max="3577" width="56.140625" style="344" bestFit="1" customWidth="1"/>
    <col min="3578" max="3579" width="20.85546875" style="344" customWidth="1"/>
    <col min="3580" max="3580" width="20" style="344" customWidth="1"/>
    <col min="3581" max="3830" width="9.140625" style="344"/>
    <col min="3831" max="3831" width="11" style="344" customWidth="1"/>
    <col min="3832" max="3832" width="15.28515625" style="344" customWidth="1"/>
    <col min="3833" max="3833" width="56.140625" style="344" bestFit="1" customWidth="1"/>
    <col min="3834" max="3835" width="20.85546875" style="344" customWidth="1"/>
    <col min="3836" max="3836" width="20" style="344" customWidth="1"/>
    <col min="3837" max="4086" width="9.140625" style="344"/>
    <col min="4087" max="4087" width="11" style="344" customWidth="1"/>
    <col min="4088" max="4088" width="15.28515625" style="344" customWidth="1"/>
    <col min="4089" max="4089" width="56.140625" style="344" bestFit="1" customWidth="1"/>
    <col min="4090" max="4091" width="20.85546875" style="344" customWidth="1"/>
    <col min="4092" max="4092" width="20" style="344" customWidth="1"/>
    <col min="4093" max="4342" width="9.140625" style="344"/>
    <col min="4343" max="4343" width="11" style="344" customWidth="1"/>
    <col min="4344" max="4344" width="15.28515625" style="344" customWidth="1"/>
    <col min="4345" max="4345" width="56.140625" style="344" bestFit="1" customWidth="1"/>
    <col min="4346" max="4347" width="20.85546875" style="344" customWidth="1"/>
    <col min="4348" max="4348" width="20" style="344" customWidth="1"/>
    <col min="4349" max="4598" width="9.140625" style="344"/>
    <col min="4599" max="4599" width="11" style="344" customWidth="1"/>
    <col min="4600" max="4600" width="15.28515625" style="344" customWidth="1"/>
    <col min="4601" max="4601" width="56.140625" style="344" bestFit="1" customWidth="1"/>
    <col min="4602" max="4603" width="20.85546875" style="344" customWidth="1"/>
    <col min="4604" max="4604" width="20" style="344" customWidth="1"/>
    <col min="4605" max="4854" width="9.140625" style="344"/>
    <col min="4855" max="4855" width="11" style="344" customWidth="1"/>
    <col min="4856" max="4856" width="15.28515625" style="344" customWidth="1"/>
    <col min="4857" max="4857" width="56.140625" style="344" bestFit="1" customWidth="1"/>
    <col min="4858" max="4859" width="20.85546875" style="344" customWidth="1"/>
    <col min="4860" max="4860" width="20" style="344" customWidth="1"/>
    <col min="4861" max="5110" width="9.140625" style="344"/>
    <col min="5111" max="5111" width="11" style="344" customWidth="1"/>
    <col min="5112" max="5112" width="15.28515625" style="344" customWidth="1"/>
    <col min="5113" max="5113" width="56.140625" style="344" bestFit="1" customWidth="1"/>
    <col min="5114" max="5115" width="20.85546875" style="344" customWidth="1"/>
    <col min="5116" max="5116" width="20" style="344" customWidth="1"/>
    <col min="5117" max="5366" width="9.140625" style="344"/>
    <col min="5367" max="5367" width="11" style="344" customWidth="1"/>
    <col min="5368" max="5368" width="15.28515625" style="344" customWidth="1"/>
    <col min="5369" max="5369" width="56.140625" style="344" bestFit="1" customWidth="1"/>
    <col min="5370" max="5371" width="20.85546875" style="344" customWidth="1"/>
    <col min="5372" max="5372" width="20" style="344" customWidth="1"/>
    <col min="5373" max="5622" width="9.140625" style="344"/>
    <col min="5623" max="5623" width="11" style="344" customWidth="1"/>
    <col min="5624" max="5624" width="15.28515625" style="344" customWidth="1"/>
    <col min="5625" max="5625" width="56.140625" style="344" bestFit="1" customWidth="1"/>
    <col min="5626" max="5627" width="20.85546875" style="344" customWidth="1"/>
    <col min="5628" max="5628" width="20" style="344" customWidth="1"/>
    <col min="5629" max="5878" width="9.140625" style="344"/>
    <col min="5879" max="5879" width="11" style="344" customWidth="1"/>
    <col min="5880" max="5880" width="15.28515625" style="344" customWidth="1"/>
    <col min="5881" max="5881" width="56.140625" style="344" bestFit="1" customWidth="1"/>
    <col min="5882" max="5883" width="20.85546875" style="344" customWidth="1"/>
    <col min="5884" max="5884" width="20" style="344" customWidth="1"/>
    <col min="5885" max="6134" width="9.140625" style="344"/>
    <col min="6135" max="6135" width="11" style="344" customWidth="1"/>
    <col min="6136" max="6136" width="15.28515625" style="344" customWidth="1"/>
    <col min="6137" max="6137" width="56.140625" style="344" bestFit="1" customWidth="1"/>
    <col min="6138" max="6139" width="20.85546875" style="344" customWidth="1"/>
    <col min="6140" max="6140" width="20" style="344" customWidth="1"/>
    <col min="6141" max="6390" width="9.140625" style="344"/>
    <col min="6391" max="6391" width="11" style="344" customWidth="1"/>
    <col min="6392" max="6392" width="15.28515625" style="344" customWidth="1"/>
    <col min="6393" max="6393" width="56.140625" style="344" bestFit="1" customWidth="1"/>
    <col min="6394" max="6395" width="20.85546875" style="344" customWidth="1"/>
    <col min="6396" max="6396" width="20" style="344" customWidth="1"/>
    <col min="6397" max="6646" width="9.140625" style="344"/>
    <col min="6647" max="6647" width="11" style="344" customWidth="1"/>
    <col min="6648" max="6648" width="15.28515625" style="344" customWidth="1"/>
    <col min="6649" max="6649" width="56.140625" style="344" bestFit="1" customWidth="1"/>
    <col min="6650" max="6651" width="20.85546875" style="344" customWidth="1"/>
    <col min="6652" max="6652" width="20" style="344" customWidth="1"/>
    <col min="6653" max="6902" width="9.140625" style="344"/>
    <col min="6903" max="6903" width="11" style="344" customWidth="1"/>
    <col min="6904" max="6904" width="15.28515625" style="344" customWidth="1"/>
    <col min="6905" max="6905" width="56.140625" style="344" bestFit="1" customWidth="1"/>
    <col min="6906" max="6907" width="20.85546875" style="344" customWidth="1"/>
    <col min="6908" max="6908" width="20" style="344" customWidth="1"/>
    <col min="6909" max="7158" width="9.140625" style="344"/>
    <col min="7159" max="7159" width="11" style="344" customWidth="1"/>
    <col min="7160" max="7160" width="15.28515625" style="344" customWidth="1"/>
    <col min="7161" max="7161" width="56.140625" style="344" bestFit="1" customWidth="1"/>
    <col min="7162" max="7163" width="20.85546875" style="344" customWidth="1"/>
    <col min="7164" max="7164" width="20" style="344" customWidth="1"/>
    <col min="7165" max="7414" width="9.140625" style="344"/>
    <col min="7415" max="7415" width="11" style="344" customWidth="1"/>
    <col min="7416" max="7416" width="15.28515625" style="344" customWidth="1"/>
    <col min="7417" max="7417" width="56.140625" style="344" bestFit="1" customWidth="1"/>
    <col min="7418" max="7419" width="20.85546875" style="344" customWidth="1"/>
    <col min="7420" max="7420" width="20" style="344" customWidth="1"/>
    <col min="7421" max="7670" width="9.140625" style="344"/>
    <col min="7671" max="7671" width="11" style="344" customWidth="1"/>
    <col min="7672" max="7672" width="15.28515625" style="344" customWidth="1"/>
    <col min="7673" max="7673" width="56.140625" style="344" bestFit="1" customWidth="1"/>
    <col min="7674" max="7675" width="20.85546875" style="344" customWidth="1"/>
    <col min="7676" max="7676" width="20" style="344" customWidth="1"/>
    <col min="7677" max="7926" width="9.140625" style="344"/>
    <col min="7927" max="7927" width="11" style="344" customWidth="1"/>
    <col min="7928" max="7928" width="15.28515625" style="344" customWidth="1"/>
    <col min="7929" max="7929" width="56.140625" style="344" bestFit="1" customWidth="1"/>
    <col min="7930" max="7931" width="20.85546875" style="344" customWidth="1"/>
    <col min="7932" max="7932" width="20" style="344" customWidth="1"/>
    <col min="7933" max="8182" width="9.140625" style="344"/>
    <col min="8183" max="8183" width="11" style="344" customWidth="1"/>
    <col min="8184" max="8184" width="15.28515625" style="344" customWidth="1"/>
    <col min="8185" max="8185" width="56.140625" style="344" bestFit="1" customWidth="1"/>
    <col min="8186" max="8187" width="20.85546875" style="344" customWidth="1"/>
    <col min="8188" max="8188" width="20" style="344" customWidth="1"/>
    <col min="8189" max="8438" width="9.140625" style="344"/>
    <col min="8439" max="8439" width="11" style="344" customWidth="1"/>
    <col min="8440" max="8440" width="15.28515625" style="344" customWidth="1"/>
    <col min="8441" max="8441" width="56.140625" style="344" bestFit="1" customWidth="1"/>
    <col min="8442" max="8443" width="20.85546875" style="344" customWidth="1"/>
    <col min="8444" max="8444" width="20" style="344" customWidth="1"/>
    <col min="8445" max="8694" width="9.140625" style="344"/>
    <col min="8695" max="8695" width="11" style="344" customWidth="1"/>
    <col min="8696" max="8696" width="15.28515625" style="344" customWidth="1"/>
    <col min="8697" max="8697" width="56.140625" style="344" bestFit="1" customWidth="1"/>
    <col min="8698" max="8699" width="20.85546875" style="344" customWidth="1"/>
    <col min="8700" max="8700" width="20" style="344" customWidth="1"/>
    <col min="8701" max="8950" width="9.140625" style="344"/>
    <col min="8951" max="8951" width="11" style="344" customWidth="1"/>
    <col min="8952" max="8952" width="15.28515625" style="344" customWidth="1"/>
    <col min="8953" max="8953" width="56.140625" style="344" bestFit="1" customWidth="1"/>
    <col min="8954" max="8955" width="20.85546875" style="344" customWidth="1"/>
    <col min="8956" max="8956" width="20" style="344" customWidth="1"/>
    <col min="8957" max="9206" width="9.140625" style="344"/>
    <col min="9207" max="9207" width="11" style="344" customWidth="1"/>
    <col min="9208" max="9208" width="15.28515625" style="344" customWidth="1"/>
    <col min="9209" max="9209" width="56.140625" style="344" bestFit="1" customWidth="1"/>
    <col min="9210" max="9211" width="20.85546875" style="344" customWidth="1"/>
    <col min="9212" max="9212" width="20" style="344" customWidth="1"/>
    <col min="9213" max="9462" width="9.140625" style="344"/>
    <col min="9463" max="9463" width="11" style="344" customWidth="1"/>
    <col min="9464" max="9464" width="15.28515625" style="344" customWidth="1"/>
    <col min="9465" max="9465" width="56.140625" style="344" bestFit="1" customWidth="1"/>
    <col min="9466" max="9467" width="20.85546875" style="344" customWidth="1"/>
    <col min="9468" max="9468" width="20" style="344" customWidth="1"/>
    <col min="9469" max="9718" width="9.140625" style="344"/>
    <col min="9719" max="9719" width="11" style="344" customWidth="1"/>
    <col min="9720" max="9720" width="15.28515625" style="344" customWidth="1"/>
    <col min="9721" max="9721" width="56.140625" style="344" bestFit="1" customWidth="1"/>
    <col min="9722" max="9723" width="20.85546875" style="344" customWidth="1"/>
    <col min="9724" max="9724" width="20" style="344" customWidth="1"/>
    <col min="9725" max="9974" width="9.140625" style="344"/>
    <col min="9975" max="9975" width="11" style="344" customWidth="1"/>
    <col min="9976" max="9976" width="15.28515625" style="344" customWidth="1"/>
    <col min="9977" max="9977" width="56.140625" style="344" bestFit="1" customWidth="1"/>
    <col min="9978" max="9979" width="20.85546875" style="344" customWidth="1"/>
    <col min="9980" max="9980" width="20" style="344" customWidth="1"/>
    <col min="9981" max="10230" width="9.140625" style="344"/>
    <col min="10231" max="10231" width="11" style="344" customWidth="1"/>
    <col min="10232" max="10232" width="15.28515625" style="344" customWidth="1"/>
    <col min="10233" max="10233" width="56.140625" style="344" bestFit="1" customWidth="1"/>
    <col min="10234" max="10235" width="20.85546875" style="344" customWidth="1"/>
    <col min="10236" max="10236" width="20" style="344" customWidth="1"/>
    <col min="10237" max="10486" width="9.140625" style="344"/>
    <col min="10487" max="10487" width="11" style="344" customWidth="1"/>
    <col min="10488" max="10488" width="15.28515625" style="344" customWidth="1"/>
    <col min="10489" max="10489" width="56.140625" style="344" bestFit="1" customWidth="1"/>
    <col min="10490" max="10491" width="20.85546875" style="344" customWidth="1"/>
    <col min="10492" max="10492" width="20" style="344" customWidth="1"/>
    <col min="10493" max="10742" width="9.140625" style="344"/>
    <col min="10743" max="10743" width="11" style="344" customWidth="1"/>
    <col min="10744" max="10744" width="15.28515625" style="344" customWidth="1"/>
    <col min="10745" max="10745" width="56.140625" style="344" bestFit="1" customWidth="1"/>
    <col min="10746" max="10747" width="20.85546875" style="344" customWidth="1"/>
    <col min="10748" max="10748" width="20" style="344" customWidth="1"/>
    <col min="10749" max="10998" width="9.140625" style="344"/>
    <col min="10999" max="10999" width="11" style="344" customWidth="1"/>
    <col min="11000" max="11000" width="15.28515625" style="344" customWidth="1"/>
    <col min="11001" max="11001" width="56.140625" style="344" bestFit="1" customWidth="1"/>
    <col min="11002" max="11003" width="20.85546875" style="344" customWidth="1"/>
    <col min="11004" max="11004" width="20" style="344" customWidth="1"/>
    <col min="11005" max="11254" width="9.140625" style="344"/>
    <col min="11255" max="11255" width="11" style="344" customWidth="1"/>
    <col min="11256" max="11256" width="15.28515625" style="344" customWidth="1"/>
    <col min="11257" max="11257" width="56.140625" style="344" bestFit="1" customWidth="1"/>
    <col min="11258" max="11259" width="20.85546875" style="344" customWidth="1"/>
    <col min="11260" max="11260" width="20" style="344" customWidth="1"/>
    <col min="11261" max="11510" width="9.140625" style="344"/>
    <col min="11511" max="11511" width="11" style="344" customWidth="1"/>
    <col min="11512" max="11512" width="15.28515625" style="344" customWidth="1"/>
    <col min="11513" max="11513" width="56.140625" style="344" bestFit="1" customWidth="1"/>
    <col min="11514" max="11515" width="20.85546875" style="344" customWidth="1"/>
    <col min="11516" max="11516" width="20" style="344" customWidth="1"/>
    <col min="11517" max="11766" width="9.140625" style="344"/>
    <col min="11767" max="11767" width="11" style="344" customWidth="1"/>
    <col min="11768" max="11768" width="15.28515625" style="344" customWidth="1"/>
    <col min="11769" max="11769" width="56.140625" style="344" bestFit="1" customWidth="1"/>
    <col min="11770" max="11771" width="20.85546875" style="344" customWidth="1"/>
    <col min="11772" max="11772" width="20" style="344" customWidth="1"/>
    <col min="11773" max="12022" width="9.140625" style="344"/>
    <col min="12023" max="12023" width="11" style="344" customWidth="1"/>
    <col min="12024" max="12024" width="15.28515625" style="344" customWidth="1"/>
    <col min="12025" max="12025" width="56.140625" style="344" bestFit="1" customWidth="1"/>
    <col min="12026" max="12027" width="20.85546875" style="344" customWidth="1"/>
    <col min="12028" max="12028" width="20" style="344" customWidth="1"/>
    <col min="12029" max="12278" width="9.140625" style="344"/>
    <col min="12279" max="12279" width="11" style="344" customWidth="1"/>
    <col min="12280" max="12280" width="15.28515625" style="344" customWidth="1"/>
    <col min="12281" max="12281" width="56.140625" style="344" bestFit="1" customWidth="1"/>
    <col min="12282" max="12283" width="20.85546875" style="344" customWidth="1"/>
    <col min="12284" max="12284" width="20" style="344" customWidth="1"/>
    <col min="12285" max="12534" width="9.140625" style="344"/>
    <col min="12535" max="12535" width="11" style="344" customWidth="1"/>
    <col min="12536" max="12536" width="15.28515625" style="344" customWidth="1"/>
    <col min="12537" max="12537" width="56.140625" style="344" bestFit="1" customWidth="1"/>
    <col min="12538" max="12539" width="20.85546875" style="344" customWidth="1"/>
    <col min="12540" max="12540" width="20" style="344" customWidth="1"/>
    <col min="12541" max="12790" width="9.140625" style="344"/>
    <col min="12791" max="12791" width="11" style="344" customWidth="1"/>
    <col min="12792" max="12792" width="15.28515625" style="344" customWidth="1"/>
    <col min="12793" max="12793" width="56.140625" style="344" bestFit="1" customWidth="1"/>
    <col min="12794" max="12795" width="20.85546875" style="344" customWidth="1"/>
    <col min="12796" max="12796" width="20" style="344" customWidth="1"/>
    <col min="12797" max="13046" width="9.140625" style="344"/>
    <col min="13047" max="13047" width="11" style="344" customWidth="1"/>
    <col min="13048" max="13048" width="15.28515625" style="344" customWidth="1"/>
    <col min="13049" max="13049" width="56.140625" style="344" bestFit="1" customWidth="1"/>
    <col min="13050" max="13051" width="20.85546875" style="344" customWidth="1"/>
    <col min="13052" max="13052" width="20" style="344" customWidth="1"/>
    <col min="13053" max="13302" width="9.140625" style="344"/>
    <col min="13303" max="13303" width="11" style="344" customWidth="1"/>
    <col min="13304" max="13304" width="15.28515625" style="344" customWidth="1"/>
    <col min="13305" max="13305" width="56.140625" style="344" bestFit="1" customWidth="1"/>
    <col min="13306" max="13307" width="20.85546875" style="344" customWidth="1"/>
    <col min="13308" max="13308" width="20" style="344" customWidth="1"/>
    <col min="13309" max="13558" width="9.140625" style="344"/>
    <col min="13559" max="13559" width="11" style="344" customWidth="1"/>
    <col min="13560" max="13560" width="15.28515625" style="344" customWidth="1"/>
    <col min="13561" max="13561" width="56.140625" style="344" bestFit="1" customWidth="1"/>
    <col min="13562" max="13563" width="20.85546875" style="344" customWidth="1"/>
    <col min="13564" max="13564" width="20" style="344" customWidth="1"/>
    <col min="13565" max="13814" width="9.140625" style="344"/>
    <col min="13815" max="13815" width="11" style="344" customWidth="1"/>
    <col min="13816" max="13816" width="15.28515625" style="344" customWidth="1"/>
    <col min="13817" max="13817" width="56.140625" style="344" bestFit="1" customWidth="1"/>
    <col min="13818" max="13819" width="20.85546875" style="344" customWidth="1"/>
    <col min="13820" max="13820" width="20" style="344" customWidth="1"/>
    <col min="13821" max="14070" width="9.140625" style="344"/>
    <col min="14071" max="14071" width="11" style="344" customWidth="1"/>
    <col min="14072" max="14072" width="15.28515625" style="344" customWidth="1"/>
    <col min="14073" max="14073" width="56.140625" style="344" bestFit="1" customWidth="1"/>
    <col min="14074" max="14075" width="20.85546875" style="344" customWidth="1"/>
    <col min="14076" max="14076" width="20" style="344" customWidth="1"/>
    <col min="14077" max="14326" width="9.140625" style="344"/>
    <col min="14327" max="14327" width="11" style="344" customWidth="1"/>
    <col min="14328" max="14328" width="15.28515625" style="344" customWidth="1"/>
    <col min="14329" max="14329" width="56.140625" style="344" bestFit="1" customWidth="1"/>
    <col min="14330" max="14331" width="20.85546875" style="344" customWidth="1"/>
    <col min="14332" max="14332" width="20" style="344" customWidth="1"/>
    <col min="14333" max="14582" width="9.140625" style="344"/>
    <col min="14583" max="14583" width="11" style="344" customWidth="1"/>
    <col min="14584" max="14584" width="15.28515625" style="344" customWidth="1"/>
    <col min="14585" max="14585" width="56.140625" style="344" bestFit="1" customWidth="1"/>
    <col min="14586" max="14587" width="20.85546875" style="344" customWidth="1"/>
    <col min="14588" max="14588" width="20" style="344" customWidth="1"/>
    <col min="14589" max="14838" width="9.140625" style="344"/>
    <col min="14839" max="14839" width="11" style="344" customWidth="1"/>
    <col min="14840" max="14840" width="15.28515625" style="344" customWidth="1"/>
    <col min="14841" max="14841" width="56.140625" style="344" bestFit="1" customWidth="1"/>
    <col min="14842" max="14843" width="20.85546875" style="344" customWidth="1"/>
    <col min="14844" max="14844" width="20" style="344" customWidth="1"/>
    <col min="14845" max="15094" width="9.140625" style="344"/>
    <col min="15095" max="15095" width="11" style="344" customWidth="1"/>
    <col min="15096" max="15096" width="15.28515625" style="344" customWidth="1"/>
    <col min="15097" max="15097" width="56.140625" style="344" bestFit="1" customWidth="1"/>
    <col min="15098" max="15099" width="20.85546875" style="344" customWidth="1"/>
    <col min="15100" max="15100" width="20" style="344" customWidth="1"/>
    <col min="15101" max="15350" width="9.140625" style="344"/>
    <col min="15351" max="15351" width="11" style="344" customWidth="1"/>
    <col min="15352" max="15352" width="15.28515625" style="344" customWidth="1"/>
    <col min="15353" max="15353" width="56.140625" style="344" bestFit="1" customWidth="1"/>
    <col min="15354" max="15355" width="20.85546875" style="344" customWidth="1"/>
    <col min="15356" max="15356" width="20" style="344" customWidth="1"/>
    <col min="15357" max="15606" width="9.140625" style="344"/>
    <col min="15607" max="15607" width="11" style="344" customWidth="1"/>
    <col min="15608" max="15608" width="15.28515625" style="344" customWidth="1"/>
    <col min="15609" max="15609" width="56.140625" style="344" bestFit="1" customWidth="1"/>
    <col min="15610" max="15611" width="20.85546875" style="344" customWidth="1"/>
    <col min="15612" max="15612" width="20" style="344" customWidth="1"/>
    <col min="15613" max="16384" width="9.140625" style="344"/>
  </cols>
  <sheetData>
    <row r="1" spans="2:5" ht="31.5" x14ac:dyDescent="0.5">
      <c r="B1" s="1015" t="s">
        <v>0</v>
      </c>
      <c r="C1" s="1015"/>
      <c r="D1" s="1015"/>
      <c r="E1" s="1015"/>
    </row>
    <row r="2" spans="2:5" ht="36" x14ac:dyDescent="0.55000000000000004">
      <c r="B2" s="1016" t="s">
        <v>1112</v>
      </c>
      <c r="C2" s="1016"/>
      <c r="D2" s="1016"/>
      <c r="E2" s="1016"/>
    </row>
    <row r="3" spans="2:5" ht="15" x14ac:dyDescent="0.25">
      <c r="B3" s="989"/>
      <c r="C3" s="989"/>
      <c r="D3" s="989"/>
      <c r="E3" s="989"/>
    </row>
    <row r="4" spans="2:5" ht="27"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x14ac:dyDescent="0.2">
      <c r="B11" s="351">
        <v>21010101</v>
      </c>
      <c r="C11" s="674" t="s">
        <v>1092</v>
      </c>
      <c r="D11" s="699">
        <v>131083169.85999998</v>
      </c>
      <c r="E11" s="700">
        <v>155356900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s="89" customFormat="1" ht="15.75" thickBot="1" x14ac:dyDescent="0.3">
      <c r="B14" s="358"/>
      <c r="C14" s="359" t="s">
        <v>1096</v>
      </c>
      <c r="D14" s="702">
        <f>SUM(D11:D13)</f>
        <v>131083169.85999998</v>
      </c>
      <c r="E14" s="702">
        <f>SUM(E11:E13)</f>
        <v>155356900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7422620</v>
      </c>
      <c r="E17" s="700">
        <v>7760460</v>
      </c>
    </row>
    <row r="18" spans="2:5" s="89" customFormat="1" ht="15.75" thickBot="1" x14ac:dyDescent="0.3">
      <c r="B18" s="358"/>
      <c r="C18" s="359" t="s">
        <v>1099</v>
      </c>
      <c r="D18" s="702">
        <f>SUM(D17)</f>
        <v>7422620</v>
      </c>
      <c r="E18" s="702">
        <f>SUM(E17)</f>
        <v>7760460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138505789.85999998</v>
      </c>
      <c r="E32" s="708">
        <f>E31+E25+E18+E14</f>
        <v>163117360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247" width="9.140625" style="344"/>
    <col min="248" max="248" width="11" style="344" customWidth="1"/>
    <col min="249" max="249" width="15.28515625" style="344" customWidth="1"/>
    <col min="250" max="250" width="56.140625" style="344" bestFit="1" customWidth="1"/>
    <col min="251" max="252" width="20.85546875" style="344" customWidth="1"/>
    <col min="253" max="253" width="20" style="344" customWidth="1"/>
    <col min="254" max="503" width="9.140625" style="344"/>
    <col min="504" max="504" width="11" style="344" customWidth="1"/>
    <col min="505" max="505" width="15.28515625" style="344" customWidth="1"/>
    <col min="506" max="506" width="56.140625" style="344" bestFit="1" customWidth="1"/>
    <col min="507" max="508" width="20.85546875" style="344" customWidth="1"/>
    <col min="509" max="509" width="20" style="344" customWidth="1"/>
    <col min="510" max="759" width="9.140625" style="344"/>
    <col min="760" max="760" width="11" style="344" customWidth="1"/>
    <col min="761" max="761" width="15.28515625" style="344" customWidth="1"/>
    <col min="762" max="762" width="56.140625" style="344" bestFit="1" customWidth="1"/>
    <col min="763" max="764" width="20.85546875" style="344" customWidth="1"/>
    <col min="765" max="765" width="20" style="344" customWidth="1"/>
    <col min="766" max="1015" width="9.140625" style="344"/>
    <col min="1016" max="1016" width="11" style="344" customWidth="1"/>
    <col min="1017" max="1017" width="15.28515625" style="344" customWidth="1"/>
    <col min="1018" max="1018" width="56.140625" style="344" bestFit="1" customWidth="1"/>
    <col min="1019" max="1020" width="20.85546875" style="344" customWidth="1"/>
    <col min="1021" max="1021" width="20" style="344" customWidth="1"/>
    <col min="1022" max="1271" width="9.140625" style="344"/>
    <col min="1272" max="1272" width="11" style="344" customWidth="1"/>
    <col min="1273" max="1273" width="15.28515625" style="344" customWidth="1"/>
    <col min="1274" max="1274" width="56.140625" style="344" bestFit="1" customWidth="1"/>
    <col min="1275" max="1276" width="20.85546875" style="344" customWidth="1"/>
    <col min="1277" max="1277" width="20" style="344" customWidth="1"/>
    <col min="1278" max="1527" width="9.140625" style="344"/>
    <col min="1528" max="1528" width="11" style="344" customWidth="1"/>
    <col min="1529" max="1529" width="15.28515625" style="344" customWidth="1"/>
    <col min="1530" max="1530" width="56.140625" style="344" bestFit="1" customWidth="1"/>
    <col min="1531" max="1532" width="20.85546875" style="344" customWidth="1"/>
    <col min="1533" max="1533" width="20" style="344" customWidth="1"/>
    <col min="1534" max="1783" width="9.140625" style="344"/>
    <col min="1784" max="1784" width="11" style="344" customWidth="1"/>
    <col min="1785" max="1785" width="15.28515625" style="344" customWidth="1"/>
    <col min="1786" max="1786" width="56.140625" style="344" bestFit="1" customWidth="1"/>
    <col min="1787" max="1788" width="20.85546875" style="344" customWidth="1"/>
    <col min="1789" max="1789" width="20" style="344" customWidth="1"/>
    <col min="1790" max="2039" width="9.140625" style="344"/>
    <col min="2040" max="2040" width="11" style="344" customWidth="1"/>
    <col min="2041" max="2041" width="15.28515625" style="344" customWidth="1"/>
    <col min="2042" max="2042" width="56.140625" style="344" bestFit="1" customWidth="1"/>
    <col min="2043" max="2044" width="20.85546875" style="344" customWidth="1"/>
    <col min="2045" max="2045" width="20" style="344" customWidth="1"/>
    <col min="2046" max="2295" width="9.140625" style="344"/>
    <col min="2296" max="2296" width="11" style="344" customWidth="1"/>
    <col min="2297" max="2297" width="15.28515625" style="344" customWidth="1"/>
    <col min="2298" max="2298" width="56.140625" style="344" bestFit="1" customWidth="1"/>
    <col min="2299" max="2300" width="20.85546875" style="344" customWidth="1"/>
    <col min="2301" max="2301" width="20" style="344" customWidth="1"/>
    <col min="2302" max="2551" width="9.140625" style="344"/>
    <col min="2552" max="2552" width="11" style="344" customWidth="1"/>
    <col min="2553" max="2553" width="15.28515625" style="344" customWidth="1"/>
    <col min="2554" max="2554" width="56.140625" style="344" bestFit="1" customWidth="1"/>
    <col min="2555" max="2556" width="20.85546875" style="344" customWidth="1"/>
    <col min="2557" max="2557" width="20" style="344" customWidth="1"/>
    <col min="2558" max="2807" width="9.140625" style="344"/>
    <col min="2808" max="2808" width="11" style="344" customWidth="1"/>
    <col min="2809" max="2809" width="15.28515625" style="344" customWidth="1"/>
    <col min="2810" max="2810" width="56.140625" style="344" bestFit="1" customWidth="1"/>
    <col min="2811" max="2812" width="20.85546875" style="344" customWidth="1"/>
    <col min="2813" max="2813" width="20" style="344" customWidth="1"/>
    <col min="2814" max="3063" width="9.140625" style="344"/>
    <col min="3064" max="3064" width="11" style="344" customWidth="1"/>
    <col min="3065" max="3065" width="15.28515625" style="344" customWidth="1"/>
    <col min="3066" max="3066" width="56.140625" style="344" bestFit="1" customWidth="1"/>
    <col min="3067" max="3068" width="20.85546875" style="344" customWidth="1"/>
    <col min="3069" max="3069" width="20" style="344" customWidth="1"/>
    <col min="3070" max="3319" width="9.140625" style="344"/>
    <col min="3320" max="3320" width="11" style="344" customWidth="1"/>
    <col min="3321" max="3321" width="15.28515625" style="344" customWidth="1"/>
    <col min="3322" max="3322" width="56.140625" style="344" bestFit="1" customWidth="1"/>
    <col min="3323" max="3324" width="20.85546875" style="344" customWidth="1"/>
    <col min="3325" max="3325" width="20" style="344" customWidth="1"/>
    <col min="3326" max="3575" width="9.140625" style="344"/>
    <col min="3576" max="3576" width="11" style="344" customWidth="1"/>
    <col min="3577" max="3577" width="15.28515625" style="344" customWidth="1"/>
    <col min="3578" max="3578" width="56.140625" style="344" bestFit="1" customWidth="1"/>
    <col min="3579" max="3580" width="20.85546875" style="344" customWidth="1"/>
    <col min="3581" max="3581" width="20" style="344" customWidth="1"/>
    <col min="3582" max="3831" width="9.140625" style="344"/>
    <col min="3832" max="3832" width="11" style="344" customWidth="1"/>
    <col min="3833" max="3833" width="15.28515625" style="344" customWidth="1"/>
    <col min="3834" max="3834" width="56.140625" style="344" bestFit="1" customWidth="1"/>
    <col min="3835" max="3836" width="20.85546875" style="344" customWidth="1"/>
    <col min="3837" max="3837" width="20" style="344" customWidth="1"/>
    <col min="3838" max="4087" width="9.140625" style="344"/>
    <col min="4088" max="4088" width="11" style="344" customWidth="1"/>
    <col min="4089" max="4089" width="15.28515625" style="344" customWidth="1"/>
    <col min="4090" max="4090" width="56.140625" style="344" bestFit="1" customWidth="1"/>
    <col min="4091" max="4092" width="20.85546875" style="344" customWidth="1"/>
    <col min="4093" max="4093" width="20" style="344" customWidth="1"/>
    <col min="4094" max="4343" width="9.140625" style="344"/>
    <col min="4344" max="4344" width="11" style="344" customWidth="1"/>
    <col min="4345" max="4345" width="15.28515625" style="344" customWidth="1"/>
    <col min="4346" max="4346" width="56.140625" style="344" bestFit="1" customWidth="1"/>
    <col min="4347" max="4348" width="20.85546875" style="344" customWidth="1"/>
    <col min="4349" max="4349" width="20" style="344" customWidth="1"/>
    <col min="4350" max="4599" width="9.140625" style="344"/>
    <col min="4600" max="4600" width="11" style="344" customWidth="1"/>
    <col min="4601" max="4601" width="15.28515625" style="344" customWidth="1"/>
    <col min="4602" max="4602" width="56.140625" style="344" bestFit="1" customWidth="1"/>
    <col min="4603" max="4604" width="20.85546875" style="344" customWidth="1"/>
    <col min="4605" max="4605" width="20" style="344" customWidth="1"/>
    <col min="4606" max="4855" width="9.140625" style="344"/>
    <col min="4856" max="4856" width="11" style="344" customWidth="1"/>
    <col min="4857" max="4857" width="15.28515625" style="344" customWidth="1"/>
    <col min="4858" max="4858" width="56.140625" style="344" bestFit="1" customWidth="1"/>
    <col min="4859" max="4860" width="20.85546875" style="344" customWidth="1"/>
    <col min="4861" max="4861" width="20" style="344" customWidth="1"/>
    <col min="4862" max="5111" width="9.140625" style="344"/>
    <col min="5112" max="5112" width="11" style="344" customWidth="1"/>
    <col min="5113" max="5113" width="15.28515625" style="344" customWidth="1"/>
    <col min="5114" max="5114" width="56.140625" style="344" bestFit="1" customWidth="1"/>
    <col min="5115" max="5116" width="20.85546875" style="344" customWidth="1"/>
    <col min="5117" max="5117" width="20" style="344" customWidth="1"/>
    <col min="5118" max="5367" width="9.140625" style="344"/>
    <col min="5368" max="5368" width="11" style="344" customWidth="1"/>
    <col min="5369" max="5369" width="15.28515625" style="344" customWidth="1"/>
    <col min="5370" max="5370" width="56.140625" style="344" bestFit="1" customWidth="1"/>
    <col min="5371" max="5372" width="20.85546875" style="344" customWidth="1"/>
    <col min="5373" max="5373" width="20" style="344" customWidth="1"/>
    <col min="5374" max="5623" width="9.140625" style="344"/>
    <col min="5624" max="5624" width="11" style="344" customWidth="1"/>
    <col min="5625" max="5625" width="15.28515625" style="344" customWidth="1"/>
    <col min="5626" max="5626" width="56.140625" style="344" bestFit="1" customWidth="1"/>
    <col min="5627" max="5628" width="20.85546875" style="344" customWidth="1"/>
    <col min="5629" max="5629" width="20" style="344" customWidth="1"/>
    <col min="5630" max="5879" width="9.140625" style="344"/>
    <col min="5880" max="5880" width="11" style="344" customWidth="1"/>
    <col min="5881" max="5881" width="15.28515625" style="344" customWidth="1"/>
    <col min="5882" max="5882" width="56.140625" style="344" bestFit="1" customWidth="1"/>
    <col min="5883" max="5884" width="20.85546875" style="344" customWidth="1"/>
    <col min="5885" max="5885" width="20" style="344" customWidth="1"/>
    <col min="5886" max="6135" width="9.140625" style="344"/>
    <col min="6136" max="6136" width="11" style="344" customWidth="1"/>
    <col min="6137" max="6137" width="15.28515625" style="344" customWidth="1"/>
    <col min="6138" max="6138" width="56.140625" style="344" bestFit="1" customWidth="1"/>
    <col min="6139" max="6140" width="20.85546875" style="344" customWidth="1"/>
    <col min="6141" max="6141" width="20" style="344" customWidth="1"/>
    <col min="6142" max="6391" width="9.140625" style="344"/>
    <col min="6392" max="6392" width="11" style="344" customWidth="1"/>
    <col min="6393" max="6393" width="15.28515625" style="344" customWidth="1"/>
    <col min="6394" max="6394" width="56.140625" style="344" bestFit="1" customWidth="1"/>
    <col min="6395" max="6396" width="20.85546875" style="344" customWidth="1"/>
    <col min="6397" max="6397" width="20" style="344" customWidth="1"/>
    <col min="6398" max="6647" width="9.140625" style="344"/>
    <col min="6648" max="6648" width="11" style="344" customWidth="1"/>
    <col min="6649" max="6649" width="15.28515625" style="344" customWidth="1"/>
    <col min="6650" max="6650" width="56.140625" style="344" bestFit="1" customWidth="1"/>
    <col min="6651" max="6652" width="20.85546875" style="344" customWidth="1"/>
    <col min="6653" max="6653" width="20" style="344" customWidth="1"/>
    <col min="6654" max="6903" width="9.140625" style="344"/>
    <col min="6904" max="6904" width="11" style="344" customWidth="1"/>
    <col min="6905" max="6905" width="15.28515625" style="344" customWidth="1"/>
    <col min="6906" max="6906" width="56.140625" style="344" bestFit="1" customWidth="1"/>
    <col min="6907" max="6908" width="20.85546875" style="344" customWidth="1"/>
    <col min="6909" max="6909" width="20" style="344" customWidth="1"/>
    <col min="6910" max="7159" width="9.140625" style="344"/>
    <col min="7160" max="7160" width="11" style="344" customWidth="1"/>
    <col min="7161" max="7161" width="15.28515625" style="344" customWidth="1"/>
    <col min="7162" max="7162" width="56.140625" style="344" bestFit="1" customWidth="1"/>
    <col min="7163" max="7164" width="20.85546875" style="344" customWidth="1"/>
    <col min="7165" max="7165" width="20" style="344" customWidth="1"/>
    <col min="7166" max="7415" width="9.140625" style="344"/>
    <col min="7416" max="7416" width="11" style="344" customWidth="1"/>
    <col min="7417" max="7417" width="15.28515625" style="344" customWidth="1"/>
    <col min="7418" max="7418" width="56.140625" style="344" bestFit="1" customWidth="1"/>
    <col min="7419" max="7420" width="20.85546875" style="344" customWidth="1"/>
    <col min="7421" max="7421" width="20" style="344" customWidth="1"/>
    <col min="7422" max="7671" width="9.140625" style="344"/>
    <col min="7672" max="7672" width="11" style="344" customWidth="1"/>
    <col min="7673" max="7673" width="15.28515625" style="344" customWidth="1"/>
    <col min="7674" max="7674" width="56.140625" style="344" bestFit="1" customWidth="1"/>
    <col min="7675" max="7676" width="20.85546875" style="344" customWidth="1"/>
    <col min="7677" max="7677" width="20" style="344" customWidth="1"/>
    <col min="7678" max="7927" width="9.140625" style="344"/>
    <col min="7928" max="7928" width="11" style="344" customWidth="1"/>
    <col min="7929" max="7929" width="15.28515625" style="344" customWidth="1"/>
    <col min="7930" max="7930" width="56.140625" style="344" bestFit="1" customWidth="1"/>
    <col min="7931" max="7932" width="20.85546875" style="344" customWidth="1"/>
    <col min="7933" max="7933" width="20" style="344" customWidth="1"/>
    <col min="7934" max="8183" width="9.140625" style="344"/>
    <col min="8184" max="8184" width="11" style="344" customWidth="1"/>
    <col min="8185" max="8185" width="15.28515625" style="344" customWidth="1"/>
    <col min="8186" max="8186" width="56.140625" style="344" bestFit="1" customWidth="1"/>
    <col min="8187" max="8188" width="20.85546875" style="344" customWidth="1"/>
    <col min="8189" max="8189" width="20" style="344" customWidth="1"/>
    <col min="8190" max="8439" width="9.140625" style="344"/>
    <col min="8440" max="8440" width="11" style="344" customWidth="1"/>
    <col min="8441" max="8441" width="15.28515625" style="344" customWidth="1"/>
    <col min="8442" max="8442" width="56.140625" style="344" bestFit="1" customWidth="1"/>
    <col min="8443" max="8444" width="20.85546875" style="344" customWidth="1"/>
    <col min="8445" max="8445" width="20" style="344" customWidth="1"/>
    <col min="8446" max="8695" width="9.140625" style="344"/>
    <col min="8696" max="8696" width="11" style="344" customWidth="1"/>
    <col min="8697" max="8697" width="15.28515625" style="344" customWidth="1"/>
    <col min="8698" max="8698" width="56.140625" style="344" bestFit="1" customWidth="1"/>
    <col min="8699" max="8700" width="20.85546875" style="344" customWidth="1"/>
    <col min="8701" max="8701" width="20" style="344" customWidth="1"/>
    <col min="8702" max="8951" width="9.140625" style="344"/>
    <col min="8952" max="8952" width="11" style="344" customWidth="1"/>
    <col min="8953" max="8953" width="15.28515625" style="344" customWidth="1"/>
    <col min="8954" max="8954" width="56.140625" style="344" bestFit="1" customWidth="1"/>
    <col min="8955" max="8956" width="20.85546875" style="344" customWidth="1"/>
    <col min="8957" max="8957" width="20" style="344" customWidth="1"/>
    <col min="8958" max="9207" width="9.140625" style="344"/>
    <col min="9208" max="9208" width="11" style="344" customWidth="1"/>
    <col min="9209" max="9209" width="15.28515625" style="344" customWidth="1"/>
    <col min="9210" max="9210" width="56.140625" style="344" bestFit="1" customWidth="1"/>
    <col min="9211" max="9212" width="20.85546875" style="344" customWidth="1"/>
    <col min="9213" max="9213" width="20" style="344" customWidth="1"/>
    <col min="9214" max="9463" width="9.140625" style="344"/>
    <col min="9464" max="9464" width="11" style="344" customWidth="1"/>
    <col min="9465" max="9465" width="15.28515625" style="344" customWidth="1"/>
    <col min="9466" max="9466" width="56.140625" style="344" bestFit="1" customWidth="1"/>
    <col min="9467" max="9468" width="20.85546875" style="344" customWidth="1"/>
    <col min="9469" max="9469" width="20" style="344" customWidth="1"/>
    <col min="9470" max="9719" width="9.140625" style="344"/>
    <col min="9720" max="9720" width="11" style="344" customWidth="1"/>
    <col min="9721" max="9721" width="15.28515625" style="344" customWidth="1"/>
    <col min="9722" max="9722" width="56.140625" style="344" bestFit="1" customWidth="1"/>
    <col min="9723" max="9724" width="20.85546875" style="344" customWidth="1"/>
    <col min="9725" max="9725" width="20" style="344" customWidth="1"/>
    <col min="9726" max="9975" width="9.140625" style="344"/>
    <col min="9976" max="9976" width="11" style="344" customWidth="1"/>
    <col min="9977" max="9977" width="15.28515625" style="344" customWidth="1"/>
    <col min="9978" max="9978" width="56.140625" style="344" bestFit="1" customWidth="1"/>
    <col min="9979" max="9980" width="20.85546875" style="344" customWidth="1"/>
    <col min="9981" max="9981" width="20" style="344" customWidth="1"/>
    <col min="9982" max="10231" width="9.140625" style="344"/>
    <col min="10232" max="10232" width="11" style="344" customWidth="1"/>
    <col min="10233" max="10233" width="15.28515625" style="344" customWidth="1"/>
    <col min="10234" max="10234" width="56.140625" style="344" bestFit="1" customWidth="1"/>
    <col min="10235" max="10236" width="20.85546875" style="344" customWidth="1"/>
    <col min="10237" max="10237" width="20" style="344" customWidth="1"/>
    <col min="10238" max="10487" width="9.140625" style="344"/>
    <col min="10488" max="10488" width="11" style="344" customWidth="1"/>
    <col min="10489" max="10489" width="15.28515625" style="344" customWidth="1"/>
    <col min="10490" max="10490" width="56.140625" style="344" bestFit="1" customWidth="1"/>
    <col min="10491" max="10492" width="20.85546875" style="344" customWidth="1"/>
    <col min="10493" max="10493" width="20" style="344" customWidth="1"/>
    <col min="10494" max="10743" width="9.140625" style="344"/>
    <col min="10744" max="10744" width="11" style="344" customWidth="1"/>
    <col min="10745" max="10745" width="15.28515625" style="344" customWidth="1"/>
    <col min="10746" max="10746" width="56.140625" style="344" bestFit="1" customWidth="1"/>
    <col min="10747" max="10748" width="20.85546875" style="344" customWidth="1"/>
    <col min="10749" max="10749" width="20" style="344" customWidth="1"/>
    <col min="10750" max="10999" width="9.140625" style="344"/>
    <col min="11000" max="11000" width="11" style="344" customWidth="1"/>
    <col min="11001" max="11001" width="15.28515625" style="344" customWidth="1"/>
    <col min="11002" max="11002" width="56.140625" style="344" bestFit="1" customWidth="1"/>
    <col min="11003" max="11004" width="20.85546875" style="344" customWidth="1"/>
    <col min="11005" max="11005" width="20" style="344" customWidth="1"/>
    <col min="11006" max="11255" width="9.140625" style="344"/>
    <col min="11256" max="11256" width="11" style="344" customWidth="1"/>
    <col min="11257" max="11257" width="15.28515625" style="344" customWidth="1"/>
    <col min="11258" max="11258" width="56.140625" style="344" bestFit="1" customWidth="1"/>
    <col min="11259" max="11260" width="20.85546875" style="344" customWidth="1"/>
    <col min="11261" max="11261" width="20" style="344" customWidth="1"/>
    <col min="11262" max="11511" width="9.140625" style="344"/>
    <col min="11512" max="11512" width="11" style="344" customWidth="1"/>
    <col min="11513" max="11513" width="15.28515625" style="344" customWidth="1"/>
    <col min="11514" max="11514" width="56.140625" style="344" bestFit="1" customWidth="1"/>
    <col min="11515" max="11516" width="20.85546875" style="344" customWidth="1"/>
    <col min="11517" max="11517" width="20" style="344" customWidth="1"/>
    <col min="11518" max="11767" width="9.140625" style="344"/>
    <col min="11768" max="11768" width="11" style="344" customWidth="1"/>
    <col min="11769" max="11769" width="15.28515625" style="344" customWidth="1"/>
    <col min="11770" max="11770" width="56.140625" style="344" bestFit="1" customWidth="1"/>
    <col min="11771" max="11772" width="20.85546875" style="344" customWidth="1"/>
    <col min="11773" max="11773" width="20" style="344" customWidth="1"/>
    <col min="11774" max="12023" width="9.140625" style="344"/>
    <col min="12024" max="12024" width="11" style="344" customWidth="1"/>
    <col min="12025" max="12025" width="15.28515625" style="344" customWidth="1"/>
    <col min="12026" max="12026" width="56.140625" style="344" bestFit="1" customWidth="1"/>
    <col min="12027" max="12028" width="20.85546875" style="344" customWidth="1"/>
    <col min="12029" max="12029" width="20" style="344" customWidth="1"/>
    <col min="12030" max="12279" width="9.140625" style="344"/>
    <col min="12280" max="12280" width="11" style="344" customWidth="1"/>
    <col min="12281" max="12281" width="15.28515625" style="344" customWidth="1"/>
    <col min="12282" max="12282" width="56.140625" style="344" bestFit="1" customWidth="1"/>
    <col min="12283" max="12284" width="20.85546875" style="344" customWidth="1"/>
    <col min="12285" max="12285" width="20" style="344" customWidth="1"/>
    <col min="12286" max="12535" width="9.140625" style="344"/>
    <col min="12536" max="12536" width="11" style="344" customWidth="1"/>
    <col min="12537" max="12537" width="15.28515625" style="344" customWidth="1"/>
    <col min="12538" max="12538" width="56.140625" style="344" bestFit="1" customWidth="1"/>
    <col min="12539" max="12540" width="20.85546875" style="344" customWidth="1"/>
    <col min="12541" max="12541" width="20" style="344" customWidth="1"/>
    <col min="12542" max="12791" width="9.140625" style="344"/>
    <col min="12792" max="12792" width="11" style="344" customWidth="1"/>
    <col min="12793" max="12793" width="15.28515625" style="344" customWidth="1"/>
    <col min="12794" max="12794" width="56.140625" style="344" bestFit="1" customWidth="1"/>
    <col min="12795" max="12796" width="20.85546875" style="344" customWidth="1"/>
    <col min="12797" max="12797" width="20" style="344" customWidth="1"/>
    <col min="12798" max="13047" width="9.140625" style="344"/>
    <col min="13048" max="13048" width="11" style="344" customWidth="1"/>
    <col min="13049" max="13049" width="15.28515625" style="344" customWidth="1"/>
    <col min="13050" max="13050" width="56.140625" style="344" bestFit="1" customWidth="1"/>
    <col min="13051" max="13052" width="20.85546875" style="344" customWidth="1"/>
    <col min="13053" max="13053" width="20" style="344" customWidth="1"/>
    <col min="13054" max="13303" width="9.140625" style="344"/>
    <col min="13304" max="13304" width="11" style="344" customWidth="1"/>
    <col min="13305" max="13305" width="15.28515625" style="344" customWidth="1"/>
    <col min="13306" max="13306" width="56.140625" style="344" bestFit="1" customWidth="1"/>
    <col min="13307" max="13308" width="20.85546875" style="344" customWidth="1"/>
    <col min="13309" max="13309" width="20" style="344" customWidth="1"/>
    <col min="13310" max="13559" width="9.140625" style="344"/>
    <col min="13560" max="13560" width="11" style="344" customWidth="1"/>
    <col min="13561" max="13561" width="15.28515625" style="344" customWidth="1"/>
    <col min="13562" max="13562" width="56.140625" style="344" bestFit="1" customWidth="1"/>
    <col min="13563" max="13564" width="20.85546875" style="344" customWidth="1"/>
    <col min="13565" max="13565" width="20" style="344" customWidth="1"/>
    <col min="13566" max="13815" width="9.140625" style="344"/>
    <col min="13816" max="13816" width="11" style="344" customWidth="1"/>
    <col min="13817" max="13817" width="15.28515625" style="344" customWidth="1"/>
    <col min="13818" max="13818" width="56.140625" style="344" bestFit="1" customWidth="1"/>
    <col min="13819" max="13820" width="20.85546875" style="344" customWidth="1"/>
    <col min="13821" max="13821" width="20" style="344" customWidth="1"/>
    <col min="13822" max="14071" width="9.140625" style="344"/>
    <col min="14072" max="14072" width="11" style="344" customWidth="1"/>
    <col min="14073" max="14073" width="15.28515625" style="344" customWidth="1"/>
    <col min="14074" max="14074" width="56.140625" style="344" bestFit="1" customWidth="1"/>
    <col min="14075" max="14076" width="20.85546875" style="344" customWidth="1"/>
    <col min="14077" max="14077" width="20" style="344" customWidth="1"/>
    <col min="14078" max="14327" width="9.140625" style="344"/>
    <col min="14328" max="14328" width="11" style="344" customWidth="1"/>
    <col min="14329" max="14329" width="15.28515625" style="344" customWidth="1"/>
    <col min="14330" max="14330" width="56.140625" style="344" bestFit="1" customWidth="1"/>
    <col min="14331" max="14332" width="20.85546875" style="344" customWidth="1"/>
    <col min="14333" max="14333" width="20" style="344" customWidth="1"/>
    <col min="14334" max="14583" width="9.140625" style="344"/>
    <col min="14584" max="14584" width="11" style="344" customWidth="1"/>
    <col min="14585" max="14585" width="15.28515625" style="344" customWidth="1"/>
    <col min="14586" max="14586" width="56.140625" style="344" bestFit="1" customWidth="1"/>
    <col min="14587" max="14588" width="20.85546875" style="344" customWidth="1"/>
    <col min="14589" max="14589" width="20" style="344" customWidth="1"/>
    <col min="14590" max="14839" width="9.140625" style="344"/>
    <col min="14840" max="14840" width="11" style="344" customWidth="1"/>
    <col min="14841" max="14841" width="15.28515625" style="344" customWidth="1"/>
    <col min="14842" max="14842" width="56.140625" style="344" bestFit="1" customWidth="1"/>
    <col min="14843" max="14844" width="20.85546875" style="344" customWidth="1"/>
    <col min="14845" max="14845" width="20" style="344" customWidth="1"/>
    <col min="14846" max="15095" width="9.140625" style="344"/>
    <col min="15096" max="15096" width="11" style="344" customWidth="1"/>
    <col min="15097" max="15097" width="15.28515625" style="344" customWidth="1"/>
    <col min="15098" max="15098" width="56.140625" style="344" bestFit="1" customWidth="1"/>
    <col min="15099" max="15100" width="20.85546875" style="344" customWidth="1"/>
    <col min="15101" max="15101" width="20" style="344" customWidth="1"/>
    <col min="15102" max="15351" width="9.140625" style="344"/>
    <col min="15352" max="15352" width="11" style="344" customWidth="1"/>
    <col min="15353" max="15353" width="15.28515625" style="344" customWidth="1"/>
    <col min="15354" max="15354" width="56.140625" style="344" bestFit="1" customWidth="1"/>
    <col min="15355" max="15356" width="20.85546875" style="344" customWidth="1"/>
    <col min="15357" max="15357" width="20" style="344" customWidth="1"/>
    <col min="15358" max="15607" width="9.140625" style="344"/>
    <col min="15608" max="15608" width="11" style="344" customWidth="1"/>
    <col min="15609" max="15609" width="15.28515625" style="344" customWidth="1"/>
    <col min="15610" max="15610" width="56.140625" style="344" bestFit="1" customWidth="1"/>
    <col min="15611" max="15612" width="20.85546875" style="344" customWidth="1"/>
    <col min="15613" max="15613" width="20" style="344" customWidth="1"/>
    <col min="15614" max="16384" width="9.140625" style="344"/>
  </cols>
  <sheetData>
    <row r="1" spans="2:5" ht="31.5" x14ac:dyDescent="0.5">
      <c r="B1" s="1015" t="s">
        <v>0</v>
      </c>
      <c r="C1" s="1015"/>
      <c r="D1" s="1015"/>
      <c r="E1" s="1015"/>
    </row>
    <row r="2" spans="2:5" ht="36" x14ac:dyDescent="0.55000000000000004">
      <c r="B2" s="1008" t="s">
        <v>403</v>
      </c>
      <c r="C2" s="1008"/>
      <c r="D2" s="1008"/>
      <c r="E2" s="1008"/>
    </row>
    <row r="3" spans="2:5" ht="15" x14ac:dyDescent="0.25">
      <c r="B3" s="989"/>
      <c r="C3" s="989"/>
      <c r="D3" s="989"/>
      <c r="E3" s="989"/>
    </row>
    <row r="4" spans="2:5" ht="27"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x14ac:dyDescent="0.2">
      <c r="B11" s="351">
        <v>21010101</v>
      </c>
      <c r="C11" s="674" t="s">
        <v>1092</v>
      </c>
      <c r="D11" s="699">
        <v>19989469.210000001</v>
      </c>
      <c r="E11" s="700">
        <v>21467820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s="89" customFormat="1" ht="15.75" thickBot="1" x14ac:dyDescent="0.3">
      <c r="B14" s="358"/>
      <c r="C14" s="359" t="s">
        <v>1096</v>
      </c>
      <c r="D14" s="702">
        <f>SUM(D11:D13)</f>
        <v>19989469.210000001</v>
      </c>
      <c r="E14" s="702">
        <f>SUM(E11:E13)</f>
        <v>21467820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1094970</v>
      </c>
      <c r="E17" s="700">
        <v>1028830</v>
      </c>
    </row>
    <row r="18" spans="2:5" s="89" customFormat="1" ht="15.75" thickBot="1" x14ac:dyDescent="0.3">
      <c r="B18" s="358"/>
      <c r="C18" s="359" t="s">
        <v>1099</v>
      </c>
      <c r="D18" s="702">
        <f>SUM(D17)</f>
        <v>1094970</v>
      </c>
      <c r="E18" s="702">
        <f>SUM(E17)</f>
        <v>1028830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21084439.210000001</v>
      </c>
      <c r="E32" s="708">
        <f>E31+E25+E18+E14</f>
        <v>22496650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1031</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52351965</v>
      </c>
      <c r="E11" s="700">
        <v>41948180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52351965</v>
      </c>
      <c r="E14" s="702">
        <f>SUM(E11:E13)</f>
        <v>41948180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2254880</v>
      </c>
    </row>
    <row r="18" spans="2:5" ht="15.75" thickBot="1" x14ac:dyDescent="0.3">
      <c r="B18" s="358"/>
      <c r="C18" s="359" t="s">
        <v>1099</v>
      </c>
      <c r="D18" s="702">
        <f>SUM(D17)</f>
        <v>0</v>
      </c>
      <c r="E18" s="702">
        <f>SUM(E17)</f>
        <v>2254880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52351965</v>
      </c>
      <c r="E32" s="708">
        <f>E31+E25+E18+E14</f>
        <v>44203060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1033</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41410200</v>
      </c>
      <c r="E11" s="700">
        <v>39289160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41410200</v>
      </c>
      <c r="E14" s="702">
        <f>SUM(E11:E13)</f>
        <v>39289160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1684280</v>
      </c>
    </row>
    <row r="18" spans="2:5" ht="15.75" thickBot="1" x14ac:dyDescent="0.3">
      <c r="B18" s="358"/>
      <c r="C18" s="359" t="s">
        <v>1099</v>
      </c>
      <c r="D18" s="702">
        <f>SUM(D17)</f>
        <v>0</v>
      </c>
      <c r="E18" s="702">
        <f>SUM(E17)</f>
        <v>1684280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41410200</v>
      </c>
      <c r="E32" s="708">
        <f>E31+E25+E18+E14</f>
        <v>40973440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1034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17372062.149999999</v>
      </c>
      <c r="E11" s="700">
        <v>16210490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17372062.149999999</v>
      </c>
      <c r="E14" s="702">
        <f>SUM(E11:E13)</f>
        <v>16210490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961191.93</v>
      </c>
      <c r="E17" s="700">
        <v>853880</v>
      </c>
    </row>
    <row r="18" spans="2:5" ht="15.75" thickBot="1" x14ac:dyDescent="0.3">
      <c r="B18" s="358"/>
      <c r="C18" s="359" t="s">
        <v>1099</v>
      </c>
      <c r="D18" s="702">
        <f>SUM(D17)</f>
        <v>961191.93</v>
      </c>
      <c r="E18" s="702">
        <f>SUM(E17)</f>
        <v>853880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18333254.079999998</v>
      </c>
      <c r="E32" s="708">
        <f>E31+E25+E18+E14</f>
        <v>17064370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1037</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55004030</v>
      </c>
      <c r="E11" s="700">
        <v>68319220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55004030</v>
      </c>
      <c r="E14" s="702">
        <f>SUM(E11:E13)</f>
        <v>68319220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2532820</v>
      </c>
      <c r="E17" s="700">
        <v>3133870</v>
      </c>
    </row>
    <row r="18" spans="2:5" ht="15.75" thickBot="1" x14ac:dyDescent="0.3">
      <c r="B18" s="358"/>
      <c r="C18" s="359" t="s">
        <v>1099</v>
      </c>
      <c r="D18" s="702">
        <f>SUM(D17)</f>
        <v>2532820</v>
      </c>
      <c r="E18" s="702">
        <f>SUM(E17)</f>
        <v>3133870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57536850</v>
      </c>
      <c r="E32" s="708">
        <f>E31+E25+E18+E14</f>
        <v>71453090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B1:H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8" s="338" customFormat="1" ht="31.5" x14ac:dyDescent="0.5">
      <c r="B1" s="1015" t="s">
        <v>0</v>
      </c>
      <c r="C1" s="1015"/>
      <c r="D1" s="1015"/>
      <c r="E1" s="1015"/>
    </row>
    <row r="2" spans="2:8" s="338" customFormat="1" ht="36" x14ac:dyDescent="0.55000000000000004">
      <c r="B2" s="1008" t="s">
        <v>1050</v>
      </c>
      <c r="C2" s="1008"/>
      <c r="D2" s="1008"/>
      <c r="E2" s="1008"/>
      <c r="F2" s="711"/>
      <c r="G2" s="711"/>
      <c r="H2" s="711"/>
    </row>
    <row r="3" spans="2:8" s="338" customFormat="1" ht="5.0999999999999996" customHeight="1" x14ac:dyDescent="0.25">
      <c r="B3" s="989"/>
      <c r="C3" s="989"/>
      <c r="D3" s="989"/>
      <c r="E3" s="989"/>
    </row>
    <row r="4" spans="2:8" s="421" customFormat="1" ht="27" thickBot="1" x14ac:dyDescent="0.45">
      <c r="B4" s="1017" t="s">
        <v>1110</v>
      </c>
      <c r="C4" s="1017"/>
      <c r="D4" s="1017"/>
      <c r="E4" s="1017"/>
    </row>
    <row r="5" spans="2:8" s="338" customFormat="1" ht="25.5" x14ac:dyDescent="0.2">
      <c r="B5" s="991" t="s">
        <v>2</v>
      </c>
      <c r="C5" s="991" t="s">
        <v>3</v>
      </c>
      <c r="D5" s="691" t="s">
        <v>530</v>
      </c>
      <c r="E5" s="692" t="s">
        <v>1703</v>
      </c>
    </row>
    <row r="6" spans="2:8" s="338" customFormat="1" ht="15.75" thickBot="1" x14ac:dyDescent="0.25">
      <c r="B6" s="992"/>
      <c r="C6" s="992"/>
      <c r="D6" s="693" t="s">
        <v>5</v>
      </c>
      <c r="E6" s="694" t="s">
        <v>5</v>
      </c>
    </row>
    <row r="7" spans="2:8" ht="15" x14ac:dyDescent="0.25">
      <c r="B7" s="680">
        <v>20000000</v>
      </c>
      <c r="C7" s="681" t="s">
        <v>1090</v>
      </c>
      <c r="D7" s="695"/>
      <c r="E7" s="696"/>
    </row>
    <row r="8" spans="2:8" ht="15" x14ac:dyDescent="0.25">
      <c r="B8" s="683">
        <v>21000000</v>
      </c>
      <c r="C8" s="684" t="s">
        <v>1091</v>
      </c>
      <c r="D8" s="697"/>
      <c r="E8" s="698"/>
    </row>
    <row r="9" spans="2:8" ht="15" x14ac:dyDescent="0.25">
      <c r="B9" s="683">
        <v>21010000</v>
      </c>
      <c r="C9" s="684" t="s">
        <v>1092</v>
      </c>
      <c r="D9" s="697"/>
      <c r="E9" s="698"/>
    </row>
    <row r="10" spans="2:8" ht="15" x14ac:dyDescent="0.25">
      <c r="B10" s="683">
        <v>21010100</v>
      </c>
      <c r="C10" s="684" t="s">
        <v>46</v>
      </c>
      <c r="D10" s="697"/>
      <c r="E10" s="698"/>
    </row>
    <row r="11" spans="2:8" x14ac:dyDescent="0.2">
      <c r="B11" s="351">
        <v>21010101</v>
      </c>
      <c r="C11" s="674" t="s">
        <v>1092</v>
      </c>
      <c r="D11" s="699">
        <v>60677320</v>
      </c>
      <c r="E11" s="700">
        <v>52849950</v>
      </c>
    </row>
    <row r="12" spans="2:8" x14ac:dyDescent="0.2">
      <c r="B12" s="351">
        <v>21010102</v>
      </c>
      <c r="C12" s="674" t="s">
        <v>1093</v>
      </c>
      <c r="D12" s="699">
        <v>0</v>
      </c>
      <c r="E12" s="700">
        <v>0</v>
      </c>
    </row>
    <row r="13" spans="2:8" ht="15" thickBot="1" x14ac:dyDescent="0.25">
      <c r="B13" s="355">
        <v>21010103</v>
      </c>
      <c r="C13" s="676" t="s">
        <v>1095</v>
      </c>
      <c r="D13" s="699">
        <v>0</v>
      </c>
      <c r="E13" s="701">
        <v>0</v>
      </c>
    </row>
    <row r="14" spans="2:8" ht="15.75" thickBot="1" x14ac:dyDescent="0.3">
      <c r="B14" s="358"/>
      <c r="C14" s="359" t="s">
        <v>1096</v>
      </c>
      <c r="D14" s="702">
        <f>SUM(D11:D13)</f>
        <v>60677320</v>
      </c>
      <c r="E14" s="702">
        <f>SUM(E11:E13)</f>
        <v>52849950</v>
      </c>
    </row>
    <row r="15" spans="2:8" ht="15" x14ac:dyDescent="0.25">
      <c r="B15" s="680">
        <v>21020000</v>
      </c>
      <c r="C15" s="681" t="s">
        <v>1097</v>
      </c>
      <c r="D15" s="695"/>
      <c r="E15" s="704"/>
    </row>
    <row r="16" spans="2:8" ht="15" x14ac:dyDescent="0.25">
      <c r="B16" s="683">
        <v>21020100</v>
      </c>
      <c r="C16" s="684" t="s">
        <v>48</v>
      </c>
      <c r="D16" s="697"/>
      <c r="E16" s="698"/>
    </row>
    <row r="17" spans="2:5" ht="15" thickBot="1" x14ac:dyDescent="0.25">
      <c r="B17" s="351">
        <v>21020101</v>
      </c>
      <c r="C17" s="674" t="s">
        <v>1098</v>
      </c>
      <c r="D17" s="699">
        <v>0</v>
      </c>
      <c r="E17" s="700">
        <v>2111390</v>
      </c>
    </row>
    <row r="18" spans="2:5" ht="15.75" thickBot="1" x14ac:dyDescent="0.3">
      <c r="B18" s="358"/>
      <c r="C18" s="359" t="s">
        <v>1099</v>
      </c>
      <c r="D18" s="702">
        <f>SUM(D17)</f>
        <v>0</v>
      </c>
      <c r="E18" s="702">
        <f>SUM(E17)</f>
        <v>2111390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60677320</v>
      </c>
      <c r="E32" s="708">
        <f>E31+E25+E18+E14</f>
        <v>54961340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1052</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79765008.379999995</v>
      </c>
      <c r="E11" s="700">
        <v>105252690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79765008.379999995</v>
      </c>
      <c r="E14" s="702">
        <f>SUM(E11:E13)</f>
        <v>105252690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4125730</v>
      </c>
      <c r="E17" s="700">
        <v>4136400</v>
      </c>
    </row>
    <row r="18" spans="2:5" ht="15.75" thickBot="1" x14ac:dyDescent="0.3">
      <c r="B18" s="358"/>
      <c r="C18" s="359" t="s">
        <v>1099</v>
      </c>
      <c r="D18" s="702">
        <f>SUM(D17)</f>
        <v>4125730</v>
      </c>
      <c r="E18" s="702">
        <f>SUM(E17)</f>
        <v>4136400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83890738.379999995</v>
      </c>
      <c r="E32" s="708">
        <f>E31+E25+E18+E14</f>
        <v>109389090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56" orientation="portrait" r:id="rId1"/>
  <headerFooter>
    <oddFooter>&amp;C&amp;"Rockwell,Bold"&amp;16&amp;P</oddFooter>
  </headerFooter>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1055</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66634381.800000004</v>
      </c>
      <c r="E11" s="700">
        <v>59993800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66634381.800000004</v>
      </c>
      <c r="E14" s="702">
        <f>SUM(E11:E13)</f>
        <v>59993800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6067267.9299999997</v>
      </c>
      <c r="E17" s="700">
        <v>2859580</v>
      </c>
    </row>
    <row r="18" spans="2:5" ht="15.75" thickBot="1" x14ac:dyDescent="0.3">
      <c r="B18" s="358"/>
      <c r="C18" s="359" t="s">
        <v>1099</v>
      </c>
      <c r="D18" s="702">
        <f>SUM(D17)</f>
        <v>6067267.9299999997</v>
      </c>
      <c r="E18" s="702">
        <f>SUM(E17)</f>
        <v>2859580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72701649.730000004</v>
      </c>
      <c r="E32" s="708">
        <f>E31+E25+E18+E14</f>
        <v>62853380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F41"/>
  <sheetViews>
    <sheetView view="pageBreakPreview" zoomScale="84" zoomScaleNormal="100" zoomScaleSheetLayoutView="84" workbookViewId="0">
      <pane xSplit="3" ySplit="10" topLeftCell="D11" activePane="bottomRight" state="frozen"/>
      <selection sqref="A1:XFD1048576"/>
      <selection pane="topRight" sqref="A1:XFD1048576"/>
      <selection pane="bottomLeft" sqref="A1:XFD1048576"/>
      <selection pane="bottomRight" activeCell="F18" sqref="F18"/>
    </sheetView>
  </sheetViews>
  <sheetFormatPr defaultRowHeight="15" x14ac:dyDescent="0.25"/>
  <cols>
    <col min="1" max="1" width="9.140625" style="136"/>
    <col min="2" max="2" width="15.28515625" style="136" customWidth="1"/>
    <col min="3" max="3" width="69.85546875" style="136" bestFit="1" customWidth="1"/>
    <col min="4" max="6" width="23" style="136" customWidth="1"/>
    <col min="7" max="16384" width="9.140625" style="136"/>
  </cols>
  <sheetData>
    <row r="1" spans="2:6" s="344" customFormat="1" ht="20.25" x14ac:dyDescent="0.3">
      <c r="B1" s="986"/>
      <c r="C1" s="986"/>
      <c r="D1" s="986"/>
      <c r="E1" s="986"/>
    </row>
    <row r="2" spans="2:6" s="344" customFormat="1" ht="36" x14ac:dyDescent="0.55000000000000004">
      <c r="B2" s="951" t="s">
        <v>0</v>
      </c>
      <c r="C2" s="951"/>
      <c r="D2" s="951"/>
      <c r="E2" s="951"/>
      <c r="F2" s="951"/>
    </row>
    <row r="3" spans="2:6" s="344" customFormat="1" ht="31.5" x14ac:dyDescent="0.5">
      <c r="B3" s="952" t="s">
        <v>1</v>
      </c>
      <c r="C3" s="952"/>
      <c r="D3" s="952"/>
      <c r="E3" s="952"/>
      <c r="F3" s="952"/>
    </row>
    <row r="4" spans="2:6" s="137" customFormat="1" ht="6.75" x14ac:dyDescent="0.15">
      <c r="B4" s="953"/>
      <c r="C4" s="953"/>
      <c r="D4" s="953"/>
      <c r="E4" s="953"/>
      <c r="F4" s="953"/>
    </row>
    <row r="5" spans="2:6" s="137" customFormat="1" ht="6.75" x14ac:dyDescent="0.15">
      <c r="B5" s="954"/>
      <c r="C5" s="954"/>
      <c r="D5" s="954"/>
      <c r="E5" s="954"/>
      <c r="F5" s="954"/>
    </row>
    <row r="6" spans="2:6" s="344" customFormat="1" ht="31.5" x14ac:dyDescent="0.2">
      <c r="B6" s="985" t="s">
        <v>483</v>
      </c>
      <c r="C6" s="985"/>
      <c r="D6" s="985"/>
      <c r="E6" s="985"/>
      <c r="F6" s="985"/>
    </row>
    <row r="7" spans="2:6" s="137" customFormat="1" ht="7.5" thickBot="1" x14ac:dyDescent="0.2"/>
    <row r="8" spans="2:6" s="344" customFormat="1" ht="14.25" x14ac:dyDescent="0.2">
      <c r="B8" s="983" t="s">
        <v>2</v>
      </c>
      <c r="C8" s="983" t="s">
        <v>3</v>
      </c>
      <c r="D8" s="980" t="s">
        <v>4</v>
      </c>
      <c r="E8" s="980" t="s">
        <v>511</v>
      </c>
      <c r="F8" s="980" t="s">
        <v>1701</v>
      </c>
    </row>
    <row r="9" spans="2:6" s="344" customFormat="1" thickBot="1" x14ac:dyDescent="0.25">
      <c r="B9" s="984"/>
      <c r="C9" s="984"/>
      <c r="D9" s="981"/>
      <c r="E9" s="981"/>
      <c r="F9" s="981"/>
    </row>
    <row r="10" spans="2:6" s="344" customFormat="1" ht="15.75" thickBot="1" x14ac:dyDescent="0.3">
      <c r="B10" s="345"/>
      <c r="C10" s="346"/>
      <c r="D10" s="346"/>
      <c r="E10" s="347" t="s">
        <v>5</v>
      </c>
      <c r="F10" s="347" t="s">
        <v>5</v>
      </c>
    </row>
    <row r="11" spans="2:6" s="89" customFormat="1" x14ac:dyDescent="0.25">
      <c r="B11" s="348" t="s">
        <v>525</v>
      </c>
      <c r="C11" s="349" t="s">
        <v>212</v>
      </c>
      <c r="D11" s="350">
        <f>'Revenue Nature Details'!D8</f>
        <v>0</v>
      </c>
      <c r="E11" s="350">
        <f>'Revenue Nature Details'!E8</f>
        <v>3646643790</v>
      </c>
      <c r="F11" s="350"/>
    </row>
    <row r="12" spans="2:6" x14ac:dyDescent="0.25">
      <c r="B12" s="351">
        <v>11010100</v>
      </c>
      <c r="C12" s="352" t="s">
        <v>6</v>
      </c>
      <c r="D12" s="353">
        <f>'Revenue Nature Details'!D12</f>
        <v>39700000000</v>
      </c>
      <c r="E12" s="353">
        <f>'Revenue Nature Details'!E12</f>
        <v>21853265710</v>
      </c>
      <c r="F12" s="353">
        <f>'[9]Revenue Nature Details'!F12</f>
        <v>31943474170</v>
      </c>
    </row>
    <row r="13" spans="2:6" x14ac:dyDescent="0.25">
      <c r="B13" s="351">
        <v>11010201</v>
      </c>
      <c r="C13" s="352" t="s">
        <v>526</v>
      </c>
      <c r="D13" s="353">
        <f>'Revenue Nature Details'!D14</f>
        <v>13500000000</v>
      </c>
      <c r="E13" s="353">
        <f>'Revenue Nature Details'!E14</f>
        <v>12475764440</v>
      </c>
      <c r="F13" s="353">
        <f>'[9]Revenue Nature Details'!F14</f>
        <v>15888091850</v>
      </c>
    </row>
    <row r="14" spans="2:6" x14ac:dyDescent="0.25">
      <c r="B14" s="351">
        <v>11010301</v>
      </c>
      <c r="C14" s="352" t="s">
        <v>527</v>
      </c>
      <c r="D14" s="353">
        <f>'Revenue Nature Details'!D16</f>
        <v>75000000</v>
      </c>
      <c r="E14" s="353">
        <f>'Revenue Nature Details'!E16</f>
        <v>0</v>
      </c>
      <c r="F14" s="353">
        <f>'[9]Revenue Nature Details'!F16</f>
        <v>900000000</v>
      </c>
    </row>
    <row r="15" spans="2:6" x14ac:dyDescent="0.25">
      <c r="B15" s="351">
        <v>11010401</v>
      </c>
      <c r="C15" s="352" t="s">
        <v>7</v>
      </c>
      <c r="D15" s="353">
        <f>'Revenue Nature Details'!D18</f>
        <v>1500000000</v>
      </c>
      <c r="E15" s="353">
        <f>'Revenue Nature Details'!E18</f>
        <v>400000000</v>
      </c>
      <c r="F15" s="353">
        <f>'[9]Revenue Nature Details'!F18</f>
        <v>1500000000</v>
      </c>
    </row>
    <row r="16" spans="2:6" x14ac:dyDescent="0.25">
      <c r="B16" s="351">
        <v>12010100</v>
      </c>
      <c r="C16" s="352" t="s">
        <v>8</v>
      </c>
      <c r="D16" s="354">
        <f>'Revenue Nature Details'!D30</f>
        <v>8257428140</v>
      </c>
      <c r="E16" s="354">
        <f>'Revenue Nature Details'!E30</f>
        <v>3020891080</v>
      </c>
      <c r="F16" s="354">
        <f>'[9]Revenue Nature Details'!F30</f>
        <v>6960501210</v>
      </c>
    </row>
    <row r="17" spans="2:6" x14ac:dyDescent="0.25">
      <c r="B17" s="351">
        <v>12010200</v>
      </c>
      <c r="C17" s="352" t="s">
        <v>9</v>
      </c>
      <c r="D17" s="354">
        <f>'Revenue Nature Details'!D33</f>
        <v>3370592380</v>
      </c>
      <c r="E17" s="354">
        <f>'Revenue Nature Details'!E33</f>
        <v>1232805800</v>
      </c>
      <c r="F17" s="354">
        <f>'[9]Revenue Nature Details'!F33</f>
        <v>2566050000</v>
      </c>
    </row>
    <row r="18" spans="2:6" x14ac:dyDescent="0.25">
      <c r="B18" s="355">
        <v>12020100</v>
      </c>
      <c r="C18" s="356" t="s">
        <v>10</v>
      </c>
      <c r="D18" s="357">
        <f>'Revenue Nature Details'!D63</f>
        <v>1192314890</v>
      </c>
      <c r="E18" s="357">
        <f>'Revenue Nature Details'!E63</f>
        <v>412284910</v>
      </c>
      <c r="F18" s="357">
        <f>'[9]Revenue Nature Details'!F63</f>
        <v>983332870</v>
      </c>
    </row>
    <row r="19" spans="2:6" x14ac:dyDescent="0.25">
      <c r="B19" s="355">
        <v>12020400</v>
      </c>
      <c r="C19" s="356" t="s">
        <v>11</v>
      </c>
      <c r="D19" s="357">
        <f>'Revenue Nature Details'!D115</f>
        <v>11812752240</v>
      </c>
      <c r="E19" s="357">
        <f>'Revenue Nature Details'!E115</f>
        <v>7462179830</v>
      </c>
      <c r="F19" s="357">
        <f>'[9]Revenue Nature Details'!F115</f>
        <v>9731913160</v>
      </c>
    </row>
    <row r="20" spans="2:6" x14ac:dyDescent="0.25">
      <c r="B20" s="355">
        <v>12020500</v>
      </c>
      <c r="C20" s="356" t="s">
        <v>12</v>
      </c>
      <c r="D20" s="357">
        <f>'Revenue Nature Details'!D120</f>
        <v>148570000</v>
      </c>
      <c r="E20" s="357">
        <f>'Revenue Nature Details'!E120</f>
        <v>68008710</v>
      </c>
      <c r="F20" s="357">
        <f>'[9]Revenue Nature Details'!F120</f>
        <v>172700000</v>
      </c>
    </row>
    <row r="21" spans="2:6" x14ac:dyDescent="0.25">
      <c r="B21" s="355">
        <v>12020600</v>
      </c>
      <c r="C21" s="356" t="s">
        <v>13</v>
      </c>
      <c r="D21" s="357">
        <f>'Revenue Nature Details'!D143</f>
        <v>802089478</v>
      </c>
      <c r="E21" s="357">
        <f>'Revenue Nature Details'!E143</f>
        <v>391153670</v>
      </c>
      <c r="F21" s="357">
        <f>'[9]Revenue Nature Details'!F143</f>
        <v>781596468</v>
      </c>
    </row>
    <row r="22" spans="2:6" x14ac:dyDescent="0.25">
      <c r="B22" s="355">
        <v>12020700</v>
      </c>
      <c r="C22" s="356" t="s">
        <v>14</v>
      </c>
      <c r="D22" s="357">
        <f>'Revenue Nature Details'!D161</f>
        <v>2922238320</v>
      </c>
      <c r="E22" s="357">
        <f>'Revenue Nature Details'!E161</f>
        <v>1436675110</v>
      </c>
      <c r="F22" s="357">
        <f>'[9]Revenue Nature Details'!F161</f>
        <v>2478664882</v>
      </c>
    </row>
    <row r="23" spans="2:6" x14ac:dyDescent="0.25">
      <c r="B23" s="355">
        <v>12020800</v>
      </c>
      <c r="C23" s="356" t="s">
        <v>15</v>
      </c>
      <c r="D23" s="357">
        <f>'Revenue Nature Details'!D168</f>
        <v>87424000</v>
      </c>
      <c r="E23" s="357">
        <f>'Revenue Nature Details'!E168</f>
        <v>25082200</v>
      </c>
      <c r="F23" s="357">
        <f>'[9]Revenue Nature Details'!F168</f>
        <v>567234000</v>
      </c>
    </row>
    <row r="24" spans="2:6" x14ac:dyDescent="0.25">
      <c r="B24" s="355">
        <v>12020900</v>
      </c>
      <c r="C24" s="356" t="s">
        <v>16</v>
      </c>
      <c r="D24" s="357">
        <f>'Revenue Nature Details'!D177</f>
        <v>1195750000</v>
      </c>
      <c r="E24" s="357">
        <f>'Revenue Nature Details'!E177</f>
        <v>410715150</v>
      </c>
      <c r="F24" s="357">
        <f>'[9]Revenue Nature Details'!F177</f>
        <v>585700000</v>
      </c>
    </row>
    <row r="25" spans="2:6" x14ac:dyDescent="0.25">
      <c r="B25" s="355">
        <v>12021000</v>
      </c>
      <c r="C25" s="356" t="s">
        <v>34</v>
      </c>
      <c r="D25" s="357">
        <f>'Revenue Nature Details'!D180</f>
        <v>209850000</v>
      </c>
      <c r="E25" s="357">
        <f>'Revenue Nature Details'!E180</f>
        <v>2603856370</v>
      </c>
      <c r="F25" s="357">
        <f>'[9]Revenue Nature Details'!F180</f>
        <v>5493033020</v>
      </c>
    </row>
    <row r="26" spans="2:6" x14ac:dyDescent="0.25">
      <c r="B26" s="355">
        <v>12021100</v>
      </c>
      <c r="C26" s="356" t="s">
        <v>17</v>
      </c>
      <c r="D26" s="357">
        <f>'Revenue Nature Details'!D185</f>
        <v>364350000</v>
      </c>
      <c r="E26" s="357">
        <f>'Revenue Nature Details'!E185</f>
        <v>232436860</v>
      </c>
      <c r="F26" s="357">
        <f>'[9]Revenue Nature Details'!F185</f>
        <v>143800000</v>
      </c>
    </row>
    <row r="27" spans="2:6" x14ac:dyDescent="0.25">
      <c r="B27" s="355">
        <v>12021200</v>
      </c>
      <c r="C27" s="356" t="s">
        <v>18</v>
      </c>
      <c r="D27" s="357">
        <f>'Revenue Nature Details'!D198</f>
        <v>62398992</v>
      </c>
      <c r="E27" s="357">
        <f>'Revenue Nature Details'!E198</f>
        <v>24661820</v>
      </c>
      <c r="F27" s="357">
        <f>'[9]Revenue Nature Details'!F198</f>
        <v>6500000</v>
      </c>
    </row>
    <row r="28" spans="2:6" x14ac:dyDescent="0.25">
      <c r="B28" s="355">
        <v>12021300</v>
      </c>
      <c r="C28" s="356" t="s">
        <v>19</v>
      </c>
      <c r="D28" s="357">
        <f>'Revenue Nature Details'!D201</f>
        <v>403000000</v>
      </c>
      <c r="E28" s="357">
        <f>'Revenue Nature Details'!E201</f>
        <v>221593980</v>
      </c>
      <c r="F28" s="357">
        <f>'[9]Revenue Nature Details'!F201</f>
        <v>200800000</v>
      </c>
    </row>
    <row r="29" spans="2:6" x14ac:dyDescent="0.25">
      <c r="B29" s="355">
        <v>13010100</v>
      </c>
      <c r="C29" s="356" t="s">
        <v>20</v>
      </c>
      <c r="D29" s="357">
        <f>'Revenue Nature Details'!D206</f>
        <v>1970000000</v>
      </c>
      <c r="E29" s="357">
        <f>'Revenue Nature Details'!E206</f>
        <v>4681984180</v>
      </c>
      <c r="F29" s="357">
        <f>'[9]Revenue Nature Details'!F206</f>
        <v>10451922620</v>
      </c>
    </row>
    <row r="30" spans="2:6" x14ac:dyDescent="0.25">
      <c r="B30" s="355">
        <v>13010200</v>
      </c>
      <c r="C30" s="356" t="s">
        <v>21</v>
      </c>
      <c r="D30" s="357">
        <f>'Revenue Nature Details'!D209</f>
        <v>4027243020</v>
      </c>
      <c r="E30" s="357">
        <f>'Revenue Nature Details'!E209</f>
        <v>8044376220</v>
      </c>
      <c r="F30" s="357">
        <f>'[9]Revenue Nature Details'!F209</f>
        <v>3033400000</v>
      </c>
    </row>
    <row r="31" spans="2:6" x14ac:dyDescent="0.25">
      <c r="B31" s="355">
        <v>13020300</v>
      </c>
      <c r="C31" s="356" t="s">
        <v>22</v>
      </c>
      <c r="D31" s="357">
        <f>'Revenue Nature Details'!D215</f>
        <v>12259452970</v>
      </c>
      <c r="E31" s="357">
        <f>'Revenue Nature Details'!E215</f>
        <v>8534452970</v>
      </c>
      <c r="F31" s="357">
        <f>'[9]Revenue Nature Details'!F215</f>
        <v>8818142390</v>
      </c>
    </row>
    <row r="32" spans="2:6" x14ac:dyDescent="0.25">
      <c r="B32" s="355">
        <v>13020400</v>
      </c>
      <c r="C32" s="356" t="s">
        <v>23</v>
      </c>
      <c r="D32" s="357">
        <f>'Revenue Nature Details'!D219</f>
        <v>2029040000</v>
      </c>
      <c r="E32" s="357">
        <f>'Revenue Nature Details'!E219</f>
        <v>1377841100</v>
      </c>
      <c r="F32" s="357">
        <f>'[9]Revenue Nature Details'!F219</f>
        <v>2835695000</v>
      </c>
    </row>
    <row r="33" spans="2:6" hidden="1" x14ac:dyDescent="0.25">
      <c r="B33" s="355">
        <v>14030100</v>
      </c>
      <c r="C33" s="356" t="s">
        <v>24</v>
      </c>
      <c r="D33" s="357">
        <f>'Revenue Nature Details'!D224</f>
        <v>8245961750</v>
      </c>
      <c r="E33" s="357">
        <f>'Revenue Nature Details'!E224</f>
        <v>0</v>
      </c>
      <c r="F33" s="357">
        <f>'[9]Revenue Nature Details'!F224</f>
        <v>0</v>
      </c>
    </row>
    <row r="34" spans="2:6" ht="15.75" thickBot="1" x14ac:dyDescent="0.3">
      <c r="B34" s="355">
        <v>14030200</v>
      </c>
      <c r="C34" s="356" t="s">
        <v>25</v>
      </c>
      <c r="D34" s="357">
        <f>'Revenue Nature Details'!D227</f>
        <v>5414944860</v>
      </c>
      <c r="E34" s="357">
        <f>'Revenue Nature Details'!E227</f>
        <v>3672396860</v>
      </c>
      <c r="F34" s="357">
        <f>'[9]Revenue Nature Details'!F227</f>
        <v>3812500000</v>
      </c>
    </row>
    <row r="35" spans="2:6" ht="15.75" thickBot="1" x14ac:dyDescent="0.3">
      <c r="B35" s="358"/>
      <c r="C35" s="359" t="s">
        <v>528</v>
      </c>
      <c r="D35" s="360">
        <f>SUM(D11:D34)</f>
        <v>119550401040</v>
      </c>
      <c r="E35" s="360">
        <f>SUM(E11:E34)</f>
        <v>82229070760</v>
      </c>
      <c r="F35" s="360">
        <f>SUM(F11:F34)</f>
        <v>109855051640</v>
      </c>
    </row>
    <row r="36" spans="2:6" x14ac:dyDescent="0.25">
      <c r="D36" s="136" t="b">
        <f>D35='Revenue Nature Details'!D228</f>
        <v>1</v>
      </c>
      <c r="E36" s="136" t="b">
        <f>E35='Revenue Nature Details'!E228</f>
        <v>1</v>
      </c>
      <c r="F36" s="136" t="b">
        <f>F35='Revenue Nature Details'!F228</f>
        <v>1</v>
      </c>
    </row>
    <row r="37" spans="2:6" x14ac:dyDescent="0.25">
      <c r="F37" s="361"/>
    </row>
    <row r="38" spans="2:6" s="294" customFormat="1" x14ac:dyDescent="0.25">
      <c r="B38" s="136"/>
      <c r="C38" s="136"/>
      <c r="D38" s="136"/>
      <c r="E38" s="136"/>
      <c r="F38" s="136"/>
    </row>
    <row r="41" spans="2:6" x14ac:dyDescent="0.25">
      <c r="F41" s="237"/>
    </row>
  </sheetData>
  <mergeCells count="11">
    <mergeCell ref="B6:F6"/>
    <mergeCell ref="B1:E1"/>
    <mergeCell ref="B2:F2"/>
    <mergeCell ref="B3:F3"/>
    <mergeCell ref="B4:F4"/>
    <mergeCell ref="B5:F5"/>
    <mergeCell ref="B8:B9"/>
    <mergeCell ref="C8:C9"/>
    <mergeCell ref="D8:D9"/>
    <mergeCell ref="E8:E9"/>
    <mergeCell ref="F8:F9"/>
  </mergeCells>
  <pageMargins left="0.98" right="0.3" top="0.37" bottom="0.36" header="0.17" footer="0.17"/>
  <pageSetup paperSize="9" scale="57" fitToHeight="0" orientation="portrait" r:id="rId1"/>
  <headerFooter>
    <oddFooter>&amp;C&amp;"Rockwell,Bold"&amp;14&amp;P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B1:E49"/>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1061</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c r="E11" s="700">
        <v>1316795600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0</v>
      </c>
      <c r="E14" s="702">
        <f>SUM(E11:E13)</f>
        <v>1316795600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2163120</v>
      </c>
    </row>
    <row r="18" spans="2:5" ht="15.75" thickBot="1" x14ac:dyDescent="0.3">
      <c r="B18" s="358"/>
      <c r="C18" s="359" t="s">
        <v>1099</v>
      </c>
      <c r="D18" s="702">
        <f>SUM(D17)</f>
        <v>0</v>
      </c>
      <c r="E18" s="702">
        <f>SUM(E17)</f>
        <v>2163120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0</v>
      </c>
      <c r="E32" s="708">
        <f>E31+E25+E18+E14</f>
        <v>1318958720</v>
      </c>
    </row>
    <row r="36" spans="5:5" x14ac:dyDescent="0.2">
      <c r="E36" s="710"/>
    </row>
    <row r="49" spans="5:5" x14ac:dyDescent="0.2">
      <c r="E49" s="344" t="s">
        <v>1113</v>
      </c>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1063</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93993066.930000007</v>
      </c>
      <c r="E11" s="700">
        <v>110176230</v>
      </c>
    </row>
    <row r="12" spans="2:5" ht="15" hidden="1" thickBot="1" x14ac:dyDescent="0.25">
      <c r="B12" s="351">
        <v>21010102</v>
      </c>
      <c r="C12" s="674" t="s">
        <v>1093</v>
      </c>
      <c r="D12" s="699"/>
      <c r="E12" s="700"/>
    </row>
    <row r="13" spans="2:5" ht="15" hidden="1" thickBot="1" x14ac:dyDescent="0.25">
      <c r="B13" s="355">
        <v>21010103</v>
      </c>
      <c r="C13" s="676" t="s">
        <v>1095</v>
      </c>
      <c r="D13" s="699">
        <v>0</v>
      </c>
      <c r="E13" s="701">
        <v>0</v>
      </c>
    </row>
    <row r="14" spans="2:5" ht="15.75" thickBot="1" x14ac:dyDescent="0.3">
      <c r="B14" s="358"/>
      <c r="C14" s="359" t="s">
        <v>1096</v>
      </c>
      <c r="D14" s="702">
        <f>SUM(D11:D13)</f>
        <v>93993066.930000007</v>
      </c>
      <c r="E14" s="702">
        <f>SUM(E11:E13)</f>
        <v>110176230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2737453.07</v>
      </c>
      <c r="E17" s="700">
        <v>2241560</v>
      </c>
    </row>
    <row r="18" spans="2:5" ht="15.75" thickBot="1" x14ac:dyDescent="0.3">
      <c r="B18" s="358"/>
      <c r="C18" s="359" t="s">
        <v>1099</v>
      </c>
      <c r="D18" s="702">
        <f>SUM(D17)</f>
        <v>2737453.07</v>
      </c>
      <c r="E18" s="702">
        <f>SUM(E17)</f>
        <v>2241560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96730520</v>
      </c>
      <c r="E32" s="708">
        <f>E31+E25+E18+E14</f>
        <v>112417790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B1:E36"/>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1064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42656270</v>
      </c>
      <c r="E11" s="700">
        <v>54528970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42656270</v>
      </c>
      <c r="E14" s="702">
        <f>SUM(E11:E13)</f>
        <v>54528970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3564100</v>
      </c>
      <c r="E17" s="700">
        <v>4319930</v>
      </c>
    </row>
    <row r="18" spans="2:5" ht="15.75" thickBot="1" x14ac:dyDescent="0.3">
      <c r="B18" s="358"/>
      <c r="C18" s="359" t="s">
        <v>1099</v>
      </c>
      <c r="D18" s="702">
        <f>SUM(D17)</f>
        <v>3564100</v>
      </c>
      <c r="E18" s="702">
        <f>SUM(E17)</f>
        <v>4319930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46220370</v>
      </c>
      <c r="E32" s="708">
        <f>E31+E25+E18+E14</f>
        <v>58848900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1065</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242218566.41000003</v>
      </c>
      <c r="E11" s="700">
        <v>186943100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242218566.41000003</v>
      </c>
      <c r="E14" s="702">
        <f>SUM(E11:E13)</f>
        <v>186943100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18034680.129999999</v>
      </c>
      <c r="E17" s="700">
        <v>20687450</v>
      </c>
    </row>
    <row r="18" spans="2:5" ht="15.75" thickBot="1" x14ac:dyDescent="0.3">
      <c r="B18" s="358"/>
      <c r="C18" s="359" t="s">
        <v>1099</v>
      </c>
      <c r="D18" s="702">
        <f>SUM(D17)</f>
        <v>18034680.129999999</v>
      </c>
      <c r="E18" s="702">
        <f>SUM(E17)</f>
        <v>20687450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260253246.54000002</v>
      </c>
      <c r="E32" s="708">
        <f>E31+E25+E18+E14</f>
        <v>207630550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1.2851562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1066</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398313170</v>
      </c>
      <c r="E11" s="700">
        <v>297274850</v>
      </c>
    </row>
    <row r="12" spans="2:5" ht="14.25" hidden="1" customHeight="1" x14ac:dyDescent="0.2">
      <c r="B12" s="351">
        <v>21010102</v>
      </c>
      <c r="C12" s="674" t="s">
        <v>1093</v>
      </c>
      <c r="D12" s="699">
        <v>0</v>
      </c>
      <c r="E12" s="700">
        <v>0</v>
      </c>
    </row>
    <row r="13" spans="2:5" ht="15" thickBot="1" x14ac:dyDescent="0.25">
      <c r="B13" s="355">
        <v>21010103</v>
      </c>
      <c r="C13" s="676" t="s">
        <v>1095</v>
      </c>
      <c r="D13" s="699">
        <v>72600000</v>
      </c>
      <c r="E13" s="701">
        <v>83399420</v>
      </c>
    </row>
    <row r="14" spans="2:5" ht="15.75" thickBot="1" x14ac:dyDescent="0.3">
      <c r="B14" s="358"/>
      <c r="C14" s="359" t="s">
        <v>1096</v>
      </c>
      <c r="D14" s="702">
        <f>SUM(D11:D13)</f>
        <v>470913170</v>
      </c>
      <c r="E14" s="702">
        <f>SUM(E11:E13)</f>
        <v>380674270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15082890</v>
      </c>
      <c r="E17" s="700">
        <v>10313400</v>
      </c>
    </row>
    <row r="18" spans="2:5" ht="15.75" thickBot="1" x14ac:dyDescent="0.3">
      <c r="B18" s="358"/>
      <c r="C18" s="359" t="s">
        <v>1099</v>
      </c>
      <c r="D18" s="702">
        <f>SUM(D17)</f>
        <v>15082890</v>
      </c>
      <c r="E18" s="702">
        <f>SUM(E17)</f>
        <v>10313400</v>
      </c>
    </row>
    <row r="19" spans="2:5" ht="15" hidden="1" customHeight="1" thickBot="1" x14ac:dyDescent="0.3">
      <c r="B19" s="683">
        <v>21020200</v>
      </c>
      <c r="C19" s="684" t="s">
        <v>50</v>
      </c>
      <c r="D19" s="695"/>
      <c r="E19" s="696"/>
    </row>
    <row r="20" spans="2:5" ht="14.25" hidden="1" customHeight="1" thickBot="1" x14ac:dyDescent="0.25">
      <c r="B20" s="351">
        <v>21020201</v>
      </c>
      <c r="C20" s="674" t="s">
        <v>1100</v>
      </c>
      <c r="D20" s="699">
        <v>0</v>
      </c>
      <c r="E20" s="700">
        <v>0</v>
      </c>
    </row>
    <row r="21" spans="2:5" ht="14.25" hidden="1" customHeight="1" thickBot="1" x14ac:dyDescent="0.25">
      <c r="B21" s="351">
        <v>21020202</v>
      </c>
      <c r="C21" s="674" t="s">
        <v>1101</v>
      </c>
      <c r="D21" s="699">
        <v>0</v>
      </c>
      <c r="E21" s="700">
        <v>0</v>
      </c>
    </row>
    <row r="22" spans="2:5" ht="14.25" hidden="1" customHeight="1" thickBot="1" x14ac:dyDescent="0.25">
      <c r="B22" s="351">
        <v>21020203</v>
      </c>
      <c r="C22" s="674" t="s">
        <v>1102</v>
      </c>
      <c r="D22" s="699">
        <v>0</v>
      </c>
      <c r="E22" s="700">
        <v>0</v>
      </c>
    </row>
    <row r="23" spans="2:5" ht="14.25" hidden="1" customHeight="1" thickBot="1" x14ac:dyDescent="0.25">
      <c r="B23" s="351">
        <v>21020204</v>
      </c>
      <c r="C23" s="674" t="s">
        <v>1103</v>
      </c>
      <c r="D23" s="699">
        <v>0</v>
      </c>
      <c r="E23" s="700">
        <v>0</v>
      </c>
    </row>
    <row r="24" spans="2:5" ht="15" hidden="1" customHeight="1" thickBot="1" x14ac:dyDescent="0.25">
      <c r="B24" s="351">
        <v>21020205</v>
      </c>
      <c r="C24" s="674" t="s">
        <v>1104</v>
      </c>
      <c r="D24" s="699">
        <v>0</v>
      </c>
      <c r="E24" s="700">
        <v>0</v>
      </c>
    </row>
    <row r="25" spans="2:5" ht="15.75" hidden="1" customHeight="1" thickBot="1" x14ac:dyDescent="0.3">
      <c r="B25" s="358"/>
      <c r="C25" s="359" t="s">
        <v>1105</v>
      </c>
      <c r="D25" s="702">
        <f>SUM(D20:D24)</f>
        <v>0</v>
      </c>
      <c r="E25" s="702">
        <f>SUM(E20:E24)</f>
        <v>0</v>
      </c>
    </row>
    <row r="26" spans="2:5" ht="15" hidden="1" customHeight="1" thickBot="1" x14ac:dyDescent="0.3">
      <c r="B26" s="683">
        <v>21030000</v>
      </c>
      <c r="C26" s="684" t="s">
        <v>52</v>
      </c>
      <c r="D26" s="695"/>
      <c r="E26" s="696"/>
    </row>
    <row r="27" spans="2:5" ht="15" hidden="1" customHeight="1" thickBot="1" x14ac:dyDescent="0.3">
      <c r="B27" s="683">
        <v>21030100</v>
      </c>
      <c r="C27" s="684" t="s">
        <v>52</v>
      </c>
      <c r="D27" s="697"/>
      <c r="E27" s="698"/>
    </row>
    <row r="28" spans="2:5" ht="14.25" hidden="1" customHeight="1" thickBot="1" x14ac:dyDescent="0.25">
      <c r="B28" s="351">
        <v>21030101</v>
      </c>
      <c r="C28" s="674" t="s">
        <v>1106</v>
      </c>
      <c r="D28" s="699">
        <v>0</v>
      </c>
      <c r="E28" s="700">
        <v>0</v>
      </c>
    </row>
    <row r="29" spans="2:5" ht="14.25" hidden="1" customHeight="1" thickBot="1" x14ac:dyDescent="0.25">
      <c r="B29" s="351">
        <v>21030102</v>
      </c>
      <c r="C29" s="674" t="s">
        <v>1107</v>
      </c>
      <c r="D29" s="699">
        <v>0</v>
      </c>
      <c r="E29" s="700">
        <v>0</v>
      </c>
    </row>
    <row r="30" spans="2:5" ht="15" hidden="1" customHeight="1" thickBot="1" x14ac:dyDescent="0.25">
      <c r="B30" s="351">
        <v>21030103</v>
      </c>
      <c r="C30" s="674" t="s">
        <v>1108</v>
      </c>
      <c r="D30" s="699">
        <v>0</v>
      </c>
      <c r="E30" s="700">
        <v>0</v>
      </c>
    </row>
    <row r="31" spans="2:5" ht="15.75" hidden="1" customHeight="1" thickBot="1" x14ac:dyDescent="0.3">
      <c r="B31" s="358"/>
      <c r="C31" s="359" t="s">
        <v>1109</v>
      </c>
      <c r="D31" s="705">
        <f>SUM(D28:D30)</f>
        <v>0</v>
      </c>
      <c r="E31" s="705">
        <f>SUM(E28:E30)</f>
        <v>0</v>
      </c>
    </row>
    <row r="32" spans="2:5" s="709" customFormat="1" ht="19.5" thickBot="1" x14ac:dyDescent="0.35">
      <c r="B32" s="706"/>
      <c r="C32" s="707" t="s">
        <v>528</v>
      </c>
      <c r="D32" s="708">
        <f>D31+D25+D18+D14</f>
        <v>485996060</v>
      </c>
      <c r="E32" s="708">
        <f>E31+E25+E18+E14</f>
        <v>390987670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1068</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237705240</v>
      </c>
      <c r="E11" s="700">
        <v>322023910</v>
      </c>
    </row>
    <row r="12" spans="2:5" ht="14.25" hidden="1" customHeight="1" thickBot="1" x14ac:dyDescent="0.25">
      <c r="B12" s="351">
        <v>21010102</v>
      </c>
      <c r="C12" s="674" t="s">
        <v>1093</v>
      </c>
      <c r="D12" s="699">
        <v>0</v>
      </c>
      <c r="E12" s="700">
        <v>0</v>
      </c>
    </row>
    <row r="13" spans="2:5" ht="15" hidden="1" customHeight="1" thickBot="1" x14ac:dyDescent="0.25">
      <c r="B13" s="355">
        <v>21010103</v>
      </c>
      <c r="C13" s="676" t="s">
        <v>1095</v>
      </c>
      <c r="D13" s="699">
        <v>0</v>
      </c>
      <c r="E13" s="701">
        <v>0</v>
      </c>
    </row>
    <row r="14" spans="2:5" ht="15.75" thickBot="1" x14ac:dyDescent="0.3">
      <c r="B14" s="358"/>
      <c r="C14" s="359" t="s">
        <v>1035</v>
      </c>
      <c r="D14" s="702">
        <f>SUM(D11:D13)</f>
        <v>237705240</v>
      </c>
      <c r="E14" s="702">
        <f>SUM(E11:E13)</f>
        <v>322023910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88815270</v>
      </c>
    </row>
    <row r="18" spans="2:5" ht="15.75" thickBot="1" x14ac:dyDescent="0.3">
      <c r="B18" s="358"/>
      <c r="C18" s="359" t="s">
        <v>1099</v>
      </c>
      <c r="D18" s="702">
        <f>SUM(D17)</f>
        <v>0</v>
      </c>
      <c r="E18" s="702">
        <f>SUM(E17)</f>
        <v>88815270</v>
      </c>
    </row>
    <row r="19" spans="2:5" ht="15" hidden="1" customHeight="1" thickBot="1" x14ac:dyDescent="0.3">
      <c r="B19" s="683">
        <v>21020200</v>
      </c>
      <c r="C19" s="684" t="s">
        <v>50</v>
      </c>
      <c r="D19" s="695"/>
      <c r="E19" s="696"/>
    </row>
    <row r="20" spans="2:5" ht="14.25" hidden="1" customHeight="1" thickBot="1" x14ac:dyDescent="0.25">
      <c r="B20" s="351">
        <v>21020201</v>
      </c>
      <c r="C20" s="674" t="s">
        <v>1100</v>
      </c>
      <c r="D20" s="699">
        <v>0</v>
      </c>
      <c r="E20" s="700">
        <v>0</v>
      </c>
    </row>
    <row r="21" spans="2:5" ht="14.25" hidden="1" customHeight="1" thickBot="1" x14ac:dyDescent="0.25">
      <c r="B21" s="351">
        <v>21020202</v>
      </c>
      <c r="C21" s="674" t="s">
        <v>1101</v>
      </c>
      <c r="D21" s="699">
        <v>0</v>
      </c>
      <c r="E21" s="700">
        <v>0</v>
      </c>
    </row>
    <row r="22" spans="2:5" ht="14.25" hidden="1" customHeight="1" thickBot="1" x14ac:dyDescent="0.25">
      <c r="B22" s="351">
        <v>21020203</v>
      </c>
      <c r="C22" s="674" t="s">
        <v>1102</v>
      </c>
      <c r="D22" s="699">
        <v>0</v>
      </c>
      <c r="E22" s="700">
        <v>0</v>
      </c>
    </row>
    <row r="23" spans="2:5" ht="14.25" hidden="1" customHeight="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 hidden="1" customHeight="1" thickBot="1" x14ac:dyDescent="0.3">
      <c r="B26" s="683">
        <v>21030000</v>
      </c>
      <c r="C26" s="684" t="s">
        <v>52</v>
      </c>
      <c r="D26" s="695"/>
      <c r="E26" s="696"/>
    </row>
    <row r="27" spans="2:5" ht="15" hidden="1" customHeight="1" thickBot="1" x14ac:dyDescent="0.3">
      <c r="B27" s="683">
        <v>21030100</v>
      </c>
      <c r="C27" s="684" t="s">
        <v>52</v>
      </c>
      <c r="D27" s="697"/>
      <c r="E27" s="698"/>
    </row>
    <row r="28" spans="2:5" ht="14.25" hidden="1" customHeight="1" thickBot="1" x14ac:dyDescent="0.25">
      <c r="B28" s="351">
        <v>21030101</v>
      </c>
      <c r="C28" s="674" t="s">
        <v>1106</v>
      </c>
      <c r="D28" s="699">
        <v>0</v>
      </c>
      <c r="E28" s="700">
        <v>0</v>
      </c>
    </row>
    <row r="29" spans="2:5" ht="14.25" hidden="1" customHeight="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237705240</v>
      </c>
      <c r="E32" s="708">
        <f>E31+E25+E18+E14</f>
        <v>410839180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1069</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63862611.07</v>
      </c>
      <c r="E11" s="700">
        <v>58369700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63862611.07</v>
      </c>
      <c r="E14" s="702">
        <f>SUM(E11:E13)</f>
        <v>58369700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2650850</v>
      </c>
      <c r="E17" s="700">
        <v>2485290</v>
      </c>
    </row>
    <row r="18" spans="2:5" ht="15.75" hidden="1" thickBot="1" x14ac:dyDescent="0.3">
      <c r="B18" s="358"/>
      <c r="C18" s="359" t="s">
        <v>1099</v>
      </c>
      <c r="D18" s="702">
        <f>SUM(D17)</f>
        <v>2650850</v>
      </c>
      <c r="E18" s="702">
        <f>SUM(E17)</f>
        <v>2485290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66513461.07</v>
      </c>
      <c r="E32" s="708">
        <f>E31+E25+E18+E14</f>
        <v>60854990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65" orientation="portrait" r:id="rId1"/>
  <headerFooter>
    <oddFooter>&amp;C&amp;"Rockwell,Bold"&amp;16&amp;P</oddFooter>
  </headerFooter>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1072</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203160281.50999999</v>
      </c>
      <c r="E11" s="700">
        <v>189292300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203160281.50999999</v>
      </c>
      <c r="E14" s="702">
        <f>SUM(E11:E13)</f>
        <v>189292300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15648500</v>
      </c>
      <c r="E17" s="700">
        <v>13513500</v>
      </c>
    </row>
    <row r="18" spans="2:5" ht="15.75" thickBot="1" x14ac:dyDescent="0.3">
      <c r="B18" s="358"/>
      <c r="C18" s="359" t="s">
        <v>1099</v>
      </c>
      <c r="D18" s="702">
        <f>SUM(D17)</f>
        <v>15648500</v>
      </c>
      <c r="E18" s="702">
        <f>SUM(E17)</f>
        <v>13513500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218808781.50999999</v>
      </c>
      <c r="E32" s="708">
        <f>E31+E25+E18+E14</f>
        <v>202805800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66" orientation="portrait" r:id="rId1"/>
  <headerFooter>
    <oddFooter>&amp;C&amp;"Rockwell,Bold"&amp;16&amp;P</oddFooter>
  </headerFooter>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B1:E36"/>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1073</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0</v>
      </c>
      <c r="E11" s="700">
        <v>37986340</v>
      </c>
    </row>
    <row r="12" spans="2:5" x14ac:dyDescent="0.2">
      <c r="B12" s="351">
        <v>21010102</v>
      </c>
      <c r="C12" s="674" t="s">
        <v>1093</v>
      </c>
      <c r="D12" s="699">
        <v>0</v>
      </c>
      <c r="E12" s="700">
        <v>1721510</v>
      </c>
    </row>
    <row r="13" spans="2:5" ht="15" thickBot="1" x14ac:dyDescent="0.25">
      <c r="B13" s="355">
        <v>21010103</v>
      </c>
      <c r="C13" s="676" t="s">
        <v>1095</v>
      </c>
      <c r="D13" s="699">
        <v>0</v>
      </c>
      <c r="E13" s="701">
        <v>0</v>
      </c>
    </row>
    <row r="14" spans="2:5" ht="15.75" thickBot="1" x14ac:dyDescent="0.3">
      <c r="B14" s="358"/>
      <c r="C14" s="359" t="s">
        <v>1096</v>
      </c>
      <c r="D14" s="702">
        <f>SUM(D11:D13)</f>
        <v>0</v>
      </c>
      <c r="E14" s="702">
        <f>SUM(E11:E13)</f>
        <v>39707850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1499440</v>
      </c>
    </row>
    <row r="18" spans="2:5" ht="15.75" thickBot="1" x14ac:dyDescent="0.3">
      <c r="B18" s="358"/>
      <c r="C18" s="359" t="s">
        <v>1099</v>
      </c>
      <c r="D18" s="702">
        <f>SUM(D17)</f>
        <v>0</v>
      </c>
      <c r="E18" s="702">
        <f>SUM(E17)</f>
        <v>1499440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0</v>
      </c>
      <c r="E32" s="708">
        <f>E31+E25+E18+E14</f>
        <v>41207290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1074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352645750</v>
      </c>
      <c r="E11" s="700">
        <v>255981190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352645750</v>
      </c>
      <c r="E14" s="702">
        <f>SUM(E11:E13)</f>
        <v>255981190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33479040</v>
      </c>
      <c r="E17" s="700">
        <v>14146260</v>
      </c>
    </row>
    <row r="18" spans="2:5" ht="15.75" thickBot="1" x14ac:dyDescent="0.3">
      <c r="B18" s="358"/>
      <c r="C18" s="359" t="s">
        <v>1099</v>
      </c>
      <c r="D18" s="703">
        <f>SUM(D17)</f>
        <v>33479040</v>
      </c>
      <c r="E18" s="703">
        <f>SUM(E17)</f>
        <v>14146260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386124790</v>
      </c>
      <c r="E32" s="708">
        <f>E31+E25+E18+E14</f>
        <v>270127450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G230"/>
  <sheetViews>
    <sheetView view="pageBreakPreview" topLeftCell="B1" zoomScaleNormal="100" zoomScaleSheetLayoutView="100" workbookViewId="0">
      <selection activeCell="F12" sqref="F12"/>
    </sheetView>
  </sheetViews>
  <sheetFormatPr defaultRowHeight="14.25" x14ac:dyDescent="0.2"/>
  <cols>
    <col min="1" max="1" width="12.85546875" style="338" customWidth="1"/>
    <col min="2" max="2" width="12.140625" style="338" customWidth="1"/>
    <col min="3" max="3" width="73.42578125" style="338" customWidth="1"/>
    <col min="4" max="4" width="20.42578125" style="338" bestFit="1" customWidth="1"/>
    <col min="5" max="5" width="20.7109375" style="338" customWidth="1"/>
    <col min="6" max="6" width="20.140625" style="338" customWidth="1"/>
    <col min="7" max="7" width="19" style="338" bestFit="1" customWidth="1"/>
    <col min="8" max="16384" width="9.140625" style="338"/>
  </cols>
  <sheetData>
    <row r="1" spans="2:6" ht="31.5" x14ac:dyDescent="0.5">
      <c r="B1" s="987" t="s">
        <v>0</v>
      </c>
      <c r="C1" s="987"/>
      <c r="D1" s="987"/>
      <c r="E1" s="987"/>
      <c r="F1" s="987"/>
    </row>
    <row r="2" spans="2:6" ht="28.5" x14ac:dyDescent="0.45">
      <c r="B2" s="988" t="s">
        <v>1</v>
      </c>
      <c r="C2" s="988"/>
      <c r="D2" s="988"/>
      <c r="E2" s="988"/>
      <c r="F2" s="988"/>
    </row>
    <row r="3" spans="2:6" ht="7.5" customHeight="1" x14ac:dyDescent="0.25">
      <c r="B3" s="989"/>
      <c r="C3" s="989"/>
      <c r="D3" s="989"/>
      <c r="E3" s="989"/>
      <c r="F3" s="989"/>
    </row>
    <row r="4" spans="2:6" s="362" customFormat="1" ht="24" thickBot="1" x14ac:dyDescent="0.4">
      <c r="B4" s="990" t="s">
        <v>529</v>
      </c>
      <c r="C4" s="990"/>
      <c r="D4" s="990"/>
      <c r="E4" s="990"/>
      <c r="F4" s="990"/>
    </row>
    <row r="5" spans="2:6" s="365" customFormat="1" ht="51" x14ac:dyDescent="0.2">
      <c r="B5" s="991" t="s">
        <v>2</v>
      </c>
      <c r="C5" s="991" t="s">
        <v>3</v>
      </c>
      <c r="D5" s="363" t="s">
        <v>530</v>
      </c>
      <c r="E5" s="363" t="s">
        <v>511</v>
      </c>
      <c r="F5" s="364" t="s">
        <v>1703</v>
      </c>
    </row>
    <row r="6" spans="2:6" ht="15.75" thickBot="1" x14ac:dyDescent="0.25">
      <c r="B6" s="992"/>
      <c r="C6" s="992"/>
      <c r="D6" s="366" t="s">
        <v>5</v>
      </c>
      <c r="E6" s="366" t="s">
        <v>5</v>
      </c>
      <c r="F6" s="367" t="s">
        <v>5</v>
      </c>
    </row>
    <row r="7" spans="2:6" ht="15" x14ac:dyDescent="0.25">
      <c r="B7" s="368">
        <v>10000000</v>
      </c>
      <c r="C7" s="369" t="s">
        <v>398</v>
      </c>
      <c r="D7" s="370"/>
      <c r="E7" s="371"/>
      <c r="F7" s="371"/>
    </row>
    <row r="8" spans="2:6" ht="15" x14ac:dyDescent="0.25">
      <c r="B8" s="368"/>
      <c r="C8" s="369" t="s">
        <v>212</v>
      </c>
      <c r="D8" s="370"/>
      <c r="E8" s="372">
        <v>3646643790</v>
      </c>
      <c r="F8" s="372"/>
    </row>
    <row r="9" spans="2:6" ht="15" x14ac:dyDescent="0.25">
      <c r="B9" s="373">
        <v>11000000</v>
      </c>
      <c r="C9" s="374" t="s">
        <v>531</v>
      </c>
      <c r="D9" s="375"/>
      <c r="E9" s="376"/>
      <c r="F9" s="376"/>
    </row>
    <row r="10" spans="2:6" ht="15" x14ac:dyDescent="0.25">
      <c r="B10" s="373">
        <v>11010000</v>
      </c>
      <c r="C10" s="374" t="s">
        <v>531</v>
      </c>
      <c r="D10" s="375"/>
      <c r="E10" s="376"/>
      <c r="F10" s="376"/>
    </row>
    <row r="11" spans="2:6" ht="15" x14ac:dyDescent="0.25">
      <c r="B11" s="373">
        <v>11010100</v>
      </c>
      <c r="C11" s="374" t="s">
        <v>6</v>
      </c>
      <c r="D11" s="375"/>
      <c r="E11" s="376"/>
      <c r="F11" s="376"/>
    </row>
    <row r="12" spans="2:6" x14ac:dyDescent="0.2">
      <c r="B12" s="377">
        <v>11010101</v>
      </c>
      <c r="C12" s="378" t="s">
        <v>532</v>
      </c>
      <c r="D12" s="379">
        <v>39700000000</v>
      </c>
      <c r="E12" s="380">
        <v>21853265710</v>
      </c>
      <c r="F12" s="380">
        <f>SUM([9]Beginning:End!H11)</f>
        <v>31943474170</v>
      </c>
    </row>
    <row r="13" spans="2:6" ht="15" x14ac:dyDescent="0.25">
      <c r="B13" s="373">
        <v>11010200</v>
      </c>
      <c r="C13" s="374" t="s">
        <v>31</v>
      </c>
      <c r="D13" s="375"/>
      <c r="E13" s="376"/>
      <c r="F13" s="376"/>
    </row>
    <row r="14" spans="2:6" x14ac:dyDescent="0.2">
      <c r="B14" s="377">
        <v>11010201</v>
      </c>
      <c r="C14" s="378" t="s">
        <v>526</v>
      </c>
      <c r="D14" s="379">
        <v>13500000000</v>
      </c>
      <c r="E14" s="380">
        <v>12475764440</v>
      </c>
      <c r="F14" s="380">
        <f>SUM([9]Beginning:End!H13)</f>
        <v>15888091850</v>
      </c>
    </row>
    <row r="15" spans="2:6" ht="15" x14ac:dyDescent="0.25">
      <c r="B15" s="373">
        <v>11010300</v>
      </c>
      <c r="C15" s="374" t="s">
        <v>32</v>
      </c>
      <c r="D15" s="375"/>
      <c r="E15" s="376"/>
      <c r="F15" s="376"/>
    </row>
    <row r="16" spans="2:6" x14ac:dyDescent="0.2">
      <c r="B16" s="377">
        <v>11010301</v>
      </c>
      <c r="C16" s="378" t="s">
        <v>527</v>
      </c>
      <c r="D16" s="379">
        <v>75000000</v>
      </c>
      <c r="E16" s="380">
        <v>0</v>
      </c>
      <c r="F16" s="380">
        <f>SUM([9]Beginning:End!H15)</f>
        <v>900000000</v>
      </c>
    </row>
    <row r="17" spans="2:7" ht="15" x14ac:dyDescent="0.25">
      <c r="B17" s="373">
        <v>11010400</v>
      </c>
      <c r="C17" s="374" t="s">
        <v>7</v>
      </c>
      <c r="D17" s="375"/>
      <c r="E17" s="376"/>
      <c r="F17" s="376"/>
    </row>
    <row r="18" spans="2:7" ht="15" thickBot="1" x14ac:dyDescent="0.25">
      <c r="B18" s="382">
        <v>11010401</v>
      </c>
      <c r="C18" s="383" t="s">
        <v>7</v>
      </c>
      <c r="D18" s="379">
        <v>1500000000</v>
      </c>
      <c r="E18" s="380">
        <v>400000000</v>
      </c>
      <c r="F18" s="380">
        <f>SUM([9]Beginning:End!H17)</f>
        <v>1500000000</v>
      </c>
    </row>
    <row r="19" spans="2:7" ht="15.75" thickBot="1" x14ac:dyDescent="0.3">
      <c r="B19" s="384"/>
      <c r="C19" s="385" t="s">
        <v>533</v>
      </c>
      <c r="D19" s="386">
        <v>54775000000</v>
      </c>
      <c r="E19" s="386">
        <f>SUM(E12:E18)</f>
        <v>34729030150</v>
      </c>
      <c r="F19" s="386">
        <f>F12+F14+F16+F18</f>
        <v>50231566020</v>
      </c>
    </row>
    <row r="20" spans="2:7" ht="15" x14ac:dyDescent="0.25">
      <c r="B20" s="368">
        <v>12000000</v>
      </c>
      <c r="C20" s="369" t="s">
        <v>33</v>
      </c>
      <c r="D20" s="387"/>
      <c r="E20" s="372"/>
      <c r="F20" s="372"/>
    </row>
    <row r="21" spans="2:7" ht="15" x14ac:dyDescent="0.25">
      <c r="B21" s="373">
        <v>12010000</v>
      </c>
      <c r="C21" s="374" t="s">
        <v>534</v>
      </c>
      <c r="D21" s="375"/>
      <c r="E21" s="376"/>
      <c r="F21" s="376"/>
    </row>
    <row r="22" spans="2:7" ht="15" x14ac:dyDescent="0.25">
      <c r="B22" s="373">
        <v>12010100</v>
      </c>
      <c r="C22" s="374" t="s">
        <v>8</v>
      </c>
      <c r="D22" s="375"/>
      <c r="E22" s="376"/>
      <c r="F22" s="376"/>
    </row>
    <row r="23" spans="2:7" x14ac:dyDescent="0.2">
      <c r="B23" s="377">
        <v>12010101</v>
      </c>
      <c r="C23" s="378" t="s">
        <v>535</v>
      </c>
      <c r="D23" s="379">
        <v>5242785450</v>
      </c>
      <c r="E23" s="380">
        <v>1917566900</v>
      </c>
      <c r="F23" s="380">
        <f>SUM([9]Beginning:End!H22)</f>
        <v>5150443060</v>
      </c>
      <c r="G23" s="381">
        <v>5150443064</v>
      </c>
    </row>
    <row r="24" spans="2:7" x14ac:dyDescent="0.2">
      <c r="B24" s="377">
        <v>12010104</v>
      </c>
      <c r="C24" s="378" t="s">
        <v>536</v>
      </c>
      <c r="D24" s="379">
        <v>144843310</v>
      </c>
      <c r="E24" s="380">
        <v>52976940</v>
      </c>
      <c r="F24" s="380">
        <f>SUM([9]Beginning:End!H23)</f>
        <v>36746570</v>
      </c>
      <c r="G24" s="381">
        <v>36746568.969999999</v>
      </c>
    </row>
    <row r="25" spans="2:7" x14ac:dyDescent="0.2">
      <c r="B25" s="377">
        <v>12010105</v>
      </c>
      <c r="C25" s="378" t="s">
        <v>537</v>
      </c>
      <c r="D25" s="379">
        <v>174289560</v>
      </c>
      <c r="E25" s="380">
        <v>63747010</v>
      </c>
      <c r="F25" s="380">
        <f>SUM([9]Beginning:End!H24)</f>
        <v>64546770</v>
      </c>
      <c r="G25" s="381">
        <v>64546773.600000001</v>
      </c>
    </row>
    <row r="26" spans="2:7" x14ac:dyDescent="0.2">
      <c r="B26" s="377">
        <v>12010106</v>
      </c>
      <c r="C26" s="378" t="s">
        <v>538</v>
      </c>
      <c r="D26" s="379">
        <v>2477564990</v>
      </c>
      <c r="E26" s="380">
        <v>906177940</v>
      </c>
      <c r="F26" s="380">
        <f>SUM([9]Beginning:End!H25)</f>
        <v>1500000000</v>
      </c>
      <c r="G26" s="381">
        <v>2339069106.6999998</v>
      </c>
    </row>
    <row r="27" spans="2:7" x14ac:dyDescent="0.2">
      <c r="B27" s="377">
        <v>12010107</v>
      </c>
      <c r="C27" s="378" t="s">
        <v>539</v>
      </c>
      <c r="D27" s="379">
        <v>208944830</v>
      </c>
      <c r="E27" s="380">
        <v>76422290</v>
      </c>
      <c r="F27" s="380">
        <f>SUM([9]Beginning:End!H26)</f>
        <v>197264810</v>
      </c>
      <c r="G27" s="381">
        <v>197264814.00999999</v>
      </c>
    </row>
    <row r="28" spans="2:7" ht="15" thickBot="1" x14ac:dyDescent="0.25">
      <c r="B28" s="377">
        <v>12010108</v>
      </c>
      <c r="C28" s="378" t="s">
        <v>540</v>
      </c>
      <c r="D28" s="379">
        <v>9000000</v>
      </c>
      <c r="E28" s="380">
        <v>4000000</v>
      </c>
      <c r="F28" s="380">
        <f>SUM([9]Beginning:End!H27)</f>
        <v>11500000</v>
      </c>
      <c r="G28" s="381">
        <v>11500000</v>
      </c>
    </row>
    <row r="29" spans="2:7" ht="15" hidden="1" thickBot="1" x14ac:dyDescent="0.25">
      <c r="B29" s="377">
        <v>12010109</v>
      </c>
      <c r="C29" s="378" t="s">
        <v>541</v>
      </c>
      <c r="D29" s="379">
        <v>0</v>
      </c>
      <c r="E29" s="380">
        <v>0</v>
      </c>
      <c r="F29" s="380">
        <f>SUM([9]Beginning:End!H28)</f>
        <v>0</v>
      </c>
      <c r="G29" s="381">
        <v>0</v>
      </c>
    </row>
    <row r="30" spans="2:7" ht="15.75" thickBot="1" x14ac:dyDescent="0.3">
      <c r="B30" s="384"/>
      <c r="C30" s="385" t="s">
        <v>542</v>
      </c>
      <c r="D30" s="386">
        <v>8257428140</v>
      </c>
      <c r="E30" s="386">
        <f t="shared" ref="E30" si="0">SUM(E23:E29)</f>
        <v>3020891080</v>
      </c>
      <c r="F30" s="386">
        <f>SUM(F23:F29)</f>
        <v>6960501210</v>
      </c>
    </row>
    <row r="31" spans="2:7" ht="15" x14ac:dyDescent="0.25">
      <c r="B31" s="388">
        <v>12010200</v>
      </c>
      <c r="C31" s="389" t="s">
        <v>9</v>
      </c>
      <c r="D31" s="390"/>
      <c r="E31" s="371"/>
      <c r="F31" s="371"/>
    </row>
    <row r="32" spans="2:7" ht="15" thickBot="1" x14ac:dyDescent="0.25">
      <c r="B32" s="377">
        <v>12010201</v>
      </c>
      <c r="C32" s="378" t="s">
        <v>9</v>
      </c>
      <c r="D32" s="379">
        <v>3370592380</v>
      </c>
      <c r="E32" s="380">
        <v>1232805800</v>
      </c>
      <c r="F32" s="380">
        <f>SUM([9]Beginning:End!H31)</f>
        <v>2566050000</v>
      </c>
      <c r="G32" s="381">
        <v>3118412506.96</v>
      </c>
    </row>
    <row r="33" spans="2:6" ht="15.75" thickBot="1" x14ac:dyDescent="0.3">
      <c r="B33" s="384"/>
      <c r="C33" s="385" t="s">
        <v>543</v>
      </c>
      <c r="D33" s="386">
        <v>3370592380</v>
      </c>
      <c r="E33" s="386">
        <f t="shared" ref="E33" si="1">SUM(E32)</f>
        <v>1232805800</v>
      </c>
      <c r="F33" s="386">
        <f>SUM(F32)</f>
        <v>2566050000</v>
      </c>
    </row>
    <row r="34" spans="2:6" ht="15" x14ac:dyDescent="0.25">
      <c r="B34" s="368">
        <v>12020000</v>
      </c>
      <c r="C34" s="369" t="s">
        <v>544</v>
      </c>
      <c r="D34" s="387"/>
      <c r="E34" s="372"/>
      <c r="F34" s="372"/>
    </row>
    <row r="35" spans="2:6" ht="15" x14ac:dyDescent="0.25">
      <c r="B35" s="373">
        <v>12020100</v>
      </c>
      <c r="C35" s="374" t="s">
        <v>10</v>
      </c>
      <c r="D35" s="375"/>
      <c r="E35" s="376"/>
      <c r="F35" s="376"/>
    </row>
    <row r="36" spans="2:6" hidden="1" x14ac:dyDescent="0.2">
      <c r="B36" s="377">
        <v>12020105</v>
      </c>
      <c r="C36" s="378" t="s">
        <v>545</v>
      </c>
      <c r="D36" s="379"/>
      <c r="E36" s="380">
        <v>0</v>
      </c>
      <c r="F36" s="380">
        <f>SUM([9]Beginning:End!H35)</f>
        <v>0</v>
      </c>
    </row>
    <row r="37" spans="2:6" hidden="1" x14ac:dyDescent="0.2">
      <c r="B37" s="377">
        <v>12020107</v>
      </c>
      <c r="C37" s="378" t="s">
        <v>546</v>
      </c>
      <c r="D37" s="379"/>
      <c r="E37" s="380">
        <v>0</v>
      </c>
      <c r="F37" s="380">
        <f>SUM([9]Beginning:End!H36)</f>
        <v>0</v>
      </c>
    </row>
    <row r="38" spans="2:6" x14ac:dyDescent="0.2">
      <c r="B38" s="377">
        <v>12020109</v>
      </c>
      <c r="C38" s="378" t="s">
        <v>547</v>
      </c>
      <c r="D38" s="379">
        <v>65905000</v>
      </c>
      <c r="E38" s="380">
        <v>16170250</v>
      </c>
      <c r="F38" s="380">
        <f>SUM([9]Beginning:End!H37)</f>
        <v>60055000</v>
      </c>
    </row>
    <row r="39" spans="2:6" hidden="1" x14ac:dyDescent="0.2">
      <c r="B39" s="377">
        <v>12020110</v>
      </c>
      <c r="C39" s="378" t="s">
        <v>548</v>
      </c>
      <c r="D39" s="379">
        <v>0</v>
      </c>
      <c r="E39" s="380">
        <v>0</v>
      </c>
      <c r="F39" s="380">
        <f>SUM([9]Beginning:End!H38)</f>
        <v>0</v>
      </c>
    </row>
    <row r="40" spans="2:6" hidden="1" x14ac:dyDescent="0.2">
      <c r="B40" s="377">
        <v>12020111</v>
      </c>
      <c r="C40" s="378" t="s">
        <v>549</v>
      </c>
      <c r="D40" s="379">
        <v>0</v>
      </c>
      <c r="E40" s="380">
        <v>0</v>
      </c>
      <c r="F40" s="380">
        <f>SUM([9]Beginning:End!H39)</f>
        <v>0</v>
      </c>
    </row>
    <row r="41" spans="2:6" hidden="1" x14ac:dyDescent="0.2">
      <c r="B41" s="377">
        <v>12020113</v>
      </c>
      <c r="C41" s="378" t="s">
        <v>550</v>
      </c>
      <c r="D41" s="379">
        <v>0</v>
      </c>
      <c r="E41" s="380">
        <v>0</v>
      </c>
      <c r="F41" s="380">
        <f>SUM([9]Beginning:End!H40)</f>
        <v>0</v>
      </c>
    </row>
    <row r="42" spans="2:6" hidden="1" x14ac:dyDescent="0.2">
      <c r="B42" s="377">
        <v>12020114</v>
      </c>
      <c r="C42" s="378" t="s">
        <v>551</v>
      </c>
      <c r="D42" s="379">
        <v>0</v>
      </c>
      <c r="E42" s="380">
        <v>0</v>
      </c>
      <c r="F42" s="380">
        <f>SUM([9]Beginning:End!H41)</f>
        <v>0</v>
      </c>
    </row>
    <row r="43" spans="2:6" hidden="1" x14ac:dyDescent="0.2">
      <c r="B43" s="377">
        <v>12020115</v>
      </c>
      <c r="C43" s="378" t="s">
        <v>552</v>
      </c>
      <c r="D43" s="379">
        <v>0</v>
      </c>
      <c r="E43" s="380">
        <v>0</v>
      </c>
      <c r="F43" s="380">
        <f>SUM([9]Beginning:End!H42)</f>
        <v>0</v>
      </c>
    </row>
    <row r="44" spans="2:6" x14ac:dyDescent="0.2">
      <c r="B44" s="377">
        <v>12020116</v>
      </c>
      <c r="C44" s="378" t="s">
        <v>553</v>
      </c>
      <c r="D44" s="379">
        <v>8500000</v>
      </c>
      <c r="E44" s="380">
        <v>5182880</v>
      </c>
      <c r="F44" s="380">
        <f>SUM([9]Beginning:End!H43)</f>
        <v>10000000</v>
      </c>
    </row>
    <row r="45" spans="2:6" hidden="1" x14ac:dyDescent="0.2">
      <c r="B45" s="377">
        <v>12020117</v>
      </c>
      <c r="C45" s="378" t="s">
        <v>554</v>
      </c>
      <c r="D45" s="379">
        <v>0</v>
      </c>
      <c r="E45" s="380">
        <v>0</v>
      </c>
      <c r="F45" s="380">
        <f>SUM([9]Beginning:End!H44)</f>
        <v>0</v>
      </c>
    </row>
    <row r="46" spans="2:6" hidden="1" x14ac:dyDescent="0.2">
      <c r="B46" s="377">
        <v>12020118</v>
      </c>
      <c r="C46" s="378" t="s">
        <v>555</v>
      </c>
      <c r="D46" s="379">
        <v>0</v>
      </c>
      <c r="E46" s="380">
        <v>0</v>
      </c>
      <c r="F46" s="380">
        <f>SUM([9]Beginning:End!H45)</f>
        <v>0</v>
      </c>
    </row>
    <row r="47" spans="2:6" x14ac:dyDescent="0.2">
      <c r="B47" s="377">
        <v>12020119</v>
      </c>
      <c r="C47" s="378" t="s">
        <v>556</v>
      </c>
      <c r="D47" s="379">
        <v>250000</v>
      </c>
      <c r="E47" s="380">
        <v>250000</v>
      </c>
      <c r="F47" s="380">
        <f>SUM([9]Beginning:End!H46)</f>
        <v>1000000</v>
      </c>
    </row>
    <row r="48" spans="2:6" hidden="1" x14ac:dyDescent="0.2">
      <c r="B48" s="377">
        <v>12020120</v>
      </c>
      <c r="C48" s="378" t="s">
        <v>557</v>
      </c>
      <c r="D48" s="379">
        <v>0</v>
      </c>
      <c r="E48" s="380">
        <v>0</v>
      </c>
      <c r="F48" s="380">
        <f>SUM([9]Beginning:End!H47)</f>
        <v>0</v>
      </c>
    </row>
    <row r="49" spans="2:6" hidden="1" x14ac:dyDescent="0.2">
      <c r="B49" s="377">
        <v>12020121</v>
      </c>
      <c r="C49" s="378" t="s">
        <v>558</v>
      </c>
      <c r="D49" s="379">
        <v>0</v>
      </c>
      <c r="E49" s="380">
        <v>0</v>
      </c>
      <c r="F49" s="380">
        <f>SUM([9]Beginning:End!H48)</f>
        <v>0</v>
      </c>
    </row>
    <row r="50" spans="2:6" x14ac:dyDescent="0.2">
      <c r="B50" s="377">
        <v>12020122</v>
      </c>
      <c r="C50" s="378" t="s">
        <v>559</v>
      </c>
      <c r="D50" s="379">
        <v>6250000</v>
      </c>
      <c r="E50" s="380">
        <v>2285960</v>
      </c>
      <c r="F50" s="380">
        <f>SUM([9]Beginning:End!H49)</f>
        <v>6000000</v>
      </c>
    </row>
    <row r="51" spans="2:6" x14ac:dyDescent="0.2">
      <c r="B51" s="377">
        <v>12020126</v>
      </c>
      <c r="C51" s="378" t="s">
        <v>560</v>
      </c>
      <c r="D51" s="379">
        <v>24000000</v>
      </c>
      <c r="E51" s="380">
        <v>9412330</v>
      </c>
      <c r="F51" s="380">
        <f>SUM([9]Beginning:End!H50)</f>
        <v>11000000</v>
      </c>
    </row>
    <row r="52" spans="2:6" hidden="1" x14ac:dyDescent="0.2">
      <c r="B52" s="377">
        <v>12020128</v>
      </c>
      <c r="C52" s="378" t="s">
        <v>561</v>
      </c>
      <c r="D52" s="379">
        <v>0</v>
      </c>
      <c r="E52" s="380">
        <v>0</v>
      </c>
      <c r="F52" s="380">
        <f>SUM([9]Beginning:End!H51)</f>
        <v>0</v>
      </c>
    </row>
    <row r="53" spans="2:6" x14ac:dyDescent="0.2">
      <c r="B53" s="377">
        <v>12020129</v>
      </c>
      <c r="C53" s="378" t="s">
        <v>562</v>
      </c>
      <c r="D53" s="379">
        <v>62583260</v>
      </c>
      <c r="E53" s="380">
        <v>22890050</v>
      </c>
      <c r="F53" s="380">
        <f>SUM([9]Beginning:End!H52)</f>
        <v>51885440</v>
      </c>
    </row>
    <row r="54" spans="2:6" hidden="1" x14ac:dyDescent="0.2">
      <c r="B54" s="377">
        <v>12020130</v>
      </c>
      <c r="C54" s="378" t="s">
        <v>563</v>
      </c>
      <c r="D54" s="379">
        <v>0</v>
      </c>
      <c r="E54" s="380">
        <v>0</v>
      </c>
      <c r="F54" s="380">
        <f>SUM([9]Beginning:End!H53)</f>
        <v>0</v>
      </c>
    </row>
    <row r="55" spans="2:6" x14ac:dyDescent="0.2">
      <c r="B55" s="377">
        <v>12020132</v>
      </c>
      <c r="C55" s="378" t="s">
        <v>564</v>
      </c>
      <c r="D55" s="379">
        <v>200000000</v>
      </c>
      <c r="E55" s="380">
        <v>73150690</v>
      </c>
      <c r="F55" s="380">
        <f>SUM([9]Beginning:End!H54)</f>
        <v>266000000</v>
      </c>
    </row>
    <row r="56" spans="2:6" x14ac:dyDescent="0.2">
      <c r="B56" s="377">
        <v>12020133</v>
      </c>
      <c r="C56" s="378" t="s">
        <v>565</v>
      </c>
      <c r="D56" s="379">
        <v>61000000</v>
      </c>
      <c r="E56" s="380">
        <v>22310960</v>
      </c>
      <c r="F56" s="380">
        <f>SUM([9]Beginning:End!H55)</f>
        <v>71000000</v>
      </c>
    </row>
    <row r="57" spans="2:6" x14ac:dyDescent="0.2">
      <c r="B57" s="377">
        <v>12020134</v>
      </c>
      <c r="C57" s="378" t="s">
        <v>566</v>
      </c>
      <c r="D57" s="379">
        <v>1200000</v>
      </c>
      <c r="E57" s="380">
        <v>1200000</v>
      </c>
      <c r="F57" s="380">
        <f>SUM([9]Beginning:End!H56)</f>
        <v>10000000</v>
      </c>
    </row>
    <row r="58" spans="2:6" x14ac:dyDescent="0.2">
      <c r="B58" s="377">
        <v>12020135</v>
      </c>
      <c r="C58" s="378" t="s">
        <v>567</v>
      </c>
      <c r="D58" s="379">
        <v>351650000</v>
      </c>
      <c r="E58" s="380">
        <v>107794520</v>
      </c>
      <c r="F58" s="380">
        <f>SUM([9]Beginning:End!H57)</f>
        <v>182200000</v>
      </c>
    </row>
    <row r="59" spans="2:6" x14ac:dyDescent="0.2">
      <c r="B59" s="377">
        <v>12020136</v>
      </c>
      <c r="C59" s="378" t="s">
        <v>568</v>
      </c>
      <c r="D59" s="379">
        <v>32035000</v>
      </c>
      <c r="E59" s="380">
        <v>7035000</v>
      </c>
      <c r="F59" s="380">
        <f>SUM([9]Beginning:End!H58)</f>
        <v>60000000</v>
      </c>
    </row>
    <row r="60" spans="2:6" x14ac:dyDescent="0.2">
      <c r="B60" s="377">
        <v>12020137</v>
      </c>
      <c r="C60" s="378" t="s">
        <v>569</v>
      </c>
      <c r="D60" s="379">
        <v>204650000</v>
      </c>
      <c r="E60" s="380">
        <v>80854520</v>
      </c>
      <c r="F60" s="380">
        <f>SUM([9]Beginning:End!H59)</f>
        <v>203650000</v>
      </c>
    </row>
    <row r="61" spans="2:6" x14ac:dyDescent="0.2">
      <c r="B61" s="377">
        <v>12020138</v>
      </c>
      <c r="C61" s="378" t="s">
        <v>570</v>
      </c>
      <c r="D61" s="379">
        <v>143000000</v>
      </c>
      <c r="E61" s="380">
        <v>52302750</v>
      </c>
      <c r="F61" s="380">
        <f>SUM([9]Beginning:End!H60)</f>
        <v>36000000</v>
      </c>
    </row>
    <row r="62" spans="2:6" ht="15" thickBot="1" x14ac:dyDescent="0.25">
      <c r="B62" s="377">
        <v>12020140</v>
      </c>
      <c r="C62" s="378" t="s">
        <v>571</v>
      </c>
      <c r="D62" s="379">
        <v>31291630</v>
      </c>
      <c r="E62" s="380">
        <v>11445000</v>
      </c>
      <c r="F62" s="380">
        <f>SUM([9]Beginning:End!H61)</f>
        <v>14542430</v>
      </c>
    </row>
    <row r="63" spans="2:6" ht="15.75" thickBot="1" x14ac:dyDescent="0.3">
      <c r="B63" s="384"/>
      <c r="C63" s="385" t="s">
        <v>572</v>
      </c>
      <c r="D63" s="386">
        <v>1192314890</v>
      </c>
      <c r="E63" s="386">
        <f t="shared" ref="E63" si="2">SUM(E35:E62)</f>
        <v>412284910</v>
      </c>
      <c r="F63" s="386">
        <f>SUM(F35:F62)</f>
        <v>983332870</v>
      </c>
    </row>
    <row r="64" spans="2:6" ht="15" x14ac:dyDescent="0.25">
      <c r="B64" s="373">
        <v>12020400</v>
      </c>
      <c r="C64" s="374" t="s">
        <v>11</v>
      </c>
      <c r="D64" s="375"/>
      <c r="E64" s="376"/>
      <c r="F64" s="376"/>
    </row>
    <row r="65" spans="2:6" x14ac:dyDescent="0.2">
      <c r="B65" s="377">
        <v>12020401</v>
      </c>
      <c r="C65" s="378" t="s">
        <v>573</v>
      </c>
      <c r="D65" s="379">
        <v>97895000</v>
      </c>
      <c r="E65" s="380">
        <v>35805430</v>
      </c>
      <c r="F65" s="380">
        <f>SUM([9]Beginning:End!H64)</f>
        <v>68150000</v>
      </c>
    </row>
    <row r="66" spans="2:6" x14ac:dyDescent="0.2">
      <c r="B66" s="377">
        <v>12020404</v>
      </c>
      <c r="C66" s="378" t="s">
        <v>574</v>
      </c>
      <c r="D66" s="379">
        <v>9000000</v>
      </c>
      <c r="E66" s="380">
        <v>3291780</v>
      </c>
      <c r="F66" s="380">
        <f>SUM([9]Beginning:End!H65)</f>
        <v>15000000</v>
      </c>
    </row>
    <row r="67" spans="2:6" hidden="1" x14ac:dyDescent="0.2">
      <c r="B67" s="377">
        <v>12020409</v>
      </c>
      <c r="C67" s="378" t="s">
        <v>575</v>
      </c>
      <c r="D67" s="379">
        <v>0</v>
      </c>
      <c r="E67" s="380">
        <v>0</v>
      </c>
      <c r="F67" s="380">
        <f>SUM([9]Beginning:End!H66)</f>
        <v>0</v>
      </c>
    </row>
    <row r="68" spans="2:6" hidden="1" x14ac:dyDescent="0.2">
      <c r="B68" s="377">
        <v>12020410</v>
      </c>
      <c r="C68" s="378" t="s">
        <v>576</v>
      </c>
      <c r="D68" s="379">
        <v>0</v>
      </c>
      <c r="E68" s="380">
        <v>0</v>
      </c>
      <c r="F68" s="380">
        <f>SUM([9]Beginning:End!H67)</f>
        <v>0</v>
      </c>
    </row>
    <row r="69" spans="2:6" x14ac:dyDescent="0.2">
      <c r="B69" s="377">
        <v>12020412</v>
      </c>
      <c r="C69" s="378" t="s">
        <v>577</v>
      </c>
      <c r="D69" s="379">
        <v>2620000</v>
      </c>
      <c r="E69" s="380">
        <v>1620000</v>
      </c>
      <c r="F69" s="380">
        <f>SUM([9]Beginning:End!H68)</f>
        <v>3620000</v>
      </c>
    </row>
    <row r="70" spans="2:6" hidden="1" x14ac:dyDescent="0.2">
      <c r="B70" s="377">
        <v>12020413</v>
      </c>
      <c r="C70" s="378" t="s">
        <v>578</v>
      </c>
      <c r="D70" s="379">
        <v>0</v>
      </c>
      <c r="E70" s="380">
        <v>0</v>
      </c>
      <c r="F70" s="380">
        <f>SUM([9]Beginning:End!H69)</f>
        <v>0</v>
      </c>
    </row>
    <row r="71" spans="2:6" hidden="1" x14ac:dyDescent="0.2">
      <c r="B71" s="377">
        <v>12020415</v>
      </c>
      <c r="C71" s="378" t="s">
        <v>579</v>
      </c>
      <c r="D71" s="379">
        <v>0</v>
      </c>
      <c r="E71" s="380">
        <v>0</v>
      </c>
      <c r="F71" s="380">
        <f>SUM([9]Beginning:End!H70)</f>
        <v>0</v>
      </c>
    </row>
    <row r="72" spans="2:6" x14ac:dyDescent="0.2">
      <c r="B72" s="377">
        <v>12020417</v>
      </c>
      <c r="C72" s="378" t="s">
        <v>580</v>
      </c>
      <c r="D72" s="379">
        <v>49930000</v>
      </c>
      <c r="E72" s="380">
        <v>42856030</v>
      </c>
      <c r="F72" s="380">
        <f>SUM([9]Beginning:End!H71)</f>
        <v>50005000</v>
      </c>
    </row>
    <row r="73" spans="2:6" x14ac:dyDescent="0.2">
      <c r="B73" s="377">
        <v>12020418</v>
      </c>
      <c r="C73" s="378" t="s">
        <v>581</v>
      </c>
      <c r="D73" s="379">
        <v>50100000</v>
      </c>
      <c r="E73" s="380">
        <v>18324240</v>
      </c>
      <c r="F73" s="380">
        <f>SUM([9]Beginning:End!H72)</f>
        <v>8940000</v>
      </c>
    </row>
    <row r="74" spans="2:6" hidden="1" x14ac:dyDescent="0.2">
      <c r="B74" s="377">
        <v>12020419</v>
      </c>
      <c r="C74" s="378" t="s">
        <v>582</v>
      </c>
      <c r="D74" s="379">
        <v>0</v>
      </c>
      <c r="E74" s="380">
        <v>0</v>
      </c>
      <c r="F74" s="380">
        <f>SUM([9]Beginning:End!H73)</f>
        <v>0</v>
      </c>
    </row>
    <row r="75" spans="2:6" x14ac:dyDescent="0.2">
      <c r="B75" s="377">
        <v>12020420</v>
      </c>
      <c r="C75" s="378" t="s">
        <v>583</v>
      </c>
      <c r="D75" s="379">
        <v>31500000</v>
      </c>
      <c r="E75" s="380">
        <v>11521230</v>
      </c>
      <c r="F75" s="380">
        <f>SUM([9]Beginning:End!H74)</f>
        <v>15000000</v>
      </c>
    </row>
    <row r="76" spans="2:6" x14ac:dyDescent="0.2">
      <c r="B76" s="377">
        <v>12020424</v>
      </c>
      <c r="C76" s="378" t="s">
        <v>584</v>
      </c>
      <c r="D76" s="379">
        <v>2100000</v>
      </c>
      <c r="E76" s="380">
        <v>1500000</v>
      </c>
      <c r="F76" s="380">
        <f>SUM([9]Beginning:End!H75)</f>
        <v>800000</v>
      </c>
    </row>
    <row r="77" spans="2:6" hidden="1" x14ac:dyDescent="0.2">
      <c r="B77" s="377">
        <v>12020425</v>
      </c>
      <c r="C77" s="378" t="s">
        <v>585</v>
      </c>
      <c r="D77" s="379">
        <v>0</v>
      </c>
      <c r="E77" s="380">
        <v>0</v>
      </c>
      <c r="F77" s="380">
        <f>SUM([9]Beginning:End!H76)</f>
        <v>0</v>
      </c>
    </row>
    <row r="78" spans="2:6" x14ac:dyDescent="0.2">
      <c r="B78" s="377">
        <v>12020426</v>
      </c>
      <c r="C78" s="378" t="s">
        <v>586</v>
      </c>
      <c r="D78" s="379">
        <v>57500000</v>
      </c>
      <c r="E78" s="380">
        <v>21030820</v>
      </c>
      <c r="F78" s="380">
        <f>SUM([9]Beginning:End!H77)</f>
        <v>57500000</v>
      </c>
    </row>
    <row r="79" spans="2:6" x14ac:dyDescent="0.2">
      <c r="B79" s="377">
        <v>12020427</v>
      </c>
      <c r="C79" s="378" t="s">
        <v>587</v>
      </c>
      <c r="D79" s="379">
        <v>65850000</v>
      </c>
      <c r="E79" s="380">
        <v>50603470</v>
      </c>
      <c r="F79" s="380">
        <f>SUM([9]Beginning:End!H78)</f>
        <v>85320000</v>
      </c>
    </row>
    <row r="80" spans="2:6" x14ac:dyDescent="0.2">
      <c r="B80" s="377">
        <v>12020428</v>
      </c>
      <c r="C80" s="378" t="s">
        <v>588</v>
      </c>
      <c r="D80" s="379">
        <v>30000000</v>
      </c>
      <c r="E80" s="380">
        <v>10972600</v>
      </c>
      <c r="F80" s="380">
        <f>SUM([9]Beginning:End!H79)</f>
        <v>52610000</v>
      </c>
    </row>
    <row r="81" spans="2:6" x14ac:dyDescent="0.2">
      <c r="B81" s="377">
        <v>12020430</v>
      </c>
      <c r="C81" s="378" t="s">
        <v>589</v>
      </c>
      <c r="D81" s="379">
        <v>13200000</v>
      </c>
      <c r="E81" s="380">
        <v>5079320</v>
      </c>
      <c r="F81" s="380">
        <f>SUM([9]Beginning:End!H80)</f>
        <v>118100000</v>
      </c>
    </row>
    <row r="82" spans="2:6" x14ac:dyDescent="0.2">
      <c r="B82" s="377">
        <v>12020431</v>
      </c>
      <c r="C82" s="378" t="s">
        <v>590</v>
      </c>
      <c r="D82" s="379">
        <v>55025000</v>
      </c>
      <c r="E82" s="380">
        <v>22810520</v>
      </c>
      <c r="F82" s="380">
        <f>SUM([9]Beginning:End!H81)</f>
        <v>51000000</v>
      </c>
    </row>
    <row r="83" spans="2:6" x14ac:dyDescent="0.2">
      <c r="B83" s="377">
        <v>12020436</v>
      </c>
      <c r="C83" s="378" t="s">
        <v>591</v>
      </c>
      <c r="D83" s="379">
        <v>48200000</v>
      </c>
      <c r="E83" s="380">
        <v>17629320</v>
      </c>
      <c r="F83" s="380">
        <f>SUM([9]Beginning:End!H82)</f>
        <v>50000000</v>
      </c>
    </row>
    <row r="84" spans="2:6" x14ac:dyDescent="0.2">
      <c r="B84" s="377">
        <v>12020437</v>
      </c>
      <c r="C84" s="378" t="s">
        <v>592</v>
      </c>
      <c r="D84" s="379">
        <v>13100000</v>
      </c>
      <c r="E84" s="380">
        <v>4791370</v>
      </c>
      <c r="F84" s="380">
        <f>SUM([9]Beginning:End!H83)</f>
        <v>12500000</v>
      </c>
    </row>
    <row r="85" spans="2:6" x14ac:dyDescent="0.2">
      <c r="B85" s="377">
        <v>12020438</v>
      </c>
      <c r="C85" s="378" t="s">
        <v>593</v>
      </c>
      <c r="D85" s="379">
        <v>195000000</v>
      </c>
      <c r="E85" s="380">
        <v>71321920</v>
      </c>
      <c r="F85" s="380">
        <f>SUM([9]Beginning:End!H84)</f>
        <v>195000000</v>
      </c>
    </row>
    <row r="86" spans="2:6" x14ac:dyDescent="0.2">
      <c r="B86" s="377">
        <v>12020439</v>
      </c>
      <c r="C86" s="378" t="s">
        <v>594</v>
      </c>
      <c r="D86" s="379">
        <v>24600000</v>
      </c>
      <c r="E86" s="380">
        <v>22080140</v>
      </c>
      <c r="F86" s="380">
        <f>SUM([9]Beginning:End!H85)</f>
        <v>14400000</v>
      </c>
    </row>
    <row r="87" spans="2:6" hidden="1" x14ac:dyDescent="0.2">
      <c r="B87" s="377">
        <v>12020440</v>
      </c>
      <c r="C87" s="378" t="s">
        <v>595</v>
      </c>
      <c r="D87" s="379">
        <v>0</v>
      </c>
      <c r="E87" s="380">
        <v>0</v>
      </c>
      <c r="F87" s="380">
        <f>SUM([9]Beginning:End!H86)</f>
        <v>0</v>
      </c>
    </row>
    <row r="88" spans="2:6" x14ac:dyDescent="0.2">
      <c r="B88" s="377">
        <v>12020441</v>
      </c>
      <c r="C88" s="378" t="s">
        <v>596</v>
      </c>
      <c r="D88" s="379">
        <v>165150000</v>
      </c>
      <c r="E88" s="380">
        <v>165150000</v>
      </c>
      <c r="F88" s="380">
        <f>SUM([9]Beginning:End!H87)</f>
        <v>79045000</v>
      </c>
    </row>
    <row r="89" spans="2:6" hidden="1" x14ac:dyDescent="0.2">
      <c r="B89" s="377">
        <v>12020442</v>
      </c>
      <c r="C89" s="378" t="s">
        <v>597</v>
      </c>
      <c r="D89" s="379">
        <v>0</v>
      </c>
      <c r="E89" s="380">
        <v>0</v>
      </c>
      <c r="F89" s="380">
        <f>SUM([9]Beginning:End!H88)</f>
        <v>0</v>
      </c>
    </row>
    <row r="90" spans="2:6" x14ac:dyDescent="0.2">
      <c r="B90" s="377">
        <v>12020443</v>
      </c>
      <c r="C90" s="378" t="s">
        <v>598</v>
      </c>
      <c r="D90" s="379">
        <v>1000000</v>
      </c>
      <c r="E90" s="380">
        <v>365750</v>
      </c>
      <c r="F90" s="380">
        <f>SUM([9]Beginning:End!H89)</f>
        <v>1000000</v>
      </c>
    </row>
    <row r="91" spans="2:6" hidden="1" x14ac:dyDescent="0.2">
      <c r="B91" s="377">
        <v>12020444</v>
      </c>
      <c r="C91" s="378" t="s">
        <v>599</v>
      </c>
      <c r="D91" s="379">
        <v>0</v>
      </c>
      <c r="E91" s="380">
        <v>0</v>
      </c>
      <c r="F91" s="380">
        <f>SUM([9]Beginning:End!H90)</f>
        <v>0</v>
      </c>
    </row>
    <row r="92" spans="2:6" x14ac:dyDescent="0.2">
      <c r="B92" s="377">
        <v>12020445</v>
      </c>
      <c r="C92" s="378" t="s">
        <v>600</v>
      </c>
      <c r="D92" s="379">
        <v>30900000</v>
      </c>
      <c r="E92" s="380">
        <v>11301780</v>
      </c>
      <c r="F92" s="380">
        <f>SUM([9]Beginning:End!H91)</f>
        <v>45400000</v>
      </c>
    </row>
    <row r="93" spans="2:6" x14ac:dyDescent="0.2">
      <c r="B93" s="377">
        <v>12020446</v>
      </c>
      <c r="C93" s="378" t="s">
        <v>601</v>
      </c>
      <c r="D93" s="379">
        <v>3100000</v>
      </c>
      <c r="E93" s="380">
        <v>2402330</v>
      </c>
      <c r="F93" s="380">
        <f>SUM([9]Beginning:End!H92)</f>
        <v>11100000</v>
      </c>
    </row>
    <row r="94" spans="2:6" x14ac:dyDescent="0.2">
      <c r="B94" s="377">
        <v>12020447</v>
      </c>
      <c r="C94" s="378" t="s">
        <v>602</v>
      </c>
      <c r="D94" s="379">
        <v>2815000000</v>
      </c>
      <c r="E94" s="380">
        <v>735380620</v>
      </c>
      <c r="F94" s="380">
        <f>SUM([9]Beginning:End!H93)</f>
        <v>863000000</v>
      </c>
    </row>
    <row r="95" spans="2:6" x14ac:dyDescent="0.2">
      <c r="B95" s="377">
        <v>12020448</v>
      </c>
      <c r="C95" s="378" t="s">
        <v>603</v>
      </c>
      <c r="D95" s="379">
        <v>576878000</v>
      </c>
      <c r="E95" s="380">
        <v>213412260</v>
      </c>
      <c r="F95" s="380">
        <f>SUM([9]Beginning:End!H94)</f>
        <v>136754000</v>
      </c>
    </row>
    <row r="96" spans="2:6" x14ac:dyDescent="0.2">
      <c r="B96" s="377">
        <v>12020449</v>
      </c>
      <c r="C96" s="378" t="s">
        <v>604</v>
      </c>
      <c r="D96" s="379">
        <v>175112000</v>
      </c>
      <c r="E96" s="380">
        <v>148495620</v>
      </c>
      <c r="F96" s="380">
        <f>SUM([9]Beginning:End!H95)</f>
        <v>95530000</v>
      </c>
    </row>
    <row r="97" spans="2:6" x14ac:dyDescent="0.2">
      <c r="B97" s="377">
        <v>12020450</v>
      </c>
      <c r="C97" s="378" t="s">
        <v>605</v>
      </c>
      <c r="D97" s="379">
        <v>261370000</v>
      </c>
      <c r="E97" s="380">
        <v>106013410</v>
      </c>
      <c r="F97" s="380">
        <f>SUM([9]Beginning:End!H96)</f>
        <v>324945000</v>
      </c>
    </row>
    <row r="98" spans="2:6" x14ac:dyDescent="0.2">
      <c r="B98" s="377">
        <v>12020451</v>
      </c>
      <c r="C98" s="378" t="s">
        <v>606</v>
      </c>
      <c r="D98" s="379">
        <v>0</v>
      </c>
      <c r="E98" s="380">
        <v>0</v>
      </c>
      <c r="F98" s="380">
        <f>SUM([9]Beginning:End!H97)</f>
        <v>355000000</v>
      </c>
    </row>
    <row r="99" spans="2:6" x14ac:dyDescent="0.2">
      <c r="B99" s="377">
        <v>12020452</v>
      </c>
      <c r="C99" s="378" t="s">
        <v>607</v>
      </c>
      <c r="D99" s="379">
        <v>3268930940</v>
      </c>
      <c r="E99" s="380">
        <v>3146906400</v>
      </c>
      <c r="F99" s="380">
        <f>SUM([9]Beginning:End!H98)</f>
        <v>3656329550</v>
      </c>
    </row>
    <row r="100" spans="2:6" x14ac:dyDescent="0.2">
      <c r="B100" s="377">
        <v>12020453</v>
      </c>
      <c r="C100" s="378" t="s">
        <v>608</v>
      </c>
      <c r="D100" s="379">
        <v>944317520</v>
      </c>
      <c r="E100" s="380">
        <v>418473550</v>
      </c>
      <c r="F100" s="380">
        <f>SUM([9]Beginning:End!H99)</f>
        <v>574558410</v>
      </c>
    </row>
    <row r="101" spans="2:6" x14ac:dyDescent="0.2">
      <c r="B101" s="377">
        <v>12020454</v>
      </c>
      <c r="C101" s="378" t="s">
        <v>609</v>
      </c>
      <c r="D101" s="379">
        <v>230500000</v>
      </c>
      <c r="E101" s="380">
        <v>84915070</v>
      </c>
      <c r="F101" s="380">
        <f>SUM([9]Beginning:End!H100)</f>
        <v>189100000</v>
      </c>
    </row>
    <row r="102" spans="2:6" x14ac:dyDescent="0.2">
      <c r="B102" s="377">
        <v>12020455</v>
      </c>
      <c r="C102" s="378" t="s">
        <v>610</v>
      </c>
      <c r="D102" s="379">
        <v>25000000</v>
      </c>
      <c r="E102" s="380">
        <v>25000000</v>
      </c>
      <c r="F102" s="380">
        <f>SUM([9]Beginning:End!H101)</f>
        <v>80000000</v>
      </c>
    </row>
    <row r="103" spans="2:6" x14ac:dyDescent="0.2">
      <c r="B103" s="377">
        <v>12020456</v>
      </c>
      <c r="C103" s="378" t="s">
        <v>611</v>
      </c>
      <c r="D103" s="379">
        <v>1586588000</v>
      </c>
      <c r="E103" s="380">
        <v>1338965410</v>
      </c>
      <c r="F103" s="380">
        <f>SUM([9]Beginning:End!H102)</f>
        <v>1567405500</v>
      </c>
    </row>
    <row r="104" spans="2:6" x14ac:dyDescent="0.2">
      <c r="B104" s="377">
        <v>12020457</v>
      </c>
      <c r="C104" s="378" t="s">
        <v>612</v>
      </c>
      <c r="D104" s="379">
        <v>330556000</v>
      </c>
      <c r="E104" s="380">
        <v>330556000</v>
      </c>
      <c r="F104" s="380">
        <f>SUM([9]Beginning:End!H103)</f>
        <v>378050200</v>
      </c>
    </row>
    <row r="105" spans="2:6" x14ac:dyDescent="0.2">
      <c r="B105" s="377">
        <v>12020458</v>
      </c>
      <c r="C105" s="378" t="s">
        <v>613</v>
      </c>
      <c r="D105" s="379">
        <v>2035500</v>
      </c>
      <c r="E105" s="380">
        <v>1035500</v>
      </c>
      <c r="F105" s="380">
        <f>SUM([9]Beginning:End!H104)</f>
        <v>2035500</v>
      </c>
    </row>
    <row r="106" spans="2:6" x14ac:dyDescent="0.2">
      <c r="B106" s="377">
        <v>12020459</v>
      </c>
      <c r="C106" s="378" t="s">
        <v>614</v>
      </c>
      <c r="D106" s="379">
        <v>134460000</v>
      </c>
      <c r="E106" s="380">
        <v>49179200</v>
      </c>
      <c r="F106" s="380">
        <f>SUM([9]Beginning:End!H105)</f>
        <v>32700000</v>
      </c>
    </row>
    <row r="107" spans="2:6" x14ac:dyDescent="0.2">
      <c r="B107" s="377">
        <v>12020460</v>
      </c>
      <c r="C107" s="378" t="s">
        <v>615</v>
      </c>
      <c r="D107" s="379">
        <v>61980000</v>
      </c>
      <c r="E107" s="380">
        <v>22669400</v>
      </c>
      <c r="F107" s="380">
        <f>SUM([9]Beginning:End!H106)</f>
        <v>96470000</v>
      </c>
    </row>
    <row r="108" spans="2:6" x14ac:dyDescent="0.2">
      <c r="B108" s="377">
        <v>12020461</v>
      </c>
      <c r="C108" s="378" t="s">
        <v>616</v>
      </c>
      <c r="D108" s="379">
        <v>205900000</v>
      </c>
      <c r="E108" s="380">
        <v>75308630</v>
      </c>
      <c r="F108" s="380">
        <f>SUM([9]Beginning:End!H107)</f>
        <v>71800000</v>
      </c>
    </row>
    <row r="109" spans="2:6" hidden="1" x14ac:dyDescent="0.2">
      <c r="B109" s="377">
        <v>12020462</v>
      </c>
      <c r="C109" s="378" t="s">
        <v>617</v>
      </c>
      <c r="D109" s="379">
        <v>0</v>
      </c>
      <c r="E109" s="380">
        <v>0</v>
      </c>
      <c r="F109" s="380">
        <f>SUM([9]Beginning:End!H108)</f>
        <v>0</v>
      </c>
    </row>
    <row r="110" spans="2:6" x14ac:dyDescent="0.2">
      <c r="B110" s="377">
        <v>12020463</v>
      </c>
      <c r="C110" s="378" t="s">
        <v>618</v>
      </c>
      <c r="D110" s="379">
        <v>4870000</v>
      </c>
      <c r="E110" s="380">
        <v>4870000</v>
      </c>
      <c r="F110" s="380">
        <f>SUM([9]Beginning:End!H109)</f>
        <v>8922000</v>
      </c>
    </row>
    <row r="111" spans="2:6" x14ac:dyDescent="0.2">
      <c r="B111" s="377">
        <v>12020464</v>
      </c>
      <c r="C111" s="378" t="s">
        <v>619</v>
      </c>
      <c r="D111" s="379">
        <v>206589280</v>
      </c>
      <c r="E111" s="380">
        <v>206589280</v>
      </c>
      <c r="F111" s="380">
        <f>SUM([9]Beginning:End!H110)</f>
        <v>288165000</v>
      </c>
    </row>
    <row r="112" spans="2:6" x14ac:dyDescent="0.2">
      <c r="B112" s="377">
        <v>12020465</v>
      </c>
      <c r="C112" s="378" t="s">
        <v>620</v>
      </c>
      <c r="D112" s="379">
        <v>28395000</v>
      </c>
      <c r="E112" s="380">
        <v>28395000</v>
      </c>
      <c r="F112" s="380">
        <f>SUM([9]Beginning:End!H111)</f>
        <v>25504000</v>
      </c>
    </row>
    <row r="113" spans="2:6" x14ac:dyDescent="0.2">
      <c r="B113" s="377">
        <v>12020466</v>
      </c>
      <c r="C113" s="378" t="s">
        <v>621</v>
      </c>
      <c r="D113" s="379">
        <v>7500000</v>
      </c>
      <c r="E113" s="380">
        <v>4898480</v>
      </c>
      <c r="F113" s="380">
        <f>SUM([9]Beginning:End!H112)</f>
        <v>25000000</v>
      </c>
    </row>
    <row r="114" spans="2:6" ht="15" thickBot="1" x14ac:dyDescent="0.25">
      <c r="B114" s="377">
        <v>12020478</v>
      </c>
      <c r="C114" s="378" t="s">
        <v>622</v>
      </c>
      <c r="D114" s="379">
        <v>1000000</v>
      </c>
      <c r="E114" s="380">
        <v>657950</v>
      </c>
      <c r="F114" s="380">
        <f>SUM([9]Beginning:End!H113)</f>
        <v>26154000</v>
      </c>
    </row>
    <row r="115" spans="2:6" ht="15.75" thickBot="1" x14ac:dyDescent="0.3">
      <c r="B115" s="384"/>
      <c r="C115" s="385" t="s">
        <v>623</v>
      </c>
      <c r="D115" s="386">
        <v>11812752240</v>
      </c>
      <c r="E115" s="386">
        <f t="shared" ref="E115" si="3">SUM(E65:E114)</f>
        <v>7462179830</v>
      </c>
      <c r="F115" s="386">
        <f>SUM(F65:F114)</f>
        <v>9731913160</v>
      </c>
    </row>
    <row r="116" spans="2:6" ht="15" x14ac:dyDescent="0.25">
      <c r="B116" s="373">
        <v>12020500</v>
      </c>
      <c r="C116" s="374" t="s">
        <v>12</v>
      </c>
      <c r="D116" s="375"/>
      <c r="E116" s="376"/>
      <c r="F116" s="376"/>
    </row>
    <row r="117" spans="2:6" x14ac:dyDescent="0.2">
      <c r="B117" s="377">
        <v>12020501</v>
      </c>
      <c r="C117" s="378" t="s">
        <v>624</v>
      </c>
      <c r="D117" s="379">
        <v>142570000</v>
      </c>
      <c r="E117" s="380">
        <v>65814190</v>
      </c>
      <c r="F117" s="380">
        <f>SUM([9]Beginning:End!H116)</f>
        <v>166700000</v>
      </c>
    </row>
    <row r="118" spans="2:6" ht="15" thickBot="1" x14ac:dyDescent="0.25">
      <c r="B118" s="377">
        <v>12020502</v>
      </c>
      <c r="C118" s="378" t="s">
        <v>625</v>
      </c>
      <c r="D118" s="379">
        <v>6000000</v>
      </c>
      <c r="E118" s="380">
        <v>2194520</v>
      </c>
      <c r="F118" s="380">
        <f>SUM([9]Beginning:End!H117)</f>
        <v>6000000</v>
      </c>
    </row>
    <row r="119" spans="2:6" ht="15" hidden="1" thickBot="1" x14ac:dyDescent="0.25">
      <c r="B119" s="377">
        <v>12020503</v>
      </c>
      <c r="C119" s="378" t="s">
        <v>626</v>
      </c>
      <c r="D119" s="379"/>
      <c r="E119" s="380">
        <v>0</v>
      </c>
      <c r="F119" s="380">
        <f>SUM([9]Beginning:End!H118)</f>
        <v>0</v>
      </c>
    </row>
    <row r="120" spans="2:6" ht="15.75" thickBot="1" x14ac:dyDescent="0.3">
      <c r="B120" s="384"/>
      <c r="C120" s="385" t="s">
        <v>627</v>
      </c>
      <c r="D120" s="386">
        <v>148570000</v>
      </c>
      <c r="E120" s="386">
        <f t="shared" ref="E120" si="4">SUM(E117:E119)</f>
        <v>68008710</v>
      </c>
      <c r="F120" s="386">
        <f>SUM(F117:F119)</f>
        <v>172700000</v>
      </c>
    </row>
    <row r="121" spans="2:6" ht="15" x14ac:dyDescent="0.25">
      <c r="B121" s="373">
        <v>12020600</v>
      </c>
      <c r="C121" s="374" t="s">
        <v>13</v>
      </c>
      <c r="D121" s="375"/>
      <c r="E121" s="376"/>
      <c r="F121" s="376"/>
    </row>
    <row r="122" spans="2:6" x14ac:dyDescent="0.2">
      <c r="B122" s="377">
        <v>12020601</v>
      </c>
      <c r="C122" s="378" t="s">
        <v>628</v>
      </c>
      <c r="D122" s="379">
        <v>17645000</v>
      </c>
      <c r="E122" s="380">
        <v>7779960</v>
      </c>
      <c r="F122" s="380">
        <f>SUM([9]Beginning:End!H121)</f>
        <v>16643000</v>
      </c>
    </row>
    <row r="123" spans="2:6" x14ac:dyDescent="0.2">
      <c r="B123" s="377">
        <v>12020602</v>
      </c>
      <c r="C123" s="378" t="s">
        <v>629</v>
      </c>
      <c r="D123" s="379">
        <v>1361000</v>
      </c>
      <c r="E123" s="380">
        <v>1361000</v>
      </c>
      <c r="F123" s="380">
        <f>SUM([9]Beginning:End!H122)</f>
        <v>1704000</v>
      </c>
    </row>
    <row r="124" spans="2:6" x14ac:dyDescent="0.2">
      <c r="B124" s="377">
        <v>12020603</v>
      </c>
      <c r="C124" s="378" t="s">
        <v>630</v>
      </c>
      <c r="D124" s="379">
        <v>11162500</v>
      </c>
      <c r="E124" s="380">
        <v>11115650</v>
      </c>
      <c r="F124" s="380">
        <f>SUM([9]Beginning:End!H123)</f>
        <v>11767000</v>
      </c>
    </row>
    <row r="125" spans="2:6" x14ac:dyDescent="0.2">
      <c r="B125" s="377">
        <v>12020604</v>
      </c>
      <c r="C125" s="378" t="s">
        <v>631</v>
      </c>
      <c r="D125" s="379">
        <v>176275000</v>
      </c>
      <c r="E125" s="380">
        <v>48962910</v>
      </c>
      <c r="F125" s="380">
        <f>SUM([9]Beginning:End!H124)</f>
        <v>62250000</v>
      </c>
    </row>
    <row r="126" spans="2:6" hidden="1" x14ac:dyDescent="0.2">
      <c r="B126" s="377">
        <v>12020605</v>
      </c>
      <c r="C126" s="378" t="s">
        <v>632</v>
      </c>
      <c r="D126" s="379">
        <v>0</v>
      </c>
      <c r="E126" s="380">
        <v>0</v>
      </c>
      <c r="F126" s="380">
        <f>SUM([9]Beginning:End!H125)</f>
        <v>0</v>
      </c>
    </row>
    <row r="127" spans="2:6" x14ac:dyDescent="0.2">
      <c r="B127" s="377">
        <v>12020606</v>
      </c>
      <c r="C127" s="378" t="s">
        <v>633</v>
      </c>
      <c r="D127" s="379">
        <v>54300000</v>
      </c>
      <c r="E127" s="380">
        <v>13976990</v>
      </c>
      <c r="F127" s="380">
        <f>SUM([9]Beginning:End!H126)</f>
        <v>50941000</v>
      </c>
    </row>
    <row r="128" spans="2:6" x14ac:dyDescent="0.2">
      <c r="B128" s="377">
        <v>12020607</v>
      </c>
      <c r="C128" s="378" t="s">
        <v>634</v>
      </c>
      <c r="D128" s="379">
        <v>0</v>
      </c>
      <c r="E128" s="380">
        <v>0</v>
      </c>
      <c r="F128" s="380">
        <f>SUM([9]Beginning:End!H127)</f>
        <v>100000</v>
      </c>
    </row>
    <row r="129" spans="2:6" x14ac:dyDescent="0.2">
      <c r="B129" s="377">
        <v>12020608</v>
      </c>
      <c r="C129" s="378" t="s">
        <v>635</v>
      </c>
      <c r="D129" s="379">
        <v>185451000</v>
      </c>
      <c r="E129" s="380">
        <v>66495510</v>
      </c>
      <c r="F129" s="380">
        <f>SUM([9]Beginning:End!H128)</f>
        <v>217420000</v>
      </c>
    </row>
    <row r="130" spans="2:6" hidden="1" x14ac:dyDescent="0.2">
      <c r="B130" s="377">
        <v>12020609</v>
      </c>
      <c r="C130" s="378" t="s">
        <v>636</v>
      </c>
      <c r="D130" s="379">
        <v>0</v>
      </c>
      <c r="E130" s="380">
        <v>0</v>
      </c>
      <c r="F130" s="380">
        <f>SUM([9]Beginning:End!H129)</f>
        <v>0</v>
      </c>
    </row>
    <row r="131" spans="2:6" hidden="1" x14ac:dyDescent="0.2">
      <c r="B131" s="377">
        <v>12020610</v>
      </c>
      <c r="C131" s="378" t="s">
        <v>637</v>
      </c>
      <c r="D131" s="379">
        <v>0</v>
      </c>
      <c r="E131" s="380">
        <v>0</v>
      </c>
      <c r="F131" s="380">
        <f>SUM([9]Beginning:End!H130)</f>
        <v>0</v>
      </c>
    </row>
    <row r="132" spans="2:6" x14ac:dyDescent="0.2">
      <c r="B132" s="377">
        <v>12020611</v>
      </c>
      <c r="C132" s="378" t="s">
        <v>638</v>
      </c>
      <c r="D132" s="379">
        <v>32500000</v>
      </c>
      <c r="E132" s="380">
        <v>21226760</v>
      </c>
      <c r="F132" s="380">
        <f>SUM([9]Beginning:End!H131)</f>
        <v>0</v>
      </c>
    </row>
    <row r="133" spans="2:6" x14ac:dyDescent="0.2">
      <c r="B133" s="377">
        <v>12020612</v>
      </c>
      <c r="C133" s="378" t="s">
        <v>639</v>
      </c>
      <c r="D133" s="379">
        <v>62349370</v>
      </c>
      <c r="E133" s="380">
        <v>62349370</v>
      </c>
      <c r="F133" s="380">
        <f>SUM([9]Beginning:End!H132)</f>
        <v>110000000</v>
      </c>
    </row>
    <row r="134" spans="2:6" hidden="1" x14ac:dyDescent="0.2">
      <c r="B134" s="377">
        <v>12020613</v>
      </c>
      <c r="C134" s="378" t="s">
        <v>640</v>
      </c>
      <c r="D134" s="379">
        <v>0</v>
      </c>
      <c r="E134" s="380">
        <v>0</v>
      </c>
      <c r="F134" s="380">
        <f>SUM([9]Beginning:End!H133)</f>
        <v>0</v>
      </c>
    </row>
    <row r="135" spans="2:6" x14ac:dyDescent="0.2">
      <c r="B135" s="377">
        <v>12020614</v>
      </c>
      <c r="C135" s="378" t="s">
        <v>641</v>
      </c>
      <c r="D135" s="379">
        <v>17000000</v>
      </c>
      <c r="E135" s="380">
        <v>6217810</v>
      </c>
      <c r="F135" s="380">
        <f>SUM([9]Beginning:End!H134)</f>
        <v>5000000</v>
      </c>
    </row>
    <row r="136" spans="2:6" hidden="1" x14ac:dyDescent="0.2">
      <c r="B136" s="377">
        <v>12020615</v>
      </c>
      <c r="C136" s="378" t="s">
        <v>642</v>
      </c>
      <c r="D136" s="379">
        <v>0</v>
      </c>
      <c r="E136" s="380">
        <v>0</v>
      </c>
      <c r="F136" s="380">
        <f>SUM([9]Beginning:End!H135)</f>
        <v>0</v>
      </c>
    </row>
    <row r="137" spans="2:6" x14ac:dyDescent="0.2">
      <c r="B137" s="377">
        <v>12020616</v>
      </c>
      <c r="C137" s="378" t="s">
        <v>643</v>
      </c>
      <c r="D137" s="379">
        <v>161345608</v>
      </c>
      <c r="E137" s="380">
        <v>121419900</v>
      </c>
      <c r="F137" s="380">
        <f>SUM([9]Beginning:End!H136)</f>
        <v>213271468</v>
      </c>
    </row>
    <row r="138" spans="2:6" x14ac:dyDescent="0.2">
      <c r="B138" s="377">
        <v>12020617</v>
      </c>
      <c r="C138" s="378" t="s">
        <v>644</v>
      </c>
      <c r="D138" s="379">
        <v>40000000</v>
      </c>
      <c r="E138" s="380">
        <v>14630140</v>
      </c>
      <c r="F138" s="380">
        <f>SUM([9]Beginning:End!H137)</f>
        <v>40000000</v>
      </c>
    </row>
    <row r="139" spans="2:6" hidden="1" x14ac:dyDescent="0.2">
      <c r="B139" s="377">
        <v>12020618</v>
      </c>
      <c r="C139" s="378" t="s">
        <v>645</v>
      </c>
      <c r="D139" s="379">
        <v>0</v>
      </c>
      <c r="E139" s="380">
        <v>0</v>
      </c>
      <c r="F139" s="380">
        <f>SUM([9]Beginning:End!H138)</f>
        <v>0</v>
      </c>
    </row>
    <row r="140" spans="2:6" hidden="1" x14ac:dyDescent="0.2">
      <c r="B140" s="377">
        <v>12020619</v>
      </c>
      <c r="C140" s="378" t="s">
        <v>646</v>
      </c>
      <c r="D140" s="379">
        <v>0</v>
      </c>
      <c r="E140" s="380">
        <v>0</v>
      </c>
      <c r="F140" s="380">
        <f>SUM([9]Beginning:End!H139)</f>
        <v>0</v>
      </c>
    </row>
    <row r="141" spans="2:6" ht="15" thickBot="1" x14ac:dyDescent="0.25">
      <c r="B141" s="377">
        <v>12020620</v>
      </c>
      <c r="C141" s="378" t="s">
        <v>647</v>
      </c>
      <c r="D141" s="379">
        <v>42700000</v>
      </c>
      <c r="E141" s="380">
        <v>15617670</v>
      </c>
      <c r="F141" s="380">
        <f>SUM([9]Beginning:End!H140)</f>
        <v>52500000</v>
      </c>
    </row>
    <row r="142" spans="2:6" ht="15" hidden="1" thickBot="1" x14ac:dyDescent="0.25">
      <c r="B142" s="377">
        <v>12020621</v>
      </c>
      <c r="C142" s="378" t="s">
        <v>648</v>
      </c>
      <c r="D142" s="379"/>
      <c r="E142" s="380">
        <v>0</v>
      </c>
      <c r="F142" s="380">
        <f>SUM([9]Beginning:End!H141)</f>
        <v>0</v>
      </c>
    </row>
    <row r="143" spans="2:6" ht="15.75" thickBot="1" x14ac:dyDescent="0.3">
      <c r="B143" s="384"/>
      <c r="C143" s="385" t="s">
        <v>649</v>
      </c>
      <c r="D143" s="386">
        <v>802089478</v>
      </c>
      <c r="E143" s="386">
        <f t="shared" ref="E143" si="5">SUM(E122:E142)</f>
        <v>391153670</v>
      </c>
      <c r="F143" s="386">
        <f>SUM(F122:F142)</f>
        <v>781596468</v>
      </c>
    </row>
    <row r="144" spans="2:6" ht="15" x14ac:dyDescent="0.25">
      <c r="B144" s="373">
        <v>12020700</v>
      </c>
      <c r="C144" s="374" t="s">
        <v>14</v>
      </c>
      <c r="D144" s="375"/>
      <c r="E144" s="376"/>
      <c r="F144" s="376"/>
    </row>
    <row r="145" spans="2:6" x14ac:dyDescent="0.2">
      <c r="B145" s="377">
        <v>12020701</v>
      </c>
      <c r="C145" s="378" t="s">
        <v>650</v>
      </c>
      <c r="D145" s="379">
        <v>122028790</v>
      </c>
      <c r="E145" s="380">
        <v>52553980</v>
      </c>
      <c r="F145" s="380">
        <f>SUM([9]Beginning:End!H144)</f>
        <v>130528790</v>
      </c>
    </row>
    <row r="146" spans="2:6" x14ac:dyDescent="0.2">
      <c r="B146" s="377">
        <v>12020702</v>
      </c>
      <c r="C146" s="378" t="s">
        <v>651</v>
      </c>
      <c r="D146" s="379">
        <v>348002350</v>
      </c>
      <c r="E146" s="380">
        <v>328974960</v>
      </c>
      <c r="F146" s="380">
        <f>SUM([9]Beginning:End!H145)</f>
        <v>200000000</v>
      </c>
    </row>
    <row r="147" spans="2:6" x14ac:dyDescent="0.2">
      <c r="B147" s="377">
        <v>12020703</v>
      </c>
      <c r="C147" s="378" t="s">
        <v>652</v>
      </c>
      <c r="D147" s="379">
        <v>134003700</v>
      </c>
      <c r="E147" s="380">
        <v>106113550</v>
      </c>
      <c r="F147" s="380">
        <f>SUM([9]Beginning:End!H146)</f>
        <v>42003700</v>
      </c>
    </row>
    <row r="148" spans="2:6" x14ac:dyDescent="0.2">
      <c r="B148" s="377">
        <v>12020704</v>
      </c>
      <c r="C148" s="378" t="s">
        <v>653</v>
      </c>
      <c r="D148" s="379">
        <v>16900000</v>
      </c>
      <c r="E148" s="380">
        <v>12816140</v>
      </c>
      <c r="F148" s="380">
        <f>SUM([9]Beginning:End!H147)</f>
        <v>10900000</v>
      </c>
    </row>
    <row r="149" spans="2:6" x14ac:dyDescent="0.2">
      <c r="B149" s="377">
        <v>12020705</v>
      </c>
      <c r="C149" s="378" t="s">
        <v>654</v>
      </c>
      <c r="D149" s="379">
        <v>3080000</v>
      </c>
      <c r="E149" s="380">
        <v>2141310</v>
      </c>
      <c r="F149" s="380">
        <f>SUM([9]Beginning:End!H148)</f>
        <v>4500000</v>
      </c>
    </row>
    <row r="150" spans="2:6" x14ac:dyDescent="0.2">
      <c r="B150" s="377">
        <v>12020706</v>
      </c>
      <c r="C150" s="378" t="s">
        <v>655</v>
      </c>
      <c r="D150" s="379">
        <v>945411480</v>
      </c>
      <c r="E150" s="380">
        <v>342426000</v>
      </c>
      <c r="F150" s="380">
        <f>SUM([9]Beginning:End!H149)</f>
        <v>0</v>
      </c>
    </row>
    <row r="151" spans="2:6" x14ac:dyDescent="0.2">
      <c r="B151" s="377">
        <v>12020707</v>
      </c>
      <c r="C151" s="378" t="s">
        <v>656</v>
      </c>
      <c r="D151" s="379">
        <v>25000000</v>
      </c>
      <c r="E151" s="380">
        <v>9143840</v>
      </c>
      <c r="F151" s="380">
        <f>SUM([9]Beginning:End!H150)</f>
        <v>824058400</v>
      </c>
    </row>
    <row r="152" spans="2:6" x14ac:dyDescent="0.2">
      <c r="B152" s="377">
        <v>12020708</v>
      </c>
      <c r="C152" s="378" t="s">
        <v>657</v>
      </c>
      <c r="D152" s="379">
        <v>20450000</v>
      </c>
      <c r="E152" s="380">
        <v>17450000</v>
      </c>
      <c r="F152" s="380">
        <f>SUM([9]Beginning:End!H151)</f>
        <v>18500000</v>
      </c>
    </row>
    <row r="153" spans="2:6" x14ac:dyDescent="0.2">
      <c r="B153" s="377">
        <v>12020709</v>
      </c>
      <c r="C153" s="378" t="s">
        <v>658</v>
      </c>
      <c r="D153" s="379">
        <v>54357000</v>
      </c>
      <c r="E153" s="380">
        <v>19747010</v>
      </c>
      <c r="F153" s="380">
        <f>SUM([9]Beginning:End!H152)</f>
        <v>59000000</v>
      </c>
    </row>
    <row r="154" spans="2:6" hidden="1" x14ac:dyDescent="0.2">
      <c r="B154" s="377">
        <v>12020710</v>
      </c>
      <c r="C154" s="378" t="s">
        <v>659</v>
      </c>
      <c r="D154" s="379">
        <v>0</v>
      </c>
      <c r="E154" s="380">
        <v>0</v>
      </c>
      <c r="F154" s="380">
        <f>SUM([9]Beginning:End!H153)</f>
        <v>0</v>
      </c>
    </row>
    <row r="155" spans="2:6" x14ac:dyDescent="0.2">
      <c r="B155" s="377">
        <v>12020711</v>
      </c>
      <c r="C155" s="378" t="s">
        <v>660</v>
      </c>
      <c r="D155" s="379">
        <v>1205201500</v>
      </c>
      <c r="E155" s="380">
        <v>507118520</v>
      </c>
      <c r="F155" s="380">
        <f>SUM([9]Beginning:End!H154)</f>
        <v>1144090492</v>
      </c>
    </row>
    <row r="156" spans="2:6" x14ac:dyDescent="0.2">
      <c r="B156" s="377">
        <v>12020712</v>
      </c>
      <c r="C156" s="378" t="s">
        <v>661</v>
      </c>
      <c r="D156" s="379">
        <v>13815500</v>
      </c>
      <c r="E156" s="380">
        <v>13815500</v>
      </c>
      <c r="F156" s="380">
        <f>SUM([9]Beginning:End!H155)</f>
        <v>9279000</v>
      </c>
    </row>
    <row r="157" spans="2:6" x14ac:dyDescent="0.2">
      <c r="B157" s="377">
        <v>12020713</v>
      </c>
      <c r="C157" s="378" t="s">
        <v>662</v>
      </c>
      <c r="D157" s="379">
        <v>0</v>
      </c>
      <c r="E157" s="380">
        <v>0</v>
      </c>
      <c r="F157" s="380">
        <f>SUM([9]Beginning:End!H156)</f>
        <v>10388500</v>
      </c>
    </row>
    <row r="158" spans="2:6" ht="15" thickBot="1" x14ac:dyDescent="0.25">
      <c r="B158" s="377">
        <v>12020714</v>
      </c>
      <c r="C158" s="378" t="s">
        <v>663</v>
      </c>
      <c r="D158" s="379">
        <v>33988000</v>
      </c>
      <c r="E158" s="380">
        <v>24374300</v>
      </c>
      <c r="F158" s="380">
        <f>SUM([9]Beginning:End!H157)</f>
        <v>25416000</v>
      </c>
    </row>
    <row r="159" spans="2:6" ht="15" hidden="1" thickBot="1" x14ac:dyDescent="0.25">
      <c r="B159" s="377">
        <v>12020715</v>
      </c>
      <c r="C159" s="378" t="s">
        <v>664</v>
      </c>
      <c r="D159" s="391"/>
      <c r="E159" s="380">
        <v>0</v>
      </c>
      <c r="F159" s="380">
        <f>SUM([9]Beginning:End!H158)</f>
        <v>0</v>
      </c>
    </row>
    <row r="160" spans="2:6" ht="15" hidden="1" thickBot="1" x14ac:dyDescent="0.25">
      <c r="B160" s="377">
        <v>12020720</v>
      </c>
      <c r="C160" s="378" t="s">
        <v>665</v>
      </c>
      <c r="D160" s="391"/>
      <c r="E160" s="380">
        <v>0</v>
      </c>
      <c r="F160" s="380">
        <f>SUM([9]Beginning:End!H159)</f>
        <v>0</v>
      </c>
    </row>
    <row r="161" spans="2:6" ht="15.75" thickBot="1" x14ac:dyDescent="0.3">
      <c r="B161" s="384"/>
      <c r="C161" s="385" t="s">
        <v>666</v>
      </c>
      <c r="D161" s="386">
        <v>2922238320</v>
      </c>
      <c r="E161" s="386">
        <f t="shared" ref="E161" si="6">SUM(E145:E160)</f>
        <v>1436675110</v>
      </c>
      <c r="F161" s="386">
        <f>SUM(F145:F160)</f>
        <v>2478664882</v>
      </c>
    </row>
    <row r="162" spans="2:6" ht="15" x14ac:dyDescent="0.25">
      <c r="B162" s="373">
        <v>12020800</v>
      </c>
      <c r="C162" s="374" t="s">
        <v>15</v>
      </c>
      <c r="D162" s="375"/>
      <c r="E162" s="376"/>
      <c r="F162" s="376"/>
    </row>
    <row r="163" spans="2:6" x14ac:dyDescent="0.2">
      <c r="B163" s="377">
        <v>12020801</v>
      </c>
      <c r="C163" s="378" t="s">
        <v>667</v>
      </c>
      <c r="D163" s="379">
        <v>49960000</v>
      </c>
      <c r="E163" s="380">
        <v>2788770</v>
      </c>
      <c r="F163" s="380">
        <f>SUM([9]Beginning:End!H162)</f>
        <v>8730000</v>
      </c>
    </row>
    <row r="164" spans="2:6" x14ac:dyDescent="0.2">
      <c r="B164" s="377">
        <v>12020802</v>
      </c>
      <c r="C164" s="378" t="s">
        <v>668</v>
      </c>
      <c r="D164" s="379">
        <v>24000</v>
      </c>
      <c r="E164" s="380">
        <v>0</v>
      </c>
      <c r="F164" s="380">
        <f>SUM([9]Beginning:End!H163)</f>
        <v>24000</v>
      </c>
    </row>
    <row r="165" spans="2:6" x14ac:dyDescent="0.2">
      <c r="B165" s="377">
        <v>12020803</v>
      </c>
      <c r="C165" s="378" t="s">
        <v>669</v>
      </c>
      <c r="D165" s="379">
        <v>34940000</v>
      </c>
      <c r="E165" s="380">
        <v>21173970</v>
      </c>
      <c r="F165" s="380">
        <f>SUM([9]Beginning:End!H164)</f>
        <v>551280000</v>
      </c>
    </row>
    <row r="166" spans="2:6" ht="15" thickBot="1" x14ac:dyDescent="0.25">
      <c r="B166" s="377">
        <v>12020804</v>
      </c>
      <c r="C166" s="378" t="s">
        <v>670</v>
      </c>
      <c r="D166" s="379">
        <v>2500000</v>
      </c>
      <c r="E166" s="380">
        <v>1119460</v>
      </c>
      <c r="F166" s="380">
        <f>SUM([9]Beginning:End!H165)</f>
        <v>7200000</v>
      </c>
    </row>
    <row r="167" spans="2:6" ht="15" hidden="1" thickBot="1" x14ac:dyDescent="0.25">
      <c r="B167" s="377">
        <v>12020805</v>
      </c>
      <c r="C167" s="378" t="s">
        <v>671</v>
      </c>
      <c r="D167" s="391"/>
      <c r="E167" s="380">
        <v>0</v>
      </c>
      <c r="F167" s="380">
        <f>SUM([9]Beginning:End!H166)</f>
        <v>0</v>
      </c>
    </row>
    <row r="168" spans="2:6" ht="15.75" thickBot="1" x14ac:dyDescent="0.3">
      <c r="B168" s="384"/>
      <c r="C168" s="385" t="s">
        <v>672</v>
      </c>
      <c r="D168" s="386">
        <v>87424000</v>
      </c>
      <c r="E168" s="386">
        <f t="shared" ref="E168" si="7">SUM(E163:E167)</f>
        <v>25082200</v>
      </c>
      <c r="F168" s="386">
        <f>SUM(F163:F167)</f>
        <v>567234000</v>
      </c>
    </row>
    <row r="169" spans="2:6" ht="15" x14ac:dyDescent="0.25">
      <c r="B169" s="373">
        <v>12020900</v>
      </c>
      <c r="C169" s="374" t="s">
        <v>16</v>
      </c>
      <c r="D169" s="375"/>
      <c r="E169" s="376"/>
      <c r="F169" s="376"/>
    </row>
    <row r="170" spans="2:6" x14ac:dyDescent="0.2">
      <c r="B170" s="377">
        <v>12020901</v>
      </c>
      <c r="C170" s="378" t="s">
        <v>673</v>
      </c>
      <c r="D170" s="379">
        <v>174170000</v>
      </c>
      <c r="E170" s="380">
        <v>65511630</v>
      </c>
      <c r="F170" s="380">
        <f>SUM([9]Beginning:End!H169)</f>
        <v>89050000</v>
      </c>
    </row>
    <row r="171" spans="2:6" hidden="1" x14ac:dyDescent="0.2">
      <c r="B171" s="377">
        <v>12020902</v>
      </c>
      <c r="C171" s="378" t="s">
        <v>674</v>
      </c>
      <c r="D171" s="379">
        <v>0</v>
      </c>
      <c r="E171" s="380">
        <v>0</v>
      </c>
      <c r="F171" s="380">
        <f>SUM([9]Beginning:End!H170)</f>
        <v>0</v>
      </c>
    </row>
    <row r="172" spans="2:6" x14ac:dyDescent="0.2">
      <c r="B172" s="377">
        <v>12020903</v>
      </c>
      <c r="C172" s="378" t="s">
        <v>675</v>
      </c>
      <c r="D172" s="379">
        <v>890880000</v>
      </c>
      <c r="E172" s="380">
        <v>311465710</v>
      </c>
      <c r="F172" s="380">
        <f>SUM([9]Beginning:End!H171)</f>
        <v>426000000</v>
      </c>
    </row>
    <row r="173" spans="2:6" x14ac:dyDescent="0.2">
      <c r="B173" s="377">
        <v>12020904</v>
      </c>
      <c r="C173" s="378" t="s">
        <v>676</v>
      </c>
      <c r="D173" s="379">
        <v>20000000</v>
      </c>
      <c r="E173" s="380">
        <v>7132190</v>
      </c>
      <c r="F173" s="380">
        <f>SUM([9]Beginning:End!H172)</f>
        <v>17000000</v>
      </c>
    </row>
    <row r="174" spans="2:6" x14ac:dyDescent="0.2">
      <c r="B174" s="377">
        <v>12020905</v>
      </c>
      <c r="C174" s="378" t="s">
        <v>677</v>
      </c>
      <c r="D174" s="379">
        <v>26000000</v>
      </c>
      <c r="E174" s="380">
        <v>9509590</v>
      </c>
      <c r="F174" s="380">
        <f>SUM([9]Beginning:End!H173)</f>
        <v>20000000</v>
      </c>
    </row>
    <row r="175" spans="2:6" ht="15" thickBot="1" x14ac:dyDescent="0.25">
      <c r="B175" s="377">
        <v>12020906</v>
      </c>
      <c r="C175" s="378" t="s">
        <v>678</v>
      </c>
      <c r="D175" s="379">
        <v>84700000</v>
      </c>
      <c r="E175" s="380">
        <v>17096030</v>
      </c>
      <c r="F175" s="380">
        <f>SUM([9]Beginning:End!H174)</f>
        <v>33650000</v>
      </c>
    </row>
    <row r="176" spans="2:6" ht="15" hidden="1" thickBot="1" x14ac:dyDescent="0.25">
      <c r="B176" s="377">
        <v>12020907</v>
      </c>
      <c r="C176" s="378" t="s">
        <v>679</v>
      </c>
      <c r="D176" s="391"/>
      <c r="E176" s="380">
        <v>0</v>
      </c>
      <c r="F176" s="380">
        <f>SUM([9]Beginning:End!H175)</f>
        <v>0</v>
      </c>
    </row>
    <row r="177" spans="2:6" ht="15.75" thickBot="1" x14ac:dyDescent="0.3">
      <c r="B177" s="384"/>
      <c r="C177" s="385" t="s">
        <v>680</v>
      </c>
      <c r="D177" s="386">
        <v>1195750000</v>
      </c>
      <c r="E177" s="386">
        <f t="shared" ref="E177" si="8">SUM(E170:E176)</f>
        <v>410715150</v>
      </c>
      <c r="F177" s="386">
        <f>SUM(F170:F176)</f>
        <v>585700000</v>
      </c>
    </row>
    <row r="178" spans="2:6" ht="15" x14ac:dyDescent="0.25">
      <c r="B178" s="373">
        <v>12021000</v>
      </c>
      <c r="C178" s="374" t="s">
        <v>681</v>
      </c>
      <c r="D178" s="375"/>
      <c r="E178" s="376"/>
      <c r="F178" s="376"/>
    </row>
    <row r="179" spans="2:6" ht="15" thickBot="1" x14ac:dyDescent="0.25">
      <c r="B179" s="377">
        <v>12021006</v>
      </c>
      <c r="C179" s="378" t="s">
        <v>682</v>
      </c>
      <c r="D179" s="379">
        <v>209850000</v>
      </c>
      <c r="E179" s="380">
        <v>2603856370</v>
      </c>
      <c r="F179" s="380">
        <f>SUM([9]Beginning:End!H178)</f>
        <v>5493033020</v>
      </c>
    </row>
    <row r="180" spans="2:6" ht="15.75" thickBot="1" x14ac:dyDescent="0.3">
      <c r="B180" s="384"/>
      <c r="C180" s="385" t="s">
        <v>683</v>
      </c>
      <c r="D180" s="386">
        <v>209850000</v>
      </c>
      <c r="E180" s="386">
        <f t="shared" ref="E180" si="9">SUM(E179)</f>
        <v>2603856370</v>
      </c>
      <c r="F180" s="386">
        <f>SUM(F179)</f>
        <v>5493033020</v>
      </c>
    </row>
    <row r="181" spans="2:6" ht="15" x14ac:dyDescent="0.25">
      <c r="B181" s="373">
        <v>12021100</v>
      </c>
      <c r="C181" s="374" t="s">
        <v>17</v>
      </c>
      <c r="D181" s="375"/>
      <c r="E181" s="376"/>
      <c r="F181" s="376"/>
    </row>
    <row r="182" spans="2:6" hidden="1" x14ac:dyDescent="0.2">
      <c r="B182" s="377">
        <v>12021101</v>
      </c>
      <c r="C182" s="378" t="s">
        <v>684</v>
      </c>
      <c r="D182" s="379">
        <v>0</v>
      </c>
      <c r="E182" s="380">
        <v>0</v>
      </c>
      <c r="F182" s="380">
        <f>SUM([9]Beginning:End!H181)</f>
        <v>0</v>
      </c>
    </row>
    <row r="183" spans="2:6" x14ac:dyDescent="0.2">
      <c r="B183" s="377">
        <v>12021102</v>
      </c>
      <c r="C183" s="378" t="s">
        <v>685</v>
      </c>
      <c r="D183" s="379">
        <v>214100000</v>
      </c>
      <c r="E183" s="380">
        <v>82186860</v>
      </c>
      <c r="F183" s="380">
        <f>SUM([9]Beginning:End!H182)</f>
        <v>93800000</v>
      </c>
    </row>
    <row r="184" spans="2:6" ht="15" thickBot="1" x14ac:dyDescent="0.25">
      <c r="B184" s="377">
        <v>12021103</v>
      </c>
      <c r="C184" s="378" t="s">
        <v>686</v>
      </c>
      <c r="D184" s="379">
        <v>150250000</v>
      </c>
      <c r="E184" s="380">
        <v>150250000</v>
      </c>
      <c r="F184" s="380">
        <f>SUM([9]Beginning:End!H183)</f>
        <v>50000000</v>
      </c>
    </row>
    <row r="185" spans="2:6" ht="15.75" thickBot="1" x14ac:dyDescent="0.3">
      <c r="B185" s="384"/>
      <c r="C185" s="385" t="s">
        <v>687</v>
      </c>
      <c r="D185" s="386">
        <v>364350000</v>
      </c>
      <c r="E185" s="386">
        <f t="shared" ref="E185" si="10">SUM(E182:E184)</f>
        <v>232436860</v>
      </c>
      <c r="F185" s="386">
        <f>SUM(F182:F184)</f>
        <v>143800000</v>
      </c>
    </row>
    <row r="186" spans="2:6" ht="15" x14ac:dyDescent="0.25">
      <c r="B186" s="373">
        <v>12021200</v>
      </c>
      <c r="C186" s="374" t="s">
        <v>18</v>
      </c>
      <c r="D186" s="375"/>
      <c r="E186" s="376"/>
      <c r="F186" s="376"/>
    </row>
    <row r="187" spans="2:6" hidden="1" x14ac:dyDescent="0.2">
      <c r="B187" s="377">
        <v>12021201</v>
      </c>
      <c r="C187" s="378" t="s">
        <v>688</v>
      </c>
      <c r="D187" s="391"/>
      <c r="E187" s="380">
        <v>0</v>
      </c>
      <c r="F187" s="380">
        <f>SUM([9]Beginning:End!H186)</f>
        <v>0</v>
      </c>
    </row>
    <row r="188" spans="2:6" hidden="1" x14ac:dyDescent="0.2">
      <c r="B188" s="377">
        <v>12021202</v>
      </c>
      <c r="C188" s="378" t="s">
        <v>689</v>
      </c>
      <c r="D188" s="391"/>
      <c r="E188" s="380">
        <v>0</v>
      </c>
      <c r="F188" s="380">
        <f>SUM([9]Beginning:End!H187)</f>
        <v>0</v>
      </c>
    </row>
    <row r="189" spans="2:6" hidden="1" x14ac:dyDescent="0.2">
      <c r="B189" s="377">
        <v>12021203</v>
      </c>
      <c r="C189" s="378" t="s">
        <v>690</v>
      </c>
      <c r="D189" s="391"/>
      <c r="E189" s="380">
        <v>0</v>
      </c>
      <c r="F189" s="380">
        <f>SUM([9]Beginning:End!H188)</f>
        <v>0</v>
      </c>
    </row>
    <row r="190" spans="2:6" hidden="1" x14ac:dyDescent="0.2">
      <c r="B190" s="377">
        <v>12021204</v>
      </c>
      <c r="C190" s="378" t="s">
        <v>691</v>
      </c>
      <c r="D190" s="391"/>
      <c r="E190" s="380">
        <v>0</v>
      </c>
      <c r="F190" s="380">
        <f>SUM([9]Beginning:End!H189)</f>
        <v>0</v>
      </c>
    </row>
    <row r="191" spans="2:6" x14ac:dyDescent="0.2">
      <c r="B191" s="377">
        <v>12021205</v>
      </c>
      <c r="C191" s="378" t="s">
        <v>692</v>
      </c>
      <c r="D191" s="379">
        <v>1500000</v>
      </c>
      <c r="E191" s="380">
        <v>548630</v>
      </c>
      <c r="F191" s="380">
        <f>SUM([9]Beginning:End!H190)</f>
        <v>2000000</v>
      </c>
    </row>
    <row r="192" spans="2:6" hidden="1" x14ac:dyDescent="0.2">
      <c r="B192" s="377">
        <v>12021206</v>
      </c>
      <c r="C192" s="378" t="s">
        <v>693</v>
      </c>
      <c r="D192" s="379">
        <v>0</v>
      </c>
      <c r="E192" s="380">
        <v>0</v>
      </c>
      <c r="F192" s="380">
        <f>SUM([9]Beginning:End!H191)</f>
        <v>0</v>
      </c>
    </row>
    <row r="193" spans="2:6" hidden="1" x14ac:dyDescent="0.2">
      <c r="B193" s="377">
        <v>12021207</v>
      </c>
      <c r="C193" s="378" t="s">
        <v>694</v>
      </c>
      <c r="D193" s="379">
        <v>0</v>
      </c>
      <c r="E193" s="380">
        <v>0</v>
      </c>
      <c r="F193" s="380">
        <f>SUM([9]Beginning:End!H192)</f>
        <v>0</v>
      </c>
    </row>
    <row r="194" spans="2:6" hidden="1" x14ac:dyDescent="0.2">
      <c r="B194" s="377">
        <v>12021208</v>
      </c>
      <c r="C194" s="378" t="s">
        <v>695</v>
      </c>
      <c r="D194" s="379">
        <v>0</v>
      </c>
      <c r="E194" s="380">
        <v>0</v>
      </c>
      <c r="F194" s="380">
        <f>SUM([9]Beginning:End!H193)</f>
        <v>0</v>
      </c>
    </row>
    <row r="195" spans="2:6" x14ac:dyDescent="0.2">
      <c r="B195" s="377">
        <v>12021209</v>
      </c>
      <c r="C195" s="378" t="s">
        <v>696</v>
      </c>
      <c r="D195" s="379">
        <v>200000</v>
      </c>
      <c r="E195" s="380">
        <v>200000</v>
      </c>
      <c r="F195" s="380">
        <f>SUM([9]Beginning:End!H194)</f>
        <v>500000</v>
      </c>
    </row>
    <row r="196" spans="2:6" ht="15" thickBot="1" x14ac:dyDescent="0.25">
      <c r="B196" s="377">
        <v>12021210</v>
      </c>
      <c r="C196" s="378" t="s">
        <v>697</v>
      </c>
      <c r="D196" s="379">
        <v>60698992</v>
      </c>
      <c r="E196" s="380">
        <v>23913190</v>
      </c>
      <c r="F196" s="380">
        <f>SUM([9]Beginning:End!H195)</f>
        <v>4000000</v>
      </c>
    </row>
    <row r="197" spans="2:6" ht="15" hidden="1" thickBot="1" x14ac:dyDescent="0.25">
      <c r="B197" s="377">
        <v>12021212</v>
      </c>
      <c r="C197" s="378" t="s">
        <v>698</v>
      </c>
      <c r="D197" s="391"/>
      <c r="E197" s="380">
        <v>0</v>
      </c>
      <c r="F197" s="380">
        <f>SUM([9]Beginning:End!H196)</f>
        <v>0</v>
      </c>
    </row>
    <row r="198" spans="2:6" ht="15.75" thickBot="1" x14ac:dyDescent="0.3">
      <c r="B198" s="384"/>
      <c r="C198" s="385" t="s">
        <v>699</v>
      </c>
      <c r="D198" s="386">
        <v>62398992</v>
      </c>
      <c r="E198" s="386">
        <f t="shared" ref="E198" si="11">SUM(E187:E197)</f>
        <v>24661820</v>
      </c>
      <c r="F198" s="386">
        <f>SUM(F187:F197)</f>
        <v>6500000</v>
      </c>
    </row>
    <row r="199" spans="2:6" ht="15" x14ac:dyDescent="0.25">
      <c r="B199" s="373">
        <v>12021300</v>
      </c>
      <c r="C199" s="374" t="s">
        <v>19</v>
      </c>
      <c r="D199" s="375"/>
      <c r="E199" s="376"/>
      <c r="F199" s="376"/>
    </row>
    <row r="200" spans="2:6" ht="15" thickBot="1" x14ac:dyDescent="0.25">
      <c r="B200" s="377">
        <v>12021302</v>
      </c>
      <c r="C200" s="378" t="s">
        <v>700</v>
      </c>
      <c r="D200" s="379">
        <v>403000000</v>
      </c>
      <c r="E200" s="380">
        <v>221593980</v>
      </c>
      <c r="F200" s="380">
        <f>SUM([9]Beginning:End!H199)</f>
        <v>200800000</v>
      </c>
    </row>
    <row r="201" spans="2:6" ht="15.75" thickBot="1" x14ac:dyDescent="0.3">
      <c r="B201" s="384"/>
      <c r="C201" s="385" t="s">
        <v>701</v>
      </c>
      <c r="D201" s="386">
        <v>403000000</v>
      </c>
      <c r="E201" s="386">
        <f t="shared" ref="E201" si="12">SUM(E200)</f>
        <v>221593980</v>
      </c>
      <c r="F201" s="386">
        <f>SUM(F200)</f>
        <v>200800000</v>
      </c>
    </row>
    <row r="202" spans="2:6" ht="15" x14ac:dyDescent="0.25">
      <c r="B202" s="373">
        <v>13000000</v>
      </c>
      <c r="C202" s="374" t="s">
        <v>702</v>
      </c>
      <c r="D202" s="375"/>
      <c r="E202" s="376"/>
      <c r="F202" s="376"/>
    </row>
    <row r="203" spans="2:6" ht="15" x14ac:dyDescent="0.25">
      <c r="B203" s="373">
        <v>13010000</v>
      </c>
      <c r="C203" s="374" t="s">
        <v>703</v>
      </c>
      <c r="D203" s="375"/>
      <c r="E203" s="376"/>
      <c r="F203" s="376"/>
    </row>
    <row r="204" spans="2:6" ht="15" x14ac:dyDescent="0.25">
      <c r="B204" s="373">
        <v>13010100</v>
      </c>
      <c r="C204" s="374" t="s">
        <v>20</v>
      </c>
      <c r="D204" s="375"/>
      <c r="E204" s="376"/>
      <c r="F204" s="376"/>
    </row>
    <row r="205" spans="2:6" ht="15" thickBot="1" x14ac:dyDescent="0.25">
      <c r="B205" s="377">
        <v>13010101</v>
      </c>
      <c r="C205" s="378" t="s">
        <v>704</v>
      </c>
      <c r="D205" s="379">
        <v>1970000000</v>
      </c>
      <c r="E205" s="380">
        <v>4681984180</v>
      </c>
      <c r="F205" s="380">
        <f>SUM([9]Beginning:End!H204)</f>
        <v>10451922620</v>
      </c>
    </row>
    <row r="206" spans="2:6" ht="15.75" thickBot="1" x14ac:dyDescent="0.3">
      <c r="B206" s="384"/>
      <c r="C206" s="385" t="s">
        <v>705</v>
      </c>
      <c r="D206" s="386">
        <v>1970000000</v>
      </c>
      <c r="E206" s="386">
        <f t="shared" ref="E206" si="13">SUM(E205)</f>
        <v>4681984180</v>
      </c>
      <c r="F206" s="386">
        <f>SUM(F205)</f>
        <v>10451922620</v>
      </c>
    </row>
    <row r="207" spans="2:6" ht="15" x14ac:dyDescent="0.25">
      <c r="B207" s="373">
        <v>13010200</v>
      </c>
      <c r="C207" s="374" t="s">
        <v>21</v>
      </c>
      <c r="D207" s="375"/>
      <c r="E207" s="376"/>
      <c r="F207" s="376"/>
    </row>
    <row r="208" spans="2:6" ht="15" thickBot="1" x14ac:dyDescent="0.25">
      <c r="B208" s="377">
        <v>13010201</v>
      </c>
      <c r="C208" s="378" t="s">
        <v>706</v>
      </c>
      <c r="D208" s="379">
        <v>4027243020</v>
      </c>
      <c r="E208" s="380">
        <v>8044376220</v>
      </c>
      <c r="F208" s="380">
        <f>SUM([9]Beginning:End!H207)</f>
        <v>3033400000</v>
      </c>
    </row>
    <row r="209" spans="2:6" ht="15.75" thickBot="1" x14ac:dyDescent="0.3">
      <c r="B209" s="384"/>
      <c r="C209" s="385" t="s">
        <v>707</v>
      </c>
      <c r="D209" s="386">
        <v>4027243020</v>
      </c>
      <c r="E209" s="386">
        <f t="shared" ref="E209" si="14">SUM(E208)</f>
        <v>8044376220</v>
      </c>
      <c r="F209" s="386">
        <f>SUM(F208)</f>
        <v>3033400000</v>
      </c>
    </row>
    <row r="210" spans="2:6" ht="15" x14ac:dyDescent="0.25">
      <c r="B210" s="373">
        <v>13020000</v>
      </c>
      <c r="C210" s="374" t="s">
        <v>708</v>
      </c>
      <c r="D210" s="375"/>
      <c r="E210" s="376"/>
      <c r="F210" s="376"/>
    </row>
    <row r="211" spans="2:6" ht="15" x14ac:dyDescent="0.25">
      <c r="B211" s="373">
        <v>13020300</v>
      </c>
      <c r="C211" s="374" t="s">
        <v>22</v>
      </c>
      <c r="D211" s="375"/>
      <c r="E211" s="376"/>
      <c r="F211" s="376"/>
    </row>
    <row r="212" spans="2:6" x14ac:dyDescent="0.2">
      <c r="B212" s="377">
        <v>13020301</v>
      </c>
      <c r="C212" s="378" t="s">
        <v>36</v>
      </c>
      <c r="D212" s="379">
        <v>11781582110</v>
      </c>
      <c r="E212" s="380">
        <v>8056582110</v>
      </c>
      <c r="F212" s="380">
        <f>SUM([9]Beginning:End!H211)</f>
        <v>8818142390</v>
      </c>
    </row>
    <row r="213" spans="2:6" x14ac:dyDescent="0.2">
      <c r="B213" s="377">
        <v>13020302</v>
      </c>
      <c r="C213" s="378" t="s">
        <v>709</v>
      </c>
      <c r="D213" s="379">
        <v>477870860</v>
      </c>
      <c r="E213" s="380">
        <v>477870860</v>
      </c>
      <c r="F213" s="380">
        <v>0</v>
      </c>
    </row>
    <row r="214" spans="2:6" ht="15" thickBot="1" x14ac:dyDescent="0.25">
      <c r="B214" s="377">
        <v>13020303</v>
      </c>
      <c r="C214" s="378" t="s">
        <v>710</v>
      </c>
      <c r="D214" s="379">
        <v>0</v>
      </c>
      <c r="E214" s="380">
        <v>0</v>
      </c>
      <c r="F214" s="380">
        <f>SUM([9]Beginning:End!H212)</f>
        <v>0</v>
      </c>
    </row>
    <row r="215" spans="2:6" ht="15.75" thickBot="1" x14ac:dyDescent="0.3">
      <c r="B215" s="384"/>
      <c r="C215" s="385" t="s">
        <v>711</v>
      </c>
      <c r="D215" s="386">
        <v>12259452970</v>
      </c>
      <c r="E215" s="386">
        <f t="shared" ref="E215" si="15">SUM(E212:E214)</f>
        <v>8534452970</v>
      </c>
      <c r="F215" s="386">
        <f>SUM(F212:F214)</f>
        <v>8818142390</v>
      </c>
    </row>
    <row r="216" spans="2:6" ht="15" x14ac:dyDescent="0.25">
      <c r="B216" s="373">
        <v>13020400</v>
      </c>
      <c r="C216" s="374" t="s">
        <v>23</v>
      </c>
      <c r="D216" s="375"/>
      <c r="E216" s="376"/>
      <c r="F216" s="376"/>
    </row>
    <row r="217" spans="2:6" x14ac:dyDescent="0.2">
      <c r="B217" s="377">
        <v>13020401</v>
      </c>
      <c r="C217" s="378" t="s">
        <v>37</v>
      </c>
      <c r="D217" s="379">
        <v>1819040000</v>
      </c>
      <c r="E217" s="380">
        <v>1377841100</v>
      </c>
      <c r="F217" s="380">
        <f>SUM([9]Beginning:End!H215)</f>
        <v>2835695000</v>
      </c>
    </row>
    <row r="218" spans="2:6" ht="15" thickBot="1" x14ac:dyDescent="0.25">
      <c r="B218" s="392"/>
      <c r="C218" s="393" t="s">
        <v>712</v>
      </c>
      <c r="D218" s="394">
        <v>210000000</v>
      </c>
      <c r="E218" s="395"/>
      <c r="F218" s="395"/>
    </row>
    <row r="219" spans="2:6" ht="15.75" thickBot="1" x14ac:dyDescent="0.3">
      <c r="B219" s="384"/>
      <c r="C219" s="385" t="s">
        <v>713</v>
      </c>
      <c r="D219" s="386">
        <v>2029040000</v>
      </c>
      <c r="E219" s="386">
        <f t="shared" ref="E219:F219" si="16">SUM(E217:E218)</f>
        <v>1377841100</v>
      </c>
      <c r="F219" s="386">
        <f t="shared" si="16"/>
        <v>2835695000</v>
      </c>
    </row>
    <row r="220" spans="2:6" ht="15" x14ac:dyDescent="0.25">
      <c r="B220" s="373" t="s">
        <v>714</v>
      </c>
      <c r="C220" s="374" t="s">
        <v>715</v>
      </c>
      <c r="D220" s="375"/>
      <c r="E220" s="376"/>
      <c r="F220" s="376"/>
    </row>
    <row r="221" spans="2:6" s="396" customFormat="1" ht="15" x14ac:dyDescent="0.25">
      <c r="B221" s="373">
        <v>14030000</v>
      </c>
      <c r="C221" s="374" t="s">
        <v>716</v>
      </c>
      <c r="D221" s="375"/>
      <c r="E221" s="376"/>
      <c r="F221" s="376"/>
    </row>
    <row r="222" spans="2:6" s="396" customFormat="1" ht="15" x14ac:dyDescent="0.25">
      <c r="B222" s="373">
        <v>14030100</v>
      </c>
      <c r="C222" s="374" t="s">
        <v>24</v>
      </c>
      <c r="D222" s="375"/>
      <c r="E222" s="376"/>
      <c r="F222" s="376"/>
    </row>
    <row r="223" spans="2:6" ht="15" thickBot="1" x14ac:dyDescent="0.25">
      <c r="B223" s="377">
        <v>14030101</v>
      </c>
      <c r="C223" s="378" t="s">
        <v>514</v>
      </c>
      <c r="D223" s="391">
        <v>8245961750</v>
      </c>
      <c r="E223" s="380">
        <v>0</v>
      </c>
      <c r="F223" s="380">
        <f>SUM([9]Beginning:End!H220)</f>
        <v>0</v>
      </c>
    </row>
    <row r="224" spans="2:6" ht="15.75" thickBot="1" x14ac:dyDescent="0.3">
      <c r="B224" s="384"/>
      <c r="C224" s="385" t="s">
        <v>717</v>
      </c>
      <c r="D224" s="386">
        <v>8245961750</v>
      </c>
      <c r="E224" s="386">
        <f t="shared" ref="E224" si="17">SUM(E223)</f>
        <v>0</v>
      </c>
      <c r="F224" s="386">
        <f>SUM(F223)</f>
        <v>0</v>
      </c>
    </row>
    <row r="225" spans="2:6" s="396" customFormat="1" ht="15" x14ac:dyDescent="0.25">
      <c r="B225" s="373">
        <v>14030200</v>
      </c>
      <c r="C225" s="374" t="s">
        <v>25</v>
      </c>
      <c r="D225" s="397"/>
      <c r="E225" s="376"/>
      <c r="F225" s="376"/>
    </row>
    <row r="226" spans="2:6" ht="15" thickBot="1" x14ac:dyDescent="0.25">
      <c r="B226" s="377">
        <v>14030201</v>
      </c>
      <c r="C226" s="378" t="s">
        <v>515</v>
      </c>
      <c r="D226" s="379">
        <v>5414944860</v>
      </c>
      <c r="E226" s="380">
        <v>3672396860</v>
      </c>
      <c r="F226" s="380">
        <f>SUM([9]Beginning:End!H223)</f>
        <v>3812500000</v>
      </c>
    </row>
    <row r="227" spans="2:6" ht="15.75" thickBot="1" x14ac:dyDescent="0.3">
      <c r="B227" s="384"/>
      <c r="C227" s="385" t="s">
        <v>718</v>
      </c>
      <c r="D227" s="386">
        <f t="shared" ref="D227:E227" si="18">SUM(D226)</f>
        <v>5414944860</v>
      </c>
      <c r="E227" s="386">
        <f t="shared" si="18"/>
        <v>3672396860</v>
      </c>
      <c r="F227" s="386">
        <f>SUM(F226)</f>
        <v>3812500000</v>
      </c>
    </row>
    <row r="228" spans="2:6" s="401" customFormat="1" ht="19.5" thickBot="1" x14ac:dyDescent="0.35">
      <c r="B228" s="398"/>
      <c r="C228" s="399" t="s">
        <v>524</v>
      </c>
      <c r="D228" s="400">
        <f t="shared" ref="D228:E228" si="19">D19+D30+D33+D63+D115+D120+D143+D161+D168+D177+D180+D185+D198+D201+D206+D209+D215+D219+D224+D227+D8</f>
        <v>119550401040</v>
      </c>
      <c r="E228" s="400">
        <f t="shared" si="19"/>
        <v>82229070760</v>
      </c>
      <c r="F228" s="400">
        <f>F19+F30+F33+F63+F115+F120+F143+F161+F168+F177+F180+F185+F198+F201+F206+F209+F215+F219+F224+F227+F8</f>
        <v>109855051640</v>
      </c>
    </row>
    <row r="229" spans="2:6" x14ac:dyDescent="0.2">
      <c r="D229" s="338" t="b">
        <f>D228=SECTOR!C24</f>
        <v>0</v>
      </c>
      <c r="E229" s="338" t="b">
        <f>E228=SECTOR!E24</f>
        <v>1</v>
      </c>
      <c r="F229" s="338" t="b">
        <f>F228=SECTOR!F24</f>
        <v>1</v>
      </c>
    </row>
    <row r="230" spans="2:6" x14ac:dyDescent="0.2">
      <c r="F230" s="402">
        <f>F228-SECTOR!F24</f>
        <v>0</v>
      </c>
    </row>
  </sheetData>
  <mergeCells count="6">
    <mergeCell ref="B1:F1"/>
    <mergeCell ref="B2:F2"/>
    <mergeCell ref="B3:F3"/>
    <mergeCell ref="B4:F4"/>
    <mergeCell ref="B5:B6"/>
    <mergeCell ref="C5:C6"/>
  </mergeCells>
  <pageMargins left="1.24" right="0.17" top="0.41" bottom="0.36" header="0.17" footer="0.17"/>
  <pageSetup paperSize="9" scale="55" fitToWidth="0" fitToHeight="0" orientation="portrait" r:id="rId1"/>
  <headerFooter>
    <oddFooter>&amp;C&amp;"Rockwell,Bold"&amp;14&amp;P</oddFooter>
  </headerFooter>
  <rowBreaks count="1" manualBreakCount="1">
    <brk id="115" min="1" max="5" man="1"/>
  </row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1075</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84709247.969999999</v>
      </c>
      <c r="E11" s="700">
        <v>73234490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84709247.969999999</v>
      </c>
      <c r="E14" s="702">
        <f>SUM(E11:E13)</f>
        <v>73234490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1697470</v>
      </c>
    </row>
    <row r="18" spans="2:5" ht="15.75" thickBot="1" x14ac:dyDescent="0.3">
      <c r="B18" s="358"/>
      <c r="C18" s="359" t="s">
        <v>1099</v>
      </c>
      <c r="D18" s="702">
        <f>SUM(D17)</f>
        <v>0</v>
      </c>
      <c r="E18" s="702">
        <f>SUM(E17)</f>
        <v>1697470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84709247.969999999</v>
      </c>
      <c r="E32" s="708">
        <f>E31+E25+E18+E14</f>
        <v>74931960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B1:E40"/>
  <sheetViews>
    <sheetView view="pageBreakPreview" zoomScale="84" zoomScaleNormal="100" zoomScaleSheetLayoutView="84" workbookViewId="0">
      <selection activeCell="L22" sqref="L22"/>
    </sheetView>
  </sheetViews>
  <sheetFormatPr defaultRowHeight="14.25" x14ac:dyDescent="0.2"/>
  <cols>
    <col min="1" max="1" width="13.42578125" style="344" customWidth="1"/>
    <col min="2" max="2" width="15.28515625" style="689" customWidth="1"/>
    <col min="3" max="3" width="65.28515625" style="344" customWidth="1"/>
    <col min="4" max="4" width="20.85546875" style="344" customWidth="1"/>
    <col min="5" max="5" width="21.5703125" style="344" customWidth="1"/>
    <col min="6" max="255" width="9.140625" style="344"/>
    <col min="256" max="256" width="11" style="344" customWidth="1"/>
    <col min="257" max="257" width="15.28515625" style="344" customWidth="1"/>
    <col min="258" max="258" width="56.140625" style="344" bestFit="1" customWidth="1"/>
    <col min="259" max="260" width="20.85546875" style="344" customWidth="1"/>
    <col min="261" max="261" width="20" style="344" customWidth="1"/>
    <col min="262" max="511" width="9.140625" style="344"/>
    <col min="512" max="512" width="11" style="344" customWidth="1"/>
    <col min="513" max="513" width="15.28515625" style="344" customWidth="1"/>
    <col min="514" max="514" width="56.140625" style="344" bestFit="1" customWidth="1"/>
    <col min="515" max="516" width="20.85546875" style="344" customWidth="1"/>
    <col min="517" max="517" width="20" style="344" customWidth="1"/>
    <col min="518" max="767" width="9.140625" style="344"/>
    <col min="768" max="768" width="11" style="344" customWidth="1"/>
    <col min="769" max="769" width="15.28515625" style="344" customWidth="1"/>
    <col min="770" max="770" width="56.140625" style="344" bestFit="1" customWidth="1"/>
    <col min="771" max="772" width="20.85546875" style="344" customWidth="1"/>
    <col min="773" max="773" width="20" style="344" customWidth="1"/>
    <col min="774" max="1023" width="9.140625" style="344"/>
    <col min="1024" max="1024" width="11" style="344" customWidth="1"/>
    <col min="1025" max="1025" width="15.28515625" style="344" customWidth="1"/>
    <col min="1026" max="1026" width="56.140625" style="344" bestFit="1" customWidth="1"/>
    <col min="1027" max="1028" width="20.85546875" style="344" customWidth="1"/>
    <col min="1029" max="1029" width="20" style="344" customWidth="1"/>
    <col min="1030" max="1279" width="9.140625" style="344"/>
    <col min="1280" max="1280" width="11" style="344" customWidth="1"/>
    <col min="1281" max="1281" width="15.28515625" style="344" customWidth="1"/>
    <col min="1282" max="1282" width="56.140625" style="344" bestFit="1" customWidth="1"/>
    <col min="1283" max="1284" width="20.85546875" style="344" customWidth="1"/>
    <col min="1285" max="1285" width="20" style="344" customWidth="1"/>
    <col min="1286" max="1535" width="9.140625" style="344"/>
    <col min="1536" max="1536" width="11" style="344" customWidth="1"/>
    <col min="1537" max="1537" width="15.28515625" style="344" customWidth="1"/>
    <col min="1538" max="1538" width="56.140625" style="344" bestFit="1" customWidth="1"/>
    <col min="1539" max="1540" width="20.85546875" style="344" customWidth="1"/>
    <col min="1541" max="1541" width="20" style="344" customWidth="1"/>
    <col min="1542" max="1791" width="9.140625" style="344"/>
    <col min="1792" max="1792" width="11" style="344" customWidth="1"/>
    <col min="1793" max="1793" width="15.28515625" style="344" customWidth="1"/>
    <col min="1794" max="1794" width="56.140625" style="344" bestFit="1" customWidth="1"/>
    <col min="1795" max="1796" width="20.85546875" style="344" customWidth="1"/>
    <col min="1797" max="1797" width="20" style="344" customWidth="1"/>
    <col min="1798" max="2047" width="9.140625" style="344"/>
    <col min="2048" max="2048" width="11" style="344" customWidth="1"/>
    <col min="2049" max="2049" width="15.28515625" style="344" customWidth="1"/>
    <col min="2050" max="2050" width="56.140625" style="344" bestFit="1" customWidth="1"/>
    <col min="2051" max="2052" width="20.85546875" style="344" customWidth="1"/>
    <col min="2053" max="2053" width="20" style="344" customWidth="1"/>
    <col min="2054" max="2303" width="9.140625" style="344"/>
    <col min="2304" max="2304" width="11" style="344" customWidth="1"/>
    <col min="2305" max="2305" width="15.28515625" style="344" customWidth="1"/>
    <col min="2306" max="2306" width="56.140625" style="344" bestFit="1" customWidth="1"/>
    <col min="2307" max="2308" width="20.85546875" style="344" customWidth="1"/>
    <col min="2309" max="2309" width="20" style="344" customWidth="1"/>
    <col min="2310" max="2559" width="9.140625" style="344"/>
    <col min="2560" max="2560" width="11" style="344" customWidth="1"/>
    <col min="2561" max="2561" width="15.28515625" style="344" customWidth="1"/>
    <col min="2562" max="2562" width="56.140625" style="344" bestFit="1" customWidth="1"/>
    <col min="2563" max="2564" width="20.85546875" style="344" customWidth="1"/>
    <col min="2565" max="2565" width="20" style="344" customWidth="1"/>
    <col min="2566" max="2815" width="9.140625" style="344"/>
    <col min="2816" max="2816" width="11" style="344" customWidth="1"/>
    <col min="2817" max="2817" width="15.28515625" style="344" customWidth="1"/>
    <col min="2818" max="2818" width="56.140625" style="344" bestFit="1" customWidth="1"/>
    <col min="2819" max="2820" width="20.85546875" style="344" customWidth="1"/>
    <col min="2821" max="2821" width="20" style="344" customWidth="1"/>
    <col min="2822" max="3071" width="9.140625" style="344"/>
    <col min="3072" max="3072" width="11" style="344" customWidth="1"/>
    <col min="3073" max="3073" width="15.28515625" style="344" customWidth="1"/>
    <col min="3074" max="3074" width="56.140625" style="344" bestFit="1" customWidth="1"/>
    <col min="3075" max="3076" width="20.85546875" style="344" customWidth="1"/>
    <col min="3077" max="3077" width="20" style="344" customWidth="1"/>
    <col min="3078" max="3327" width="9.140625" style="344"/>
    <col min="3328" max="3328" width="11" style="344" customWidth="1"/>
    <col min="3329" max="3329" width="15.28515625" style="344" customWidth="1"/>
    <col min="3330" max="3330" width="56.140625" style="344" bestFit="1" customWidth="1"/>
    <col min="3331" max="3332" width="20.85546875" style="344" customWidth="1"/>
    <col min="3333" max="3333" width="20" style="344" customWidth="1"/>
    <col min="3334" max="3583" width="9.140625" style="344"/>
    <col min="3584" max="3584" width="11" style="344" customWidth="1"/>
    <col min="3585" max="3585" width="15.28515625" style="344" customWidth="1"/>
    <col min="3586" max="3586" width="56.140625" style="344" bestFit="1" customWidth="1"/>
    <col min="3587" max="3588" width="20.85546875" style="344" customWidth="1"/>
    <col min="3589" max="3589" width="20" style="344" customWidth="1"/>
    <col min="3590" max="3839" width="9.140625" style="344"/>
    <col min="3840" max="3840" width="11" style="344" customWidth="1"/>
    <col min="3841" max="3841" width="15.28515625" style="344" customWidth="1"/>
    <col min="3842" max="3842" width="56.140625" style="344" bestFit="1" customWidth="1"/>
    <col min="3843" max="3844" width="20.85546875" style="344" customWidth="1"/>
    <col min="3845" max="3845" width="20" style="344" customWidth="1"/>
    <col min="3846" max="4095" width="9.140625" style="344"/>
    <col min="4096" max="4096" width="11" style="344" customWidth="1"/>
    <col min="4097" max="4097" width="15.28515625" style="344" customWidth="1"/>
    <col min="4098" max="4098" width="56.140625" style="344" bestFit="1" customWidth="1"/>
    <col min="4099" max="4100" width="20.85546875" style="344" customWidth="1"/>
    <col min="4101" max="4101" width="20" style="344" customWidth="1"/>
    <col min="4102" max="4351" width="9.140625" style="344"/>
    <col min="4352" max="4352" width="11" style="344" customWidth="1"/>
    <col min="4353" max="4353" width="15.28515625" style="344" customWidth="1"/>
    <col min="4354" max="4354" width="56.140625" style="344" bestFit="1" customWidth="1"/>
    <col min="4355" max="4356" width="20.85546875" style="344" customWidth="1"/>
    <col min="4357" max="4357" width="20" style="344" customWidth="1"/>
    <col min="4358" max="4607" width="9.140625" style="344"/>
    <col min="4608" max="4608" width="11" style="344" customWidth="1"/>
    <col min="4609" max="4609" width="15.28515625" style="344" customWidth="1"/>
    <col min="4610" max="4610" width="56.140625" style="344" bestFit="1" customWidth="1"/>
    <col min="4611" max="4612" width="20.85546875" style="344" customWidth="1"/>
    <col min="4613" max="4613" width="20" style="344" customWidth="1"/>
    <col min="4614" max="4863" width="9.140625" style="344"/>
    <col min="4864" max="4864" width="11" style="344" customWidth="1"/>
    <col min="4865" max="4865" width="15.28515625" style="344" customWidth="1"/>
    <col min="4866" max="4866" width="56.140625" style="344" bestFit="1" customWidth="1"/>
    <col min="4867" max="4868" width="20.85546875" style="344" customWidth="1"/>
    <col min="4869" max="4869" width="20" style="344" customWidth="1"/>
    <col min="4870" max="5119" width="9.140625" style="344"/>
    <col min="5120" max="5120" width="11" style="344" customWidth="1"/>
    <col min="5121" max="5121" width="15.28515625" style="344" customWidth="1"/>
    <col min="5122" max="5122" width="56.140625" style="344" bestFit="1" customWidth="1"/>
    <col min="5123" max="5124" width="20.85546875" style="344" customWidth="1"/>
    <col min="5125" max="5125" width="20" style="344" customWidth="1"/>
    <col min="5126" max="5375" width="9.140625" style="344"/>
    <col min="5376" max="5376" width="11" style="344" customWidth="1"/>
    <col min="5377" max="5377" width="15.28515625" style="344" customWidth="1"/>
    <col min="5378" max="5378" width="56.140625" style="344" bestFit="1" customWidth="1"/>
    <col min="5379" max="5380" width="20.85546875" style="344" customWidth="1"/>
    <col min="5381" max="5381" width="20" style="344" customWidth="1"/>
    <col min="5382" max="5631" width="9.140625" style="344"/>
    <col min="5632" max="5632" width="11" style="344" customWidth="1"/>
    <col min="5633" max="5633" width="15.28515625" style="344" customWidth="1"/>
    <col min="5634" max="5634" width="56.140625" style="344" bestFit="1" customWidth="1"/>
    <col min="5635" max="5636" width="20.85546875" style="344" customWidth="1"/>
    <col min="5637" max="5637" width="20" style="344" customWidth="1"/>
    <col min="5638" max="5887" width="9.140625" style="344"/>
    <col min="5888" max="5888" width="11" style="344" customWidth="1"/>
    <col min="5889" max="5889" width="15.28515625" style="344" customWidth="1"/>
    <col min="5890" max="5890" width="56.140625" style="344" bestFit="1" customWidth="1"/>
    <col min="5891" max="5892" width="20.85546875" style="344" customWidth="1"/>
    <col min="5893" max="5893" width="20" style="344" customWidth="1"/>
    <col min="5894" max="6143" width="9.140625" style="344"/>
    <col min="6144" max="6144" width="11" style="344" customWidth="1"/>
    <col min="6145" max="6145" width="15.28515625" style="344" customWidth="1"/>
    <col min="6146" max="6146" width="56.140625" style="344" bestFit="1" customWidth="1"/>
    <col min="6147" max="6148" width="20.85546875" style="344" customWidth="1"/>
    <col min="6149" max="6149" width="20" style="344" customWidth="1"/>
    <col min="6150" max="6399" width="9.140625" style="344"/>
    <col min="6400" max="6400" width="11" style="344" customWidth="1"/>
    <col min="6401" max="6401" width="15.28515625" style="344" customWidth="1"/>
    <col min="6402" max="6402" width="56.140625" style="344" bestFit="1" customWidth="1"/>
    <col min="6403" max="6404" width="20.85546875" style="344" customWidth="1"/>
    <col min="6405" max="6405" width="20" style="344" customWidth="1"/>
    <col min="6406" max="6655" width="9.140625" style="344"/>
    <col min="6656" max="6656" width="11" style="344" customWidth="1"/>
    <col min="6657" max="6657" width="15.28515625" style="344" customWidth="1"/>
    <col min="6658" max="6658" width="56.140625" style="344" bestFit="1" customWidth="1"/>
    <col min="6659" max="6660" width="20.85546875" style="344" customWidth="1"/>
    <col min="6661" max="6661" width="20" style="344" customWidth="1"/>
    <col min="6662" max="6911" width="9.140625" style="344"/>
    <col min="6912" max="6912" width="11" style="344" customWidth="1"/>
    <col min="6913" max="6913" width="15.28515625" style="344" customWidth="1"/>
    <col min="6914" max="6914" width="56.140625" style="344" bestFit="1" customWidth="1"/>
    <col min="6915" max="6916" width="20.85546875" style="344" customWidth="1"/>
    <col min="6917" max="6917" width="20" style="344" customWidth="1"/>
    <col min="6918" max="7167" width="9.140625" style="344"/>
    <col min="7168" max="7168" width="11" style="344" customWidth="1"/>
    <col min="7169" max="7169" width="15.28515625" style="344" customWidth="1"/>
    <col min="7170" max="7170" width="56.140625" style="344" bestFit="1" customWidth="1"/>
    <col min="7171" max="7172" width="20.85546875" style="344" customWidth="1"/>
    <col min="7173" max="7173" width="20" style="344" customWidth="1"/>
    <col min="7174" max="7423" width="9.140625" style="344"/>
    <col min="7424" max="7424" width="11" style="344" customWidth="1"/>
    <col min="7425" max="7425" width="15.28515625" style="344" customWidth="1"/>
    <col min="7426" max="7426" width="56.140625" style="344" bestFit="1" customWidth="1"/>
    <col min="7427" max="7428" width="20.85546875" style="344" customWidth="1"/>
    <col min="7429" max="7429" width="20" style="344" customWidth="1"/>
    <col min="7430" max="7679" width="9.140625" style="344"/>
    <col min="7680" max="7680" width="11" style="344" customWidth="1"/>
    <col min="7681" max="7681" width="15.28515625" style="344" customWidth="1"/>
    <col min="7682" max="7682" width="56.140625" style="344" bestFit="1" customWidth="1"/>
    <col min="7683" max="7684" width="20.85546875" style="344" customWidth="1"/>
    <col min="7685" max="7685" width="20" style="344" customWidth="1"/>
    <col min="7686" max="7935" width="9.140625" style="344"/>
    <col min="7936" max="7936" width="11" style="344" customWidth="1"/>
    <col min="7937" max="7937" width="15.28515625" style="344" customWidth="1"/>
    <col min="7938" max="7938" width="56.140625" style="344" bestFit="1" customWidth="1"/>
    <col min="7939" max="7940" width="20.85546875" style="344" customWidth="1"/>
    <col min="7941" max="7941" width="20" style="344" customWidth="1"/>
    <col min="7942" max="8191" width="9.140625" style="344"/>
    <col min="8192" max="8192" width="11" style="344" customWidth="1"/>
    <col min="8193" max="8193" width="15.28515625" style="344" customWidth="1"/>
    <col min="8194" max="8194" width="56.140625" style="344" bestFit="1" customWidth="1"/>
    <col min="8195" max="8196" width="20.85546875" style="344" customWidth="1"/>
    <col min="8197" max="8197" width="20" style="344" customWidth="1"/>
    <col min="8198" max="8447" width="9.140625" style="344"/>
    <col min="8448" max="8448" width="11" style="344" customWidth="1"/>
    <col min="8449" max="8449" width="15.28515625" style="344" customWidth="1"/>
    <col min="8450" max="8450" width="56.140625" style="344" bestFit="1" customWidth="1"/>
    <col min="8451" max="8452" width="20.85546875" style="344" customWidth="1"/>
    <col min="8453" max="8453" width="20" style="344" customWidth="1"/>
    <col min="8454" max="8703" width="9.140625" style="344"/>
    <col min="8704" max="8704" width="11" style="344" customWidth="1"/>
    <col min="8705" max="8705" width="15.28515625" style="344" customWidth="1"/>
    <col min="8706" max="8706" width="56.140625" style="344" bestFit="1" customWidth="1"/>
    <col min="8707" max="8708" width="20.85546875" style="344" customWidth="1"/>
    <col min="8709" max="8709" width="20" style="344" customWidth="1"/>
    <col min="8710" max="8959" width="9.140625" style="344"/>
    <col min="8960" max="8960" width="11" style="344" customWidth="1"/>
    <col min="8961" max="8961" width="15.28515625" style="344" customWidth="1"/>
    <col min="8962" max="8962" width="56.140625" style="344" bestFit="1" customWidth="1"/>
    <col min="8963" max="8964" width="20.85546875" style="344" customWidth="1"/>
    <col min="8965" max="8965" width="20" style="344" customWidth="1"/>
    <col min="8966" max="9215" width="9.140625" style="344"/>
    <col min="9216" max="9216" width="11" style="344" customWidth="1"/>
    <col min="9217" max="9217" width="15.28515625" style="344" customWidth="1"/>
    <col min="9218" max="9218" width="56.140625" style="344" bestFit="1" customWidth="1"/>
    <col min="9219" max="9220" width="20.85546875" style="344" customWidth="1"/>
    <col min="9221" max="9221" width="20" style="344" customWidth="1"/>
    <col min="9222" max="9471" width="9.140625" style="344"/>
    <col min="9472" max="9472" width="11" style="344" customWidth="1"/>
    <col min="9473" max="9473" width="15.28515625" style="344" customWidth="1"/>
    <col min="9474" max="9474" width="56.140625" style="344" bestFit="1" customWidth="1"/>
    <col min="9475" max="9476" width="20.85546875" style="344" customWidth="1"/>
    <col min="9477" max="9477" width="20" style="344" customWidth="1"/>
    <col min="9478" max="9727" width="9.140625" style="344"/>
    <col min="9728" max="9728" width="11" style="344" customWidth="1"/>
    <col min="9729" max="9729" width="15.28515625" style="344" customWidth="1"/>
    <col min="9730" max="9730" width="56.140625" style="344" bestFit="1" customWidth="1"/>
    <col min="9731" max="9732" width="20.85546875" style="344" customWidth="1"/>
    <col min="9733" max="9733" width="20" style="344" customWidth="1"/>
    <col min="9734" max="9983" width="9.140625" style="344"/>
    <col min="9984" max="9984" width="11" style="344" customWidth="1"/>
    <col min="9985" max="9985" width="15.28515625" style="344" customWidth="1"/>
    <col min="9986" max="9986" width="56.140625" style="344" bestFit="1" customWidth="1"/>
    <col min="9987" max="9988" width="20.85546875" style="344" customWidth="1"/>
    <col min="9989" max="9989" width="20" style="344" customWidth="1"/>
    <col min="9990" max="10239" width="9.140625" style="344"/>
    <col min="10240" max="10240" width="11" style="344" customWidth="1"/>
    <col min="10241" max="10241" width="15.28515625" style="344" customWidth="1"/>
    <col min="10242" max="10242" width="56.140625" style="344" bestFit="1" customWidth="1"/>
    <col min="10243" max="10244" width="20.85546875" style="344" customWidth="1"/>
    <col min="10245" max="10245" width="20" style="344" customWidth="1"/>
    <col min="10246" max="10495" width="9.140625" style="344"/>
    <col min="10496" max="10496" width="11" style="344" customWidth="1"/>
    <col min="10497" max="10497" width="15.28515625" style="344" customWidth="1"/>
    <col min="10498" max="10498" width="56.140625" style="344" bestFit="1" customWidth="1"/>
    <col min="10499" max="10500" width="20.85546875" style="344" customWidth="1"/>
    <col min="10501" max="10501" width="20" style="344" customWidth="1"/>
    <col min="10502" max="10751" width="9.140625" style="344"/>
    <col min="10752" max="10752" width="11" style="344" customWidth="1"/>
    <col min="10753" max="10753" width="15.28515625" style="344" customWidth="1"/>
    <col min="10754" max="10754" width="56.140625" style="344" bestFit="1" customWidth="1"/>
    <col min="10755" max="10756" width="20.85546875" style="344" customWidth="1"/>
    <col min="10757" max="10757" width="20" style="344" customWidth="1"/>
    <col min="10758" max="11007" width="9.140625" style="344"/>
    <col min="11008" max="11008" width="11" style="344" customWidth="1"/>
    <col min="11009" max="11009" width="15.28515625" style="344" customWidth="1"/>
    <col min="11010" max="11010" width="56.140625" style="344" bestFit="1" customWidth="1"/>
    <col min="11011" max="11012" width="20.85546875" style="344" customWidth="1"/>
    <col min="11013" max="11013" width="20" style="344" customWidth="1"/>
    <col min="11014" max="11263" width="9.140625" style="344"/>
    <col min="11264" max="11264" width="11" style="344" customWidth="1"/>
    <col min="11265" max="11265" width="15.28515625" style="344" customWidth="1"/>
    <col min="11266" max="11266" width="56.140625" style="344" bestFit="1" customWidth="1"/>
    <col min="11267" max="11268" width="20.85546875" style="344" customWidth="1"/>
    <col min="11269" max="11269" width="20" style="344" customWidth="1"/>
    <col min="11270" max="11519" width="9.140625" style="344"/>
    <col min="11520" max="11520" width="11" style="344" customWidth="1"/>
    <col min="11521" max="11521" width="15.28515625" style="344" customWidth="1"/>
    <col min="11522" max="11522" width="56.140625" style="344" bestFit="1" customWidth="1"/>
    <col min="11523" max="11524" width="20.85546875" style="344" customWidth="1"/>
    <col min="11525" max="11525" width="20" style="344" customWidth="1"/>
    <col min="11526" max="11775" width="9.140625" style="344"/>
    <col min="11776" max="11776" width="11" style="344" customWidth="1"/>
    <col min="11777" max="11777" width="15.28515625" style="344" customWidth="1"/>
    <col min="11778" max="11778" width="56.140625" style="344" bestFit="1" customWidth="1"/>
    <col min="11779" max="11780" width="20.85546875" style="344" customWidth="1"/>
    <col min="11781" max="11781" width="20" style="344" customWidth="1"/>
    <col min="11782" max="12031" width="9.140625" style="344"/>
    <col min="12032" max="12032" width="11" style="344" customWidth="1"/>
    <col min="12033" max="12033" width="15.28515625" style="344" customWidth="1"/>
    <col min="12034" max="12034" width="56.140625" style="344" bestFit="1" customWidth="1"/>
    <col min="12035" max="12036" width="20.85546875" style="344" customWidth="1"/>
    <col min="12037" max="12037" width="20" style="344" customWidth="1"/>
    <col min="12038" max="12287" width="9.140625" style="344"/>
    <col min="12288" max="12288" width="11" style="344" customWidth="1"/>
    <col min="12289" max="12289" width="15.28515625" style="344" customWidth="1"/>
    <col min="12290" max="12290" width="56.140625" style="344" bestFit="1" customWidth="1"/>
    <col min="12291" max="12292" width="20.85546875" style="344" customWidth="1"/>
    <col min="12293" max="12293" width="20" style="344" customWidth="1"/>
    <col min="12294" max="12543" width="9.140625" style="344"/>
    <col min="12544" max="12544" width="11" style="344" customWidth="1"/>
    <col min="12545" max="12545" width="15.28515625" style="344" customWidth="1"/>
    <col min="12546" max="12546" width="56.140625" style="344" bestFit="1" customWidth="1"/>
    <col min="12547" max="12548" width="20.85546875" style="344" customWidth="1"/>
    <col min="12549" max="12549" width="20" style="344" customWidth="1"/>
    <col min="12550" max="12799" width="9.140625" style="344"/>
    <col min="12800" max="12800" width="11" style="344" customWidth="1"/>
    <col min="12801" max="12801" width="15.28515625" style="344" customWidth="1"/>
    <col min="12802" max="12802" width="56.140625" style="344" bestFit="1" customWidth="1"/>
    <col min="12803" max="12804" width="20.85546875" style="344" customWidth="1"/>
    <col min="12805" max="12805" width="20" style="344" customWidth="1"/>
    <col min="12806" max="13055" width="9.140625" style="344"/>
    <col min="13056" max="13056" width="11" style="344" customWidth="1"/>
    <col min="13057" max="13057" width="15.28515625" style="344" customWidth="1"/>
    <col min="13058" max="13058" width="56.140625" style="344" bestFit="1" customWidth="1"/>
    <col min="13059" max="13060" width="20.85546875" style="344" customWidth="1"/>
    <col min="13061" max="13061" width="20" style="344" customWidth="1"/>
    <col min="13062" max="13311" width="9.140625" style="344"/>
    <col min="13312" max="13312" width="11" style="344" customWidth="1"/>
    <col min="13313" max="13313" width="15.28515625" style="344" customWidth="1"/>
    <col min="13314" max="13314" width="56.140625" style="344" bestFit="1" customWidth="1"/>
    <col min="13315" max="13316" width="20.85546875" style="344" customWidth="1"/>
    <col min="13317" max="13317" width="20" style="344" customWidth="1"/>
    <col min="13318" max="13567" width="9.140625" style="344"/>
    <col min="13568" max="13568" width="11" style="344" customWidth="1"/>
    <col min="13569" max="13569" width="15.28515625" style="344" customWidth="1"/>
    <col min="13570" max="13570" width="56.140625" style="344" bestFit="1" customWidth="1"/>
    <col min="13571" max="13572" width="20.85546875" style="344" customWidth="1"/>
    <col min="13573" max="13573" width="20" style="344" customWidth="1"/>
    <col min="13574" max="13823" width="9.140625" style="344"/>
    <col min="13824" max="13824" width="11" style="344" customWidth="1"/>
    <col min="13825" max="13825" width="15.28515625" style="344" customWidth="1"/>
    <col min="13826" max="13826" width="56.140625" style="344" bestFit="1" customWidth="1"/>
    <col min="13827" max="13828" width="20.85546875" style="344" customWidth="1"/>
    <col min="13829" max="13829" width="20" style="344" customWidth="1"/>
    <col min="13830" max="14079" width="9.140625" style="344"/>
    <col min="14080" max="14080" width="11" style="344" customWidth="1"/>
    <col min="14081" max="14081" width="15.28515625" style="344" customWidth="1"/>
    <col min="14082" max="14082" width="56.140625" style="344" bestFit="1" customWidth="1"/>
    <col min="14083" max="14084" width="20.85546875" style="344" customWidth="1"/>
    <col min="14085" max="14085" width="20" style="344" customWidth="1"/>
    <col min="14086" max="14335" width="9.140625" style="344"/>
    <col min="14336" max="14336" width="11" style="344" customWidth="1"/>
    <col min="14337" max="14337" width="15.28515625" style="344" customWidth="1"/>
    <col min="14338" max="14338" width="56.140625" style="344" bestFit="1" customWidth="1"/>
    <col min="14339" max="14340" width="20.85546875" style="344" customWidth="1"/>
    <col min="14341" max="14341" width="20" style="344" customWidth="1"/>
    <col min="14342" max="14591" width="9.140625" style="344"/>
    <col min="14592" max="14592" width="11" style="344" customWidth="1"/>
    <col min="14593" max="14593" width="15.28515625" style="344" customWidth="1"/>
    <col min="14594" max="14594" width="56.140625" style="344" bestFit="1" customWidth="1"/>
    <col min="14595" max="14596" width="20.85546875" style="344" customWidth="1"/>
    <col min="14597" max="14597" width="20" style="344" customWidth="1"/>
    <col min="14598" max="14847" width="9.140625" style="344"/>
    <col min="14848" max="14848" width="11" style="344" customWidth="1"/>
    <col min="14849" max="14849" width="15.28515625" style="344" customWidth="1"/>
    <col min="14850" max="14850" width="56.140625" style="344" bestFit="1" customWidth="1"/>
    <col min="14851" max="14852" width="20.85546875" style="344" customWidth="1"/>
    <col min="14853" max="14853" width="20" style="344" customWidth="1"/>
    <col min="14854" max="15103" width="9.140625" style="344"/>
    <col min="15104" max="15104" width="11" style="344" customWidth="1"/>
    <col min="15105" max="15105" width="15.28515625" style="344" customWidth="1"/>
    <col min="15106" max="15106" width="56.140625" style="344" bestFit="1" customWidth="1"/>
    <col min="15107" max="15108" width="20.85546875" style="344" customWidth="1"/>
    <col min="15109" max="15109" width="20" style="344" customWidth="1"/>
    <col min="15110" max="15359" width="9.140625" style="344"/>
    <col min="15360" max="15360" width="11" style="344" customWidth="1"/>
    <col min="15361" max="15361" width="15.28515625" style="344" customWidth="1"/>
    <col min="15362" max="15362" width="56.140625" style="344" bestFit="1" customWidth="1"/>
    <col min="15363" max="15364" width="20.85546875" style="344" customWidth="1"/>
    <col min="15365" max="15365" width="20" style="344" customWidth="1"/>
    <col min="15366" max="15615" width="9.140625" style="344"/>
    <col min="15616" max="15616" width="11" style="344" customWidth="1"/>
    <col min="15617" max="15617" width="15.28515625" style="344" customWidth="1"/>
    <col min="15618" max="15618" width="56.140625" style="344" bestFit="1" customWidth="1"/>
    <col min="15619" max="15620" width="20.85546875" style="344" customWidth="1"/>
    <col min="15621" max="15621" width="20" style="344" customWidth="1"/>
    <col min="15622" max="15871" width="9.140625" style="344"/>
    <col min="15872" max="15872" width="11" style="344" customWidth="1"/>
    <col min="15873" max="15873" width="15.28515625" style="344" customWidth="1"/>
    <col min="15874" max="15874" width="56.140625" style="344" bestFit="1" customWidth="1"/>
    <col min="15875" max="15876" width="20.85546875" style="344" customWidth="1"/>
    <col min="15877" max="15877" width="20" style="344" customWidth="1"/>
    <col min="15878" max="16384" width="9.140625" style="344"/>
  </cols>
  <sheetData>
    <row r="1" spans="2:5" ht="31.5" x14ac:dyDescent="0.5">
      <c r="B1" s="1015" t="s">
        <v>0</v>
      </c>
      <c r="C1" s="1015"/>
      <c r="D1" s="1015"/>
      <c r="E1" s="1015"/>
    </row>
    <row r="2" spans="2:5" ht="36" x14ac:dyDescent="0.55000000000000004">
      <c r="B2" s="1016" t="s">
        <v>1076</v>
      </c>
      <c r="C2" s="1016"/>
      <c r="D2" s="1016"/>
      <c r="E2" s="1016"/>
    </row>
    <row r="3" spans="2:5" ht="15" x14ac:dyDescent="0.25">
      <c r="B3" s="989"/>
      <c r="C3" s="989"/>
      <c r="D3" s="989"/>
      <c r="E3" s="989"/>
    </row>
    <row r="4" spans="2:5" ht="27" thickBot="1" x14ac:dyDescent="0.45">
      <c r="B4" s="1017" t="s">
        <v>1110</v>
      </c>
      <c r="C4" s="1017"/>
      <c r="D4" s="1017"/>
      <c r="E4" s="1017"/>
    </row>
    <row r="5" spans="2:5" ht="25.5" x14ac:dyDescent="0.2">
      <c r="B5" s="991" t="s">
        <v>2</v>
      </c>
      <c r="C5" s="991" t="s">
        <v>3</v>
      </c>
      <c r="D5" s="691" t="s">
        <v>530</v>
      </c>
      <c r="E5" s="692" t="s">
        <v>1703</v>
      </c>
    </row>
    <row r="6" spans="2:5" ht="15.75" thickBot="1" x14ac:dyDescent="0.25">
      <c r="B6" s="992"/>
      <c r="C6" s="992"/>
      <c r="D6" s="693" t="s">
        <v>5</v>
      </c>
      <c r="E6" s="694" t="s">
        <v>5</v>
      </c>
    </row>
    <row r="7" spans="2:5" s="89" customFormat="1" ht="15" x14ac:dyDescent="0.25">
      <c r="B7" s="680">
        <v>20000000</v>
      </c>
      <c r="C7" s="681" t="s">
        <v>1090</v>
      </c>
      <c r="D7" s="695"/>
      <c r="E7" s="696"/>
    </row>
    <row r="8" spans="2:5" s="89" customFormat="1" ht="15" x14ac:dyDescent="0.25">
      <c r="B8" s="683">
        <v>21000000</v>
      </c>
      <c r="C8" s="684" t="s">
        <v>1091</v>
      </c>
      <c r="D8" s="697"/>
      <c r="E8" s="698"/>
    </row>
    <row r="9" spans="2:5" s="89" customFormat="1" ht="15" x14ac:dyDescent="0.25">
      <c r="B9" s="683">
        <v>21010000</v>
      </c>
      <c r="C9" s="684" t="s">
        <v>1092</v>
      </c>
      <c r="D9" s="697"/>
      <c r="E9" s="698"/>
    </row>
    <row r="10" spans="2:5" s="89" customFormat="1" ht="15" x14ac:dyDescent="0.25">
      <c r="B10" s="683">
        <v>21010100</v>
      </c>
      <c r="C10" s="684" t="s">
        <v>46</v>
      </c>
      <c r="D10" s="697"/>
      <c r="E10" s="698"/>
    </row>
    <row r="11" spans="2:5" x14ac:dyDescent="0.2">
      <c r="B11" s="351">
        <v>21010101</v>
      </c>
      <c r="C11" s="674" t="s">
        <v>1092</v>
      </c>
      <c r="D11" s="699">
        <v>0</v>
      </c>
      <c r="E11" s="700">
        <v>76592730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s="89" customFormat="1" ht="15.75" thickBot="1" x14ac:dyDescent="0.3">
      <c r="B14" s="358"/>
      <c r="C14" s="359" t="s">
        <v>1096</v>
      </c>
      <c r="D14" s="702">
        <f>SUM(D11:D13)</f>
        <v>0</v>
      </c>
      <c r="E14" s="702">
        <f>SUM(E11:E13)</f>
        <v>76592730</v>
      </c>
    </row>
    <row r="15" spans="2:5" s="89" customFormat="1" ht="15" x14ac:dyDescent="0.25">
      <c r="B15" s="680">
        <v>21020000</v>
      </c>
      <c r="C15" s="681" t="s">
        <v>1097</v>
      </c>
      <c r="D15" s="695"/>
      <c r="E15" s="704"/>
    </row>
    <row r="16" spans="2:5" s="89" customFormat="1" ht="15" x14ac:dyDescent="0.25">
      <c r="B16" s="683">
        <v>21020100</v>
      </c>
      <c r="C16" s="684" t="s">
        <v>48</v>
      </c>
      <c r="D16" s="697"/>
      <c r="E16" s="698"/>
    </row>
    <row r="17" spans="2:5" ht="15" thickBot="1" x14ac:dyDescent="0.25">
      <c r="B17" s="351">
        <v>21020101</v>
      </c>
      <c r="C17" s="674" t="s">
        <v>1098</v>
      </c>
      <c r="D17" s="699">
        <v>0</v>
      </c>
      <c r="E17" s="700">
        <v>4379060</v>
      </c>
    </row>
    <row r="18" spans="2:5" s="89" customFormat="1" ht="15.75" thickBot="1" x14ac:dyDescent="0.3">
      <c r="B18" s="358"/>
      <c r="C18" s="359" t="s">
        <v>1099</v>
      </c>
      <c r="D18" s="702">
        <f>SUM(D17)</f>
        <v>0</v>
      </c>
      <c r="E18" s="702">
        <f>SUM(E17)</f>
        <v>4379060</v>
      </c>
    </row>
    <row r="19" spans="2:5" s="89" customFormat="1"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s="89" customFormat="1" ht="15.75" hidden="1" thickBot="1" x14ac:dyDescent="0.3">
      <c r="B25" s="358"/>
      <c r="C25" s="359" t="s">
        <v>1105</v>
      </c>
      <c r="D25" s="702">
        <f>SUM(D20:D24)</f>
        <v>0</v>
      </c>
      <c r="E25" s="702">
        <f>SUM(E20:E24)</f>
        <v>0</v>
      </c>
    </row>
    <row r="26" spans="2:5" s="89" customFormat="1" ht="15.75" hidden="1" thickBot="1" x14ac:dyDescent="0.3">
      <c r="B26" s="683">
        <v>21030000</v>
      </c>
      <c r="C26" s="684" t="s">
        <v>52</v>
      </c>
      <c r="D26" s="695"/>
      <c r="E26" s="696"/>
    </row>
    <row r="27" spans="2:5" s="89" customFormat="1"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s="89" customFormat="1" ht="15.75" hidden="1" thickBot="1" x14ac:dyDescent="0.3">
      <c r="B31" s="358"/>
      <c r="C31" s="359" t="s">
        <v>1109</v>
      </c>
      <c r="D31" s="705">
        <f>SUM(D28:D30)</f>
        <v>0</v>
      </c>
      <c r="E31" s="705">
        <f>SUM(E28:E30)</f>
        <v>0</v>
      </c>
    </row>
    <row r="32" spans="2:5" s="89" customFormat="1" ht="19.5" thickBot="1" x14ac:dyDescent="0.35">
      <c r="B32" s="706"/>
      <c r="C32" s="707" t="s">
        <v>528</v>
      </c>
      <c r="D32" s="708">
        <f>D31+D25+D18+D14</f>
        <v>0</v>
      </c>
      <c r="E32" s="708">
        <f>E31+E25+E18+E14</f>
        <v>80971790</v>
      </c>
    </row>
    <row r="36" spans="4:5" x14ac:dyDescent="0.2">
      <c r="D36" s="690"/>
      <c r="E36" s="710"/>
    </row>
    <row r="37" spans="4:5" x14ac:dyDescent="0.2">
      <c r="D37" s="690"/>
    </row>
    <row r="38" spans="4:5" x14ac:dyDescent="0.2">
      <c r="D38" s="690"/>
    </row>
    <row r="39" spans="4:5" x14ac:dyDescent="0.2">
      <c r="D39" s="690"/>
    </row>
    <row r="40" spans="4:5" x14ac:dyDescent="0.2">
      <c r="D40" s="69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72" firstPageNumber="99" orientation="portrait" r:id="rId1"/>
  <headerFooter>
    <oddFooter>&amp;C&amp;"Rockwell,Bold"&amp;16&amp;P</oddFooter>
  </headerFooter>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1077</v>
      </c>
      <c r="C2" s="1016"/>
      <c r="D2" s="1016"/>
      <c r="E2" s="1016"/>
    </row>
    <row r="3" spans="2:5" s="338" customFormat="1" ht="15.75" thickBot="1" x14ac:dyDescent="0.3">
      <c r="B3" s="989"/>
      <c r="C3" s="989"/>
      <c r="D3" s="989"/>
      <c r="E3" s="989"/>
    </row>
    <row r="4" spans="2:5" s="421" customFormat="1" ht="27" hidden="1" customHeight="1"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60576024.479999997</v>
      </c>
      <c r="E11" s="700">
        <v>51630970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60576024.479999997</v>
      </c>
      <c r="E14" s="702">
        <f>SUM(E11:E13)</f>
        <v>51630970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2393070</v>
      </c>
      <c r="E17" s="700">
        <v>1800240</v>
      </c>
    </row>
    <row r="18" spans="2:5" ht="15.75" thickBot="1" x14ac:dyDescent="0.3">
      <c r="B18" s="358"/>
      <c r="C18" s="359" t="s">
        <v>1099</v>
      </c>
      <c r="D18" s="702">
        <f>SUM(D17)</f>
        <v>2393070</v>
      </c>
      <c r="E18" s="702">
        <f>SUM(E17)</f>
        <v>1800240</v>
      </c>
    </row>
    <row r="19" spans="2:5" ht="15" x14ac:dyDescent="0.25">
      <c r="B19" s="683">
        <v>21020200</v>
      </c>
      <c r="C19" s="684" t="s">
        <v>50</v>
      </c>
      <c r="D19" s="695"/>
      <c r="E19" s="696"/>
    </row>
    <row r="20" spans="2:5" x14ac:dyDescent="0.2">
      <c r="B20" s="351">
        <v>21020201</v>
      </c>
      <c r="C20" s="674" t="s">
        <v>1100</v>
      </c>
      <c r="D20" s="699">
        <v>460370690</v>
      </c>
      <c r="E20" s="700">
        <v>460370690</v>
      </c>
    </row>
    <row r="21" spans="2:5" hidden="1" x14ac:dyDescent="0.2">
      <c r="B21" s="351">
        <v>21020202</v>
      </c>
      <c r="C21" s="674" t="s">
        <v>1101</v>
      </c>
      <c r="D21" s="699">
        <v>0</v>
      </c>
      <c r="E21" s="700">
        <v>0</v>
      </c>
    </row>
    <row r="22" spans="2:5" ht="15" thickBot="1" x14ac:dyDescent="0.25">
      <c r="B22" s="351">
        <v>21020203</v>
      </c>
      <c r="C22" s="674" t="s">
        <v>1102</v>
      </c>
      <c r="D22" s="699">
        <v>300000000</v>
      </c>
      <c r="E22" s="700">
        <v>261300000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thickBot="1" x14ac:dyDescent="0.3">
      <c r="B25" s="358"/>
      <c r="C25" s="359" t="s">
        <v>1105</v>
      </c>
      <c r="D25" s="702">
        <f>SUM(D20:D24)</f>
        <v>760370690</v>
      </c>
      <c r="E25" s="702">
        <f>SUM(E20:E24)</f>
        <v>721670690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823339784.48000002</v>
      </c>
      <c r="E32" s="708">
        <f>E31+E25+E18+E14</f>
        <v>775101900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1114</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7527170</v>
      </c>
      <c r="E11" s="700">
        <v>4300950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7527170</v>
      </c>
      <c r="E14" s="702">
        <f>SUM(E11:E13)</f>
        <v>4300950</v>
      </c>
    </row>
    <row r="15" spans="2:5" ht="15.75" hidden="1" thickBot="1" x14ac:dyDescent="0.3">
      <c r="B15" s="680">
        <v>21020000</v>
      </c>
      <c r="C15" s="681" t="s">
        <v>1097</v>
      </c>
      <c r="D15" s="695"/>
      <c r="E15" s="704"/>
    </row>
    <row r="16" spans="2:5" ht="15.75" hidden="1" thickBot="1" x14ac:dyDescent="0.3">
      <c r="B16" s="683">
        <v>21020100</v>
      </c>
      <c r="C16" s="684" t="s">
        <v>48</v>
      </c>
      <c r="D16" s="697"/>
      <c r="E16" s="698"/>
    </row>
    <row r="17" spans="2:5" ht="15" hidden="1" thickBot="1" x14ac:dyDescent="0.25">
      <c r="B17" s="351">
        <v>21020101</v>
      </c>
      <c r="C17" s="674" t="s">
        <v>1098</v>
      </c>
      <c r="D17" s="699">
        <v>0</v>
      </c>
      <c r="E17" s="700">
        <v>0</v>
      </c>
    </row>
    <row r="18" spans="2:5" ht="15.75" hidden="1" thickBot="1" x14ac:dyDescent="0.3">
      <c r="B18" s="358"/>
      <c r="C18" s="359" t="s">
        <v>1099</v>
      </c>
      <c r="D18" s="702">
        <f>SUM(D17)</f>
        <v>0</v>
      </c>
      <c r="E18" s="702">
        <f>SUM(E17)</f>
        <v>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7527170</v>
      </c>
      <c r="E32" s="708">
        <f>E31+E25+E18+E14</f>
        <v>4300950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1079</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122533949.99529999</v>
      </c>
      <c r="E11" s="700">
        <v>110555580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122533949.99529999</v>
      </c>
      <c r="E14" s="702">
        <f>SUM(E11:E13)</f>
        <v>110555580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5628810</v>
      </c>
      <c r="E17" s="700">
        <v>5086130</v>
      </c>
    </row>
    <row r="18" spans="2:5" ht="15.75" thickBot="1" x14ac:dyDescent="0.3">
      <c r="B18" s="358"/>
      <c r="C18" s="359" t="s">
        <v>1099</v>
      </c>
      <c r="D18" s="702">
        <f>SUM(D17)</f>
        <v>5628810</v>
      </c>
      <c r="E18" s="702">
        <f>SUM(E17)</f>
        <v>5086130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128162759.99529999</v>
      </c>
      <c r="E32" s="708">
        <f>E31+E25+E18+E14</f>
        <v>115641710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1080</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x14ac:dyDescent="0.2">
      <c r="B11" s="351">
        <v>21010101</v>
      </c>
      <c r="C11" s="674" t="s">
        <v>1092</v>
      </c>
      <c r="D11" s="699">
        <v>37333154.920000002</v>
      </c>
      <c r="E11" s="700">
        <v>33631620</v>
      </c>
    </row>
    <row r="12" spans="2:5" x14ac:dyDescent="0.2">
      <c r="B12" s="351">
        <v>21010102</v>
      </c>
      <c r="C12" s="674" t="s">
        <v>1093</v>
      </c>
      <c r="D12" s="699">
        <v>0</v>
      </c>
      <c r="E12" s="700">
        <v>0</v>
      </c>
    </row>
    <row r="13" spans="2:5" ht="15" thickBot="1" x14ac:dyDescent="0.25">
      <c r="B13" s="355">
        <v>21010103</v>
      </c>
      <c r="C13" s="676" t="s">
        <v>1095</v>
      </c>
      <c r="D13" s="699">
        <v>0</v>
      </c>
      <c r="E13" s="701">
        <v>0</v>
      </c>
    </row>
    <row r="14" spans="2:5" ht="15.75" thickBot="1" x14ac:dyDescent="0.3">
      <c r="B14" s="358"/>
      <c r="C14" s="359" t="s">
        <v>1096</v>
      </c>
      <c r="D14" s="702">
        <f>SUM(D11:D13)</f>
        <v>37333154.920000002</v>
      </c>
      <c r="E14" s="702">
        <f>SUM(E11:E13)</f>
        <v>33631620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0</v>
      </c>
      <c r="E17" s="700">
        <v>1391650</v>
      </c>
    </row>
    <row r="18" spans="2:5" ht="15.75" thickBot="1" x14ac:dyDescent="0.3">
      <c r="B18" s="358"/>
      <c r="C18" s="359" t="s">
        <v>1099</v>
      </c>
      <c r="D18" s="702">
        <f>SUM(D17)</f>
        <v>0</v>
      </c>
      <c r="E18" s="702">
        <f>SUM(E17)</f>
        <v>1391650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37333154.920000002</v>
      </c>
      <c r="E32" s="708">
        <f>E31+E25+E18+E14</f>
        <v>35023270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174" orientation="portrait" r:id="rId1"/>
  <headerFooter>
    <oddFooter>&amp;C&amp;"Rockwell,Bold"&amp;16&amp;P</oddFooter>
  </headerFooter>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18"/>
  <sheetViews>
    <sheetView view="pageBreakPreview" zoomScale="60" zoomScaleNormal="100" workbookViewId="0">
      <selection activeCell="M13" sqref="M13"/>
    </sheetView>
  </sheetViews>
  <sheetFormatPr defaultRowHeight="15" x14ac:dyDescent="0.25"/>
  <cols>
    <col min="1" max="16384" width="9.140625" style="136"/>
  </cols>
  <sheetData>
    <row r="1" spans="1:9" x14ac:dyDescent="0.25">
      <c r="A1" s="1020" t="s">
        <v>400</v>
      </c>
      <c r="B1" s="1020"/>
      <c r="C1" s="1020"/>
      <c r="D1" s="1020"/>
      <c r="E1" s="1020"/>
      <c r="F1" s="1020"/>
      <c r="G1" s="1020"/>
      <c r="H1" s="1020"/>
      <c r="I1" s="1020"/>
    </row>
    <row r="2" spans="1:9" x14ac:dyDescent="0.25">
      <c r="A2" s="1020"/>
      <c r="B2" s="1020"/>
      <c r="C2" s="1020"/>
      <c r="D2" s="1020"/>
      <c r="E2" s="1020"/>
      <c r="F2" s="1020"/>
      <c r="G2" s="1020"/>
      <c r="H2" s="1020"/>
      <c r="I2" s="1020"/>
    </row>
    <row r="3" spans="1:9" x14ac:dyDescent="0.25">
      <c r="A3" s="1020"/>
      <c r="B3" s="1020"/>
      <c r="C3" s="1020"/>
      <c r="D3" s="1020"/>
      <c r="E3" s="1020"/>
      <c r="F3" s="1020"/>
      <c r="G3" s="1020"/>
      <c r="H3" s="1020"/>
      <c r="I3" s="1020"/>
    </row>
    <row r="4" spans="1:9" x14ac:dyDescent="0.25">
      <c r="A4" s="1020"/>
      <c r="B4" s="1020"/>
      <c r="C4" s="1020"/>
      <c r="D4" s="1020"/>
      <c r="E4" s="1020"/>
      <c r="F4" s="1020"/>
      <c r="G4" s="1020"/>
      <c r="H4" s="1020"/>
      <c r="I4" s="1020"/>
    </row>
    <row r="5" spans="1:9" x14ac:dyDescent="0.25">
      <c r="A5" s="1020"/>
      <c r="B5" s="1020"/>
      <c r="C5" s="1020"/>
      <c r="D5" s="1020"/>
      <c r="E5" s="1020"/>
      <c r="F5" s="1020"/>
      <c r="G5" s="1020"/>
      <c r="H5" s="1020"/>
      <c r="I5" s="1020"/>
    </row>
    <row r="6" spans="1:9" x14ac:dyDescent="0.25">
      <c r="A6" s="1020"/>
      <c r="B6" s="1020"/>
      <c r="C6" s="1020"/>
      <c r="D6" s="1020"/>
      <c r="E6" s="1020"/>
      <c r="F6" s="1020"/>
      <c r="G6" s="1020"/>
      <c r="H6" s="1020"/>
      <c r="I6" s="1020"/>
    </row>
    <row r="7" spans="1:9" x14ac:dyDescent="0.25">
      <c r="A7" s="1020"/>
      <c r="B7" s="1020"/>
      <c r="C7" s="1020"/>
      <c r="D7" s="1020"/>
      <c r="E7" s="1020"/>
      <c r="F7" s="1020"/>
      <c r="G7" s="1020"/>
      <c r="H7" s="1020"/>
      <c r="I7" s="1020"/>
    </row>
    <row r="8" spans="1:9" x14ac:dyDescent="0.25">
      <c r="A8" s="1020"/>
      <c r="B8" s="1020"/>
      <c r="C8" s="1020"/>
      <c r="D8" s="1020"/>
      <c r="E8" s="1020"/>
      <c r="F8" s="1020"/>
      <c r="G8" s="1020"/>
      <c r="H8" s="1020"/>
      <c r="I8" s="1020"/>
    </row>
    <row r="9" spans="1:9" x14ac:dyDescent="0.25">
      <c r="A9" s="1020"/>
      <c r="B9" s="1020"/>
      <c r="C9" s="1020"/>
      <c r="D9" s="1020"/>
      <c r="E9" s="1020"/>
      <c r="F9" s="1020"/>
      <c r="G9" s="1020"/>
      <c r="H9" s="1020"/>
      <c r="I9" s="1020"/>
    </row>
    <row r="10" spans="1:9" x14ac:dyDescent="0.25">
      <c r="A10" s="1020"/>
      <c r="B10" s="1020"/>
      <c r="C10" s="1020"/>
      <c r="D10" s="1020"/>
      <c r="E10" s="1020"/>
      <c r="F10" s="1020"/>
      <c r="G10" s="1020"/>
      <c r="H10" s="1020"/>
      <c r="I10" s="1020"/>
    </row>
    <row r="11" spans="1:9" x14ac:dyDescent="0.25">
      <c r="A11" s="1020"/>
      <c r="B11" s="1020"/>
      <c r="C11" s="1020"/>
      <c r="D11" s="1020"/>
      <c r="E11" s="1020"/>
      <c r="F11" s="1020"/>
      <c r="G11" s="1020"/>
      <c r="H11" s="1020"/>
      <c r="I11" s="1020"/>
    </row>
    <row r="12" spans="1:9" x14ac:dyDescent="0.25">
      <c r="A12" s="1020"/>
      <c r="B12" s="1020"/>
      <c r="C12" s="1020"/>
      <c r="D12" s="1020"/>
      <c r="E12" s="1020"/>
      <c r="F12" s="1020"/>
      <c r="G12" s="1020"/>
      <c r="H12" s="1020"/>
      <c r="I12" s="1020"/>
    </row>
    <row r="13" spans="1:9" x14ac:dyDescent="0.25">
      <c r="A13" s="1020"/>
      <c r="B13" s="1020"/>
      <c r="C13" s="1020"/>
      <c r="D13" s="1020"/>
      <c r="E13" s="1020"/>
      <c r="F13" s="1020"/>
      <c r="G13" s="1020"/>
      <c r="H13" s="1020"/>
      <c r="I13" s="1020"/>
    </row>
    <row r="14" spans="1:9" x14ac:dyDescent="0.25">
      <c r="A14" s="1020"/>
      <c r="B14" s="1020"/>
      <c r="C14" s="1020"/>
      <c r="D14" s="1020"/>
      <c r="E14" s="1020"/>
      <c r="F14" s="1020"/>
      <c r="G14" s="1020"/>
      <c r="H14" s="1020"/>
      <c r="I14" s="1020"/>
    </row>
    <row r="15" spans="1:9" x14ac:dyDescent="0.25">
      <c r="A15" s="1020"/>
      <c r="B15" s="1020"/>
      <c r="C15" s="1020"/>
      <c r="D15" s="1020"/>
      <c r="E15" s="1020"/>
      <c r="F15" s="1020"/>
      <c r="G15" s="1020"/>
      <c r="H15" s="1020"/>
      <c r="I15" s="1020"/>
    </row>
    <row r="16" spans="1:9" x14ac:dyDescent="0.25">
      <c r="A16" s="1020"/>
      <c r="B16" s="1020"/>
      <c r="C16" s="1020"/>
      <c r="D16" s="1020"/>
      <c r="E16" s="1020"/>
      <c r="F16" s="1020"/>
      <c r="G16" s="1020"/>
      <c r="H16" s="1020"/>
      <c r="I16" s="1020"/>
    </row>
    <row r="17" spans="1:9" x14ac:dyDescent="0.25">
      <c r="A17" s="1020"/>
      <c r="B17" s="1020"/>
      <c r="C17" s="1020"/>
      <c r="D17" s="1020"/>
      <c r="E17" s="1020"/>
      <c r="F17" s="1020"/>
      <c r="G17" s="1020"/>
      <c r="H17" s="1020"/>
      <c r="I17" s="1020"/>
    </row>
    <row r="18" spans="1:9" x14ac:dyDescent="0.25">
      <c r="A18" s="1020"/>
      <c r="B18" s="1020"/>
      <c r="C18" s="1020"/>
      <c r="D18" s="1020"/>
      <c r="E18" s="1020"/>
      <c r="F18" s="1020"/>
      <c r="G18" s="1020"/>
      <c r="H18" s="1020"/>
      <c r="I18" s="1020"/>
    </row>
  </sheetData>
  <mergeCells count="1">
    <mergeCell ref="A1:I18"/>
  </mergeCells>
  <pageMargins left="0.7" right="0.7" top="0.75" bottom="0.75" header="0.3" footer="0.3"/>
  <pageSetup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F128"/>
  <sheetViews>
    <sheetView view="pageBreakPreview" topLeftCell="A2" zoomScale="86" zoomScaleNormal="100" zoomScaleSheetLayoutView="86" workbookViewId="0">
      <pane xSplit="2" ySplit="7" topLeftCell="C108"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18" style="310" customWidth="1"/>
    <col min="2" max="2" width="61" style="136" customWidth="1"/>
    <col min="3" max="3" width="20.42578125" style="251" customWidth="1"/>
    <col min="4" max="4" width="20.42578125" style="136" customWidth="1"/>
    <col min="5" max="5" width="22.5703125" style="136" customWidth="1"/>
    <col min="6" max="6" width="17.85546875" style="251" customWidth="1"/>
    <col min="7" max="16384" width="9.140625" style="136"/>
  </cols>
  <sheetData>
    <row r="1" spans="1:6" s="338" customFormat="1" ht="36" x14ac:dyDescent="0.55000000000000004">
      <c r="A1" s="960" t="s">
        <v>0</v>
      </c>
      <c r="B1" s="960"/>
      <c r="C1" s="960"/>
      <c r="D1" s="960"/>
      <c r="E1" s="960"/>
      <c r="F1" s="858"/>
    </row>
    <row r="2" spans="1:6" s="338" customFormat="1" ht="31.5" x14ac:dyDescent="0.5">
      <c r="A2" s="961" t="s">
        <v>1</v>
      </c>
      <c r="B2" s="961"/>
      <c r="C2" s="961"/>
      <c r="D2" s="961"/>
      <c r="E2" s="961"/>
      <c r="F2" s="858"/>
    </row>
    <row r="3" spans="1:6" s="338" customFormat="1" ht="31.5" x14ac:dyDescent="0.2">
      <c r="A3" s="962" t="s">
        <v>1115</v>
      </c>
      <c r="B3" s="962"/>
      <c r="C3" s="962"/>
      <c r="D3" s="962"/>
      <c r="E3" s="962"/>
      <c r="F3" s="858"/>
    </row>
    <row r="4" spans="1:6" s="137" customFormat="1" ht="7.5" thickBot="1" x14ac:dyDescent="0.2">
      <c r="C4" s="254"/>
      <c r="F4" s="254"/>
    </row>
    <row r="5" spans="1:6" s="282" customFormat="1" x14ac:dyDescent="0.25">
      <c r="A5" s="976" t="s">
        <v>209</v>
      </c>
      <c r="B5" s="978" t="s">
        <v>210</v>
      </c>
      <c r="C5" s="1021" t="s">
        <v>4</v>
      </c>
      <c r="D5" s="1021" t="s">
        <v>207</v>
      </c>
      <c r="E5" s="1021" t="s">
        <v>1701</v>
      </c>
      <c r="F5" s="1021" t="s">
        <v>1719</v>
      </c>
    </row>
    <row r="6" spans="1:6" s="282" customFormat="1" ht="15.75" thickBot="1" x14ac:dyDescent="0.3">
      <c r="A6" s="977"/>
      <c r="B6" s="979"/>
      <c r="C6" s="1022"/>
      <c r="D6" s="1022"/>
      <c r="E6" s="1022"/>
      <c r="F6" s="1022"/>
    </row>
    <row r="7" spans="1:6" ht="16.5" thickBot="1" x14ac:dyDescent="0.3">
      <c r="A7" s="283"/>
      <c r="B7" s="284"/>
      <c r="C7" s="341" t="s">
        <v>5</v>
      </c>
      <c r="D7" s="341" t="s">
        <v>5</v>
      </c>
      <c r="E7" s="342" t="s">
        <v>5</v>
      </c>
      <c r="F7" s="342" t="s">
        <v>5</v>
      </c>
    </row>
    <row r="8" spans="1:6" s="294" customFormat="1" x14ac:dyDescent="0.25">
      <c r="A8" s="301"/>
      <c r="B8" s="302" t="s">
        <v>137</v>
      </c>
      <c r="C8" s="303"/>
      <c r="D8" s="302"/>
      <c r="E8" s="302"/>
      <c r="F8" s="859"/>
    </row>
    <row r="9" spans="1:6" x14ac:dyDescent="0.25">
      <c r="A9" s="286" t="s">
        <v>213</v>
      </c>
      <c r="B9" s="289" t="s">
        <v>214</v>
      </c>
      <c r="C9" s="288">
        <v>4407059870</v>
      </c>
      <c r="D9" s="288">
        <v>4040000000</v>
      </c>
      <c r="E9" s="288">
        <f>'01 - GOV (3)'!F181</f>
        <v>3375000000</v>
      </c>
      <c r="F9" s="288">
        <f>'01 - GOV (3)'!G181</f>
        <v>0</v>
      </c>
    </row>
    <row r="10" spans="1:6" x14ac:dyDescent="0.25">
      <c r="A10" s="286" t="s">
        <v>215</v>
      </c>
      <c r="B10" s="289" t="s">
        <v>216</v>
      </c>
      <c r="C10" s="288">
        <v>2643960</v>
      </c>
      <c r="D10" s="288">
        <v>962430</v>
      </c>
      <c r="E10" s="288">
        <f>'05 - PENSION (2)'!F181</f>
        <v>1583960</v>
      </c>
      <c r="F10" s="288">
        <f>'05 - PENSION (2)'!G181</f>
        <v>0</v>
      </c>
    </row>
    <row r="11" spans="1:6" x14ac:dyDescent="0.25">
      <c r="A11" s="290" t="s">
        <v>217</v>
      </c>
      <c r="B11" s="289" t="s">
        <v>218</v>
      </c>
      <c r="C11" s="288">
        <v>10575820</v>
      </c>
      <c r="D11" s="288">
        <v>594623270</v>
      </c>
      <c r="E11" s="288">
        <v>0</v>
      </c>
      <c r="F11" s="288">
        <v>0</v>
      </c>
    </row>
    <row r="12" spans="1:6" x14ac:dyDescent="0.25">
      <c r="A12" s="286" t="s">
        <v>219</v>
      </c>
      <c r="B12" s="289" t="s">
        <v>220</v>
      </c>
      <c r="C12" s="288">
        <v>1290503940</v>
      </c>
      <c r="D12" s="288">
        <v>700000000</v>
      </c>
      <c r="E12" s="288">
        <f>'06 - OSHA (2)'!F181</f>
        <v>1200503000</v>
      </c>
      <c r="F12" s="288">
        <f>'06 - OSHA (2)'!G181</f>
        <v>0</v>
      </c>
    </row>
    <row r="13" spans="1:6" x14ac:dyDescent="0.25">
      <c r="A13" s="286" t="s">
        <v>221</v>
      </c>
      <c r="B13" s="289" t="s">
        <v>222</v>
      </c>
      <c r="C13" s="288">
        <v>69230000</v>
      </c>
      <c r="D13" s="288">
        <v>50000000</v>
      </c>
      <c r="E13" s="288">
        <f>'07 - OSHAC (2)'!F181</f>
        <v>69230000</v>
      </c>
      <c r="F13" s="288">
        <f>'07 - OSHAC (2)'!G181</f>
        <v>0</v>
      </c>
    </row>
    <row r="14" spans="1:6" x14ac:dyDescent="0.25">
      <c r="A14" s="286" t="s">
        <v>223</v>
      </c>
      <c r="B14" s="289" t="s">
        <v>224</v>
      </c>
      <c r="C14" s="288">
        <v>12172990</v>
      </c>
      <c r="D14" s="288">
        <v>12172990</v>
      </c>
      <c r="E14" s="288">
        <f>'08 - AUGS (2)'!F181</f>
        <v>12000000</v>
      </c>
      <c r="F14" s="288">
        <f>'08 - AUGS (2)'!G181</f>
        <v>0</v>
      </c>
    </row>
    <row r="15" spans="1:6" x14ac:dyDescent="0.25">
      <c r="A15" s="286" t="s">
        <v>225</v>
      </c>
      <c r="B15" s="289" t="s">
        <v>226</v>
      </c>
      <c r="C15" s="288">
        <v>12690990</v>
      </c>
      <c r="D15" s="288">
        <v>23860900</v>
      </c>
      <c r="E15" s="288">
        <f>'09 - AUGLG (2)'!F181</f>
        <v>12000000</v>
      </c>
      <c r="F15" s="288">
        <f>'09 - AUGLG (2)'!G181</f>
        <v>0</v>
      </c>
    </row>
    <row r="16" spans="1:6" x14ac:dyDescent="0.25">
      <c r="A16" s="286" t="s">
        <v>227</v>
      </c>
      <c r="B16" s="289" t="s">
        <v>228</v>
      </c>
      <c r="C16" s="288">
        <v>211542310</v>
      </c>
      <c r="D16" s="288">
        <v>77003120</v>
      </c>
      <c r="E16" s="288">
        <f>'10 - MHRCB (2)'!F181</f>
        <v>154042310</v>
      </c>
      <c r="F16" s="288">
        <f>'10 - MHRCB (2)'!G181</f>
        <v>0</v>
      </c>
    </row>
    <row r="17" spans="1:6" x14ac:dyDescent="0.25">
      <c r="A17" s="286" t="s">
        <v>229</v>
      </c>
      <c r="B17" s="289" t="s">
        <v>230</v>
      </c>
      <c r="C17" s="288">
        <v>15000000</v>
      </c>
      <c r="D17" s="288">
        <v>5460130</v>
      </c>
      <c r="E17" s="288">
        <f>'11 - CSC (2)'!F181</f>
        <v>5260000</v>
      </c>
      <c r="F17" s="288">
        <f>'11 - CSC (2)'!G181</f>
        <v>0</v>
      </c>
    </row>
    <row r="18" spans="1:6" x14ac:dyDescent="0.25">
      <c r="A18" s="286" t="s">
        <v>231</v>
      </c>
      <c r="B18" s="289" t="s">
        <v>232</v>
      </c>
      <c r="C18" s="288">
        <v>400000000</v>
      </c>
      <c r="D18" s="288">
        <v>145603250</v>
      </c>
      <c r="E18" s="288">
        <f>'12 - LGSC (2)'!F181</f>
        <v>300000000</v>
      </c>
      <c r="F18" s="288">
        <f>'12 - LGSC (2)'!G181</f>
        <v>0</v>
      </c>
    </row>
    <row r="19" spans="1:6" x14ac:dyDescent="0.25">
      <c r="A19" s="286" t="s">
        <v>233</v>
      </c>
      <c r="B19" s="289" t="s">
        <v>234</v>
      </c>
      <c r="C19" s="288">
        <v>1500000000</v>
      </c>
      <c r="D19" s="288">
        <v>24000000</v>
      </c>
      <c r="E19" s="288">
        <f>'13 - OSIEC (2)'!F181</f>
        <v>30000000</v>
      </c>
      <c r="F19" s="288">
        <f>'13 - OSIEC (2)'!G181</f>
        <v>0</v>
      </c>
    </row>
    <row r="20" spans="1:6" x14ac:dyDescent="0.25">
      <c r="A20" s="286" t="s">
        <v>235</v>
      </c>
      <c r="B20" s="289" t="s">
        <v>236</v>
      </c>
      <c r="C20" s="288">
        <v>32355000</v>
      </c>
      <c r="D20" s="288">
        <v>11777490</v>
      </c>
      <c r="E20" s="288">
        <f>'14 - MIST (2)'!F181</f>
        <v>30000000</v>
      </c>
      <c r="F20" s="288">
        <f>'14 - MIST (2)'!G181</f>
        <v>0</v>
      </c>
    </row>
    <row r="21" spans="1:6" x14ac:dyDescent="0.25">
      <c r="A21" s="286" t="s">
        <v>237</v>
      </c>
      <c r="B21" s="289" t="s">
        <v>238</v>
      </c>
      <c r="C21" s="288">
        <v>0</v>
      </c>
      <c r="D21" s="288"/>
      <c r="E21" s="288">
        <f>'15 - REGIONAL'!F181</f>
        <v>36000000</v>
      </c>
      <c r="F21" s="288">
        <f>'15 - REGIONAL'!G181</f>
        <v>0</v>
      </c>
    </row>
    <row r="22" spans="1:6" x14ac:dyDescent="0.25">
      <c r="A22" s="290" t="s">
        <v>1082</v>
      </c>
      <c r="B22" s="289" t="s">
        <v>239</v>
      </c>
      <c r="C22" s="288">
        <v>46000000</v>
      </c>
      <c r="D22" s="288">
        <v>5000000</v>
      </c>
      <c r="E22" s="288">
        <v>0</v>
      </c>
      <c r="F22" s="288">
        <v>0</v>
      </c>
    </row>
    <row r="23" spans="1:6" x14ac:dyDescent="0.25">
      <c r="A23" s="286" t="s">
        <v>240</v>
      </c>
      <c r="B23" s="289" t="s">
        <v>241</v>
      </c>
      <c r="C23" s="288">
        <v>12990000</v>
      </c>
      <c r="D23" s="288">
        <v>3000000</v>
      </c>
      <c r="E23" s="288">
        <f>'16 - LG (2)'!F181</f>
        <v>10000000</v>
      </c>
      <c r="F23" s="288">
        <f>'16 - LG (2)'!G181</f>
        <v>0</v>
      </c>
    </row>
    <row r="24" spans="1:6" s="294" customFormat="1" ht="15.75" thickBot="1" x14ac:dyDescent="0.3">
      <c r="A24" s="291"/>
      <c r="B24" s="292" t="s">
        <v>242</v>
      </c>
      <c r="C24" s="293">
        <v>8022764880</v>
      </c>
      <c r="D24" s="293">
        <f>SUM(D9:D23)</f>
        <v>5693463580</v>
      </c>
      <c r="E24" s="293">
        <f>SUM(E9:E23)</f>
        <v>5235619270</v>
      </c>
      <c r="F24" s="293">
        <f>SUM(F9:F23)</f>
        <v>0</v>
      </c>
    </row>
    <row r="25" spans="1:6" s="294" customFormat="1" x14ac:dyDescent="0.25">
      <c r="A25" s="295"/>
      <c r="B25" s="296" t="s">
        <v>138</v>
      </c>
      <c r="C25" s="297"/>
      <c r="D25" s="297"/>
      <c r="E25" s="297"/>
      <c r="F25" s="297"/>
    </row>
    <row r="26" spans="1:6" x14ac:dyDescent="0.25">
      <c r="A26" s="286" t="s">
        <v>243</v>
      </c>
      <c r="B26" s="289" t="s">
        <v>244</v>
      </c>
      <c r="C26" s="288">
        <v>88308110</v>
      </c>
      <c r="D26" s="288">
        <v>22144870</v>
      </c>
      <c r="E26" s="288">
        <f>'17 - AGRIC (2)'!F181</f>
        <v>41700000</v>
      </c>
      <c r="F26" s="288">
        <f>'17 - AGRIC (2)'!G181</f>
        <v>0</v>
      </c>
    </row>
    <row r="27" spans="1:6" x14ac:dyDescent="0.25">
      <c r="A27" s="286" t="s">
        <v>245</v>
      </c>
      <c r="B27" s="289" t="s">
        <v>246</v>
      </c>
      <c r="C27" s="288">
        <v>15000000</v>
      </c>
      <c r="D27" s="288">
        <v>2500000</v>
      </c>
      <c r="E27" s="288">
        <v>0</v>
      </c>
      <c r="F27" s="288">
        <v>0</v>
      </c>
    </row>
    <row r="28" spans="1:6" x14ac:dyDescent="0.25">
      <c r="A28" s="286" t="s">
        <v>247</v>
      </c>
      <c r="B28" s="289" t="s">
        <v>248</v>
      </c>
      <c r="C28" s="288">
        <v>5816700</v>
      </c>
      <c r="D28" s="288">
        <v>2117330</v>
      </c>
      <c r="E28" s="288">
        <f>'19 - OSADEP (2)'!F181</f>
        <v>2000000</v>
      </c>
      <c r="F28" s="288">
        <f>'19 - OSADEP (2)'!G181</f>
        <v>0</v>
      </c>
    </row>
    <row r="29" spans="1:6" x14ac:dyDescent="0.25">
      <c r="A29" s="286" t="s">
        <v>249</v>
      </c>
      <c r="B29" s="289" t="s">
        <v>250</v>
      </c>
      <c r="C29" s="288">
        <v>10093760</v>
      </c>
      <c r="D29" s="288">
        <v>3674220</v>
      </c>
      <c r="E29" s="288">
        <f>'20 - OSADEC (2)'!F181</f>
        <v>5000000</v>
      </c>
      <c r="F29" s="288">
        <f>'20 - OSADEC (2)'!G181</f>
        <v>0</v>
      </c>
    </row>
    <row r="30" spans="1:6" s="294" customFormat="1" ht="15.75" thickBot="1" x14ac:dyDescent="0.3">
      <c r="A30" s="298"/>
      <c r="B30" s="299" t="s">
        <v>251</v>
      </c>
      <c r="C30" s="300">
        <v>119218570</v>
      </c>
      <c r="D30" s="300">
        <f>SUM(D26:D29)</f>
        <v>30436420</v>
      </c>
      <c r="E30" s="300">
        <f>SUM(E26:E29)</f>
        <v>48700000</v>
      </c>
      <c r="F30" s="300">
        <f>SUM(F26:F29)</f>
        <v>0</v>
      </c>
    </row>
    <row r="31" spans="1:6" s="294" customFormat="1" x14ac:dyDescent="0.25">
      <c r="A31" s="301"/>
      <c r="B31" s="302" t="s">
        <v>139</v>
      </c>
      <c r="C31" s="303"/>
      <c r="D31" s="303"/>
      <c r="E31" s="303"/>
      <c r="F31" s="303"/>
    </row>
    <row r="32" spans="1:6" x14ac:dyDescent="0.25">
      <c r="A32" s="286" t="s">
        <v>252</v>
      </c>
      <c r="B32" s="289" t="s">
        <v>253</v>
      </c>
      <c r="C32" s="288">
        <v>0</v>
      </c>
      <c r="D32" s="288"/>
      <c r="E32" s="288">
        <f>'21 - MEPBD (2)'!F181</f>
        <v>159100000</v>
      </c>
      <c r="F32" s="288">
        <f>'21 - MEPBD (2)'!G181</f>
        <v>0</v>
      </c>
    </row>
    <row r="33" spans="1:6" x14ac:dyDescent="0.25">
      <c r="A33" s="290" t="s">
        <v>254</v>
      </c>
      <c r="B33" s="289" t="s">
        <v>255</v>
      </c>
      <c r="C33" s="288">
        <v>263472760</v>
      </c>
      <c r="D33" s="288">
        <v>95906230</v>
      </c>
      <c r="E33" s="288"/>
      <c r="F33" s="288"/>
    </row>
    <row r="34" spans="1:6" x14ac:dyDescent="0.25">
      <c r="A34" s="286" t="s">
        <v>256</v>
      </c>
      <c r="B34" s="289" t="s">
        <v>257</v>
      </c>
      <c r="C34" s="288">
        <v>35380000</v>
      </c>
      <c r="D34" s="288">
        <v>12878610</v>
      </c>
      <c r="E34" s="288">
        <f>'22 - SBS (2)'!F181</f>
        <v>35380000</v>
      </c>
      <c r="F34" s="288">
        <f>'22 - SBS (2)'!G181</f>
        <v>0</v>
      </c>
    </row>
    <row r="35" spans="1:6" x14ac:dyDescent="0.25">
      <c r="A35" s="286" t="s">
        <v>258</v>
      </c>
      <c r="B35" s="289" t="s">
        <v>259</v>
      </c>
      <c r="C35" s="288">
        <v>33460000</v>
      </c>
      <c r="D35" s="288">
        <v>10000000</v>
      </c>
      <c r="E35" s="288">
        <f>'20 - PPA (3)'!F181</f>
        <v>19560000</v>
      </c>
      <c r="F35" s="288">
        <f>'20 - PPA (3)'!G181</f>
        <v>0</v>
      </c>
    </row>
    <row r="36" spans="1:6" s="294" customFormat="1" ht="15.75" thickBot="1" x14ac:dyDescent="0.3">
      <c r="A36" s="291"/>
      <c r="B36" s="292" t="s">
        <v>260</v>
      </c>
      <c r="C36" s="293">
        <v>332312760</v>
      </c>
      <c r="D36" s="293">
        <f>SUM(D32:D35)</f>
        <v>118784840</v>
      </c>
      <c r="E36" s="293">
        <f>SUM(E32:E35)</f>
        <v>214040000</v>
      </c>
      <c r="F36" s="293">
        <f>SUM(F32:F35)</f>
        <v>0</v>
      </c>
    </row>
    <row r="37" spans="1:6" s="294" customFormat="1" x14ac:dyDescent="0.25">
      <c r="A37" s="295"/>
      <c r="B37" s="296" t="s">
        <v>140</v>
      </c>
      <c r="C37" s="297"/>
      <c r="D37" s="297"/>
      <c r="E37" s="297"/>
      <c r="F37" s="297"/>
    </row>
    <row r="38" spans="1:6" x14ac:dyDescent="0.25">
      <c r="A38" s="286" t="s">
        <v>261</v>
      </c>
      <c r="B38" s="289" t="s">
        <v>407</v>
      </c>
      <c r="C38" s="288">
        <v>109803620</v>
      </c>
      <c r="D38" s="288">
        <v>698921300</v>
      </c>
      <c r="E38" s="288">
        <f>'24 - COMMERCE (2)'!F181</f>
        <v>75000000</v>
      </c>
      <c r="F38" s="288">
        <f>'24 - COMMERCE (2)'!G181</f>
        <v>0</v>
      </c>
    </row>
    <row r="39" spans="1:6" x14ac:dyDescent="0.25">
      <c r="A39" s="286" t="s">
        <v>262</v>
      </c>
      <c r="B39" s="289" t="s">
        <v>263</v>
      </c>
      <c r="C39" s="288">
        <v>8060040</v>
      </c>
      <c r="D39" s="288">
        <v>2933930</v>
      </c>
      <c r="E39" s="288">
        <f>'25 - MICRO (2)'!F181</f>
        <v>8060040</v>
      </c>
      <c r="F39" s="288">
        <f>'25 - MICRO (2)'!G181</f>
        <v>0</v>
      </c>
    </row>
    <row r="40" spans="1:6" x14ac:dyDescent="0.25">
      <c r="A40" s="286" t="s">
        <v>264</v>
      </c>
      <c r="B40" s="289" t="s">
        <v>265</v>
      </c>
      <c r="C40" s="288">
        <v>0</v>
      </c>
      <c r="D40" s="288">
        <v>0</v>
      </c>
      <c r="E40" s="288">
        <f>'26 - TOURISMC'!F181</f>
        <v>7759110</v>
      </c>
      <c r="F40" s="288">
        <f>'26 - TOURISMC'!G181</f>
        <v>0</v>
      </c>
    </row>
    <row r="41" spans="1:6" x14ac:dyDescent="0.25">
      <c r="A41" s="290" t="s">
        <v>266</v>
      </c>
      <c r="B41" s="289" t="s">
        <v>267</v>
      </c>
      <c r="C41" s="288">
        <v>4759110</v>
      </c>
      <c r="D41" s="288">
        <v>1732360</v>
      </c>
      <c r="E41" s="288"/>
      <c r="F41" s="288"/>
    </row>
    <row r="42" spans="1:6" x14ac:dyDescent="0.25">
      <c r="A42" s="286" t="s">
        <v>268</v>
      </c>
      <c r="B42" s="289" t="s">
        <v>269</v>
      </c>
      <c r="C42" s="288">
        <v>10500000</v>
      </c>
      <c r="D42" s="288">
        <v>3822090</v>
      </c>
      <c r="E42" s="288">
        <f>'27 - ARTSC (2)'!F181</f>
        <v>6000000</v>
      </c>
      <c r="F42" s="288">
        <f>'27 - ARTSC (2)'!G181</f>
        <v>0</v>
      </c>
    </row>
    <row r="43" spans="1:6" x14ac:dyDescent="0.25">
      <c r="A43" s="290" t="s">
        <v>270</v>
      </c>
      <c r="B43" s="289" t="s">
        <v>271</v>
      </c>
      <c r="C43" s="288">
        <v>90042530</v>
      </c>
      <c r="D43" s="288">
        <v>0</v>
      </c>
      <c r="E43" s="288"/>
      <c r="F43" s="288"/>
    </row>
    <row r="44" spans="1:6" x14ac:dyDescent="0.25">
      <c r="A44" s="286" t="s">
        <v>272</v>
      </c>
      <c r="B44" s="289" t="s">
        <v>273</v>
      </c>
      <c r="C44" s="288">
        <v>5083800</v>
      </c>
      <c r="D44" s="288">
        <v>1850550</v>
      </c>
      <c r="E44" s="288">
        <f>'28 - TOURISMB (2)'!F181</f>
        <v>23083800</v>
      </c>
      <c r="F44" s="288">
        <f>'28 - TOURISMB (2)'!G181</f>
        <v>0</v>
      </c>
    </row>
    <row r="45" spans="1:6" ht="15.75" thickBot="1" x14ac:dyDescent="0.3">
      <c r="A45" s="298"/>
      <c r="B45" s="299" t="s">
        <v>274</v>
      </c>
      <c r="C45" s="300">
        <v>228249100</v>
      </c>
      <c r="D45" s="300">
        <f>SUM(D38:D44)</f>
        <v>709260230</v>
      </c>
      <c r="E45" s="300">
        <f>SUM(E38:E44)</f>
        <v>119902950</v>
      </c>
      <c r="F45" s="300">
        <f>SUM(F38:F44)</f>
        <v>0</v>
      </c>
    </row>
    <row r="46" spans="1:6" s="294" customFormat="1" x14ac:dyDescent="0.25">
      <c r="A46" s="301"/>
      <c r="B46" s="302" t="s">
        <v>141</v>
      </c>
      <c r="C46" s="303"/>
      <c r="D46" s="303"/>
      <c r="E46" s="303"/>
      <c r="F46" s="303"/>
    </row>
    <row r="47" spans="1:6" s="294" customFormat="1" x14ac:dyDescent="0.25">
      <c r="A47" s="286" t="s">
        <v>275</v>
      </c>
      <c r="B47" s="289" t="s">
        <v>276</v>
      </c>
      <c r="C47" s="288">
        <v>421560790</v>
      </c>
      <c r="D47" s="288">
        <v>294892010</v>
      </c>
      <c r="E47" s="288">
        <f>'30 - EDUCATION (2)'!F181</f>
        <v>342550000</v>
      </c>
      <c r="F47" s="288">
        <f>'30 - EDUCATION (2)'!G181</f>
        <v>0</v>
      </c>
    </row>
    <row r="48" spans="1:6" x14ac:dyDescent="0.25">
      <c r="A48" s="286" t="s">
        <v>277</v>
      </c>
      <c r="B48" s="289" t="s">
        <v>278</v>
      </c>
      <c r="C48" s="288">
        <v>90000000</v>
      </c>
      <c r="D48" s="288">
        <v>32760740</v>
      </c>
      <c r="E48" s="288">
        <f>'31 - SUBEB (2)'!F181</f>
        <v>295000000</v>
      </c>
      <c r="F48" s="288">
        <f>'31 - SUBEB (2)'!G181</f>
        <v>0</v>
      </c>
    </row>
    <row r="49" spans="1:6" x14ac:dyDescent="0.25">
      <c r="A49" s="286" t="s">
        <v>279</v>
      </c>
      <c r="B49" s="289" t="s">
        <v>280</v>
      </c>
      <c r="C49" s="288">
        <v>708580</v>
      </c>
      <c r="D49" s="288">
        <v>708580</v>
      </c>
      <c r="E49" s="288">
        <f>'32 - OSLB (2)'!F181</f>
        <v>1000000</v>
      </c>
      <c r="F49" s="288">
        <f>'32 - OSLB (2)'!G181</f>
        <v>0</v>
      </c>
    </row>
    <row r="50" spans="1:6" x14ac:dyDescent="0.25">
      <c r="A50" s="286" t="s">
        <v>281</v>
      </c>
      <c r="B50" s="289" t="s">
        <v>282</v>
      </c>
      <c r="C50" s="288">
        <v>2828330</v>
      </c>
      <c r="D50" s="288">
        <v>1029540</v>
      </c>
      <c r="E50" s="288">
        <f>'33 - OSMEA (2)'!F181</f>
        <v>1500000</v>
      </c>
      <c r="F50" s="288">
        <f>'33 - OSMEA (2)'!G181</f>
        <v>0</v>
      </c>
    </row>
    <row r="51" spans="1:6" x14ac:dyDescent="0.25">
      <c r="A51" s="286" t="s">
        <v>283</v>
      </c>
      <c r="B51" s="289" t="s">
        <v>284</v>
      </c>
      <c r="C51" s="288">
        <v>723245700</v>
      </c>
      <c r="D51" s="288">
        <v>363267320</v>
      </c>
      <c r="E51" s="288">
        <f>'34 - ESA OKE (2)'!F181</f>
        <v>744658400</v>
      </c>
      <c r="F51" s="288">
        <f>'34 - ESA OKE (2)'!G181</f>
        <v>0</v>
      </c>
    </row>
    <row r="52" spans="1:6" x14ac:dyDescent="0.25">
      <c r="A52" s="286" t="s">
        <v>285</v>
      </c>
      <c r="B52" s="289" t="s">
        <v>286</v>
      </c>
      <c r="C52" s="288">
        <v>546321600</v>
      </c>
      <c r="D52" s="288">
        <v>298865510</v>
      </c>
      <c r="E52" s="288">
        <f>'35 - IREE (2)'!F181</f>
        <v>727376000</v>
      </c>
      <c r="F52" s="288">
        <f>'35 - IREE (2)'!G181</f>
        <v>0</v>
      </c>
    </row>
    <row r="53" spans="1:6" x14ac:dyDescent="0.25">
      <c r="A53" s="286" t="s">
        <v>287</v>
      </c>
      <c r="B53" s="289" t="s">
        <v>288</v>
      </c>
      <c r="C53" s="288">
        <v>431647330</v>
      </c>
      <c r="D53" s="288">
        <v>257123140</v>
      </c>
      <c r="E53" s="288">
        <f>'36 - ILESA (2)'!F181</f>
        <v>431647330</v>
      </c>
      <c r="F53" s="288">
        <f>'36 - ILESA (2)'!G181</f>
        <v>0</v>
      </c>
    </row>
    <row r="54" spans="1:6" x14ac:dyDescent="0.25">
      <c r="A54" s="286" t="s">
        <v>289</v>
      </c>
      <c r="B54" s="289" t="s">
        <v>290</v>
      </c>
      <c r="C54" s="288">
        <v>78500000</v>
      </c>
      <c r="D54" s="288">
        <v>128574640</v>
      </c>
      <c r="E54" s="288">
        <f>'37 - ILA (2)'!F181</f>
        <v>108199200</v>
      </c>
      <c r="F54" s="288">
        <f>'37 - ILA (2)'!G181</f>
        <v>0</v>
      </c>
    </row>
    <row r="55" spans="1:6" x14ac:dyDescent="0.25">
      <c r="A55" s="286" t="s">
        <v>291</v>
      </c>
      <c r="B55" s="289" t="s">
        <v>292</v>
      </c>
      <c r="C55" s="288">
        <v>766000000</v>
      </c>
      <c r="D55" s="288">
        <v>378830230</v>
      </c>
      <c r="E55" s="288">
        <f>'38 - UNIOSUN (2)'!F181</f>
        <v>766000000</v>
      </c>
      <c r="F55" s="288">
        <f>'38 - UNIOSUN (2)'!G181</f>
        <v>0</v>
      </c>
    </row>
    <row r="56" spans="1:6" hidden="1" x14ac:dyDescent="0.25">
      <c r="A56" s="286" t="s">
        <v>293</v>
      </c>
      <c r="B56" s="289" t="s">
        <v>294</v>
      </c>
      <c r="C56" s="288">
        <v>0</v>
      </c>
      <c r="D56" s="288">
        <v>0</v>
      </c>
      <c r="E56" s="288">
        <v>0</v>
      </c>
      <c r="F56" s="288">
        <v>0</v>
      </c>
    </row>
    <row r="57" spans="1:6" x14ac:dyDescent="0.25">
      <c r="A57" s="286" t="s">
        <v>295</v>
      </c>
      <c r="B57" s="289" t="s">
        <v>296</v>
      </c>
      <c r="C57" s="288">
        <v>58000000</v>
      </c>
      <c r="D57" s="288">
        <v>15000000</v>
      </c>
      <c r="E57" s="288">
        <f>'40 - OCEDO (2)'!F181</f>
        <v>42000000</v>
      </c>
      <c r="F57" s="288">
        <f>'40 - OCEDO (2)'!G181</f>
        <v>0</v>
      </c>
    </row>
    <row r="58" spans="1:6" x14ac:dyDescent="0.25">
      <c r="A58" s="286" t="s">
        <v>297</v>
      </c>
      <c r="B58" s="289" t="s">
        <v>298</v>
      </c>
      <c r="C58" s="288">
        <v>58000000</v>
      </c>
      <c r="D58" s="288">
        <v>15000000</v>
      </c>
      <c r="E58" s="288">
        <f>'41 - OEEDO (2)'!F181</f>
        <v>43000000</v>
      </c>
      <c r="F58" s="288">
        <f>'41 - OEEDO (2)'!G181</f>
        <v>0</v>
      </c>
    </row>
    <row r="59" spans="1:6" x14ac:dyDescent="0.25">
      <c r="A59" s="286" t="s">
        <v>299</v>
      </c>
      <c r="B59" s="289" t="s">
        <v>300</v>
      </c>
      <c r="C59" s="288">
        <v>57500000</v>
      </c>
      <c r="D59" s="288">
        <v>15000000</v>
      </c>
      <c r="E59" s="288">
        <f>'42 - OSWEDO (2)'!F181</f>
        <v>40000000</v>
      </c>
      <c r="F59" s="288">
        <f>'42 - OSWEDO (2)'!G181</f>
        <v>0</v>
      </c>
    </row>
    <row r="60" spans="1:6" x14ac:dyDescent="0.25">
      <c r="A60" s="286" t="s">
        <v>301</v>
      </c>
      <c r="B60" s="289" t="s">
        <v>302</v>
      </c>
      <c r="C60" s="288">
        <v>4500000</v>
      </c>
      <c r="D60" s="288">
        <v>1638040</v>
      </c>
      <c r="E60" s="288">
        <f>'43 - TEPO (2)'!F181</f>
        <v>3000000</v>
      </c>
      <c r="F60" s="288">
        <f>'43 - TEPO (2)'!G181</f>
        <v>0</v>
      </c>
    </row>
    <row r="61" spans="1:6" x14ac:dyDescent="0.25">
      <c r="A61" s="286" t="s">
        <v>303</v>
      </c>
      <c r="B61" s="289" t="s">
        <v>304</v>
      </c>
      <c r="C61" s="288">
        <v>21151640</v>
      </c>
      <c r="D61" s="288">
        <v>7699370</v>
      </c>
      <c r="E61" s="288">
        <f>'44 - OSBTVE (2)'!F181</f>
        <v>15000000</v>
      </c>
      <c r="F61" s="288">
        <f>'44 - OSBTVE (2)'!G181</f>
        <v>0</v>
      </c>
    </row>
    <row r="62" spans="1:6" x14ac:dyDescent="0.25">
      <c r="A62" s="286" t="s">
        <v>305</v>
      </c>
      <c r="B62" s="289" t="s">
        <v>1117</v>
      </c>
      <c r="C62" s="288">
        <v>10000000</v>
      </c>
      <c r="D62" s="288">
        <v>2640100</v>
      </c>
      <c r="E62" s="288">
        <v>0</v>
      </c>
      <c r="F62" s="288">
        <v>0</v>
      </c>
    </row>
    <row r="63" spans="1:6" x14ac:dyDescent="0.25">
      <c r="A63" s="286" t="s">
        <v>307</v>
      </c>
      <c r="B63" s="289" t="s">
        <v>1118</v>
      </c>
      <c r="C63" s="288">
        <v>5000000</v>
      </c>
      <c r="D63" s="288">
        <v>1820050</v>
      </c>
      <c r="E63" s="288">
        <v>0</v>
      </c>
      <c r="F63" s="288">
        <v>0</v>
      </c>
    </row>
    <row r="64" spans="1:6" ht="15.75" thickBot="1" x14ac:dyDescent="0.3">
      <c r="A64" s="291"/>
      <c r="B64" s="292" t="s">
        <v>309</v>
      </c>
      <c r="C64" s="293">
        <v>3274963970</v>
      </c>
      <c r="D64" s="293">
        <f>SUM(D47:D63)</f>
        <v>1814849270</v>
      </c>
      <c r="E64" s="293">
        <f>SUM(E47:E63)</f>
        <v>3560930930</v>
      </c>
      <c r="F64" s="293">
        <f>SUM(F47:F63)</f>
        <v>0</v>
      </c>
    </row>
    <row r="65" spans="1:6" s="294" customFormat="1" x14ac:dyDescent="0.25">
      <c r="A65" s="295"/>
      <c r="B65" s="296" t="s">
        <v>142</v>
      </c>
      <c r="C65" s="297"/>
      <c r="D65" s="297"/>
      <c r="E65" s="297"/>
      <c r="F65" s="297"/>
    </row>
    <row r="66" spans="1:6" s="294" customFormat="1" x14ac:dyDescent="0.25">
      <c r="A66" s="286" t="s">
        <v>310</v>
      </c>
      <c r="B66" s="289" t="s">
        <v>406</v>
      </c>
      <c r="C66" s="288">
        <v>31727460</v>
      </c>
      <c r="D66" s="288">
        <v>20000000</v>
      </c>
      <c r="E66" s="288">
        <f>'47 - SIGNAGE (2)'!F181</f>
        <v>23000000</v>
      </c>
      <c r="F66" s="288">
        <f>'47 - SIGNAGE (2)'!G181</f>
        <v>0</v>
      </c>
    </row>
    <row r="67" spans="1:6" x14ac:dyDescent="0.25">
      <c r="A67" s="286" t="s">
        <v>311</v>
      </c>
      <c r="B67" s="289" t="s">
        <v>312</v>
      </c>
      <c r="C67" s="288">
        <v>24900000</v>
      </c>
      <c r="D67" s="288">
        <v>66363810</v>
      </c>
      <c r="E67" s="288">
        <f>'48 - ENVIRONMENT (2)'!F181</f>
        <v>50000000</v>
      </c>
      <c r="F67" s="288">
        <f>'48 - ENVIRONMENT (2)'!G181</f>
        <v>0</v>
      </c>
    </row>
    <row r="68" spans="1:6" x14ac:dyDescent="0.25">
      <c r="A68" s="286" t="s">
        <v>313</v>
      </c>
      <c r="B68" s="289" t="s">
        <v>314</v>
      </c>
      <c r="C68" s="288">
        <v>20000000</v>
      </c>
      <c r="D68" s="288">
        <v>15000000</v>
      </c>
      <c r="E68" s="288">
        <f>'49 - OPARKS (2)'!F181</f>
        <v>20000000</v>
      </c>
      <c r="F68" s="288">
        <f>'49 - OPARKS (2)'!G181</f>
        <v>0</v>
      </c>
    </row>
    <row r="69" spans="1:6" x14ac:dyDescent="0.25">
      <c r="A69" s="286" t="s">
        <v>315</v>
      </c>
      <c r="B69" s="289" t="s">
        <v>316</v>
      </c>
      <c r="C69" s="288">
        <v>70846180</v>
      </c>
      <c r="D69" s="288">
        <v>60524960</v>
      </c>
      <c r="E69" s="288">
        <f>'50 - OWMA (2)'!F181</f>
        <v>60000000</v>
      </c>
      <c r="F69" s="288">
        <f>'50 - OWMA (2)'!G181</f>
        <v>0</v>
      </c>
    </row>
    <row r="70" spans="1:6" x14ac:dyDescent="0.25">
      <c r="A70" s="290" t="s">
        <v>317</v>
      </c>
      <c r="B70" s="289" t="s">
        <v>318</v>
      </c>
      <c r="C70" s="288">
        <v>8460650</v>
      </c>
      <c r="D70" s="288">
        <v>3079750</v>
      </c>
      <c r="E70" s="288"/>
      <c r="F70" s="288"/>
    </row>
    <row r="71" spans="1:6" x14ac:dyDescent="0.25">
      <c r="A71" s="286" t="s">
        <v>319</v>
      </c>
      <c r="B71" s="289" t="s">
        <v>320</v>
      </c>
      <c r="C71" s="288">
        <v>0</v>
      </c>
      <c r="D71" s="288">
        <v>0</v>
      </c>
      <c r="E71" s="288">
        <f>'51 - FORESTRY (2)'!F181</f>
        <v>5000000</v>
      </c>
      <c r="F71" s="288">
        <f>'51 - FORESTRY (2)'!G181</f>
        <v>0</v>
      </c>
    </row>
    <row r="72" spans="1:6" ht="15.75" thickBot="1" x14ac:dyDescent="0.3">
      <c r="A72" s="298"/>
      <c r="B72" s="299" t="s">
        <v>321</v>
      </c>
      <c r="C72" s="300">
        <v>155934290</v>
      </c>
      <c r="D72" s="300">
        <f>SUM(D66:D71)</f>
        <v>164968520</v>
      </c>
      <c r="E72" s="300">
        <f>SUM(E66:E71)</f>
        <v>158000000</v>
      </c>
      <c r="F72" s="300">
        <f>SUM(F66:F71)</f>
        <v>0</v>
      </c>
    </row>
    <row r="73" spans="1:6" s="294" customFormat="1" x14ac:dyDescent="0.25">
      <c r="A73" s="301"/>
      <c r="B73" s="302" t="s">
        <v>143</v>
      </c>
      <c r="C73" s="303"/>
      <c r="D73" s="303"/>
      <c r="E73" s="303"/>
      <c r="F73" s="303"/>
    </row>
    <row r="74" spans="1:6" s="294" customFormat="1" x14ac:dyDescent="0.25">
      <c r="A74" s="286" t="s">
        <v>322</v>
      </c>
      <c r="B74" s="289" t="s">
        <v>323</v>
      </c>
      <c r="C74" s="288">
        <v>200000000</v>
      </c>
      <c r="D74" s="288">
        <v>324739720</v>
      </c>
      <c r="E74" s="288">
        <f>'52 - HEALTH (2)'!F181</f>
        <v>749800000</v>
      </c>
      <c r="F74" s="288">
        <f>'52 - HEALTH (2)'!G181</f>
        <v>300000000</v>
      </c>
    </row>
    <row r="75" spans="1:6" x14ac:dyDescent="0.25">
      <c r="A75" s="286" t="s">
        <v>324</v>
      </c>
      <c r="B75" s="289" t="s">
        <v>405</v>
      </c>
      <c r="C75" s="288">
        <v>22917810</v>
      </c>
      <c r="D75" s="288">
        <v>22917810</v>
      </c>
      <c r="E75" s="288">
        <f>'53 - OHIS (2)'!F181</f>
        <v>80000000</v>
      </c>
      <c r="F75" s="288">
        <f>'53 - OHIS (2)'!G181</f>
        <v>0</v>
      </c>
    </row>
    <row r="76" spans="1:6" x14ac:dyDescent="0.25">
      <c r="A76" s="290" t="s">
        <v>1741</v>
      </c>
      <c r="B76" s="289" t="s">
        <v>1720</v>
      </c>
      <c r="C76" s="288">
        <v>225000000</v>
      </c>
      <c r="D76" s="288">
        <v>225000000</v>
      </c>
      <c r="E76" s="288">
        <f>'54 - LTH (2)'!F181</f>
        <v>300000000</v>
      </c>
      <c r="F76" s="288">
        <f>'54 - LTH (2)'!G181</f>
        <v>140000000</v>
      </c>
    </row>
    <row r="77" spans="1:6" x14ac:dyDescent="0.25">
      <c r="A77" s="286" t="s">
        <v>327</v>
      </c>
      <c r="B77" s="289" t="s">
        <v>328</v>
      </c>
      <c r="C77" s="288">
        <v>110000000</v>
      </c>
      <c r="D77" s="288">
        <v>110000000</v>
      </c>
      <c r="E77" s="288">
        <f>'55 - HMB (2)'!F181</f>
        <v>65000000</v>
      </c>
      <c r="F77" s="288">
        <f>'55 - HMB (2)'!G181</f>
        <v>21000000</v>
      </c>
    </row>
    <row r="78" spans="1:6" x14ac:dyDescent="0.25">
      <c r="A78" s="286" t="s">
        <v>329</v>
      </c>
      <c r="B78" s="289" t="s">
        <v>330</v>
      </c>
      <c r="C78" s="288">
        <v>171452170</v>
      </c>
      <c r="D78" s="288">
        <v>171452170</v>
      </c>
      <c r="E78" s="288">
        <f>'56 - PHCB (2)'!F181</f>
        <v>80000000</v>
      </c>
      <c r="F78" s="288">
        <f>'56 - PHCB (2)'!G181</f>
        <v>50000000</v>
      </c>
    </row>
    <row r="79" spans="1:6" ht="15.75" thickBot="1" x14ac:dyDescent="0.3">
      <c r="A79" s="291"/>
      <c r="B79" s="292" t="s">
        <v>331</v>
      </c>
      <c r="C79" s="293">
        <v>729369980</v>
      </c>
      <c r="D79" s="293">
        <f>SUM(D74:D78)</f>
        <v>854109700</v>
      </c>
      <c r="E79" s="293">
        <f>SUM(E74:E78)</f>
        <v>1274800000</v>
      </c>
      <c r="F79" s="293">
        <f>SUM(F74:F78)</f>
        <v>511000000</v>
      </c>
    </row>
    <row r="80" spans="1:6" s="294" customFormat="1" x14ac:dyDescent="0.25">
      <c r="A80" s="295"/>
      <c r="B80" s="296" t="s">
        <v>144</v>
      </c>
      <c r="C80" s="297"/>
      <c r="D80" s="297"/>
      <c r="E80" s="297"/>
      <c r="F80" s="297"/>
    </row>
    <row r="81" spans="1:6" s="294" customFormat="1" x14ac:dyDescent="0.25">
      <c r="A81" s="286" t="s">
        <v>332</v>
      </c>
      <c r="B81" s="289" t="s">
        <v>333</v>
      </c>
      <c r="C81" s="288">
        <v>34007900</v>
      </c>
      <c r="D81" s="288">
        <v>20000000</v>
      </c>
      <c r="E81" s="288">
        <f>'57 - TRANS (2)'!F181</f>
        <v>47507900</v>
      </c>
      <c r="F81" s="288">
        <f>'57 - TRANS (2)'!G181</f>
        <v>0</v>
      </c>
    </row>
    <row r="82" spans="1:6" x14ac:dyDescent="0.25">
      <c r="A82" s="286" t="s">
        <v>334</v>
      </c>
      <c r="B82" s="289" t="s">
        <v>335</v>
      </c>
      <c r="C82" s="288">
        <v>157223360</v>
      </c>
      <c r="D82" s="288">
        <v>70000000</v>
      </c>
      <c r="E82" s="288">
        <f>'58 - WORKS (2)'!F181</f>
        <v>63500000</v>
      </c>
      <c r="F82" s="288">
        <f>'58 - WORKS (2)'!G181</f>
        <v>0</v>
      </c>
    </row>
    <row r="83" spans="1:6" x14ac:dyDescent="0.25">
      <c r="A83" s="286" t="s">
        <v>336</v>
      </c>
      <c r="B83" s="289" t="s">
        <v>403</v>
      </c>
      <c r="C83" s="288">
        <v>6230500</v>
      </c>
      <c r="D83" s="288">
        <v>2267960</v>
      </c>
      <c r="E83" s="288">
        <f>'59 - SG (2)'!F181</f>
        <v>27194370</v>
      </c>
      <c r="F83" s="288">
        <f>'59 - SG (2)'!G181</f>
        <v>0</v>
      </c>
    </row>
    <row r="84" spans="1:6" x14ac:dyDescent="0.25">
      <c r="A84" s="286" t="s">
        <v>337</v>
      </c>
      <c r="B84" s="289" t="s">
        <v>404</v>
      </c>
      <c r="C84" s="288">
        <v>8000000</v>
      </c>
      <c r="D84" s="288">
        <v>2912070</v>
      </c>
      <c r="E84" s="288">
        <f>'60 - ORMA (2)'!F181</f>
        <v>5000000</v>
      </c>
      <c r="F84" s="288">
        <f>'60 - ORMA (2)'!G181</f>
        <v>0</v>
      </c>
    </row>
    <row r="85" spans="1:6" x14ac:dyDescent="0.25">
      <c r="A85" s="286" t="s">
        <v>338</v>
      </c>
      <c r="B85" s="289" t="s">
        <v>339</v>
      </c>
      <c r="C85" s="288">
        <v>12690990</v>
      </c>
      <c r="D85" s="288">
        <v>4619630</v>
      </c>
      <c r="E85" s="288">
        <f>'61 - OSAMA (2)'!F181</f>
        <v>27500000</v>
      </c>
      <c r="F85" s="288">
        <f>'61 - OSAMA (2)'!G181</f>
        <v>0</v>
      </c>
    </row>
    <row r="86" spans="1:6" x14ac:dyDescent="0.25">
      <c r="A86" s="286" t="s">
        <v>340</v>
      </c>
      <c r="B86" s="289" t="s">
        <v>341</v>
      </c>
      <c r="C86" s="288">
        <v>31088520</v>
      </c>
      <c r="D86" s="288">
        <v>11316480</v>
      </c>
      <c r="E86" s="288">
        <f>'62 - OSPDC (2)'!F181</f>
        <v>31088520</v>
      </c>
      <c r="F86" s="288">
        <f>'62 - OSPDC (2)'!G181</f>
        <v>0</v>
      </c>
    </row>
    <row r="87" spans="1:6" x14ac:dyDescent="0.25">
      <c r="A87" s="286" t="s">
        <v>342</v>
      </c>
      <c r="B87" s="289" t="s">
        <v>343</v>
      </c>
      <c r="C87" s="288">
        <v>12690990</v>
      </c>
      <c r="D87" s="288">
        <v>4619630</v>
      </c>
      <c r="E87" s="288">
        <f>'63 - CTDA (2)'!F181</f>
        <v>10000000</v>
      </c>
      <c r="F87" s="288">
        <f>'63 - CTDA (2)'!G181</f>
        <v>0</v>
      </c>
    </row>
    <row r="88" spans="1:6" x14ac:dyDescent="0.25">
      <c r="A88" s="286" t="s">
        <v>344</v>
      </c>
      <c r="B88" s="289" t="s">
        <v>345</v>
      </c>
      <c r="C88" s="288">
        <v>15863730</v>
      </c>
      <c r="D88" s="288">
        <v>3774530</v>
      </c>
      <c r="E88" s="288">
        <f>'64 - NEW TOWNS (2)'!F181</f>
        <v>0</v>
      </c>
      <c r="F88" s="288">
        <f>'64 - NEW TOWNS (2)'!G181</f>
        <v>0</v>
      </c>
    </row>
    <row r="89" spans="1:6" x14ac:dyDescent="0.25">
      <c r="A89" s="286" t="s">
        <v>346</v>
      </c>
      <c r="B89" s="289" t="s">
        <v>347</v>
      </c>
      <c r="C89" s="288">
        <v>15863730</v>
      </c>
      <c r="D89" s="288">
        <v>4000000</v>
      </c>
      <c r="E89" s="288">
        <f>'65 - LANDS (2)'!F181</f>
        <v>15863730</v>
      </c>
      <c r="F89" s="288">
        <f>'65 - LANDS (2)'!G181</f>
        <v>0</v>
      </c>
    </row>
    <row r="90" spans="1:6" x14ac:dyDescent="0.25">
      <c r="A90" s="304" t="s">
        <v>348</v>
      </c>
      <c r="B90" s="305" t="s">
        <v>349</v>
      </c>
      <c r="C90" s="288">
        <v>0</v>
      </c>
      <c r="D90" s="288">
        <v>0</v>
      </c>
      <c r="E90" s="306">
        <f>'66 - MRDCA (2)'!F181</f>
        <v>10000000</v>
      </c>
      <c r="F90" s="306">
        <f>'66 - MRDCA (2)'!G181</f>
        <v>0</v>
      </c>
    </row>
    <row r="91" spans="1:6" ht="15.75" thickBot="1" x14ac:dyDescent="0.3">
      <c r="A91" s="298"/>
      <c r="B91" s="299" t="s">
        <v>350</v>
      </c>
      <c r="C91" s="300">
        <v>293659720</v>
      </c>
      <c r="D91" s="300">
        <f>SUM(D81:D90)</f>
        <v>123510300</v>
      </c>
      <c r="E91" s="300">
        <f>SUM(E81:E90)</f>
        <v>237654520</v>
      </c>
      <c r="F91" s="300">
        <f>SUM(F81:F90)</f>
        <v>0</v>
      </c>
    </row>
    <row r="92" spans="1:6" s="294" customFormat="1" x14ac:dyDescent="0.25">
      <c r="A92" s="301"/>
      <c r="B92" s="302" t="s">
        <v>145</v>
      </c>
      <c r="C92" s="303"/>
      <c r="D92" s="303"/>
      <c r="E92" s="303"/>
      <c r="F92" s="303"/>
    </row>
    <row r="93" spans="1:6" s="294" customFormat="1" x14ac:dyDescent="0.25">
      <c r="A93" s="286" t="s">
        <v>351</v>
      </c>
      <c r="B93" s="289" t="s">
        <v>352</v>
      </c>
      <c r="C93" s="288">
        <v>190000000</v>
      </c>
      <c r="D93" s="288">
        <v>69161550</v>
      </c>
      <c r="E93" s="288">
        <f>'66 - HOME AFFAIRS (2)'!F181</f>
        <v>145000000</v>
      </c>
      <c r="F93" s="288">
        <f>'66 - HOME AFFAIRS (2)'!G181</f>
        <v>0</v>
      </c>
    </row>
    <row r="94" spans="1:6" x14ac:dyDescent="0.25">
      <c r="A94" s="286" t="s">
        <v>353</v>
      </c>
      <c r="B94" s="289" t="s">
        <v>408</v>
      </c>
      <c r="C94" s="288">
        <v>152310000</v>
      </c>
      <c r="D94" s="288">
        <v>55442080</v>
      </c>
      <c r="E94" s="288">
        <f>'67 - WOMEN (2)'!F181</f>
        <v>114550000</v>
      </c>
      <c r="F94" s="288">
        <f>'67 - WOMEN (2)'!G181</f>
        <v>0</v>
      </c>
    </row>
    <row r="95" spans="1:6" x14ac:dyDescent="0.25">
      <c r="A95" s="286" t="s">
        <v>354</v>
      </c>
      <c r="B95" s="289" t="s">
        <v>355</v>
      </c>
      <c r="C95" s="288">
        <v>0</v>
      </c>
      <c r="D95" s="288">
        <v>0</v>
      </c>
      <c r="E95" s="288">
        <f>'68 - YOUTHS'!F181</f>
        <v>22500000</v>
      </c>
      <c r="F95" s="288">
        <f>'68 - YOUTHS'!G181</f>
        <v>0</v>
      </c>
    </row>
    <row r="96" spans="1:6" x14ac:dyDescent="0.25">
      <c r="A96" s="290" t="s">
        <v>356</v>
      </c>
      <c r="B96" s="289" t="s">
        <v>357</v>
      </c>
      <c r="C96" s="288">
        <v>30000000</v>
      </c>
      <c r="D96" s="288">
        <v>10920250</v>
      </c>
      <c r="E96" s="288"/>
      <c r="F96" s="288"/>
    </row>
    <row r="97" spans="1:6" x14ac:dyDescent="0.25">
      <c r="A97" s="286" t="s">
        <v>358</v>
      </c>
      <c r="B97" s="289" t="s">
        <v>359</v>
      </c>
      <c r="C97" s="288">
        <v>70000000</v>
      </c>
      <c r="D97" s="288">
        <v>25480570</v>
      </c>
      <c r="E97" s="288">
        <f>'69 - SPORTS (2)'!F181</f>
        <v>52500000</v>
      </c>
      <c r="F97" s="288">
        <f>'69 - SPORTS (2)'!G181</f>
        <v>0</v>
      </c>
    </row>
    <row r="98" spans="1:6" ht="15.75" thickBot="1" x14ac:dyDescent="0.3">
      <c r="A98" s="291"/>
      <c r="B98" s="292" t="s">
        <v>360</v>
      </c>
      <c r="C98" s="293">
        <v>442310000</v>
      </c>
      <c r="D98" s="293">
        <f>SUM(D93:D97)</f>
        <v>161004450</v>
      </c>
      <c r="E98" s="293">
        <f>SUM(E93:E97)</f>
        <v>334550000</v>
      </c>
      <c r="F98" s="293">
        <f>SUM(F93:F97)</f>
        <v>0</v>
      </c>
    </row>
    <row r="99" spans="1:6" s="294" customFormat="1" x14ac:dyDescent="0.25">
      <c r="A99" s="295"/>
      <c r="B99" s="296" t="s">
        <v>146</v>
      </c>
      <c r="C99" s="297"/>
      <c r="D99" s="297"/>
      <c r="E99" s="297"/>
      <c r="F99" s="297"/>
    </row>
    <row r="100" spans="1:6" s="294" customFormat="1" x14ac:dyDescent="0.25">
      <c r="A100" s="286" t="s">
        <v>361</v>
      </c>
      <c r="B100" s="289" t="s">
        <v>362</v>
      </c>
      <c r="C100" s="288">
        <v>63454920</v>
      </c>
      <c r="D100" s="288">
        <v>30000000</v>
      </c>
      <c r="E100" s="288">
        <f>'70 - JSC (2)'!F181</f>
        <v>63454920</v>
      </c>
      <c r="F100" s="288">
        <f>'70 - JSC (2)'!G181</f>
        <v>0</v>
      </c>
    </row>
    <row r="101" spans="1:6" x14ac:dyDescent="0.25">
      <c r="A101" s="286" t="s">
        <v>363</v>
      </c>
      <c r="B101" s="289" t="s">
        <v>364</v>
      </c>
      <c r="C101" s="288">
        <v>105758200</v>
      </c>
      <c r="D101" s="288">
        <v>38496850</v>
      </c>
      <c r="E101" s="288">
        <f>'71 - JUSTICE (2)'!F181</f>
        <v>75000000</v>
      </c>
      <c r="F101" s="288">
        <f>'71 - JUSTICE (2)'!G181</f>
        <v>0</v>
      </c>
    </row>
    <row r="102" spans="1:6" x14ac:dyDescent="0.25">
      <c r="A102" s="286" t="s">
        <v>365</v>
      </c>
      <c r="B102" s="289" t="s">
        <v>366</v>
      </c>
      <c r="C102" s="288">
        <v>317274630</v>
      </c>
      <c r="D102" s="288">
        <v>160000000</v>
      </c>
      <c r="E102" s="288">
        <f>'72 - HIGH COURT (2)'!F181</f>
        <v>312274630</v>
      </c>
      <c r="F102" s="288">
        <f>'72 - HIGH COURT (2)'!G181</f>
        <v>0</v>
      </c>
    </row>
    <row r="103" spans="1:6" x14ac:dyDescent="0.25">
      <c r="A103" s="286" t="s">
        <v>367</v>
      </c>
      <c r="B103" s="289" t="s">
        <v>368</v>
      </c>
      <c r="C103" s="288">
        <v>157805530</v>
      </c>
      <c r="D103" s="288">
        <v>80000000</v>
      </c>
      <c r="E103" s="288">
        <f>'73 - CCA (2)'!F181</f>
        <v>144305530</v>
      </c>
      <c r="F103" s="288">
        <f>'73 - CCA (2)'!G181</f>
        <v>0</v>
      </c>
    </row>
    <row r="104" spans="1:6" ht="15.75" thickBot="1" x14ac:dyDescent="0.3">
      <c r="A104" s="298"/>
      <c r="B104" s="299" t="s">
        <v>369</v>
      </c>
      <c r="C104" s="300">
        <v>644293280</v>
      </c>
      <c r="D104" s="300">
        <f>SUM(D100:D103)</f>
        <v>308496850</v>
      </c>
      <c r="E104" s="300">
        <f>SUM(E100:E103)</f>
        <v>595035080</v>
      </c>
      <c r="F104" s="300">
        <f>SUM(F100:F103)</f>
        <v>0</v>
      </c>
    </row>
    <row r="105" spans="1:6" s="294" customFormat="1" x14ac:dyDescent="0.25">
      <c r="A105" s="301"/>
      <c r="B105" s="302" t="s">
        <v>147</v>
      </c>
      <c r="C105" s="303"/>
      <c r="D105" s="303"/>
      <c r="E105" s="303"/>
      <c r="F105" s="303"/>
    </row>
    <row r="106" spans="1:6" s="294" customFormat="1" x14ac:dyDescent="0.25">
      <c r="A106" s="286" t="s">
        <v>370</v>
      </c>
      <c r="B106" s="289" t="s">
        <v>371</v>
      </c>
      <c r="C106" s="288">
        <v>0</v>
      </c>
      <c r="D106" s="288">
        <v>0</v>
      </c>
      <c r="E106" s="288">
        <f>'74 - INFO (2)'!F181</f>
        <v>3000000</v>
      </c>
      <c r="F106" s="288">
        <f>'74 - INFO (2)'!G181</f>
        <v>0</v>
      </c>
    </row>
    <row r="107" spans="1:6" s="294" customFormat="1" x14ac:dyDescent="0.25">
      <c r="A107" s="290" t="s">
        <v>372</v>
      </c>
      <c r="B107" s="289" t="s">
        <v>373</v>
      </c>
      <c r="C107" s="288">
        <v>6345490</v>
      </c>
      <c r="D107" s="288">
        <v>8264810</v>
      </c>
      <c r="E107" s="288">
        <v>0</v>
      </c>
      <c r="F107" s="288">
        <v>0</v>
      </c>
    </row>
    <row r="108" spans="1:6" x14ac:dyDescent="0.25">
      <c r="A108" s="286" t="s">
        <v>374</v>
      </c>
      <c r="B108" s="289" t="s">
        <v>375</v>
      </c>
      <c r="C108" s="288">
        <v>112019790</v>
      </c>
      <c r="D108" s="288">
        <v>112019790</v>
      </c>
      <c r="E108" s="288">
        <f>'75 - OSBC (2)'!F181</f>
        <v>110000000</v>
      </c>
      <c r="F108" s="288">
        <f>'75 - OSBC (2)'!G181</f>
        <v>0</v>
      </c>
    </row>
    <row r="109" spans="1:6" ht="15.75" thickBot="1" x14ac:dyDescent="0.3">
      <c r="A109" s="291"/>
      <c r="B109" s="292" t="s">
        <v>376</v>
      </c>
      <c r="C109" s="293">
        <v>118365280</v>
      </c>
      <c r="D109" s="293">
        <f>SUM(D106:D108)</f>
        <v>120284600</v>
      </c>
      <c r="E109" s="293">
        <f>SUM(E106:E108)</f>
        <v>113000000</v>
      </c>
      <c r="F109" s="293">
        <f>SUM(F106:F108)</f>
        <v>0</v>
      </c>
    </row>
    <row r="110" spans="1:6" s="294" customFormat="1" x14ac:dyDescent="0.25">
      <c r="A110" s="295"/>
      <c r="B110" s="296" t="s">
        <v>148</v>
      </c>
      <c r="C110" s="297"/>
      <c r="D110" s="297"/>
      <c r="E110" s="297"/>
      <c r="F110" s="297"/>
    </row>
    <row r="111" spans="1:6" s="294" customFormat="1" x14ac:dyDescent="0.25">
      <c r="A111" s="286" t="s">
        <v>377</v>
      </c>
      <c r="B111" s="289" t="s">
        <v>378</v>
      </c>
      <c r="C111" s="288">
        <v>0</v>
      </c>
      <c r="D111" s="288">
        <v>0</v>
      </c>
      <c r="E111" s="288">
        <f>'76 - WATER (2)'!F181</f>
        <v>3760000</v>
      </c>
      <c r="F111" s="288">
        <f>'76 - WATER (2)'!G181</f>
        <v>0</v>
      </c>
    </row>
    <row r="112" spans="1:6" x14ac:dyDescent="0.25">
      <c r="A112" s="286" t="s">
        <v>379</v>
      </c>
      <c r="B112" s="289" t="s">
        <v>380</v>
      </c>
      <c r="C112" s="288">
        <v>60000000</v>
      </c>
      <c r="D112" s="288">
        <v>21840490</v>
      </c>
      <c r="E112" s="288">
        <f>'77 - OSWC (2)'!F181</f>
        <v>60000000</v>
      </c>
      <c r="F112" s="288">
        <f>'77 - OSWC (2)'!G181</f>
        <v>0</v>
      </c>
    </row>
    <row r="113" spans="1:6" x14ac:dyDescent="0.25">
      <c r="A113" s="290" t="s">
        <v>381</v>
      </c>
      <c r="B113" s="289" t="s">
        <v>382</v>
      </c>
      <c r="C113" s="288">
        <v>5000000</v>
      </c>
      <c r="D113" s="288">
        <v>5000000</v>
      </c>
      <c r="E113" s="288">
        <v>0</v>
      </c>
      <c r="F113" s="288">
        <v>0</v>
      </c>
    </row>
    <row r="114" spans="1:6" x14ac:dyDescent="0.25">
      <c r="A114" s="286" t="s">
        <v>383</v>
      </c>
      <c r="B114" s="289" t="s">
        <v>384</v>
      </c>
      <c r="C114" s="288">
        <v>2000000</v>
      </c>
      <c r="D114" s="288">
        <v>728020</v>
      </c>
      <c r="E114" s="288">
        <f>'78 - RUWESA (2)'!F181</f>
        <v>2000000</v>
      </c>
      <c r="F114" s="288">
        <f>'78 - RUWESA (2)'!G181</f>
        <v>0</v>
      </c>
    </row>
    <row r="115" spans="1:6" x14ac:dyDescent="0.25">
      <c r="A115" s="304" t="s">
        <v>385</v>
      </c>
      <c r="B115" s="305" t="s">
        <v>386</v>
      </c>
      <c r="C115" s="288">
        <v>0</v>
      </c>
      <c r="D115" s="288">
        <v>0</v>
      </c>
      <c r="E115" s="306">
        <f>'79 - STOWASSA (2)'!F181</f>
        <v>11000000</v>
      </c>
      <c r="F115" s="306">
        <f>'79 - STOWASSA (2)'!G181</f>
        <v>0</v>
      </c>
    </row>
    <row r="116" spans="1:6" ht="15.75" thickBot="1" x14ac:dyDescent="0.3">
      <c r="A116" s="298"/>
      <c r="B116" s="299" t="s">
        <v>387</v>
      </c>
      <c r="C116" s="300">
        <v>67000000</v>
      </c>
      <c r="D116" s="300">
        <f>SUM(D111:D115)</f>
        <v>27568510</v>
      </c>
      <c r="E116" s="300">
        <f>SUM(E111:E115)</f>
        <v>76760000</v>
      </c>
      <c r="F116" s="300">
        <f>SUM(F111:F115)</f>
        <v>0</v>
      </c>
    </row>
    <row r="117" spans="1:6" s="294" customFormat="1" x14ac:dyDescent="0.25">
      <c r="A117" s="301"/>
      <c r="B117" s="302" t="s">
        <v>388</v>
      </c>
      <c r="C117" s="303"/>
      <c r="D117" s="303"/>
      <c r="E117" s="303"/>
      <c r="F117" s="303"/>
    </row>
    <row r="118" spans="1:6" s="294" customFormat="1" x14ac:dyDescent="0.25">
      <c r="A118" s="286" t="s">
        <v>389</v>
      </c>
      <c r="B118" s="289" t="s">
        <v>390</v>
      </c>
      <c r="C118" s="288">
        <v>5315708250</v>
      </c>
      <c r="D118" s="288">
        <v>4168231540</v>
      </c>
      <c r="E118" s="288">
        <f>'79 - FINANCE (2)'!F181</f>
        <v>4761841430</v>
      </c>
      <c r="F118" s="288">
        <f>'79 - FINANCE (2)'!G181</f>
        <v>0</v>
      </c>
    </row>
    <row r="119" spans="1:6" x14ac:dyDescent="0.25">
      <c r="A119" s="286" t="s">
        <v>391</v>
      </c>
      <c r="B119" s="289" t="s">
        <v>392</v>
      </c>
      <c r="C119" s="288">
        <v>1200000000</v>
      </c>
      <c r="D119" s="288">
        <v>640000000</v>
      </c>
      <c r="E119" s="288">
        <f>'80 - DMO'!F181</f>
        <v>2059927660</v>
      </c>
      <c r="F119" s="288">
        <f>'80 - DMO'!G181</f>
        <v>0</v>
      </c>
    </row>
    <row r="120" spans="1:6" x14ac:dyDescent="0.25">
      <c r="A120" s="286" t="s">
        <v>393</v>
      </c>
      <c r="B120" s="289" t="s">
        <v>394</v>
      </c>
      <c r="C120" s="288">
        <v>70000000</v>
      </c>
      <c r="D120" s="288">
        <v>30000000</v>
      </c>
      <c r="E120" s="288">
        <f>'81 - AG (2)'!F181</f>
        <v>76000000</v>
      </c>
      <c r="F120" s="288">
        <f>'81 - AG (2)'!G181</f>
        <v>0</v>
      </c>
    </row>
    <row r="121" spans="1:6" x14ac:dyDescent="0.25">
      <c r="A121" s="286" t="s">
        <v>395</v>
      </c>
      <c r="B121" s="289" t="s">
        <v>396</v>
      </c>
      <c r="C121" s="288">
        <v>190364770</v>
      </c>
      <c r="D121" s="288">
        <v>100000000</v>
      </c>
      <c r="E121" s="288">
        <f>'82 - IRS (2)'!F181</f>
        <v>154134770</v>
      </c>
      <c r="F121" s="288">
        <f>'82 - IRS (2)'!G181</f>
        <v>0</v>
      </c>
    </row>
    <row r="122" spans="1:6" ht="15.75" thickBot="1" x14ac:dyDescent="0.3">
      <c r="A122" s="291"/>
      <c r="B122" s="292" t="s">
        <v>397</v>
      </c>
      <c r="C122" s="293">
        <f>SUM(C118:C121)</f>
        <v>6776073020</v>
      </c>
      <c r="D122" s="293">
        <f>SUM(D118:D121)</f>
        <v>4938231540</v>
      </c>
      <c r="E122" s="293">
        <f>SUM(E118:E121)</f>
        <v>7051903860</v>
      </c>
      <c r="F122" s="293">
        <f>SUM(F118:F121)</f>
        <v>0</v>
      </c>
    </row>
    <row r="123" spans="1:6" s="294" customFormat="1" ht="15.75" thickBot="1" x14ac:dyDescent="0.3">
      <c r="A123" s="307"/>
      <c r="B123" s="308" t="s">
        <v>402</v>
      </c>
      <c r="C123" s="309">
        <f>SUM(C122,C116,C109,C104,C98,C91,C79,C72,C64,C45,C36,C30,C24)</f>
        <v>21204514850</v>
      </c>
      <c r="D123" s="309">
        <f>SUM(D122,D116,D109,D104,D98,D91,D79,D72,D64,D45,D36,D30,D24)</f>
        <v>15064968810</v>
      </c>
      <c r="E123" s="309">
        <f>SUM(E122,E116,E109,E104,E98,E91,E79,E72,E64,E45,E36,E30,E24)</f>
        <v>19020896610</v>
      </c>
      <c r="F123" s="309">
        <f>SUM(F122,F116,F109,F104,F98,F91,F79,F72,F64,F45,F36,F30,F24)</f>
        <v>511000000</v>
      </c>
    </row>
    <row r="124" spans="1:6" s="294" customFormat="1" x14ac:dyDescent="0.25">
      <c r="A124" s="310"/>
      <c r="B124" s="136"/>
      <c r="C124" s="251"/>
      <c r="D124" s="136" t="b">
        <f>D123='Overhead Nature Summary'!E30</f>
        <v>1</v>
      </c>
      <c r="E124" s="136" t="b">
        <f>E123='Overhead Nature Summary'!F30</f>
        <v>1</v>
      </c>
      <c r="F124" s="136" t="b">
        <f>F123='Overhead Nature Summary'!G30</f>
        <v>1</v>
      </c>
    </row>
    <row r="126" spans="1:6" x14ac:dyDescent="0.25">
      <c r="D126" s="237">
        <f>E123-'Overhead Nature Details'!F182</f>
        <v>0</v>
      </c>
      <c r="E126" s="237"/>
    </row>
    <row r="128" spans="1:6" x14ac:dyDescent="0.25">
      <c r="D128" s="237"/>
    </row>
  </sheetData>
  <mergeCells count="9">
    <mergeCell ref="F5:F6"/>
    <mergeCell ref="A1:E1"/>
    <mergeCell ref="A2:E2"/>
    <mergeCell ref="A3:E3"/>
    <mergeCell ref="A5:A6"/>
    <mergeCell ref="B5:B6"/>
    <mergeCell ref="C5:C6"/>
    <mergeCell ref="D5:D6"/>
    <mergeCell ref="E5:E6"/>
  </mergeCells>
  <pageMargins left="1.29" right="0.17" top="0.61" bottom="0.8" header="0.15748031496063" footer="0.15748031496063"/>
  <pageSetup paperSize="9" scale="52" firstPageNumber="174" fitToWidth="0" fitToHeight="0" orientation="portrait" useFirstPageNumber="1" r:id="rId1"/>
  <headerFooter>
    <oddFooter>&amp;C&amp;"-,Bold"&amp;14&amp;P</oddFooter>
  </headerFooter>
  <rowBreaks count="1" manualBreakCount="1">
    <brk id="91" max="5"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B1:G36"/>
  <sheetViews>
    <sheetView view="pageBreakPreview" zoomScale="84" zoomScaleNormal="100" zoomScaleSheetLayoutView="84" workbookViewId="0">
      <pane xSplit="3" ySplit="10" topLeftCell="D15"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9.140625" style="136"/>
    <col min="2" max="2" width="15.28515625" style="136" customWidth="1"/>
    <col min="3" max="3" width="69.85546875" style="136" bestFit="1" customWidth="1"/>
    <col min="4" max="5" width="23.140625" style="136" customWidth="1"/>
    <col min="6" max="6" width="21" style="136" customWidth="1"/>
    <col min="7" max="7" width="18.28515625" style="136" bestFit="1" customWidth="1"/>
    <col min="8" max="16384" width="9.140625" style="136"/>
  </cols>
  <sheetData>
    <row r="1" spans="2:7" s="344" customFormat="1" ht="20.25" x14ac:dyDescent="0.3">
      <c r="B1" s="986"/>
      <c r="C1" s="986"/>
      <c r="D1" s="986"/>
      <c r="E1" s="986"/>
    </row>
    <row r="2" spans="2:7" s="344" customFormat="1" ht="36" x14ac:dyDescent="0.55000000000000004">
      <c r="B2" s="951" t="s">
        <v>0</v>
      </c>
      <c r="C2" s="951"/>
      <c r="D2" s="951"/>
      <c r="E2" s="951"/>
      <c r="F2" s="951"/>
      <c r="G2" s="951"/>
    </row>
    <row r="3" spans="2:7" s="344" customFormat="1" ht="31.5" x14ac:dyDescent="0.5">
      <c r="B3" s="952" t="s">
        <v>1</v>
      </c>
      <c r="C3" s="952"/>
      <c r="D3" s="952"/>
      <c r="E3" s="952"/>
      <c r="F3" s="952"/>
      <c r="G3" s="952"/>
    </row>
    <row r="4" spans="2:7" s="137" customFormat="1" ht="6.75" x14ac:dyDescent="0.15">
      <c r="B4" s="953"/>
      <c r="C4" s="953"/>
      <c r="D4" s="953"/>
      <c r="E4" s="953"/>
      <c r="F4" s="953"/>
      <c r="G4" s="953"/>
    </row>
    <row r="5" spans="2:7" s="137" customFormat="1" ht="6.75" x14ac:dyDescent="0.15">
      <c r="B5" s="954"/>
      <c r="C5" s="954"/>
      <c r="D5" s="954"/>
      <c r="E5" s="954"/>
      <c r="F5" s="954"/>
      <c r="G5" s="954"/>
    </row>
    <row r="6" spans="2:7" s="344" customFormat="1" ht="31.5" x14ac:dyDescent="0.2">
      <c r="B6" s="985" t="s">
        <v>1119</v>
      </c>
      <c r="C6" s="985"/>
      <c r="D6" s="985"/>
      <c r="E6" s="985"/>
      <c r="F6" s="985"/>
      <c r="G6" s="985"/>
    </row>
    <row r="7" spans="2:7" s="137" customFormat="1" ht="7.5" thickBot="1" x14ac:dyDescent="0.2"/>
    <row r="8" spans="2:7" s="344" customFormat="1" ht="14.25" customHeight="1" x14ac:dyDescent="0.2">
      <c r="B8" s="983" t="s">
        <v>2</v>
      </c>
      <c r="C8" s="983" t="s">
        <v>3</v>
      </c>
      <c r="D8" s="1021" t="s">
        <v>4</v>
      </c>
      <c r="E8" s="1021" t="s">
        <v>207</v>
      </c>
      <c r="F8" s="1021" t="s">
        <v>1701</v>
      </c>
      <c r="G8" s="1021" t="s">
        <v>1721</v>
      </c>
    </row>
    <row r="9" spans="2:7" s="344" customFormat="1" ht="15" customHeight="1" thickBot="1" x14ac:dyDescent="0.25">
      <c r="B9" s="984"/>
      <c r="C9" s="984"/>
      <c r="D9" s="1022"/>
      <c r="E9" s="1022"/>
      <c r="F9" s="1022"/>
      <c r="G9" s="1022"/>
    </row>
    <row r="10" spans="2:7" s="344" customFormat="1" ht="15.75" thickBot="1" x14ac:dyDescent="0.3">
      <c r="B10" s="345"/>
      <c r="C10" s="346"/>
      <c r="D10" s="347" t="s">
        <v>5</v>
      </c>
      <c r="E10" s="347" t="s">
        <v>5</v>
      </c>
      <c r="F10" s="347" t="s">
        <v>5</v>
      </c>
      <c r="G10" s="347" t="s">
        <v>5</v>
      </c>
    </row>
    <row r="11" spans="2:7" x14ac:dyDescent="0.25">
      <c r="B11" s="351">
        <v>22020100</v>
      </c>
      <c r="C11" s="674" t="s">
        <v>54</v>
      </c>
      <c r="D11" s="686">
        <f>'Overhead Nature Details'!D14</f>
        <v>1275101250</v>
      </c>
      <c r="E11" s="686">
        <f>'Overhead Nature Details'!E14</f>
        <v>936754550</v>
      </c>
      <c r="F11" s="686">
        <f>'Overhead Nature Details'!F14</f>
        <v>1158388360</v>
      </c>
      <c r="G11" s="686">
        <f>'Overhead Nature Details'!G14</f>
        <v>0</v>
      </c>
    </row>
    <row r="12" spans="2:7" x14ac:dyDescent="0.25">
      <c r="B12" s="351">
        <v>22020200</v>
      </c>
      <c r="C12" s="674" t="s">
        <v>56</v>
      </c>
      <c r="D12" s="686">
        <f>'Overhead Nature Details'!D26</f>
        <v>777649030</v>
      </c>
      <c r="E12" s="686">
        <f>'Overhead Nature Details'!E26</f>
        <v>622646600</v>
      </c>
      <c r="F12" s="686">
        <f>'Overhead Nature Details'!F26</f>
        <v>730138540</v>
      </c>
      <c r="G12" s="686">
        <f>'Overhead Nature Details'!G26</f>
        <v>0</v>
      </c>
    </row>
    <row r="13" spans="2:7" x14ac:dyDescent="0.25">
      <c r="B13" s="351">
        <v>22020300</v>
      </c>
      <c r="C13" s="674" t="s">
        <v>58</v>
      </c>
      <c r="D13" s="686">
        <f>'Overhead Nature Details'!D41</f>
        <v>1007063270</v>
      </c>
      <c r="E13" s="686">
        <f>'Overhead Nature Details'!E41</f>
        <v>613041670</v>
      </c>
      <c r="F13" s="686">
        <f>'Overhead Nature Details'!F41</f>
        <v>1148552996</v>
      </c>
      <c r="G13" s="686">
        <f>'Overhead Nature Details'!G41</f>
        <v>373500000</v>
      </c>
    </row>
    <row r="14" spans="2:7" x14ac:dyDescent="0.25">
      <c r="B14" s="355">
        <v>22020400</v>
      </c>
      <c r="C14" s="676" t="s">
        <v>60</v>
      </c>
      <c r="D14" s="713">
        <f>'Overhead Nature Details'!D56</f>
        <v>1507778720</v>
      </c>
      <c r="E14" s="713">
        <f>'Overhead Nature Details'!E56</f>
        <v>1045832050</v>
      </c>
      <c r="F14" s="713">
        <f>'Overhead Nature Details'!F56</f>
        <v>1267092175</v>
      </c>
      <c r="G14" s="713">
        <f>'Overhead Nature Details'!G56</f>
        <v>0</v>
      </c>
    </row>
    <row r="15" spans="2:7" x14ac:dyDescent="0.25">
      <c r="B15" s="355">
        <v>22020500</v>
      </c>
      <c r="C15" s="676" t="s">
        <v>62</v>
      </c>
      <c r="D15" s="713">
        <f>'Overhead Nature Details'!D60</f>
        <v>1455718376.1800001</v>
      </c>
      <c r="E15" s="713">
        <f>'Overhead Nature Details'!E60</f>
        <v>700603330</v>
      </c>
      <c r="F15" s="713">
        <f>'Overhead Nature Details'!F60</f>
        <v>1445427110</v>
      </c>
      <c r="G15" s="713">
        <f>'Overhead Nature Details'!G60</f>
        <v>0</v>
      </c>
    </row>
    <row r="16" spans="2:7" x14ac:dyDescent="0.25">
      <c r="B16" s="355">
        <v>22020600</v>
      </c>
      <c r="C16" s="676" t="s">
        <v>64</v>
      </c>
      <c r="D16" s="713">
        <f>'Overhead Nature Details'!D69</f>
        <v>2079361650</v>
      </c>
      <c r="E16" s="713">
        <f>'Overhead Nature Details'!E69</f>
        <v>1675960670</v>
      </c>
      <c r="F16" s="713">
        <f>'Overhead Nature Details'!F69</f>
        <v>974316340</v>
      </c>
      <c r="G16" s="713">
        <f>'Overhead Nature Details'!G69</f>
        <v>0</v>
      </c>
    </row>
    <row r="17" spans="2:7" x14ac:dyDescent="0.25">
      <c r="B17" s="355">
        <v>22020700</v>
      </c>
      <c r="C17" s="676" t="s">
        <v>66</v>
      </c>
      <c r="D17" s="713">
        <f>'Overhead Nature Details'!D80</f>
        <v>2070726920</v>
      </c>
      <c r="E17" s="713">
        <f>'Overhead Nature Details'!E80</f>
        <v>2423520580</v>
      </c>
      <c r="F17" s="713">
        <f>'Overhead Nature Details'!F80</f>
        <v>2442828760</v>
      </c>
      <c r="G17" s="713">
        <f>'Overhead Nature Details'!G80</f>
        <v>17500000</v>
      </c>
    </row>
    <row r="18" spans="2:7" x14ac:dyDescent="0.25">
      <c r="B18" s="355">
        <v>22020800</v>
      </c>
      <c r="C18" s="676" t="s">
        <v>68</v>
      </c>
      <c r="D18" s="713">
        <f>'Overhead Nature Details'!D88</f>
        <v>455317210</v>
      </c>
      <c r="E18" s="713">
        <f>'Overhead Nature Details'!E88</f>
        <v>337370640</v>
      </c>
      <c r="F18" s="713">
        <f>'Overhead Nature Details'!F88</f>
        <v>420238830</v>
      </c>
      <c r="G18" s="713">
        <f>'Overhead Nature Details'!G88</f>
        <v>0</v>
      </c>
    </row>
    <row r="19" spans="2:7" x14ac:dyDescent="0.25">
      <c r="B19" s="355">
        <v>22020900</v>
      </c>
      <c r="C19" s="676" t="s">
        <v>70</v>
      </c>
      <c r="D19" s="713">
        <f>'Overhead Nature Details'!D97</f>
        <v>1547932490</v>
      </c>
      <c r="E19" s="713">
        <f>'Overhead Nature Details'!E97</f>
        <v>942462230</v>
      </c>
      <c r="F19" s="713">
        <f>'Overhead Nature Details'!F97</f>
        <v>2430358150</v>
      </c>
      <c r="G19" s="713">
        <f>'Overhead Nature Details'!G97</f>
        <v>0</v>
      </c>
    </row>
    <row r="20" spans="2:7" x14ac:dyDescent="0.25">
      <c r="B20" s="355">
        <v>22021000</v>
      </c>
      <c r="C20" s="676" t="s">
        <v>72</v>
      </c>
      <c r="D20" s="713">
        <f>'Overhead Nature Details'!D114</f>
        <v>5892977983.8199997</v>
      </c>
      <c r="E20" s="713">
        <f>'Overhead Nature Details'!E114</f>
        <v>4286844510</v>
      </c>
      <c r="F20" s="713">
        <f>'Overhead Nature Details'!F114</f>
        <v>4651024999</v>
      </c>
      <c r="G20" s="713">
        <f>'Overhead Nature Details'!G114</f>
        <v>120000000</v>
      </c>
    </row>
    <row r="21" spans="2:7" hidden="1" x14ac:dyDescent="0.25">
      <c r="B21" s="355">
        <v>22030100</v>
      </c>
      <c r="C21" s="676" t="s">
        <v>74</v>
      </c>
      <c r="D21" s="713">
        <f>'Overhead Nature Details'!D125</f>
        <v>0</v>
      </c>
      <c r="E21" s="713">
        <f>'Overhead Nature Details'!E125</f>
        <v>0</v>
      </c>
      <c r="F21" s="713">
        <f>'Overhead Nature Details'!F125</f>
        <v>0</v>
      </c>
      <c r="G21" s="713">
        <f>'Overhead Nature Details'!G125</f>
        <v>0</v>
      </c>
    </row>
    <row r="22" spans="2:7" x14ac:dyDescent="0.25">
      <c r="B22" s="355">
        <v>22040100</v>
      </c>
      <c r="C22" s="676" t="s">
        <v>76</v>
      </c>
      <c r="D22" s="713">
        <f>'Overhead Nature Details'!D135</f>
        <v>224808360</v>
      </c>
      <c r="E22" s="713">
        <f>'Overhead Nature Details'!E135</f>
        <v>96158520</v>
      </c>
      <c r="F22" s="713">
        <f>'Overhead Nature Details'!F135</f>
        <v>276077300</v>
      </c>
      <c r="G22" s="713">
        <f>'Overhead Nature Details'!G135</f>
        <v>0</v>
      </c>
    </row>
    <row r="23" spans="2:7" x14ac:dyDescent="0.25">
      <c r="B23" s="355">
        <v>22040200</v>
      </c>
      <c r="C23" s="676" t="s">
        <v>78</v>
      </c>
      <c r="D23" s="713">
        <f>'Overhead Nature Details'!D139</f>
        <v>2500020000</v>
      </c>
      <c r="E23" s="713">
        <f>'Overhead Nature Details'!E139</f>
        <v>1000020000</v>
      </c>
      <c r="F23" s="713">
        <f>'Overhead Nature Details'!F139</f>
        <v>1485664540</v>
      </c>
      <c r="G23" s="713">
        <f>'Overhead Nature Details'!G139</f>
        <v>0</v>
      </c>
    </row>
    <row r="24" spans="2:7" x14ac:dyDescent="0.25">
      <c r="B24" s="355">
        <v>22050100</v>
      </c>
      <c r="C24" s="676" t="s">
        <v>80</v>
      </c>
      <c r="D24" s="713">
        <f>'Overhead Nature Details'!D149</f>
        <v>275261640</v>
      </c>
      <c r="E24" s="713">
        <f>'Overhead Nature Details'!E149</f>
        <v>287195870</v>
      </c>
      <c r="F24" s="713">
        <f>'Overhead Nature Details'!F149</f>
        <v>405950000</v>
      </c>
      <c r="G24" s="713">
        <f>'Overhead Nature Details'!G149</f>
        <v>0</v>
      </c>
    </row>
    <row r="25" spans="2:7" hidden="1" x14ac:dyDescent="0.25">
      <c r="B25" s="355">
        <v>22050200</v>
      </c>
      <c r="C25" s="676" t="s">
        <v>82</v>
      </c>
      <c r="D25" s="713">
        <f>'Overhead Nature Details'!D152</f>
        <v>0</v>
      </c>
      <c r="E25" s="713">
        <f>'Overhead Nature Details'!E152</f>
        <v>0</v>
      </c>
      <c r="F25" s="713">
        <f>'Overhead Nature Details'!F152</f>
        <v>0</v>
      </c>
      <c r="G25" s="713">
        <f>'Overhead Nature Details'!G152</f>
        <v>0</v>
      </c>
    </row>
    <row r="26" spans="2:7" hidden="1" x14ac:dyDescent="0.25">
      <c r="B26" s="355">
        <v>22070100</v>
      </c>
      <c r="C26" s="676" t="s">
        <v>84</v>
      </c>
      <c r="D26" s="713">
        <f>'Overhead Nature Details'!D159</f>
        <v>0</v>
      </c>
      <c r="E26" s="713">
        <f>'Overhead Nature Details'!E159</f>
        <v>0</v>
      </c>
      <c r="F26" s="713">
        <f>'Overhead Nature Details'!F159</f>
        <v>0</v>
      </c>
      <c r="G26" s="713">
        <f>'Overhead Nature Details'!G159</f>
        <v>0</v>
      </c>
    </row>
    <row r="27" spans="2:7" hidden="1" x14ac:dyDescent="0.25">
      <c r="B27" s="355">
        <v>22080100</v>
      </c>
      <c r="C27" s="676" t="s">
        <v>86</v>
      </c>
      <c r="D27" s="713">
        <f>'Overhead Nature Details'!D164</f>
        <v>0</v>
      </c>
      <c r="E27" s="713">
        <f>'Overhead Nature Details'!E164</f>
        <v>0</v>
      </c>
      <c r="F27" s="713">
        <f>'Overhead Nature Details'!F164</f>
        <v>0</v>
      </c>
      <c r="G27" s="713">
        <f>'Overhead Nature Details'!G164</f>
        <v>0</v>
      </c>
    </row>
    <row r="28" spans="2:7" x14ac:dyDescent="0.25">
      <c r="B28" s="355">
        <v>23040100</v>
      </c>
      <c r="C28" s="676" t="s">
        <v>88</v>
      </c>
      <c r="D28" s="713">
        <f>'Overhead Nature Details'!D173</f>
        <v>3300000</v>
      </c>
      <c r="E28" s="713">
        <f>'Overhead Nature Details'!E173</f>
        <v>1201230</v>
      </c>
      <c r="F28" s="713">
        <f>'Overhead Nature Details'!F173</f>
        <v>12000000</v>
      </c>
      <c r="G28" s="713">
        <f>'Overhead Nature Details'!G173</f>
        <v>0</v>
      </c>
    </row>
    <row r="29" spans="2:7" ht="15.75" thickBot="1" x14ac:dyDescent="0.3">
      <c r="B29" s="355">
        <v>23050100</v>
      </c>
      <c r="C29" s="676" t="s">
        <v>90</v>
      </c>
      <c r="D29" s="713">
        <f>'Overhead Nature Details'!D181</f>
        <v>131497950</v>
      </c>
      <c r="E29" s="713">
        <f>'Overhead Nature Details'!E181</f>
        <v>95356360</v>
      </c>
      <c r="F29" s="713">
        <f>'Overhead Nature Details'!F181</f>
        <v>172838510</v>
      </c>
      <c r="G29" s="713">
        <f>'Overhead Nature Details'!G181</f>
        <v>0</v>
      </c>
    </row>
    <row r="30" spans="2:7" s="294" customFormat="1" ht="15.75" thickBot="1" x14ac:dyDescent="0.3">
      <c r="B30" s="358"/>
      <c r="C30" s="359" t="s">
        <v>528</v>
      </c>
      <c r="D30" s="673">
        <f>SUM(D11:D29)</f>
        <v>21204514850</v>
      </c>
      <c r="E30" s="673">
        <f>SUM(E11:E29)</f>
        <v>15064968810</v>
      </c>
      <c r="F30" s="673">
        <f>SUM(F11:F29)</f>
        <v>19020896610</v>
      </c>
      <c r="G30" s="673">
        <f>SUM(G11:G29)</f>
        <v>511000000</v>
      </c>
    </row>
    <row r="31" spans="2:7" x14ac:dyDescent="0.25">
      <c r="E31" s="136" t="b">
        <f>E30='Overhead Nature Details'!E182</f>
        <v>1</v>
      </c>
      <c r="F31" s="136" t="b">
        <f>F30='Overhead Nature Details'!F182</f>
        <v>1</v>
      </c>
      <c r="G31" s="136" t="b">
        <f>G30='Overhead Nature Details'!G182</f>
        <v>1</v>
      </c>
    </row>
    <row r="32" spans="2:7" x14ac:dyDescent="0.25">
      <c r="F32" s="361"/>
    </row>
    <row r="36" spans="6:6" x14ac:dyDescent="0.25">
      <c r="F36" s="237"/>
    </row>
  </sheetData>
  <mergeCells count="12">
    <mergeCell ref="G8:G9"/>
    <mergeCell ref="B2:G2"/>
    <mergeCell ref="B3:G3"/>
    <mergeCell ref="B4:G4"/>
    <mergeCell ref="B5:G5"/>
    <mergeCell ref="B6:G6"/>
    <mergeCell ref="F8:F9"/>
    <mergeCell ref="B1:E1"/>
    <mergeCell ref="B8:B9"/>
    <mergeCell ref="C8:C9"/>
    <mergeCell ref="D8:D9"/>
    <mergeCell ref="E8:E9"/>
  </mergeCells>
  <phoneticPr fontId="53" type="noConversion"/>
  <pageMargins left="0.98" right="0.3" top="0.37" bottom="0.36" header="0.17" footer="0.17"/>
  <pageSetup paperSize="9" scale="52" fitToHeight="0" orientation="portrait" r:id="rId1"/>
  <headerFooter>
    <oddFooter>&amp;C&amp;"Rockwell,Bold"&amp;14&amp;P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I186"/>
  <sheetViews>
    <sheetView view="pageBreakPreview" topLeftCell="C168" zoomScale="87" zoomScaleNormal="100" zoomScaleSheetLayoutView="87" workbookViewId="0">
      <selection activeCell="J5" sqref="J5"/>
    </sheetView>
  </sheetViews>
  <sheetFormatPr defaultRowHeight="14.25" x14ac:dyDescent="0.25"/>
  <cols>
    <col min="1" max="1" width="21" style="486" bestFit="1" customWidth="1"/>
    <col min="2" max="2" width="15.85546875" style="543" bestFit="1" customWidth="1"/>
    <col min="3" max="3" width="60" style="544" customWidth="1"/>
    <col min="4" max="4" width="23.42578125" style="730" customWidth="1"/>
    <col min="5" max="5" width="23" style="486" customWidth="1"/>
    <col min="6" max="7" width="21.85546875" style="486" customWidth="1"/>
    <col min="8" max="8" width="16.28515625" style="543" customWidth="1"/>
    <col min="9" max="9" width="21.5703125" style="860" bestFit="1" customWidth="1"/>
    <col min="10" max="35" width="9.140625" style="486"/>
    <col min="36" max="36" width="13" style="486" customWidth="1"/>
    <col min="37" max="37" width="16.140625" style="486" customWidth="1"/>
    <col min="38" max="38" width="96.5703125" style="486" bestFit="1" customWidth="1"/>
    <col min="39" max="40" width="17.28515625" style="486" bestFit="1" customWidth="1"/>
    <col min="41" max="41" width="20.28515625" style="486" bestFit="1" customWidth="1"/>
    <col min="42" max="42" width="23.85546875" style="486" bestFit="1" customWidth="1"/>
    <col min="43" max="43" width="26" style="486" bestFit="1" customWidth="1"/>
    <col min="44" max="44" width="18.7109375" style="486" bestFit="1" customWidth="1"/>
    <col min="45" max="45" width="10.7109375" style="486" bestFit="1" customWidth="1"/>
    <col min="46" max="16384" width="9.140625" style="486"/>
  </cols>
  <sheetData>
    <row r="1" spans="1:9" s="137" customFormat="1" ht="31.5" x14ac:dyDescent="0.5">
      <c r="B1" s="1023" t="s">
        <v>0</v>
      </c>
      <c r="C1" s="1023"/>
      <c r="D1" s="1023"/>
      <c r="E1" s="1023"/>
      <c r="F1" s="1023"/>
      <c r="G1" s="863"/>
      <c r="H1" s="863"/>
      <c r="I1" s="254"/>
    </row>
    <row r="2" spans="1:9" s="344" customFormat="1" ht="31.5" x14ac:dyDescent="0.2">
      <c r="B2" s="985" t="s">
        <v>1120</v>
      </c>
      <c r="C2" s="985"/>
      <c r="D2" s="985"/>
      <c r="E2" s="985"/>
      <c r="F2" s="985"/>
      <c r="G2" s="862"/>
      <c r="H2" s="862"/>
      <c r="I2" s="690"/>
    </row>
    <row r="3" spans="1:9" s="137" customFormat="1" ht="7.5" thickBot="1" x14ac:dyDescent="0.2">
      <c r="B3" s="714"/>
      <c r="C3" s="714"/>
      <c r="D3" s="715"/>
      <c r="E3" s="714"/>
      <c r="F3" s="714"/>
      <c r="G3" s="714"/>
      <c r="H3" s="864"/>
      <c r="I3" s="254"/>
    </row>
    <row r="4" spans="1:9" x14ac:dyDescent="0.25">
      <c r="B4" s="1024" t="s">
        <v>2</v>
      </c>
      <c r="C4" s="1024" t="s">
        <v>3</v>
      </c>
      <c r="D4" s="1021" t="s">
        <v>4</v>
      </c>
      <c r="E4" s="1021" t="s">
        <v>207</v>
      </c>
      <c r="F4" s="1021" t="s">
        <v>1701</v>
      </c>
      <c r="G4" s="1021" t="s">
        <v>1721</v>
      </c>
      <c r="H4" s="1021" t="s">
        <v>1722</v>
      </c>
    </row>
    <row r="5" spans="1:9" ht="15" thickBot="1" x14ac:dyDescent="0.3">
      <c r="B5" s="1025"/>
      <c r="C5" s="1025"/>
      <c r="D5" s="1022"/>
      <c r="E5" s="1022"/>
      <c r="F5" s="1022"/>
      <c r="G5" s="1022"/>
      <c r="H5" s="1022"/>
    </row>
    <row r="6" spans="1:9" ht="16.5" thickBot="1" x14ac:dyDescent="0.3">
      <c r="B6" s="1026"/>
      <c r="C6" s="1026"/>
      <c r="D6" s="716"/>
      <c r="E6" s="347" t="s">
        <v>5</v>
      </c>
      <c r="F6" s="347" t="s">
        <v>5</v>
      </c>
      <c r="G6" s="347" t="s">
        <v>5</v>
      </c>
      <c r="H6" s="347"/>
    </row>
    <row r="7" spans="1:9" s="493" customFormat="1" ht="18.75" x14ac:dyDescent="0.3">
      <c r="B7" s="717">
        <v>22000000</v>
      </c>
      <c r="C7" s="718" t="s">
        <v>1121</v>
      </c>
      <c r="D7" s="719"/>
      <c r="E7" s="720"/>
      <c r="F7" s="720"/>
      <c r="G7" s="720"/>
      <c r="H7" s="882"/>
      <c r="I7" s="861"/>
    </row>
    <row r="8" spans="1:9" s="493" customFormat="1" ht="15.75" x14ac:dyDescent="0.25">
      <c r="B8" s="368">
        <v>22020000</v>
      </c>
      <c r="C8" s="369" t="s">
        <v>1122</v>
      </c>
      <c r="D8" s="721"/>
      <c r="E8" s="722"/>
      <c r="F8" s="722"/>
      <c r="G8" s="722"/>
      <c r="H8" s="883"/>
      <c r="I8" s="861"/>
    </row>
    <row r="9" spans="1:9" s="493" customFormat="1" ht="15.75" x14ac:dyDescent="0.25">
      <c r="B9" s="373">
        <v>22020100</v>
      </c>
      <c r="C9" s="374" t="s">
        <v>54</v>
      </c>
      <c r="D9" s="723"/>
      <c r="E9" s="722"/>
      <c r="F9" s="722"/>
      <c r="G9" s="722"/>
      <c r="H9" s="883"/>
      <c r="I9" s="861"/>
    </row>
    <row r="10" spans="1:9" ht="15.75" x14ac:dyDescent="0.2">
      <c r="A10" s="502"/>
      <c r="B10" s="377">
        <v>22020101</v>
      </c>
      <c r="C10" s="378" t="s">
        <v>1123</v>
      </c>
      <c r="D10" s="724">
        <v>261907710</v>
      </c>
      <c r="E10" s="725">
        <v>141161620</v>
      </c>
      <c r="F10" s="725">
        <f>SUM('01 - GOV (3):82 - IRS (2)'!F10)</f>
        <v>167385610</v>
      </c>
      <c r="G10" s="725">
        <f>SUM('01 - GOV (3):82 - IRS (2)'!G10)</f>
        <v>0</v>
      </c>
      <c r="H10" s="884"/>
      <c r="I10" s="860">
        <f>SUM('01 - GOV (3):82 - IRS (2)'!F10)</f>
        <v>167385610</v>
      </c>
    </row>
    <row r="11" spans="1:9" ht="15.75" x14ac:dyDescent="0.2">
      <c r="A11" s="502"/>
      <c r="B11" s="377">
        <v>22020102</v>
      </c>
      <c r="C11" s="378" t="s">
        <v>1124</v>
      </c>
      <c r="D11" s="724">
        <v>578466790</v>
      </c>
      <c r="E11" s="725">
        <v>509087970</v>
      </c>
      <c r="F11" s="725">
        <f>SUM('01 - GOV (3):82 - IRS (2)'!F11)</f>
        <v>742227350</v>
      </c>
      <c r="G11" s="725">
        <f>SUM('01 - GOV (3):82 - IRS (2)'!G11)</f>
        <v>0</v>
      </c>
      <c r="H11" s="884"/>
      <c r="I11" s="860">
        <f>SUM('01 - GOV (3):82 - IRS (2)'!F11)</f>
        <v>742227350</v>
      </c>
    </row>
    <row r="12" spans="1:9" ht="15.75" x14ac:dyDescent="0.2">
      <c r="A12" s="502"/>
      <c r="B12" s="377">
        <v>22020103</v>
      </c>
      <c r="C12" s="378" t="s">
        <v>1125</v>
      </c>
      <c r="D12" s="724">
        <v>244847950</v>
      </c>
      <c r="E12" s="725">
        <v>151655370</v>
      </c>
      <c r="F12" s="725">
        <f>SUM('01 - GOV (3):82 - IRS (2)'!F12)</f>
        <v>163775400</v>
      </c>
      <c r="G12" s="725">
        <f>SUM('01 - GOV (3):82 - IRS (2)'!G12)</f>
        <v>0</v>
      </c>
      <c r="H12" s="884"/>
      <c r="I12" s="860">
        <f>SUM('01 - GOV (3):82 - IRS (2)'!F12)</f>
        <v>163775400</v>
      </c>
    </row>
    <row r="13" spans="1:9" ht="16.5" thickBot="1" x14ac:dyDescent="0.25">
      <c r="A13" s="502"/>
      <c r="B13" s="377">
        <v>22020104</v>
      </c>
      <c r="C13" s="378" t="s">
        <v>1126</v>
      </c>
      <c r="D13" s="724">
        <v>189878800</v>
      </c>
      <c r="E13" s="725">
        <v>134849590</v>
      </c>
      <c r="F13" s="725">
        <f>SUM('01 - GOV (3):82 - IRS (2)'!F13)</f>
        <v>85000000</v>
      </c>
      <c r="G13" s="725">
        <f>SUM('01 - GOV (3):82 - IRS (2)'!G13)</f>
        <v>0</v>
      </c>
      <c r="H13" s="884"/>
      <c r="I13" s="860">
        <f>SUM('01 - GOV (3):82 - IRS (2)'!F13)</f>
        <v>85000000</v>
      </c>
    </row>
    <row r="14" spans="1:9" s="493" customFormat="1" ht="16.5" thickBot="1" x14ac:dyDescent="0.3">
      <c r="A14" s="509"/>
      <c r="B14" s="384"/>
      <c r="C14" s="385" t="s">
        <v>1127</v>
      </c>
      <c r="D14" s="726">
        <v>1275101250</v>
      </c>
      <c r="E14" s="726">
        <f>SUM(E10:E13)</f>
        <v>936754550</v>
      </c>
      <c r="F14" s="726">
        <f>SUM(F10:F13)</f>
        <v>1158388360</v>
      </c>
      <c r="G14" s="726">
        <f>SUM(G10:G13)</f>
        <v>0</v>
      </c>
      <c r="H14" s="885"/>
      <c r="I14" s="860">
        <f>SUM('01 - GOV (3):82 - IRS (2)'!F14)</f>
        <v>1158388360</v>
      </c>
    </row>
    <row r="15" spans="1:9" s="493" customFormat="1" ht="15.75" x14ac:dyDescent="0.25">
      <c r="A15" s="509"/>
      <c r="B15" s="373">
        <v>22020200</v>
      </c>
      <c r="C15" s="374" t="s">
        <v>56</v>
      </c>
      <c r="D15" s="724">
        <v>0</v>
      </c>
      <c r="E15" s="727"/>
      <c r="F15" s="727"/>
      <c r="G15" s="727"/>
      <c r="H15" s="886"/>
      <c r="I15" s="860">
        <f>SUM('01 - GOV (3):82 - IRS (2)'!F15)</f>
        <v>0</v>
      </c>
    </row>
    <row r="16" spans="1:9" ht="15.75" x14ac:dyDescent="0.2">
      <c r="A16" s="502"/>
      <c r="B16" s="377">
        <v>22020201</v>
      </c>
      <c r="C16" s="378" t="s">
        <v>1128</v>
      </c>
      <c r="D16" s="724">
        <v>542444640</v>
      </c>
      <c r="E16" s="725">
        <v>500019210</v>
      </c>
      <c r="F16" s="725">
        <f>SUM('01 - GOV (3):82 - IRS (2)'!F16)</f>
        <v>498374720</v>
      </c>
      <c r="G16" s="725">
        <f>SUM('01 - GOV (3):82 - IRS (2)'!G16)</f>
        <v>0</v>
      </c>
      <c r="H16" s="884"/>
      <c r="I16" s="860">
        <f>SUM('01 - GOV (3):82 - IRS (2)'!F16)</f>
        <v>498374720</v>
      </c>
    </row>
    <row r="17" spans="1:9" ht="15.75" x14ac:dyDescent="0.2">
      <c r="A17" s="502"/>
      <c r="B17" s="377">
        <v>22020202</v>
      </c>
      <c r="C17" s="378" t="s">
        <v>1129</v>
      </c>
      <c r="D17" s="724">
        <v>102379390</v>
      </c>
      <c r="E17" s="725">
        <v>55556830</v>
      </c>
      <c r="F17" s="725">
        <f>SUM('01 - GOV (3):82 - IRS (2)'!F17)</f>
        <v>89344390</v>
      </c>
      <c r="G17" s="725">
        <f>SUM('01 - GOV (3):82 - IRS (2)'!G17)</f>
        <v>0</v>
      </c>
      <c r="H17" s="884"/>
      <c r="I17" s="860">
        <f>SUM('01 - GOV (3):82 - IRS (2)'!F17)</f>
        <v>89344390</v>
      </c>
    </row>
    <row r="18" spans="1:9" ht="15.75" x14ac:dyDescent="0.2">
      <c r="A18" s="502"/>
      <c r="B18" s="377">
        <v>22020203</v>
      </c>
      <c r="C18" s="378" t="s">
        <v>1130</v>
      </c>
      <c r="D18" s="724">
        <v>106985000</v>
      </c>
      <c r="E18" s="725">
        <v>51640030</v>
      </c>
      <c r="F18" s="725">
        <f>SUM('01 - GOV (3):82 - IRS (2)'!F18)</f>
        <v>113157000</v>
      </c>
      <c r="G18" s="725">
        <f>SUM('01 - GOV (3):82 - IRS (2)'!G18)</f>
        <v>0</v>
      </c>
      <c r="H18" s="884"/>
      <c r="I18" s="860">
        <f>SUM('01 - GOV (3):82 - IRS (2)'!F18)</f>
        <v>113157000</v>
      </c>
    </row>
    <row r="19" spans="1:9" ht="15.75" x14ac:dyDescent="0.2">
      <c r="A19" s="502"/>
      <c r="B19" s="377">
        <v>22020204</v>
      </c>
      <c r="C19" s="378" t="s">
        <v>1131</v>
      </c>
      <c r="D19" s="724">
        <v>5400000</v>
      </c>
      <c r="E19" s="725">
        <v>3220370</v>
      </c>
      <c r="F19" s="725">
        <f>SUM('01 - GOV (3):82 - IRS (2)'!F19)</f>
        <v>5957000</v>
      </c>
      <c r="G19" s="725">
        <f>SUM('01 - GOV (3):82 - IRS (2)'!G19)</f>
        <v>0</v>
      </c>
      <c r="H19" s="884"/>
      <c r="I19" s="860">
        <f>SUM('01 - GOV (3):82 - IRS (2)'!F19)</f>
        <v>5957000</v>
      </c>
    </row>
    <row r="20" spans="1:9" ht="15.75" x14ac:dyDescent="0.2">
      <c r="A20" s="502"/>
      <c r="B20" s="377">
        <v>22020205</v>
      </c>
      <c r="C20" s="378" t="s">
        <v>1132</v>
      </c>
      <c r="D20" s="724">
        <v>650000</v>
      </c>
      <c r="E20" s="725">
        <v>328300</v>
      </c>
      <c r="F20" s="725">
        <f>SUM('01 - GOV (3):82 - IRS (2)'!F20)</f>
        <v>935430</v>
      </c>
      <c r="G20" s="725">
        <f>SUM('01 - GOV (3):82 - IRS (2)'!G20)</f>
        <v>0</v>
      </c>
      <c r="H20" s="884"/>
      <c r="I20" s="860">
        <f>SUM('01 - GOV (3):82 - IRS (2)'!F20)</f>
        <v>935430</v>
      </c>
    </row>
    <row r="21" spans="1:9" ht="15.75" x14ac:dyDescent="0.2">
      <c r="A21" s="502"/>
      <c r="B21" s="377">
        <v>22020206</v>
      </c>
      <c r="C21" s="378" t="s">
        <v>1133</v>
      </c>
      <c r="D21" s="724">
        <v>1070000</v>
      </c>
      <c r="E21" s="725">
        <v>1038200</v>
      </c>
      <c r="F21" s="725">
        <f>SUM('01 - GOV (3):82 - IRS (2)'!F21)</f>
        <v>1000000</v>
      </c>
      <c r="G21" s="725">
        <f>SUM('01 - GOV (3):82 - IRS (2)'!G21)</f>
        <v>0</v>
      </c>
      <c r="H21" s="884"/>
      <c r="I21" s="860">
        <f>SUM('01 - GOV (3):82 - IRS (2)'!F21)</f>
        <v>1000000</v>
      </c>
    </row>
    <row r="22" spans="1:9" ht="15.75" hidden="1" x14ac:dyDescent="0.2">
      <c r="A22" s="502"/>
      <c r="B22" s="377">
        <v>22020207</v>
      </c>
      <c r="C22" s="378" t="s">
        <v>1134</v>
      </c>
      <c r="D22" s="724">
        <v>0</v>
      </c>
      <c r="E22" s="725"/>
      <c r="F22" s="725">
        <f>SUM('01 - GOV (3):82 - IRS (2)'!F22)</f>
        <v>0</v>
      </c>
      <c r="G22" s="725">
        <f>SUM('01 - GOV (3):82 - IRS (2)'!G22)</f>
        <v>0</v>
      </c>
      <c r="H22" s="884"/>
      <c r="I22" s="860">
        <f>SUM('01 - GOV (3):82 - IRS (2)'!F22)</f>
        <v>0</v>
      </c>
    </row>
    <row r="23" spans="1:9" ht="15.75" hidden="1" x14ac:dyDescent="0.2">
      <c r="A23" s="502"/>
      <c r="B23" s="377">
        <v>22020208</v>
      </c>
      <c r="C23" s="378" t="s">
        <v>1135</v>
      </c>
      <c r="D23" s="724">
        <v>0</v>
      </c>
      <c r="E23" s="725"/>
      <c r="F23" s="725">
        <f>SUM('01 - GOV (3):82 - IRS (2)'!F23)</f>
        <v>0</v>
      </c>
      <c r="G23" s="725">
        <f>SUM('01 - GOV (3):82 - IRS (2)'!G23)</f>
        <v>0</v>
      </c>
      <c r="H23" s="884"/>
      <c r="I23" s="860">
        <f>SUM('01 - GOV (3):82 - IRS (2)'!F23)</f>
        <v>0</v>
      </c>
    </row>
    <row r="24" spans="1:9" ht="15.75" x14ac:dyDescent="0.2">
      <c r="A24" s="502"/>
      <c r="B24" s="377">
        <v>22020209</v>
      </c>
      <c r="C24" s="378" t="s">
        <v>1136</v>
      </c>
      <c r="D24" s="724">
        <v>5000000</v>
      </c>
      <c r="E24" s="725">
        <v>4000000</v>
      </c>
      <c r="F24" s="725">
        <f>SUM('01 - GOV (3):82 - IRS (2)'!F24)</f>
        <v>14000000</v>
      </c>
      <c r="G24" s="725">
        <f>SUM('01 - GOV (3):82 - IRS (2)'!G24)</f>
        <v>0</v>
      </c>
      <c r="H24" s="884"/>
      <c r="I24" s="860">
        <f>SUM('01 - GOV (3):82 - IRS (2)'!F24)</f>
        <v>14000000</v>
      </c>
    </row>
    <row r="25" spans="1:9" ht="16.5" thickBot="1" x14ac:dyDescent="0.25">
      <c r="A25" s="502"/>
      <c r="B25" s="377">
        <v>22020210</v>
      </c>
      <c r="C25" s="378" t="s">
        <v>1137</v>
      </c>
      <c r="D25" s="724">
        <v>13720000</v>
      </c>
      <c r="E25" s="725">
        <v>6843660</v>
      </c>
      <c r="F25" s="725">
        <f>SUM('01 - GOV (3):82 - IRS (2)'!F25)</f>
        <v>7370000</v>
      </c>
      <c r="G25" s="725">
        <f>SUM('01 - GOV (3):82 - IRS (2)'!G25)</f>
        <v>0</v>
      </c>
      <c r="H25" s="884"/>
      <c r="I25" s="860">
        <f>SUM('01 - GOV (3):82 - IRS (2)'!F25)</f>
        <v>7370000</v>
      </c>
    </row>
    <row r="26" spans="1:9" s="493" customFormat="1" ht="16.5" thickBot="1" x14ac:dyDescent="0.3">
      <c r="A26" s="509"/>
      <c r="B26" s="384"/>
      <c r="C26" s="385" t="s">
        <v>1138</v>
      </c>
      <c r="D26" s="726">
        <v>777649030</v>
      </c>
      <c r="E26" s="726">
        <f>SUM(E16:E25)</f>
        <v>622646600</v>
      </c>
      <c r="F26" s="726">
        <f>SUM(F16:F25)</f>
        <v>730138540</v>
      </c>
      <c r="G26" s="726">
        <f>SUM(G16:G25)</f>
        <v>0</v>
      </c>
      <c r="H26" s="885"/>
      <c r="I26" s="860">
        <f>SUM('01 - GOV (3):82 - IRS (2)'!F26)</f>
        <v>730138540</v>
      </c>
    </row>
    <row r="27" spans="1:9" s="493" customFormat="1" ht="15.75" x14ac:dyDescent="0.25">
      <c r="A27" s="509"/>
      <c r="B27" s="373">
        <v>22020300</v>
      </c>
      <c r="C27" s="374" t="s">
        <v>58</v>
      </c>
      <c r="D27" s="724">
        <v>0</v>
      </c>
      <c r="E27" s="727"/>
      <c r="F27" s="727"/>
      <c r="G27" s="727"/>
      <c r="H27" s="886"/>
      <c r="I27" s="860">
        <f>SUM('01 - GOV (3):82 - IRS (2)'!F27)</f>
        <v>0</v>
      </c>
    </row>
    <row r="28" spans="1:9" ht="15.75" x14ac:dyDescent="0.2">
      <c r="A28" s="502"/>
      <c r="B28" s="377">
        <v>22020301</v>
      </c>
      <c r="C28" s="378" t="s">
        <v>1139</v>
      </c>
      <c r="D28" s="724">
        <v>286411390</v>
      </c>
      <c r="E28" s="725">
        <v>128255100</v>
      </c>
      <c r="F28" s="725">
        <f>SUM('01 - GOV (3):82 - IRS (2)'!F28)</f>
        <v>208158250</v>
      </c>
      <c r="G28" s="725">
        <f>SUM('01 - GOV (3):82 - IRS (2)'!G28)</f>
        <v>0</v>
      </c>
      <c r="H28" s="884"/>
      <c r="I28" s="860">
        <f>SUM('01 - GOV (3):82 - IRS (2)'!F28)</f>
        <v>208158250</v>
      </c>
    </row>
    <row r="29" spans="1:9" ht="15.75" x14ac:dyDescent="0.2">
      <c r="A29" s="502"/>
      <c r="B29" s="377">
        <v>22020302</v>
      </c>
      <c r="C29" s="378" t="s">
        <v>1140</v>
      </c>
      <c r="D29" s="724">
        <v>45885230</v>
      </c>
      <c r="E29" s="725">
        <v>23107120</v>
      </c>
      <c r="F29" s="725">
        <f>SUM('01 - GOV (3):82 - IRS (2)'!F29)</f>
        <v>38162626</v>
      </c>
      <c r="G29" s="725">
        <f>SUM('01 - GOV (3):82 - IRS (2)'!G29)</f>
        <v>0</v>
      </c>
      <c r="H29" s="884"/>
      <c r="I29" s="860">
        <f>SUM('01 - GOV (3):82 - IRS (2)'!F29)</f>
        <v>38162626</v>
      </c>
    </row>
    <row r="30" spans="1:9" ht="15.75" x14ac:dyDescent="0.2">
      <c r="A30" s="502"/>
      <c r="B30" s="377">
        <v>22020303</v>
      </c>
      <c r="C30" s="378" t="s">
        <v>1141</v>
      </c>
      <c r="D30" s="724">
        <v>16650200</v>
      </c>
      <c r="E30" s="725">
        <v>9292710</v>
      </c>
      <c r="F30" s="725">
        <f>SUM('01 - GOV (3):82 - IRS (2)'!F30)</f>
        <v>12738200</v>
      </c>
      <c r="G30" s="725">
        <f>SUM('01 - GOV (3):82 - IRS (2)'!G30)</f>
        <v>0</v>
      </c>
      <c r="H30" s="884"/>
      <c r="I30" s="860">
        <f>SUM('01 - GOV (3):82 - IRS (2)'!F30)</f>
        <v>12738200</v>
      </c>
    </row>
    <row r="31" spans="1:9" ht="15.75" x14ac:dyDescent="0.2">
      <c r="A31" s="502"/>
      <c r="B31" s="377">
        <v>22020304</v>
      </c>
      <c r="C31" s="378" t="s">
        <v>1142</v>
      </c>
      <c r="D31" s="724">
        <v>15377310</v>
      </c>
      <c r="E31" s="725">
        <v>7672090</v>
      </c>
      <c r="F31" s="725">
        <f>SUM('01 - GOV (3):82 - IRS (2)'!F31)</f>
        <v>15699510</v>
      </c>
      <c r="G31" s="725">
        <f>SUM('01 - GOV (3):82 - IRS (2)'!G31)</f>
        <v>0</v>
      </c>
      <c r="H31" s="884"/>
      <c r="I31" s="860">
        <f>SUM('01 - GOV (3):82 - IRS (2)'!F31)</f>
        <v>15699510</v>
      </c>
    </row>
    <row r="32" spans="1:9" ht="15.75" x14ac:dyDescent="0.2">
      <c r="A32" s="502"/>
      <c r="B32" s="377">
        <v>22020305</v>
      </c>
      <c r="C32" s="378" t="s">
        <v>1143</v>
      </c>
      <c r="D32" s="724">
        <v>109692740</v>
      </c>
      <c r="E32" s="725">
        <v>58155330</v>
      </c>
      <c r="F32" s="725">
        <f>SUM('01 - GOV (3):82 - IRS (2)'!F32)</f>
        <v>132975000</v>
      </c>
      <c r="G32" s="725">
        <f>SUM('01 - GOV (3):82 - IRS (2)'!G32)</f>
        <v>0</v>
      </c>
      <c r="H32" s="884"/>
      <c r="I32" s="860">
        <f>SUM('01 - GOV (3):82 - IRS (2)'!F32)</f>
        <v>132975000</v>
      </c>
    </row>
    <row r="33" spans="1:9" ht="15.75" x14ac:dyDescent="0.2">
      <c r="A33" s="502"/>
      <c r="B33" s="377">
        <v>22020306</v>
      </c>
      <c r="C33" s="378" t="s">
        <v>1144</v>
      </c>
      <c r="D33" s="724">
        <v>27470000</v>
      </c>
      <c r="E33" s="725">
        <v>14033900</v>
      </c>
      <c r="F33" s="725">
        <f>SUM('01 - GOV (3):82 - IRS (2)'!F33)</f>
        <v>26645000</v>
      </c>
      <c r="G33" s="725">
        <f>SUM('01 - GOV (3):82 - IRS (2)'!G33)</f>
        <v>0</v>
      </c>
      <c r="H33" s="884"/>
      <c r="I33" s="860">
        <f>SUM('01 - GOV (3):82 - IRS (2)'!F33)</f>
        <v>26645000</v>
      </c>
    </row>
    <row r="34" spans="1:9" ht="15.75" x14ac:dyDescent="0.2">
      <c r="A34" s="502"/>
      <c r="B34" s="377">
        <v>22020307</v>
      </c>
      <c r="C34" s="378" t="s">
        <v>1145</v>
      </c>
      <c r="D34" s="724">
        <v>276129300</v>
      </c>
      <c r="E34" s="725">
        <v>239918760</v>
      </c>
      <c r="F34" s="725">
        <f>SUM('01 - GOV (3):82 - IRS (2)'!F34)</f>
        <v>430597000</v>
      </c>
      <c r="G34" s="725">
        <f>SUM('01 - GOV (3):82 - IRS (2)'!G34)</f>
        <v>373500000</v>
      </c>
      <c r="H34" s="884" t="s">
        <v>1723</v>
      </c>
      <c r="I34" s="860">
        <f>SUM('01 - GOV (3):82 - IRS (2)'!F34)</f>
        <v>430597000</v>
      </c>
    </row>
    <row r="35" spans="1:9" ht="15.75" x14ac:dyDescent="0.2">
      <c r="A35" s="502"/>
      <c r="B35" s="377">
        <v>22020308</v>
      </c>
      <c r="C35" s="378" t="s">
        <v>1146</v>
      </c>
      <c r="D35" s="724">
        <v>150000</v>
      </c>
      <c r="E35" s="725">
        <v>54600</v>
      </c>
      <c r="F35" s="725">
        <f>SUM('01 - GOV (3):82 - IRS (2)'!F35)</f>
        <v>20150000</v>
      </c>
      <c r="G35" s="725">
        <f>SUM('01 - GOV (3):82 - IRS (2)'!G35)</f>
        <v>0</v>
      </c>
      <c r="H35" s="884"/>
      <c r="I35" s="860">
        <f>SUM('01 - GOV (3):82 - IRS (2)'!F35)</f>
        <v>20150000</v>
      </c>
    </row>
    <row r="36" spans="1:9" ht="15.75" x14ac:dyDescent="0.2">
      <c r="A36" s="502"/>
      <c r="B36" s="377">
        <v>22020309</v>
      </c>
      <c r="C36" s="378" t="s">
        <v>1147</v>
      </c>
      <c r="D36" s="724">
        <v>83294060</v>
      </c>
      <c r="E36" s="725">
        <v>45275120</v>
      </c>
      <c r="F36" s="725">
        <f>SUM('01 - GOV (3):82 - IRS (2)'!F36)</f>
        <v>76870000</v>
      </c>
      <c r="G36" s="725">
        <f>SUM('01 - GOV (3):82 - IRS (2)'!G36)</f>
        <v>0</v>
      </c>
      <c r="H36" s="884"/>
      <c r="I36" s="860">
        <f>SUM('01 - GOV (3):82 - IRS (2)'!F36)</f>
        <v>76870000</v>
      </c>
    </row>
    <row r="37" spans="1:9" ht="15.75" x14ac:dyDescent="0.2">
      <c r="A37" s="502"/>
      <c r="B37" s="377">
        <v>22020310</v>
      </c>
      <c r="C37" s="378" t="s">
        <v>1148</v>
      </c>
      <c r="D37" s="724">
        <v>68123400</v>
      </c>
      <c r="E37" s="725">
        <v>36129070</v>
      </c>
      <c r="F37" s="725">
        <f>SUM('01 - GOV (3):82 - IRS (2)'!F37)</f>
        <v>91773400</v>
      </c>
      <c r="G37" s="725">
        <f>SUM('01 - GOV (3):82 - IRS (2)'!G37)</f>
        <v>0</v>
      </c>
      <c r="H37" s="884"/>
      <c r="I37" s="860">
        <f>SUM('01 - GOV (3):82 - IRS (2)'!F37)</f>
        <v>91773400</v>
      </c>
    </row>
    <row r="38" spans="1:9" ht="15.75" x14ac:dyDescent="0.2">
      <c r="A38" s="502"/>
      <c r="B38" s="377">
        <v>22020311</v>
      </c>
      <c r="C38" s="378" t="s">
        <v>1149</v>
      </c>
      <c r="D38" s="724">
        <v>14300000</v>
      </c>
      <c r="E38" s="725">
        <v>8616950</v>
      </c>
      <c r="F38" s="725">
        <f>SUM('01 - GOV (3):82 - IRS (2)'!F38)</f>
        <v>31475000</v>
      </c>
      <c r="G38" s="725">
        <f>SUM('01 - GOV (3):82 - IRS (2)'!G38)</f>
        <v>0</v>
      </c>
      <c r="H38" s="884"/>
      <c r="I38" s="860">
        <f>SUM('01 - GOV (3):82 - IRS (2)'!F38)</f>
        <v>31475000</v>
      </c>
    </row>
    <row r="39" spans="1:9" ht="15.75" x14ac:dyDescent="0.2">
      <c r="A39" s="502"/>
      <c r="B39" s="377">
        <v>22020312</v>
      </c>
      <c r="C39" s="378" t="s">
        <v>1150</v>
      </c>
      <c r="D39" s="724">
        <v>59529640</v>
      </c>
      <c r="E39" s="725">
        <v>37899750</v>
      </c>
      <c r="F39" s="725">
        <f>SUM('01 - GOV (3):82 - IRS (2)'!F39)</f>
        <v>59000000</v>
      </c>
      <c r="G39" s="725">
        <f>SUM('01 - GOV (3):82 - IRS (2)'!G39)</f>
        <v>0</v>
      </c>
      <c r="H39" s="884"/>
      <c r="I39" s="860">
        <f>SUM('01 - GOV (3):82 - IRS (2)'!F39)</f>
        <v>59000000</v>
      </c>
    </row>
    <row r="40" spans="1:9" ht="16.5" thickBot="1" x14ac:dyDescent="0.25">
      <c r="A40" s="502"/>
      <c r="B40" s="377">
        <v>22020313</v>
      </c>
      <c r="C40" s="378" t="s">
        <v>1151</v>
      </c>
      <c r="D40" s="724">
        <v>4050000</v>
      </c>
      <c r="E40" s="725">
        <v>4631170</v>
      </c>
      <c r="F40" s="725">
        <f>SUM('01 - GOV (3):82 - IRS (2)'!F40)</f>
        <v>4309010</v>
      </c>
      <c r="G40" s="725">
        <f>SUM('01 - GOV (3):82 - IRS (2)'!G40)</f>
        <v>0</v>
      </c>
      <c r="H40" s="884"/>
      <c r="I40" s="860">
        <f>SUM('01 - GOV (3):82 - IRS (2)'!F40)</f>
        <v>4309010</v>
      </c>
    </row>
    <row r="41" spans="1:9" s="493" customFormat="1" ht="16.5" thickBot="1" x14ac:dyDescent="0.3">
      <c r="A41" s="509"/>
      <c r="B41" s="384"/>
      <c r="C41" s="385" t="s">
        <v>1152</v>
      </c>
      <c r="D41" s="726">
        <v>1007063270</v>
      </c>
      <c r="E41" s="726">
        <f>SUM(E28:E40)</f>
        <v>613041670</v>
      </c>
      <c r="F41" s="726">
        <f>SUM(F28:F40)</f>
        <v>1148552996</v>
      </c>
      <c r="G41" s="726">
        <f>SUM(G28:G40)</f>
        <v>373500000</v>
      </c>
      <c r="H41" s="885"/>
      <c r="I41" s="860">
        <f>SUM('01 - GOV (3):82 - IRS (2)'!F41)</f>
        <v>1148552996</v>
      </c>
    </row>
    <row r="42" spans="1:9" s="493" customFormat="1" ht="15.75" x14ac:dyDescent="0.25">
      <c r="A42" s="509"/>
      <c r="B42" s="373">
        <v>22020400</v>
      </c>
      <c r="C42" s="374" t="s">
        <v>60</v>
      </c>
      <c r="D42" s="724">
        <v>0</v>
      </c>
      <c r="E42" s="727"/>
      <c r="F42" s="727"/>
      <c r="G42" s="727"/>
      <c r="H42" s="886"/>
      <c r="I42" s="860">
        <f>SUM('01 - GOV (3):82 - IRS (2)'!F42)</f>
        <v>0</v>
      </c>
    </row>
    <row r="43" spans="1:9" ht="15.75" x14ac:dyDescent="0.2">
      <c r="A43" s="502"/>
      <c r="B43" s="377">
        <v>22020401</v>
      </c>
      <c r="C43" s="378" t="s">
        <v>1153</v>
      </c>
      <c r="D43" s="724">
        <v>388357220</v>
      </c>
      <c r="E43" s="725">
        <v>248952750</v>
      </c>
      <c r="F43" s="725">
        <f>SUM('01 - GOV (3):82 - IRS (2)'!F43)</f>
        <v>337194750</v>
      </c>
      <c r="G43" s="725">
        <f>SUM('01 - GOV (3):82 - IRS (2)'!G43)</f>
        <v>0</v>
      </c>
      <c r="H43" s="884"/>
      <c r="I43" s="860">
        <f>SUM('01 - GOV (3):82 - IRS (2)'!F43)</f>
        <v>337194750</v>
      </c>
    </row>
    <row r="44" spans="1:9" ht="15.75" x14ac:dyDescent="0.2">
      <c r="A44" s="502"/>
      <c r="B44" s="377">
        <v>22020402</v>
      </c>
      <c r="C44" s="378" t="s">
        <v>1154</v>
      </c>
      <c r="D44" s="724">
        <v>113791620</v>
      </c>
      <c r="E44" s="725">
        <v>56875710</v>
      </c>
      <c r="F44" s="725">
        <f>SUM('01 - GOV (3):82 - IRS (2)'!F44)</f>
        <v>97338180</v>
      </c>
      <c r="G44" s="725">
        <f>SUM('01 - GOV (3):82 - IRS (2)'!G44)</f>
        <v>0</v>
      </c>
      <c r="H44" s="884"/>
      <c r="I44" s="860">
        <f>SUM('01 - GOV (3):82 - IRS (2)'!F44)</f>
        <v>97338180</v>
      </c>
    </row>
    <row r="45" spans="1:9" ht="15.75" x14ac:dyDescent="0.2">
      <c r="A45" s="502"/>
      <c r="B45" s="377">
        <v>22020403</v>
      </c>
      <c r="C45" s="378" t="s">
        <v>1155</v>
      </c>
      <c r="D45" s="724">
        <v>132238550</v>
      </c>
      <c r="E45" s="725">
        <v>148679380</v>
      </c>
      <c r="F45" s="725">
        <f>SUM('01 - GOV (3):82 - IRS (2)'!F45)</f>
        <v>132225000</v>
      </c>
      <c r="G45" s="725">
        <f>SUM('01 - GOV (3):82 - IRS (2)'!G45)</f>
        <v>0</v>
      </c>
      <c r="H45" s="884"/>
      <c r="I45" s="860">
        <f>SUM('01 - GOV (3):82 - IRS (2)'!F45)</f>
        <v>132225000</v>
      </c>
    </row>
    <row r="46" spans="1:9" ht="15.75" x14ac:dyDescent="0.2">
      <c r="A46" s="502"/>
      <c r="B46" s="377">
        <v>22020404</v>
      </c>
      <c r="C46" s="378" t="s">
        <v>1156</v>
      </c>
      <c r="D46" s="724">
        <v>282989750</v>
      </c>
      <c r="E46" s="725">
        <v>103196680</v>
      </c>
      <c r="F46" s="725">
        <f>SUM('01 - GOV (3):82 - IRS (2)'!F46)</f>
        <v>157557295</v>
      </c>
      <c r="G46" s="725">
        <f>SUM('01 - GOV (3):82 - IRS (2)'!G46)</f>
        <v>0</v>
      </c>
      <c r="H46" s="884"/>
      <c r="I46" s="860">
        <f>SUM('01 - GOV (3):82 - IRS (2)'!F46)</f>
        <v>157557295</v>
      </c>
    </row>
    <row r="47" spans="1:9" ht="15.75" x14ac:dyDescent="0.2">
      <c r="A47" s="502"/>
      <c r="B47" s="377">
        <v>22020405</v>
      </c>
      <c r="C47" s="378" t="s">
        <v>1157</v>
      </c>
      <c r="D47" s="724">
        <v>207301940</v>
      </c>
      <c r="E47" s="725">
        <v>44368340</v>
      </c>
      <c r="F47" s="725">
        <f>SUM('01 - GOV (3):82 - IRS (2)'!F47)</f>
        <v>66446950</v>
      </c>
      <c r="G47" s="725">
        <f>SUM('01 - GOV (3):82 - IRS (2)'!G47)</f>
        <v>0</v>
      </c>
      <c r="H47" s="884"/>
      <c r="I47" s="860">
        <f>SUM('01 - GOV (3):82 - IRS (2)'!F47)</f>
        <v>66446950</v>
      </c>
    </row>
    <row r="48" spans="1:9" ht="15.75" x14ac:dyDescent="0.2">
      <c r="A48" s="502"/>
      <c r="B48" s="377">
        <v>22020406</v>
      </c>
      <c r="C48" s="378" t="s">
        <v>1158</v>
      </c>
      <c r="D48" s="724">
        <v>362079640</v>
      </c>
      <c r="E48" s="725">
        <v>427115490</v>
      </c>
      <c r="F48" s="725">
        <f>SUM('01 - GOV (3):82 - IRS (2)'!F48)</f>
        <v>453660000</v>
      </c>
      <c r="G48" s="725">
        <f>SUM('01 - GOV (3):82 - IRS (2)'!G48)</f>
        <v>0</v>
      </c>
      <c r="H48" s="884"/>
      <c r="I48" s="860">
        <f>SUM('01 - GOV (3):82 - IRS (2)'!F48)</f>
        <v>453660000</v>
      </c>
    </row>
    <row r="49" spans="1:9" ht="15.75" hidden="1" x14ac:dyDescent="0.2">
      <c r="A49" s="502"/>
      <c r="B49" s="377">
        <v>22020407</v>
      </c>
      <c r="C49" s="378" t="s">
        <v>1159</v>
      </c>
      <c r="D49" s="724">
        <v>0</v>
      </c>
      <c r="E49" s="725" t="s">
        <v>1160</v>
      </c>
      <c r="F49" s="725">
        <f>SUM('01 - GOV (3):82 - IRS (2)'!F49)</f>
        <v>0</v>
      </c>
      <c r="G49" s="725">
        <f>SUM('01 - GOV (3):82 - IRS (2)'!G49)</f>
        <v>0</v>
      </c>
      <c r="H49" s="884"/>
      <c r="I49" s="860">
        <f>SUM('01 - GOV (3):82 - IRS (2)'!F49)</f>
        <v>0</v>
      </c>
    </row>
    <row r="50" spans="1:9" ht="15.75" hidden="1" x14ac:dyDescent="0.2">
      <c r="A50" s="502"/>
      <c r="B50" s="377">
        <v>22020408</v>
      </c>
      <c r="C50" s="378" t="s">
        <v>1161</v>
      </c>
      <c r="D50" s="724">
        <v>0</v>
      </c>
      <c r="E50" s="725">
        <v>0</v>
      </c>
      <c r="F50" s="725">
        <f>SUM('01 - GOV (3):82 - IRS (2)'!F50)</f>
        <v>0</v>
      </c>
      <c r="G50" s="725">
        <f>SUM('01 - GOV (3):82 - IRS (2)'!G50)</f>
        <v>0</v>
      </c>
      <c r="H50" s="884"/>
      <c r="I50" s="860">
        <f>SUM('01 - GOV (3):82 - IRS (2)'!F50)</f>
        <v>0</v>
      </c>
    </row>
    <row r="51" spans="1:9" ht="15.75" hidden="1" x14ac:dyDescent="0.2">
      <c r="A51" s="502"/>
      <c r="B51" s="377">
        <v>22020409</v>
      </c>
      <c r="C51" s="378" t="s">
        <v>1162</v>
      </c>
      <c r="D51" s="724">
        <v>0</v>
      </c>
      <c r="E51" s="725" t="s">
        <v>1160</v>
      </c>
      <c r="F51" s="725">
        <f>SUM('01 - GOV (3):82 - IRS (2)'!F51)</f>
        <v>0</v>
      </c>
      <c r="G51" s="725">
        <f>SUM('01 - GOV (3):82 - IRS (2)'!G51)</f>
        <v>0</v>
      </c>
      <c r="H51" s="884"/>
      <c r="I51" s="860">
        <f>SUM('01 - GOV (3):82 - IRS (2)'!F51)</f>
        <v>0</v>
      </c>
    </row>
    <row r="52" spans="1:9" ht="15.75" x14ac:dyDescent="0.2">
      <c r="A52" s="502"/>
      <c r="B52" s="377">
        <v>22020410</v>
      </c>
      <c r="C52" s="378" t="s">
        <v>1163</v>
      </c>
      <c r="D52" s="724">
        <v>2700000</v>
      </c>
      <c r="E52" s="725">
        <v>1270150</v>
      </c>
      <c r="F52" s="725">
        <f>SUM('01 - GOV (3):82 - IRS (2)'!F52)</f>
        <v>700000</v>
      </c>
      <c r="G52" s="725">
        <f>SUM('01 - GOV (3):82 - IRS (2)'!G52)</f>
        <v>0</v>
      </c>
      <c r="H52" s="884"/>
      <c r="I52" s="860">
        <f>SUM('01 - GOV (3):82 - IRS (2)'!F52)</f>
        <v>700000</v>
      </c>
    </row>
    <row r="53" spans="1:9" ht="15.75" x14ac:dyDescent="0.2">
      <c r="A53" s="502"/>
      <c r="B53" s="377">
        <v>22020411</v>
      </c>
      <c r="C53" s="378" t="s">
        <v>1164</v>
      </c>
      <c r="D53" s="724">
        <v>11500000</v>
      </c>
      <c r="E53" s="725">
        <v>10234800</v>
      </c>
      <c r="F53" s="725">
        <f>SUM('01 - GOV (3):82 - IRS (2)'!F53)</f>
        <v>7900000</v>
      </c>
      <c r="G53" s="725">
        <f>SUM('01 - GOV (3):82 - IRS (2)'!G53)</f>
        <v>0</v>
      </c>
      <c r="H53" s="884"/>
      <c r="I53" s="860">
        <f>SUM('01 - GOV (3):82 - IRS (2)'!F53)</f>
        <v>7900000</v>
      </c>
    </row>
    <row r="54" spans="1:9" ht="15.75" hidden="1" x14ac:dyDescent="0.2">
      <c r="A54" s="502"/>
      <c r="B54" s="377">
        <v>22020412</v>
      </c>
      <c r="C54" s="378" t="s">
        <v>1165</v>
      </c>
      <c r="D54" s="724">
        <v>0</v>
      </c>
      <c r="E54" s="725">
        <v>0</v>
      </c>
      <c r="F54" s="725">
        <f>SUM('01 - GOV (3):82 - IRS (2)'!F54)</f>
        <v>0</v>
      </c>
      <c r="G54" s="725">
        <f>SUM('01 - GOV (3):82 - IRS (2)'!G54)</f>
        <v>0</v>
      </c>
      <c r="H54" s="884"/>
      <c r="I54" s="860">
        <f>SUM('01 - GOV (3):82 - IRS (2)'!F54)</f>
        <v>0</v>
      </c>
    </row>
    <row r="55" spans="1:9" ht="16.5" thickBot="1" x14ac:dyDescent="0.25">
      <c r="A55" s="502"/>
      <c r="B55" s="377">
        <v>22020413</v>
      </c>
      <c r="C55" s="378" t="s">
        <v>1166</v>
      </c>
      <c r="D55" s="724">
        <v>6820000</v>
      </c>
      <c r="E55" s="725">
        <v>5138750</v>
      </c>
      <c r="F55" s="725">
        <f>SUM('01 - GOV (3):82 - IRS (2)'!F55)</f>
        <v>14070000</v>
      </c>
      <c r="G55" s="725">
        <f>SUM('01 - GOV (3):82 - IRS (2)'!G55)</f>
        <v>0</v>
      </c>
      <c r="H55" s="884"/>
      <c r="I55" s="860">
        <f>SUM('01 - GOV (3):82 - IRS (2)'!F55)</f>
        <v>14070000</v>
      </c>
    </row>
    <row r="56" spans="1:9" s="493" customFormat="1" ht="16.5" thickBot="1" x14ac:dyDescent="0.3">
      <c r="A56" s="509"/>
      <c r="B56" s="384"/>
      <c r="C56" s="385" t="s">
        <v>1167</v>
      </c>
      <c r="D56" s="726">
        <v>1507778720</v>
      </c>
      <c r="E56" s="726">
        <f>SUM(E43:E55)</f>
        <v>1045832050</v>
      </c>
      <c r="F56" s="726">
        <f>SUM(F43:F55)</f>
        <v>1267092175</v>
      </c>
      <c r="G56" s="726">
        <f>SUM(G43:G55)</f>
        <v>0</v>
      </c>
      <c r="H56" s="885"/>
      <c r="I56" s="860">
        <f>SUM('01 - GOV (3):82 - IRS (2)'!F56)</f>
        <v>1267092175</v>
      </c>
    </row>
    <row r="57" spans="1:9" s="493" customFormat="1" ht="15.75" x14ac:dyDescent="0.25">
      <c r="A57" s="509"/>
      <c r="B57" s="373">
        <v>22020500</v>
      </c>
      <c r="C57" s="374" t="s">
        <v>62</v>
      </c>
      <c r="D57" s="724">
        <v>0</v>
      </c>
      <c r="E57" s="727"/>
      <c r="F57" s="727"/>
      <c r="G57" s="727"/>
      <c r="H57" s="886"/>
      <c r="I57" s="860">
        <f>SUM('01 - GOV (3):82 - IRS (2)'!F57)</f>
        <v>0</v>
      </c>
    </row>
    <row r="58" spans="1:9" ht="15.75" x14ac:dyDescent="0.2">
      <c r="A58" s="531"/>
      <c r="B58" s="377">
        <v>22020501</v>
      </c>
      <c r="C58" s="378" t="s">
        <v>1168</v>
      </c>
      <c r="D58" s="724">
        <v>1330418376.1800001</v>
      </c>
      <c r="E58" s="725">
        <v>634762830</v>
      </c>
      <c r="F58" s="725">
        <f>SUM('01 - GOV (3):82 - IRS (2)'!F58)</f>
        <v>1327927110</v>
      </c>
      <c r="G58" s="725">
        <f>SUM('01 - GOV (3):82 - IRS (2)'!G58)</f>
        <v>0</v>
      </c>
      <c r="H58" s="884"/>
      <c r="I58" s="860">
        <f>SUM('01 - GOV (3):82 - IRS (2)'!F58)</f>
        <v>1327927110</v>
      </c>
    </row>
    <row r="59" spans="1:9" ht="16.5" thickBot="1" x14ac:dyDescent="0.25">
      <c r="A59" s="502"/>
      <c r="B59" s="377">
        <v>22020502</v>
      </c>
      <c r="C59" s="378" t="s">
        <v>1169</v>
      </c>
      <c r="D59" s="724">
        <v>125300000</v>
      </c>
      <c r="E59" s="725">
        <v>65840500</v>
      </c>
      <c r="F59" s="725">
        <f>SUM('01 - GOV (3):82 - IRS (2)'!F59)</f>
        <v>117500000</v>
      </c>
      <c r="G59" s="725">
        <f>SUM('01 - GOV (3):82 - IRS (2)'!G59)</f>
        <v>0</v>
      </c>
      <c r="H59" s="884"/>
      <c r="I59" s="860">
        <f>SUM('01 - GOV (3):82 - IRS (2)'!F59)</f>
        <v>117500000</v>
      </c>
    </row>
    <row r="60" spans="1:9" s="493" customFormat="1" ht="16.5" thickBot="1" x14ac:dyDescent="0.3">
      <c r="A60" s="509"/>
      <c r="B60" s="384"/>
      <c r="C60" s="385" t="s">
        <v>1170</v>
      </c>
      <c r="D60" s="726">
        <v>1455718376.1800001</v>
      </c>
      <c r="E60" s="726">
        <f>SUM(E58:E59)</f>
        <v>700603330</v>
      </c>
      <c r="F60" s="726">
        <f>SUM(F58:F59)</f>
        <v>1445427110</v>
      </c>
      <c r="G60" s="726">
        <f>SUM(G58:G59)</f>
        <v>0</v>
      </c>
      <c r="H60" s="885"/>
      <c r="I60" s="860">
        <f>SUM('01 - GOV (3):82 - IRS (2)'!F60)</f>
        <v>1445427110</v>
      </c>
    </row>
    <row r="61" spans="1:9" s="493" customFormat="1" ht="15.75" x14ac:dyDescent="0.25">
      <c r="A61" s="509"/>
      <c r="B61" s="373">
        <v>22020600</v>
      </c>
      <c r="C61" s="374" t="s">
        <v>64</v>
      </c>
      <c r="D61" s="724">
        <v>0</v>
      </c>
      <c r="E61" s="727"/>
      <c r="F61" s="727"/>
      <c r="G61" s="727"/>
      <c r="H61" s="886"/>
      <c r="I61" s="860">
        <f>SUM('01 - GOV (3):82 - IRS (2)'!F61)</f>
        <v>0</v>
      </c>
    </row>
    <row r="62" spans="1:9" ht="15.75" x14ac:dyDescent="0.2">
      <c r="A62" s="502"/>
      <c r="B62" s="377">
        <v>22020601</v>
      </c>
      <c r="C62" s="378" t="s">
        <v>1171</v>
      </c>
      <c r="D62" s="724">
        <v>265273920</v>
      </c>
      <c r="E62" s="725">
        <v>281223060</v>
      </c>
      <c r="F62" s="725">
        <f>SUM('01 - GOV (3):82 - IRS (2)'!F62)</f>
        <v>318080310</v>
      </c>
      <c r="G62" s="725">
        <f>SUM('01 - GOV (3):82 - IRS (2)'!G62)</f>
        <v>0</v>
      </c>
      <c r="H62" s="884"/>
      <c r="I62" s="860">
        <f>SUM('01 - GOV (3):82 - IRS (2)'!F62)</f>
        <v>318080310</v>
      </c>
    </row>
    <row r="63" spans="1:9" ht="15.75" x14ac:dyDescent="0.2">
      <c r="A63" s="502"/>
      <c r="B63" s="377">
        <v>22020602</v>
      </c>
      <c r="C63" s="378" t="s">
        <v>1172</v>
      </c>
      <c r="D63" s="724">
        <v>103028000</v>
      </c>
      <c r="E63" s="725">
        <v>67679740</v>
      </c>
      <c r="F63" s="725">
        <f>SUM('01 - GOV (3):82 - IRS (2)'!F63)</f>
        <v>59534130</v>
      </c>
      <c r="G63" s="725">
        <f>SUM('01 - GOV (3):82 - IRS (2)'!G63)</f>
        <v>0</v>
      </c>
      <c r="H63" s="884"/>
      <c r="I63" s="860">
        <f>SUM('01 - GOV (3):82 - IRS (2)'!F63)</f>
        <v>59534130</v>
      </c>
    </row>
    <row r="64" spans="1:9" ht="15.75" x14ac:dyDescent="0.2">
      <c r="A64" s="502"/>
      <c r="B64" s="377">
        <v>22020603</v>
      </c>
      <c r="C64" s="378" t="s">
        <v>1173</v>
      </c>
      <c r="D64" s="724">
        <v>36650000</v>
      </c>
      <c r="E64" s="725">
        <v>28458040</v>
      </c>
      <c r="F64" s="725">
        <f>SUM('01 - GOV (3):82 - IRS (2)'!F64)</f>
        <v>35000000</v>
      </c>
      <c r="G64" s="725">
        <f>SUM('01 - GOV (3):82 - IRS (2)'!G64)</f>
        <v>0</v>
      </c>
      <c r="H64" s="884"/>
      <c r="I64" s="860">
        <f>SUM('01 - GOV (3):82 - IRS (2)'!F64)</f>
        <v>35000000</v>
      </c>
    </row>
    <row r="65" spans="1:9" ht="15.75" x14ac:dyDescent="0.2">
      <c r="A65" s="502"/>
      <c r="B65" s="377">
        <v>22020604</v>
      </c>
      <c r="C65" s="378" t="s">
        <v>1174</v>
      </c>
      <c r="D65" s="724">
        <v>1422610000</v>
      </c>
      <c r="E65" s="725">
        <v>1098022790</v>
      </c>
      <c r="F65" s="725">
        <f>SUM('01 - GOV (3):82 - IRS (2)'!F65)</f>
        <v>442290000</v>
      </c>
      <c r="G65" s="725">
        <f>SUM('01 - GOV (3):82 - IRS (2)'!G65)</f>
        <v>0</v>
      </c>
      <c r="H65" s="884"/>
      <c r="I65" s="860">
        <f>SUM('01 - GOV (3):82 - IRS (2)'!F65)</f>
        <v>442290000</v>
      </c>
    </row>
    <row r="66" spans="1:9" ht="15.75" x14ac:dyDescent="0.2">
      <c r="A66" s="502"/>
      <c r="B66" s="377">
        <v>22020605</v>
      </c>
      <c r="C66" s="378" t="s">
        <v>1175</v>
      </c>
      <c r="D66" s="724">
        <v>144499730</v>
      </c>
      <c r="E66" s="725">
        <v>142028840</v>
      </c>
      <c r="F66" s="725">
        <f>SUM('01 - GOV (3):82 - IRS (2)'!F66)</f>
        <v>111561900</v>
      </c>
      <c r="G66" s="725">
        <f>SUM('01 - GOV (3):82 - IRS (2)'!G66)</f>
        <v>0</v>
      </c>
      <c r="H66" s="884"/>
      <c r="I66" s="860">
        <f>SUM('01 - GOV (3):82 - IRS (2)'!F66)</f>
        <v>111561900</v>
      </c>
    </row>
    <row r="67" spans="1:9" ht="15.75" hidden="1" x14ac:dyDescent="0.2">
      <c r="A67" s="502"/>
      <c r="B67" s="377">
        <v>22020606</v>
      </c>
      <c r="C67" s="378" t="s">
        <v>1176</v>
      </c>
      <c r="D67" s="724">
        <v>0</v>
      </c>
      <c r="E67" s="725" t="s">
        <v>1160</v>
      </c>
      <c r="F67" s="725">
        <f>SUM('01 - GOV (3):82 - IRS (2)'!F67)</f>
        <v>0</v>
      </c>
      <c r="G67" s="725">
        <f>SUM('01 - GOV (3):82 - IRS (2)'!G67)</f>
        <v>0</v>
      </c>
      <c r="H67" s="884"/>
      <c r="I67" s="860">
        <f>SUM('01 - GOV (3):82 - IRS (2)'!F67)</f>
        <v>0</v>
      </c>
    </row>
    <row r="68" spans="1:9" ht="16.5" thickBot="1" x14ac:dyDescent="0.25">
      <c r="A68" s="502"/>
      <c r="B68" s="377">
        <v>22020607</v>
      </c>
      <c r="C68" s="378" t="s">
        <v>1177</v>
      </c>
      <c r="D68" s="724">
        <v>107300000</v>
      </c>
      <c r="E68" s="725">
        <v>58548200</v>
      </c>
      <c r="F68" s="725">
        <f>SUM('01 - GOV (3):82 - IRS (2)'!F68)</f>
        <v>7850000</v>
      </c>
      <c r="G68" s="725">
        <f>SUM('01 - GOV (3):82 - IRS (2)'!G68)</f>
        <v>0</v>
      </c>
      <c r="H68" s="884"/>
      <c r="I68" s="860">
        <f>SUM('01 - GOV (3):82 - IRS (2)'!F68)</f>
        <v>7850000</v>
      </c>
    </row>
    <row r="69" spans="1:9" s="493" customFormat="1" ht="16.5" thickBot="1" x14ac:dyDescent="0.3">
      <c r="A69" s="509"/>
      <c r="B69" s="384"/>
      <c r="C69" s="385" t="s">
        <v>1178</v>
      </c>
      <c r="D69" s="726">
        <v>2079361650</v>
      </c>
      <c r="E69" s="726">
        <f>SUM(E62:E68)</f>
        <v>1675960670</v>
      </c>
      <c r="F69" s="726">
        <f>SUM(F62:F68)</f>
        <v>974316340</v>
      </c>
      <c r="G69" s="726">
        <f>SUM(G62:G68)</f>
        <v>0</v>
      </c>
      <c r="H69" s="885"/>
      <c r="I69" s="860">
        <f>SUM('01 - GOV (3):82 - IRS (2)'!F69)</f>
        <v>974316340</v>
      </c>
    </row>
    <row r="70" spans="1:9" s="493" customFormat="1" ht="15.75" x14ac:dyDescent="0.25">
      <c r="A70" s="509"/>
      <c r="B70" s="373">
        <v>22020700</v>
      </c>
      <c r="C70" s="374" t="s">
        <v>66</v>
      </c>
      <c r="D70" s="724">
        <v>0</v>
      </c>
      <c r="E70" s="727"/>
      <c r="F70" s="727"/>
      <c r="G70" s="727"/>
      <c r="H70" s="886"/>
      <c r="I70" s="860">
        <f>SUM('01 - GOV (3):82 - IRS (2)'!F70)</f>
        <v>0</v>
      </c>
    </row>
    <row r="71" spans="1:9" s="493" customFormat="1" ht="15.75" x14ac:dyDescent="0.2">
      <c r="A71" s="509"/>
      <c r="B71" s="377">
        <v>22020701</v>
      </c>
      <c r="C71" s="378" t="s">
        <v>1179</v>
      </c>
      <c r="D71" s="724">
        <v>1649391730</v>
      </c>
      <c r="E71" s="725">
        <v>2204848840</v>
      </c>
      <c r="F71" s="725">
        <f>SUM('01 - GOV (3):82 - IRS (2)'!F71)</f>
        <v>2239186890</v>
      </c>
      <c r="G71" s="725">
        <f>SUM('01 - GOV (3):82 - IRS (2)'!G71)</f>
        <v>0</v>
      </c>
      <c r="H71" s="884"/>
      <c r="I71" s="860">
        <f>SUM('01 - GOV (3):82 - IRS (2)'!F71)</f>
        <v>2239186890</v>
      </c>
    </row>
    <row r="72" spans="1:9" ht="15.75" x14ac:dyDescent="0.2">
      <c r="A72" s="502"/>
      <c r="B72" s="377">
        <v>22020702</v>
      </c>
      <c r="C72" s="378" t="s">
        <v>1180</v>
      </c>
      <c r="D72" s="724">
        <v>50330000</v>
      </c>
      <c r="E72" s="725">
        <v>26440740</v>
      </c>
      <c r="F72" s="725">
        <f>SUM('01 - GOV (3):82 - IRS (2)'!F72)</f>
        <v>31800000</v>
      </c>
      <c r="G72" s="725">
        <f>SUM('01 - GOV (3):82 - IRS (2)'!G72)</f>
        <v>0</v>
      </c>
      <c r="H72" s="884"/>
      <c r="I72" s="860">
        <f>SUM('01 - GOV (3):82 - IRS (2)'!F72)</f>
        <v>31800000</v>
      </c>
    </row>
    <row r="73" spans="1:9" ht="15.75" x14ac:dyDescent="0.2">
      <c r="A73" s="502"/>
      <c r="B73" s="377">
        <v>22020703</v>
      </c>
      <c r="C73" s="378" t="s">
        <v>1181</v>
      </c>
      <c r="D73" s="724">
        <v>227848200</v>
      </c>
      <c r="E73" s="725">
        <v>65828360</v>
      </c>
      <c r="F73" s="725">
        <f>SUM('01 - GOV (3):82 - IRS (2)'!F73)</f>
        <v>52095870</v>
      </c>
      <c r="G73" s="725">
        <f>SUM('01 - GOV (3):82 - IRS (2)'!G73)</f>
        <v>0</v>
      </c>
      <c r="H73" s="884"/>
      <c r="I73" s="860">
        <f>SUM('01 - GOV (3):82 - IRS (2)'!F73)</f>
        <v>52095870</v>
      </c>
    </row>
    <row r="74" spans="1:9" ht="15.75" x14ac:dyDescent="0.2">
      <c r="A74" s="502"/>
      <c r="B74" s="377">
        <v>22020704</v>
      </c>
      <c r="C74" s="378" t="s">
        <v>1182</v>
      </c>
      <c r="D74" s="724">
        <v>6450000</v>
      </c>
      <c r="E74" s="725">
        <v>3124630</v>
      </c>
      <c r="F74" s="725">
        <f>SUM('01 - GOV (3):82 - IRS (2)'!F74)</f>
        <v>41180000</v>
      </c>
      <c r="G74" s="725">
        <f>SUM('01 - GOV (3):82 - IRS (2)'!G74)</f>
        <v>0</v>
      </c>
      <c r="H74" s="884"/>
      <c r="I74" s="860">
        <f>SUM('01 - GOV (3):82 - IRS (2)'!F74)</f>
        <v>41180000</v>
      </c>
    </row>
    <row r="75" spans="1:9" ht="15.75" x14ac:dyDescent="0.2">
      <c r="A75" s="502"/>
      <c r="B75" s="377">
        <v>22020705</v>
      </c>
      <c r="C75" s="378" t="s">
        <v>1183</v>
      </c>
      <c r="D75" s="724">
        <v>740000</v>
      </c>
      <c r="E75" s="725">
        <v>392540</v>
      </c>
      <c r="F75" s="725">
        <f>SUM('01 - GOV (3):82 - IRS (2)'!F75)</f>
        <v>1720000</v>
      </c>
      <c r="G75" s="725">
        <f>SUM('01 - GOV (3):82 - IRS (2)'!G75)</f>
        <v>0</v>
      </c>
      <c r="H75" s="884"/>
      <c r="I75" s="860">
        <f>SUM('01 - GOV (3):82 - IRS (2)'!F75)</f>
        <v>1720000</v>
      </c>
    </row>
    <row r="76" spans="1:9" ht="15.75" x14ac:dyDescent="0.2">
      <c r="A76" s="502"/>
      <c r="B76" s="377">
        <v>22020706</v>
      </c>
      <c r="C76" s="378" t="s">
        <v>1184</v>
      </c>
      <c r="D76" s="724">
        <v>36100000</v>
      </c>
      <c r="E76" s="725">
        <v>10570810</v>
      </c>
      <c r="F76" s="725">
        <f>SUM('01 - GOV (3):82 - IRS (2)'!F76)</f>
        <v>13780000</v>
      </c>
      <c r="G76" s="725">
        <f>SUM('01 - GOV (3):82 - IRS (2)'!G76)</f>
        <v>0</v>
      </c>
      <c r="H76" s="884"/>
      <c r="I76" s="860">
        <f>SUM('01 - GOV (3):82 - IRS (2)'!F76)</f>
        <v>13780000</v>
      </c>
    </row>
    <row r="77" spans="1:9" ht="15.75" x14ac:dyDescent="0.2">
      <c r="A77" s="502"/>
      <c r="B77" s="377">
        <v>22020707</v>
      </c>
      <c r="C77" s="378" t="s">
        <v>1185</v>
      </c>
      <c r="D77" s="724">
        <v>5000000</v>
      </c>
      <c r="E77" s="725">
        <v>2978390</v>
      </c>
      <c r="F77" s="725">
        <f>SUM('01 - GOV (3):82 - IRS (2)'!F77)</f>
        <v>0</v>
      </c>
      <c r="G77" s="725">
        <f>SUM('01 - GOV (3):82 - IRS (2)'!G77)</f>
        <v>0</v>
      </c>
      <c r="H77" s="884"/>
      <c r="I77" s="860">
        <f>SUM('01 - GOV (3):82 - IRS (2)'!F77)</f>
        <v>0</v>
      </c>
    </row>
    <row r="78" spans="1:9" ht="15.75" x14ac:dyDescent="0.2">
      <c r="A78" s="502"/>
      <c r="B78" s="377">
        <v>22020708</v>
      </c>
      <c r="C78" s="378" t="s">
        <v>1186</v>
      </c>
      <c r="D78" s="724">
        <v>8350990</v>
      </c>
      <c r="E78" s="725">
        <v>60733730</v>
      </c>
      <c r="F78" s="725">
        <f>SUM('01 - GOV (3):82 - IRS (2)'!F78)</f>
        <v>18100000</v>
      </c>
      <c r="G78" s="725">
        <f>SUM('01 - GOV (3):82 - IRS (2)'!G78)</f>
        <v>17500000</v>
      </c>
      <c r="H78" s="884" t="s">
        <v>1724</v>
      </c>
      <c r="I78" s="860">
        <f>SUM('01 - GOV (3):82 - IRS (2)'!F78)</f>
        <v>18100000</v>
      </c>
    </row>
    <row r="79" spans="1:9" ht="16.5" thickBot="1" x14ac:dyDescent="0.25">
      <c r="A79" s="502"/>
      <c r="B79" s="377">
        <v>22020709</v>
      </c>
      <c r="C79" s="378" t="s">
        <v>1187</v>
      </c>
      <c r="D79" s="724">
        <v>86516000</v>
      </c>
      <c r="E79" s="725">
        <v>48602540</v>
      </c>
      <c r="F79" s="725">
        <f>SUM('01 - GOV (3):82 - IRS (2)'!F79)</f>
        <v>44966000</v>
      </c>
      <c r="G79" s="725">
        <f>SUM('01 - GOV (3):82 - IRS (2)'!G79)</f>
        <v>0</v>
      </c>
      <c r="H79" s="884"/>
      <c r="I79" s="860">
        <f>SUM('01 - GOV (3):82 - IRS (2)'!F79)</f>
        <v>44966000</v>
      </c>
    </row>
    <row r="80" spans="1:9" s="493" customFormat="1" ht="16.5" thickBot="1" x14ac:dyDescent="0.3">
      <c r="A80" s="509"/>
      <c r="B80" s="384"/>
      <c r="C80" s="385" t="s">
        <v>1188</v>
      </c>
      <c r="D80" s="726">
        <v>2070726920</v>
      </c>
      <c r="E80" s="726">
        <f>SUM(E71:E79)</f>
        <v>2423520580</v>
      </c>
      <c r="F80" s="726">
        <f>SUM(F71:F79)</f>
        <v>2442828760</v>
      </c>
      <c r="G80" s="726">
        <f>SUM(G71:G79)</f>
        <v>17500000</v>
      </c>
      <c r="H80" s="885"/>
      <c r="I80" s="860">
        <f>SUM('01 - GOV (3):82 - IRS (2)'!F80)</f>
        <v>2442828760</v>
      </c>
    </row>
    <row r="81" spans="1:9" s="493" customFormat="1" ht="15.75" x14ac:dyDescent="0.25">
      <c r="A81" s="509"/>
      <c r="B81" s="373">
        <v>22020800</v>
      </c>
      <c r="C81" s="374" t="s">
        <v>68</v>
      </c>
      <c r="D81" s="724">
        <v>0</v>
      </c>
      <c r="E81" s="727"/>
      <c r="F81" s="727"/>
      <c r="G81" s="727"/>
      <c r="H81" s="886"/>
      <c r="I81" s="860">
        <f>SUM('01 - GOV (3):82 - IRS (2)'!F81)</f>
        <v>0</v>
      </c>
    </row>
    <row r="82" spans="1:9" ht="15.75" x14ac:dyDescent="0.2">
      <c r="A82" s="502"/>
      <c r="B82" s="377">
        <v>22020801</v>
      </c>
      <c r="C82" s="378" t="s">
        <v>1189</v>
      </c>
      <c r="D82" s="724">
        <v>249268760</v>
      </c>
      <c r="E82" s="725">
        <v>204533200</v>
      </c>
      <c r="F82" s="725">
        <f>SUM('01 - GOV (3):82 - IRS (2)'!F82)</f>
        <v>244403900</v>
      </c>
      <c r="G82" s="725">
        <f>SUM('01 - GOV (3):82 - IRS (2)'!G82)</f>
        <v>0</v>
      </c>
      <c r="H82" s="884"/>
    </row>
    <row r="83" spans="1:9" ht="15.75" x14ac:dyDescent="0.2">
      <c r="A83" s="502"/>
      <c r="B83" s="377">
        <v>22020802</v>
      </c>
      <c r="C83" s="378" t="s">
        <v>1190</v>
      </c>
      <c r="D83" s="724">
        <v>44242180</v>
      </c>
      <c r="E83" s="725">
        <v>39913340</v>
      </c>
      <c r="F83" s="725">
        <f>SUM('01 - GOV (3):82 - IRS (2)'!F83)</f>
        <v>50776000</v>
      </c>
      <c r="G83" s="725">
        <f>SUM('01 - GOV (3):82 - IRS (2)'!G83)</f>
        <v>0</v>
      </c>
      <c r="H83" s="884"/>
      <c r="I83" s="860">
        <f>SUM('01 - GOV (3):82 - IRS (2)'!F83)</f>
        <v>50776000</v>
      </c>
    </row>
    <row r="84" spans="1:9" ht="15.75" x14ac:dyDescent="0.2">
      <c r="A84" s="502"/>
      <c r="B84" s="377">
        <v>22020803</v>
      </c>
      <c r="C84" s="378" t="s">
        <v>1191</v>
      </c>
      <c r="D84" s="724">
        <v>161506270</v>
      </c>
      <c r="E84" s="725">
        <v>92814900</v>
      </c>
      <c r="F84" s="725">
        <f>SUM('01 - GOV (3):82 - IRS (2)'!F84)</f>
        <v>124008930</v>
      </c>
      <c r="G84" s="725">
        <f>SUM('01 - GOV (3):82 - IRS (2)'!G84)</f>
        <v>0</v>
      </c>
      <c r="H84" s="884"/>
      <c r="I84" s="860">
        <f>SUM('01 - GOV (3):82 - IRS (2)'!F84)</f>
        <v>124008930</v>
      </c>
    </row>
    <row r="85" spans="1:9" ht="15.75" hidden="1" x14ac:dyDescent="0.2">
      <c r="A85" s="502"/>
      <c r="B85" s="377">
        <v>22020804</v>
      </c>
      <c r="C85" s="378" t="s">
        <v>1192</v>
      </c>
      <c r="D85" s="724">
        <v>0</v>
      </c>
      <c r="E85" s="725">
        <v>0</v>
      </c>
      <c r="F85" s="725">
        <f>SUM('01 - GOV (3):82 - IRS (2)'!F85)</f>
        <v>0</v>
      </c>
      <c r="G85" s="725">
        <f>SUM('01 - GOV (3):82 - IRS (2)'!G85)</f>
        <v>0</v>
      </c>
      <c r="H85" s="884"/>
      <c r="I85" s="860">
        <f>SUM('01 - GOV (3):82 - IRS (2)'!F85)</f>
        <v>0</v>
      </c>
    </row>
    <row r="86" spans="1:9" ht="15.75" hidden="1" x14ac:dyDescent="0.2">
      <c r="A86" s="502"/>
      <c r="B86" s="377">
        <v>22020805</v>
      </c>
      <c r="C86" s="378" t="s">
        <v>1193</v>
      </c>
      <c r="D86" s="724">
        <v>0</v>
      </c>
      <c r="E86" s="725">
        <v>0</v>
      </c>
      <c r="F86" s="725">
        <f>SUM('01 - GOV (3):82 - IRS (2)'!F86)</f>
        <v>0</v>
      </c>
      <c r="G86" s="725">
        <f>SUM('01 - GOV (3):82 - IRS (2)'!G86)</f>
        <v>0</v>
      </c>
      <c r="H86" s="884"/>
      <c r="I86" s="860">
        <f>SUM('01 - GOV (3):82 - IRS (2)'!F86)</f>
        <v>0</v>
      </c>
    </row>
    <row r="87" spans="1:9" ht="16.5" thickBot="1" x14ac:dyDescent="0.25">
      <c r="A87" s="502"/>
      <c r="B87" s="377">
        <v>22020806</v>
      </c>
      <c r="C87" s="378" t="s">
        <v>1194</v>
      </c>
      <c r="D87" s="724">
        <v>300000</v>
      </c>
      <c r="E87" s="725">
        <v>109200</v>
      </c>
      <c r="F87" s="725">
        <f>SUM('01 - GOV (3):82 - IRS (2)'!F87)</f>
        <v>1050000</v>
      </c>
      <c r="G87" s="725">
        <f>SUM('01 - GOV (3):82 - IRS (2)'!G87)</f>
        <v>0</v>
      </c>
      <c r="H87" s="884"/>
      <c r="I87" s="860">
        <f>SUM('01 - GOV (3):82 - IRS (2)'!F87)</f>
        <v>1050000</v>
      </c>
    </row>
    <row r="88" spans="1:9" s="493" customFormat="1" ht="16.5" thickBot="1" x14ac:dyDescent="0.3">
      <c r="A88" s="509"/>
      <c r="B88" s="384"/>
      <c r="C88" s="385" t="s">
        <v>1195</v>
      </c>
      <c r="D88" s="726">
        <v>455317210</v>
      </c>
      <c r="E88" s="726">
        <f>SUM(E82:E87)</f>
        <v>337370640</v>
      </c>
      <c r="F88" s="726">
        <f>SUM(F82:F87)</f>
        <v>420238830</v>
      </c>
      <c r="G88" s="726">
        <f>SUM(G82:G87)</f>
        <v>0</v>
      </c>
      <c r="H88" s="885"/>
      <c r="I88" s="860">
        <f>SUM('01 - GOV (3):82 - IRS (2)'!F88)</f>
        <v>420238830</v>
      </c>
    </row>
    <row r="89" spans="1:9" s="493" customFormat="1" ht="15.75" x14ac:dyDescent="0.25">
      <c r="A89" s="509"/>
      <c r="B89" s="373">
        <v>22020900</v>
      </c>
      <c r="C89" s="374" t="s">
        <v>70</v>
      </c>
      <c r="D89" s="724">
        <v>0</v>
      </c>
      <c r="E89" s="727"/>
      <c r="F89" s="727"/>
      <c r="G89" s="727"/>
      <c r="H89" s="886"/>
      <c r="I89" s="860">
        <f>SUM('01 - GOV (3):82 - IRS (2)'!F89)</f>
        <v>0</v>
      </c>
    </row>
    <row r="90" spans="1:9" ht="15.75" x14ac:dyDescent="0.2">
      <c r="A90" s="502"/>
      <c r="B90" s="377">
        <v>22020901</v>
      </c>
      <c r="C90" s="378" t="s">
        <v>1196</v>
      </c>
      <c r="D90" s="724">
        <v>23432490</v>
      </c>
      <c r="E90" s="725">
        <v>12695510</v>
      </c>
      <c r="F90" s="725">
        <f>SUM('01 - GOV (3):82 - IRS (2)'!F90)</f>
        <v>21054490</v>
      </c>
      <c r="G90" s="725">
        <f>SUM('01 - GOV (3):82 - IRS (2)'!G90)</f>
        <v>0</v>
      </c>
      <c r="H90" s="884"/>
    </row>
    <row r="91" spans="1:9" ht="15.75" x14ac:dyDescent="0.2">
      <c r="A91" s="502"/>
      <c r="B91" s="377">
        <v>22020902</v>
      </c>
      <c r="C91" s="378" t="s">
        <v>1197</v>
      </c>
      <c r="D91" s="724">
        <v>324000000</v>
      </c>
      <c r="E91" s="725">
        <v>289468880</v>
      </c>
      <c r="F91" s="725">
        <f>SUM('01 - GOV (3):82 - IRS (2)'!F91)</f>
        <v>345801000</v>
      </c>
      <c r="G91" s="725">
        <f>SUM('01 - GOV (3):82 - IRS (2)'!G91)</f>
        <v>0</v>
      </c>
      <c r="H91" s="884"/>
      <c r="I91" s="860">
        <f>SUM('01 - GOV (3):82 - IRS (2)'!F91)</f>
        <v>345801000</v>
      </c>
    </row>
    <row r="92" spans="1:9" ht="15.75" x14ac:dyDescent="0.2">
      <c r="A92" s="502"/>
      <c r="B92" s="377">
        <v>22020904</v>
      </c>
      <c r="C92" s="378" t="s">
        <v>1198</v>
      </c>
      <c r="D92" s="724">
        <v>500000</v>
      </c>
      <c r="E92" s="725">
        <v>297840</v>
      </c>
      <c r="F92" s="725">
        <f>SUM('01 - GOV (3):82 - IRS (2)'!F92)</f>
        <v>2700000</v>
      </c>
      <c r="G92" s="725">
        <f>SUM('01 - GOV (3):82 - IRS (2)'!G92)</f>
        <v>0</v>
      </c>
      <c r="H92" s="884"/>
      <c r="I92" s="860">
        <f>SUM('01 - GOV (3):82 - IRS (2)'!F92)</f>
        <v>2700000</v>
      </c>
    </row>
    <row r="93" spans="1:9" ht="15.75" hidden="1" x14ac:dyDescent="0.2">
      <c r="A93" s="502"/>
      <c r="B93" s="377">
        <v>22020905</v>
      </c>
      <c r="C93" s="378" t="s">
        <v>1199</v>
      </c>
      <c r="D93" s="724">
        <v>0</v>
      </c>
      <c r="E93" s="725">
        <v>0</v>
      </c>
      <c r="F93" s="725">
        <f>SUM('01 - GOV (3):82 - IRS (2)'!F93)</f>
        <v>0</v>
      </c>
      <c r="G93" s="725">
        <f>SUM('01 - GOV (3):82 - IRS (2)'!G93)</f>
        <v>0</v>
      </c>
      <c r="H93" s="884"/>
      <c r="I93" s="860">
        <f>SUM('01 - GOV (3):82 - IRS (2)'!F93)</f>
        <v>0</v>
      </c>
    </row>
    <row r="94" spans="1:9" ht="15.75" x14ac:dyDescent="0.2">
      <c r="A94" s="531"/>
      <c r="B94" s="377">
        <v>22020906</v>
      </c>
      <c r="C94" s="378" t="s">
        <v>1200</v>
      </c>
      <c r="D94" s="724">
        <v>1200000000</v>
      </c>
      <c r="E94" s="725">
        <v>640000000</v>
      </c>
      <c r="F94" s="725">
        <f>SUM('01 - GOV (3):82 - IRS (2)'!F94)</f>
        <v>2059927660</v>
      </c>
      <c r="G94" s="725">
        <f>SUM('01 - GOV (3):82 - IRS (2)'!G94)</f>
        <v>0</v>
      </c>
      <c r="H94" s="884"/>
      <c r="I94" s="860">
        <f>SUM('01 - GOV (3):82 - IRS (2)'!F94)</f>
        <v>2059927660</v>
      </c>
    </row>
    <row r="95" spans="1:9" ht="15.75" hidden="1" x14ac:dyDescent="0.2">
      <c r="A95" s="502"/>
      <c r="B95" s="377">
        <v>22020907</v>
      </c>
      <c r="C95" s="378" t="s">
        <v>1201</v>
      </c>
      <c r="D95" s="724">
        <v>0</v>
      </c>
      <c r="E95" s="725">
        <v>0</v>
      </c>
      <c r="F95" s="725">
        <f>SUM('01 - GOV (3):82 - IRS (2)'!F95)</f>
        <v>0</v>
      </c>
      <c r="G95" s="725">
        <f>SUM('01 - GOV (3):82 - IRS (2)'!G95)</f>
        <v>0</v>
      </c>
      <c r="H95" s="884"/>
      <c r="I95" s="860">
        <f>SUM('01 - GOV (3):82 - IRS (2)'!F95)</f>
        <v>0</v>
      </c>
    </row>
    <row r="96" spans="1:9" ht="16.5" thickBot="1" x14ac:dyDescent="0.25">
      <c r="A96" s="502"/>
      <c r="B96" s="377">
        <v>22020908</v>
      </c>
      <c r="C96" s="378" t="s">
        <v>1202</v>
      </c>
      <c r="D96" s="724">
        <v>0</v>
      </c>
      <c r="E96" s="725">
        <v>0</v>
      </c>
      <c r="F96" s="725">
        <f>SUM('01 - GOV (3):82 - IRS (2)'!F96)</f>
        <v>875000</v>
      </c>
      <c r="G96" s="725">
        <f>SUM('01 - GOV (3):82 - IRS (2)'!G96)</f>
        <v>0</v>
      </c>
      <c r="H96" s="884"/>
      <c r="I96" s="860">
        <f>SUM('01 - GOV (3):82 - IRS (2)'!F96)</f>
        <v>875000</v>
      </c>
    </row>
    <row r="97" spans="1:9" s="493" customFormat="1" ht="16.5" thickBot="1" x14ac:dyDescent="0.3">
      <c r="A97" s="509"/>
      <c r="B97" s="384"/>
      <c r="C97" s="385" t="s">
        <v>1203</v>
      </c>
      <c r="D97" s="726">
        <v>1547932490</v>
      </c>
      <c r="E97" s="726">
        <f>SUM(E90:E96)</f>
        <v>942462230</v>
      </c>
      <c r="F97" s="726">
        <f>SUM(F90:F96)</f>
        <v>2430358150</v>
      </c>
      <c r="G97" s="726">
        <f>SUM(G90:G96)</f>
        <v>0</v>
      </c>
      <c r="H97" s="885"/>
      <c r="I97" s="860">
        <f>SUM('01 - GOV (3):82 - IRS (2)'!F97)</f>
        <v>2430358150</v>
      </c>
    </row>
    <row r="98" spans="1:9" s="493" customFormat="1" ht="15.75" x14ac:dyDescent="0.25">
      <c r="A98" s="509"/>
      <c r="B98" s="373">
        <v>22021000</v>
      </c>
      <c r="C98" s="374" t="s">
        <v>72</v>
      </c>
      <c r="D98" s="724">
        <v>0</v>
      </c>
      <c r="E98" s="725"/>
      <c r="F98" s="725"/>
      <c r="G98" s="725"/>
      <c r="H98" s="884"/>
      <c r="I98" s="860">
        <f>SUM('01 - GOV (3):82 - IRS (2)'!F98)</f>
        <v>0</v>
      </c>
    </row>
    <row r="99" spans="1:9" ht="15.75" x14ac:dyDescent="0.2">
      <c r="A99" s="531"/>
      <c r="B99" s="377">
        <v>22021001</v>
      </c>
      <c r="C99" s="378" t="s">
        <v>1204</v>
      </c>
      <c r="D99" s="724">
        <v>769117400</v>
      </c>
      <c r="E99" s="725">
        <v>419801130</v>
      </c>
      <c r="F99" s="725">
        <f>SUM('01 - GOV (3):82 - IRS (2)'!F99)</f>
        <v>532790920</v>
      </c>
      <c r="G99" s="725">
        <f>SUM('01 - GOV (3):82 - IRS (2)'!G99)</f>
        <v>0</v>
      </c>
      <c r="H99" s="884"/>
      <c r="I99" s="860">
        <f>SUM('01 - GOV (3):82 - IRS (2)'!F99)</f>
        <v>532790920</v>
      </c>
    </row>
    <row r="100" spans="1:9" ht="15.75" x14ac:dyDescent="0.2">
      <c r="A100" s="502"/>
      <c r="B100" s="377">
        <v>22021002</v>
      </c>
      <c r="C100" s="378" t="s">
        <v>1205</v>
      </c>
      <c r="D100" s="724">
        <v>1229287750</v>
      </c>
      <c r="E100" s="725">
        <v>338342330</v>
      </c>
      <c r="F100" s="725">
        <f>SUM('01 - GOV (3):82 - IRS (2)'!F100)</f>
        <v>484447410</v>
      </c>
      <c r="G100" s="725">
        <f>SUM('01 - GOV (3):82 - IRS (2)'!G100)</f>
        <v>0</v>
      </c>
      <c r="H100" s="884"/>
      <c r="I100" s="860">
        <f>SUM('01 - GOV (3):82 - IRS (2)'!F100)</f>
        <v>484447410</v>
      </c>
    </row>
    <row r="101" spans="1:9" ht="15.75" x14ac:dyDescent="0.2">
      <c r="A101" s="502"/>
      <c r="B101" s="377">
        <v>22021003</v>
      </c>
      <c r="C101" s="378" t="s">
        <v>1206</v>
      </c>
      <c r="D101" s="724">
        <v>241498733.81999999</v>
      </c>
      <c r="E101" s="725">
        <v>280932980</v>
      </c>
      <c r="F101" s="725">
        <f>SUM('01 - GOV (3):82 - IRS (2)'!F101)</f>
        <v>355606345</v>
      </c>
      <c r="G101" s="725">
        <f>SUM('01 - GOV (3):82 - IRS (2)'!G101)</f>
        <v>0</v>
      </c>
      <c r="H101" s="884"/>
      <c r="I101" s="860">
        <f>SUM('01 - GOV (3):82 - IRS (2)'!F101)</f>
        <v>355606345</v>
      </c>
    </row>
    <row r="102" spans="1:9" ht="15.75" x14ac:dyDescent="0.2">
      <c r="A102" s="502"/>
      <c r="B102" s="377">
        <v>22021004</v>
      </c>
      <c r="C102" s="378" t="s">
        <v>1207</v>
      </c>
      <c r="D102" s="724">
        <v>67750500</v>
      </c>
      <c r="E102" s="725">
        <v>54850030</v>
      </c>
      <c r="F102" s="725">
        <f>SUM('01 - GOV (3):82 - IRS (2)'!F102)</f>
        <v>138655000</v>
      </c>
      <c r="G102" s="725">
        <f>SUM('01 - GOV (3):82 - IRS (2)'!G102)</f>
        <v>120000000</v>
      </c>
      <c r="H102" s="884" t="s">
        <v>1725</v>
      </c>
      <c r="I102" s="860">
        <f>SUM('01 - GOV (3):82 - IRS (2)'!F102)</f>
        <v>138655000</v>
      </c>
    </row>
    <row r="103" spans="1:9" ht="15.75" x14ac:dyDescent="0.2">
      <c r="A103" s="502"/>
      <c r="B103" s="377">
        <v>22021006</v>
      </c>
      <c r="C103" s="378" t="s">
        <v>1208</v>
      </c>
      <c r="D103" s="724">
        <v>14742380</v>
      </c>
      <c r="E103" s="725">
        <v>7743090</v>
      </c>
      <c r="F103" s="725">
        <f>SUM('01 - GOV (3):82 - IRS (2)'!F103)</f>
        <v>15833600</v>
      </c>
      <c r="G103" s="725">
        <f>SUM('01 - GOV (3):82 - IRS (2)'!G103)</f>
        <v>0</v>
      </c>
      <c r="H103" s="884"/>
      <c r="I103" s="860">
        <f>SUM('01 - GOV (3):82 - IRS (2)'!F103)</f>
        <v>15833600</v>
      </c>
    </row>
    <row r="104" spans="1:9" ht="15.75" x14ac:dyDescent="0.2">
      <c r="A104" s="502"/>
      <c r="B104" s="377">
        <v>22021007</v>
      </c>
      <c r="C104" s="378" t="s">
        <v>1209</v>
      </c>
      <c r="D104" s="724">
        <v>2411246870</v>
      </c>
      <c r="E104" s="725">
        <v>2681082430</v>
      </c>
      <c r="F104" s="725">
        <f>SUM('01 - GOV (3):82 - IRS (2)'!F104)</f>
        <v>2111621614</v>
      </c>
      <c r="G104" s="725">
        <f>SUM('01 - GOV (3):82 - IRS (2)'!G104)</f>
        <v>0</v>
      </c>
      <c r="H104" s="884"/>
      <c r="I104" s="860">
        <f>SUM('01 - GOV (3):82 - IRS (2)'!F104)</f>
        <v>2111621614</v>
      </c>
    </row>
    <row r="105" spans="1:9" ht="15.75" x14ac:dyDescent="0.2">
      <c r="A105" s="502"/>
      <c r="B105" s="377">
        <v>22021008</v>
      </c>
      <c r="C105" s="378" t="s">
        <v>1210</v>
      </c>
      <c r="D105" s="724">
        <v>135590000</v>
      </c>
      <c r="E105" s="725">
        <v>58624880</v>
      </c>
      <c r="F105" s="725">
        <f>SUM('01 - GOV (3):82 - IRS (2)'!F105)</f>
        <v>113480000</v>
      </c>
      <c r="G105" s="725">
        <f>SUM('01 - GOV (3):82 - IRS (2)'!G105)</f>
        <v>0</v>
      </c>
      <c r="H105" s="884"/>
      <c r="I105" s="860">
        <f>SUM('01 - GOV (3):82 - IRS (2)'!F105)</f>
        <v>113480000</v>
      </c>
    </row>
    <row r="106" spans="1:9" ht="15.75" x14ac:dyDescent="0.2">
      <c r="A106" s="502"/>
      <c r="B106" s="377">
        <v>22021009</v>
      </c>
      <c r="C106" s="378" t="s">
        <v>1211</v>
      </c>
      <c r="D106" s="724">
        <v>99850000</v>
      </c>
      <c r="E106" s="725">
        <v>40372460</v>
      </c>
      <c r="F106" s="725">
        <f>SUM('01 - GOV (3):82 - IRS (2)'!F106)</f>
        <v>82870000</v>
      </c>
      <c r="G106" s="725">
        <f>SUM('01 - GOV (3):82 - IRS (2)'!G106)</f>
        <v>0</v>
      </c>
      <c r="H106" s="884"/>
      <c r="I106" s="860">
        <f>SUM('01 - GOV (3):82 - IRS (2)'!F106)</f>
        <v>82870000</v>
      </c>
    </row>
    <row r="107" spans="1:9" ht="15.75" x14ac:dyDescent="0.2">
      <c r="A107" s="502"/>
      <c r="B107" s="377">
        <v>22021010</v>
      </c>
      <c r="C107" s="378" t="s">
        <v>1212</v>
      </c>
      <c r="D107" s="724">
        <v>54750000</v>
      </c>
      <c r="E107" s="725">
        <v>33441950</v>
      </c>
      <c r="F107" s="725">
        <f>SUM('01 - GOV (3):82 - IRS (2)'!F107)</f>
        <v>50250000</v>
      </c>
      <c r="G107" s="725">
        <f>SUM('01 - GOV (3):82 - IRS (2)'!G107)</f>
        <v>0</v>
      </c>
      <c r="H107" s="884"/>
      <c r="I107" s="860">
        <f>SUM('01 - GOV (3):82 - IRS (2)'!F107)</f>
        <v>50250000</v>
      </c>
    </row>
    <row r="108" spans="1:9" ht="15.75" x14ac:dyDescent="0.2">
      <c r="A108" s="502"/>
      <c r="B108" s="377">
        <v>22021014</v>
      </c>
      <c r="C108" s="378" t="s">
        <v>1213</v>
      </c>
      <c r="D108" s="724">
        <v>48076150</v>
      </c>
      <c r="E108" s="725">
        <v>42140400</v>
      </c>
      <c r="F108" s="725">
        <f>SUM('01 - GOV (3):82 - IRS (2)'!F108)</f>
        <v>51400000</v>
      </c>
      <c r="G108" s="725">
        <f>SUM('01 - GOV (3):82 - IRS (2)'!G108)</f>
        <v>0</v>
      </c>
      <c r="H108" s="884"/>
      <c r="I108" s="860">
        <f>SUM('01 - GOV (3):82 - IRS (2)'!F108)</f>
        <v>51400000</v>
      </c>
    </row>
    <row r="109" spans="1:9" ht="15.75" x14ac:dyDescent="0.2">
      <c r="A109" s="502"/>
      <c r="B109" s="377">
        <v>22021020</v>
      </c>
      <c r="C109" s="378" t="s">
        <v>1214</v>
      </c>
      <c r="D109" s="724">
        <v>3000000</v>
      </c>
      <c r="E109" s="725">
        <v>300000</v>
      </c>
      <c r="F109" s="725">
        <f>SUM('01 - GOV (3):82 - IRS (2)'!F109)</f>
        <v>800000</v>
      </c>
      <c r="G109" s="725">
        <f>SUM('01 - GOV (3):82 - IRS (2)'!G109)</f>
        <v>0</v>
      </c>
      <c r="H109" s="884"/>
      <c r="I109" s="860">
        <f>SUM('01 - GOV (3):82 - IRS (2)'!F109)</f>
        <v>800000</v>
      </c>
    </row>
    <row r="110" spans="1:9" ht="15.75" x14ac:dyDescent="0.2">
      <c r="A110" s="502"/>
      <c r="B110" s="377">
        <v>22021037</v>
      </c>
      <c r="C110" s="378" t="s">
        <v>1215</v>
      </c>
      <c r="D110" s="724">
        <v>900000</v>
      </c>
      <c r="E110" s="725">
        <v>499450</v>
      </c>
      <c r="F110" s="725">
        <f>SUM('01 - GOV (3):82 - IRS (2)'!F110)</f>
        <v>1200000</v>
      </c>
      <c r="G110" s="725">
        <f>SUM('01 - GOV (3):82 - IRS (2)'!G110)</f>
        <v>0</v>
      </c>
      <c r="H110" s="884"/>
      <c r="I110" s="860">
        <f>SUM('01 - GOV (3):82 - IRS (2)'!F110)</f>
        <v>1200000</v>
      </c>
    </row>
    <row r="111" spans="1:9" ht="15.75" x14ac:dyDescent="0.2">
      <c r="A111" s="502"/>
      <c r="B111" s="377">
        <v>22021041</v>
      </c>
      <c r="C111" s="378" t="s">
        <v>1216</v>
      </c>
      <c r="D111" s="724">
        <v>815363200</v>
      </c>
      <c r="E111" s="725">
        <v>327798600</v>
      </c>
      <c r="F111" s="725">
        <f>SUM('01 - GOV (3):82 - IRS (2)'!F111)</f>
        <v>686765110</v>
      </c>
      <c r="G111" s="725">
        <f>SUM('01 - GOV (3):82 - IRS (2)'!G111)</f>
        <v>0</v>
      </c>
      <c r="H111" s="884"/>
      <c r="I111" s="860">
        <f>SUM('01 - GOV (3):82 - IRS (2)'!F111)</f>
        <v>686765110</v>
      </c>
    </row>
    <row r="112" spans="1:9" ht="15.75" x14ac:dyDescent="0.2">
      <c r="A112" s="502"/>
      <c r="B112" s="377">
        <v>22021042</v>
      </c>
      <c r="C112" s="378" t="s">
        <v>1217</v>
      </c>
      <c r="D112" s="724">
        <v>1305000</v>
      </c>
      <c r="E112" s="725">
        <v>732780</v>
      </c>
      <c r="F112" s="725">
        <f>SUM('01 - GOV (3):82 - IRS (2)'!F112)</f>
        <v>25305000</v>
      </c>
      <c r="G112" s="725">
        <f>SUM('01 - GOV (3):82 - IRS (2)'!G112)</f>
        <v>0</v>
      </c>
      <c r="H112" s="884"/>
      <c r="I112" s="860">
        <f>SUM('01 - GOV (3):82 - IRS (2)'!F112)</f>
        <v>25305000</v>
      </c>
    </row>
    <row r="113" spans="1:9" ht="16.5" thickBot="1" x14ac:dyDescent="0.25">
      <c r="A113" s="502"/>
      <c r="B113" s="392">
        <v>22021047</v>
      </c>
      <c r="C113" s="393" t="s">
        <v>1218</v>
      </c>
      <c r="D113" s="724">
        <v>500000</v>
      </c>
      <c r="E113" s="725">
        <v>182000</v>
      </c>
      <c r="F113" s="728">
        <v>0</v>
      </c>
      <c r="G113" s="728">
        <v>0</v>
      </c>
      <c r="H113" s="887"/>
      <c r="I113" s="860">
        <f>SUM('01 - GOV (3):82 - IRS (2)'!F113)</f>
        <v>4651024999</v>
      </c>
    </row>
    <row r="114" spans="1:9" ht="16.5" thickBot="1" x14ac:dyDescent="0.3">
      <c r="A114" s="502"/>
      <c r="B114" s="384"/>
      <c r="C114" s="385" t="s">
        <v>1219</v>
      </c>
      <c r="D114" s="726">
        <v>5892977983.8199997</v>
      </c>
      <c r="E114" s="726">
        <f>SUM(E99:E113)</f>
        <v>4286844510</v>
      </c>
      <c r="F114" s="726">
        <f>SUM(F99:F113)</f>
        <v>4651024999</v>
      </c>
      <c r="G114" s="726">
        <f>SUM(G99:G113)</f>
        <v>120000000</v>
      </c>
      <c r="H114" s="885"/>
      <c r="I114" s="860">
        <f>SUM('01 - GOV (3):82 - IRS (2)'!F114)</f>
        <v>0</v>
      </c>
    </row>
    <row r="115" spans="1:9" s="493" customFormat="1" ht="15.75" hidden="1" x14ac:dyDescent="0.25">
      <c r="A115" s="509"/>
      <c r="B115" s="373">
        <v>22030000</v>
      </c>
      <c r="C115" s="374" t="s">
        <v>1220</v>
      </c>
      <c r="D115" s="724">
        <v>0</v>
      </c>
      <c r="E115" s="725"/>
      <c r="F115" s="725"/>
      <c r="G115" s="725"/>
      <c r="H115" s="884"/>
      <c r="I115" s="860">
        <f>SUM('01 - GOV (3):82 - IRS (2)'!F115)</f>
        <v>0</v>
      </c>
    </row>
    <row r="116" spans="1:9" s="493" customFormat="1" ht="15.75" hidden="1" x14ac:dyDescent="0.25">
      <c r="A116" s="509"/>
      <c r="B116" s="373">
        <v>22030100</v>
      </c>
      <c r="C116" s="374" t="s">
        <v>74</v>
      </c>
      <c r="D116" s="724">
        <v>0</v>
      </c>
      <c r="E116" s="725"/>
      <c r="F116" s="725"/>
      <c r="G116" s="725"/>
      <c r="H116" s="884"/>
      <c r="I116" s="860">
        <f>SUM('01 - GOV (3):82 - IRS (2)'!F116)</f>
        <v>0</v>
      </c>
    </row>
    <row r="117" spans="1:9" s="493" customFormat="1" ht="15.75" hidden="1" x14ac:dyDescent="0.2">
      <c r="A117" s="509"/>
      <c r="B117" s="377">
        <v>22030101</v>
      </c>
      <c r="C117" s="378" t="s">
        <v>1221</v>
      </c>
      <c r="D117" s="724">
        <v>0</v>
      </c>
      <c r="E117" s="725"/>
      <c r="F117" s="725">
        <v>0</v>
      </c>
      <c r="G117" s="725">
        <v>0</v>
      </c>
      <c r="H117" s="884"/>
      <c r="I117" s="860">
        <f>SUM('01 - GOV (3):82 - IRS (2)'!F117)</f>
        <v>0</v>
      </c>
    </row>
    <row r="118" spans="1:9" ht="15.75" hidden="1" x14ac:dyDescent="0.2">
      <c r="A118" s="502"/>
      <c r="B118" s="377">
        <v>22030102</v>
      </c>
      <c r="C118" s="378" t="s">
        <v>1222</v>
      </c>
      <c r="D118" s="724">
        <v>0</v>
      </c>
      <c r="E118" s="725"/>
      <c r="F118" s="725">
        <v>0</v>
      </c>
      <c r="G118" s="725">
        <v>0</v>
      </c>
      <c r="H118" s="884"/>
      <c r="I118" s="860">
        <f>SUM('01 - GOV (3):82 - IRS (2)'!F118)</f>
        <v>0</v>
      </c>
    </row>
    <row r="119" spans="1:9" ht="15.75" hidden="1" x14ac:dyDescent="0.2">
      <c r="A119" s="502"/>
      <c r="B119" s="377">
        <v>22030103</v>
      </c>
      <c r="C119" s="378" t="s">
        <v>1223</v>
      </c>
      <c r="D119" s="724">
        <v>0</v>
      </c>
      <c r="E119" s="725"/>
      <c r="F119" s="725">
        <v>0</v>
      </c>
      <c r="G119" s="725">
        <v>0</v>
      </c>
      <c r="H119" s="884"/>
      <c r="I119" s="860">
        <f>SUM('01 - GOV (3):82 - IRS (2)'!F119)</f>
        <v>0</v>
      </c>
    </row>
    <row r="120" spans="1:9" ht="15.75" hidden="1" x14ac:dyDescent="0.2">
      <c r="A120" s="502"/>
      <c r="B120" s="377">
        <v>22030104</v>
      </c>
      <c r="C120" s="378" t="s">
        <v>1224</v>
      </c>
      <c r="D120" s="724">
        <v>0</v>
      </c>
      <c r="E120" s="725"/>
      <c r="F120" s="725">
        <v>0</v>
      </c>
      <c r="G120" s="725">
        <v>0</v>
      </c>
      <c r="H120" s="884"/>
      <c r="I120" s="860">
        <f>SUM('01 - GOV (3):82 - IRS (2)'!F120)</f>
        <v>0</v>
      </c>
    </row>
    <row r="121" spans="1:9" ht="15.75" hidden="1" x14ac:dyDescent="0.2">
      <c r="A121" s="502"/>
      <c r="B121" s="377">
        <v>22030105</v>
      </c>
      <c r="C121" s="378" t="s">
        <v>1225</v>
      </c>
      <c r="D121" s="724">
        <v>0</v>
      </c>
      <c r="E121" s="725"/>
      <c r="F121" s="725">
        <v>0</v>
      </c>
      <c r="G121" s="725">
        <v>0</v>
      </c>
      <c r="H121" s="884"/>
      <c r="I121" s="860">
        <f>SUM('01 - GOV (3):82 - IRS (2)'!F121)</f>
        <v>0</v>
      </c>
    </row>
    <row r="122" spans="1:9" ht="15.75" hidden="1" x14ac:dyDescent="0.2">
      <c r="A122" s="502"/>
      <c r="B122" s="377">
        <v>22030106</v>
      </c>
      <c r="C122" s="378" t="s">
        <v>688</v>
      </c>
      <c r="D122" s="724">
        <v>0</v>
      </c>
      <c r="E122" s="725"/>
      <c r="F122" s="725">
        <v>0</v>
      </c>
      <c r="G122" s="725">
        <v>0</v>
      </c>
      <c r="H122" s="884"/>
      <c r="I122" s="860">
        <f>SUM('01 - GOV (3):82 - IRS (2)'!F122)</f>
        <v>0</v>
      </c>
    </row>
    <row r="123" spans="1:9" ht="15.75" hidden="1" x14ac:dyDescent="0.2">
      <c r="A123" s="502"/>
      <c r="B123" s="377">
        <v>22030107</v>
      </c>
      <c r="C123" s="378" t="s">
        <v>1226</v>
      </c>
      <c r="D123" s="724">
        <v>0</v>
      </c>
      <c r="E123" s="725"/>
      <c r="F123" s="725">
        <v>0</v>
      </c>
      <c r="G123" s="725">
        <v>0</v>
      </c>
      <c r="H123" s="884"/>
      <c r="I123" s="860">
        <f>SUM('01 - GOV (3):82 - IRS (2)'!F123)</f>
        <v>0</v>
      </c>
    </row>
    <row r="124" spans="1:9" ht="15.75" hidden="1" x14ac:dyDescent="0.2">
      <c r="A124" s="502"/>
      <c r="B124" s="377">
        <v>22030108</v>
      </c>
      <c r="C124" s="378" t="s">
        <v>1227</v>
      </c>
      <c r="D124" s="724">
        <v>0</v>
      </c>
      <c r="E124" s="725"/>
      <c r="F124" s="725">
        <v>0</v>
      </c>
      <c r="G124" s="725">
        <v>0</v>
      </c>
      <c r="H124" s="884"/>
      <c r="I124" s="860">
        <f>SUM('01 - GOV (3):82 - IRS (2)'!F124)</f>
        <v>0</v>
      </c>
    </row>
    <row r="125" spans="1:9" ht="16.5" hidden="1" thickBot="1" x14ac:dyDescent="0.3">
      <c r="A125" s="502"/>
      <c r="B125" s="384"/>
      <c r="C125" s="385" t="s">
        <v>1228</v>
      </c>
      <c r="D125" s="726">
        <v>0</v>
      </c>
      <c r="E125" s="726">
        <f>SUM(E117:E124)</f>
        <v>0</v>
      </c>
      <c r="F125" s="726">
        <f>SUM(F117:F124)</f>
        <v>0</v>
      </c>
      <c r="G125" s="726">
        <f>SUM(G117:G124)</f>
        <v>0</v>
      </c>
      <c r="H125" s="885"/>
      <c r="I125" s="860">
        <f>SUM('01 - GOV (3):82 - IRS (2)'!F125)</f>
        <v>0</v>
      </c>
    </row>
    <row r="126" spans="1:9" s="493" customFormat="1" ht="15.75" x14ac:dyDescent="0.25">
      <c r="A126" s="509"/>
      <c r="B126" s="373">
        <v>22040000</v>
      </c>
      <c r="C126" s="374" t="s">
        <v>1229</v>
      </c>
      <c r="D126" s="724">
        <v>0</v>
      </c>
      <c r="E126" s="725"/>
      <c r="F126" s="725"/>
      <c r="G126" s="725"/>
      <c r="H126" s="884"/>
      <c r="I126" s="860">
        <f>SUM('01 - GOV (3):82 - IRS (2)'!F126)</f>
        <v>0</v>
      </c>
    </row>
    <row r="127" spans="1:9" s="493" customFormat="1" ht="15.75" x14ac:dyDescent="0.25">
      <c r="A127" s="509"/>
      <c r="B127" s="373">
        <v>22040100</v>
      </c>
      <c r="C127" s="374" t="s">
        <v>76</v>
      </c>
      <c r="D127" s="724">
        <v>0</v>
      </c>
      <c r="E127" s="725"/>
      <c r="F127" s="725"/>
      <c r="G127" s="725"/>
      <c r="H127" s="884"/>
      <c r="I127" s="860"/>
    </row>
    <row r="128" spans="1:9" s="493" customFormat="1" ht="15.75" x14ac:dyDescent="0.2">
      <c r="A128" s="509"/>
      <c r="B128" s="377">
        <v>22040101</v>
      </c>
      <c r="C128" s="378" t="s">
        <v>1230</v>
      </c>
      <c r="D128" s="724">
        <v>6949990</v>
      </c>
      <c r="E128" s="725">
        <v>709810</v>
      </c>
      <c r="F128" s="725">
        <f>SUM('01 - GOV (3):82 - IRS (2)'!F127)</f>
        <v>1600000</v>
      </c>
      <c r="G128" s="725">
        <f>SUM('01 - GOV (3):82 - IRS (2)'!G127)</f>
        <v>0</v>
      </c>
      <c r="H128" s="884"/>
      <c r="I128" s="860">
        <f>SUM('01 - GOV (3):82 - IRS (2)'!F128)</f>
        <v>0</v>
      </c>
    </row>
    <row r="129" spans="1:9" ht="15.75" hidden="1" x14ac:dyDescent="0.2">
      <c r="A129" s="502"/>
      <c r="B129" s="377">
        <v>22040103</v>
      </c>
      <c r="C129" s="378" t="s">
        <v>1232</v>
      </c>
      <c r="D129" s="724">
        <v>0</v>
      </c>
      <c r="E129" s="725"/>
      <c r="F129" s="725">
        <f>SUM('01 - GOV (3):82 - IRS (2)'!F128)</f>
        <v>0</v>
      </c>
      <c r="G129" s="725">
        <f>SUM('01 - GOV (3):82 - IRS (2)'!G128)</f>
        <v>0</v>
      </c>
      <c r="H129" s="884"/>
      <c r="I129" s="860">
        <f>SUM('01 - GOV (3):82 - IRS (2)'!F129)</f>
        <v>0</v>
      </c>
    </row>
    <row r="130" spans="1:9" ht="15.75" hidden="1" x14ac:dyDescent="0.2">
      <c r="A130" s="502"/>
      <c r="B130" s="377">
        <v>22040105</v>
      </c>
      <c r="C130" s="378" t="s">
        <v>1233</v>
      </c>
      <c r="D130" s="724">
        <v>0</v>
      </c>
      <c r="E130" s="725"/>
      <c r="F130" s="725">
        <f>SUM('01 - GOV (3):82 - IRS (2)'!F129)</f>
        <v>0</v>
      </c>
      <c r="G130" s="725">
        <f>SUM('01 - GOV (3):82 - IRS (2)'!G129)</f>
        <v>0</v>
      </c>
      <c r="H130" s="884"/>
      <c r="I130" s="860">
        <f>SUM('01 - GOV (3):82 - IRS (2)'!F130)</f>
        <v>0</v>
      </c>
    </row>
    <row r="131" spans="1:9" ht="15.75" hidden="1" x14ac:dyDescent="0.2">
      <c r="A131" s="502"/>
      <c r="B131" s="377">
        <v>22040107</v>
      </c>
      <c r="C131" s="378" t="s">
        <v>1234</v>
      </c>
      <c r="D131" s="724">
        <v>0</v>
      </c>
      <c r="E131" s="725"/>
      <c r="F131" s="725">
        <f>SUM('01 - GOV (3):82 - IRS (2)'!F130)</f>
        <v>0</v>
      </c>
      <c r="G131" s="725">
        <f>SUM('01 - GOV (3):82 - IRS (2)'!G130)</f>
        <v>0</v>
      </c>
      <c r="H131" s="884"/>
      <c r="I131" s="860">
        <f>SUM('01 - GOV (3):82 - IRS (2)'!F131)</f>
        <v>159550000</v>
      </c>
    </row>
    <row r="132" spans="1:9" ht="15.75" x14ac:dyDescent="0.2">
      <c r="A132" s="502"/>
      <c r="B132" s="377">
        <v>22040109</v>
      </c>
      <c r="C132" s="378" t="s">
        <v>1235</v>
      </c>
      <c r="D132" s="724">
        <v>13550000</v>
      </c>
      <c r="E132" s="725">
        <v>29633400</v>
      </c>
      <c r="F132" s="725">
        <f>SUM('01 - GOV (3):82 - IRS (2)'!F131)</f>
        <v>159550000</v>
      </c>
      <c r="G132" s="725">
        <f>SUM('01 - GOV (3):82 - IRS (2)'!G131)</f>
        <v>0</v>
      </c>
      <c r="H132" s="884"/>
      <c r="I132" s="860">
        <f>SUM('01 - GOV (3):82 - IRS (2)'!F132)</f>
        <v>113927300</v>
      </c>
    </row>
    <row r="133" spans="1:9" ht="15.75" x14ac:dyDescent="0.2">
      <c r="A133" s="502"/>
      <c r="B133" s="377">
        <v>22040110</v>
      </c>
      <c r="C133" s="378" t="s">
        <v>1236</v>
      </c>
      <c r="D133" s="724">
        <v>201808370</v>
      </c>
      <c r="E133" s="725">
        <v>64427230</v>
      </c>
      <c r="F133" s="725">
        <f>SUM('01 - GOV (3):82 - IRS (2)'!F132)</f>
        <v>113927300</v>
      </c>
      <c r="G133" s="725">
        <f>SUM('01 - GOV (3):82 - IRS (2)'!G132)</f>
        <v>0</v>
      </c>
      <c r="H133" s="884"/>
      <c r="I133" s="860">
        <f>SUM('01 - GOV (3):82 - IRS (2)'!F133)</f>
        <v>1000000</v>
      </c>
    </row>
    <row r="134" spans="1:9" ht="16.5" thickBot="1" x14ac:dyDescent="0.25">
      <c r="A134" s="502"/>
      <c r="B134" s="377">
        <v>22040111</v>
      </c>
      <c r="C134" s="378" t="s">
        <v>1237</v>
      </c>
      <c r="D134" s="724">
        <v>2500000</v>
      </c>
      <c r="E134" s="725">
        <v>1388080</v>
      </c>
      <c r="F134" s="725">
        <f>SUM('01 - GOV (3):82 - IRS (2)'!F133)</f>
        <v>1000000</v>
      </c>
      <c r="G134" s="725">
        <f>SUM('01 - GOV (3):82 - IRS (2)'!G133)</f>
        <v>0</v>
      </c>
      <c r="H134" s="884"/>
      <c r="I134" s="860">
        <f>SUM('01 - GOV (3):82 - IRS (2)'!F134)</f>
        <v>276077300</v>
      </c>
    </row>
    <row r="135" spans="1:9" ht="16.5" thickBot="1" x14ac:dyDescent="0.3">
      <c r="A135" s="502"/>
      <c r="B135" s="384"/>
      <c r="C135" s="385" t="s">
        <v>1238</v>
      </c>
      <c r="D135" s="726">
        <v>224808360</v>
      </c>
      <c r="E135" s="726">
        <f>SUM(E128:E134)</f>
        <v>96158520</v>
      </c>
      <c r="F135" s="726">
        <f>SUM(F128:F134)</f>
        <v>276077300</v>
      </c>
      <c r="G135" s="726">
        <f>SUM(G128:G134)</f>
        <v>0</v>
      </c>
      <c r="H135" s="885"/>
      <c r="I135" s="860">
        <f>SUM('01 - GOV (3):82 - IRS (2)'!F135)</f>
        <v>0</v>
      </c>
    </row>
    <row r="136" spans="1:9" ht="15.75" x14ac:dyDescent="0.25">
      <c r="A136" s="502"/>
      <c r="B136" s="373">
        <v>22040200</v>
      </c>
      <c r="C136" s="374" t="s">
        <v>78</v>
      </c>
      <c r="D136" s="724">
        <v>0</v>
      </c>
      <c r="E136" s="729"/>
      <c r="F136" s="729"/>
      <c r="G136" s="729"/>
      <c r="H136" s="888"/>
    </row>
    <row r="137" spans="1:9" s="493" customFormat="1" ht="16.5" thickBot="1" x14ac:dyDescent="0.25">
      <c r="A137" s="509"/>
      <c r="B137" s="377">
        <v>22040203</v>
      </c>
      <c r="C137" s="378" t="s">
        <v>1239</v>
      </c>
      <c r="D137" s="724">
        <v>2500020000</v>
      </c>
      <c r="E137" s="725">
        <v>1000020000</v>
      </c>
      <c r="F137" s="725">
        <f>SUM('01 - GOV (3):82 - IRS (2)'!F136)</f>
        <v>1485664540</v>
      </c>
      <c r="G137" s="725">
        <f>SUM('01 - GOV (3):82 - IRS (2)'!G136)</f>
        <v>0</v>
      </c>
      <c r="H137" s="884"/>
      <c r="I137" s="860">
        <f>SUM('01 - GOV (3):82 - IRS (2)'!F137)</f>
        <v>0</v>
      </c>
    </row>
    <row r="138" spans="1:9" ht="16.5" hidden="1" thickBot="1" x14ac:dyDescent="0.25">
      <c r="A138" s="502"/>
      <c r="B138" s="377">
        <v>22040204</v>
      </c>
      <c r="C138" s="378" t="s">
        <v>1240</v>
      </c>
      <c r="D138" s="724">
        <v>0</v>
      </c>
      <c r="E138" s="725"/>
      <c r="F138" s="725">
        <v>0</v>
      </c>
      <c r="G138" s="725"/>
      <c r="H138" s="884"/>
      <c r="I138" s="860">
        <f>SUM('01 - GOV (3):82 - IRS (2)'!F138)</f>
        <v>1485664540</v>
      </c>
    </row>
    <row r="139" spans="1:9" ht="16.5" thickBot="1" x14ac:dyDescent="0.3">
      <c r="A139" s="502"/>
      <c r="B139" s="384"/>
      <c r="C139" s="385" t="s">
        <v>1241</v>
      </c>
      <c r="D139" s="726">
        <v>2500020000</v>
      </c>
      <c r="E139" s="726">
        <f>SUM(E137:E138)</f>
        <v>1000020000</v>
      </c>
      <c r="F139" s="726">
        <f>SUM(F137:F138)</f>
        <v>1485664540</v>
      </c>
      <c r="G139" s="726">
        <f>SUM(G137:G138)</f>
        <v>0</v>
      </c>
      <c r="H139" s="885"/>
      <c r="I139" s="860">
        <f>SUM('01 - GOV (3):82 - IRS (2)'!F139)</f>
        <v>0</v>
      </c>
    </row>
    <row r="140" spans="1:9" s="493" customFormat="1" ht="15.75" x14ac:dyDescent="0.25">
      <c r="A140" s="509"/>
      <c r="B140" s="373">
        <v>22050000</v>
      </c>
      <c r="C140" s="374" t="s">
        <v>1242</v>
      </c>
      <c r="D140" s="724">
        <v>0</v>
      </c>
      <c r="E140" s="725"/>
      <c r="F140" s="725"/>
      <c r="G140" s="725"/>
      <c r="H140" s="884"/>
      <c r="I140" s="860">
        <f>SUM('01 - GOV (3):82 - IRS (2)'!F140)</f>
        <v>0</v>
      </c>
    </row>
    <row r="141" spans="1:9" s="493" customFormat="1" ht="15.75" x14ac:dyDescent="0.25">
      <c r="A141" s="509"/>
      <c r="B141" s="373">
        <v>22050100</v>
      </c>
      <c r="C141" s="374" t="s">
        <v>80</v>
      </c>
      <c r="D141" s="724">
        <v>0</v>
      </c>
      <c r="E141" s="725"/>
      <c r="F141" s="725"/>
      <c r="G141" s="725"/>
      <c r="H141" s="884"/>
      <c r="I141" s="860"/>
    </row>
    <row r="142" spans="1:9" s="493" customFormat="1" ht="15.75" x14ac:dyDescent="0.2">
      <c r="A142" s="509"/>
      <c r="B142" s="377">
        <v>22050101</v>
      </c>
      <c r="C142" s="378" t="s">
        <v>1243</v>
      </c>
      <c r="D142" s="724">
        <v>0</v>
      </c>
      <c r="E142" s="725"/>
      <c r="F142" s="725">
        <f>SUM('01 - GOV (3):82 - IRS (2)'!F141)</f>
        <v>550000</v>
      </c>
      <c r="G142" s="725">
        <f>SUM('01 - GOV (3):82 - IRS (2)'!G141)</f>
        <v>0</v>
      </c>
      <c r="H142" s="884"/>
      <c r="I142" s="860">
        <f>SUM('01 - GOV (3):82 - IRS (2)'!F142)</f>
        <v>0</v>
      </c>
    </row>
    <row r="143" spans="1:9" ht="15.75" hidden="1" x14ac:dyDescent="0.2">
      <c r="A143" s="502"/>
      <c r="B143" s="377">
        <v>22050102</v>
      </c>
      <c r="C143" s="378" t="s">
        <v>1244</v>
      </c>
      <c r="D143" s="724">
        <v>0</v>
      </c>
      <c r="E143" s="725"/>
      <c r="F143" s="725">
        <f>SUM('01 - GOV (3):82 - IRS (2)'!F142)</f>
        <v>0</v>
      </c>
      <c r="G143" s="725">
        <f>SUM('01 - GOV (3):82 - IRS (2)'!G142)</f>
        <v>0</v>
      </c>
      <c r="H143" s="884"/>
      <c r="I143" s="860">
        <f>SUM('01 - GOV (3):82 - IRS (2)'!F143)</f>
        <v>0</v>
      </c>
    </row>
    <row r="144" spans="1:9" ht="15.75" hidden="1" x14ac:dyDescent="0.2">
      <c r="A144" s="502"/>
      <c r="B144" s="377">
        <v>22050104</v>
      </c>
      <c r="C144" s="378" t="s">
        <v>1245</v>
      </c>
      <c r="D144" s="724">
        <v>0</v>
      </c>
      <c r="E144" s="725"/>
      <c r="F144" s="725">
        <f>SUM('01 - GOV (3):82 - IRS (2)'!F143)</f>
        <v>0</v>
      </c>
      <c r="G144" s="725">
        <f>SUM('01 - GOV (3):82 - IRS (2)'!G143)</f>
        <v>0</v>
      </c>
      <c r="H144" s="884"/>
      <c r="I144" s="860">
        <f>SUM('01 - GOV (3):82 - IRS (2)'!F144)</f>
        <v>310400000</v>
      </c>
    </row>
    <row r="145" spans="1:9" ht="15.75" x14ac:dyDescent="0.2">
      <c r="A145" s="502"/>
      <c r="B145" s="377">
        <v>22050105</v>
      </c>
      <c r="C145" s="378" t="s">
        <v>1246</v>
      </c>
      <c r="D145" s="724">
        <v>206261640</v>
      </c>
      <c r="E145" s="725">
        <v>262079290</v>
      </c>
      <c r="F145" s="725">
        <f>SUM('01 - GOV (3):82 - IRS (2)'!F144)</f>
        <v>310400000</v>
      </c>
      <c r="G145" s="725">
        <f>SUM('01 - GOV (3):82 - IRS (2)'!G144)</f>
        <v>0</v>
      </c>
      <c r="H145" s="884"/>
      <c r="I145" s="860">
        <f>SUM('01 - GOV (3):82 - IRS (2)'!F145)</f>
        <v>10000000</v>
      </c>
    </row>
    <row r="146" spans="1:9" ht="15.75" x14ac:dyDescent="0.2">
      <c r="A146" s="502"/>
      <c r="B146" s="377">
        <v>22050106</v>
      </c>
      <c r="C146" s="378" t="s">
        <v>1247</v>
      </c>
      <c r="D146" s="724">
        <v>0</v>
      </c>
      <c r="E146" s="725"/>
      <c r="F146" s="725">
        <f>SUM('01 - GOV (3):82 - IRS (2)'!F145)</f>
        <v>10000000</v>
      </c>
      <c r="G146" s="725">
        <f>SUM('01 - GOV (3):82 - IRS (2)'!G145)</f>
        <v>0</v>
      </c>
      <c r="H146" s="884"/>
      <c r="I146" s="860">
        <f>SUM('01 - GOV (3):82 - IRS (2)'!F146)</f>
        <v>0</v>
      </c>
    </row>
    <row r="147" spans="1:9" ht="15.75" hidden="1" x14ac:dyDescent="0.2">
      <c r="A147" s="502"/>
      <c r="B147" s="377">
        <v>22050107</v>
      </c>
      <c r="C147" s="378" t="s">
        <v>1248</v>
      </c>
      <c r="D147" s="724">
        <v>0</v>
      </c>
      <c r="E147" s="725"/>
      <c r="F147" s="725">
        <f>SUM('01 - GOV (3):82 - IRS (2)'!F146)</f>
        <v>0</v>
      </c>
      <c r="G147" s="725">
        <f>SUM('01 - GOV (3):82 - IRS (2)'!G146)</f>
        <v>0</v>
      </c>
      <c r="H147" s="884"/>
      <c r="I147" s="860">
        <f>SUM('01 - GOV (3):82 - IRS (2)'!F147)</f>
        <v>85000000</v>
      </c>
    </row>
    <row r="148" spans="1:9" ht="16.5" thickBot="1" x14ac:dyDescent="0.25">
      <c r="A148" s="502"/>
      <c r="B148" s="377">
        <v>22050108</v>
      </c>
      <c r="C148" s="378" t="s">
        <v>1249</v>
      </c>
      <c r="D148" s="724">
        <v>69000000</v>
      </c>
      <c r="E148" s="725">
        <v>25116580</v>
      </c>
      <c r="F148" s="725">
        <f>SUM('01 - GOV (3):82 - IRS (2)'!F147)</f>
        <v>85000000</v>
      </c>
      <c r="G148" s="725">
        <f>SUM('01 - GOV (3):82 - IRS (2)'!G147)</f>
        <v>0</v>
      </c>
      <c r="H148" s="884"/>
      <c r="I148" s="860">
        <f>SUM('01 - GOV (3):82 - IRS (2)'!F148)</f>
        <v>405950000</v>
      </c>
    </row>
    <row r="149" spans="1:9" ht="16.5" thickBot="1" x14ac:dyDescent="0.3">
      <c r="A149" s="502"/>
      <c r="B149" s="384"/>
      <c r="C149" s="385" t="s">
        <v>1250</v>
      </c>
      <c r="D149" s="726">
        <v>275261640</v>
      </c>
      <c r="E149" s="726">
        <f>SUM(E142:E148)</f>
        <v>287195870</v>
      </c>
      <c r="F149" s="726">
        <f>SUM(F142:F148)</f>
        <v>405950000</v>
      </c>
      <c r="G149" s="726">
        <f>SUM(G142:G148)</f>
        <v>0</v>
      </c>
      <c r="H149" s="885"/>
      <c r="I149" s="860">
        <f>SUM('01 - GOV (3):82 - IRS (2)'!F149)</f>
        <v>0</v>
      </c>
    </row>
    <row r="150" spans="1:9" ht="15.75" hidden="1" x14ac:dyDescent="0.25">
      <c r="A150" s="502"/>
      <c r="B150" s="373">
        <v>22050200</v>
      </c>
      <c r="C150" s="374" t="s">
        <v>82</v>
      </c>
      <c r="D150" s="724">
        <v>0</v>
      </c>
      <c r="E150" s="729"/>
      <c r="F150" s="725">
        <v>0</v>
      </c>
      <c r="G150" s="725">
        <v>0</v>
      </c>
      <c r="H150" s="884"/>
      <c r="I150" s="860">
        <f>SUM('01 - GOV (3):82 - IRS (2)'!F150)</f>
        <v>0</v>
      </c>
    </row>
    <row r="151" spans="1:9" s="493" customFormat="1" ht="15.75" hidden="1" x14ac:dyDescent="0.2">
      <c r="A151" s="509"/>
      <c r="B151" s="377">
        <v>22050201</v>
      </c>
      <c r="C151" s="378" t="s">
        <v>82</v>
      </c>
      <c r="D151" s="724">
        <v>0</v>
      </c>
      <c r="E151" s="725">
        <v>0</v>
      </c>
      <c r="F151" s="725">
        <v>0</v>
      </c>
      <c r="G151" s="725">
        <v>0</v>
      </c>
      <c r="H151" s="884"/>
      <c r="I151" s="860">
        <f>SUM('01 - GOV (3):82 - IRS (2)'!F151)</f>
        <v>0</v>
      </c>
    </row>
    <row r="152" spans="1:9" ht="16.5" hidden="1" thickBot="1" x14ac:dyDescent="0.3">
      <c r="A152" s="502"/>
      <c r="B152" s="384"/>
      <c r="C152" s="385" t="s">
        <v>1251</v>
      </c>
      <c r="D152" s="726">
        <v>0</v>
      </c>
      <c r="E152" s="726">
        <f>SUM(E150:E151)</f>
        <v>0</v>
      </c>
      <c r="F152" s="726">
        <f>SUM(F150:F151)</f>
        <v>0</v>
      </c>
      <c r="G152" s="726">
        <f>SUM(G150:G151)</f>
        <v>0</v>
      </c>
      <c r="H152" s="885"/>
      <c r="I152" s="860">
        <f>SUM('01 - GOV (3):82 - IRS (2)'!F152)</f>
        <v>0</v>
      </c>
    </row>
    <row r="153" spans="1:9" s="493" customFormat="1" ht="15.75" hidden="1" x14ac:dyDescent="0.25">
      <c r="A153" s="509"/>
      <c r="B153" s="373">
        <v>22070000</v>
      </c>
      <c r="C153" s="374" t="s">
        <v>1252</v>
      </c>
      <c r="D153" s="724"/>
      <c r="E153" s="725"/>
      <c r="F153" s="725"/>
      <c r="G153" s="725"/>
      <c r="H153" s="884"/>
      <c r="I153" s="860">
        <f>SUM('01 - GOV (3):82 - IRS (2)'!F153)</f>
        <v>0</v>
      </c>
    </row>
    <row r="154" spans="1:9" s="493" customFormat="1" ht="15.75" hidden="1" x14ac:dyDescent="0.25">
      <c r="A154" s="509"/>
      <c r="B154" s="373">
        <v>22070100</v>
      </c>
      <c r="C154" s="374" t="s">
        <v>84</v>
      </c>
      <c r="D154" s="724"/>
      <c r="E154" s="725"/>
      <c r="F154" s="725"/>
      <c r="G154" s="725"/>
      <c r="H154" s="884"/>
      <c r="I154" s="860">
        <f>SUM('01 - GOV (3):82 - IRS (2)'!F154)</f>
        <v>0</v>
      </c>
    </row>
    <row r="155" spans="1:9" s="493" customFormat="1" ht="15.75" hidden="1" x14ac:dyDescent="0.2">
      <c r="A155" s="509"/>
      <c r="B155" s="377">
        <v>22070101</v>
      </c>
      <c r="C155" s="378" t="s">
        <v>1253</v>
      </c>
      <c r="D155" s="724">
        <v>0</v>
      </c>
      <c r="E155" s="725">
        <v>0</v>
      </c>
      <c r="F155" s="725">
        <v>0</v>
      </c>
      <c r="G155" s="725">
        <v>0</v>
      </c>
      <c r="H155" s="884"/>
      <c r="I155" s="860">
        <f>SUM('01 - GOV (3):82 - IRS (2)'!F155)</f>
        <v>0</v>
      </c>
    </row>
    <row r="156" spans="1:9" s="493" customFormat="1" ht="15.75" hidden="1" x14ac:dyDescent="0.2">
      <c r="A156" s="509"/>
      <c r="B156" s="377">
        <v>22070102</v>
      </c>
      <c r="C156" s="378" t="s">
        <v>1254</v>
      </c>
      <c r="D156" s="724">
        <v>0</v>
      </c>
      <c r="E156" s="725">
        <v>0</v>
      </c>
      <c r="F156" s="725">
        <v>0</v>
      </c>
      <c r="G156" s="725">
        <v>0</v>
      </c>
      <c r="H156" s="884"/>
      <c r="I156" s="860">
        <f>SUM('01 - GOV (3):82 - IRS (2)'!F156)</f>
        <v>0</v>
      </c>
    </row>
    <row r="157" spans="1:9" s="493" customFormat="1" ht="15.75" hidden="1" x14ac:dyDescent="0.2">
      <c r="A157" s="509"/>
      <c r="B157" s="377">
        <v>22070103</v>
      </c>
      <c r="C157" s="378" t="s">
        <v>1255</v>
      </c>
      <c r="D157" s="724">
        <v>0</v>
      </c>
      <c r="E157" s="725">
        <v>0</v>
      </c>
      <c r="F157" s="725">
        <v>0</v>
      </c>
      <c r="G157" s="725">
        <v>0</v>
      </c>
      <c r="H157" s="884"/>
      <c r="I157" s="860">
        <f>SUM('01 - GOV (3):82 - IRS (2)'!F157)</f>
        <v>0</v>
      </c>
    </row>
    <row r="158" spans="1:9" ht="15.75" hidden="1" x14ac:dyDescent="0.2">
      <c r="A158" s="502"/>
      <c r="B158" s="377">
        <v>22070104</v>
      </c>
      <c r="C158" s="378" t="s">
        <v>1256</v>
      </c>
      <c r="D158" s="724">
        <v>0</v>
      </c>
      <c r="E158" s="725">
        <v>0</v>
      </c>
      <c r="F158" s="725">
        <v>0</v>
      </c>
      <c r="G158" s="725">
        <v>0</v>
      </c>
      <c r="H158" s="884"/>
      <c r="I158" s="860">
        <f>SUM('01 - GOV (3):82 - IRS (2)'!F158)</f>
        <v>0</v>
      </c>
    </row>
    <row r="159" spans="1:9" ht="16.5" hidden="1" thickBot="1" x14ac:dyDescent="0.3">
      <c r="A159" s="502"/>
      <c r="B159" s="384"/>
      <c r="C159" s="385" t="s">
        <v>1257</v>
      </c>
      <c r="D159" s="726">
        <v>0</v>
      </c>
      <c r="E159" s="726">
        <f>SUM(E155:E158)</f>
        <v>0</v>
      </c>
      <c r="F159" s="726">
        <f>SUM(F155:F158)</f>
        <v>0</v>
      </c>
      <c r="G159" s="726">
        <f>SUM(G155:G158)</f>
        <v>0</v>
      </c>
      <c r="H159" s="885"/>
      <c r="I159" s="860">
        <f>SUM('01 - GOV (3):82 - IRS (2)'!F159)</f>
        <v>0</v>
      </c>
    </row>
    <row r="160" spans="1:9" ht="15.75" hidden="1" x14ac:dyDescent="0.25">
      <c r="A160" s="502"/>
      <c r="B160" s="373">
        <v>22080000</v>
      </c>
      <c r="C160" s="374" t="s">
        <v>86</v>
      </c>
      <c r="D160" s="724"/>
      <c r="E160" s="725"/>
      <c r="F160" s="725"/>
      <c r="G160" s="725"/>
      <c r="H160" s="884"/>
      <c r="I160" s="860">
        <f>SUM('01 - GOV (3):82 - IRS (2)'!F160)</f>
        <v>0</v>
      </c>
    </row>
    <row r="161" spans="1:9" s="493" customFormat="1" ht="15.75" hidden="1" x14ac:dyDescent="0.25">
      <c r="A161" s="509"/>
      <c r="B161" s="373">
        <v>22080100</v>
      </c>
      <c r="C161" s="374" t="s">
        <v>86</v>
      </c>
      <c r="D161" s="724"/>
      <c r="E161" s="725"/>
      <c r="F161" s="725"/>
      <c r="G161" s="725"/>
      <c r="H161" s="884"/>
      <c r="I161" s="860">
        <f>SUM('01 - GOV (3):82 - IRS (2)'!F161)</f>
        <v>0</v>
      </c>
    </row>
    <row r="162" spans="1:9" s="493" customFormat="1" ht="15.75" hidden="1" x14ac:dyDescent="0.2">
      <c r="A162" s="509"/>
      <c r="B162" s="377">
        <v>22080101</v>
      </c>
      <c r="C162" s="378" t="s">
        <v>1258</v>
      </c>
      <c r="D162" s="724">
        <v>0</v>
      </c>
      <c r="E162" s="725">
        <v>0</v>
      </c>
      <c r="F162" s="725">
        <v>0</v>
      </c>
      <c r="G162" s="725">
        <v>0</v>
      </c>
      <c r="H162" s="884"/>
      <c r="I162" s="860">
        <f>SUM('01 - GOV (3):82 - IRS (2)'!F162)</f>
        <v>0</v>
      </c>
    </row>
    <row r="163" spans="1:9" ht="15.75" hidden="1" x14ac:dyDescent="0.2">
      <c r="A163" s="502"/>
      <c r="B163" s="377">
        <v>22080102</v>
      </c>
      <c r="C163" s="378" t="s">
        <v>1259</v>
      </c>
      <c r="D163" s="724">
        <v>0</v>
      </c>
      <c r="E163" s="725">
        <v>0</v>
      </c>
      <c r="F163" s="725">
        <v>0</v>
      </c>
      <c r="G163" s="725">
        <v>0</v>
      </c>
      <c r="H163" s="884"/>
      <c r="I163" s="860">
        <f>SUM('01 - GOV (3):82 - IRS (2)'!F163)</f>
        <v>0</v>
      </c>
    </row>
    <row r="164" spans="1:9" ht="16.5" hidden="1" thickBot="1" x14ac:dyDescent="0.3">
      <c r="A164" s="502"/>
      <c r="B164" s="384"/>
      <c r="C164" s="385" t="s">
        <v>1260</v>
      </c>
      <c r="D164" s="726">
        <v>0</v>
      </c>
      <c r="E164" s="726">
        <f>SUM(E162:E163)</f>
        <v>0</v>
      </c>
      <c r="F164" s="726">
        <f>SUM(F162:F163)</f>
        <v>0</v>
      </c>
      <c r="G164" s="726">
        <f>SUM(G162:G163)</f>
        <v>0</v>
      </c>
      <c r="H164" s="885"/>
      <c r="I164" s="860">
        <f>SUM('01 - GOV (3):82 - IRS (2)'!F164)</f>
        <v>0</v>
      </c>
    </row>
    <row r="165" spans="1:9" ht="15.75" x14ac:dyDescent="0.25">
      <c r="A165" s="502"/>
      <c r="B165" s="373">
        <v>23000000</v>
      </c>
      <c r="C165" s="374" t="s">
        <v>1261</v>
      </c>
      <c r="D165" s="724"/>
      <c r="E165" s="725"/>
      <c r="F165" s="725"/>
      <c r="G165" s="725"/>
      <c r="H165" s="884"/>
      <c r="I165" s="860">
        <f>SUM('01 - GOV (3):82 - IRS (2)'!F165)</f>
        <v>0</v>
      </c>
    </row>
    <row r="166" spans="1:9" s="493" customFormat="1" ht="15.75" x14ac:dyDescent="0.25">
      <c r="A166" s="509"/>
      <c r="B166" s="373">
        <v>23040000</v>
      </c>
      <c r="C166" s="374" t="s">
        <v>1261</v>
      </c>
      <c r="D166" s="724"/>
      <c r="E166" s="725"/>
      <c r="F166" s="725"/>
      <c r="G166" s="725"/>
      <c r="H166" s="884"/>
      <c r="I166" s="860">
        <f>SUM('01 - GOV (3):82 - IRS (2)'!F166)</f>
        <v>0</v>
      </c>
    </row>
    <row r="167" spans="1:9" s="493" customFormat="1" ht="15.75" x14ac:dyDescent="0.25">
      <c r="A167" s="509"/>
      <c r="B167" s="373">
        <v>23040100</v>
      </c>
      <c r="C167" s="374" t="s">
        <v>88</v>
      </c>
      <c r="D167" s="724"/>
      <c r="E167" s="725"/>
      <c r="F167" s="725"/>
      <c r="G167" s="725"/>
      <c r="H167" s="884"/>
      <c r="I167" s="860"/>
    </row>
    <row r="168" spans="1:9" ht="15.75" x14ac:dyDescent="0.2">
      <c r="A168" s="502"/>
      <c r="B168" s="377">
        <v>23040101</v>
      </c>
      <c r="C168" s="378" t="s">
        <v>1262</v>
      </c>
      <c r="D168" s="724">
        <v>0</v>
      </c>
      <c r="E168" s="725"/>
      <c r="F168" s="725">
        <f>SUM('01 - GOV (3):82 - IRS (2)'!F167)</f>
        <v>4500000</v>
      </c>
      <c r="G168" s="725">
        <f>SUM('01 - GOV (3):82 - IRS (2)'!G167)</f>
        <v>0</v>
      </c>
      <c r="H168" s="884"/>
      <c r="I168" s="860">
        <f>SUM('01 - GOV (3):82 - IRS (2)'!F168)</f>
        <v>2000000</v>
      </c>
    </row>
    <row r="169" spans="1:9" ht="15.75" x14ac:dyDescent="0.2">
      <c r="A169" s="502"/>
      <c r="B169" s="377">
        <v>23040102</v>
      </c>
      <c r="C169" s="378" t="s">
        <v>1263</v>
      </c>
      <c r="D169" s="724">
        <v>1300000</v>
      </c>
      <c r="E169" s="725">
        <v>473210</v>
      </c>
      <c r="F169" s="725">
        <f>SUM('01 - GOV (3):82 - IRS (2)'!F168)</f>
        <v>2000000</v>
      </c>
      <c r="G169" s="725">
        <f>SUM('01 - GOV (3):82 - IRS (2)'!G168)</f>
        <v>0</v>
      </c>
      <c r="H169" s="884"/>
      <c r="I169" s="860">
        <f>SUM('01 - GOV (3):82 - IRS (2)'!F169)</f>
        <v>1500000</v>
      </c>
    </row>
    <row r="170" spans="1:9" s="493" customFormat="1" ht="15.75" x14ac:dyDescent="0.2">
      <c r="A170" s="509"/>
      <c r="B170" s="377">
        <v>23040103</v>
      </c>
      <c r="C170" s="378" t="s">
        <v>1264</v>
      </c>
      <c r="D170" s="724">
        <v>0</v>
      </c>
      <c r="E170" s="725"/>
      <c r="F170" s="725">
        <f>SUM('01 - GOV (3):82 - IRS (2)'!F169)</f>
        <v>1500000</v>
      </c>
      <c r="G170" s="725">
        <f>SUM('01 - GOV (3):82 - IRS (2)'!G169)</f>
        <v>0</v>
      </c>
      <c r="H170" s="884"/>
      <c r="I170" s="860">
        <f>SUM('01 - GOV (3):82 - IRS (2)'!F170)</f>
        <v>2000000</v>
      </c>
    </row>
    <row r="171" spans="1:9" ht="15.75" x14ac:dyDescent="0.2">
      <c r="A171" s="502"/>
      <c r="B171" s="377">
        <v>23040104</v>
      </c>
      <c r="C171" s="378" t="s">
        <v>1265</v>
      </c>
      <c r="D171" s="724">
        <v>1000000</v>
      </c>
      <c r="E171" s="725">
        <v>364010</v>
      </c>
      <c r="F171" s="725">
        <f>SUM('01 - GOV (3):82 - IRS (2)'!F170)</f>
        <v>2000000</v>
      </c>
      <c r="G171" s="725">
        <f>SUM('01 - GOV (3):82 - IRS (2)'!G170)</f>
        <v>0</v>
      </c>
      <c r="H171" s="884"/>
      <c r="I171" s="860">
        <f>SUM('01 - GOV (3):82 - IRS (2)'!F171)</f>
        <v>2000000</v>
      </c>
    </row>
    <row r="172" spans="1:9" ht="16.5" thickBot="1" x14ac:dyDescent="0.25">
      <c r="A172" s="502"/>
      <c r="B172" s="377">
        <v>23040105</v>
      </c>
      <c r="C172" s="378" t="s">
        <v>1266</v>
      </c>
      <c r="D172" s="724">
        <v>1000000</v>
      </c>
      <c r="E172" s="725">
        <v>364010</v>
      </c>
      <c r="F172" s="725">
        <f>SUM('01 - GOV (3):82 - IRS (2)'!F171)</f>
        <v>2000000</v>
      </c>
      <c r="G172" s="725">
        <f>SUM('01 - GOV (3):82 - IRS (2)'!G171)</f>
        <v>0</v>
      </c>
      <c r="H172" s="884"/>
      <c r="I172" s="860">
        <f>SUM('01 - GOV (3):82 - IRS (2)'!F172)</f>
        <v>12000000</v>
      </c>
    </row>
    <row r="173" spans="1:9" ht="16.5" thickBot="1" x14ac:dyDescent="0.3">
      <c r="A173" s="502"/>
      <c r="B173" s="384"/>
      <c r="C173" s="385" t="s">
        <v>1267</v>
      </c>
      <c r="D173" s="726">
        <v>3300000</v>
      </c>
      <c r="E173" s="726">
        <f>SUM(E168:E172)</f>
        <v>1201230</v>
      </c>
      <c r="F173" s="726">
        <f>SUM(F168:F172)</f>
        <v>12000000</v>
      </c>
      <c r="G173" s="726">
        <f>SUM(G168:G172)</f>
        <v>0</v>
      </c>
      <c r="H173" s="885"/>
      <c r="I173" s="860">
        <f>SUM('01 - GOV (3):82 - IRS (2)'!F173)</f>
        <v>0</v>
      </c>
    </row>
    <row r="174" spans="1:9" ht="15.75" x14ac:dyDescent="0.25">
      <c r="A174" s="502"/>
      <c r="B174" s="373">
        <v>23050000</v>
      </c>
      <c r="C174" s="374" t="s">
        <v>90</v>
      </c>
      <c r="D174" s="724">
        <v>0</v>
      </c>
      <c r="E174" s="725"/>
      <c r="F174" s="725"/>
      <c r="G174" s="725"/>
      <c r="H174" s="884"/>
      <c r="I174" s="860">
        <f>SUM('01 - GOV (3):82 - IRS (2)'!F174)</f>
        <v>0</v>
      </c>
    </row>
    <row r="175" spans="1:9" s="493" customFormat="1" ht="15.75" x14ac:dyDescent="0.25">
      <c r="A175" s="509"/>
      <c r="B175" s="373">
        <v>23050100</v>
      </c>
      <c r="C175" s="374" t="s">
        <v>90</v>
      </c>
      <c r="D175" s="724">
        <v>0</v>
      </c>
      <c r="E175" s="725"/>
      <c r="F175" s="725"/>
      <c r="G175" s="725"/>
      <c r="H175" s="884"/>
      <c r="I175" s="860"/>
    </row>
    <row r="176" spans="1:9" s="493" customFormat="1" ht="15.75" x14ac:dyDescent="0.2">
      <c r="A176" s="509"/>
      <c r="B176" s="377">
        <v>23050101</v>
      </c>
      <c r="C176" s="378" t="s">
        <v>1268</v>
      </c>
      <c r="D176" s="724">
        <v>0</v>
      </c>
      <c r="E176" s="725"/>
      <c r="F176" s="725">
        <f>SUM('01 - GOV (3):82 - IRS (2)'!F175)</f>
        <v>13780000</v>
      </c>
      <c r="G176" s="725">
        <f>SUM('01 - GOV (3):82 - IRS (2)'!G175)</f>
        <v>0</v>
      </c>
      <c r="H176" s="884"/>
      <c r="I176" s="860">
        <f>SUM('01 - GOV (3):82 - IRS (2)'!F176)</f>
        <v>15000000</v>
      </c>
    </row>
    <row r="177" spans="1:9" ht="15.75" x14ac:dyDescent="0.2">
      <c r="A177" s="502"/>
      <c r="B177" s="377">
        <v>23050102</v>
      </c>
      <c r="C177" s="378" t="s">
        <v>1269</v>
      </c>
      <c r="D177" s="724">
        <v>0</v>
      </c>
      <c r="E177" s="725" t="s">
        <v>1160</v>
      </c>
      <c r="F177" s="725">
        <f>SUM('01 - GOV (3):82 - IRS (2)'!F176)</f>
        <v>15000000</v>
      </c>
      <c r="G177" s="725">
        <f>SUM('01 - GOV (3):82 - IRS (2)'!G176)</f>
        <v>0</v>
      </c>
      <c r="H177" s="884"/>
      <c r="I177" s="860">
        <f>SUM('01 - GOV (3):82 - IRS (2)'!F177)</f>
        <v>19858510</v>
      </c>
    </row>
    <row r="178" spans="1:9" ht="15.75" x14ac:dyDescent="0.2">
      <c r="A178" s="502"/>
      <c r="B178" s="377">
        <v>23050103</v>
      </c>
      <c r="C178" s="378" t="s">
        <v>1270</v>
      </c>
      <c r="D178" s="724">
        <v>41297950</v>
      </c>
      <c r="E178" s="725">
        <v>39221900</v>
      </c>
      <c r="F178" s="725">
        <f>SUM('01 - GOV (3):82 - IRS (2)'!F177)</f>
        <v>19858510</v>
      </c>
      <c r="G178" s="725">
        <f>SUM('01 - GOV (3):82 - IRS (2)'!G177)</f>
        <v>0</v>
      </c>
      <c r="H178" s="884"/>
      <c r="I178" s="860">
        <f>SUM('01 - GOV (3):82 - IRS (2)'!F178)</f>
        <v>124200000</v>
      </c>
    </row>
    <row r="179" spans="1:9" ht="16.5" thickBot="1" x14ac:dyDescent="0.25">
      <c r="A179" s="502"/>
      <c r="B179" s="377">
        <v>23050104</v>
      </c>
      <c r="C179" s="378" t="s">
        <v>1271</v>
      </c>
      <c r="D179" s="724">
        <v>90200000</v>
      </c>
      <c r="E179" s="725">
        <v>56134460</v>
      </c>
      <c r="F179" s="725">
        <f>SUM('01 - GOV (3):82 - IRS (2)'!F178)</f>
        <v>124200000</v>
      </c>
      <c r="G179" s="725">
        <f>SUM('01 - GOV (3):82 - IRS (2)'!G178)</f>
        <v>0</v>
      </c>
      <c r="H179" s="884"/>
      <c r="I179" s="860">
        <f>SUM('01 - GOV (3):82 - IRS (2)'!F179)</f>
        <v>0</v>
      </c>
    </row>
    <row r="180" spans="1:9" ht="16.5" hidden="1" thickBot="1" x14ac:dyDescent="0.25">
      <c r="A180" s="502"/>
      <c r="B180" s="377">
        <v>23050105</v>
      </c>
      <c r="C180" s="378" t="s">
        <v>1215</v>
      </c>
      <c r="D180" s="724"/>
      <c r="E180" s="725"/>
      <c r="F180" s="725">
        <v>0</v>
      </c>
      <c r="G180" s="725">
        <v>0</v>
      </c>
      <c r="H180" s="884"/>
      <c r="I180" s="860">
        <f>SUM('01 - GOV (3):82 - IRS (2)'!F180)</f>
        <v>172838510</v>
      </c>
    </row>
    <row r="181" spans="1:9" ht="16.5" thickBot="1" x14ac:dyDescent="0.3">
      <c r="A181" s="502"/>
      <c r="B181" s="384"/>
      <c r="C181" s="385" t="s">
        <v>1272</v>
      </c>
      <c r="D181" s="726">
        <f>SUM(D175:D180)</f>
        <v>131497950</v>
      </c>
      <c r="E181" s="726">
        <f>SUM(E175:E180)</f>
        <v>95356360</v>
      </c>
      <c r="F181" s="726">
        <f>SUM(F175:F180)</f>
        <v>172838510</v>
      </c>
      <c r="G181" s="726">
        <f>SUM(G175:G180)</f>
        <v>0</v>
      </c>
      <c r="H181" s="885"/>
      <c r="I181" s="860">
        <f>SUM('01 - GOV (3):82 - IRS (2)'!F181)</f>
        <v>19020896610</v>
      </c>
    </row>
    <row r="182" spans="1:9" ht="19.5" thickBot="1" x14ac:dyDescent="0.35">
      <c r="A182" s="502"/>
      <c r="B182" s="398"/>
      <c r="C182" s="399" t="s">
        <v>1273</v>
      </c>
      <c r="D182" s="722">
        <f>D181+D173+D164+D159+D152+D149+D139+D135+D125+D114+D97+D88+D80+D69+D60+D56+D41+D26+D14</f>
        <v>21204514850</v>
      </c>
      <c r="E182" s="722">
        <f>E181+E173+E164+E159+E152+E149+E139+E135+E125+E114+E97+E88+E80+E69+E60+E56+E41+E26+E14</f>
        <v>15064968810</v>
      </c>
      <c r="F182" s="722">
        <f>F181+F173+F164+F159+F152+F149+F139+F135+F125+F114+F97+F88+F80+F69+F60+F56+F41+F26+F14</f>
        <v>19020896610</v>
      </c>
      <c r="G182" s="722">
        <f>G181+G173+G164+G159+G152+G149+G139+G135+G125+G114+G97+G88+G80+G69+G60+G56+G41+G26+G14</f>
        <v>511000000</v>
      </c>
      <c r="H182" s="883"/>
      <c r="I182" s="860">
        <f>SUM('01 - GOV (3):82 - IRS (2)'!F182)</f>
        <v>0</v>
      </c>
    </row>
    <row r="183" spans="1:9" x14ac:dyDescent="0.25">
      <c r="D183" s="486" t="b">
        <f>D182='SECTOR (2)'!D24</f>
        <v>1</v>
      </c>
      <c r="E183" s="486" t="b">
        <f>E182='SECTOR (2)'!E24</f>
        <v>1</v>
      </c>
      <c r="F183" s="486" t="b">
        <f>F182='SECTOR (2)'!F24</f>
        <v>1</v>
      </c>
      <c r="G183" s="486" t="b">
        <f>G182='SECTOR (2)'!G24</f>
        <v>1</v>
      </c>
    </row>
    <row r="185" spans="1:9" x14ac:dyDescent="0.25">
      <c r="D185" s="730">
        <f>D182-'Overhead Summary'!C123</f>
        <v>0</v>
      </c>
      <c r="G185" s="731">
        <f>G182+'Capital Summary'!F123</f>
        <v>5752609520</v>
      </c>
    </row>
    <row r="186" spans="1:9" x14ac:dyDescent="0.25">
      <c r="E186" s="731">
        <f>E182-'SECTOR (2)'!E24</f>
        <v>0</v>
      </c>
    </row>
  </sheetData>
  <mergeCells count="9">
    <mergeCell ref="H4:H5"/>
    <mergeCell ref="G4:G5"/>
    <mergeCell ref="B1:F1"/>
    <mergeCell ref="B2:F2"/>
    <mergeCell ref="B4:B6"/>
    <mergeCell ref="C4:C6"/>
    <mergeCell ref="D4:D5"/>
    <mergeCell ref="E4:E5"/>
    <mergeCell ref="F4:F5"/>
  </mergeCells>
  <phoneticPr fontId="53" type="noConversion"/>
  <pageMargins left="0.79" right="0.3" top="0.37" bottom="0.36" header="0.17" footer="0.17"/>
  <pageSetup paperSize="9" scale="50" fitToWidth="0" fitToHeight="0" orientation="portrait" r:id="rId1"/>
  <headerFooter>
    <oddFooter>&amp;C&amp;"Rockwell,Bold"&amp;14&amp;P</oddFooter>
  </headerFooter>
  <rowBreaks count="1" manualBreakCount="1">
    <brk id="103" min="1" max="7"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F25"/>
  <sheetViews>
    <sheetView view="pageBreakPreview" zoomScale="78" zoomScaleNormal="100" zoomScaleSheetLayoutView="78" workbookViewId="0">
      <selection sqref="A1:XFD1048576"/>
    </sheetView>
  </sheetViews>
  <sheetFormatPr defaultColWidth="18.85546875" defaultRowHeight="14.25" x14ac:dyDescent="0.25"/>
  <cols>
    <col min="1" max="1" width="13.7109375" style="404" customWidth="1"/>
    <col min="2" max="2" width="10.5703125" style="420" customWidth="1"/>
    <col min="3" max="3" width="51.28515625" style="404" customWidth="1"/>
    <col min="4" max="4" width="21.42578125" style="404" customWidth="1"/>
    <col min="5" max="6" width="22.85546875" style="404" customWidth="1"/>
    <col min="7" max="238" width="9.140625" style="404" customWidth="1"/>
    <col min="239" max="239" width="13.7109375" style="404" customWidth="1"/>
    <col min="240" max="240" width="15.5703125" style="404" customWidth="1"/>
    <col min="241" max="241" width="51.5703125" style="404" customWidth="1"/>
    <col min="242" max="16384" width="18.85546875" style="404"/>
  </cols>
  <sheetData>
    <row r="2" spans="1:6" s="344" customFormat="1" ht="36" x14ac:dyDescent="0.55000000000000004">
      <c r="B2" s="960" t="s">
        <v>0</v>
      </c>
      <c r="C2" s="960"/>
      <c r="D2" s="960"/>
      <c r="E2" s="960"/>
      <c r="F2" s="960"/>
    </row>
    <row r="3" spans="1:6" s="344" customFormat="1" ht="31.5" x14ac:dyDescent="0.5">
      <c r="A3" s="403" t="s">
        <v>719</v>
      </c>
      <c r="B3" s="961" t="s">
        <v>1</v>
      </c>
      <c r="C3" s="961"/>
      <c r="D3" s="961"/>
      <c r="E3" s="961"/>
      <c r="F3" s="961"/>
    </row>
    <row r="4" spans="1:6" s="137" customFormat="1" ht="6.75" x14ac:dyDescent="0.15">
      <c r="B4" s="993"/>
      <c r="C4" s="993"/>
      <c r="D4" s="993"/>
      <c r="E4" s="993"/>
      <c r="F4" s="993"/>
    </row>
    <row r="5" spans="1:6" s="137" customFormat="1" ht="20.25" x14ac:dyDescent="0.3">
      <c r="B5" s="994"/>
      <c r="C5" s="994"/>
      <c r="D5" s="994"/>
      <c r="E5" s="994"/>
      <c r="F5" s="994"/>
    </row>
    <row r="6" spans="1:6" s="137" customFormat="1" ht="27" thickBot="1" x14ac:dyDescent="0.2">
      <c r="C6" s="995" t="s">
        <v>484</v>
      </c>
      <c r="D6" s="995"/>
      <c r="E6" s="995"/>
      <c r="F6" s="995"/>
    </row>
    <row r="7" spans="1:6" ht="18" customHeight="1" x14ac:dyDescent="0.25">
      <c r="B7" s="996" t="s">
        <v>720</v>
      </c>
      <c r="C7" s="996" t="s">
        <v>721</v>
      </c>
      <c r="D7" s="999" t="s">
        <v>4</v>
      </c>
      <c r="E7" s="999" t="s">
        <v>511</v>
      </c>
      <c r="F7" s="999" t="s">
        <v>1701</v>
      </c>
    </row>
    <row r="8" spans="1:6" ht="41.25" customHeight="1" thickBot="1" x14ac:dyDescent="0.3">
      <c r="B8" s="997"/>
      <c r="C8" s="997"/>
      <c r="D8" s="1000"/>
      <c r="E8" s="1000"/>
      <c r="F8" s="1000"/>
    </row>
    <row r="9" spans="1:6" ht="16.5" thickBot="1" x14ac:dyDescent="0.3">
      <c r="B9" s="998"/>
      <c r="C9" s="998"/>
      <c r="D9" s="405" t="s">
        <v>5</v>
      </c>
      <c r="E9" s="405" t="s">
        <v>5</v>
      </c>
      <c r="F9" s="405" t="s">
        <v>5</v>
      </c>
    </row>
    <row r="10" spans="1:6" ht="16.5" thickBot="1" x14ac:dyDescent="0.3">
      <c r="B10" s="406"/>
      <c r="C10" s="407" t="s">
        <v>212</v>
      </c>
      <c r="D10" s="408">
        <f>'Revenue Summary'!C8</f>
        <v>0</v>
      </c>
      <c r="E10" s="408">
        <f>'Revenue Summary'!D8</f>
        <v>3646643790</v>
      </c>
      <c r="F10" s="408">
        <f>'Revenue Summary'!E8</f>
        <v>0</v>
      </c>
    </row>
    <row r="11" spans="1:6" ht="15.75" x14ac:dyDescent="0.25">
      <c r="B11" s="409" t="s">
        <v>722</v>
      </c>
      <c r="C11" s="410" t="s">
        <v>137</v>
      </c>
      <c r="D11" s="411">
        <f>'Revenue Summary'!C25</f>
        <v>1299786500</v>
      </c>
      <c r="E11" s="411">
        <f>'Revenue Summary'!D25</f>
        <v>1215038040</v>
      </c>
      <c r="F11" s="411">
        <f>'Revenue Summary'!E25</f>
        <v>894320000</v>
      </c>
    </row>
    <row r="12" spans="1:6" ht="15.75" x14ac:dyDescent="0.25">
      <c r="B12" s="412" t="s">
        <v>723</v>
      </c>
      <c r="C12" s="413" t="s">
        <v>138</v>
      </c>
      <c r="D12" s="411">
        <f>'Revenue Summary'!C31</f>
        <v>738351000</v>
      </c>
      <c r="E12" s="411">
        <f>'Revenue Summary'!D31</f>
        <v>270054420</v>
      </c>
      <c r="F12" s="411">
        <f>'Revenue Summary'!E31</f>
        <v>3821620000</v>
      </c>
    </row>
    <row r="13" spans="1:6" ht="15.75" x14ac:dyDescent="0.25">
      <c r="B13" s="412" t="s">
        <v>724</v>
      </c>
      <c r="C13" s="413" t="s">
        <v>139</v>
      </c>
      <c r="D13" s="411">
        <f>'Revenue Summary'!C37</f>
        <v>1248350000</v>
      </c>
      <c r="E13" s="411">
        <f>'Revenue Summary'!D37</f>
        <v>791895130</v>
      </c>
      <c r="F13" s="411">
        <f>'Revenue Summary'!E37</f>
        <v>431950000</v>
      </c>
    </row>
    <row r="14" spans="1:6" ht="15.75" x14ac:dyDescent="0.25">
      <c r="B14" s="412" t="s">
        <v>725</v>
      </c>
      <c r="C14" s="413" t="s">
        <v>140</v>
      </c>
      <c r="D14" s="411">
        <f>'Revenue Summary'!C46</f>
        <v>359169000</v>
      </c>
      <c r="E14" s="411">
        <f>'Revenue Summary'!D46</f>
        <v>1068526470</v>
      </c>
      <c r="F14" s="411">
        <f>'Revenue Summary'!E46</f>
        <v>1330250010</v>
      </c>
    </row>
    <row r="15" spans="1:6" ht="15.75" x14ac:dyDescent="0.25">
      <c r="B15" s="412" t="s">
        <v>726</v>
      </c>
      <c r="C15" s="413" t="s">
        <v>141</v>
      </c>
      <c r="D15" s="414">
        <f>'Revenue Summary'!C65</f>
        <v>12784024900</v>
      </c>
      <c r="E15" s="414">
        <f>'Revenue Summary'!D65</f>
        <v>14018148610</v>
      </c>
      <c r="F15" s="414">
        <f>'Revenue Summary'!E65</f>
        <v>16720297140</v>
      </c>
    </row>
    <row r="16" spans="1:6" ht="15.75" x14ac:dyDescent="0.25">
      <c r="B16" s="412" t="s">
        <v>727</v>
      </c>
      <c r="C16" s="415" t="s">
        <v>142</v>
      </c>
      <c r="D16" s="414">
        <f>'Revenue Summary'!C73</f>
        <v>1158000000</v>
      </c>
      <c r="E16" s="414">
        <f>'Revenue Summary'!D73</f>
        <v>450842490</v>
      </c>
      <c r="F16" s="414">
        <f>'Revenue Summary'!E73</f>
        <v>1031000000</v>
      </c>
    </row>
    <row r="17" spans="2:6" ht="15.75" x14ac:dyDescent="0.25">
      <c r="B17" s="412" t="s">
        <v>728</v>
      </c>
      <c r="C17" s="415" t="s">
        <v>143</v>
      </c>
      <c r="D17" s="414">
        <f>'Revenue Summary'!C80</f>
        <v>5839609500</v>
      </c>
      <c r="E17" s="414">
        <f>'Revenue Summary'!D80</f>
        <v>4369877450</v>
      </c>
      <c r="F17" s="414">
        <f>'Revenue Summary'!E80</f>
        <v>10336546390</v>
      </c>
    </row>
    <row r="18" spans="2:6" ht="15.75" x14ac:dyDescent="0.25">
      <c r="B18" s="412" t="s">
        <v>729</v>
      </c>
      <c r="C18" s="415" t="s">
        <v>144</v>
      </c>
      <c r="D18" s="414">
        <f>'Revenue Summary'!C92</f>
        <v>6505203700</v>
      </c>
      <c r="E18" s="414">
        <f>'Revenue Summary'!D92</f>
        <v>4727050670</v>
      </c>
      <c r="F18" s="414">
        <f>'Revenue Summary'!E92</f>
        <v>8334703700</v>
      </c>
    </row>
    <row r="19" spans="2:6" ht="15.75" x14ac:dyDescent="0.25">
      <c r="B19" s="412" t="s">
        <v>730</v>
      </c>
      <c r="C19" s="415" t="s">
        <v>145</v>
      </c>
      <c r="D19" s="414">
        <f>'Revenue Summary'!C99</f>
        <v>94500000</v>
      </c>
      <c r="E19" s="414">
        <f>'Revenue Summary'!D99</f>
        <v>34563690</v>
      </c>
      <c r="F19" s="414">
        <f>'Revenue Summary'!E99</f>
        <v>93660000</v>
      </c>
    </row>
    <row r="20" spans="2:6" ht="15.75" x14ac:dyDescent="0.25">
      <c r="B20" s="412" t="s">
        <v>731</v>
      </c>
      <c r="C20" s="415" t="s">
        <v>146</v>
      </c>
      <c r="D20" s="414">
        <f>'Revenue Summary'!C105</f>
        <v>237965000</v>
      </c>
      <c r="E20" s="414">
        <f>'Revenue Summary'!D105</f>
        <v>87036510</v>
      </c>
      <c r="F20" s="414">
        <f>'Revenue Summary'!E105</f>
        <v>208000000</v>
      </c>
    </row>
    <row r="21" spans="2:6" ht="15.75" x14ac:dyDescent="0.25">
      <c r="B21" s="412" t="s">
        <v>732</v>
      </c>
      <c r="C21" s="415" t="s">
        <v>147</v>
      </c>
      <c r="D21" s="414">
        <f>'Revenue Summary'!C110</f>
        <v>312300000</v>
      </c>
      <c r="E21" s="414">
        <f>'Revenue Summary'!D110</f>
        <v>120179800</v>
      </c>
      <c r="F21" s="414">
        <f>'Revenue Summary'!E110</f>
        <v>309800000</v>
      </c>
    </row>
    <row r="22" spans="2:6" ht="15.75" x14ac:dyDescent="0.25">
      <c r="B22" s="412" t="s">
        <v>733</v>
      </c>
      <c r="C22" s="415" t="s">
        <v>148</v>
      </c>
      <c r="D22" s="414">
        <f>'Revenue Summary'!C117</f>
        <v>11998484860</v>
      </c>
      <c r="E22" s="414">
        <f>'Revenue Summary'!D117</f>
        <v>5145215370</v>
      </c>
      <c r="F22" s="414">
        <f>'Revenue Summary'!E117</f>
        <v>3378750000</v>
      </c>
    </row>
    <row r="23" spans="2:6" ht="16.5" thickBot="1" x14ac:dyDescent="0.3">
      <c r="B23" s="412" t="s">
        <v>734</v>
      </c>
      <c r="C23" s="415" t="s">
        <v>388</v>
      </c>
      <c r="D23" s="414">
        <f>'Revenue Summary'!C123</f>
        <v>76974656580</v>
      </c>
      <c r="E23" s="414">
        <f>'Revenue Summary'!D123</f>
        <v>46283998320</v>
      </c>
      <c r="F23" s="414">
        <f>'Revenue Summary'!E123</f>
        <v>62964154400</v>
      </c>
    </row>
    <row r="24" spans="2:6" s="419" customFormat="1" ht="16.5" thickBot="1" x14ac:dyDescent="0.3">
      <c r="B24" s="416"/>
      <c r="C24" s="417" t="s">
        <v>735</v>
      </c>
      <c r="D24" s="418">
        <f>SUM(D10:D23)</f>
        <v>119550401040</v>
      </c>
      <c r="E24" s="418">
        <f>SUM(E10:E23)</f>
        <v>82229070760</v>
      </c>
      <c r="F24" s="418">
        <f>SUM(F10:F23)</f>
        <v>109855051640</v>
      </c>
    </row>
    <row r="25" spans="2:6" x14ac:dyDescent="0.25">
      <c r="D25" s="404" t="b">
        <f>D24='Revenue Summary'!C124</f>
        <v>1</v>
      </c>
      <c r="E25" s="404" t="b">
        <f>E24='Revenue Summary'!D124</f>
        <v>1</v>
      </c>
      <c r="F25" s="404" t="b">
        <f>F24='Revenue Summary'!E124</f>
        <v>1</v>
      </c>
    </row>
  </sheetData>
  <mergeCells count="10">
    <mergeCell ref="B7:B9"/>
    <mergeCell ref="C7:C9"/>
    <mergeCell ref="D7:D8"/>
    <mergeCell ref="E7:E8"/>
    <mergeCell ref="F7:F8"/>
    <mergeCell ref="B2:F2"/>
    <mergeCell ref="B3:F3"/>
    <mergeCell ref="B4:F4"/>
    <mergeCell ref="B5:F5"/>
    <mergeCell ref="C6:F6"/>
  </mergeCells>
  <hyperlinks>
    <hyperlink ref="A3" location="'GO TO'!A1" display="GO BACK" xr:uid="{00000000-0004-0000-1000-000000000000}"/>
  </hyperlinks>
  <pageMargins left="0.17" right="0.17" top="0.75" bottom="0.75" header="0.3" footer="0.3"/>
  <pageSetup paperSize="9" scale="76" orientation="portrait" r:id="rId1"/>
  <headerFooter>
    <oddFooter>&amp;C&amp;"-,Bold"&amp;16&amp;P</oddFooter>
  </headerFooter>
  <legacyDrawing r:id="rId2"/>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2:G25"/>
  <sheetViews>
    <sheetView view="pageBreakPreview" zoomScale="78" zoomScaleNormal="100" zoomScaleSheetLayoutView="78" workbookViewId="0">
      <selection activeCell="J5" sqref="J5"/>
    </sheetView>
  </sheetViews>
  <sheetFormatPr defaultColWidth="18.85546875" defaultRowHeight="14.25" x14ac:dyDescent="0.25"/>
  <cols>
    <col min="1" max="1" width="13.7109375" style="404" customWidth="1"/>
    <col min="2" max="2" width="12.85546875" style="420" customWidth="1"/>
    <col min="3" max="3" width="53.42578125" style="404" customWidth="1"/>
    <col min="4" max="6" width="22.5703125" style="404" customWidth="1"/>
    <col min="7" max="7" width="20" style="404" bestFit="1" customWidth="1"/>
    <col min="8" max="238" width="9.140625" style="404" customWidth="1"/>
    <col min="239" max="239" width="13.7109375" style="404" customWidth="1"/>
    <col min="240" max="240" width="15.5703125" style="404" customWidth="1"/>
    <col min="241" max="241" width="51.5703125" style="404" customWidth="1"/>
    <col min="242" max="16384" width="18.85546875" style="404"/>
  </cols>
  <sheetData>
    <row r="2" spans="1:7" s="344" customFormat="1" ht="36" x14ac:dyDescent="0.55000000000000004">
      <c r="B2" s="960" t="s">
        <v>0</v>
      </c>
      <c r="C2" s="960"/>
      <c r="D2" s="960"/>
      <c r="E2" s="960"/>
      <c r="F2" s="960"/>
      <c r="G2" s="960"/>
    </row>
    <row r="3" spans="1:7" s="344" customFormat="1" ht="31.5" x14ac:dyDescent="0.5">
      <c r="A3" s="403" t="s">
        <v>719</v>
      </c>
      <c r="B3" s="961" t="s">
        <v>1</v>
      </c>
      <c r="C3" s="961"/>
      <c r="D3" s="961"/>
      <c r="E3" s="961"/>
      <c r="F3" s="961"/>
      <c r="G3" s="961"/>
    </row>
    <row r="4" spans="1:7" s="137" customFormat="1" ht="6.75" x14ac:dyDescent="0.15">
      <c r="B4" s="993"/>
      <c r="C4" s="993"/>
      <c r="D4" s="993"/>
      <c r="E4" s="993"/>
      <c r="F4" s="993"/>
    </row>
    <row r="5" spans="1:7" s="137" customFormat="1" ht="6.75" customHeight="1" x14ac:dyDescent="0.15">
      <c r="B5" s="994"/>
      <c r="C5" s="994"/>
      <c r="D5" s="994"/>
      <c r="E5" s="994"/>
      <c r="F5" s="994"/>
      <c r="G5" s="994"/>
    </row>
    <row r="6" spans="1:7" s="344" customFormat="1" ht="14.25" customHeight="1" x14ac:dyDescent="0.2">
      <c r="B6" s="994"/>
      <c r="C6" s="994"/>
      <c r="D6" s="994"/>
      <c r="E6" s="994"/>
      <c r="F6" s="994"/>
      <c r="G6" s="994"/>
    </row>
    <row r="7" spans="1:7" s="137" customFormat="1" ht="27" thickBot="1" x14ac:dyDescent="0.2">
      <c r="C7" s="995" t="s">
        <v>1274</v>
      </c>
      <c r="D7" s="995"/>
      <c r="E7" s="995"/>
      <c r="F7" s="995"/>
    </row>
    <row r="8" spans="1:7" ht="14.25" customHeight="1" x14ac:dyDescent="0.25">
      <c r="B8" s="996" t="s">
        <v>720</v>
      </c>
      <c r="C8" s="996" t="s">
        <v>721</v>
      </c>
      <c r="D8" s="1021" t="s">
        <v>4</v>
      </c>
      <c r="E8" s="1021" t="s">
        <v>207</v>
      </c>
      <c r="F8" s="1021" t="s">
        <v>1701</v>
      </c>
      <c r="G8" s="1021" t="s">
        <v>1721</v>
      </c>
    </row>
    <row r="9" spans="1:7" ht="15" customHeight="1" thickBot="1" x14ac:dyDescent="0.3">
      <c r="B9" s="997"/>
      <c r="C9" s="997"/>
      <c r="D9" s="1022"/>
      <c r="E9" s="1022"/>
      <c r="F9" s="1022"/>
      <c r="G9" s="1022"/>
    </row>
    <row r="10" spans="1:7" ht="16.5" thickBot="1" x14ac:dyDescent="0.3">
      <c r="B10" s="998"/>
      <c r="C10" s="998"/>
      <c r="D10" s="405" t="s">
        <v>5</v>
      </c>
      <c r="E10" s="405" t="s">
        <v>5</v>
      </c>
      <c r="F10" s="405" t="s">
        <v>5</v>
      </c>
      <c r="G10" s="405" t="s">
        <v>5</v>
      </c>
    </row>
    <row r="11" spans="1:7" ht="15.75" x14ac:dyDescent="0.25">
      <c r="B11" s="409" t="s">
        <v>722</v>
      </c>
      <c r="C11" s="732" t="s">
        <v>137</v>
      </c>
      <c r="D11" s="733">
        <f>'Overhead Summary'!C24</f>
        <v>8022764880</v>
      </c>
      <c r="E11" s="733">
        <f>'Overhead Summary'!D24</f>
        <v>5693463580</v>
      </c>
      <c r="F11" s="733">
        <f>'Overhead Summary'!E24</f>
        <v>5235619270</v>
      </c>
      <c r="G11" s="733">
        <f>'Overhead Summary'!F24</f>
        <v>0</v>
      </c>
    </row>
    <row r="12" spans="1:7" ht="15.75" x14ac:dyDescent="0.25">
      <c r="B12" s="412" t="s">
        <v>723</v>
      </c>
      <c r="C12" s="413" t="s">
        <v>138</v>
      </c>
      <c r="D12" s="411">
        <f>'Overhead Summary'!C30</f>
        <v>119218570</v>
      </c>
      <c r="E12" s="411">
        <f>'Overhead Summary'!D30</f>
        <v>30436420</v>
      </c>
      <c r="F12" s="411">
        <f>'Overhead Summary'!E30</f>
        <v>48700000</v>
      </c>
      <c r="G12" s="411">
        <f>'Overhead Summary'!F30</f>
        <v>0</v>
      </c>
    </row>
    <row r="13" spans="1:7" ht="15.75" x14ac:dyDescent="0.25">
      <c r="B13" s="412" t="s">
        <v>724</v>
      </c>
      <c r="C13" s="413" t="s">
        <v>139</v>
      </c>
      <c r="D13" s="411">
        <f>'Overhead Summary'!C36</f>
        <v>332312760</v>
      </c>
      <c r="E13" s="411">
        <f>'Overhead Summary'!D36</f>
        <v>118784840</v>
      </c>
      <c r="F13" s="411">
        <f>'Overhead Summary'!E36</f>
        <v>214040000</v>
      </c>
      <c r="G13" s="411">
        <f>'Overhead Summary'!F36</f>
        <v>0</v>
      </c>
    </row>
    <row r="14" spans="1:7" ht="15.75" x14ac:dyDescent="0.25">
      <c r="B14" s="412" t="s">
        <v>725</v>
      </c>
      <c r="C14" s="413" t="s">
        <v>140</v>
      </c>
      <c r="D14" s="411">
        <f>'Overhead Summary'!C45</f>
        <v>228249100</v>
      </c>
      <c r="E14" s="411">
        <f>'Overhead Summary'!D45</f>
        <v>709260230</v>
      </c>
      <c r="F14" s="411">
        <f>'Overhead Summary'!E45</f>
        <v>119902950</v>
      </c>
      <c r="G14" s="411">
        <f>'Overhead Summary'!F45</f>
        <v>0</v>
      </c>
    </row>
    <row r="15" spans="1:7" ht="15.75" x14ac:dyDescent="0.25">
      <c r="B15" s="412" t="s">
        <v>726</v>
      </c>
      <c r="C15" s="413" t="s">
        <v>141</v>
      </c>
      <c r="D15" s="414">
        <f>'Overhead Summary'!C64</f>
        <v>3274963970</v>
      </c>
      <c r="E15" s="414">
        <f>'Overhead Summary'!D64</f>
        <v>1814849270</v>
      </c>
      <c r="F15" s="414">
        <f>'Overhead Summary'!E64</f>
        <v>3560930930</v>
      </c>
      <c r="G15" s="414">
        <f>'Overhead Summary'!F64</f>
        <v>0</v>
      </c>
    </row>
    <row r="16" spans="1:7" ht="15.75" x14ac:dyDescent="0.25">
      <c r="B16" s="412" t="s">
        <v>727</v>
      </c>
      <c r="C16" s="415" t="s">
        <v>142</v>
      </c>
      <c r="D16" s="414">
        <f>'Overhead Summary'!C72</f>
        <v>155934290</v>
      </c>
      <c r="E16" s="414">
        <f>'Overhead Summary'!D72</f>
        <v>164968520</v>
      </c>
      <c r="F16" s="414">
        <f>'Overhead Summary'!E72</f>
        <v>158000000</v>
      </c>
      <c r="G16" s="414">
        <f>'Overhead Summary'!F72</f>
        <v>0</v>
      </c>
    </row>
    <row r="17" spans="2:7" ht="15.75" x14ac:dyDescent="0.25">
      <c r="B17" s="412" t="s">
        <v>728</v>
      </c>
      <c r="C17" s="415" t="s">
        <v>143</v>
      </c>
      <c r="D17" s="414">
        <f>'Overhead Summary'!C79</f>
        <v>729369980</v>
      </c>
      <c r="E17" s="414">
        <f>'Overhead Summary'!D79</f>
        <v>854109700</v>
      </c>
      <c r="F17" s="414">
        <f>'Overhead Summary'!E79</f>
        <v>1274800000</v>
      </c>
      <c r="G17" s="414">
        <f>'Overhead Summary'!F79</f>
        <v>511000000</v>
      </c>
    </row>
    <row r="18" spans="2:7" ht="15.75" x14ac:dyDescent="0.25">
      <c r="B18" s="412" t="s">
        <v>729</v>
      </c>
      <c r="C18" s="415" t="s">
        <v>144</v>
      </c>
      <c r="D18" s="414">
        <f>'Overhead Summary'!C91</f>
        <v>293659720</v>
      </c>
      <c r="E18" s="414">
        <f>'Overhead Summary'!D91</f>
        <v>123510300</v>
      </c>
      <c r="F18" s="414">
        <f>'Overhead Summary'!E91</f>
        <v>237654520</v>
      </c>
      <c r="G18" s="414">
        <f>'Overhead Summary'!F91</f>
        <v>0</v>
      </c>
    </row>
    <row r="19" spans="2:7" ht="15.75" x14ac:dyDescent="0.25">
      <c r="B19" s="412" t="s">
        <v>730</v>
      </c>
      <c r="C19" s="415" t="s">
        <v>145</v>
      </c>
      <c r="D19" s="414">
        <f>'Overhead Summary'!C98</f>
        <v>442310000</v>
      </c>
      <c r="E19" s="414">
        <f>'Overhead Summary'!D98</f>
        <v>161004450</v>
      </c>
      <c r="F19" s="414">
        <f>'Overhead Summary'!E98</f>
        <v>334550000</v>
      </c>
      <c r="G19" s="414">
        <f>'Overhead Summary'!F98</f>
        <v>0</v>
      </c>
    </row>
    <row r="20" spans="2:7" ht="15.75" x14ac:dyDescent="0.25">
      <c r="B20" s="412" t="s">
        <v>731</v>
      </c>
      <c r="C20" s="415" t="s">
        <v>146</v>
      </c>
      <c r="D20" s="414">
        <f>'Overhead Summary'!C104</f>
        <v>644293280</v>
      </c>
      <c r="E20" s="414">
        <f>'Overhead Summary'!D104</f>
        <v>308496850</v>
      </c>
      <c r="F20" s="414">
        <f>'Overhead Summary'!E104</f>
        <v>595035080</v>
      </c>
      <c r="G20" s="414">
        <f>'Overhead Summary'!F104</f>
        <v>0</v>
      </c>
    </row>
    <row r="21" spans="2:7" ht="15.75" x14ac:dyDescent="0.25">
      <c r="B21" s="412" t="s">
        <v>732</v>
      </c>
      <c r="C21" s="415" t="s">
        <v>147</v>
      </c>
      <c r="D21" s="414">
        <f>'Overhead Summary'!C109</f>
        <v>118365280</v>
      </c>
      <c r="E21" s="414">
        <f>'Overhead Summary'!D109</f>
        <v>120284600</v>
      </c>
      <c r="F21" s="414">
        <f>'Overhead Summary'!E109</f>
        <v>113000000</v>
      </c>
      <c r="G21" s="414">
        <f>'Overhead Summary'!F109</f>
        <v>0</v>
      </c>
    </row>
    <row r="22" spans="2:7" ht="15.75" x14ac:dyDescent="0.25">
      <c r="B22" s="412" t="s">
        <v>733</v>
      </c>
      <c r="C22" s="415" t="s">
        <v>148</v>
      </c>
      <c r="D22" s="414">
        <f>'Overhead Summary'!C116</f>
        <v>67000000</v>
      </c>
      <c r="E22" s="414">
        <f>'Overhead Summary'!D116</f>
        <v>27568510</v>
      </c>
      <c r="F22" s="414">
        <f>'Overhead Summary'!E116</f>
        <v>76760000</v>
      </c>
      <c r="G22" s="414">
        <f>'Overhead Summary'!F116</f>
        <v>0</v>
      </c>
    </row>
    <row r="23" spans="2:7" ht="16.5" thickBot="1" x14ac:dyDescent="0.3">
      <c r="B23" s="412" t="s">
        <v>734</v>
      </c>
      <c r="C23" s="415" t="s">
        <v>388</v>
      </c>
      <c r="D23" s="414">
        <f>'Overhead Summary'!C122</f>
        <v>6776073020</v>
      </c>
      <c r="E23" s="414">
        <f>'Overhead Summary'!D122</f>
        <v>4938231540</v>
      </c>
      <c r="F23" s="414">
        <f>'Overhead Summary'!E122</f>
        <v>7051903860</v>
      </c>
      <c r="G23" s="414">
        <f>'Overhead Summary'!F122</f>
        <v>0</v>
      </c>
    </row>
    <row r="24" spans="2:7" s="419" customFormat="1" ht="16.5" thickBot="1" x14ac:dyDescent="0.3">
      <c r="B24" s="416"/>
      <c r="C24" s="417" t="s">
        <v>735</v>
      </c>
      <c r="D24" s="418">
        <f>SUM(D11:D23)</f>
        <v>21204514850</v>
      </c>
      <c r="E24" s="418">
        <f>SUM(E11:E23)</f>
        <v>15064968810</v>
      </c>
      <c r="F24" s="418">
        <f>SUM(F11:F23)</f>
        <v>19020896610</v>
      </c>
      <c r="G24" s="418">
        <f>SUM(G11:G23)</f>
        <v>511000000</v>
      </c>
    </row>
    <row r="25" spans="2:7" x14ac:dyDescent="0.25">
      <c r="D25" s="404" t="b">
        <f>D24='Overhead Summary'!C123</f>
        <v>1</v>
      </c>
      <c r="E25" s="404" t="b">
        <f>E24='Overhead Summary'!D123</f>
        <v>1</v>
      </c>
      <c r="F25" s="404" t="b">
        <f>F24='Overhead Summary'!E123</f>
        <v>1</v>
      </c>
      <c r="G25" s="404" t="b">
        <f>G24='Overhead Summary'!F123</f>
        <v>1</v>
      </c>
    </row>
  </sheetData>
  <mergeCells count="11">
    <mergeCell ref="G8:G9"/>
    <mergeCell ref="B3:G3"/>
    <mergeCell ref="B2:G2"/>
    <mergeCell ref="B5:G6"/>
    <mergeCell ref="B8:B10"/>
    <mergeCell ref="C8:C10"/>
    <mergeCell ref="D8:D9"/>
    <mergeCell ref="E8:E9"/>
    <mergeCell ref="F8:F9"/>
    <mergeCell ref="B4:F4"/>
    <mergeCell ref="C7:F7"/>
  </mergeCells>
  <phoneticPr fontId="53" type="noConversion"/>
  <hyperlinks>
    <hyperlink ref="A3" location="'GO TO'!A1" display="GO BACK" xr:uid="{00000000-0004-0000-A900-000000000000}"/>
  </hyperlinks>
  <pageMargins left="1.17" right="0.17" top="0.75" bottom="0.75" header="0.3" footer="0.3"/>
  <pageSetup paperSize="9" scale="57" orientation="portrait" r:id="rId1"/>
  <headerFooter>
    <oddFooter>&amp;C&amp;"-,Bold"&amp;14&amp;P</oddFooter>
  </headerFooter>
  <legacy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1:G182"/>
  <sheetViews>
    <sheetView view="pageBreakPreview" zoomScale="84" zoomScaleSheetLayoutView="84" workbookViewId="0">
      <pane xSplit="3" ySplit="8" topLeftCell="D16"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63.7109375" customWidth="1"/>
    <col min="4" max="4" width="105.7109375" hidden="1" customWidth="1"/>
    <col min="5" max="5" width="20.28515625" customWidth="1"/>
    <col min="6" max="6" width="19.42578125" customWidth="1"/>
    <col min="7" max="7" width="16.140625" customWidth="1"/>
  </cols>
  <sheetData>
    <row r="1" spans="2:7" ht="31.5" x14ac:dyDescent="0.5">
      <c r="B1" s="1001" t="s">
        <v>0</v>
      </c>
      <c r="C1" s="1001"/>
      <c r="D1" s="1001"/>
      <c r="E1" s="1001"/>
      <c r="F1" s="1001"/>
    </row>
    <row r="2" spans="2:7" ht="36" x14ac:dyDescent="0.55000000000000004">
      <c r="B2" s="1002" t="s">
        <v>736</v>
      </c>
      <c r="C2" s="1002"/>
      <c r="D2" s="1002"/>
      <c r="E2" s="1002"/>
      <c r="F2" s="1002"/>
    </row>
    <row r="3" spans="2:7" ht="5.0999999999999996" customHeight="1" x14ac:dyDescent="0.25">
      <c r="B3" s="734"/>
      <c r="C3" s="734"/>
      <c r="D3" s="734"/>
      <c r="E3" s="734"/>
      <c r="F3" s="734"/>
    </row>
    <row r="4" spans="2:7" s="421" customFormat="1" ht="27" thickBot="1" x14ac:dyDescent="0.45">
      <c r="B4" s="1027" t="s">
        <v>1275</v>
      </c>
      <c r="C4" s="1027"/>
      <c r="D4" s="1027"/>
      <c r="E4" s="1027"/>
      <c r="F4" s="1027"/>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76676970</v>
      </c>
      <c r="F10" s="552">
        <v>26000000</v>
      </c>
      <c r="G10" s="552"/>
    </row>
    <row r="11" spans="2:7" x14ac:dyDescent="0.25">
      <c r="B11" s="377">
        <v>22020102</v>
      </c>
      <c r="C11" s="378" t="s">
        <v>1124</v>
      </c>
      <c r="D11" s="740" t="str">
        <f>B11&amp;" - "&amp;C11</f>
        <v>22020102 - LOCAL TRAVEL &amp; TRANSPORT: OTHERS</v>
      </c>
      <c r="E11" s="551">
        <v>358945230</v>
      </c>
      <c r="F11" s="552">
        <v>410000000</v>
      </c>
      <c r="G11" s="552"/>
    </row>
    <row r="12" spans="2:7" x14ac:dyDescent="0.25">
      <c r="B12" s="377">
        <v>22020103</v>
      </c>
      <c r="C12" s="378" t="s">
        <v>1125</v>
      </c>
      <c r="D12" s="740" t="str">
        <f>B12&amp;" - "&amp;C12</f>
        <v>22020103 - INTERNATIONAL TRAVEL &amp; TRANSPORT: TRAINING</v>
      </c>
      <c r="E12" s="551">
        <v>74879850</v>
      </c>
      <c r="F12" s="552">
        <v>25000000</v>
      </c>
      <c r="G12" s="552"/>
    </row>
    <row r="13" spans="2:7" ht="15.75" thickBot="1" x14ac:dyDescent="0.3">
      <c r="B13" s="377">
        <v>22020104</v>
      </c>
      <c r="C13" s="378" t="s">
        <v>1126</v>
      </c>
      <c r="D13" s="740" t="str">
        <f>B13&amp;" - "&amp;C13</f>
        <v>22020104 - INTERNATIONAL TRAVEL &amp; TRANSPORT: OTHERS</v>
      </c>
      <c r="E13" s="551">
        <v>125520200</v>
      </c>
      <c r="F13" s="552">
        <v>65000000</v>
      </c>
      <c r="G13" s="552"/>
    </row>
    <row r="14" spans="2:7" ht="15.75" thickBot="1" x14ac:dyDescent="0.3">
      <c r="B14" s="384"/>
      <c r="C14" s="385" t="s">
        <v>1127</v>
      </c>
      <c r="D14" s="741">
        <f>SUM(D10:D13)</f>
        <v>0</v>
      </c>
      <c r="E14" s="560">
        <f>SUM(E10:E13)</f>
        <v>636022250</v>
      </c>
      <c r="F14" s="560">
        <f>SUM(F10:F13)</f>
        <v>526000000</v>
      </c>
      <c r="G14" s="560"/>
    </row>
    <row r="15" spans="2:7" x14ac:dyDescent="0.25">
      <c r="B15" s="373">
        <v>22020200</v>
      </c>
      <c r="C15" s="374" t="s">
        <v>56</v>
      </c>
      <c r="D15" s="742"/>
      <c r="E15" s="548"/>
      <c r="F15" s="549"/>
      <c r="G15" s="549"/>
    </row>
    <row r="16" spans="2:7" ht="15.75" thickBot="1" x14ac:dyDescent="0.3">
      <c r="B16" s="377">
        <v>22020201</v>
      </c>
      <c r="C16" s="378" t="s">
        <v>1128</v>
      </c>
      <c r="D16" s="740" t="str">
        <f t="shared" ref="D16:D25" si="0">B16&amp;" - "&amp;C16</f>
        <v>22020201 - ELECTRICITY CHARGES</v>
      </c>
      <c r="E16" s="551">
        <v>453432910</v>
      </c>
      <c r="F16" s="552">
        <v>421000000</v>
      </c>
      <c r="G16" s="552"/>
    </row>
    <row r="17" spans="2:7" ht="15.75" hidden="1" thickBot="1" x14ac:dyDescent="0.3">
      <c r="B17" s="377">
        <v>22020202</v>
      </c>
      <c r="C17" s="378" t="s">
        <v>1129</v>
      </c>
      <c r="D17" s="740" t="str">
        <f t="shared" si="0"/>
        <v>22020202 - TELEPHONE CHARGES</v>
      </c>
      <c r="E17" s="551"/>
      <c r="F17" s="552">
        <v>0</v>
      </c>
      <c r="G17" s="552"/>
    </row>
    <row r="18" spans="2:7" ht="15.75" hidden="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453432910</v>
      </c>
      <c r="F26" s="560">
        <f>SUM(F16:F25)</f>
        <v>421000000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26151000</v>
      </c>
      <c r="F28" s="552">
        <v>16000000</v>
      </c>
      <c r="G28" s="552"/>
    </row>
    <row r="29" spans="2:7" hidden="1" x14ac:dyDescent="0.25">
      <c r="B29" s="377">
        <v>22020302</v>
      </c>
      <c r="C29" s="378" t="s">
        <v>1140</v>
      </c>
      <c r="D29" s="740" t="str">
        <f t="shared" si="1"/>
        <v>22020302 - BOOKS</v>
      </c>
      <c r="E29" s="551"/>
      <c r="F29" s="552">
        <v>0</v>
      </c>
      <c r="G29" s="552"/>
    </row>
    <row r="30" spans="2:7" hidden="1" x14ac:dyDescent="0.25">
      <c r="B30" s="377">
        <v>22020303</v>
      </c>
      <c r="C30" s="378" t="s">
        <v>1141</v>
      </c>
      <c r="D30" s="740" t="str">
        <f t="shared" si="1"/>
        <v>22020303 - NEWSPAPERS</v>
      </c>
      <c r="E30" s="551"/>
      <c r="F30" s="552">
        <v>0</v>
      </c>
      <c r="G30" s="552"/>
    </row>
    <row r="31" spans="2:7" hidden="1" x14ac:dyDescent="0.25">
      <c r="B31" s="377">
        <v>22020304</v>
      </c>
      <c r="C31" s="378" t="s">
        <v>1142</v>
      </c>
      <c r="D31" s="740" t="str">
        <f t="shared" si="1"/>
        <v>22020304 - MAGAZINES &amp; PERIODICALS</v>
      </c>
      <c r="E31" s="551"/>
      <c r="F31" s="552">
        <v>0</v>
      </c>
      <c r="G31" s="552"/>
    </row>
    <row r="32" spans="2:7" hidden="1" x14ac:dyDescent="0.25">
      <c r="B32" s="377">
        <v>22020305</v>
      </c>
      <c r="C32" s="378" t="s">
        <v>1143</v>
      </c>
      <c r="D32" s="740" t="str">
        <f t="shared" si="1"/>
        <v>22020305 - PRINTING OF NON SECURITY DOCUMENTS</v>
      </c>
      <c r="E32" s="551"/>
      <c r="F32" s="552">
        <v>0</v>
      </c>
      <c r="G32" s="552"/>
    </row>
    <row r="33" spans="2:7" hidden="1" x14ac:dyDescent="0.25">
      <c r="B33" s="377">
        <v>22020306</v>
      </c>
      <c r="C33" s="378" t="s">
        <v>1144</v>
      </c>
      <c r="D33" s="740" t="str">
        <f t="shared" si="1"/>
        <v>22020306 - PRINTING OF SECURITY DOCUMENTS</v>
      </c>
      <c r="E33" s="551"/>
      <c r="F33" s="552">
        <v>0</v>
      </c>
      <c r="G33" s="552"/>
    </row>
    <row r="34" spans="2:7" hidden="1" x14ac:dyDescent="0.25">
      <c r="B34" s="377">
        <v>22020307</v>
      </c>
      <c r="C34" s="378" t="s">
        <v>1145</v>
      </c>
      <c r="D34" s="740" t="str">
        <f t="shared" si="1"/>
        <v>22020307 - DRUGS/LABORATORY/MEDICAL SUPPLIES</v>
      </c>
      <c r="E34" s="551"/>
      <c r="F34" s="552">
        <v>0</v>
      </c>
      <c r="G34" s="552"/>
    </row>
    <row r="35" spans="2:7" hidden="1" x14ac:dyDescent="0.25">
      <c r="B35" s="377">
        <v>22020308</v>
      </c>
      <c r="C35" s="378" t="s">
        <v>1146</v>
      </c>
      <c r="D35" s="740" t="str">
        <f t="shared" si="1"/>
        <v>22020308 - FIELD &amp; CAMPING MATERIALS SUPPLIES</v>
      </c>
      <c r="E35" s="551"/>
      <c r="F35" s="552">
        <v>0</v>
      </c>
      <c r="G35" s="552"/>
    </row>
    <row r="36" spans="2:7" ht="15.75" thickBot="1" x14ac:dyDescent="0.3">
      <c r="B36" s="377">
        <v>22020309</v>
      </c>
      <c r="C36" s="378" t="s">
        <v>1147</v>
      </c>
      <c r="D36" s="740" t="str">
        <f t="shared" si="1"/>
        <v>22020309 - UNIFORMS &amp; OTHER CLOTHING</v>
      </c>
      <c r="E36" s="551">
        <v>10501200</v>
      </c>
      <c r="F36" s="552">
        <v>10000000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36652200</v>
      </c>
      <c r="F41" s="560">
        <f>SUM(F28:F40)</f>
        <v>26000000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59555060</v>
      </c>
      <c r="F43" s="552">
        <v>80000000</v>
      </c>
      <c r="G43" s="552"/>
    </row>
    <row r="44" spans="2:7" x14ac:dyDescent="0.25">
      <c r="B44" s="377">
        <v>22020402</v>
      </c>
      <c r="C44" s="378" t="s">
        <v>1154</v>
      </c>
      <c r="D44" s="740" t="str">
        <f t="shared" si="2"/>
        <v xml:space="preserve">22020402 - MAINTENANCE OF OFFICE FURNITURE </v>
      </c>
      <c r="E44" s="551">
        <v>5566980</v>
      </c>
      <c r="F44" s="552">
        <v>8000000</v>
      </c>
      <c r="G44" s="552"/>
    </row>
    <row r="45" spans="2:7" x14ac:dyDescent="0.25">
      <c r="B45" s="377">
        <v>22020403</v>
      </c>
      <c r="C45" s="378" t="s">
        <v>1155</v>
      </c>
      <c r="D45" s="740" t="str">
        <f t="shared" si="2"/>
        <v>22020403 - MAINTENANCE OF OFFICE BUILDING / RESIDENTIAL QTRS</v>
      </c>
      <c r="E45" s="551">
        <v>82279050</v>
      </c>
      <c r="F45" s="552">
        <v>24000000</v>
      </c>
      <c r="G45" s="552"/>
    </row>
    <row r="46" spans="2:7" x14ac:dyDescent="0.25">
      <c r="B46" s="377">
        <v>22020404</v>
      </c>
      <c r="C46" s="378" t="s">
        <v>1156</v>
      </c>
      <c r="D46" s="740" t="str">
        <f t="shared" si="2"/>
        <v>22020404 - MAINTENANCE OF OFFICE / IT EQUIPMENTS</v>
      </c>
      <c r="E46" s="551">
        <v>19779510</v>
      </c>
      <c r="F46" s="552">
        <v>23000000</v>
      </c>
      <c r="G46" s="552"/>
    </row>
    <row r="47" spans="2:7" x14ac:dyDescent="0.25">
      <c r="B47" s="377">
        <v>22020405</v>
      </c>
      <c r="C47" s="378" t="s">
        <v>1157</v>
      </c>
      <c r="D47" s="740" t="str">
        <f t="shared" si="2"/>
        <v>22020405 - MAINTENANCE OF PLANTS/GENERATORS</v>
      </c>
      <c r="E47" s="551">
        <v>8053940</v>
      </c>
      <c r="F47" s="552">
        <v>11000000</v>
      </c>
      <c r="G47" s="552"/>
    </row>
    <row r="48" spans="2:7" ht="15.75" thickBot="1" x14ac:dyDescent="0.3">
      <c r="B48" s="377">
        <v>22020406</v>
      </c>
      <c r="C48" s="378" t="s">
        <v>1158</v>
      </c>
      <c r="D48" s="740" t="str">
        <f t="shared" si="2"/>
        <v>22020406 - OTHER MAINTENANCE SERVICES</v>
      </c>
      <c r="E48" s="551">
        <v>350765010</v>
      </c>
      <c r="F48" s="552">
        <v>373000000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525999550</v>
      </c>
      <c r="F56" s="560">
        <f>SUM(F43:F55)</f>
        <v>519000000</v>
      </c>
      <c r="G56" s="560"/>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67898100</v>
      </c>
      <c r="F58" s="552">
        <v>20000000</v>
      </c>
      <c r="G58" s="552"/>
    </row>
    <row r="59" spans="2:7" ht="15.75" thickBot="1" x14ac:dyDescent="0.3">
      <c r="B59" s="377">
        <v>22020502</v>
      </c>
      <c r="C59" s="378" t="s">
        <v>1169</v>
      </c>
      <c r="D59" s="740" t="str">
        <f>B59&amp;" - "&amp;C59</f>
        <v xml:space="preserve">22020502 - INTERNATIONAL  TRAINING </v>
      </c>
      <c r="E59" s="551">
        <v>4118390</v>
      </c>
      <c r="F59" s="552">
        <v>10000000</v>
      </c>
      <c r="G59" s="552"/>
    </row>
    <row r="60" spans="2:7" ht="15.75" thickBot="1" x14ac:dyDescent="0.3">
      <c r="B60" s="384"/>
      <c r="C60" s="385" t="s">
        <v>1170</v>
      </c>
      <c r="D60" s="741">
        <f>SUM(D58:D59)</f>
        <v>0</v>
      </c>
      <c r="E60" s="559">
        <f>SUM(E58:E59)</f>
        <v>72016490</v>
      </c>
      <c r="F60" s="560">
        <f>SUM(F58:F59)</f>
        <v>30000000</v>
      </c>
      <c r="G60" s="560"/>
    </row>
    <row r="61" spans="2:7" x14ac:dyDescent="0.25">
      <c r="B61" s="373">
        <v>22020600</v>
      </c>
      <c r="C61" s="374" t="s">
        <v>64</v>
      </c>
      <c r="D61" s="742"/>
      <c r="E61" s="548"/>
      <c r="F61" s="549"/>
      <c r="G61" s="549"/>
    </row>
    <row r="62" spans="2:7" x14ac:dyDescent="0.25">
      <c r="B62" s="377">
        <v>22020601</v>
      </c>
      <c r="C62" s="378" t="s">
        <v>1171</v>
      </c>
      <c r="D62" s="740" t="str">
        <f t="shared" ref="D62:D68" si="3">B62&amp;" - "&amp;C62</f>
        <v>22020601 - SECURITY SERVICES</v>
      </c>
      <c r="E62" s="551">
        <v>41558320</v>
      </c>
      <c r="F62" s="552">
        <v>56000000</v>
      </c>
      <c r="G62" s="552"/>
    </row>
    <row r="63" spans="2:7" x14ac:dyDescent="0.25">
      <c r="B63" s="377">
        <v>22020602</v>
      </c>
      <c r="C63" s="378" t="s">
        <v>1172</v>
      </c>
      <c r="D63" s="740" t="str">
        <f t="shared" si="3"/>
        <v>22020602 - OFFICE RENT</v>
      </c>
      <c r="E63" s="551">
        <v>50000000</v>
      </c>
      <c r="F63" s="552">
        <v>25000000</v>
      </c>
      <c r="G63" s="552"/>
    </row>
    <row r="64" spans="2:7" x14ac:dyDescent="0.25">
      <c r="B64" s="377">
        <v>22020603</v>
      </c>
      <c r="C64" s="378" t="s">
        <v>1173</v>
      </c>
      <c r="D64" s="740" t="str">
        <f t="shared" si="3"/>
        <v>22020603 - RESIDENTIAL RENT</v>
      </c>
      <c r="E64" s="551">
        <v>20000000</v>
      </c>
      <c r="F64" s="552">
        <v>23000000</v>
      </c>
      <c r="G64" s="552"/>
    </row>
    <row r="65" spans="2:7" x14ac:dyDescent="0.25">
      <c r="B65" s="377">
        <v>22020604</v>
      </c>
      <c r="C65" s="378" t="s">
        <v>1174</v>
      </c>
      <c r="D65" s="740" t="str">
        <f t="shared" si="3"/>
        <v>22020604 - SECURITY VOTE (INCLUDING OPERATIONS)</v>
      </c>
      <c r="E65" s="551">
        <v>1060878030</v>
      </c>
      <c r="F65" s="552">
        <v>441500000</v>
      </c>
      <c r="G65" s="552"/>
    </row>
    <row r="66" spans="2:7" x14ac:dyDescent="0.25">
      <c r="B66" s="377">
        <v>22020605</v>
      </c>
      <c r="C66" s="378" t="s">
        <v>1175</v>
      </c>
      <c r="D66" s="740" t="str">
        <f t="shared" si="3"/>
        <v>22020605 - CLEANING &amp; FUMIGATION SERVICES</v>
      </c>
      <c r="E66" s="551">
        <v>40510000</v>
      </c>
      <c r="F66" s="552">
        <v>31000000</v>
      </c>
      <c r="G66" s="552"/>
    </row>
    <row r="67" spans="2:7" hidden="1" x14ac:dyDescent="0.25">
      <c r="B67" s="377">
        <v>22020606</v>
      </c>
      <c r="C67" s="378" t="s">
        <v>1176</v>
      </c>
      <c r="D67" s="740" t="str">
        <f t="shared" si="3"/>
        <v>22020606 - LAND USE CHARGES</v>
      </c>
      <c r="E67" s="551"/>
      <c r="F67" s="552">
        <v>0</v>
      </c>
      <c r="G67" s="552"/>
    </row>
    <row r="68" spans="2:7" ht="15.75" thickBot="1" x14ac:dyDescent="0.3">
      <c r="B68" s="377">
        <v>22020607</v>
      </c>
      <c r="C68" s="378" t="s">
        <v>1177</v>
      </c>
      <c r="D68" s="740" t="str">
        <f t="shared" si="3"/>
        <v>22020607 - RESCUE SERVICES</v>
      </c>
      <c r="E68" s="551">
        <v>57201130</v>
      </c>
      <c r="F68" s="552">
        <v>5000000</v>
      </c>
      <c r="G68" s="552"/>
    </row>
    <row r="69" spans="2:7" ht="15.75" thickBot="1" x14ac:dyDescent="0.3">
      <c r="B69" s="384"/>
      <c r="C69" s="385" t="s">
        <v>1178</v>
      </c>
      <c r="D69" s="741">
        <f>SUM(D62:D68)</f>
        <v>0</v>
      </c>
      <c r="E69" s="559">
        <f>SUM(E62:E68)</f>
        <v>1270147480</v>
      </c>
      <c r="F69" s="560">
        <f>SUM(F62:F68)</f>
        <v>581500000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ht="15.75" thickBot="1" x14ac:dyDescent="0.3">
      <c r="B82" s="377">
        <v>22020801</v>
      </c>
      <c r="C82" s="378" t="s">
        <v>1189</v>
      </c>
      <c r="D82" s="740" t="str">
        <f t="shared" ref="D82:D87" si="5">B82&amp;" - "&amp;C82</f>
        <v>22020801 - MOTOR VEHICLE  FUEL COST</v>
      </c>
      <c r="E82" s="551">
        <v>72889140</v>
      </c>
      <c r="F82" s="552">
        <v>100000000</v>
      </c>
      <c r="G82" s="552"/>
    </row>
    <row r="83" spans="2:7" ht="15.75" hidden="1" thickBot="1" x14ac:dyDescent="0.3">
      <c r="B83" s="377">
        <v>22020802</v>
      </c>
      <c r="C83" s="378" t="s">
        <v>1190</v>
      </c>
      <c r="D83" s="740" t="str">
        <f t="shared" si="5"/>
        <v>22020802 - OTHER TRANSPORT EQUIPMENT FUEL COST</v>
      </c>
      <c r="E83" s="551"/>
      <c r="F83" s="552">
        <v>0</v>
      </c>
      <c r="G83" s="552"/>
    </row>
    <row r="84" spans="2:7" ht="15.75" hidden="1" thickBot="1" x14ac:dyDescent="0.3">
      <c r="B84" s="377">
        <v>22020803</v>
      </c>
      <c r="C84" s="378" t="s">
        <v>1191</v>
      </c>
      <c r="D84" s="740" t="str">
        <f t="shared" si="5"/>
        <v>22020803 - PLANT / GENERATOR FUEL COST</v>
      </c>
      <c r="E84" s="551"/>
      <c r="F84" s="552">
        <v>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72889140</v>
      </c>
      <c r="F88" s="560">
        <f>SUM(F82:F87)</f>
        <v>100000000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344595680</v>
      </c>
      <c r="F99" s="552">
        <v>395000000</v>
      </c>
      <c r="G99" s="552"/>
    </row>
    <row r="100" spans="2:7" x14ac:dyDescent="0.25">
      <c r="B100" s="377">
        <v>22021002</v>
      </c>
      <c r="C100" s="378" t="s">
        <v>1205</v>
      </c>
      <c r="D100" s="740" t="str">
        <f t="shared" si="7"/>
        <v>22021002 - HONORARIUM &amp; SITTING ALLOWANCE</v>
      </c>
      <c r="E100" s="551">
        <v>13852770</v>
      </c>
      <c r="F100" s="552">
        <v>14000000</v>
      </c>
      <c r="G100" s="552"/>
    </row>
    <row r="101" spans="2:7" x14ac:dyDescent="0.25">
      <c r="B101" s="377">
        <v>22021003</v>
      </c>
      <c r="C101" s="378" t="s">
        <v>1206</v>
      </c>
      <c r="D101" s="740" t="str">
        <f t="shared" si="7"/>
        <v>22021003 - PUBLICITY &amp; ADVERTISEMENTS</v>
      </c>
      <c r="E101" s="551">
        <v>206111850</v>
      </c>
      <c r="F101" s="552">
        <v>235000000</v>
      </c>
      <c r="G101" s="552"/>
    </row>
    <row r="102" spans="2:7" hidden="1" x14ac:dyDescent="0.25">
      <c r="B102" s="377">
        <v>22021004</v>
      </c>
      <c r="C102" s="378" t="s">
        <v>1207</v>
      </c>
      <c r="D102" s="740" t="str">
        <f t="shared" si="7"/>
        <v>22021004 - MEDICAL EXPENSES-LOCAL</v>
      </c>
      <c r="E102" s="551"/>
      <c r="F102" s="552">
        <v>0</v>
      </c>
      <c r="G102" s="552"/>
    </row>
    <row r="103" spans="2:7" x14ac:dyDescent="0.25">
      <c r="B103" s="377">
        <v>22021006</v>
      </c>
      <c r="C103" s="378" t="s">
        <v>1208</v>
      </c>
      <c r="D103" s="740" t="str">
        <f t="shared" si="7"/>
        <v>22021006 - POSTAGES &amp; COURIER SERVICES</v>
      </c>
      <c r="E103" s="551">
        <v>1512570</v>
      </c>
      <c r="F103" s="552">
        <v>1500000</v>
      </c>
      <c r="G103" s="552"/>
    </row>
    <row r="104" spans="2:7" ht="15.75" thickBot="1" x14ac:dyDescent="0.3">
      <c r="B104" s="377">
        <v>22021007</v>
      </c>
      <c r="C104" s="378" t="s">
        <v>1209</v>
      </c>
      <c r="D104" s="740" t="str">
        <f t="shared" si="7"/>
        <v>22021007 - WELFARE PACKAGES</v>
      </c>
      <c r="E104" s="551">
        <v>406767110</v>
      </c>
      <c r="F104" s="552">
        <v>376000000</v>
      </c>
      <c r="G104" s="552"/>
    </row>
    <row r="105" spans="2:7" ht="15.75" hidden="1" thickBot="1" x14ac:dyDescent="0.3">
      <c r="B105" s="377">
        <v>22021008</v>
      </c>
      <c r="C105" s="378" t="s">
        <v>1210</v>
      </c>
      <c r="D105" s="740" t="str">
        <f t="shared" si="7"/>
        <v>22021008 - SUBSCRIPTION TO PROFESSIONAL BODIES</v>
      </c>
      <c r="E105" s="551"/>
      <c r="F105" s="552">
        <v>0</v>
      </c>
      <c r="G105" s="552"/>
    </row>
    <row r="106" spans="2:7" ht="15.75" hidden="1" thickBot="1" x14ac:dyDescent="0.3">
      <c r="B106" s="377">
        <v>22021009</v>
      </c>
      <c r="C106" s="378" t="s">
        <v>1211</v>
      </c>
      <c r="D106" s="740" t="str">
        <f t="shared" si="7"/>
        <v>22021009 - SPORTING ACTIVITIES</v>
      </c>
      <c r="E106" s="551"/>
      <c r="F106" s="552">
        <v>0</v>
      </c>
      <c r="G106" s="552"/>
    </row>
    <row r="107" spans="2:7" ht="15.75" hidden="1" thickBot="1" x14ac:dyDescent="0.3">
      <c r="B107" s="377">
        <v>22021010</v>
      </c>
      <c r="C107" s="378" t="s">
        <v>1212</v>
      </c>
      <c r="D107" s="740" t="str">
        <f t="shared" si="7"/>
        <v>22021010 - DIRECT TEACHING &amp; LABORATORY COST</v>
      </c>
      <c r="E107" s="551"/>
      <c r="F107" s="552">
        <v>0</v>
      </c>
      <c r="G107" s="552"/>
    </row>
    <row r="108" spans="2:7" ht="15.75" hidden="1" thickBot="1" x14ac:dyDescent="0.3">
      <c r="B108" s="377">
        <v>22021014</v>
      </c>
      <c r="C108" s="378" t="s">
        <v>1213</v>
      </c>
      <c r="D108" s="740" t="str">
        <f t="shared" si="7"/>
        <v>22021014 - ANNUAL BUDGET EXPENSES AND ADMINISTRATION</v>
      </c>
      <c r="E108" s="551"/>
      <c r="F108" s="552">
        <v>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972839980</v>
      </c>
      <c r="F113" s="560">
        <f>SUM(F99:F112)</f>
        <v>1021500000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tr">
        <f t="shared" ref="D116:D123" si="8">B116&amp;" - "&amp;C116</f>
        <v>22030101 - MOTOR CYCLE ADVANCES</v>
      </c>
      <c r="E116" s="551"/>
      <c r="F116" s="552">
        <v>0</v>
      </c>
      <c r="G116" s="552"/>
    </row>
    <row r="117" spans="2:7" hidden="1" x14ac:dyDescent="0.25">
      <c r="B117" s="377">
        <v>22030102</v>
      </c>
      <c r="C117" s="378" t="s">
        <v>1222</v>
      </c>
      <c r="D117" s="740" t="str">
        <f t="shared" si="8"/>
        <v>22030102 - BICYCLE ADVANCES</v>
      </c>
      <c r="E117" s="551"/>
      <c r="F117" s="552">
        <v>0</v>
      </c>
      <c r="G117" s="552"/>
    </row>
    <row r="118" spans="2:7" hidden="1" x14ac:dyDescent="0.25">
      <c r="B118" s="377">
        <v>22030103</v>
      </c>
      <c r="C118" s="378" t="s">
        <v>1223</v>
      </c>
      <c r="D118" s="740" t="str">
        <f t="shared" si="8"/>
        <v>22030103 - REFURBISHING ADVANCES</v>
      </c>
      <c r="E118" s="551"/>
      <c r="F118" s="552">
        <v>0</v>
      </c>
      <c r="G118" s="552"/>
    </row>
    <row r="119" spans="2:7" hidden="1" x14ac:dyDescent="0.25">
      <c r="B119" s="377">
        <v>22030104</v>
      </c>
      <c r="C119" s="378" t="s">
        <v>1224</v>
      </c>
      <c r="D119" s="740" t="str">
        <f t="shared" si="8"/>
        <v>22030104 - CORRESPONDENCE ADVANCES</v>
      </c>
      <c r="E119" s="551"/>
      <c r="F119" s="552">
        <v>0</v>
      </c>
      <c r="G119" s="552"/>
    </row>
    <row r="120" spans="2:7" hidden="1" x14ac:dyDescent="0.25">
      <c r="B120" s="377">
        <v>22030105</v>
      </c>
      <c r="C120" s="378" t="s">
        <v>1225</v>
      </c>
      <c r="D120" s="740" t="str">
        <f t="shared" si="8"/>
        <v>22030105 - SPECTACLE ADVANCES</v>
      </c>
      <c r="E120" s="551"/>
      <c r="F120" s="552">
        <v>0</v>
      </c>
      <c r="G120" s="552"/>
    </row>
    <row r="121" spans="2:7" hidden="1" x14ac:dyDescent="0.25">
      <c r="B121" s="377">
        <v>22030106</v>
      </c>
      <c r="C121" s="378" t="s">
        <v>688</v>
      </c>
      <c r="D121" s="740" t="str">
        <f t="shared" si="8"/>
        <v>22030106 - MOTOR VEHICLE ADVANCES</v>
      </c>
      <c r="E121" s="551"/>
      <c r="F121" s="552">
        <v>0</v>
      </c>
      <c r="G121" s="552"/>
    </row>
    <row r="122" spans="2:7" hidden="1" x14ac:dyDescent="0.25">
      <c r="B122" s="377">
        <v>22030107</v>
      </c>
      <c r="C122" s="378" t="s">
        <v>1226</v>
      </c>
      <c r="D122" s="740" t="str">
        <f t="shared" si="8"/>
        <v>22030107 - FURNISHING ADVANCES</v>
      </c>
      <c r="E122" s="551"/>
      <c r="F122" s="552">
        <v>0</v>
      </c>
      <c r="G122" s="552"/>
    </row>
    <row r="123" spans="2:7" hidden="1" x14ac:dyDescent="0.25">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hidden="1" x14ac:dyDescent="0.25">
      <c r="B127" s="377">
        <v>22040101</v>
      </c>
      <c r="C127" s="378" t="s">
        <v>1231</v>
      </c>
      <c r="D127" s="740" t="str">
        <f t="shared" ref="D127:D133" si="9">B127&amp;" - "&amp;C127</f>
        <v>22040101 - GRANT TO OTHER STATE GOVERNMENTS - CURRENT</v>
      </c>
      <c r="E127" s="551"/>
      <c r="F127" s="552">
        <v>0</v>
      </c>
      <c r="G127" s="552"/>
    </row>
    <row r="128" spans="2:7" hidden="1" x14ac:dyDescent="0.25">
      <c r="B128" s="377">
        <v>22040103</v>
      </c>
      <c r="C128" s="378" t="s">
        <v>1232</v>
      </c>
      <c r="D128" s="740" t="str">
        <f t="shared" si="9"/>
        <v xml:space="preserve">22040103 - GRANT TO LOCAL GOVERNMENTS -CURRENT </v>
      </c>
      <c r="E128" s="551"/>
      <c r="F128" s="552">
        <v>0</v>
      </c>
      <c r="G128" s="552"/>
    </row>
    <row r="129" spans="2:7" hidden="1" x14ac:dyDescent="0.25">
      <c r="B129" s="377">
        <v>22040105</v>
      </c>
      <c r="C129" s="378" t="s">
        <v>1233</v>
      </c>
      <c r="D129" s="740" t="str">
        <f t="shared" si="9"/>
        <v>22040105 - GRANTS TO GOVERNMENT OWNED COMPANIES - CURRENT</v>
      </c>
      <c r="E129" s="551"/>
      <c r="F129" s="552">
        <v>0</v>
      </c>
      <c r="G129" s="552"/>
    </row>
    <row r="130" spans="2:7" hidden="1" x14ac:dyDescent="0.25">
      <c r="B130" s="377">
        <v>22040107</v>
      </c>
      <c r="C130" s="378" t="s">
        <v>1234</v>
      </c>
      <c r="D130" s="740" t="str">
        <f t="shared" si="9"/>
        <v>22040107 - GRANT TO PRIVATE COMPANIES - CURRENT</v>
      </c>
      <c r="E130" s="551"/>
      <c r="F130" s="552">
        <v>0</v>
      </c>
      <c r="G130" s="552"/>
    </row>
    <row r="131" spans="2:7" ht="15.75" thickBot="1" x14ac:dyDescent="0.3">
      <c r="B131" s="377">
        <v>22040109</v>
      </c>
      <c r="C131" s="378" t="s">
        <v>1235</v>
      </c>
      <c r="D131" s="740" t="str">
        <f t="shared" si="9"/>
        <v>22040109 - GRANTS TO COMMUNITIES/NGOs</v>
      </c>
      <c r="E131" s="551"/>
      <c r="F131" s="552">
        <v>150000000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thickBot="1" x14ac:dyDescent="0.3">
      <c r="B134" s="384"/>
      <c r="C134" s="385" t="s">
        <v>1238</v>
      </c>
      <c r="D134" s="741">
        <f>SUM(D127:D133)</f>
        <v>0</v>
      </c>
      <c r="E134" s="559">
        <f>SUM(E127:E133)</f>
        <v>0</v>
      </c>
      <c r="F134" s="560">
        <f>SUM(F127:F133)</f>
        <v>150000000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22.5" customHeight="1" thickBot="1" x14ac:dyDescent="0.35">
      <c r="B181" s="398"/>
      <c r="C181" s="399" t="s">
        <v>1273</v>
      </c>
      <c r="D181" s="399"/>
      <c r="E181" s="571">
        <f>E180+E172+E163+E158+E151+E148+E138+E134+E124+E113+E97+E88+E80+E69+E60+E56+E41+E26+E14</f>
        <v>4040000000</v>
      </c>
      <c r="F181" s="572">
        <f>F14+F26+F41+F56+F60+F69+F80+F88+F97+F113+F124+F134+F138+F148+F151+F158+F163+F172+F180</f>
        <v>3375000000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66" firstPageNumber="177" fitToWidth="0" fitToHeight="0" orientation="portrait" r:id="rId1"/>
  <headerFooter>
    <oddFooter>&amp;C&amp;"Rockwell,Bold"&amp;14&amp;P</oddFooter>
  </headerFooter>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1:G182"/>
  <sheetViews>
    <sheetView view="pageBreakPreview" zoomScale="84" zoomScaleSheetLayoutView="84" workbookViewId="0">
      <pane xSplit="2" ySplit="6" topLeftCell="C81"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7109375" customWidth="1"/>
    <col min="2" max="2" width="13.7109375" customWidth="1"/>
    <col min="3" max="3" width="56.4257812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907</v>
      </c>
      <c r="C2" s="1002"/>
      <c r="D2" s="1002"/>
      <c r="E2" s="1002"/>
      <c r="F2" s="1002"/>
    </row>
    <row r="3" spans="2:7" ht="5.0999999999999996" customHeight="1" x14ac:dyDescent="0.25">
      <c r="B3" s="734"/>
      <c r="C3" s="734"/>
      <c r="D3" s="734"/>
      <c r="E3" s="734"/>
      <c r="F3" s="734"/>
    </row>
    <row r="4" spans="2:7" s="421" customFormat="1" ht="27" thickBot="1" x14ac:dyDescent="0.45">
      <c r="B4" s="1028" t="s">
        <v>1275</v>
      </c>
      <c r="C4" s="1028"/>
      <c r="D4" s="1028"/>
      <c r="E4" s="1028"/>
      <c r="F4" s="1028"/>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291210</v>
      </c>
      <c r="F10" s="552">
        <v>500000</v>
      </c>
      <c r="G10" s="552"/>
    </row>
    <row r="11" spans="2:7" ht="15.75" thickBot="1" x14ac:dyDescent="0.3">
      <c r="B11" s="377">
        <v>22020102</v>
      </c>
      <c r="C11" s="378" t="s">
        <v>1124</v>
      </c>
      <c r="D11" s="740" t="str">
        <f>B11&amp;" - "&amp;C11</f>
        <v>22020102 - LOCAL TRAVEL &amp; TRANSPORT: OTHERS</v>
      </c>
      <c r="E11" s="551">
        <v>72800</v>
      </c>
      <c r="F11" s="552">
        <v>100000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60">
        <f>SUM(E10:E13)</f>
        <v>364010</v>
      </c>
      <c r="F14" s="560">
        <f>SUM(F10:F13)</f>
        <v>600000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x14ac:dyDescent="0.25">
      <c r="B17" s="377">
        <v>22020202</v>
      </c>
      <c r="C17" s="378" t="s">
        <v>1129</v>
      </c>
      <c r="D17" s="740" t="str">
        <f t="shared" si="0"/>
        <v>22020202 - TELEPHONE CHARGES</v>
      </c>
      <c r="E17" s="551">
        <v>131040</v>
      </c>
      <c r="F17" s="552">
        <v>100000</v>
      </c>
      <c r="G17" s="552"/>
    </row>
    <row r="18" spans="2:7" ht="15.75" thickBot="1" x14ac:dyDescent="0.3">
      <c r="B18" s="377">
        <v>22020203</v>
      </c>
      <c r="C18" s="378" t="s">
        <v>1130</v>
      </c>
      <c r="D18" s="740" t="str">
        <f t="shared" si="0"/>
        <v>22020203 - INTERNET ACCESS CHARGES</v>
      </c>
      <c r="E18" s="551">
        <v>18200</v>
      </c>
      <c r="F18" s="552">
        <v>50000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149240</v>
      </c>
      <c r="F26" s="560">
        <f>SUM(F16:F25)</f>
        <v>150000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72800</v>
      </c>
      <c r="F28" s="552">
        <v>100000</v>
      </c>
      <c r="G28" s="552"/>
    </row>
    <row r="29" spans="2:7" hidden="1" x14ac:dyDescent="0.25">
      <c r="B29" s="377">
        <v>22020302</v>
      </c>
      <c r="C29" s="378" t="s">
        <v>1140</v>
      </c>
      <c r="D29" s="740" t="str">
        <f t="shared" si="1"/>
        <v>22020302 - BOOKS</v>
      </c>
      <c r="E29" s="551"/>
      <c r="F29" s="552">
        <v>0</v>
      </c>
      <c r="G29" s="552"/>
    </row>
    <row r="30" spans="2:7" x14ac:dyDescent="0.25">
      <c r="B30" s="377">
        <v>22020303</v>
      </c>
      <c r="C30" s="378" t="s">
        <v>1141</v>
      </c>
      <c r="D30" s="740" t="str">
        <f t="shared" si="1"/>
        <v>22020303 - NEWSPAPERS</v>
      </c>
      <c r="E30" s="551">
        <v>18200</v>
      </c>
      <c r="F30" s="552">
        <v>50000</v>
      </c>
      <c r="G30" s="552"/>
    </row>
    <row r="31" spans="2:7" hidden="1" x14ac:dyDescent="0.25">
      <c r="B31" s="377">
        <v>22020304</v>
      </c>
      <c r="C31" s="378" t="s">
        <v>1142</v>
      </c>
      <c r="D31" s="740" t="str">
        <f t="shared" si="1"/>
        <v>22020304 - MAGAZINES &amp; PERIODICALS</v>
      </c>
      <c r="E31" s="551"/>
      <c r="F31" s="552">
        <v>0</v>
      </c>
      <c r="G31" s="552"/>
    </row>
    <row r="32" spans="2:7" ht="15.75" thickBot="1" x14ac:dyDescent="0.3">
      <c r="B32" s="377">
        <v>22020305</v>
      </c>
      <c r="C32" s="378" t="s">
        <v>1143</v>
      </c>
      <c r="D32" s="740" t="str">
        <f t="shared" si="1"/>
        <v>22020305 - PRINTING OF NON SECURITY DOCUMENTS</v>
      </c>
      <c r="E32" s="551">
        <v>109200</v>
      </c>
      <c r="F32" s="552">
        <v>100000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200200</v>
      </c>
      <c r="F41" s="560">
        <f>SUM(F28:F40)</f>
        <v>250000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c r="F43" s="552">
        <v>50000</v>
      </c>
      <c r="G43" s="552"/>
    </row>
    <row r="44" spans="2:7" hidden="1" x14ac:dyDescent="0.25">
      <c r="B44" s="377">
        <v>22020402</v>
      </c>
      <c r="C44" s="378" t="s">
        <v>1154</v>
      </c>
      <c r="D44" s="740" t="str">
        <f t="shared" si="2"/>
        <v xml:space="preserve">22020402 - MAINTENANCE OF OFFICE FURNITURE </v>
      </c>
      <c r="E44" s="551"/>
      <c r="F44" s="552">
        <v>0</v>
      </c>
      <c r="G44" s="552"/>
    </row>
    <row r="45" spans="2:7" hidden="1" x14ac:dyDescent="0.25">
      <c r="B45" s="377">
        <v>22020403</v>
      </c>
      <c r="C45" s="378" t="s">
        <v>1155</v>
      </c>
      <c r="D45" s="740" t="str">
        <f t="shared" si="2"/>
        <v>22020403 - MAINTENANCE OF OFFICE BUILDING / RESIDENTIAL QTRS</v>
      </c>
      <c r="E45" s="551"/>
      <c r="F45" s="552">
        <v>0</v>
      </c>
      <c r="G45" s="552"/>
    </row>
    <row r="46" spans="2:7" hidden="1" x14ac:dyDescent="0.25">
      <c r="B46" s="377">
        <v>22020404</v>
      </c>
      <c r="C46" s="378" t="s">
        <v>1156</v>
      </c>
      <c r="D46" s="740" t="str">
        <f t="shared" si="2"/>
        <v>22020404 - MAINTENANCE OF OFFICE / IT EQUIPMENTS</v>
      </c>
      <c r="E46" s="551"/>
      <c r="F46" s="552">
        <v>0</v>
      </c>
      <c r="G46" s="552"/>
    </row>
    <row r="47" spans="2:7" ht="15.75" thickBot="1" x14ac:dyDescent="0.3">
      <c r="B47" s="377">
        <v>22020405</v>
      </c>
      <c r="C47" s="378" t="s">
        <v>1157</v>
      </c>
      <c r="D47" s="740" t="str">
        <f t="shared" si="2"/>
        <v>22020405 - MAINTENANCE OF PLANTS/GENERATORS</v>
      </c>
      <c r="E47" s="551">
        <v>14560</v>
      </c>
      <c r="F47" s="552">
        <v>40000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14560</v>
      </c>
      <c r="F56" s="560">
        <f>SUM(F43:F55)</f>
        <v>90000</v>
      </c>
      <c r="G56" s="560"/>
    </row>
    <row r="57" spans="2:7" x14ac:dyDescent="0.25">
      <c r="B57" s="373">
        <v>22020500</v>
      </c>
      <c r="C57" s="374" t="s">
        <v>62</v>
      </c>
      <c r="D57" s="742"/>
      <c r="E57" s="548"/>
      <c r="F57" s="549"/>
      <c r="G57" s="549"/>
    </row>
    <row r="58" spans="2:7" ht="15.75" thickBot="1" x14ac:dyDescent="0.3">
      <c r="B58" s="377">
        <v>22020501</v>
      </c>
      <c r="C58" s="378" t="s">
        <v>1168</v>
      </c>
      <c r="D58" s="740" t="str">
        <f>B58&amp;" - "&amp;C58</f>
        <v xml:space="preserve">22020501 - LOCAL TRAINING </v>
      </c>
      <c r="E58" s="551"/>
      <c r="F58" s="552">
        <v>93960</v>
      </c>
      <c r="G58" s="552"/>
    </row>
    <row r="59" spans="2:7" ht="15.75" hidden="1" thickBot="1" x14ac:dyDescent="0.3">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59">
        <f>SUM(E58:E59)</f>
        <v>0</v>
      </c>
      <c r="F60" s="560">
        <f>SUM(F58:F59)</f>
        <v>93960</v>
      </c>
      <c r="G60" s="560"/>
    </row>
    <row r="61" spans="2:7" hidden="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x14ac:dyDescent="0.25">
      <c r="B70" s="373">
        <v>22020700</v>
      </c>
      <c r="C70" s="374" t="s">
        <v>66</v>
      </c>
      <c r="D70" s="742"/>
      <c r="E70" s="548"/>
      <c r="F70" s="549"/>
      <c r="G70" s="549"/>
    </row>
    <row r="71" spans="2:7" ht="15.75" thickBot="1" x14ac:dyDescent="0.3">
      <c r="B71" s="377">
        <v>22020701</v>
      </c>
      <c r="C71" s="378" t="s">
        <v>1179</v>
      </c>
      <c r="D71" s="740" t="str">
        <f t="shared" ref="D71:D79" si="4">B71&amp;" - "&amp;C71</f>
        <v>22020701 - FINANCIAL CONSULTING</v>
      </c>
      <c r="E71" s="551">
        <v>52400</v>
      </c>
      <c r="F71" s="552">
        <v>0</v>
      </c>
      <c r="G71" s="552"/>
    </row>
    <row r="72" spans="2:7" ht="15.75" hidden="1" customHeight="1" x14ac:dyDescent="0.25">
      <c r="B72" s="377">
        <v>22020702</v>
      </c>
      <c r="C72" s="378" t="s">
        <v>1180</v>
      </c>
      <c r="D72" s="740" t="str">
        <f t="shared" si="4"/>
        <v>22020702 - INFORMATION TECHNOLOGY CONSULTING</v>
      </c>
      <c r="E72" s="551"/>
      <c r="F72" s="552">
        <v>0</v>
      </c>
      <c r="G72" s="552"/>
    </row>
    <row r="73" spans="2:7" ht="15.75" hidden="1" thickBot="1" x14ac:dyDescent="0.3">
      <c r="B73" s="377">
        <v>22020703</v>
      </c>
      <c r="C73" s="378" t="s">
        <v>1181</v>
      </c>
      <c r="D73" s="740" t="str">
        <f t="shared" si="4"/>
        <v>22020703 - LEGAL SERVICES</v>
      </c>
      <c r="E73" s="551"/>
      <c r="F73" s="552">
        <v>0</v>
      </c>
      <c r="G73" s="552"/>
    </row>
    <row r="74" spans="2:7" ht="15.75" hidden="1" thickBot="1" x14ac:dyDescent="0.3">
      <c r="B74" s="377">
        <v>22020704</v>
      </c>
      <c r="C74" s="378" t="s">
        <v>1182</v>
      </c>
      <c r="D74" s="740" t="str">
        <f t="shared" si="4"/>
        <v>22020704 - ENGINEERING SERVICES</v>
      </c>
      <c r="E74" s="551"/>
      <c r="F74" s="552">
        <v>0</v>
      </c>
      <c r="G74" s="552"/>
    </row>
    <row r="75" spans="2:7" ht="15.75" hidden="1" thickBot="1" x14ac:dyDescent="0.3">
      <c r="B75" s="377">
        <v>22020705</v>
      </c>
      <c r="C75" s="378" t="s">
        <v>1183</v>
      </c>
      <c r="D75" s="740" t="str">
        <f t="shared" si="4"/>
        <v>22020705 - ARCHITECTURAL SERVICES</v>
      </c>
      <c r="E75" s="551"/>
      <c r="F75" s="552">
        <v>0</v>
      </c>
      <c r="G75" s="552"/>
    </row>
    <row r="76" spans="2:7" ht="15.75" hidden="1" thickBot="1" x14ac:dyDescent="0.3">
      <c r="B76" s="377">
        <v>22020706</v>
      </c>
      <c r="C76" s="378" t="s">
        <v>1184</v>
      </c>
      <c r="D76" s="740" t="str">
        <f t="shared" si="4"/>
        <v>22020706 - SURVEYING SERVICES</v>
      </c>
      <c r="E76" s="551"/>
      <c r="F76" s="552">
        <v>0</v>
      </c>
      <c r="G76" s="552"/>
    </row>
    <row r="77" spans="2:7" ht="15.75" hidden="1" thickBot="1" x14ac:dyDescent="0.3">
      <c r="B77" s="377">
        <v>22020707</v>
      </c>
      <c r="C77" s="378" t="s">
        <v>1185</v>
      </c>
      <c r="D77" s="740" t="str">
        <f t="shared" si="4"/>
        <v>22020707 - AGRICULTURAL CONSULTING</v>
      </c>
      <c r="E77" s="551"/>
      <c r="F77" s="552">
        <v>0</v>
      </c>
      <c r="G77" s="552"/>
    </row>
    <row r="78" spans="2:7" ht="15.75" hidden="1" thickBot="1" x14ac:dyDescent="0.3">
      <c r="B78" s="377">
        <v>22020708</v>
      </c>
      <c r="C78" s="378" t="s">
        <v>1186</v>
      </c>
      <c r="D78" s="740" t="str">
        <f t="shared" si="4"/>
        <v>22020708 - MEDICAL CONSULTING</v>
      </c>
      <c r="E78" s="551"/>
      <c r="F78" s="552">
        <v>0</v>
      </c>
      <c r="G78" s="552"/>
    </row>
    <row r="79" spans="2:7" ht="15.75" hidden="1" thickBot="1" x14ac:dyDescent="0.3">
      <c r="B79" s="377">
        <v>22020709</v>
      </c>
      <c r="C79" s="378" t="s">
        <v>1187</v>
      </c>
      <c r="D79" s="740" t="str">
        <f t="shared" si="4"/>
        <v>22020709 - AUDITING OF ACCOUNTS</v>
      </c>
      <c r="E79" s="551"/>
      <c r="F79" s="552">
        <v>0</v>
      </c>
      <c r="G79" s="552"/>
    </row>
    <row r="80" spans="2:7" ht="15.75" thickBot="1" x14ac:dyDescent="0.3">
      <c r="B80" s="384"/>
      <c r="C80" s="385" t="s">
        <v>1188</v>
      </c>
      <c r="D80" s="741">
        <f>SUM(D71:D79)</f>
        <v>0</v>
      </c>
      <c r="E80" s="559">
        <f>SUM(E71:E79)</f>
        <v>52400</v>
      </c>
      <c r="F80" s="560">
        <f>SUM(F71:F79)</f>
        <v>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21840</v>
      </c>
      <c r="F82" s="552">
        <v>60000</v>
      </c>
      <c r="G82" s="552"/>
    </row>
    <row r="83" spans="2:7" hidden="1" x14ac:dyDescent="0.25">
      <c r="B83" s="377">
        <v>22020802</v>
      </c>
      <c r="C83" s="378" t="s">
        <v>1190</v>
      </c>
      <c r="D83" s="740" t="str">
        <f t="shared" si="5"/>
        <v>22020802 - OTHER TRANSPORT EQUIPMENT FUEL COST</v>
      </c>
      <c r="E83" s="551"/>
      <c r="F83" s="552">
        <v>0</v>
      </c>
      <c r="G83" s="552"/>
    </row>
    <row r="84" spans="2:7" ht="15.75" thickBot="1" x14ac:dyDescent="0.3">
      <c r="B84" s="377">
        <v>22020803</v>
      </c>
      <c r="C84" s="378" t="s">
        <v>1191</v>
      </c>
      <c r="D84" s="740" t="str">
        <f t="shared" si="5"/>
        <v>22020803 - PLANT / GENERATOR FUEL COST</v>
      </c>
      <c r="E84" s="551">
        <v>36400</v>
      </c>
      <c r="F84" s="552">
        <v>100000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58240</v>
      </c>
      <c r="F88" s="560">
        <f>SUM(F82:F87)</f>
        <v>160000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36400</v>
      </c>
      <c r="F99" s="552">
        <v>50000</v>
      </c>
      <c r="G99" s="552"/>
    </row>
    <row r="100" spans="2:7" hidden="1" x14ac:dyDescent="0.25">
      <c r="B100" s="377">
        <v>22021002</v>
      </c>
      <c r="C100" s="378" t="s">
        <v>1205</v>
      </c>
      <c r="D100" s="740" t="str">
        <f t="shared" si="7"/>
        <v>22021002 - HONORARIUM &amp; SITTING ALLOWANCE</v>
      </c>
      <c r="E100" s="551"/>
      <c r="F100" s="552">
        <v>0</v>
      </c>
      <c r="G100" s="552"/>
    </row>
    <row r="101" spans="2:7" x14ac:dyDescent="0.25">
      <c r="B101" s="377">
        <v>22021003</v>
      </c>
      <c r="C101" s="378" t="s">
        <v>1206</v>
      </c>
      <c r="D101" s="740" t="str">
        <f t="shared" si="7"/>
        <v>22021003 - PUBLICITY &amp; ADVERTISEMENTS</v>
      </c>
      <c r="E101" s="551">
        <v>18200</v>
      </c>
      <c r="F101" s="552">
        <v>50000</v>
      </c>
      <c r="G101" s="552"/>
    </row>
    <row r="102" spans="2:7" hidden="1" x14ac:dyDescent="0.25">
      <c r="B102" s="377">
        <v>22021004</v>
      </c>
      <c r="C102" s="378" t="s">
        <v>1207</v>
      </c>
      <c r="D102" s="740" t="str">
        <f t="shared" si="7"/>
        <v>22021004 - MEDICAL EXPENSES-LOCAL</v>
      </c>
      <c r="E102" s="551"/>
      <c r="F102" s="552">
        <v>0</v>
      </c>
      <c r="G102" s="552"/>
    </row>
    <row r="103" spans="2:7" x14ac:dyDescent="0.25">
      <c r="B103" s="377">
        <v>22021006</v>
      </c>
      <c r="C103" s="378" t="s">
        <v>1208</v>
      </c>
      <c r="D103" s="740" t="str">
        <f t="shared" si="7"/>
        <v>22021006 - POSTAGES &amp; COURIER SERVICES</v>
      </c>
      <c r="E103" s="551">
        <v>18200</v>
      </c>
      <c r="F103" s="552">
        <v>50000</v>
      </c>
      <c r="G103" s="552"/>
    </row>
    <row r="104" spans="2:7" hidden="1" x14ac:dyDescent="0.25">
      <c r="B104" s="377">
        <v>22021007</v>
      </c>
      <c r="C104" s="378" t="s">
        <v>1209</v>
      </c>
      <c r="D104" s="740" t="str">
        <f t="shared" si="7"/>
        <v>22021007 - WELFARE PACKAGES</v>
      </c>
      <c r="E104" s="551"/>
      <c r="F104" s="552">
        <v>0</v>
      </c>
      <c r="G104" s="552"/>
    </row>
    <row r="105" spans="2:7" x14ac:dyDescent="0.25">
      <c r="B105" s="377">
        <v>22021008</v>
      </c>
      <c r="C105" s="378" t="s">
        <v>1210</v>
      </c>
      <c r="D105" s="740" t="str">
        <f t="shared" si="7"/>
        <v>22021008 - SUBSCRIPTION TO PROFESSIONAL BODIES</v>
      </c>
      <c r="E105" s="551">
        <v>36400</v>
      </c>
      <c r="F105" s="552">
        <v>50000</v>
      </c>
      <c r="G105" s="552"/>
    </row>
    <row r="106" spans="2:7" hidden="1" x14ac:dyDescent="0.25">
      <c r="B106" s="377">
        <v>22021009</v>
      </c>
      <c r="C106" s="378" t="s">
        <v>1211</v>
      </c>
      <c r="D106" s="740" t="str">
        <f t="shared" si="7"/>
        <v>22021009 - SPORTING ACTIVITIES</v>
      </c>
      <c r="E106" s="551"/>
      <c r="F106" s="552">
        <v>0</v>
      </c>
      <c r="G106" s="552"/>
    </row>
    <row r="107" spans="2:7" hidden="1" x14ac:dyDescent="0.25">
      <c r="B107" s="377">
        <v>22021010</v>
      </c>
      <c r="C107" s="378" t="s">
        <v>1212</v>
      </c>
      <c r="D107" s="740" t="str">
        <f t="shared" si="7"/>
        <v>22021010 - DIRECT TEACHING &amp; LABORATORY COST</v>
      </c>
      <c r="E107" s="551"/>
      <c r="F107" s="552">
        <v>0</v>
      </c>
      <c r="G107" s="552"/>
    </row>
    <row r="108" spans="2:7" ht="15.75" thickBot="1" x14ac:dyDescent="0.3">
      <c r="B108" s="377">
        <v>22021014</v>
      </c>
      <c r="C108" s="378" t="s">
        <v>1213</v>
      </c>
      <c r="D108" s="740" t="str">
        <f t="shared" si="7"/>
        <v>22021014 - ANNUAL BUDGET EXPENSES AND ADMINISTRATION</v>
      </c>
      <c r="E108" s="551">
        <v>14580</v>
      </c>
      <c r="F108" s="552">
        <v>40000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123780</v>
      </c>
      <c r="F113" s="560">
        <f>SUM(F99:F112)</f>
        <v>240000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962430</v>
      </c>
      <c r="F181" s="572">
        <f>F14+F26+F41+F56+F60+F69+F80+F88+F97+F113+F124+F134+F138+F148+F151+F158+F163+F172+F180</f>
        <v>1583960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5" fitToHeight="0" orientation="portrait" r:id="rId1"/>
  <headerFooter>
    <oddFooter>&amp;C&amp;"Rockwell,Bold"&amp;14&amp;P</oddFooter>
  </headerFooter>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1:G181"/>
  <sheetViews>
    <sheetView view="pageBreakPreview" zoomScale="84" zoomScaleSheetLayoutView="84" workbookViewId="0">
      <pane xSplit="2" ySplit="6" topLeftCell="C100"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38.570312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910</v>
      </c>
      <c r="C2" s="1002"/>
      <c r="D2" s="1002"/>
      <c r="E2" s="1002"/>
      <c r="F2" s="1002"/>
    </row>
    <row r="3" spans="2:7" ht="5.0999999999999996" customHeight="1" x14ac:dyDescent="0.25">
      <c r="B3" s="734"/>
      <c r="C3" s="734"/>
      <c r="D3" s="734"/>
      <c r="E3" s="734"/>
      <c r="F3" s="734"/>
    </row>
    <row r="4" spans="2:7" s="421" customFormat="1" ht="27" thickBot="1" x14ac:dyDescent="0.45">
      <c r="B4" s="1028" t="s">
        <v>1275</v>
      </c>
      <c r="C4" s="1028"/>
      <c r="D4" s="1028"/>
      <c r="E4" s="1028"/>
      <c r="F4" s="1028"/>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idden="1" x14ac:dyDescent="0.2">
      <c r="B10" s="377">
        <v>22020101</v>
      </c>
      <c r="C10" s="378" t="s">
        <v>1123</v>
      </c>
      <c r="D10" s="740" t="str">
        <f>B10&amp;" - "&amp;C10</f>
        <v>22020101 - LOCAL TRAVEL &amp; TRANSPORT: TRAINING</v>
      </c>
      <c r="E10" s="551"/>
      <c r="F10" s="552">
        <v>0</v>
      </c>
      <c r="G10" s="552"/>
    </row>
    <row r="11" spans="2:7" x14ac:dyDescent="0.2">
      <c r="B11" s="377">
        <v>22020102</v>
      </c>
      <c r="C11" s="378" t="s">
        <v>1124</v>
      </c>
      <c r="D11" s="740" t="str">
        <f>B11&amp;" - "&amp;C11</f>
        <v>22020102 - LOCAL TRAVEL &amp; TRANSPORT: OTHERS</v>
      </c>
      <c r="E11" s="551">
        <v>27121190</v>
      </c>
      <c r="F11" s="552">
        <v>50000000</v>
      </c>
      <c r="G11" s="552"/>
    </row>
    <row r="12" spans="2:7" ht="15" thickBot="1" x14ac:dyDescent="0.25">
      <c r="B12" s="377">
        <v>22020103</v>
      </c>
      <c r="C12" s="378" t="s">
        <v>1125</v>
      </c>
      <c r="D12" s="740" t="str">
        <f>B12&amp;" - "&amp;C12</f>
        <v>22020103 - INTERNATIONAL TRAVEL &amp; TRANSPORT: TRAINING</v>
      </c>
      <c r="E12" s="551">
        <v>54242380</v>
      </c>
      <c r="F12" s="552">
        <v>100000000</v>
      </c>
      <c r="G12" s="552"/>
    </row>
    <row r="13" spans="2:7" ht="15" hidden="1" thickBot="1" x14ac:dyDescent="0.25">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81363570</v>
      </c>
      <c r="F14" s="560">
        <f>SUM(F10:F13)</f>
        <v>150000000</v>
      </c>
      <c r="G14" s="560"/>
    </row>
    <row r="15" spans="2:7" ht="15" x14ac:dyDescent="0.25">
      <c r="B15" s="373">
        <v>22020200</v>
      </c>
      <c r="C15" s="374" t="s">
        <v>56</v>
      </c>
      <c r="D15" s="742"/>
      <c r="E15" s="548"/>
      <c r="F15" s="549"/>
      <c r="G15" s="549"/>
    </row>
    <row r="16" spans="2:7" hidden="1" x14ac:dyDescent="0.2">
      <c r="B16" s="377">
        <v>22020201</v>
      </c>
      <c r="C16" s="378" t="s">
        <v>1128</v>
      </c>
      <c r="D16" s="740" t="str">
        <f t="shared" ref="D16:D25" si="0">B16&amp;" - "&amp;C16</f>
        <v>22020201 - ELECTRICITY CHARGES</v>
      </c>
      <c r="E16" s="551"/>
      <c r="F16" s="552">
        <v>0</v>
      </c>
      <c r="G16" s="552"/>
    </row>
    <row r="17" spans="2:7" x14ac:dyDescent="0.2">
      <c r="B17" s="377">
        <v>22020202</v>
      </c>
      <c r="C17" s="378" t="s">
        <v>1129</v>
      </c>
      <c r="D17" s="740" t="str">
        <f t="shared" si="0"/>
        <v>22020202 - TELEPHONE CHARGES</v>
      </c>
      <c r="E17" s="551">
        <v>18984830</v>
      </c>
      <c r="F17" s="552">
        <v>35000000</v>
      </c>
      <c r="G17" s="552"/>
    </row>
    <row r="18" spans="2:7" hidden="1" x14ac:dyDescent="0.2">
      <c r="B18" s="377">
        <v>22020203</v>
      </c>
      <c r="C18" s="378" t="s">
        <v>1130</v>
      </c>
      <c r="D18" s="740" t="str">
        <f t="shared" si="0"/>
        <v>22020203 - INTERNET ACCESS CHARGES</v>
      </c>
      <c r="E18" s="551"/>
      <c r="F18" s="552">
        <v>0</v>
      </c>
      <c r="G18" s="552"/>
    </row>
    <row r="19" spans="2:7" hidden="1" x14ac:dyDescent="0.2">
      <c r="B19" s="377">
        <v>22020204</v>
      </c>
      <c r="C19" s="378" t="s">
        <v>1131</v>
      </c>
      <c r="D19" s="740" t="str">
        <f t="shared" si="0"/>
        <v>22020204 - SATELLITE BROADCASTING ACCESS CHARGES</v>
      </c>
      <c r="E19" s="551"/>
      <c r="F19" s="552">
        <v>0</v>
      </c>
      <c r="G19" s="552"/>
    </row>
    <row r="20" spans="2:7" ht="15" thickBot="1" x14ac:dyDescent="0.25">
      <c r="B20" s="377">
        <v>22020205</v>
      </c>
      <c r="C20" s="378" t="s">
        <v>1132</v>
      </c>
      <c r="D20" s="740" t="str">
        <f t="shared" si="0"/>
        <v>22020205 - WATER RATES</v>
      </c>
      <c r="E20" s="551">
        <v>271210</v>
      </c>
      <c r="F20" s="552">
        <v>500000</v>
      </c>
      <c r="G20" s="552"/>
    </row>
    <row r="21" spans="2:7" ht="15" hidden="1" thickBot="1" x14ac:dyDescent="0.25">
      <c r="B21" s="377">
        <v>22020206</v>
      </c>
      <c r="C21" s="378" t="s">
        <v>1133</v>
      </c>
      <c r="D21" s="740" t="str">
        <f t="shared" si="0"/>
        <v>22020206 - SEWAGE CHARGES</v>
      </c>
      <c r="E21" s="551"/>
      <c r="F21" s="552">
        <v>0</v>
      </c>
      <c r="G21" s="552"/>
    </row>
    <row r="22" spans="2:7" ht="15" hidden="1" thickBot="1" x14ac:dyDescent="0.25">
      <c r="B22" s="377">
        <v>22020207</v>
      </c>
      <c r="C22" s="378" t="s">
        <v>1134</v>
      </c>
      <c r="D22" s="740" t="str">
        <f t="shared" si="0"/>
        <v>22020207 - LEASED COMMUNICATION LINES(S)</v>
      </c>
      <c r="E22" s="551"/>
      <c r="F22" s="552">
        <v>0</v>
      </c>
      <c r="G22" s="552"/>
    </row>
    <row r="23" spans="2:7" ht="15" hidden="1" thickBot="1" x14ac:dyDescent="0.25">
      <c r="B23" s="377">
        <v>22020208</v>
      </c>
      <c r="C23" s="378" t="s">
        <v>1135</v>
      </c>
      <c r="D23" s="740" t="str">
        <f t="shared" si="0"/>
        <v>22020208 - MULTI YEAR TARIFF ORDER</v>
      </c>
      <c r="E23" s="551"/>
      <c r="F23" s="552">
        <v>0</v>
      </c>
      <c r="G23" s="552"/>
    </row>
    <row r="24" spans="2:7" ht="15" hidden="1" thickBot="1" x14ac:dyDescent="0.25">
      <c r="B24" s="377">
        <v>22020209</v>
      </c>
      <c r="C24" s="378" t="s">
        <v>1136</v>
      </c>
      <c r="D24" s="740" t="str">
        <f t="shared" si="0"/>
        <v>22020209 - INTERACTIVE LEARNING NETWORK</v>
      </c>
      <c r="E24" s="551"/>
      <c r="F24" s="552">
        <v>0</v>
      </c>
      <c r="G24" s="552"/>
    </row>
    <row r="25" spans="2:7" ht="15" hidden="1" thickBot="1" x14ac:dyDescent="0.25">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19256040</v>
      </c>
      <c r="F26" s="560">
        <f>SUM(F16:F25)</f>
        <v>35500000</v>
      </c>
      <c r="G26" s="560"/>
    </row>
    <row r="27" spans="2:7" ht="15" x14ac:dyDescent="0.25">
      <c r="B27" s="373">
        <v>22020300</v>
      </c>
      <c r="C27" s="374" t="s">
        <v>58</v>
      </c>
      <c r="D27" s="742"/>
      <c r="E27" s="548"/>
      <c r="F27" s="549"/>
      <c r="G27" s="549"/>
    </row>
    <row r="28" spans="2:7" x14ac:dyDescent="0.2">
      <c r="B28" s="377">
        <v>22020301</v>
      </c>
      <c r="C28" s="378" t="s">
        <v>1139</v>
      </c>
      <c r="D28" s="740" t="str">
        <f t="shared" ref="D28:D40" si="1">B28&amp;" - "&amp;C28</f>
        <v>22020301 - OFFICE STATIONERIES / COMPUTER CONSUMABLES</v>
      </c>
      <c r="E28" s="551">
        <v>3796970</v>
      </c>
      <c r="F28" s="552">
        <v>7000000</v>
      </c>
      <c r="G28" s="552"/>
    </row>
    <row r="29" spans="2:7" hidden="1" x14ac:dyDescent="0.2">
      <c r="B29" s="377">
        <v>22020302</v>
      </c>
      <c r="C29" s="378" t="s">
        <v>1140</v>
      </c>
      <c r="D29" s="740" t="str">
        <f t="shared" si="1"/>
        <v>22020302 - BOOKS</v>
      </c>
      <c r="E29" s="551"/>
      <c r="F29" s="552">
        <v>0</v>
      </c>
      <c r="G29" s="552"/>
    </row>
    <row r="30" spans="2:7" x14ac:dyDescent="0.2">
      <c r="B30" s="377">
        <v>22020303</v>
      </c>
      <c r="C30" s="378" t="s">
        <v>1141</v>
      </c>
      <c r="D30" s="740" t="str">
        <f t="shared" si="1"/>
        <v>22020303 - NEWSPAPERS</v>
      </c>
      <c r="E30" s="551">
        <v>1410300</v>
      </c>
      <c r="F30" s="552">
        <v>2600000</v>
      </c>
      <c r="G30" s="552"/>
    </row>
    <row r="31" spans="2:7" hidden="1" x14ac:dyDescent="0.2">
      <c r="B31" s="377">
        <v>22020304</v>
      </c>
      <c r="C31" s="378" t="s">
        <v>1142</v>
      </c>
      <c r="D31" s="740" t="str">
        <f t="shared" si="1"/>
        <v>22020304 - MAGAZINES &amp; PERIODICALS</v>
      </c>
      <c r="E31" s="551"/>
      <c r="F31" s="552">
        <v>0</v>
      </c>
      <c r="G31" s="552"/>
    </row>
    <row r="32" spans="2:7" hidden="1" x14ac:dyDescent="0.2">
      <c r="B32" s="377">
        <v>22020305</v>
      </c>
      <c r="C32" s="378" t="s">
        <v>1143</v>
      </c>
      <c r="D32" s="740" t="str">
        <f t="shared" si="1"/>
        <v>22020305 - PRINTING OF NON SECURITY DOCUMENTS</v>
      </c>
      <c r="E32" s="551"/>
      <c r="F32" s="552">
        <v>0</v>
      </c>
      <c r="G32" s="552"/>
    </row>
    <row r="33" spans="2:7" hidden="1" x14ac:dyDescent="0.2">
      <c r="B33" s="377">
        <v>22020306</v>
      </c>
      <c r="C33" s="378" t="s">
        <v>1144</v>
      </c>
      <c r="D33" s="740" t="str">
        <f t="shared" si="1"/>
        <v>22020306 - PRINTING OF SECURITY DOCUMENTS</v>
      </c>
      <c r="E33" s="551"/>
      <c r="F33" s="552">
        <v>0</v>
      </c>
      <c r="G33" s="552"/>
    </row>
    <row r="34" spans="2:7" hidden="1" x14ac:dyDescent="0.2">
      <c r="B34" s="377">
        <v>22020307</v>
      </c>
      <c r="C34" s="378" t="s">
        <v>1145</v>
      </c>
      <c r="D34" s="740" t="str">
        <f t="shared" si="1"/>
        <v>22020307 - DRUGS/LABORATORY/MEDICAL SUPPLIES</v>
      </c>
      <c r="E34" s="551"/>
      <c r="F34" s="552">
        <v>0</v>
      </c>
      <c r="G34" s="552"/>
    </row>
    <row r="35" spans="2:7" hidden="1" x14ac:dyDescent="0.2">
      <c r="B35" s="377">
        <v>22020308</v>
      </c>
      <c r="C35" s="378" t="s">
        <v>1146</v>
      </c>
      <c r="D35" s="740" t="str">
        <f t="shared" si="1"/>
        <v>22020308 - FIELD &amp; CAMPING MATERIALS SUPPLIES</v>
      </c>
      <c r="E35" s="551"/>
      <c r="F35" s="552">
        <v>0</v>
      </c>
      <c r="G35" s="552"/>
    </row>
    <row r="36" spans="2:7" x14ac:dyDescent="0.2">
      <c r="B36" s="377">
        <v>22020309</v>
      </c>
      <c r="C36" s="378" t="s">
        <v>1147</v>
      </c>
      <c r="D36" s="740" t="str">
        <f t="shared" si="1"/>
        <v>22020309 - UNIFORMS &amp; OTHER CLOTHING</v>
      </c>
      <c r="E36" s="551">
        <v>2712120</v>
      </c>
      <c r="F36" s="552">
        <v>5000000</v>
      </c>
      <c r="G36" s="552"/>
    </row>
    <row r="37" spans="2:7" hidden="1" x14ac:dyDescent="0.2">
      <c r="B37" s="377">
        <v>22020310</v>
      </c>
      <c r="C37" s="378" t="s">
        <v>1148</v>
      </c>
      <c r="D37" s="740" t="str">
        <f t="shared" si="1"/>
        <v>22020310 - TEACHING AIDS / INSTRUCTION MATERIALS</v>
      </c>
      <c r="E37" s="551"/>
      <c r="F37" s="552">
        <v>0</v>
      </c>
      <c r="G37" s="552"/>
    </row>
    <row r="38" spans="2:7" hidden="1" x14ac:dyDescent="0.2">
      <c r="B38" s="377">
        <v>22020311</v>
      </c>
      <c r="C38" s="378" t="s">
        <v>1149</v>
      </c>
      <c r="D38" s="740" t="str">
        <f t="shared" si="1"/>
        <v>22020311 - FOOD STUFF / CATERING MATERIALS SUPPLIES</v>
      </c>
      <c r="E38" s="551"/>
      <c r="F38" s="552">
        <v>0</v>
      </c>
      <c r="G38" s="552"/>
    </row>
    <row r="39" spans="2:7" ht="15" thickBot="1" x14ac:dyDescent="0.25">
      <c r="B39" s="377">
        <v>22020312</v>
      </c>
      <c r="C39" s="378" t="s">
        <v>1150</v>
      </c>
      <c r="D39" s="740" t="str">
        <f t="shared" si="1"/>
        <v>22020312 - PRODUCTION, PUBLICATION AND CIRCULATION OF ANNUAL FINANCIAL STATEMENTS</v>
      </c>
      <c r="E39" s="551">
        <v>27121190</v>
      </c>
      <c r="F39" s="552">
        <v>50000000</v>
      </c>
      <c r="G39" s="552"/>
    </row>
    <row r="40" spans="2:7" ht="15" hidden="1" thickBot="1" x14ac:dyDescent="0.25">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35040580</v>
      </c>
      <c r="F41" s="560">
        <f>SUM(F28:F40)</f>
        <v>64600000</v>
      </c>
      <c r="G41" s="560"/>
    </row>
    <row r="42" spans="2:7" ht="15" x14ac:dyDescent="0.25">
      <c r="B42" s="373">
        <v>22020400</v>
      </c>
      <c r="C42" s="374" t="s">
        <v>60</v>
      </c>
      <c r="D42" s="742"/>
      <c r="E42" s="548"/>
      <c r="F42" s="549"/>
      <c r="G42" s="549"/>
    </row>
    <row r="43" spans="2:7" x14ac:dyDescent="0.2">
      <c r="B43" s="377">
        <v>22020401</v>
      </c>
      <c r="C43" s="378" t="s">
        <v>1153</v>
      </c>
      <c r="D43" s="740" t="str">
        <f t="shared" ref="D43:D55" si="2">B43&amp;" - "&amp;C43</f>
        <v>22020401 - MAINTENANCE OF MOTOR VEHICLE / TRANSPORT EQUIPMENT</v>
      </c>
      <c r="E43" s="551">
        <v>35257540</v>
      </c>
      <c r="F43" s="552">
        <v>50000000</v>
      </c>
      <c r="G43" s="552"/>
    </row>
    <row r="44" spans="2:7" x14ac:dyDescent="0.2">
      <c r="B44" s="377">
        <v>22020402</v>
      </c>
      <c r="C44" s="378" t="s">
        <v>1154</v>
      </c>
      <c r="D44" s="740" t="str">
        <f t="shared" si="2"/>
        <v xml:space="preserve">22020402 - MAINTENANCE OF OFFICE FURNITURE </v>
      </c>
      <c r="E44" s="551">
        <v>3796970</v>
      </c>
      <c r="F44" s="552">
        <v>7000000</v>
      </c>
      <c r="G44" s="552"/>
    </row>
    <row r="45" spans="2:7" x14ac:dyDescent="0.2">
      <c r="B45" s="377">
        <v>22020403</v>
      </c>
      <c r="C45" s="378" t="s">
        <v>1155</v>
      </c>
      <c r="D45" s="740" t="str">
        <f t="shared" si="2"/>
        <v>22020403 - MAINTENANCE OF OFFICE BUILDING / RESIDENTIAL QTRS</v>
      </c>
      <c r="E45" s="551">
        <v>3796970</v>
      </c>
      <c r="F45" s="552">
        <v>7000000</v>
      </c>
      <c r="G45" s="552"/>
    </row>
    <row r="46" spans="2:7" x14ac:dyDescent="0.2">
      <c r="B46" s="377">
        <v>22020404</v>
      </c>
      <c r="C46" s="378" t="s">
        <v>1156</v>
      </c>
      <c r="D46" s="740" t="str">
        <f t="shared" si="2"/>
        <v>22020404 - MAINTENANCE OF OFFICE / IT EQUIPMENTS</v>
      </c>
      <c r="E46" s="551">
        <v>32545430</v>
      </c>
      <c r="F46" s="552">
        <v>50000000</v>
      </c>
      <c r="G46" s="552"/>
    </row>
    <row r="47" spans="2:7" x14ac:dyDescent="0.2">
      <c r="B47" s="377">
        <v>22020405</v>
      </c>
      <c r="C47" s="378" t="s">
        <v>1157</v>
      </c>
      <c r="D47" s="740" t="str">
        <f t="shared" si="2"/>
        <v>22020405 - MAINTENANCE OF PLANTS/GENERATORS</v>
      </c>
      <c r="E47" s="551">
        <v>1084850</v>
      </c>
      <c r="F47" s="552">
        <v>2000000</v>
      </c>
      <c r="G47" s="552"/>
    </row>
    <row r="48" spans="2:7" x14ac:dyDescent="0.2">
      <c r="B48" s="377">
        <v>22020406</v>
      </c>
      <c r="C48" s="378" t="s">
        <v>1158</v>
      </c>
      <c r="D48" s="740" t="str">
        <f t="shared" si="2"/>
        <v>22020406 - OTHER MAINTENANCE SERVICES</v>
      </c>
      <c r="E48" s="551">
        <v>0</v>
      </c>
      <c r="F48" s="552">
        <v>0</v>
      </c>
      <c r="G48" s="552"/>
    </row>
    <row r="49" spans="2:7" hidden="1" x14ac:dyDescent="0.2">
      <c r="B49" s="377">
        <v>22020407</v>
      </c>
      <c r="C49" s="378" t="s">
        <v>1159</v>
      </c>
      <c r="D49" s="740" t="str">
        <f t="shared" si="2"/>
        <v>22020407 - MAINTENANCE OF AIRCRAFTS</v>
      </c>
      <c r="E49" s="551"/>
      <c r="F49" s="552">
        <v>0</v>
      </c>
      <c r="G49" s="552"/>
    </row>
    <row r="50" spans="2:7" hidden="1" x14ac:dyDescent="0.2">
      <c r="B50" s="377">
        <v>22020408</v>
      </c>
      <c r="C50" s="378" t="s">
        <v>1161</v>
      </c>
      <c r="D50" s="740" t="str">
        <f t="shared" si="2"/>
        <v>22020408 - MAINTENANCE OF SEA BOATS</v>
      </c>
      <c r="E50" s="551"/>
      <c r="F50" s="552">
        <v>0</v>
      </c>
      <c r="G50" s="552"/>
    </row>
    <row r="51" spans="2:7" hidden="1" x14ac:dyDescent="0.2">
      <c r="B51" s="377">
        <v>22020409</v>
      </c>
      <c r="C51" s="378" t="s">
        <v>1162</v>
      </c>
      <c r="D51" s="740" t="str">
        <f t="shared" si="2"/>
        <v>22020409 - MAINTENANCE OF RAILWAY EQUIPMENTS</v>
      </c>
      <c r="E51" s="551"/>
      <c r="F51" s="552">
        <v>0</v>
      </c>
      <c r="G51" s="552"/>
    </row>
    <row r="52" spans="2:7" ht="15" thickBot="1" x14ac:dyDescent="0.25">
      <c r="B52" s="377">
        <v>22020410</v>
      </c>
      <c r="C52" s="378" t="s">
        <v>1163</v>
      </c>
      <c r="D52" s="740" t="str">
        <f t="shared" si="2"/>
        <v>22020410 - MAINTENANCE OF STREET LIGHTINGS</v>
      </c>
      <c r="E52" s="551">
        <v>379700</v>
      </c>
      <c r="F52" s="552">
        <v>700000</v>
      </c>
      <c r="G52" s="552"/>
    </row>
    <row r="53" spans="2:7" ht="15" hidden="1" thickBot="1" x14ac:dyDescent="0.25">
      <c r="B53" s="377">
        <v>22020411</v>
      </c>
      <c r="C53" s="378" t="s">
        <v>1164</v>
      </c>
      <c r="D53" s="740" t="str">
        <f t="shared" si="2"/>
        <v>22020411 - MAINTENANCE OF COMMUNICATION EQUIPMENTS</v>
      </c>
      <c r="E53" s="551"/>
      <c r="F53" s="552">
        <v>0</v>
      </c>
      <c r="G53" s="552"/>
    </row>
    <row r="54" spans="2:7" ht="15" hidden="1" thickBot="1" x14ac:dyDescent="0.25">
      <c r="B54" s="377">
        <v>22020412</v>
      </c>
      <c r="C54" s="378" t="s">
        <v>1165</v>
      </c>
      <c r="D54" s="740" t="str">
        <f t="shared" si="2"/>
        <v>22020412 - MAINTENANCE OF MARKETS/PUBLIC PLACES</v>
      </c>
      <c r="E54" s="551"/>
      <c r="F54" s="552">
        <v>0</v>
      </c>
      <c r="G54" s="552"/>
    </row>
    <row r="55" spans="2:7" ht="15" hidden="1" thickBot="1" x14ac:dyDescent="0.25">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76861460</v>
      </c>
      <c r="F56" s="560">
        <f>SUM(F43:F55)</f>
        <v>116700000</v>
      </c>
      <c r="G56" s="560"/>
    </row>
    <row r="57" spans="2:7" ht="15" x14ac:dyDescent="0.25">
      <c r="B57" s="373">
        <v>22020500</v>
      </c>
      <c r="C57" s="374" t="s">
        <v>62</v>
      </c>
      <c r="D57" s="742"/>
      <c r="E57" s="548"/>
      <c r="F57" s="549"/>
      <c r="G57" s="549"/>
    </row>
    <row r="58" spans="2:7" ht="15" thickBot="1" x14ac:dyDescent="0.25">
      <c r="B58" s="377">
        <v>22020501</v>
      </c>
      <c r="C58" s="378" t="s">
        <v>1168</v>
      </c>
      <c r="D58" s="740" t="str">
        <f>B58&amp;" - "&amp;C58</f>
        <v xml:space="preserve">22020501 - LOCAL TRAINING </v>
      </c>
      <c r="E58" s="551">
        <v>43393900</v>
      </c>
      <c r="F58" s="552">
        <v>70000000</v>
      </c>
      <c r="G58" s="552"/>
    </row>
    <row r="59" spans="2:7" ht="15" hidden="1" thickBot="1" x14ac:dyDescent="0.25">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59">
        <f>SUM(E58:E59)</f>
        <v>43393900</v>
      </c>
      <c r="F60" s="560">
        <f>SUM(F58:F59)</f>
        <v>70000000</v>
      </c>
      <c r="G60" s="560"/>
    </row>
    <row r="61" spans="2:7" ht="15" x14ac:dyDescent="0.25">
      <c r="B61" s="373">
        <v>22020600</v>
      </c>
      <c r="C61" s="374" t="s">
        <v>64</v>
      </c>
      <c r="D61" s="742"/>
      <c r="E61" s="548"/>
      <c r="F61" s="549"/>
      <c r="G61" s="549"/>
    </row>
    <row r="62" spans="2:7" x14ac:dyDescent="0.2">
      <c r="B62" s="377">
        <v>22020601</v>
      </c>
      <c r="C62" s="378" t="s">
        <v>1171</v>
      </c>
      <c r="D62" s="740" t="str">
        <f t="shared" ref="D62:D68" si="3">B62&amp;" - "&amp;C62</f>
        <v>22020601 - SECURITY SERVICES</v>
      </c>
      <c r="E62" s="551">
        <v>18984830</v>
      </c>
      <c r="F62" s="552">
        <v>30000000</v>
      </c>
      <c r="G62" s="552"/>
    </row>
    <row r="63" spans="2:7" hidden="1" x14ac:dyDescent="0.2">
      <c r="B63" s="377">
        <v>22020602</v>
      </c>
      <c r="C63" s="378" t="s">
        <v>1172</v>
      </c>
      <c r="D63" s="740" t="str">
        <f t="shared" si="3"/>
        <v>22020602 - OFFICE RENT</v>
      </c>
      <c r="E63" s="551"/>
      <c r="F63" s="552">
        <v>0</v>
      </c>
      <c r="G63" s="552"/>
    </row>
    <row r="64" spans="2:7" hidden="1" x14ac:dyDescent="0.2">
      <c r="B64" s="377">
        <v>22020603</v>
      </c>
      <c r="C64" s="378" t="s">
        <v>1173</v>
      </c>
      <c r="D64" s="740" t="str">
        <f t="shared" si="3"/>
        <v>22020603 - RESIDENTIAL RENT</v>
      </c>
      <c r="E64" s="551"/>
      <c r="F64" s="552">
        <v>0</v>
      </c>
      <c r="G64" s="552"/>
    </row>
    <row r="65" spans="2:7" hidden="1" x14ac:dyDescent="0.2">
      <c r="B65" s="377">
        <v>22020604</v>
      </c>
      <c r="C65" s="378" t="s">
        <v>1174</v>
      </c>
      <c r="D65" s="740" t="str">
        <f t="shared" si="3"/>
        <v>22020604 - SECURITY VOTE (INCLUDING OPERATIONS)</v>
      </c>
      <c r="E65" s="551"/>
      <c r="F65" s="552">
        <v>0</v>
      </c>
      <c r="G65" s="552"/>
    </row>
    <row r="66" spans="2:7" ht="15" thickBot="1" x14ac:dyDescent="0.25">
      <c r="B66" s="377">
        <v>22020605</v>
      </c>
      <c r="C66" s="378" t="s">
        <v>1175</v>
      </c>
      <c r="D66" s="740" t="str">
        <f t="shared" si="3"/>
        <v>22020605 - CLEANING &amp; FUMIGATION SERVICES</v>
      </c>
      <c r="E66" s="551">
        <v>2169700</v>
      </c>
      <c r="F66" s="552">
        <v>4000000</v>
      </c>
      <c r="G66" s="552"/>
    </row>
    <row r="67" spans="2:7" ht="15" hidden="1" thickBot="1" x14ac:dyDescent="0.25">
      <c r="B67" s="377">
        <v>22020606</v>
      </c>
      <c r="C67" s="378" t="s">
        <v>1176</v>
      </c>
      <c r="D67" s="740" t="str">
        <f t="shared" si="3"/>
        <v>22020606 - LAND USE CHARGES</v>
      </c>
      <c r="E67" s="551"/>
      <c r="F67" s="552">
        <v>0</v>
      </c>
      <c r="G67" s="552"/>
    </row>
    <row r="68" spans="2:7" ht="15" hidden="1" thickBot="1" x14ac:dyDescent="0.25">
      <c r="B68" s="377">
        <v>22020607</v>
      </c>
      <c r="C68" s="378" t="s">
        <v>1177</v>
      </c>
      <c r="D68" s="740" t="str">
        <f t="shared" si="3"/>
        <v>22020607 - RESCUE SERVICES</v>
      </c>
      <c r="E68" s="551"/>
      <c r="F68" s="552">
        <v>0</v>
      </c>
      <c r="G68" s="552"/>
    </row>
    <row r="69" spans="2:7" ht="15.75" thickBot="1" x14ac:dyDescent="0.3">
      <c r="B69" s="384"/>
      <c r="C69" s="385" t="s">
        <v>1178</v>
      </c>
      <c r="D69" s="741">
        <f>SUM(D62:D68)</f>
        <v>0</v>
      </c>
      <c r="E69" s="559">
        <f>SUM(E62:E68)</f>
        <v>21154530</v>
      </c>
      <c r="F69" s="560">
        <f>SUM(F62:F68)</f>
        <v>34000000</v>
      </c>
      <c r="G69" s="560"/>
    </row>
    <row r="70" spans="2:7" ht="15" x14ac:dyDescent="0.25">
      <c r="B70" s="373">
        <v>22020700</v>
      </c>
      <c r="C70" s="374" t="s">
        <v>66</v>
      </c>
      <c r="D70" s="742"/>
      <c r="E70" s="548"/>
      <c r="F70" s="549"/>
      <c r="G70" s="549"/>
    </row>
    <row r="71" spans="2:7" x14ac:dyDescent="0.2">
      <c r="B71" s="377">
        <v>22020701</v>
      </c>
      <c r="C71" s="378" t="s">
        <v>1179</v>
      </c>
      <c r="D71" s="740" t="str">
        <f t="shared" ref="D71:D79" si="4">B71&amp;" - "&amp;C71</f>
        <v>22020701 - FINANCIAL CONSULTING</v>
      </c>
      <c r="E71" s="551">
        <v>813640</v>
      </c>
      <c r="F71" s="552">
        <v>1500000</v>
      </c>
      <c r="G71" s="552"/>
    </row>
    <row r="72" spans="2:7" hidden="1" x14ac:dyDescent="0.2">
      <c r="B72" s="377">
        <v>22020702</v>
      </c>
      <c r="C72" s="378" t="s">
        <v>1180</v>
      </c>
      <c r="D72" s="740" t="str">
        <f t="shared" si="4"/>
        <v>22020702 - INFORMATION TECHNOLOGY CONSULTING</v>
      </c>
      <c r="E72" s="551"/>
      <c r="F72" s="552">
        <v>0</v>
      </c>
      <c r="G72" s="552"/>
    </row>
    <row r="73" spans="2:7" ht="15" thickBot="1" x14ac:dyDescent="0.25">
      <c r="B73" s="377">
        <v>22020703</v>
      </c>
      <c r="C73" s="378" t="s">
        <v>1181</v>
      </c>
      <c r="D73" s="740" t="str">
        <f t="shared" si="4"/>
        <v>22020703 - LEGAL SERVICES</v>
      </c>
      <c r="E73" s="551">
        <v>10848480</v>
      </c>
      <c r="F73" s="552">
        <v>20000000</v>
      </c>
      <c r="G73" s="552"/>
    </row>
    <row r="74" spans="2:7" ht="15" hidden="1" thickBot="1" x14ac:dyDescent="0.25">
      <c r="B74" s="377">
        <v>22020704</v>
      </c>
      <c r="C74" s="378" t="s">
        <v>1182</v>
      </c>
      <c r="D74" s="740" t="str">
        <f t="shared" si="4"/>
        <v>22020704 - ENGINEERING SERVICES</v>
      </c>
      <c r="E74" s="551"/>
      <c r="F74" s="552">
        <v>0</v>
      </c>
      <c r="G74" s="552"/>
    </row>
    <row r="75" spans="2:7" ht="15" hidden="1" thickBot="1" x14ac:dyDescent="0.25">
      <c r="B75" s="377">
        <v>22020705</v>
      </c>
      <c r="C75" s="378" t="s">
        <v>1183</v>
      </c>
      <c r="D75" s="740" t="str">
        <f t="shared" si="4"/>
        <v>22020705 - ARCHITECTURAL SERVICES</v>
      </c>
      <c r="E75" s="551"/>
      <c r="F75" s="552">
        <v>0</v>
      </c>
      <c r="G75" s="552"/>
    </row>
    <row r="76" spans="2:7" ht="15" hidden="1" thickBot="1" x14ac:dyDescent="0.25">
      <c r="B76" s="377">
        <v>22020706</v>
      </c>
      <c r="C76" s="378" t="s">
        <v>1184</v>
      </c>
      <c r="D76" s="740" t="str">
        <f t="shared" si="4"/>
        <v>22020706 - SURVEYING SERVICES</v>
      </c>
      <c r="E76" s="551"/>
      <c r="F76" s="552">
        <v>0</v>
      </c>
      <c r="G76" s="552"/>
    </row>
    <row r="77" spans="2:7" ht="15" hidden="1" thickBot="1" x14ac:dyDescent="0.25">
      <c r="B77" s="377">
        <v>22020707</v>
      </c>
      <c r="C77" s="378" t="s">
        <v>1185</v>
      </c>
      <c r="D77" s="740" t="str">
        <f t="shared" si="4"/>
        <v>22020707 - AGRICULTURAL CONSULTING</v>
      </c>
      <c r="E77" s="551"/>
      <c r="F77" s="552">
        <v>0</v>
      </c>
      <c r="G77" s="552"/>
    </row>
    <row r="78" spans="2:7" ht="15" hidden="1" thickBot="1" x14ac:dyDescent="0.25">
      <c r="B78" s="377">
        <v>22020708</v>
      </c>
      <c r="C78" s="378" t="s">
        <v>1186</v>
      </c>
      <c r="D78" s="740" t="str">
        <f t="shared" si="4"/>
        <v>22020708 - MEDICAL CONSULTING</v>
      </c>
      <c r="E78" s="551"/>
      <c r="F78" s="552">
        <v>0</v>
      </c>
      <c r="G78" s="552"/>
    </row>
    <row r="79" spans="2:7" ht="15" hidden="1" thickBot="1" x14ac:dyDescent="0.25">
      <c r="B79" s="377">
        <v>22020709</v>
      </c>
      <c r="C79" s="378" t="s">
        <v>1187</v>
      </c>
      <c r="D79" s="740" t="str">
        <f t="shared" si="4"/>
        <v>22020709 - AUDITING OF ACCOUNTS</v>
      </c>
      <c r="E79" s="551"/>
      <c r="F79" s="552">
        <v>0</v>
      </c>
      <c r="G79" s="552"/>
    </row>
    <row r="80" spans="2:7" ht="15.75" thickBot="1" x14ac:dyDescent="0.3">
      <c r="B80" s="384"/>
      <c r="C80" s="385" t="s">
        <v>1188</v>
      </c>
      <c r="D80" s="741">
        <f>SUM(D71:D79)</f>
        <v>0</v>
      </c>
      <c r="E80" s="559">
        <f>SUM(E71:E79)</f>
        <v>11662120</v>
      </c>
      <c r="F80" s="560">
        <f>SUM(F71:F79)</f>
        <v>21500000</v>
      </c>
      <c r="G80" s="560"/>
    </row>
    <row r="81" spans="2:7" ht="15" x14ac:dyDescent="0.25">
      <c r="B81" s="373">
        <v>22020800</v>
      </c>
      <c r="C81" s="374" t="s">
        <v>68</v>
      </c>
      <c r="D81" s="742"/>
      <c r="E81" s="548"/>
      <c r="F81" s="549"/>
      <c r="G81" s="549"/>
    </row>
    <row r="82" spans="2:7" x14ac:dyDescent="0.2">
      <c r="B82" s="377">
        <v>22020801</v>
      </c>
      <c r="C82" s="378" t="s">
        <v>1189</v>
      </c>
      <c r="D82" s="740" t="str">
        <f t="shared" ref="D82:D87" si="5">B82&amp;" - "&amp;C82</f>
        <v>22020801 - MOTOR VEHICLE  FUEL COST</v>
      </c>
      <c r="E82" s="551">
        <v>5424240</v>
      </c>
      <c r="F82" s="552">
        <v>10000000</v>
      </c>
      <c r="G82" s="552"/>
    </row>
    <row r="83" spans="2:7" hidden="1" x14ac:dyDescent="0.2">
      <c r="B83" s="377">
        <v>22020802</v>
      </c>
      <c r="C83" s="378" t="s">
        <v>1190</v>
      </c>
      <c r="D83" s="740" t="str">
        <f t="shared" si="5"/>
        <v>22020802 - OTHER TRANSPORT EQUIPMENT FUEL COST</v>
      </c>
      <c r="E83" s="551"/>
      <c r="F83" s="552">
        <v>0</v>
      </c>
      <c r="G83" s="552"/>
    </row>
    <row r="84" spans="2:7" ht="15" thickBot="1" x14ac:dyDescent="0.25">
      <c r="B84" s="377">
        <v>22020803</v>
      </c>
      <c r="C84" s="378" t="s">
        <v>1191</v>
      </c>
      <c r="D84" s="740" t="str">
        <f t="shared" si="5"/>
        <v>22020803 - PLANT / GENERATOR FUEL COST</v>
      </c>
      <c r="E84" s="551">
        <v>3254540</v>
      </c>
      <c r="F84" s="552">
        <v>6000000</v>
      </c>
      <c r="G84" s="552"/>
    </row>
    <row r="85" spans="2:7" ht="15" hidden="1" thickBot="1" x14ac:dyDescent="0.25">
      <c r="B85" s="377">
        <v>22020804</v>
      </c>
      <c r="C85" s="378" t="s">
        <v>1192</v>
      </c>
      <c r="D85" s="740" t="str">
        <f t="shared" si="5"/>
        <v>22020804 - AIRCRAFT FUEL COST</v>
      </c>
      <c r="E85" s="551"/>
      <c r="F85" s="552">
        <v>0</v>
      </c>
      <c r="G85" s="552"/>
    </row>
    <row r="86" spans="2:7" ht="15" hidden="1" thickBot="1" x14ac:dyDescent="0.25">
      <c r="B86" s="377">
        <v>22020805</v>
      </c>
      <c r="C86" s="378" t="s">
        <v>1193</v>
      </c>
      <c r="D86" s="740" t="str">
        <f t="shared" si="5"/>
        <v>22020805 - SEA BOAT FUEL COST</v>
      </c>
      <c r="E86" s="551"/>
      <c r="F86" s="552">
        <v>0</v>
      </c>
      <c r="G86" s="552"/>
    </row>
    <row r="87" spans="2:7" ht="15" hidden="1" thickBot="1" x14ac:dyDescent="0.25">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8678780</v>
      </c>
      <c r="F88" s="560">
        <f>SUM(F82:F87)</f>
        <v>16000000</v>
      </c>
      <c r="G88" s="560"/>
    </row>
    <row r="89" spans="2:7" ht="15" x14ac:dyDescent="0.25">
      <c r="B89" s="373">
        <v>22020900</v>
      </c>
      <c r="C89" s="374" t="s">
        <v>70</v>
      </c>
      <c r="D89" s="742"/>
      <c r="E89" s="548"/>
      <c r="F89" s="549"/>
      <c r="G89" s="549"/>
    </row>
    <row r="90" spans="2:7" x14ac:dyDescent="0.2">
      <c r="B90" s="377">
        <v>22020901</v>
      </c>
      <c r="C90" s="378" t="s">
        <v>1196</v>
      </c>
      <c r="D90" s="740" t="str">
        <f t="shared" ref="D90:D96" si="6">B90&amp;" - "&amp;C90</f>
        <v>22020901 - BANK CHARGES (OTHER THAN INTEREST)</v>
      </c>
      <c r="E90" s="551">
        <v>1084850</v>
      </c>
      <c r="F90" s="552">
        <v>2000000</v>
      </c>
      <c r="G90" s="552"/>
    </row>
    <row r="91" spans="2:7" ht="15" thickBot="1" x14ac:dyDescent="0.25">
      <c r="B91" s="377">
        <v>22020902</v>
      </c>
      <c r="C91" s="378" t="s">
        <v>1197</v>
      </c>
      <c r="D91" s="740" t="str">
        <f t="shared" si="6"/>
        <v>22020902 - INSURANCE PREMIUM</v>
      </c>
      <c r="E91" s="551">
        <v>5424240</v>
      </c>
      <c r="F91" s="552">
        <v>10000000</v>
      </c>
      <c r="G91" s="552"/>
    </row>
    <row r="92" spans="2:7" ht="15" hidden="1" thickBot="1" x14ac:dyDescent="0.25">
      <c r="B92" s="377">
        <v>22020904</v>
      </c>
      <c r="C92" s="378" t="s">
        <v>1198</v>
      </c>
      <c r="D92" s="740" t="str">
        <f t="shared" si="6"/>
        <v>22020904 - OTHER  CRF BANK CHARGES</v>
      </c>
      <c r="E92" s="551"/>
      <c r="F92" s="552">
        <v>0</v>
      </c>
      <c r="G92" s="552"/>
    </row>
    <row r="93" spans="2:7" ht="15" hidden="1" thickBot="1" x14ac:dyDescent="0.25">
      <c r="B93" s="377">
        <v>22020905</v>
      </c>
      <c r="C93" s="378" t="s">
        <v>1199</v>
      </c>
      <c r="D93" s="740" t="str">
        <f t="shared" si="6"/>
        <v>22020905 - INTEREST/DISCOUNT ON FOREIGN LOAN</v>
      </c>
      <c r="E93" s="551"/>
      <c r="F93" s="552">
        <v>0</v>
      </c>
      <c r="G93" s="552"/>
    </row>
    <row r="94" spans="2:7" ht="15" hidden="1" thickBot="1" x14ac:dyDescent="0.25">
      <c r="B94" s="377">
        <v>22020906</v>
      </c>
      <c r="C94" s="378" t="s">
        <v>1200</v>
      </c>
      <c r="D94" s="740" t="str">
        <f t="shared" si="6"/>
        <v>22020906 - FOREIGN INTEREST/DISCOUNT-SHORT TERM BORROWINGS</v>
      </c>
      <c r="E94" s="551"/>
      <c r="F94" s="552">
        <v>0</v>
      </c>
      <c r="G94" s="552"/>
    </row>
    <row r="95" spans="2:7" ht="15" hidden="1" thickBot="1" x14ac:dyDescent="0.25">
      <c r="B95" s="377">
        <v>22020907</v>
      </c>
      <c r="C95" s="378" t="s">
        <v>1201</v>
      </c>
      <c r="D95" s="740" t="str">
        <f t="shared" si="6"/>
        <v>22020907 - DOMESTIC INTEREST/DISCOUNT-TREASURY BILL</v>
      </c>
      <c r="E95" s="551"/>
      <c r="F95" s="552">
        <v>0</v>
      </c>
      <c r="G95" s="552"/>
    </row>
    <row r="96" spans="2:7" ht="15" hidden="1" thickBot="1" x14ac:dyDescent="0.25">
      <c r="B96" s="377">
        <v>22020908</v>
      </c>
      <c r="C96" s="378" t="s">
        <v>1202</v>
      </c>
      <c r="D96" s="740" t="str">
        <f t="shared" si="6"/>
        <v>22020908 - DOMESTIC INTEREST/DISCOUNT-SHORT TERM BORROWINGS</v>
      </c>
      <c r="E96" s="551"/>
      <c r="F96" s="552">
        <v>0</v>
      </c>
      <c r="G96" s="552"/>
    </row>
    <row r="97" spans="2:7" ht="15.75" thickBot="1" x14ac:dyDescent="0.3">
      <c r="B97" s="384"/>
      <c r="C97" s="385" t="s">
        <v>1203</v>
      </c>
      <c r="D97" s="741">
        <f>SUM(D90:D96)</f>
        <v>0</v>
      </c>
      <c r="E97" s="559">
        <f>SUM(E90:E96)</f>
        <v>6509090</v>
      </c>
      <c r="F97" s="560">
        <f>SUM(F90:F96)</f>
        <v>12000000</v>
      </c>
      <c r="G97" s="560"/>
    </row>
    <row r="98" spans="2:7" ht="15" x14ac:dyDescent="0.25">
      <c r="B98" s="373">
        <v>22021000</v>
      </c>
      <c r="C98" s="374" t="s">
        <v>72</v>
      </c>
      <c r="D98" s="742"/>
      <c r="E98" s="548"/>
      <c r="F98" s="549"/>
      <c r="G98" s="549"/>
    </row>
    <row r="99" spans="2:7" x14ac:dyDescent="0.2">
      <c r="B99" s="377">
        <v>22021001</v>
      </c>
      <c r="C99" s="378" t="s">
        <v>1204</v>
      </c>
      <c r="D99" s="740" t="str">
        <f t="shared" ref="D99:D112" si="7">B99&amp;" - "&amp;C99</f>
        <v>22021001 - REFRESHMENT &amp; MEALS</v>
      </c>
      <c r="E99" s="551">
        <v>27121190</v>
      </c>
      <c r="F99" s="552">
        <v>50000000</v>
      </c>
      <c r="G99" s="552"/>
    </row>
    <row r="100" spans="2:7" x14ac:dyDescent="0.2">
      <c r="B100" s="377">
        <v>22021002</v>
      </c>
      <c r="C100" s="378" t="s">
        <v>1205</v>
      </c>
      <c r="D100" s="740" t="str">
        <f t="shared" si="7"/>
        <v>22021002 - HONORARIUM &amp; SITTING ALLOWANCE</v>
      </c>
      <c r="E100" s="551">
        <v>189848320</v>
      </c>
      <c r="F100" s="552">
        <v>300000000</v>
      </c>
      <c r="G100" s="552"/>
    </row>
    <row r="101" spans="2:7" x14ac:dyDescent="0.2">
      <c r="B101" s="377">
        <v>22021003</v>
      </c>
      <c r="C101" s="378" t="s">
        <v>1206</v>
      </c>
      <c r="D101" s="740" t="str">
        <f t="shared" si="7"/>
        <v>22021003 - PUBLICITY &amp; ADVERTISEMENTS</v>
      </c>
      <c r="E101" s="551">
        <v>5424240</v>
      </c>
      <c r="F101" s="552">
        <v>10000000</v>
      </c>
      <c r="G101" s="552"/>
    </row>
    <row r="102" spans="2:7" hidden="1" x14ac:dyDescent="0.2">
      <c r="B102" s="377">
        <v>22021004</v>
      </c>
      <c r="C102" s="378" t="s">
        <v>1207</v>
      </c>
      <c r="D102" s="740" t="str">
        <f t="shared" si="7"/>
        <v>22021004 - MEDICAL EXPENSES-LOCAL</v>
      </c>
      <c r="E102" s="551"/>
      <c r="F102" s="552">
        <v>0</v>
      </c>
      <c r="G102" s="552"/>
    </row>
    <row r="103" spans="2:7" x14ac:dyDescent="0.2">
      <c r="B103" s="377">
        <v>22021006</v>
      </c>
      <c r="C103" s="378" t="s">
        <v>1208</v>
      </c>
      <c r="D103" s="740" t="str">
        <f t="shared" si="7"/>
        <v>22021006 - POSTAGES &amp; COURIER SERVICES</v>
      </c>
      <c r="E103" s="551">
        <v>110620</v>
      </c>
      <c r="F103" s="552">
        <v>203000</v>
      </c>
      <c r="G103" s="552"/>
    </row>
    <row r="104" spans="2:7" x14ac:dyDescent="0.2">
      <c r="B104" s="377">
        <v>22021007</v>
      </c>
      <c r="C104" s="378" t="s">
        <v>1209</v>
      </c>
      <c r="D104" s="740" t="str">
        <f t="shared" si="7"/>
        <v>22021007 - WELFARE PACKAGES</v>
      </c>
      <c r="E104" s="551">
        <v>103060510</v>
      </c>
      <c r="F104" s="552">
        <v>190000000</v>
      </c>
      <c r="G104" s="552"/>
    </row>
    <row r="105" spans="2:7" ht="15" thickBot="1" x14ac:dyDescent="0.25">
      <c r="B105" s="377">
        <v>22021008</v>
      </c>
      <c r="C105" s="378" t="s">
        <v>1210</v>
      </c>
      <c r="D105" s="740" t="str">
        <f t="shared" si="7"/>
        <v>22021008 - SUBSCRIPTION TO PROFESSIONAL BODIES</v>
      </c>
      <c r="E105" s="551">
        <v>32545430</v>
      </c>
      <c r="F105" s="552">
        <v>60000000</v>
      </c>
      <c r="G105" s="552"/>
    </row>
    <row r="106" spans="2:7" ht="15" hidden="1" thickBot="1" x14ac:dyDescent="0.25">
      <c r="B106" s="377">
        <v>22021009</v>
      </c>
      <c r="C106" s="378" t="s">
        <v>1211</v>
      </c>
      <c r="D106" s="740" t="str">
        <f t="shared" si="7"/>
        <v>22021009 - SPORTING ACTIVITIES</v>
      </c>
      <c r="E106" s="551"/>
      <c r="F106" s="552">
        <v>0</v>
      </c>
      <c r="G106" s="552"/>
    </row>
    <row r="107" spans="2:7" ht="15" hidden="1" thickBot="1" x14ac:dyDescent="0.25">
      <c r="B107" s="377">
        <v>22021010</v>
      </c>
      <c r="C107" s="378" t="s">
        <v>1212</v>
      </c>
      <c r="D107" s="740" t="str">
        <f t="shared" si="7"/>
        <v>22021010 - DIRECT TEACHING &amp; LABORATORY COST</v>
      </c>
      <c r="E107" s="551"/>
      <c r="F107" s="552">
        <v>0</v>
      </c>
      <c r="G107" s="552"/>
    </row>
    <row r="108" spans="2:7" ht="15" hidden="1" thickBot="1" x14ac:dyDescent="0.25">
      <c r="B108" s="377">
        <v>22021014</v>
      </c>
      <c r="C108" s="378" t="s">
        <v>1213</v>
      </c>
      <c r="D108" s="740" t="str">
        <f t="shared" si="7"/>
        <v>22021014 - ANNUAL BUDGET EXPENSES AND ADMINISTRATION</v>
      </c>
      <c r="E108" s="551"/>
      <c r="F108" s="552">
        <v>0</v>
      </c>
      <c r="G108" s="552"/>
    </row>
    <row r="109" spans="2:7" ht="15" hidden="1" thickBot="1" x14ac:dyDescent="0.25">
      <c r="B109" s="377">
        <v>22021020</v>
      </c>
      <c r="C109" s="378" t="s">
        <v>1214</v>
      </c>
      <c r="D109" s="740" t="str">
        <f t="shared" si="7"/>
        <v>22021020 - ELECTION-LOGISTICS SUPPORT</v>
      </c>
      <c r="E109" s="551"/>
      <c r="F109" s="552">
        <v>0</v>
      </c>
      <c r="G109" s="552"/>
    </row>
    <row r="110" spans="2:7" ht="15" hidden="1" thickBot="1" x14ac:dyDescent="0.25">
      <c r="B110" s="377">
        <v>22021037</v>
      </c>
      <c r="C110" s="378" t="s">
        <v>1215</v>
      </c>
      <c r="D110" s="740" t="str">
        <f t="shared" si="7"/>
        <v>22021037 - MARGIN FOR INCREASE IN COSTS</v>
      </c>
      <c r="E110" s="551"/>
      <c r="F110" s="552">
        <v>0</v>
      </c>
      <c r="G110" s="552"/>
    </row>
    <row r="111" spans="2:7" ht="15" hidden="1" thickBot="1" x14ac:dyDescent="0.25">
      <c r="B111" s="377">
        <v>22021041</v>
      </c>
      <c r="C111" s="378" t="s">
        <v>1216</v>
      </c>
      <c r="D111" s="740" t="str">
        <f t="shared" si="7"/>
        <v>22021041 - CONTINGENCY</v>
      </c>
      <c r="E111" s="551"/>
      <c r="F111" s="552">
        <v>0</v>
      </c>
      <c r="G111" s="552"/>
    </row>
    <row r="112" spans="2:7" ht="15" hidden="1" thickBot="1" x14ac:dyDescent="0.25">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358110310</v>
      </c>
      <c r="F113" s="560">
        <f>SUM(F99:F112)</f>
        <v>610203000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tr">
        <f t="shared" ref="D116:D123" si="8">B116&amp;" - "&amp;C116</f>
        <v>22030101 - MOTOR CYCLE ADVANCES</v>
      </c>
      <c r="E116" s="551"/>
      <c r="F116" s="552">
        <v>0</v>
      </c>
      <c r="G116" s="552"/>
    </row>
    <row r="117" spans="2:7" hidden="1" x14ac:dyDescent="0.2">
      <c r="B117" s="377">
        <v>22030102</v>
      </c>
      <c r="C117" s="378" t="s">
        <v>1222</v>
      </c>
      <c r="D117" s="740" t="str">
        <f t="shared" si="8"/>
        <v>22030102 - BICYCLE ADVANCES</v>
      </c>
      <c r="E117" s="551"/>
      <c r="F117" s="552">
        <v>0</v>
      </c>
      <c r="G117" s="552"/>
    </row>
    <row r="118" spans="2:7" hidden="1" x14ac:dyDescent="0.2">
      <c r="B118" s="377">
        <v>22030103</v>
      </c>
      <c r="C118" s="378" t="s">
        <v>1223</v>
      </c>
      <c r="D118" s="740" t="str">
        <f t="shared" si="8"/>
        <v>22030103 - REFURBISHING ADVANCES</v>
      </c>
      <c r="E118" s="551"/>
      <c r="F118" s="552">
        <v>0</v>
      </c>
      <c r="G118" s="552"/>
    </row>
    <row r="119" spans="2:7" hidden="1" x14ac:dyDescent="0.2">
      <c r="B119" s="377">
        <v>22030104</v>
      </c>
      <c r="C119" s="378" t="s">
        <v>1224</v>
      </c>
      <c r="D119" s="740" t="str">
        <f t="shared" si="8"/>
        <v>22030104 - CORRESPONDENCE ADVANCES</v>
      </c>
      <c r="E119" s="551"/>
      <c r="F119" s="552">
        <v>0</v>
      </c>
      <c r="G119" s="552"/>
    </row>
    <row r="120" spans="2:7" hidden="1" x14ac:dyDescent="0.2">
      <c r="B120" s="377">
        <v>22030105</v>
      </c>
      <c r="C120" s="378" t="s">
        <v>1225</v>
      </c>
      <c r="D120" s="740" t="str">
        <f t="shared" si="8"/>
        <v>22030105 - SPECTACLE ADVANCES</v>
      </c>
      <c r="E120" s="551"/>
      <c r="F120" s="552">
        <v>0</v>
      </c>
      <c r="G120" s="552"/>
    </row>
    <row r="121" spans="2:7" hidden="1" x14ac:dyDescent="0.2">
      <c r="B121" s="377">
        <v>22030106</v>
      </c>
      <c r="C121" s="378" t="s">
        <v>688</v>
      </c>
      <c r="D121" s="740" t="str">
        <f t="shared" si="8"/>
        <v>22030106 - MOTOR VEHICLE ADVANCES</v>
      </c>
      <c r="E121" s="551"/>
      <c r="F121" s="552">
        <v>0</v>
      </c>
      <c r="G121" s="552"/>
    </row>
    <row r="122" spans="2:7" hidden="1" x14ac:dyDescent="0.2">
      <c r="B122" s="377">
        <v>22030107</v>
      </c>
      <c r="C122" s="378" t="s">
        <v>1226</v>
      </c>
      <c r="D122" s="740" t="str">
        <f t="shared" si="8"/>
        <v>22030107 - FURNISHING ADVANCES</v>
      </c>
      <c r="E122" s="551"/>
      <c r="F122" s="552">
        <v>0</v>
      </c>
      <c r="G122" s="552"/>
    </row>
    <row r="123" spans="2:7" hidden="1" x14ac:dyDescent="0.2">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 hidden="1" x14ac:dyDescent="0.25">
      <c r="B125" s="373">
        <v>22040000</v>
      </c>
      <c r="C125" s="374" t="s">
        <v>1229</v>
      </c>
      <c r="D125" s="742"/>
      <c r="E125" s="548"/>
      <c r="F125" s="549"/>
      <c r="G125" s="549"/>
    </row>
    <row r="126" spans="2:7" ht="15" hidden="1" x14ac:dyDescent="0.25">
      <c r="B126" s="373">
        <v>22040100</v>
      </c>
      <c r="C126" s="374" t="s">
        <v>76</v>
      </c>
      <c r="D126" s="742"/>
      <c r="E126" s="548"/>
      <c r="F126" s="549"/>
      <c r="G126" s="549"/>
    </row>
    <row r="127" spans="2:7" hidden="1" x14ac:dyDescent="0.2">
      <c r="B127" s="377">
        <v>22040101</v>
      </c>
      <c r="C127" s="378" t="s">
        <v>1231</v>
      </c>
      <c r="D127" s="740" t="str">
        <f t="shared" ref="D127:D133" si="9">B127&amp;" - "&amp;C127</f>
        <v>22040101 - GRANT TO OTHER STATE GOVERNMENTS - CURRENT</v>
      </c>
      <c r="E127" s="551"/>
      <c r="F127" s="552">
        <v>0</v>
      </c>
      <c r="G127" s="552"/>
    </row>
    <row r="128" spans="2:7" hidden="1" x14ac:dyDescent="0.2">
      <c r="B128" s="377">
        <v>22040103</v>
      </c>
      <c r="C128" s="378" t="s">
        <v>1232</v>
      </c>
      <c r="D128" s="740" t="str">
        <f t="shared" si="9"/>
        <v xml:space="preserve">22040103 - GRANT TO LOCAL GOVERNMENTS -CURRENT </v>
      </c>
      <c r="E128" s="551"/>
      <c r="F128" s="552">
        <v>0</v>
      </c>
      <c r="G128" s="552"/>
    </row>
    <row r="129" spans="2:7" hidden="1" x14ac:dyDescent="0.2">
      <c r="B129" s="377">
        <v>22040105</v>
      </c>
      <c r="C129" s="378" t="s">
        <v>1233</v>
      </c>
      <c r="D129" s="740" t="str">
        <f t="shared" si="9"/>
        <v>22040105 - GRANTS TO GOVERNMENT OWNED COMPANIES - CURRENT</v>
      </c>
      <c r="E129" s="551"/>
      <c r="F129" s="552">
        <v>0</v>
      </c>
      <c r="G129" s="552"/>
    </row>
    <row r="130" spans="2:7" hidden="1" x14ac:dyDescent="0.2">
      <c r="B130" s="377">
        <v>22040107</v>
      </c>
      <c r="C130" s="378" t="s">
        <v>1234</v>
      </c>
      <c r="D130" s="740" t="str">
        <f t="shared" si="9"/>
        <v>22040107 - GRANT TO PRIVATE COMPANIES - CURRENT</v>
      </c>
      <c r="E130" s="551"/>
      <c r="F130" s="552">
        <v>0</v>
      </c>
      <c r="G130" s="552"/>
    </row>
    <row r="131" spans="2:7" hidden="1" x14ac:dyDescent="0.2">
      <c r="B131" s="377">
        <v>22040109</v>
      </c>
      <c r="C131" s="378" t="s">
        <v>1235</v>
      </c>
      <c r="D131" s="740" t="str">
        <f t="shared" si="9"/>
        <v>22040109 - GRANTS TO COMMUNITIES/NGOs</v>
      </c>
      <c r="E131" s="551"/>
      <c r="F131" s="552">
        <v>0</v>
      </c>
      <c r="G131" s="552"/>
    </row>
    <row r="132" spans="2:7" hidden="1" x14ac:dyDescent="0.2">
      <c r="B132" s="377">
        <v>22040110</v>
      </c>
      <c r="C132" s="378" t="s">
        <v>1236</v>
      </c>
      <c r="D132" s="740" t="str">
        <f t="shared" si="9"/>
        <v>22040110 - GRANTS TO ACADEMIC INSTITUTIONS</v>
      </c>
      <c r="E132" s="551"/>
      <c r="F132" s="552">
        <v>0</v>
      </c>
      <c r="G132" s="552"/>
    </row>
    <row r="133" spans="2:7" hidden="1" x14ac:dyDescent="0.2">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tr">
        <f>B136&amp;" - "&amp;C136</f>
        <v>22040203 - CONTRIBUTION TO INTERNATIONAL ORGANISATION</v>
      </c>
      <c r="E136" s="551"/>
      <c r="F136" s="552">
        <v>0</v>
      </c>
      <c r="G136" s="552"/>
    </row>
    <row r="137" spans="2:7" hidden="1" x14ac:dyDescent="0.2">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tr">
        <f t="shared" ref="D141:D147" si="10">B141&amp;" - "&amp;C141</f>
        <v>22050101 - SUBSIDY TO GOVERNMENT OWNED COMPANIES</v>
      </c>
      <c r="E141" s="551"/>
      <c r="F141" s="552">
        <v>0</v>
      </c>
      <c r="G141" s="552"/>
    </row>
    <row r="142" spans="2:7" hidden="1" x14ac:dyDescent="0.2">
      <c r="B142" s="377">
        <v>22050102</v>
      </c>
      <c r="C142" s="378" t="s">
        <v>1244</v>
      </c>
      <c r="D142" s="740" t="str">
        <f t="shared" si="10"/>
        <v>22050102 - MEAL SUBSIDY</v>
      </c>
      <c r="E142" s="551"/>
      <c r="F142" s="552">
        <v>0</v>
      </c>
      <c r="G142" s="552"/>
    </row>
    <row r="143" spans="2:7" hidden="1" x14ac:dyDescent="0.2">
      <c r="B143" s="377">
        <v>22050104</v>
      </c>
      <c r="C143" s="378" t="s">
        <v>1245</v>
      </c>
      <c r="D143" s="740" t="str">
        <f t="shared" si="10"/>
        <v>22050104 - PETROLEUM/ENERGY SUBSIDY</v>
      </c>
      <c r="E143" s="551"/>
      <c r="F143" s="552">
        <v>0</v>
      </c>
      <c r="G143" s="552"/>
    </row>
    <row r="144" spans="2:7" hidden="1" x14ac:dyDescent="0.2">
      <c r="B144" s="377">
        <v>22050105</v>
      </c>
      <c r="C144" s="378" t="s">
        <v>1246</v>
      </c>
      <c r="D144" s="740" t="str">
        <f t="shared" si="10"/>
        <v>22050105 - EDUCATION SUBSIDY</v>
      </c>
      <c r="E144" s="551"/>
      <c r="F144" s="552">
        <v>0</v>
      </c>
      <c r="G144" s="552"/>
    </row>
    <row r="145" spans="2:7" hidden="1" x14ac:dyDescent="0.2">
      <c r="B145" s="377">
        <v>22050106</v>
      </c>
      <c r="C145" s="378" t="s">
        <v>1247</v>
      </c>
      <c r="D145" s="740" t="str">
        <f t="shared" si="10"/>
        <v>22050106 - AGRICULTURAL INPUTS SUBSIDY</v>
      </c>
      <c r="E145" s="551"/>
      <c r="F145" s="552">
        <v>0</v>
      </c>
      <c r="G145" s="552"/>
    </row>
    <row r="146" spans="2:7" hidden="1" x14ac:dyDescent="0.2">
      <c r="B146" s="377">
        <v>22050107</v>
      </c>
      <c r="C146" s="378" t="s">
        <v>1248</v>
      </c>
      <c r="D146" s="740" t="str">
        <f t="shared" si="10"/>
        <v>22050107 - HEALTH SUBSIDY</v>
      </c>
      <c r="E146" s="551"/>
      <c r="F146" s="552">
        <v>0</v>
      </c>
      <c r="G146" s="552"/>
    </row>
    <row r="147" spans="2:7" hidden="1" x14ac:dyDescent="0.2">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tr">
        <f>B154&amp;" - "&amp;C154</f>
        <v>22070101 - PAYMENT FROM CRF TO FUND MDA RECURRENT EXPENDITURE</v>
      </c>
      <c r="E154" s="551"/>
      <c r="F154" s="552">
        <v>0</v>
      </c>
      <c r="G154" s="552"/>
    </row>
    <row r="155" spans="2:7" hidden="1" x14ac:dyDescent="0.2">
      <c r="B155" s="377">
        <v>22070102</v>
      </c>
      <c r="C155" s="378" t="s">
        <v>1254</v>
      </c>
      <c r="D155" s="740" t="str">
        <f>B155&amp;" - "&amp;C155</f>
        <v>22070102 - PAYMENT TO OTHER AGENCY TO FUND RECURRENT EXPEDITURE</v>
      </c>
      <c r="E155" s="551"/>
      <c r="F155" s="552">
        <v>0</v>
      </c>
      <c r="G155" s="552"/>
    </row>
    <row r="156" spans="2:7" hidden="1" x14ac:dyDescent="0.2">
      <c r="B156" s="377">
        <v>22070103</v>
      </c>
      <c r="C156" s="378" t="s">
        <v>1255</v>
      </c>
      <c r="D156" s="740" t="str">
        <f>B156&amp;" - "&amp;C156</f>
        <v>22070103 - PAYMENT OF SHARE OF STATE IGR TO LOCAL GOVERNMENTS</v>
      </c>
      <c r="E156" s="551"/>
      <c r="F156" s="552">
        <v>0</v>
      </c>
      <c r="G156" s="552"/>
    </row>
    <row r="157" spans="2:7" hidden="1" x14ac:dyDescent="0.2">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tr">
        <f>B161&amp;" - "&amp;C161</f>
        <v>22080101 - TRANSFER-PAYMENT TO UNEMPLOYED</v>
      </c>
      <c r="E161" s="551"/>
      <c r="F161" s="552">
        <v>0</v>
      </c>
      <c r="G161" s="552"/>
    </row>
    <row r="162" spans="2:7" hidden="1" x14ac:dyDescent="0.2">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tr">
        <f>B167&amp;" - "&amp;C167</f>
        <v>23040101 - TREE PLANTING</v>
      </c>
      <c r="E167" s="551"/>
      <c r="F167" s="552">
        <v>0</v>
      </c>
      <c r="G167" s="552"/>
    </row>
    <row r="168" spans="2:7" hidden="1" x14ac:dyDescent="0.2">
      <c r="B168" s="377">
        <v>23040102</v>
      </c>
      <c r="C168" s="378" t="s">
        <v>1263</v>
      </c>
      <c r="D168" s="740" t="str">
        <f>B168&amp;" - "&amp;C168</f>
        <v>23040102 - EROSION &amp; FLOOD CONTROL</v>
      </c>
      <c r="E168" s="551"/>
      <c r="F168" s="552">
        <v>0</v>
      </c>
      <c r="G168" s="552"/>
    </row>
    <row r="169" spans="2:7" hidden="1" x14ac:dyDescent="0.2">
      <c r="B169" s="377">
        <v>23040103</v>
      </c>
      <c r="C169" s="378" t="s">
        <v>1264</v>
      </c>
      <c r="D169" s="740" t="str">
        <f>B169&amp;" - "&amp;C169</f>
        <v>23040103 - WILDLIFE CONSERVATION</v>
      </c>
      <c r="E169" s="551"/>
      <c r="F169" s="552">
        <v>0</v>
      </c>
      <c r="G169" s="552"/>
    </row>
    <row r="170" spans="2:7" hidden="1" x14ac:dyDescent="0.2">
      <c r="B170" s="377">
        <v>23040104</v>
      </c>
      <c r="C170" s="378" t="s">
        <v>1265</v>
      </c>
      <c r="D170" s="740" t="str">
        <f>B170&amp;" - "&amp;C170</f>
        <v>23040104 - INDUSTRIAL POLLUTION PREVENTION &amp; CONTROL</v>
      </c>
      <c r="E170" s="551"/>
      <c r="F170" s="552">
        <v>0</v>
      </c>
      <c r="G170" s="552"/>
    </row>
    <row r="171" spans="2:7" hidden="1" x14ac:dyDescent="0.2">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 x14ac:dyDescent="0.25">
      <c r="B173" s="373">
        <v>23050000</v>
      </c>
      <c r="C173" s="374" t="s">
        <v>90</v>
      </c>
      <c r="D173" s="742"/>
      <c r="E173" s="548"/>
      <c r="F173" s="549"/>
      <c r="G173" s="549"/>
    </row>
    <row r="174" spans="2:7" ht="15" hidden="1" x14ac:dyDescent="0.25">
      <c r="B174" s="373">
        <v>23050100</v>
      </c>
      <c r="C174" s="374" t="s">
        <v>90</v>
      </c>
      <c r="D174" s="742"/>
      <c r="E174" s="548"/>
      <c r="F174" s="549"/>
      <c r="G174" s="549"/>
    </row>
    <row r="175" spans="2:7" hidden="1" x14ac:dyDescent="0.2">
      <c r="B175" s="377">
        <v>23050101</v>
      </c>
      <c r="C175" s="378" t="s">
        <v>1276</v>
      </c>
      <c r="D175" s="740" t="str">
        <f>B175&amp;" - "&amp;C175</f>
        <v>23050101 - RESEARCH AND DEVELOPMENT-RECURRENT (R&amp;D)</v>
      </c>
      <c r="E175" s="551"/>
      <c r="F175" s="552">
        <v>0</v>
      </c>
      <c r="G175" s="552"/>
    </row>
    <row r="176" spans="2:7" hidden="1" x14ac:dyDescent="0.2">
      <c r="B176" s="377">
        <v>23050102</v>
      </c>
      <c r="C176" s="378" t="s">
        <v>1269</v>
      </c>
      <c r="D176" s="740" t="str">
        <f>B176&amp;" - "&amp;C176</f>
        <v>23050102 - COMPUTER SOFTWARE ACQUISITION</v>
      </c>
      <c r="E176" s="551"/>
      <c r="F176" s="552">
        <v>0</v>
      </c>
      <c r="G176" s="552"/>
    </row>
    <row r="177" spans="2:7" hidden="1" x14ac:dyDescent="0.2">
      <c r="B177" s="377">
        <v>23050103</v>
      </c>
      <c r="C177" s="378" t="s">
        <v>1270</v>
      </c>
      <c r="D177" s="740" t="str">
        <f>B177&amp;" - "&amp;C177</f>
        <v>23050103 - MONITORING &amp; EVALUATION</v>
      </c>
      <c r="E177" s="551"/>
      <c r="F177" s="552">
        <v>0</v>
      </c>
      <c r="G177" s="552"/>
    </row>
    <row r="178" spans="2:7" ht="15" thickBot="1" x14ac:dyDescent="0.25">
      <c r="B178" s="377">
        <v>23050104</v>
      </c>
      <c r="C178" s="378" t="s">
        <v>1271</v>
      </c>
      <c r="D178" s="740" t="str">
        <f>B178&amp;" - "&amp;C178</f>
        <v>23050104 - ANNIVERSARIES/ CELEBRATIONS</v>
      </c>
      <c r="E178" s="551">
        <v>37969620</v>
      </c>
      <c r="F178" s="552">
        <v>70000000</v>
      </c>
      <c r="G178" s="552"/>
    </row>
    <row r="179" spans="2:7" ht="15" hidden="1" thickBot="1" x14ac:dyDescent="0.25">
      <c r="B179" s="377">
        <v>23050105</v>
      </c>
      <c r="C179" s="378" t="s">
        <v>1215</v>
      </c>
      <c r="D179" s="740" t="str">
        <f>B179&amp;" - "&amp;C179</f>
        <v>23050105 - MARGIN FOR INCREASE IN COSTS</v>
      </c>
      <c r="E179" s="551"/>
      <c r="F179" s="552">
        <v>0</v>
      </c>
      <c r="G179" s="552"/>
    </row>
    <row r="180" spans="2:7" ht="15.75" thickBot="1" x14ac:dyDescent="0.3">
      <c r="B180" s="384"/>
      <c r="C180" s="385" t="s">
        <v>1272</v>
      </c>
      <c r="D180" s="741"/>
      <c r="E180" s="559">
        <f>SUM(E175:E179)</f>
        <v>37969620</v>
      </c>
      <c r="F180" s="560">
        <f>SUM(F175:F179)</f>
        <v>70000000</v>
      </c>
      <c r="G180" s="560"/>
    </row>
    <row r="181" spans="2:7" ht="19.5" thickBot="1" x14ac:dyDescent="0.35">
      <c r="B181" s="398"/>
      <c r="C181" s="399" t="s">
        <v>1273</v>
      </c>
      <c r="D181" s="399"/>
      <c r="E181" s="571">
        <f>E180+E172+E163+E158+E151+E148+E138+E134+E124+E113+E97+E88+E80+E69+E60+E56+E41+E26+E14</f>
        <v>700000000</v>
      </c>
      <c r="F181" s="572">
        <f>F14+F26+F41+F56+F60+F69+F80+F88+F97+F113+F124+F134+F138+F148+F151+F158+F163+F172+F180</f>
        <v>1200503000</v>
      </c>
      <c r="G181" s="572"/>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1:G182"/>
  <sheetViews>
    <sheetView view="pageBreakPreview" zoomScale="84" zoomScaleSheetLayoutView="84" workbookViewId="0">
      <pane xSplit="2" ySplit="6" topLeftCell="C102"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911</v>
      </c>
      <c r="C2" s="1002"/>
      <c r="D2" s="1002"/>
      <c r="E2" s="1002"/>
      <c r="F2" s="1002"/>
    </row>
    <row r="3" spans="2:7" ht="5.0999999999999996" customHeight="1" x14ac:dyDescent="0.25">
      <c r="B3" s="734"/>
      <c r="C3" s="734"/>
      <c r="D3" s="734"/>
      <c r="E3" s="734"/>
      <c r="F3" s="734"/>
    </row>
    <row r="4" spans="2:7" s="421" customFormat="1" ht="27" thickBot="1" x14ac:dyDescent="0.45">
      <c r="B4" s="1028" t="s">
        <v>1275</v>
      </c>
      <c r="C4" s="1028"/>
      <c r="D4" s="1028"/>
      <c r="E4" s="1028"/>
      <c r="F4" s="1028"/>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hidden="1" x14ac:dyDescent="0.25">
      <c r="B9" s="373">
        <v>22020100</v>
      </c>
      <c r="C9" s="374" t="s">
        <v>54</v>
      </c>
      <c r="D9" s="739"/>
      <c r="E9" s="548"/>
      <c r="F9" s="549"/>
      <c r="G9" s="549"/>
    </row>
    <row r="10" spans="2:7" hidden="1" x14ac:dyDescent="0.25">
      <c r="B10" s="377">
        <v>22020101</v>
      </c>
      <c r="C10" s="378" t="s">
        <v>1123</v>
      </c>
      <c r="D10" s="740" t="s">
        <v>1277</v>
      </c>
      <c r="E10" s="551"/>
      <c r="F10" s="552">
        <v>0</v>
      </c>
      <c r="G10" s="552"/>
    </row>
    <row r="11" spans="2:7" hidden="1" x14ac:dyDescent="0.25">
      <c r="B11" s="377">
        <v>22020102</v>
      </c>
      <c r="C11" s="378" t="s">
        <v>1124</v>
      </c>
      <c r="D11" s="740" t="s">
        <v>1278</v>
      </c>
      <c r="E11" s="551"/>
      <c r="F11" s="552">
        <v>0</v>
      </c>
      <c r="G11" s="552"/>
    </row>
    <row r="12" spans="2:7" hidden="1" x14ac:dyDescent="0.25">
      <c r="B12" s="377">
        <v>22020103</v>
      </c>
      <c r="C12" s="378" t="s">
        <v>1125</v>
      </c>
      <c r="D12" s="740" t="s">
        <v>1279</v>
      </c>
      <c r="E12" s="551"/>
      <c r="F12" s="552">
        <v>0</v>
      </c>
      <c r="G12" s="552"/>
    </row>
    <row r="13" spans="2:7" hidden="1" x14ac:dyDescent="0.25">
      <c r="B13" s="377">
        <v>22020104</v>
      </c>
      <c r="C13" s="378" t="s">
        <v>1126</v>
      </c>
      <c r="D13" s="740" t="s">
        <v>1280</v>
      </c>
      <c r="E13" s="551"/>
      <c r="F13" s="552">
        <v>0</v>
      </c>
      <c r="G13" s="552"/>
    </row>
    <row r="14" spans="2:7" ht="15.75" hidden="1" thickBot="1" x14ac:dyDescent="0.3">
      <c r="B14" s="384"/>
      <c r="C14" s="385" t="s">
        <v>1127</v>
      </c>
      <c r="D14" s="741">
        <v>0</v>
      </c>
      <c r="E14" s="559">
        <f>SUM(E10:E13)</f>
        <v>0</v>
      </c>
      <c r="F14" s="560">
        <v>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t="15.75" thickBot="1" x14ac:dyDescent="0.3">
      <c r="B17" s="377">
        <v>22020202</v>
      </c>
      <c r="C17" s="378" t="s">
        <v>1129</v>
      </c>
      <c r="D17" s="740" t="s">
        <v>1282</v>
      </c>
      <c r="E17" s="551">
        <v>1444460</v>
      </c>
      <c r="F17" s="552">
        <v>2000000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1444460</v>
      </c>
      <c r="F26" s="560">
        <f>SUM(F16:F25)</f>
        <v>2000000</v>
      </c>
      <c r="G26" s="560"/>
    </row>
    <row r="27" spans="2:7" x14ac:dyDescent="0.25">
      <c r="B27" s="373">
        <v>22020300</v>
      </c>
      <c r="C27" s="374" t="s">
        <v>58</v>
      </c>
      <c r="D27" s="742"/>
      <c r="E27" s="548"/>
      <c r="F27" s="549"/>
      <c r="G27" s="549"/>
    </row>
    <row r="28" spans="2:7" x14ac:dyDescent="0.25">
      <c r="B28" s="377">
        <v>22020301</v>
      </c>
      <c r="C28" s="378" t="s">
        <v>1139</v>
      </c>
      <c r="D28" s="740" t="s">
        <v>1291</v>
      </c>
      <c r="E28" s="744">
        <v>1805580</v>
      </c>
      <c r="F28" s="552">
        <v>2500000</v>
      </c>
      <c r="G28" s="552"/>
    </row>
    <row r="29" spans="2:7" x14ac:dyDescent="0.25">
      <c r="B29" s="377">
        <v>22020302</v>
      </c>
      <c r="C29" s="378" t="s">
        <v>1140</v>
      </c>
      <c r="D29" s="740" t="s">
        <v>1292</v>
      </c>
      <c r="E29" s="551"/>
      <c r="F29" s="552">
        <v>0</v>
      </c>
      <c r="G29" s="552"/>
    </row>
    <row r="30" spans="2:7" x14ac:dyDescent="0.25">
      <c r="B30" s="377">
        <v>22020303</v>
      </c>
      <c r="C30" s="378" t="s">
        <v>1141</v>
      </c>
      <c r="D30" s="740" t="s">
        <v>1293</v>
      </c>
      <c r="E30" s="744">
        <v>1083350</v>
      </c>
      <c r="F30" s="552">
        <v>1500000</v>
      </c>
      <c r="G30" s="552"/>
    </row>
    <row r="31" spans="2:7" x14ac:dyDescent="0.25">
      <c r="B31" s="377">
        <v>22020304</v>
      </c>
      <c r="C31" s="378" t="s">
        <v>1142</v>
      </c>
      <c r="D31" s="740" t="s">
        <v>1294</v>
      </c>
      <c r="E31" s="551"/>
      <c r="F31" s="552">
        <v>0</v>
      </c>
      <c r="G31" s="552"/>
    </row>
    <row r="32" spans="2:7" ht="15.75" thickBot="1" x14ac:dyDescent="0.3">
      <c r="B32" s="377">
        <v>22020305</v>
      </c>
      <c r="C32" s="378" t="s">
        <v>1143</v>
      </c>
      <c r="D32" s="740" t="s">
        <v>1295</v>
      </c>
      <c r="E32" s="744">
        <v>722230</v>
      </c>
      <c r="F32" s="552">
        <v>1000000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3611160</v>
      </c>
      <c r="F41" s="560">
        <f>SUM(F28:F40)</f>
        <v>5000000</v>
      </c>
      <c r="G41" s="560"/>
    </row>
    <row r="42" spans="2:7" x14ac:dyDescent="0.25">
      <c r="B42" s="373">
        <v>22020400</v>
      </c>
      <c r="C42" s="374" t="s">
        <v>60</v>
      </c>
      <c r="D42" s="742"/>
      <c r="E42" s="548"/>
      <c r="F42" s="549"/>
      <c r="G42" s="549"/>
    </row>
    <row r="43" spans="2:7" x14ac:dyDescent="0.25">
      <c r="B43" s="377">
        <v>22020401</v>
      </c>
      <c r="C43" s="378" t="s">
        <v>1153</v>
      </c>
      <c r="D43" s="740" t="s">
        <v>1304</v>
      </c>
      <c r="E43" s="744">
        <v>2166690</v>
      </c>
      <c r="F43" s="552">
        <v>3000000</v>
      </c>
      <c r="G43" s="552"/>
    </row>
    <row r="44" spans="2:7" x14ac:dyDescent="0.25">
      <c r="B44" s="377">
        <v>22020402</v>
      </c>
      <c r="C44" s="378" t="s">
        <v>1154</v>
      </c>
      <c r="D44" s="740" t="s">
        <v>1305</v>
      </c>
      <c r="E44" s="744">
        <v>1444460</v>
      </c>
      <c r="F44" s="552">
        <v>2000000</v>
      </c>
      <c r="G44" s="552"/>
    </row>
    <row r="45" spans="2:7" x14ac:dyDescent="0.25">
      <c r="B45" s="377">
        <v>22020403</v>
      </c>
      <c r="C45" s="378" t="s">
        <v>1155</v>
      </c>
      <c r="D45" s="740" t="s">
        <v>1306</v>
      </c>
      <c r="E45" s="551"/>
      <c r="F45" s="552">
        <v>0</v>
      </c>
      <c r="G45" s="552"/>
    </row>
    <row r="46" spans="2:7" x14ac:dyDescent="0.25">
      <c r="B46" s="377">
        <v>22020404</v>
      </c>
      <c r="C46" s="378" t="s">
        <v>1156</v>
      </c>
      <c r="D46" s="740" t="s">
        <v>1307</v>
      </c>
      <c r="E46" s="744">
        <v>1083350</v>
      </c>
      <c r="F46" s="552">
        <v>1500000</v>
      </c>
      <c r="G46" s="552"/>
    </row>
    <row r="47" spans="2:7" x14ac:dyDescent="0.25">
      <c r="B47" s="377">
        <v>22020405</v>
      </c>
      <c r="C47" s="378" t="s">
        <v>1157</v>
      </c>
      <c r="D47" s="740" t="s">
        <v>1308</v>
      </c>
      <c r="E47" s="551"/>
      <c r="F47" s="552">
        <v>0</v>
      </c>
      <c r="G47" s="552"/>
    </row>
    <row r="48" spans="2:7" x14ac:dyDescent="0.25">
      <c r="B48" s="377">
        <v>22020406</v>
      </c>
      <c r="C48" s="378" t="s">
        <v>1158</v>
      </c>
      <c r="D48" s="740" t="s">
        <v>1309</v>
      </c>
      <c r="E48" s="744">
        <v>6500070</v>
      </c>
      <c r="F48" s="552">
        <v>9000000</v>
      </c>
      <c r="G48" s="552"/>
    </row>
    <row r="49" spans="2:7" x14ac:dyDescent="0.25">
      <c r="B49" s="377">
        <v>22020407</v>
      </c>
      <c r="C49" s="378" t="s">
        <v>1159</v>
      </c>
      <c r="D49" s="740" t="s">
        <v>1310</v>
      </c>
      <c r="E49" s="551"/>
      <c r="F49" s="552">
        <v>0</v>
      </c>
      <c r="G49" s="552"/>
    </row>
    <row r="50" spans="2:7" hidden="1" x14ac:dyDescent="0.25">
      <c r="B50" s="377">
        <v>22020408</v>
      </c>
      <c r="C50" s="378" t="s">
        <v>1161</v>
      </c>
      <c r="D50" s="740" t="s">
        <v>1311</v>
      </c>
      <c r="E50" s="551"/>
      <c r="F50" s="552">
        <v>0</v>
      </c>
      <c r="G50" s="552"/>
    </row>
    <row r="51" spans="2:7" hidden="1" x14ac:dyDescent="0.25">
      <c r="B51" s="377">
        <v>22020409</v>
      </c>
      <c r="C51" s="378" t="s">
        <v>1162</v>
      </c>
      <c r="D51" s="740" t="s">
        <v>1312</v>
      </c>
      <c r="E51" s="551"/>
      <c r="F51" s="552">
        <v>0</v>
      </c>
      <c r="G51" s="552"/>
    </row>
    <row r="52" spans="2:7" hidden="1" x14ac:dyDescent="0.25">
      <c r="B52" s="377">
        <v>22020410</v>
      </c>
      <c r="C52" s="378" t="s">
        <v>1163</v>
      </c>
      <c r="D52" s="740" t="s">
        <v>1313</v>
      </c>
      <c r="E52" s="551"/>
      <c r="F52" s="552">
        <v>0</v>
      </c>
      <c r="G52" s="552"/>
    </row>
    <row r="53" spans="2:7" hidden="1" x14ac:dyDescent="0.25">
      <c r="B53" s="377">
        <v>22020411</v>
      </c>
      <c r="C53" s="378" t="s">
        <v>1164</v>
      </c>
      <c r="D53" s="740" t="s">
        <v>1314</v>
      </c>
      <c r="E53" s="551"/>
      <c r="F53" s="552">
        <v>0</v>
      </c>
      <c r="G53" s="552"/>
    </row>
    <row r="54" spans="2:7" hidden="1" x14ac:dyDescent="0.25">
      <c r="B54" s="377">
        <v>22020412</v>
      </c>
      <c r="C54" s="378" t="s">
        <v>1165</v>
      </c>
      <c r="D54" s="740" t="s">
        <v>1315</v>
      </c>
      <c r="E54" s="551"/>
      <c r="F54" s="552">
        <v>0</v>
      </c>
      <c r="G54" s="552"/>
    </row>
    <row r="55" spans="2:7" ht="15.75" thickBot="1" x14ac:dyDescent="0.3">
      <c r="B55" s="377">
        <v>22020413</v>
      </c>
      <c r="C55" s="378" t="s">
        <v>1166</v>
      </c>
      <c r="D55" s="740" t="s">
        <v>1316</v>
      </c>
      <c r="E55" s="551"/>
      <c r="F55" s="552">
        <v>0</v>
      </c>
      <c r="G55" s="552"/>
    </row>
    <row r="56" spans="2:7" ht="15.75" thickBot="1" x14ac:dyDescent="0.3">
      <c r="B56" s="384"/>
      <c r="C56" s="385" t="s">
        <v>1167</v>
      </c>
      <c r="D56" s="741">
        <v>0</v>
      </c>
      <c r="E56" s="560">
        <f>SUM(E43:E55)</f>
        <v>11194570</v>
      </c>
      <c r="F56" s="560">
        <f>SUM(F43:F55)</f>
        <v>15500000</v>
      </c>
      <c r="G56" s="560"/>
    </row>
    <row r="57" spans="2:7" x14ac:dyDescent="0.25">
      <c r="B57" s="373">
        <v>22020500</v>
      </c>
      <c r="C57" s="374" t="s">
        <v>62</v>
      </c>
      <c r="D57" s="742"/>
      <c r="E57" s="548"/>
      <c r="F57" s="549"/>
      <c r="G57" s="549"/>
    </row>
    <row r="58" spans="2:7" x14ac:dyDescent="0.25">
      <c r="B58" s="377">
        <v>22020501</v>
      </c>
      <c r="C58" s="378" t="s">
        <v>1168</v>
      </c>
      <c r="D58" s="740" t="s">
        <v>1317</v>
      </c>
      <c r="E58" s="744">
        <v>7222300</v>
      </c>
      <c r="F58" s="552">
        <v>10000000</v>
      </c>
      <c r="G58" s="552"/>
    </row>
    <row r="59" spans="2:7" ht="15.75" thickBot="1" x14ac:dyDescent="0.3">
      <c r="B59" s="377">
        <v>22020502</v>
      </c>
      <c r="C59" s="378" t="s">
        <v>1169</v>
      </c>
      <c r="D59" s="740" t="s">
        <v>1318</v>
      </c>
      <c r="E59" s="551"/>
      <c r="F59" s="552">
        <v>0</v>
      </c>
      <c r="G59" s="552"/>
    </row>
    <row r="60" spans="2:7" ht="15.75" thickBot="1" x14ac:dyDescent="0.3">
      <c r="B60" s="384"/>
      <c r="C60" s="385" t="s">
        <v>1170</v>
      </c>
      <c r="D60" s="741">
        <v>0</v>
      </c>
      <c r="E60" s="560">
        <f>SUM(E58:E59)</f>
        <v>7222300</v>
      </c>
      <c r="F60" s="560">
        <f>SUM(F58:F59)</f>
        <v>10000000</v>
      </c>
      <c r="G60" s="560"/>
    </row>
    <row r="61" spans="2:7" x14ac:dyDescent="0.25">
      <c r="B61" s="373">
        <v>22020600</v>
      </c>
      <c r="C61" s="374" t="s">
        <v>64</v>
      </c>
      <c r="D61" s="742"/>
      <c r="E61" s="548"/>
      <c r="F61" s="549"/>
      <c r="G61" s="549"/>
    </row>
    <row r="62" spans="2:7"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idden="1" x14ac:dyDescent="0.25">
      <c r="B81" s="373">
        <v>22020800</v>
      </c>
      <c r="C81" s="374" t="s">
        <v>68</v>
      </c>
      <c r="D81" s="742"/>
      <c r="E81" s="548"/>
      <c r="F81" s="549"/>
      <c r="G81" s="549"/>
    </row>
    <row r="82" spans="2:7" hidden="1" x14ac:dyDescent="0.25">
      <c r="B82" s="377">
        <v>22020801</v>
      </c>
      <c r="C82" s="378" t="s">
        <v>1189</v>
      </c>
      <c r="D82" s="740" t="s">
        <v>1335</v>
      </c>
      <c r="E82" s="551"/>
      <c r="F82" s="552">
        <v>0</v>
      </c>
      <c r="G82" s="552"/>
    </row>
    <row r="83" spans="2:7" hidden="1" x14ac:dyDescent="0.25">
      <c r="B83" s="377">
        <v>22020802</v>
      </c>
      <c r="C83" s="378" t="s">
        <v>1190</v>
      </c>
      <c r="D83" s="740" t="s">
        <v>1336</v>
      </c>
      <c r="E83" s="551"/>
      <c r="F83" s="552">
        <v>0</v>
      </c>
      <c r="G83" s="552"/>
    </row>
    <row r="84" spans="2:7" hidden="1" x14ac:dyDescent="0.25">
      <c r="B84" s="377">
        <v>22020803</v>
      </c>
      <c r="C84" s="378" t="s">
        <v>1191</v>
      </c>
      <c r="D84" s="740" t="s">
        <v>1337</v>
      </c>
      <c r="E84" s="551"/>
      <c r="F84" s="552">
        <v>0</v>
      </c>
      <c r="G84" s="552"/>
    </row>
    <row r="85" spans="2:7" hidden="1" x14ac:dyDescent="0.25">
      <c r="B85" s="377">
        <v>22020804</v>
      </c>
      <c r="C85" s="378" t="s">
        <v>1192</v>
      </c>
      <c r="D85" s="740" t="s">
        <v>1338</v>
      </c>
      <c r="E85" s="551"/>
      <c r="F85" s="552">
        <v>0</v>
      </c>
      <c r="G85" s="552"/>
    </row>
    <row r="86" spans="2:7" hidden="1" x14ac:dyDescent="0.25">
      <c r="B86" s="377">
        <v>22020805</v>
      </c>
      <c r="C86" s="378" t="s">
        <v>1193</v>
      </c>
      <c r="D86" s="740" t="s">
        <v>1339</v>
      </c>
      <c r="E86" s="551"/>
      <c r="F86" s="552">
        <v>0</v>
      </c>
      <c r="G86" s="552"/>
    </row>
    <row r="87" spans="2:7" hidden="1" x14ac:dyDescent="0.25">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x14ac:dyDescent="0.25">
      <c r="B89" s="373">
        <v>22020900</v>
      </c>
      <c r="C89" s="374" t="s">
        <v>70</v>
      </c>
      <c r="D89" s="742"/>
      <c r="E89" s="548"/>
      <c r="F89" s="549"/>
      <c r="G89" s="549"/>
    </row>
    <row r="90" spans="2:7" ht="15.75" thickBot="1" x14ac:dyDescent="0.3">
      <c r="B90" s="377">
        <v>22020901</v>
      </c>
      <c r="C90" s="378" t="s">
        <v>1196</v>
      </c>
      <c r="D90" s="740" t="s">
        <v>1341</v>
      </c>
      <c r="E90" s="744">
        <v>144450</v>
      </c>
      <c r="F90" s="552">
        <v>200000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144450</v>
      </c>
      <c r="F97" s="560">
        <f>SUM(F90:F96)</f>
        <v>200000</v>
      </c>
      <c r="G97" s="560"/>
    </row>
    <row r="98" spans="2:7" x14ac:dyDescent="0.25">
      <c r="B98" s="373">
        <v>22021000</v>
      </c>
      <c r="C98" s="374" t="s">
        <v>72</v>
      </c>
      <c r="D98" s="742"/>
      <c r="E98" s="548"/>
      <c r="F98" s="549"/>
      <c r="G98" s="549"/>
    </row>
    <row r="99" spans="2:7" x14ac:dyDescent="0.25">
      <c r="B99" s="377">
        <v>22021001</v>
      </c>
      <c r="C99" s="378" t="s">
        <v>1204</v>
      </c>
      <c r="D99" s="740" t="s">
        <v>1348</v>
      </c>
      <c r="E99" s="744">
        <v>1105010</v>
      </c>
      <c r="F99" s="552">
        <v>1530000</v>
      </c>
      <c r="G99" s="552"/>
    </row>
    <row r="100" spans="2:7" x14ac:dyDescent="0.25">
      <c r="B100" s="377">
        <v>22021002</v>
      </c>
      <c r="C100" s="378" t="s">
        <v>1205</v>
      </c>
      <c r="D100" s="740" t="s">
        <v>1349</v>
      </c>
      <c r="E100" s="744">
        <v>1083350</v>
      </c>
      <c r="F100" s="552">
        <v>1500000</v>
      </c>
      <c r="G100" s="552"/>
    </row>
    <row r="101" spans="2:7" x14ac:dyDescent="0.25">
      <c r="B101" s="377">
        <v>22021003</v>
      </c>
      <c r="C101" s="378" t="s">
        <v>1206</v>
      </c>
      <c r="D101" s="740" t="s">
        <v>1350</v>
      </c>
      <c r="E101" s="551"/>
      <c r="F101" s="552">
        <v>0</v>
      </c>
      <c r="G101" s="552"/>
    </row>
    <row r="102" spans="2:7" x14ac:dyDescent="0.25">
      <c r="B102" s="377">
        <v>22021004</v>
      </c>
      <c r="C102" s="378" t="s">
        <v>1207</v>
      </c>
      <c r="D102" s="740" t="s">
        <v>1351</v>
      </c>
      <c r="E102" s="551"/>
      <c r="F102" s="552">
        <v>0</v>
      </c>
      <c r="G102" s="552"/>
    </row>
    <row r="103" spans="2:7" x14ac:dyDescent="0.25">
      <c r="B103" s="377">
        <v>22021006</v>
      </c>
      <c r="C103" s="378" t="s">
        <v>1208</v>
      </c>
      <c r="D103" s="740" t="s">
        <v>1352</v>
      </c>
      <c r="E103" s="551"/>
      <c r="F103" s="552">
        <v>0</v>
      </c>
      <c r="G103" s="552"/>
    </row>
    <row r="104" spans="2:7" ht="15.75" thickBot="1" x14ac:dyDescent="0.3">
      <c r="B104" s="377">
        <v>22021007</v>
      </c>
      <c r="C104" s="378" t="s">
        <v>1209</v>
      </c>
      <c r="D104" s="740" t="s">
        <v>1353</v>
      </c>
      <c r="E104" s="744">
        <v>24194700</v>
      </c>
      <c r="F104" s="552">
        <v>33500000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26383060</v>
      </c>
      <c r="F113" s="560">
        <f>SUM(F99:F112)</f>
        <v>36530000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50000000</v>
      </c>
      <c r="F181" s="572">
        <v>69230000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1:G182"/>
  <sheetViews>
    <sheetView view="pageBreakPreview" zoomScale="84" zoomScaleSheetLayoutView="84" workbookViewId="0">
      <pane xSplit="5" ySplit="7" topLeftCell="F8"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913</v>
      </c>
      <c r="C2" s="1002"/>
      <c r="D2" s="1002"/>
      <c r="E2" s="1002"/>
      <c r="F2" s="1002"/>
    </row>
    <row r="3" spans="2:7" ht="5.0999999999999996" customHeight="1" x14ac:dyDescent="0.25">
      <c r="B3" s="734"/>
      <c r="C3" s="734"/>
      <c r="D3" s="734"/>
      <c r="E3" s="734"/>
      <c r="F3" s="734"/>
    </row>
    <row r="4" spans="2:7" s="421" customFormat="1" ht="27" thickBot="1" x14ac:dyDescent="0.45">
      <c r="B4" s="1028" t="s">
        <v>1275</v>
      </c>
      <c r="C4" s="1028"/>
      <c r="D4" s="1028"/>
      <c r="E4" s="1028"/>
      <c r="F4" s="1028"/>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v>1390000</v>
      </c>
      <c r="F10" s="552">
        <v>1217000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1390000</v>
      </c>
      <c r="F14" s="560">
        <v>1217000</v>
      </c>
      <c r="G14" s="560"/>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x14ac:dyDescent="0.25">
      <c r="B27" s="373">
        <v>22020300</v>
      </c>
      <c r="C27" s="374" t="s">
        <v>58</v>
      </c>
      <c r="D27" s="742"/>
      <c r="E27" s="548"/>
      <c r="F27" s="549"/>
      <c r="G27" s="549"/>
    </row>
    <row r="28" spans="2:7" x14ac:dyDescent="0.25">
      <c r="B28" s="377">
        <v>22020301</v>
      </c>
      <c r="C28" s="378" t="s">
        <v>1139</v>
      </c>
      <c r="D28" s="740" t="s">
        <v>1291</v>
      </c>
      <c r="E28" s="551">
        <v>480990</v>
      </c>
      <c r="F28" s="552">
        <v>481000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x14ac:dyDescent="0.25">
      <c r="B31" s="377">
        <v>22020304</v>
      </c>
      <c r="C31" s="378" t="s">
        <v>1142</v>
      </c>
      <c r="D31" s="740" t="s">
        <v>1294</v>
      </c>
      <c r="E31" s="551">
        <v>220000</v>
      </c>
      <c r="F31" s="552">
        <v>220000</v>
      </c>
      <c r="G31" s="552"/>
    </row>
    <row r="32" spans="2:7" x14ac:dyDescent="0.25">
      <c r="B32" s="377">
        <v>22020305</v>
      </c>
      <c r="C32" s="378" t="s">
        <v>1143</v>
      </c>
      <c r="D32" s="740" t="s">
        <v>1295</v>
      </c>
      <c r="E32" s="551">
        <v>40000</v>
      </c>
      <c r="F32" s="552">
        <v>40000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idden="1" x14ac:dyDescent="0.25">
      <c r="B37" s="377">
        <v>22020310</v>
      </c>
      <c r="C37" s="378" t="s">
        <v>1148</v>
      </c>
      <c r="D37" s="740" t="s">
        <v>1300</v>
      </c>
      <c r="E37" s="551"/>
      <c r="F37" s="552">
        <v>0</v>
      </c>
      <c r="G37" s="552"/>
    </row>
    <row r="38" spans="2:7" hidden="1" x14ac:dyDescent="0.25">
      <c r="B38" s="377">
        <v>22020311</v>
      </c>
      <c r="C38" s="378" t="s">
        <v>1149</v>
      </c>
      <c r="D38" s="740" t="s">
        <v>1301</v>
      </c>
      <c r="E38" s="551"/>
      <c r="F38" s="552">
        <v>0</v>
      </c>
      <c r="G38" s="552"/>
    </row>
    <row r="39" spans="2:7" hidden="1" x14ac:dyDescent="0.25">
      <c r="B39" s="377">
        <v>22020312</v>
      </c>
      <c r="C39" s="378" t="s">
        <v>1150</v>
      </c>
      <c r="D39" s="740" t="s">
        <v>1302</v>
      </c>
      <c r="E39" s="551"/>
      <c r="F39" s="552">
        <v>0</v>
      </c>
      <c r="G39" s="552"/>
    </row>
    <row r="40" spans="2:7" ht="15.75" thickBot="1" x14ac:dyDescent="0.3">
      <c r="B40" s="377">
        <v>22020313</v>
      </c>
      <c r="C40" s="378" t="s">
        <v>1151</v>
      </c>
      <c r="D40" s="740" t="s">
        <v>1303</v>
      </c>
      <c r="E40" s="551">
        <v>2000000</v>
      </c>
      <c r="F40" s="552">
        <v>2000000</v>
      </c>
      <c r="G40" s="552"/>
    </row>
    <row r="41" spans="2:7" ht="15.75" thickBot="1" x14ac:dyDescent="0.3">
      <c r="B41" s="384"/>
      <c r="C41" s="385" t="s">
        <v>1152</v>
      </c>
      <c r="D41" s="741">
        <v>0</v>
      </c>
      <c r="E41" s="560">
        <f>SUM(E28:E40)</f>
        <v>2740990</v>
      </c>
      <c r="F41" s="560">
        <f>SUM(F28:F40)</f>
        <v>2741000</v>
      </c>
      <c r="G41" s="560"/>
    </row>
    <row r="42" spans="2:7" x14ac:dyDescent="0.25">
      <c r="B42" s="373">
        <v>22020400</v>
      </c>
      <c r="C42" s="374" t="s">
        <v>60</v>
      </c>
      <c r="D42" s="742"/>
      <c r="E42" s="548"/>
      <c r="F42" s="549"/>
      <c r="G42" s="549"/>
    </row>
    <row r="43" spans="2:7" x14ac:dyDescent="0.25">
      <c r="B43" s="377">
        <v>22020401</v>
      </c>
      <c r="C43" s="378" t="s">
        <v>1153</v>
      </c>
      <c r="D43" s="740" t="s">
        <v>1304</v>
      </c>
      <c r="E43" s="551">
        <v>581000</v>
      </c>
      <c r="F43" s="552">
        <v>581000</v>
      </c>
      <c r="G43" s="552"/>
    </row>
    <row r="44" spans="2:7" x14ac:dyDescent="0.25">
      <c r="B44" s="377">
        <v>22020402</v>
      </c>
      <c r="C44" s="378" t="s">
        <v>1154</v>
      </c>
      <c r="D44" s="740" t="s">
        <v>1305</v>
      </c>
      <c r="E44" s="551">
        <v>123000</v>
      </c>
      <c r="F44" s="552">
        <v>123000</v>
      </c>
      <c r="G44" s="552"/>
    </row>
    <row r="45" spans="2:7" hidden="1" x14ac:dyDescent="0.25">
      <c r="B45" s="377">
        <v>22020403</v>
      </c>
      <c r="C45" s="378" t="s">
        <v>1155</v>
      </c>
      <c r="D45" s="740" t="s">
        <v>1306</v>
      </c>
      <c r="E45" s="551"/>
      <c r="F45" s="552">
        <v>0</v>
      </c>
      <c r="G45" s="552"/>
    </row>
    <row r="46" spans="2:7" x14ac:dyDescent="0.25">
      <c r="B46" s="377">
        <v>22020404</v>
      </c>
      <c r="C46" s="378" t="s">
        <v>1156</v>
      </c>
      <c r="D46" s="740" t="s">
        <v>1307</v>
      </c>
      <c r="E46" s="551">
        <v>200000</v>
      </c>
      <c r="F46" s="552">
        <v>200000</v>
      </c>
      <c r="G46" s="552"/>
    </row>
    <row r="47" spans="2:7" ht="15.75" thickBot="1" x14ac:dyDescent="0.3">
      <c r="B47" s="377">
        <v>22020405</v>
      </c>
      <c r="C47" s="378" t="s">
        <v>1157</v>
      </c>
      <c r="D47" s="740" t="s">
        <v>1308</v>
      </c>
      <c r="E47" s="551">
        <v>100000</v>
      </c>
      <c r="F47" s="552">
        <v>100000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1004000</v>
      </c>
      <c r="F56" s="560">
        <f>SUM(F43:F55)</f>
        <v>1004000</v>
      </c>
      <c r="G56" s="560"/>
    </row>
    <row r="57" spans="2:7" x14ac:dyDescent="0.25">
      <c r="B57" s="373">
        <v>22020500</v>
      </c>
      <c r="C57" s="374" t="s">
        <v>62</v>
      </c>
      <c r="D57" s="742"/>
      <c r="E57" s="548"/>
      <c r="F57" s="549"/>
      <c r="G57" s="549"/>
    </row>
    <row r="58" spans="2:7" x14ac:dyDescent="0.25">
      <c r="B58" s="377">
        <v>22020501</v>
      </c>
      <c r="C58" s="378" t="s">
        <v>1168</v>
      </c>
      <c r="D58" s="740" t="s">
        <v>1317</v>
      </c>
      <c r="E58" s="551">
        <v>3378000</v>
      </c>
      <c r="F58" s="552">
        <v>3896000</v>
      </c>
      <c r="G58" s="552"/>
    </row>
    <row r="59" spans="2:7" ht="15.75" thickBot="1" x14ac:dyDescent="0.3">
      <c r="B59" s="377">
        <v>22020502</v>
      </c>
      <c r="C59" s="378" t="s">
        <v>1169</v>
      </c>
      <c r="D59" s="740" t="s">
        <v>1318</v>
      </c>
      <c r="E59" s="551"/>
      <c r="F59" s="552">
        <v>0</v>
      </c>
      <c r="G59" s="552"/>
    </row>
    <row r="60" spans="2:7" ht="15.75" thickBot="1" x14ac:dyDescent="0.3">
      <c r="B60" s="384"/>
      <c r="C60" s="385" t="s">
        <v>1170</v>
      </c>
      <c r="D60" s="741">
        <v>0</v>
      </c>
      <c r="E60" s="560">
        <f>SUM(E58:E59)</f>
        <v>3378000</v>
      </c>
      <c r="F60" s="560">
        <f>SUM(F58:F59)</f>
        <v>3896000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x14ac:dyDescent="0.25">
      <c r="B63" s="377">
        <v>22020602</v>
      </c>
      <c r="C63" s="378" t="s">
        <v>1172</v>
      </c>
      <c r="D63" s="740" t="s">
        <v>1320</v>
      </c>
      <c r="E63" s="551">
        <v>518000</v>
      </c>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v>36000</v>
      </c>
      <c r="F66" s="552">
        <v>36000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554000</v>
      </c>
      <c r="F69" s="560">
        <v>36000</v>
      </c>
      <c r="G69" s="560"/>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t="15.75" thickBot="1" x14ac:dyDescent="0.3">
      <c r="B79" s="377">
        <v>22020709</v>
      </c>
      <c r="C79" s="378" t="s">
        <v>1187</v>
      </c>
      <c r="D79" s="740" t="s">
        <v>1334</v>
      </c>
      <c r="E79" s="551">
        <v>406000</v>
      </c>
      <c r="F79" s="552">
        <v>406000</v>
      </c>
      <c r="G79" s="552"/>
    </row>
    <row r="80" spans="2:7" ht="15.75" thickBot="1" x14ac:dyDescent="0.3">
      <c r="B80" s="384"/>
      <c r="C80" s="385" t="s">
        <v>1188</v>
      </c>
      <c r="D80" s="741">
        <v>0</v>
      </c>
      <c r="E80" s="559">
        <f>SUM(E71:E79)</f>
        <v>406000</v>
      </c>
      <c r="F80" s="560">
        <v>406000</v>
      </c>
      <c r="G80" s="560"/>
    </row>
    <row r="81" spans="2:7" x14ac:dyDescent="0.25">
      <c r="B81" s="373">
        <v>22020800</v>
      </c>
      <c r="C81" s="374" t="s">
        <v>68</v>
      </c>
      <c r="D81" s="742"/>
      <c r="E81" s="548"/>
      <c r="F81" s="549"/>
      <c r="G81" s="549"/>
    </row>
    <row r="82" spans="2:7" x14ac:dyDescent="0.25">
      <c r="B82" s="377">
        <v>22020801</v>
      </c>
      <c r="C82" s="378" t="s">
        <v>1189</v>
      </c>
      <c r="D82" s="740" t="s">
        <v>1335</v>
      </c>
      <c r="E82" s="551">
        <v>1000000</v>
      </c>
      <c r="F82" s="552">
        <v>1000000</v>
      </c>
      <c r="G82" s="552"/>
    </row>
    <row r="83" spans="2:7" hidden="1" x14ac:dyDescent="0.25">
      <c r="B83" s="377">
        <v>22020802</v>
      </c>
      <c r="C83" s="378" t="s">
        <v>1190</v>
      </c>
      <c r="D83" s="740" t="s">
        <v>1336</v>
      </c>
      <c r="E83" s="551"/>
      <c r="F83" s="552">
        <v>0</v>
      </c>
      <c r="G83" s="552"/>
    </row>
    <row r="84" spans="2:7" ht="15.75" thickBot="1" x14ac:dyDescent="0.3">
      <c r="B84" s="377">
        <v>22020803</v>
      </c>
      <c r="C84" s="378" t="s">
        <v>1191</v>
      </c>
      <c r="D84" s="740" t="s">
        <v>1337</v>
      </c>
      <c r="E84" s="551">
        <v>200000</v>
      </c>
      <c r="F84" s="552">
        <v>200000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1200000</v>
      </c>
      <c r="F88" s="560">
        <v>1200000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hidden="1" x14ac:dyDescent="0.25">
      <c r="B101" s="377">
        <v>22021003</v>
      </c>
      <c r="C101" s="378" t="s">
        <v>1206</v>
      </c>
      <c r="D101" s="740" t="s">
        <v>1350</v>
      </c>
      <c r="E101" s="551"/>
      <c r="F101" s="552">
        <v>0</v>
      </c>
      <c r="G101" s="552"/>
    </row>
    <row r="102" spans="2:7" hidden="1" x14ac:dyDescent="0.25">
      <c r="B102" s="377">
        <v>22021004</v>
      </c>
      <c r="C102" s="378" t="s">
        <v>1207</v>
      </c>
      <c r="D102" s="740" t="s">
        <v>1351</v>
      </c>
      <c r="E102" s="551"/>
      <c r="F102" s="552">
        <v>0</v>
      </c>
      <c r="G102" s="552"/>
    </row>
    <row r="103" spans="2:7" x14ac:dyDescent="0.25">
      <c r="B103" s="377">
        <v>22021006</v>
      </c>
      <c r="C103" s="378" t="s">
        <v>1208</v>
      </c>
      <c r="D103" s="740" t="s">
        <v>1352</v>
      </c>
      <c r="E103" s="551">
        <v>150000</v>
      </c>
      <c r="F103" s="552">
        <v>150000</v>
      </c>
      <c r="G103" s="552"/>
    </row>
    <row r="104" spans="2:7" x14ac:dyDescent="0.25">
      <c r="B104" s="377">
        <v>22021007</v>
      </c>
      <c r="C104" s="378" t="s">
        <v>1209</v>
      </c>
      <c r="D104" s="740" t="s">
        <v>1353</v>
      </c>
      <c r="E104" s="551"/>
      <c r="F104" s="552">
        <v>0</v>
      </c>
      <c r="G104" s="552"/>
    </row>
    <row r="105" spans="2:7" ht="15.75" thickBot="1" x14ac:dyDescent="0.3">
      <c r="B105" s="377">
        <v>22021008</v>
      </c>
      <c r="C105" s="378" t="s">
        <v>1210</v>
      </c>
      <c r="D105" s="740" t="s">
        <v>1354</v>
      </c>
      <c r="E105" s="551">
        <v>1350000</v>
      </c>
      <c r="F105" s="552">
        <v>1350000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1500000</v>
      </c>
      <c r="F113" s="560">
        <f>SUM(F99:F112)</f>
        <v>1500000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12172990</v>
      </c>
      <c r="F181" s="572">
        <v>12000000</v>
      </c>
      <c r="G181" s="572"/>
    </row>
    <row r="182" spans="2:7" x14ac:dyDescent="0.25">
      <c r="B182" s="338"/>
      <c r="C182" s="338"/>
      <c r="D182" s="338"/>
      <c r="E182" s="338"/>
      <c r="F182" s="338"/>
    </row>
  </sheetData>
  <mergeCells count="5">
    <mergeCell ref="B1:F1"/>
    <mergeCell ref="B2:F2"/>
    <mergeCell ref="B4:F4"/>
    <mergeCell ref="B5:B6"/>
    <mergeCell ref="C5:C6"/>
  </mergeCells>
  <pageMargins left="1.375" right="0.3" top="0.37" bottom="0.36" header="0.17" footer="0.17"/>
  <pageSetup scale="69" fitToHeight="0" orientation="portrait" r:id="rId1"/>
  <headerFooter>
    <oddFooter>&amp;C&amp;"Rockwell,Bold"&amp;14&amp;P</oddFooter>
  </headerFooter>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1:G182"/>
  <sheetViews>
    <sheetView view="pageBreakPreview" zoomScale="84" zoomScaleSheetLayoutView="84" workbookViewId="0">
      <selection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customHeight="1" x14ac:dyDescent="0.25">
      <c r="B2" s="1029" t="s">
        <v>914</v>
      </c>
      <c r="C2" s="1029"/>
      <c r="D2" s="1029"/>
      <c r="E2" s="1029"/>
      <c r="F2" s="1029"/>
    </row>
    <row r="3" spans="2:7" ht="5.0999999999999996" customHeight="1" x14ac:dyDescent="0.25">
      <c r="B3" s="734"/>
      <c r="C3" s="734"/>
      <c r="D3" s="734"/>
      <c r="E3" s="734"/>
      <c r="F3" s="734"/>
    </row>
    <row r="4" spans="2:7" s="421" customFormat="1" ht="27" thickBot="1" x14ac:dyDescent="0.45">
      <c r="B4" s="1028" t="s">
        <v>1275</v>
      </c>
      <c r="C4" s="1028"/>
      <c r="D4" s="1028"/>
      <c r="E4" s="1028"/>
      <c r="F4" s="1028"/>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3000000</v>
      </c>
      <c r="F10" s="552">
        <v>5000000</v>
      </c>
      <c r="G10" s="552"/>
    </row>
    <row r="11" spans="2:7" ht="15.75" customHeight="1" thickBot="1" x14ac:dyDescent="0.3">
      <c r="B11" s="377">
        <v>22020102</v>
      </c>
      <c r="C11" s="378" t="s">
        <v>1124</v>
      </c>
      <c r="D11" s="740" t="s">
        <v>1278</v>
      </c>
      <c r="E11" s="551">
        <v>2682300</v>
      </c>
      <c r="F11" s="552">
        <v>2342320</v>
      </c>
      <c r="G11" s="552"/>
    </row>
    <row r="12" spans="2:7" ht="15.75" hidden="1" thickBot="1" x14ac:dyDescent="0.3">
      <c r="B12" s="377">
        <v>22020103</v>
      </c>
      <c r="C12" s="378" t="s">
        <v>1125</v>
      </c>
      <c r="D12" s="740" t="s">
        <v>1279</v>
      </c>
      <c r="E12" s="551">
        <v>0</v>
      </c>
      <c r="F12" s="552">
        <v>0</v>
      </c>
      <c r="G12" s="552"/>
    </row>
    <row r="13" spans="2:7" ht="15.75" hidden="1" thickBot="1" x14ac:dyDescent="0.3">
      <c r="B13" s="377">
        <v>22020104</v>
      </c>
      <c r="C13" s="378" t="s">
        <v>1126</v>
      </c>
      <c r="D13" s="740" t="s">
        <v>1280</v>
      </c>
      <c r="E13" s="551">
        <v>0</v>
      </c>
      <c r="F13" s="552">
        <v>0</v>
      </c>
      <c r="G13" s="552"/>
    </row>
    <row r="14" spans="2:7" ht="15.75" thickBot="1" x14ac:dyDescent="0.3">
      <c r="B14" s="384"/>
      <c r="C14" s="385" t="s">
        <v>1127</v>
      </c>
      <c r="D14" s="741">
        <v>0</v>
      </c>
      <c r="E14" s="559">
        <f>SUM(E10:E13)</f>
        <v>5682300</v>
      </c>
      <c r="F14" s="560">
        <v>7342320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v>0</v>
      </c>
      <c r="F16" s="552">
        <v>0</v>
      </c>
      <c r="G16" s="552"/>
    </row>
    <row r="17" spans="2:7" x14ac:dyDescent="0.25">
      <c r="B17" s="377">
        <v>22020202</v>
      </c>
      <c r="C17" s="378" t="s">
        <v>1129</v>
      </c>
      <c r="D17" s="740" t="s">
        <v>1282</v>
      </c>
      <c r="E17" s="551">
        <v>500000</v>
      </c>
      <c r="F17" s="552">
        <v>500000</v>
      </c>
      <c r="G17" s="552"/>
    </row>
    <row r="18" spans="2:7" ht="15.75" thickBot="1" x14ac:dyDescent="0.3">
      <c r="B18" s="377">
        <v>22020203</v>
      </c>
      <c r="C18" s="378" t="s">
        <v>1130</v>
      </c>
      <c r="D18" s="740" t="s">
        <v>1283</v>
      </c>
      <c r="E18" s="551">
        <v>80000</v>
      </c>
      <c r="F18" s="552">
        <v>180000</v>
      </c>
      <c r="G18" s="552"/>
    </row>
    <row r="19" spans="2:7" ht="15.75" hidden="1" thickBot="1" x14ac:dyDescent="0.3">
      <c r="B19" s="377">
        <v>22020204</v>
      </c>
      <c r="C19" s="378" t="s">
        <v>1131</v>
      </c>
      <c r="D19" s="740" t="s">
        <v>1284</v>
      </c>
      <c r="E19" s="551" t="s">
        <v>1403</v>
      </c>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59">
        <f>SUM(E16:E25)</f>
        <v>580000</v>
      </c>
      <c r="F26" s="560">
        <v>680000</v>
      </c>
      <c r="G26" s="560"/>
    </row>
    <row r="27" spans="2:7" x14ac:dyDescent="0.25">
      <c r="B27" s="373">
        <v>22020300</v>
      </c>
      <c r="C27" s="374" t="s">
        <v>58</v>
      </c>
      <c r="D27" s="742"/>
      <c r="E27" s="548"/>
      <c r="F27" s="549"/>
      <c r="G27" s="549"/>
    </row>
    <row r="28" spans="2:7" x14ac:dyDescent="0.25">
      <c r="B28" s="377">
        <v>22020301</v>
      </c>
      <c r="C28" s="378" t="s">
        <v>1139</v>
      </c>
      <c r="D28" s="740" t="s">
        <v>1291</v>
      </c>
      <c r="E28" s="551">
        <v>550000</v>
      </c>
      <c r="F28" s="552">
        <v>550000</v>
      </c>
      <c r="G28" s="552"/>
    </row>
    <row r="29" spans="2:7" hidden="1" x14ac:dyDescent="0.25">
      <c r="B29" s="377">
        <v>22020302</v>
      </c>
      <c r="C29" s="378" t="s">
        <v>1140</v>
      </c>
      <c r="D29" s="740" t="s">
        <v>1292</v>
      </c>
      <c r="E29" s="551">
        <v>0</v>
      </c>
      <c r="F29" s="552">
        <v>0</v>
      </c>
      <c r="G29" s="552"/>
    </row>
    <row r="30" spans="2:7" x14ac:dyDescent="0.25">
      <c r="B30" s="377">
        <v>22020303</v>
      </c>
      <c r="C30" s="378" t="s">
        <v>1141</v>
      </c>
      <c r="D30" s="740" t="s">
        <v>1293</v>
      </c>
      <c r="E30" s="551">
        <v>20000</v>
      </c>
      <c r="F30" s="552">
        <v>20000</v>
      </c>
      <c r="G30" s="552"/>
    </row>
    <row r="31" spans="2:7" hidden="1" x14ac:dyDescent="0.25">
      <c r="B31" s="377">
        <v>22020304</v>
      </c>
      <c r="C31" s="378" t="s">
        <v>1142</v>
      </c>
      <c r="D31" s="740" t="s">
        <v>1294</v>
      </c>
      <c r="E31" s="551"/>
      <c r="F31" s="552">
        <v>0</v>
      </c>
      <c r="G31" s="552"/>
    </row>
    <row r="32" spans="2:7" x14ac:dyDescent="0.25">
      <c r="B32" s="377">
        <v>22020305</v>
      </c>
      <c r="C32" s="378" t="s">
        <v>1143</v>
      </c>
      <c r="D32" s="740" t="s">
        <v>1295</v>
      </c>
      <c r="E32" s="551">
        <v>50000</v>
      </c>
      <c r="F32" s="552">
        <v>50000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idden="1" x14ac:dyDescent="0.25">
      <c r="B37" s="377">
        <v>22020310</v>
      </c>
      <c r="C37" s="378" t="s">
        <v>1148</v>
      </c>
      <c r="D37" s="740" t="s">
        <v>1300</v>
      </c>
      <c r="E37" s="551"/>
      <c r="F37" s="552">
        <v>0</v>
      </c>
      <c r="G37" s="552"/>
    </row>
    <row r="38" spans="2:7" hidden="1" x14ac:dyDescent="0.25">
      <c r="B38" s="377">
        <v>22020311</v>
      </c>
      <c r="C38" s="378" t="s">
        <v>1149</v>
      </c>
      <c r="D38" s="740" t="s">
        <v>1301</v>
      </c>
      <c r="E38" s="551"/>
      <c r="F38" s="552">
        <v>0</v>
      </c>
      <c r="G38" s="552"/>
    </row>
    <row r="39" spans="2:7" x14ac:dyDescent="0.25">
      <c r="B39" s="377">
        <v>22020312</v>
      </c>
      <c r="C39" s="378" t="s">
        <v>1150</v>
      </c>
      <c r="D39" s="740" t="s">
        <v>1302</v>
      </c>
      <c r="E39" s="551">
        <v>7000000</v>
      </c>
      <c r="F39" s="552">
        <v>0</v>
      </c>
      <c r="G39" s="552"/>
    </row>
    <row r="40" spans="2:7" ht="15.75" thickBot="1" x14ac:dyDescent="0.3">
      <c r="B40" s="377">
        <v>22020313</v>
      </c>
      <c r="C40" s="378" t="s">
        <v>1151</v>
      </c>
      <c r="D40" s="740" t="s">
        <v>1303</v>
      </c>
      <c r="E40" s="551">
        <v>2500000</v>
      </c>
      <c r="F40" s="552">
        <v>809010</v>
      </c>
      <c r="G40" s="552"/>
    </row>
    <row r="41" spans="2:7" ht="15.75" thickBot="1" x14ac:dyDescent="0.3">
      <c r="B41" s="384"/>
      <c r="C41" s="385" t="s">
        <v>1152</v>
      </c>
      <c r="D41" s="741">
        <v>0</v>
      </c>
      <c r="E41" s="559">
        <f>SUM(E28:E40)</f>
        <v>10120000</v>
      </c>
      <c r="F41" s="560">
        <v>1429010</v>
      </c>
      <c r="G41" s="560"/>
    </row>
    <row r="42" spans="2:7" x14ac:dyDescent="0.25">
      <c r="B42" s="373">
        <v>22020400</v>
      </c>
      <c r="C42" s="374" t="s">
        <v>60</v>
      </c>
      <c r="D42" s="742"/>
      <c r="E42" s="548"/>
      <c r="F42" s="549"/>
      <c r="G42" s="549"/>
    </row>
    <row r="43" spans="2:7" x14ac:dyDescent="0.25">
      <c r="B43" s="377">
        <v>22020401</v>
      </c>
      <c r="C43" s="378" t="s">
        <v>1153</v>
      </c>
      <c r="D43" s="740" t="s">
        <v>1304</v>
      </c>
      <c r="E43" s="551">
        <v>1500000</v>
      </c>
      <c r="F43" s="552">
        <v>300000</v>
      </c>
      <c r="G43" s="552"/>
    </row>
    <row r="44" spans="2:7" x14ac:dyDescent="0.25">
      <c r="B44" s="377">
        <v>22020402</v>
      </c>
      <c r="C44" s="378" t="s">
        <v>1154</v>
      </c>
      <c r="D44" s="740" t="s">
        <v>1305</v>
      </c>
      <c r="E44" s="551">
        <v>60000</v>
      </c>
      <c r="F44" s="552">
        <v>60000</v>
      </c>
      <c r="G44" s="552"/>
    </row>
    <row r="45" spans="2:7" x14ac:dyDescent="0.25">
      <c r="B45" s="377">
        <v>22020403</v>
      </c>
      <c r="C45" s="378" t="s">
        <v>1155</v>
      </c>
      <c r="D45" s="740" t="s">
        <v>1306</v>
      </c>
      <c r="E45" s="551">
        <v>250000</v>
      </c>
      <c r="F45" s="552">
        <v>250000</v>
      </c>
      <c r="G45" s="552"/>
    </row>
    <row r="46" spans="2:7" x14ac:dyDescent="0.25">
      <c r="B46" s="377">
        <v>22020404</v>
      </c>
      <c r="C46" s="378" t="s">
        <v>1156</v>
      </c>
      <c r="D46" s="740" t="s">
        <v>1307</v>
      </c>
      <c r="E46" s="551">
        <v>2000000</v>
      </c>
      <c r="F46" s="552">
        <v>680000</v>
      </c>
      <c r="G46" s="552"/>
    </row>
    <row r="47" spans="2:7" ht="15.75" thickBot="1" x14ac:dyDescent="0.3">
      <c r="B47" s="377">
        <v>22020405</v>
      </c>
      <c r="C47" s="378" t="s">
        <v>1157</v>
      </c>
      <c r="D47" s="740" t="s">
        <v>1308</v>
      </c>
      <c r="E47" s="551">
        <v>60000</v>
      </c>
      <c r="F47" s="552">
        <v>100000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59">
        <f>SUM(E43:E55)</f>
        <v>3870000</v>
      </c>
      <c r="F56" s="560">
        <v>1390000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363600</v>
      </c>
      <c r="F58" s="552">
        <v>363670</v>
      </c>
      <c r="G58" s="552"/>
    </row>
    <row r="59" spans="2:7" ht="15.75" hidden="1" thickBot="1" x14ac:dyDescent="0.3">
      <c r="B59" s="377">
        <v>22020502</v>
      </c>
      <c r="C59" s="378" t="s">
        <v>1169</v>
      </c>
      <c r="D59" s="740" t="s">
        <v>1318</v>
      </c>
      <c r="E59" s="551">
        <v>0</v>
      </c>
      <c r="F59" s="552">
        <v>0</v>
      </c>
      <c r="G59" s="552"/>
    </row>
    <row r="60" spans="2:7" ht="15.75" thickBot="1" x14ac:dyDescent="0.3">
      <c r="B60" s="384"/>
      <c r="C60" s="385" t="s">
        <v>1170</v>
      </c>
      <c r="D60" s="741">
        <v>0</v>
      </c>
      <c r="E60" s="559">
        <f>SUM(E58:E59)</f>
        <v>363600</v>
      </c>
      <c r="F60" s="560">
        <v>363670</v>
      </c>
      <c r="G60" s="560"/>
    </row>
    <row r="61" spans="2:7" x14ac:dyDescent="0.25">
      <c r="B61" s="373">
        <v>22020600</v>
      </c>
      <c r="C61" s="374" t="s">
        <v>64</v>
      </c>
      <c r="D61" s="742"/>
      <c r="E61" s="548"/>
      <c r="F61" s="549"/>
      <c r="G61" s="549"/>
    </row>
    <row r="62" spans="2:7" x14ac:dyDescent="0.25">
      <c r="B62" s="377">
        <v>22020601</v>
      </c>
      <c r="C62" s="378" t="s">
        <v>1171</v>
      </c>
      <c r="D62" s="740" t="s">
        <v>1319</v>
      </c>
      <c r="E62" s="551">
        <v>50000</v>
      </c>
      <c r="F62" s="552">
        <v>50000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v>50000</v>
      </c>
      <c r="F66" s="552">
        <v>50000</v>
      </c>
      <c r="G66" s="552"/>
    </row>
    <row r="67" spans="2:7" ht="15.75" hidden="1" thickBot="1" x14ac:dyDescent="0.3">
      <c r="B67" s="377">
        <v>22020606</v>
      </c>
      <c r="C67" s="378" t="s">
        <v>1176</v>
      </c>
      <c r="D67" s="740" t="s">
        <v>1324</v>
      </c>
      <c r="E67" s="551">
        <v>0</v>
      </c>
      <c r="F67" s="552">
        <v>0</v>
      </c>
      <c r="G67" s="552"/>
    </row>
    <row r="68" spans="2:7" ht="15.75" hidden="1" thickBot="1" x14ac:dyDescent="0.3">
      <c r="B68" s="377">
        <v>22020607</v>
      </c>
      <c r="C68" s="378" t="s">
        <v>1177</v>
      </c>
      <c r="D68" s="740" t="s">
        <v>1325</v>
      </c>
      <c r="E68" s="551">
        <v>0</v>
      </c>
      <c r="F68" s="552">
        <v>0</v>
      </c>
      <c r="G68" s="552"/>
    </row>
    <row r="69" spans="2:7" ht="15.75" thickBot="1" x14ac:dyDescent="0.3">
      <c r="B69" s="384"/>
      <c r="C69" s="385" t="s">
        <v>1178</v>
      </c>
      <c r="D69" s="741">
        <v>0</v>
      </c>
      <c r="E69" s="559">
        <f>SUM(E62:E68)</f>
        <v>100000</v>
      </c>
      <c r="F69" s="560">
        <v>100000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v>450000</v>
      </c>
      <c r="F82" s="552">
        <v>450000</v>
      </c>
      <c r="G82" s="552"/>
    </row>
    <row r="83" spans="2:7" ht="15.75" thickBot="1" x14ac:dyDescent="0.3">
      <c r="B83" s="377">
        <v>22020802</v>
      </c>
      <c r="C83" s="378" t="s">
        <v>1190</v>
      </c>
      <c r="D83" s="740" t="s">
        <v>1336</v>
      </c>
      <c r="E83" s="551">
        <v>100000</v>
      </c>
      <c r="F83" s="552">
        <v>100000</v>
      </c>
      <c r="G83" s="552"/>
    </row>
    <row r="84" spans="2:7" ht="15.75" hidden="1" thickBot="1" x14ac:dyDescent="0.3">
      <c r="B84" s="377">
        <v>22020803</v>
      </c>
      <c r="C84" s="378" t="s">
        <v>1191</v>
      </c>
      <c r="D84" s="740" t="s">
        <v>1337</v>
      </c>
      <c r="E84" s="551">
        <v>0</v>
      </c>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550000</v>
      </c>
      <c r="F88" s="560">
        <v>550000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59">
        <f>SUM(E90:E96)</f>
        <v>0</v>
      </c>
      <c r="F97" s="560">
        <v>0</v>
      </c>
      <c r="G97" s="560"/>
    </row>
    <row r="98" spans="2:7" x14ac:dyDescent="0.25">
      <c r="B98" s="373">
        <v>22021000</v>
      </c>
      <c r="C98" s="374" t="s">
        <v>72</v>
      </c>
      <c r="D98" s="742"/>
      <c r="E98" s="548"/>
      <c r="F98" s="549"/>
      <c r="G98" s="549"/>
    </row>
    <row r="99" spans="2:7" x14ac:dyDescent="0.25">
      <c r="B99" s="377">
        <v>22021001</v>
      </c>
      <c r="C99" s="378" t="s">
        <v>1204</v>
      </c>
      <c r="D99" s="740" t="s">
        <v>1348</v>
      </c>
      <c r="E99" s="551">
        <v>20000</v>
      </c>
      <c r="F99" s="552">
        <v>20000</v>
      </c>
      <c r="G99" s="552"/>
    </row>
    <row r="100" spans="2:7" hidden="1" x14ac:dyDescent="0.25">
      <c r="B100" s="377">
        <v>22021002</v>
      </c>
      <c r="C100" s="378" t="s">
        <v>1205</v>
      </c>
      <c r="D100" s="740" t="s">
        <v>1349</v>
      </c>
      <c r="E100" s="551"/>
      <c r="F100" s="552">
        <v>0</v>
      </c>
      <c r="G100" s="552"/>
    </row>
    <row r="101" spans="2:7" hidden="1" x14ac:dyDescent="0.25">
      <c r="B101" s="377">
        <v>22021003</v>
      </c>
      <c r="C101" s="378" t="s">
        <v>1206</v>
      </c>
      <c r="D101" s="740" t="s">
        <v>1350</v>
      </c>
      <c r="E101" s="551"/>
      <c r="F101" s="552">
        <v>0</v>
      </c>
      <c r="G101" s="552"/>
    </row>
    <row r="102" spans="2:7" hidden="1" x14ac:dyDescent="0.25">
      <c r="B102" s="377">
        <v>22021004</v>
      </c>
      <c r="C102" s="378" t="s">
        <v>1207</v>
      </c>
      <c r="D102" s="740" t="s">
        <v>1351</v>
      </c>
      <c r="E102" s="551"/>
      <c r="F102" s="552">
        <v>0</v>
      </c>
      <c r="G102" s="552"/>
    </row>
    <row r="103" spans="2:7" x14ac:dyDescent="0.25">
      <c r="B103" s="377">
        <v>22021006</v>
      </c>
      <c r="C103" s="378" t="s">
        <v>1208</v>
      </c>
      <c r="D103" s="740" t="s">
        <v>1352</v>
      </c>
      <c r="E103" s="551">
        <v>50000</v>
      </c>
      <c r="F103" s="552">
        <v>50000</v>
      </c>
      <c r="G103" s="552"/>
    </row>
    <row r="104" spans="2:7" hidden="1" x14ac:dyDescent="0.25">
      <c r="B104" s="377">
        <v>22021007</v>
      </c>
      <c r="C104" s="378" t="s">
        <v>1209</v>
      </c>
      <c r="D104" s="740" t="s">
        <v>1353</v>
      </c>
      <c r="E104" s="551">
        <v>0</v>
      </c>
      <c r="F104" s="552">
        <v>0</v>
      </c>
      <c r="G104" s="552"/>
    </row>
    <row r="105" spans="2:7" x14ac:dyDescent="0.25">
      <c r="B105" s="377">
        <v>22021008</v>
      </c>
      <c r="C105" s="378" t="s">
        <v>1210</v>
      </c>
      <c r="D105" s="740" t="s">
        <v>1354</v>
      </c>
      <c r="E105" s="551">
        <v>2500000</v>
      </c>
      <c r="F105" s="552">
        <v>50000</v>
      </c>
      <c r="G105" s="552"/>
    </row>
    <row r="106" spans="2:7" hidden="1" x14ac:dyDescent="0.25">
      <c r="B106" s="377">
        <v>22021009</v>
      </c>
      <c r="C106" s="378" t="s">
        <v>1211</v>
      </c>
      <c r="D106" s="740" t="s">
        <v>1355</v>
      </c>
      <c r="E106" s="551"/>
      <c r="F106" s="552">
        <v>0</v>
      </c>
      <c r="G106" s="552"/>
    </row>
    <row r="107" spans="2:7" hidden="1" x14ac:dyDescent="0.25">
      <c r="B107" s="377">
        <v>22021010</v>
      </c>
      <c r="C107" s="378" t="s">
        <v>1212</v>
      </c>
      <c r="D107" s="740" t="s">
        <v>1356</v>
      </c>
      <c r="E107" s="551"/>
      <c r="F107" s="552">
        <v>0</v>
      </c>
      <c r="G107" s="552"/>
    </row>
    <row r="108" spans="2:7" ht="15.75" thickBot="1" x14ac:dyDescent="0.3">
      <c r="B108" s="377">
        <v>22021014</v>
      </c>
      <c r="C108" s="378" t="s">
        <v>1213</v>
      </c>
      <c r="D108" s="740" t="s">
        <v>1357</v>
      </c>
      <c r="E108" s="551">
        <v>25000</v>
      </c>
      <c r="F108" s="552">
        <v>25000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59">
        <f>SUM(E99:E112)</f>
        <v>2595000</v>
      </c>
      <c r="F113" s="560">
        <v>145000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23860900</v>
      </c>
      <c r="F181" s="572">
        <v>12000000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4.5" customHeight="1" x14ac:dyDescent="0.25">
      <c r="B2" s="1009" t="s">
        <v>916</v>
      </c>
      <c r="C2" s="1009"/>
      <c r="D2" s="1009"/>
      <c r="E2" s="1009"/>
      <c r="F2" s="1009"/>
    </row>
    <row r="3" spans="2:7" ht="5.0999999999999996" customHeight="1" x14ac:dyDescent="0.25">
      <c r="B3" s="734"/>
      <c r="C3" s="734"/>
      <c r="D3" s="734"/>
      <c r="E3" s="734"/>
      <c r="F3" s="734"/>
    </row>
    <row r="4" spans="2:7" s="421" customFormat="1" ht="27" thickBot="1" x14ac:dyDescent="0.45">
      <c r="B4" s="1028" t="s">
        <v>1275</v>
      </c>
      <c r="C4" s="1028"/>
      <c r="D4" s="1028"/>
      <c r="E4" s="1028"/>
      <c r="F4" s="1028"/>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v>7280160</v>
      </c>
      <c r="F10" s="552">
        <v>10000000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7280160</v>
      </c>
      <c r="F14" s="560">
        <f>SUM(F10:F13)</f>
        <v>10000000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x14ac:dyDescent="0.25">
      <c r="B17" s="377">
        <v>22020202</v>
      </c>
      <c r="C17" s="378" t="s">
        <v>1129</v>
      </c>
      <c r="D17" s="740" t="s">
        <v>1282</v>
      </c>
      <c r="E17" s="551">
        <v>728020</v>
      </c>
      <c r="F17" s="552">
        <v>250000</v>
      </c>
      <c r="G17" s="552"/>
    </row>
    <row r="18" spans="2:7" ht="15.75" thickBot="1" x14ac:dyDescent="0.3">
      <c r="B18" s="377">
        <v>22020203</v>
      </c>
      <c r="C18" s="378" t="s">
        <v>1130</v>
      </c>
      <c r="D18" s="740" t="s">
        <v>1283</v>
      </c>
      <c r="E18" s="551">
        <v>1820040</v>
      </c>
      <c r="F18" s="552">
        <v>250000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59">
        <f>SUM(E16:E25)</f>
        <v>2548060</v>
      </c>
      <c r="F26" s="560">
        <f>SUM(F16:F25)</f>
        <v>500000</v>
      </c>
      <c r="G26" s="560"/>
    </row>
    <row r="27" spans="2:7" x14ac:dyDescent="0.25">
      <c r="B27" s="373">
        <v>22020300</v>
      </c>
      <c r="C27" s="374" t="s">
        <v>58</v>
      </c>
      <c r="D27" s="742"/>
      <c r="E27" s="548"/>
      <c r="F27" s="549"/>
      <c r="G27" s="549"/>
    </row>
    <row r="28" spans="2:7" x14ac:dyDescent="0.25">
      <c r="B28" s="377">
        <v>22020301</v>
      </c>
      <c r="C28" s="378" t="s">
        <v>1139</v>
      </c>
      <c r="D28" s="740" t="s">
        <v>1291</v>
      </c>
      <c r="E28" s="551">
        <v>2912070</v>
      </c>
      <c r="F28" s="552">
        <v>1000000</v>
      </c>
      <c r="G28" s="552"/>
    </row>
    <row r="29" spans="2:7" hidden="1" x14ac:dyDescent="0.25">
      <c r="B29" s="377">
        <v>22020302</v>
      </c>
      <c r="C29" s="378" t="s">
        <v>1140</v>
      </c>
      <c r="D29" s="740" t="s">
        <v>1292</v>
      </c>
      <c r="E29" s="551"/>
      <c r="F29" s="552">
        <v>0</v>
      </c>
      <c r="G29" s="552"/>
    </row>
    <row r="30" spans="2:7" x14ac:dyDescent="0.25">
      <c r="B30" s="377">
        <v>22020303</v>
      </c>
      <c r="C30" s="378" t="s">
        <v>1141</v>
      </c>
      <c r="D30" s="740" t="s">
        <v>1293</v>
      </c>
      <c r="E30" s="551">
        <v>109200</v>
      </c>
      <c r="F30" s="552">
        <v>300000</v>
      </c>
      <c r="G30" s="552"/>
    </row>
    <row r="31" spans="2:7" ht="15.75" thickBot="1" x14ac:dyDescent="0.3">
      <c r="B31" s="377">
        <v>22020304</v>
      </c>
      <c r="C31" s="378" t="s">
        <v>1142</v>
      </c>
      <c r="D31" s="740" t="s">
        <v>1294</v>
      </c>
      <c r="E31" s="551">
        <v>88200</v>
      </c>
      <c r="F31" s="552">
        <v>242310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59">
        <f>SUM(E28:E40)</f>
        <v>3109470</v>
      </c>
      <c r="F41" s="559">
        <f>SUM(F28:F40)</f>
        <v>1542310</v>
      </c>
      <c r="G41" s="559"/>
    </row>
    <row r="42" spans="2:7" x14ac:dyDescent="0.25">
      <c r="B42" s="373">
        <v>22020400</v>
      </c>
      <c r="C42" s="374" t="s">
        <v>60</v>
      </c>
      <c r="D42" s="742"/>
      <c r="E42" s="548"/>
      <c r="F42" s="549"/>
      <c r="G42" s="549"/>
    </row>
    <row r="43" spans="2:7" x14ac:dyDescent="0.25">
      <c r="B43" s="377">
        <v>22020401</v>
      </c>
      <c r="C43" s="378" t="s">
        <v>1153</v>
      </c>
      <c r="D43" s="740" t="s">
        <v>1304</v>
      </c>
      <c r="E43" s="551">
        <v>5460120</v>
      </c>
      <c r="F43" s="552">
        <v>15000000</v>
      </c>
      <c r="G43" s="552"/>
    </row>
    <row r="44" spans="2:7" x14ac:dyDescent="0.25">
      <c r="B44" s="377">
        <v>22020402</v>
      </c>
      <c r="C44" s="378" t="s">
        <v>1154</v>
      </c>
      <c r="D44" s="740" t="s">
        <v>1305</v>
      </c>
      <c r="E44" s="551">
        <v>4368100</v>
      </c>
      <c r="F44" s="552">
        <v>12000000</v>
      </c>
      <c r="G44" s="552"/>
    </row>
    <row r="45" spans="2:7" hidden="1" x14ac:dyDescent="0.25">
      <c r="B45" s="377">
        <v>22020403</v>
      </c>
      <c r="C45" s="378" t="s">
        <v>1155</v>
      </c>
      <c r="D45" s="740" t="s">
        <v>1306</v>
      </c>
      <c r="E45" s="551"/>
      <c r="F45" s="552">
        <v>0</v>
      </c>
      <c r="G45" s="552"/>
    </row>
    <row r="46" spans="2:7" x14ac:dyDescent="0.25">
      <c r="B46" s="377">
        <v>22020404</v>
      </c>
      <c r="C46" s="378" t="s">
        <v>1156</v>
      </c>
      <c r="D46" s="740" t="s">
        <v>1307</v>
      </c>
      <c r="E46" s="551">
        <v>14560330</v>
      </c>
      <c r="F46" s="552">
        <v>20000000</v>
      </c>
      <c r="G46" s="552"/>
    </row>
    <row r="47" spans="2:7" hidden="1" x14ac:dyDescent="0.25">
      <c r="B47" s="377">
        <v>22020405</v>
      </c>
      <c r="C47" s="378" t="s">
        <v>1157</v>
      </c>
      <c r="D47" s="740" t="s">
        <v>1308</v>
      </c>
      <c r="E47" s="551"/>
      <c r="F47" s="552">
        <v>0</v>
      </c>
      <c r="G47" s="552"/>
    </row>
    <row r="48" spans="2:7" ht="15.75" thickBot="1" x14ac:dyDescent="0.3">
      <c r="B48" s="377">
        <v>22020406</v>
      </c>
      <c r="C48" s="378" t="s">
        <v>1158</v>
      </c>
      <c r="D48" s="740" t="s">
        <v>1309</v>
      </c>
      <c r="E48" s="551">
        <v>2184050</v>
      </c>
      <c r="F48" s="552">
        <v>2000000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59">
        <f>SUM(E43:E55)</f>
        <v>26572600</v>
      </c>
      <c r="F56" s="559">
        <f>SUM(F43:F55)</f>
        <v>49000000</v>
      </c>
      <c r="G56" s="559"/>
    </row>
    <row r="57" spans="2:7" x14ac:dyDescent="0.25">
      <c r="B57" s="373">
        <v>22020500</v>
      </c>
      <c r="C57" s="374" t="s">
        <v>62</v>
      </c>
      <c r="D57" s="742"/>
      <c r="E57" s="548"/>
      <c r="F57" s="549"/>
      <c r="G57" s="549"/>
    </row>
    <row r="58" spans="2:7" ht="15.75" thickBot="1" x14ac:dyDescent="0.3">
      <c r="B58" s="377">
        <v>22020501</v>
      </c>
      <c r="C58" s="378" t="s">
        <v>1168</v>
      </c>
      <c r="D58" s="740" t="s">
        <v>1317</v>
      </c>
      <c r="E58" s="551">
        <v>27664620</v>
      </c>
      <c r="F58" s="552">
        <v>76000000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59">
        <f>SUM(E58:E59)</f>
        <v>27664620</v>
      </c>
      <c r="F60" s="560">
        <v>76000000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x14ac:dyDescent="0.25">
      <c r="B63" s="377">
        <v>22020602</v>
      </c>
      <c r="C63" s="378" t="s">
        <v>1172</v>
      </c>
      <c r="D63" s="740" t="s">
        <v>1320</v>
      </c>
      <c r="E63" s="551">
        <v>4368100</v>
      </c>
      <c r="F63" s="552">
        <v>12000000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v>1092000</v>
      </c>
      <c r="F66" s="552">
        <v>1000000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5460100</v>
      </c>
      <c r="F69" s="559">
        <f>SUM(F62:F68)</f>
        <v>13000000</v>
      </c>
      <c r="G69" s="559"/>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t="15.75" thickBot="1" x14ac:dyDescent="0.3">
      <c r="B72" s="377">
        <v>22020702</v>
      </c>
      <c r="C72" s="378" t="s">
        <v>1180</v>
      </c>
      <c r="D72" s="740" t="s">
        <v>1327</v>
      </c>
      <c r="E72" s="551">
        <v>2912070</v>
      </c>
      <c r="F72" s="552">
        <v>2000000</v>
      </c>
      <c r="G72" s="552"/>
    </row>
    <row r="73" spans="2:7" ht="15.75" hidden="1" thickBot="1" x14ac:dyDescent="0.3">
      <c r="B73" s="377">
        <v>22020703</v>
      </c>
      <c r="C73" s="378" t="s">
        <v>1181</v>
      </c>
      <c r="D73" s="740" t="s">
        <v>1328</v>
      </c>
      <c r="E73" s="551"/>
      <c r="F73" s="552">
        <v>0</v>
      </c>
      <c r="G73" s="552"/>
    </row>
    <row r="74" spans="2:7" ht="15.75" hidden="1" thickBot="1" x14ac:dyDescent="0.3">
      <c r="B74" s="377">
        <v>22020704</v>
      </c>
      <c r="C74" s="378" t="s">
        <v>1182</v>
      </c>
      <c r="D74" s="740" t="s">
        <v>1329</v>
      </c>
      <c r="E74" s="551"/>
      <c r="F74" s="552">
        <v>0</v>
      </c>
      <c r="G74" s="552"/>
    </row>
    <row r="75" spans="2:7" ht="15.75" hidden="1" thickBot="1" x14ac:dyDescent="0.3">
      <c r="B75" s="377">
        <v>22020705</v>
      </c>
      <c r="C75" s="378" t="s">
        <v>1183</v>
      </c>
      <c r="D75" s="740" t="s">
        <v>1330</v>
      </c>
      <c r="E75" s="551"/>
      <c r="F75" s="552">
        <v>0</v>
      </c>
      <c r="G75" s="552"/>
    </row>
    <row r="76" spans="2:7" ht="15.75" hidden="1" thickBot="1" x14ac:dyDescent="0.3">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thickBot="1" x14ac:dyDescent="0.3">
      <c r="B80" s="384"/>
      <c r="C80" s="385" t="s">
        <v>1188</v>
      </c>
      <c r="D80" s="741">
        <v>0</v>
      </c>
      <c r="E80" s="559">
        <f>SUM(E71:E79)</f>
        <v>2912070</v>
      </c>
      <c r="F80" s="559">
        <f>SUM(F71:F79)</f>
        <v>2000000</v>
      </c>
      <c r="G80" s="559"/>
    </row>
    <row r="81" spans="2:7" x14ac:dyDescent="0.25">
      <c r="B81" s="373">
        <v>22020800</v>
      </c>
      <c r="C81" s="374" t="s">
        <v>68</v>
      </c>
      <c r="D81" s="742"/>
      <c r="E81" s="548"/>
      <c r="F81" s="549"/>
      <c r="G81" s="549"/>
    </row>
    <row r="82" spans="2:7" hidden="1" x14ac:dyDescent="0.25">
      <c r="B82" s="377">
        <v>22020801</v>
      </c>
      <c r="C82" s="378" t="s">
        <v>1189</v>
      </c>
      <c r="D82" s="740" t="s">
        <v>1335</v>
      </c>
      <c r="E82" s="551"/>
      <c r="F82" s="552">
        <v>0</v>
      </c>
      <c r="G82" s="552"/>
    </row>
    <row r="83" spans="2:7" x14ac:dyDescent="0.25">
      <c r="B83" s="377">
        <v>22020802</v>
      </c>
      <c r="C83" s="378" t="s">
        <v>1190</v>
      </c>
      <c r="D83" s="740" t="s">
        <v>1336</v>
      </c>
      <c r="E83" s="551">
        <v>728020</v>
      </c>
      <c r="F83" s="552">
        <v>1000000</v>
      </c>
      <c r="G83" s="552"/>
    </row>
    <row r="84" spans="2:7" ht="15.75" thickBot="1" x14ac:dyDescent="0.3">
      <c r="B84" s="377">
        <v>22020803</v>
      </c>
      <c r="C84" s="378" t="s">
        <v>1191</v>
      </c>
      <c r="D84" s="740" t="s">
        <v>1337</v>
      </c>
      <c r="E84" s="551">
        <v>728020</v>
      </c>
      <c r="F84" s="552">
        <v>1000000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1456040</v>
      </c>
      <c r="F88" s="559">
        <f>SUM(F82:F87)</f>
        <v>2000000</v>
      </c>
      <c r="G88" s="559"/>
    </row>
    <row r="89" spans="2:7" ht="15.75" hidden="1" thickBot="1" x14ac:dyDescent="0.3">
      <c r="B89" s="373">
        <v>22020900</v>
      </c>
      <c r="C89" s="374" t="s">
        <v>70</v>
      </c>
      <c r="D89" s="742"/>
      <c r="E89" s="548"/>
      <c r="F89" s="549"/>
      <c r="G89" s="549"/>
    </row>
    <row r="90" spans="2:7" ht="15.75" hidden="1" thickBot="1" x14ac:dyDescent="0.3">
      <c r="B90" s="377">
        <v>22020901</v>
      </c>
      <c r="C90" s="378" t="s">
        <v>1196</v>
      </c>
      <c r="D90" s="740" t="s">
        <v>1341</v>
      </c>
      <c r="E90" s="551"/>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hidden="1" thickBot="1" x14ac:dyDescent="0.3">
      <c r="B97" s="384"/>
      <c r="C97" s="385" t="s">
        <v>1203</v>
      </c>
      <c r="D97" s="741">
        <v>0</v>
      </c>
      <c r="E97" s="559">
        <f>SUM(E90:E96)</f>
        <v>0</v>
      </c>
      <c r="F97" s="560">
        <v>0</v>
      </c>
      <c r="G97" s="560"/>
    </row>
    <row r="98" spans="2:7" ht="15.75" hidden="1" thickBot="1" x14ac:dyDescent="0.3">
      <c r="B98" s="373">
        <v>22021000</v>
      </c>
      <c r="C98" s="374" t="s">
        <v>72</v>
      </c>
      <c r="D98" s="742"/>
      <c r="E98" s="548"/>
      <c r="F98" s="549"/>
      <c r="G98" s="549"/>
    </row>
    <row r="99" spans="2:7" ht="15.75" hidden="1" thickBot="1" x14ac:dyDescent="0.3">
      <c r="B99" s="377">
        <v>22021001</v>
      </c>
      <c r="C99" s="378" t="s">
        <v>1204</v>
      </c>
      <c r="D99" s="740" t="s">
        <v>1348</v>
      </c>
      <c r="E99" s="551"/>
      <c r="F99" s="552">
        <v>0</v>
      </c>
      <c r="G99" s="552"/>
    </row>
    <row r="100" spans="2:7" ht="15.75" hidden="1" thickBot="1" x14ac:dyDescent="0.3">
      <c r="B100" s="377">
        <v>22021002</v>
      </c>
      <c r="C100" s="378" t="s">
        <v>1205</v>
      </c>
      <c r="D100" s="740" t="s">
        <v>1349</v>
      </c>
      <c r="E100" s="551"/>
      <c r="F100" s="552">
        <v>0</v>
      </c>
      <c r="G100" s="552"/>
    </row>
    <row r="101" spans="2:7" ht="15.75" hidden="1" thickBot="1" x14ac:dyDescent="0.3">
      <c r="B101" s="377">
        <v>22021003</v>
      </c>
      <c r="C101" s="378" t="s">
        <v>1206</v>
      </c>
      <c r="D101" s="740" t="s">
        <v>1350</v>
      </c>
      <c r="E101" s="551"/>
      <c r="F101" s="552">
        <v>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hidden="1" thickBot="1" x14ac:dyDescent="0.3">
      <c r="B113" s="384"/>
      <c r="C113" s="385" t="s">
        <v>1219</v>
      </c>
      <c r="D113" s="741">
        <v>0</v>
      </c>
      <c r="E113" s="559">
        <f>SUM(E99:E112)</f>
        <v>0</v>
      </c>
      <c r="F113" s="560">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77003120</v>
      </c>
      <c r="F181" s="571">
        <f>F180+F172+F163+F158+F151+F148+F138+F134+F124+F113+F97+F88+F80+F69+F60+F56+F41+F26+F14</f>
        <v>154042310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918</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hidden="1"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145600</v>
      </c>
      <c r="F10" s="552">
        <v>250000</v>
      </c>
      <c r="G10" s="552"/>
    </row>
    <row r="11" spans="2:7" ht="15.75" thickBot="1" x14ac:dyDescent="0.3">
      <c r="B11" s="377">
        <v>22020102</v>
      </c>
      <c r="C11" s="378" t="s">
        <v>1124</v>
      </c>
      <c r="D11" s="740" t="s">
        <v>1278</v>
      </c>
      <c r="E11" s="551">
        <v>546010</v>
      </c>
      <c r="F11" s="552">
        <v>250000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691610</v>
      </c>
      <c r="F14" s="559">
        <f>SUM(F10:F13)</f>
        <v>500000</v>
      </c>
      <c r="G14" s="559"/>
    </row>
    <row r="15" spans="2:7" x14ac:dyDescent="0.25">
      <c r="B15" s="373">
        <v>22020200</v>
      </c>
      <c r="C15" s="374" t="s">
        <v>56</v>
      </c>
      <c r="D15" s="742"/>
      <c r="E15" s="548"/>
      <c r="F15" s="549"/>
      <c r="G15" s="549"/>
    </row>
    <row r="16" spans="2:7" hidden="1" x14ac:dyDescent="0.25">
      <c r="B16" s="377">
        <v>22020201</v>
      </c>
      <c r="C16" s="378" t="s">
        <v>1128</v>
      </c>
      <c r="D16" s="740" t="s">
        <v>1281</v>
      </c>
      <c r="E16" s="551">
        <v>0</v>
      </c>
      <c r="F16" s="552">
        <v>0</v>
      </c>
      <c r="G16" s="552"/>
    </row>
    <row r="17" spans="2:7" ht="15.75" thickBot="1" x14ac:dyDescent="0.3">
      <c r="B17" s="377">
        <v>22020202</v>
      </c>
      <c r="C17" s="378" t="s">
        <v>1129</v>
      </c>
      <c r="D17" s="740" t="s">
        <v>1282</v>
      </c>
      <c r="E17" s="551">
        <v>120490</v>
      </c>
      <c r="F17" s="552">
        <v>170000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120490</v>
      </c>
      <c r="F26" s="560">
        <f>SUM(F16:F25)</f>
        <v>170000</v>
      </c>
      <c r="G26" s="560"/>
    </row>
    <row r="27" spans="2:7" x14ac:dyDescent="0.25">
      <c r="B27" s="373">
        <v>22020300</v>
      </c>
      <c r="C27" s="374" t="s">
        <v>58</v>
      </c>
      <c r="D27" s="742"/>
      <c r="E27" s="548"/>
      <c r="F27" s="549"/>
      <c r="G27" s="549"/>
    </row>
    <row r="28" spans="2:7" x14ac:dyDescent="0.25">
      <c r="B28" s="377">
        <v>22020301</v>
      </c>
      <c r="C28" s="378" t="s">
        <v>1139</v>
      </c>
      <c r="D28" s="740" t="s">
        <v>1291</v>
      </c>
      <c r="E28" s="551">
        <v>728020</v>
      </c>
      <c r="F28" s="552">
        <v>500000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ht="15.75" thickBot="1" x14ac:dyDescent="0.3">
      <c r="B32" s="377">
        <v>22020305</v>
      </c>
      <c r="C32" s="378" t="s">
        <v>1143</v>
      </c>
      <c r="D32" s="740" t="s">
        <v>1295</v>
      </c>
      <c r="E32" s="551">
        <v>582410</v>
      </c>
      <c r="F32" s="552">
        <v>500000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1310430</v>
      </c>
      <c r="F41" s="560">
        <f>SUM(F28:F40)</f>
        <v>1000000</v>
      </c>
      <c r="G41" s="560"/>
    </row>
    <row r="42" spans="2:7" x14ac:dyDescent="0.25">
      <c r="B42" s="373">
        <v>22020400</v>
      </c>
      <c r="C42" s="374" t="s">
        <v>60</v>
      </c>
      <c r="D42" s="742"/>
      <c r="E42" s="548"/>
      <c r="F42" s="549"/>
      <c r="G42" s="549"/>
    </row>
    <row r="43" spans="2:7" x14ac:dyDescent="0.25">
      <c r="B43" s="377">
        <v>22020401</v>
      </c>
      <c r="C43" s="378" t="s">
        <v>1153</v>
      </c>
      <c r="D43" s="740" t="s">
        <v>1304</v>
      </c>
      <c r="E43" s="551">
        <v>728020</v>
      </c>
      <c r="F43" s="552">
        <v>750000</v>
      </c>
      <c r="G43" s="552"/>
    </row>
    <row r="44" spans="2:7" ht="15.75" thickBot="1" x14ac:dyDescent="0.3">
      <c r="B44" s="377">
        <v>22020402</v>
      </c>
      <c r="C44" s="378" t="s">
        <v>1154</v>
      </c>
      <c r="D44" s="740" t="s">
        <v>1305</v>
      </c>
      <c r="E44" s="551">
        <v>582410</v>
      </c>
      <c r="F44" s="552">
        <v>250000</v>
      </c>
      <c r="G44" s="552"/>
    </row>
    <row r="45" spans="2:7" ht="15.75" hidden="1" thickBot="1" x14ac:dyDescent="0.3">
      <c r="B45" s="377">
        <v>22020403</v>
      </c>
      <c r="C45" s="378" t="s">
        <v>1155</v>
      </c>
      <c r="D45" s="740" t="s">
        <v>1306</v>
      </c>
      <c r="E45" s="551"/>
      <c r="F45" s="552">
        <v>0</v>
      </c>
      <c r="G45" s="552"/>
    </row>
    <row r="46" spans="2:7" ht="15.75" hidden="1" thickBot="1" x14ac:dyDescent="0.3">
      <c r="B46" s="377">
        <v>22020404</v>
      </c>
      <c r="C46" s="378" t="s">
        <v>1156</v>
      </c>
      <c r="D46" s="740" t="s">
        <v>1307</v>
      </c>
      <c r="E46" s="551"/>
      <c r="F46" s="552">
        <v>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1310430</v>
      </c>
      <c r="F56" s="560">
        <f>SUM(F43:F55)</f>
        <v>1000000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728020</v>
      </c>
      <c r="F58" s="552">
        <v>700000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728020</v>
      </c>
      <c r="F60" s="560">
        <f>SUM(F58:F59)</f>
        <v>700000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v>91000</v>
      </c>
      <c r="F66" s="552">
        <v>90000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91000</v>
      </c>
      <c r="F69" s="559">
        <f>SUM(F62:F68)</f>
        <v>90000</v>
      </c>
      <c r="G69" s="559"/>
    </row>
    <row r="70" spans="2:7" x14ac:dyDescent="0.25">
      <c r="B70" s="373">
        <v>22020700</v>
      </c>
      <c r="C70" s="374" t="s">
        <v>66</v>
      </c>
      <c r="D70" s="742"/>
      <c r="E70" s="548"/>
      <c r="F70" s="549"/>
      <c r="G70" s="549"/>
    </row>
    <row r="71" spans="2:7" ht="15.75" thickBot="1" x14ac:dyDescent="0.3">
      <c r="B71" s="377">
        <v>22020701</v>
      </c>
      <c r="C71" s="378" t="s">
        <v>1179</v>
      </c>
      <c r="D71" s="740" t="s">
        <v>1326</v>
      </c>
      <c r="E71" s="551">
        <v>91000</v>
      </c>
      <c r="F71" s="552">
        <v>100000</v>
      </c>
      <c r="G71" s="552"/>
    </row>
    <row r="72" spans="2:7" ht="15.75" hidden="1" thickBot="1" x14ac:dyDescent="0.3">
      <c r="B72" s="377">
        <v>22020702</v>
      </c>
      <c r="C72" s="378" t="s">
        <v>1180</v>
      </c>
      <c r="D72" s="740" t="s">
        <v>1327</v>
      </c>
      <c r="E72" s="551"/>
      <c r="F72" s="552">
        <v>0</v>
      </c>
      <c r="G72" s="552"/>
    </row>
    <row r="73" spans="2:7" ht="15.75" hidden="1" thickBot="1" x14ac:dyDescent="0.3">
      <c r="B73" s="377">
        <v>22020703</v>
      </c>
      <c r="C73" s="378" t="s">
        <v>1181</v>
      </c>
      <c r="D73" s="740" t="s">
        <v>1328</v>
      </c>
      <c r="E73" s="551"/>
      <c r="F73" s="552">
        <v>0</v>
      </c>
      <c r="G73" s="552"/>
    </row>
    <row r="74" spans="2:7" ht="15.75" hidden="1" thickBot="1" x14ac:dyDescent="0.3">
      <c r="B74" s="377">
        <v>22020704</v>
      </c>
      <c r="C74" s="378" t="s">
        <v>1182</v>
      </c>
      <c r="D74" s="740" t="s">
        <v>1329</v>
      </c>
      <c r="E74" s="551"/>
      <c r="F74" s="552">
        <v>0</v>
      </c>
      <c r="G74" s="552"/>
    </row>
    <row r="75" spans="2:7" ht="15.75" hidden="1" thickBot="1" x14ac:dyDescent="0.3">
      <c r="B75" s="377">
        <v>22020705</v>
      </c>
      <c r="C75" s="378" t="s">
        <v>1183</v>
      </c>
      <c r="D75" s="740" t="s">
        <v>1330</v>
      </c>
      <c r="E75" s="551"/>
      <c r="F75" s="552">
        <v>0</v>
      </c>
      <c r="G75" s="552"/>
    </row>
    <row r="76" spans="2:7" ht="15.75" hidden="1" thickBot="1" x14ac:dyDescent="0.3">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thickBot="1" x14ac:dyDescent="0.3">
      <c r="B80" s="384"/>
      <c r="C80" s="385" t="s">
        <v>1188</v>
      </c>
      <c r="D80" s="741">
        <v>0</v>
      </c>
      <c r="E80" s="559">
        <f>SUM(E71:E79)</f>
        <v>91000</v>
      </c>
      <c r="F80" s="559">
        <f>SUM(F71:F79)</f>
        <v>100000</v>
      </c>
      <c r="G80" s="559"/>
    </row>
    <row r="81" spans="2:7" hidden="1" x14ac:dyDescent="0.25">
      <c r="B81" s="373">
        <v>22020800</v>
      </c>
      <c r="C81" s="374" t="s">
        <v>68</v>
      </c>
      <c r="D81" s="742"/>
      <c r="E81" s="548"/>
      <c r="F81" s="549"/>
      <c r="G81" s="549"/>
    </row>
    <row r="82" spans="2:7" hidden="1" x14ac:dyDescent="0.25">
      <c r="B82" s="377">
        <v>22020801</v>
      </c>
      <c r="C82" s="378" t="s">
        <v>1189</v>
      </c>
      <c r="D82" s="740" t="s">
        <v>1335</v>
      </c>
      <c r="E82" s="551"/>
      <c r="F82" s="552">
        <v>0</v>
      </c>
      <c r="G82" s="552"/>
    </row>
    <row r="83" spans="2:7" hidden="1" x14ac:dyDescent="0.25">
      <c r="B83" s="377">
        <v>22020802</v>
      </c>
      <c r="C83" s="378" t="s">
        <v>1190</v>
      </c>
      <c r="D83" s="740" t="s">
        <v>1336</v>
      </c>
      <c r="E83" s="551"/>
      <c r="F83" s="552">
        <v>0</v>
      </c>
      <c r="G83" s="552"/>
    </row>
    <row r="84" spans="2:7" hidden="1" x14ac:dyDescent="0.25">
      <c r="B84" s="377">
        <v>22020803</v>
      </c>
      <c r="C84" s="378" t="s">
        <v>1191</v>
      </c>
      <c r="D84" s="740" t="s">
        <v>1337</v>
      </c>
      <c r="E84" s="551"/>
      <c r="F84" s="552">
        <v>0</v>
      </c>
      <c r="G84" s="552"/>
    </row>
    <row r="85" spans="2:7" hidden="1" x14ac:dyDescent="0.25">
      <c r="B85" s="377">
        <v>22020804</v>
      </c>
      <c r="C85" s="378" t="s">
        <v>1192</v>
      </c>
      <c r="D85" s="740" t="s">
        <v>1338</v>
      </c>
      <c r="E85" s="551"/>
      <c r="F85" s="552">
        <v>0</v>
      </c>
      <c r="G85" s="552"/>
    </row>
    <row r="86" spans="2:7" hidden="1" x14ac:dyDescent="0.25">
      <c r="B86" s="377">
        <v>22020805</v>
      </c>
      <c r="C86" s="378" t="s">
        <v>1193</v>
      </c>
      <c r="D86" s="740" t="s">
        <v>1339</v>
      </c>
      <c r="E86" s="551"/>
      <c r="F86" s="552">
        <v>0</v>
      </c>
      <c r="G86" s="552"/>
    </row>
    <row r="87" spans="2:7" hidden="1" x14ac:dyDescent="0.25">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
        <v>1348</v>
      </c>
      <c r="E99" s="551">
        <v>327610</v>
      </c>
      <c r="F99" s="552">
        <v>500000</v>
      </c>
      <c r="G99" s="552"/>
    </row>
    <row r="100" spans="2:7" x14ac:dyDescent="0.25">
      <c r="B100" s="377">
        <v>22021002</v>
      </c>
      <c r="C100" s="378" t="s">
        <v>1205</v>
      </c>
      <c r="D100" s="740" t="s">
        <v>1349</v>
      </c>
      <c r="E100" s="551">
        <v>728020</v>
      </c>
      <c r="F100" s="552">
        <v>1000000</v>
      </c>
      <c r="G100" s="552"/>
    </row>
    <row r="101" spans="2:7" x14ac:dyDescent="0.25">
      <c r="B101" s="377">
        <v>22021003</v>
      </c>
      <c r="C101" s="378" t="s">
        <v>1206</v>
      </c>
      <c r="D101" s="740" t="s">
        <v>1350</v>
      </c>
      <c r="E101" s="551">
        <v>36400</v>
      </c>
      <c r="F101" s="552">
        <v>100000</v>
      </c>
      <c r="G101" s="552"/>
    </row>
    <row r="102" spans="2:7" hidden="1" x14ac:dyDescent="0.25">
      <c r="B102" s="377">
        <v>22021004</v>
      </c>
      <c r="C102" s="378" t="s">
        <v>1207</v>
      </c>
      <c r="D102" s="740" t="s">
        <v>1351</v>
      </c>
      <c r="E102" s="551"/>
      <c r="F102" s="552">
        <v>0</v>
      </c>
      <c r="G102" s="552"/>
    </row>
    <row r="103" spans="2:7" hidden="1" x14ac:dyDescent="0.25">
      <c r="B103" s="377">
        <v>22021006</v>
      </c>
      <c r="C103" s="378" t="s">
        <v>1208</v>
      </c>
      <c r="D103" s="740" t="s">
        <v>1352</v>
      </c>
      <c r="E103" s="551"/>
      <c r="F103" s="552">
        <v>0</v>
      </c>
      <c r="G103" s="552"/>
    </row>
    <row r="104" spans="2:7" hidden="1" x14ac:dyDescent="0.25">
      <c r="B104" s="377">
        <v>22021007</v>
      </c>
      <c r="C104" s="378" t="s">
        <v>1209</v>
      </c>
      <c r="D104" s="740" t="s">
        <v>1353</v>
      </c>
      <c r="E104" s="551"/>
      <c r="F104" s="552">
        <v>0</v>
      </c>
      <c r="G104" s="552"/>
    </row>
    <row r="105" spans="2:7" hidden="1" x14ac:dyDescent="0.25">
      <c r="B105" s="377">
        <v>22021008</v>
      </c>
      <c r="C105" s="378" t="s">
        <v>1210</v>
      </c>
      <c r="D105" s="740" t="s">
        <v>1354</v>
      </c>
      <c r="E105" s="551"/>
      <c r="F105" s="552">
        <v>0</v>
      </c>
      <c r="G105" s="552"/>
    </row>
    <row r="106" spans="2:7" hidden="1" x14ac:dyDescent="0.25">
      <c r="B106" s="377">
        <v>22021009</v>
      </c>
      <c r="C106" s="378" t="s">
        <v>1211</v>
      </c>
      <c r="D106" s="740" t="s">
        <v>1355</v>
      </c>
      <c r="E106" s="551"/>
      <c r="F106" s="552">
        <v>0</v>
      </c>
      <c r="G106" s="552"/>
    </row>
    <row r="107" spans="2:7" hidden="1" x14ac:dyDescent="0.25">
      <c r="B107" s="377">
        <v>22021010</v>
      </c>
      <c r="C107" s="378" t="s">
        <v>1212</v>
      </c>
      <c r="D107" s="740" t="s">
        <v>1356</v>
      </c>
      <c r="E107" s="551"/>
      <c r="F107" s="552">
        <v>0</v>
      </c>
      <c r="G107" s="552"/>
    </row>
    <row r="108" spans="2:7" ht="15.75" thickBot="1" x14ac:dyDescent="0.3">
      <c r="B108" s="377">
        <v>22021014</v>
      </c>
      <c r="C108" s="378" t="s">
        <v>1213</v>
      </c>
      <c r="D108" s="740" t="s">
        <v>1357</v>
      </c>
      <c r="E108" s="551">
        <v>25120</v>
      </c>
      <c r="F108" s="552">
        <v>100000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1117150</v>
      </c>
      <c r="F113" s="560">
        <f>SUM(F99:F112)</f>
        <v>1700000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2.75" hidden="1" customHeight="1" x14ac:dyDescent="0.25">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5460130</v>
      </c>
      <c r="F181" s="571">
        <f>F180+F172+F163+F158+F151+F148+F138+F134+F124+F113+F97+F88+F80+F69+F60+F56+F41+F26+F14</f>
        <v>5260000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919</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idden="1" x14ac:dyDescent="0.2">
      <c r="B10" s="377">
        <v>22020101</v>
      </c>
      <c r="C10" s="378" t="s">
        <v>1123</v>
      </c>
      <c r="D10" s="740" t="str">
        <f>B10&amp;" - "&amp;C10</f>
        <v>22020101 - LOCAL TRAVEL &amp; TRANSPORT: TRAINING</v>
      </c>
      <c r="E10" s="551"/>
      <c r="F10" s="552">
        <v>0</v>
      </c>
      <c r="G10" s="552"/>
    </row>
    <row r="11" spans="2:7" x14ac:dyDescent="0.2">
      <c r="B11" s="377">
        <v>22020102</v>
      </c>
      <c r="C11" s="378" t="s">
        <v>1124</v>
      </c>
      <c r="D11" s="740" t="str">
        <f>B11&amp;" - "&amp;C11</f>
        <v>22020102 - LOCAL TRAVEL &amp; TRANSPORT: OTHERS</v>
      </c>
      <c r="E11" s="551">
        <v>2730060</v>
      </c>
      <c r="F11" s="552">
        <v>5000000</v>
      </c>
      <c r="G11" s="552"/>
    </row>
    <row r="12" spans="2:7" ht="15" thickBot="1" x14ac:dyDescent="0.25">
      <c r="B12" s="377">
        <v>22020103</v>
      </c>
      <c r="C12" s="378" t="s">
        <v>1125</v>
      </c>
      <c r="D12" s="740" t="str">
        <f>B12&amp;" - "&amp;C12</f>
        <v>22020103 - INTERNATIONAL TRAVEL &amp; TRANSPORT: TRAINING</v>
      </c>
      <c r="E12" s="551">
        <v>4458350</v>
      </c>
      <c r="F12" s="552">
        <v>4000000</v>
      </c>
      <c r="G12" s="552"/>
    </row>
    <row r="13" spans="2:7" ht="15" hidden="1" thickBot="1" x14ac:dyDescent="0.25">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7188410</v>
      </c>
      <c r="F14" s="560">
        <f>SUM(F10:F13)</f>
        <v>9000000</v>
      </c>
      <c r="G14" s="560"/>
    </row>
    <row r="15" spans="2:7" ht="15" x14ac:dyDescent="0.25">
      <c r="B15" s="373">
        <v>22020200</v>
      </c>
      <c r="C15" s="374" t="s">
        <v>56</v>
      </c>
      <c r="D15" s="742"/>
      <c r="E15" s="548"/>
      <c r="F15" s="549"/>
      <c r="G15" s="549"/>
    </row>
    <row r="16" spans="2:7" ht="15" thickBot="1" x14ac:dyDescent="0.25">
      <c r="B16" s="377">
        <v>22020201</v>
      </c>
      <c r="C16" s="378" t="s">
        <v>1128</v>
      </c>
      <c r="D16" s="740" t="str">
        <f t="shared" ref="D16:D25" si="0">B16&amp;" - "&amp;C16</f>
        <v>22020201 - ELECTRICITY CHARGES</v>
      </c>
      <c r="E16" s="551">
        <v>36400</v>
      </c>
      <c r="F16" s="552">
        <v>100000</v>
      </c>
      <c r="G16" s="552"/>
    </row>
    <row r="17" spans="2:7" ht="15" hidden="1" thickBot="1" x14ac:dyDescent="0.25">
      <c r="B17" s="377">
        <v>22020202</v>
      </c>
      <c r="C17" s="378" t="s">
        <v>1129</v>
      </c>
      <c r="D17" s="740" t="str">
        <f t="shared" si="0"/>
        <v>22020202 - TELEPHONE CHARGES</v>
      </c>
      <c r="E17" s="551"/>
      <c r="F17" s="552">
        <v>0</v>
      </c>
      <c r="G17" s="552"/>
    </row>
    <row r="18" spans="2:7" ht="15" hidden="1" thickBot="1" x14ac:dyDescent="0.25">
      <c r="B18" s="377">
        <v>22020203</v>
      </c>
      <c r="C18" s="378" t="s">
        <v>1130</v>
      </c>
      <c r="D18" s="740" t="str">
        <f t="shared" si="0"/>
        <v>22020203 - INTERNET ACCESS CHARGES</v>
      </c>
      <c r="E18" s="551"/>
      <c r="F18" s="552">
        <v>0</v>
      </c>
      <c r="G18" s="552"/>
    </row>
    <row r="19" spans="2:7" ht="15" hidden="1" thickBot="1" x14ac:dyDescent="0.25">
      <c r="B19" s="377">
        <v>22020204</v>
      </c>
      <c r="C19" s="378" t="s">
        <v>1131</v>
      </c>
      <c r="D19" s="740" t="str">
        <f t="shared" si="0"/>
        <v>22020204 - SATELLITE BROADCASTING ACCESS CHARGES</v>
      </c>
      <c r="E19" s="551"/>
      <c r="F19" s="552">
        <v>0</v>
      </c>
      <c r="G19" s="552"/>
    </row>
    <row r="20" spans="2:7" ht="15" hidden="1" thickBot="1" x14ac:dyDescent="0.25">
      <c r="B20" s="377">
        <v>22020205</v>
      </c>
      <c r="C20" s="378" t="s">
        <v>1132</v>
      </c>
      <c r="D20" s="740" t="str">
        <f t="shared" si="0"/>
        <v>22020205 - WATER RATES</v>
      </c>
      <c r="E20" s="551"/>
      <c r="F20" s="552">
        <v>0</v>
      </c>
      <c r="G20" s="552"/>
    </row>
    <row r="21" spans="2:7" ht="15" hidden="1" thickBot="1" x14ac:dyDescent="0.25">
      <c r="B21" s="377">
        <v>22020206</v>
      </c>
      <c r="C21" s="378" t="s">
        <v>1133</v>
      </c>
      <c r="D21" s="740" t="str">
        <f t="shared" si="0"/>
        <v>22020206 - SEWAGE CHARGES</v>
      </c>
      <c r="E21" s="551"/>
      <c r="F21" s="552">
        <v>0</v>
      </c>
      <c r="G21" s="552"/>
    </row>
    <row r="22" spans="2:7" ht="15" hidden="1" thickBot="1" x14ac:dyDescent="0.25">
      <c r="B22" s="377">
        <v>22020207</v>
      </c>
      <c r="C22" s="378" t="s">
        <v>1134</v>
      </c>
      <c r="D22" s="740" t="str">
        <f t="shared" si="0"/>
        <v>22020207 - LEASED COMMUNICATION LINES(S)</v>
      </c>
      <c r="E22" s="551"/>
      <c r="F22" s="552">
        <v>0</v>
      </c>
      <c r="G22" s="552"/>
    </row>
    <row r="23" spans="2:7" ht="15" hidden="1" thickBot="1" x14ac:dyDescent="0.25">
      <c r="B23" s="377">
        <v>22020208</v>
      </c>
      <c r="C23" s="378" t="s">
        <v>1135</v>
      </c>
      <c r="D23" s="740" t="str">
        <f t="shared" si="0"/>
        <v>22020208 - MULTI YEAR TARIFF ORDER</v>
      </c>
      <c r="E23" s="551"/>
      <c r="F23" s="552">
        <v>0</v>
      </c>
      <c r="G23" s="552"/>
    </row>
    <row r="24" spans="2:7" ht="15" hidden="1" thickBot="1" x14ac:dyDescent="0.25">
      <c r="B24" s="377">
        <v>22020209</v>
      </c>
      <c r="C24" s="378" t="s">
        <v>1136</v>
      </c>
      <c r="D24" s="740" t="str">
        <f t="shared" si="0"/>
        <v>22020209 - INTERACTIVE LEARNING NETWORK</v>
      </c>
      <c r="E24" s="551"/>
      <c r="F24" s="552">
        <v>0</v>
      </c>
      <c r="G24" s="552"/>
    </row>
    <row r="25" spans="2:7" ht="15" hidden="1" thickBot="1" x14ac:dyDescent="0.25">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36400</v>
      </c>
      <c r="F26" s="560">
        <f>SUM(F16:F25)</f>
        <v>100000</v>
      </c>
      <c r="G26" s="560"/>
    </row>
    <row r="27" spans="2:7" ht="15" x14ac:dyDescent="0.25">
      <c r="B27" s="373">
        <v>22020300</v>
      </c>
      <c r="C27" s="374" t="s">
        <v>58</v>
      </c>
      <c r="D27" s="742"/>
      <c r="E27" s="548"/>
      <c r="F27" s="549"/>
      <c r="G27" s="549"/>
    </row>
    <row r="28" spans="2:7" x14ac:dyDescent="0.2">
      <c r="B28" s="377">
        <v>22020301</v>
      </c>
      <c r="C28" s="378" t="s">
        <v>1139</v>
      </c>
      <c r="D28" s="740" t="str">
        <f t="shared" ref="D28:D40" si="1">B28&amp;" - "&amp;C28</f>
        <v>22020301 - OFFICE STATIONERIES / COMPUTER CONSUMABLES</v>
      </c>
      <c r="E28" s="551">
        <v>910020</v>
      </c>
      <c r="F28" s="552">
        <v>3400000</v>
      </c>
      <c r="G28" s="552"/>
    </row>
    <row r="29" spans="2:7" hidden="1" x14ac:dyDescent="0.2">
      <c r="B29" s="377">
        <v>22020302</v>
      </c>
      <c r="C29" s="378" t="s">
        <v>1140</v>
      </c>
      <c r="D29" s="740" t="str">
        <f t="shared" si="1"/>
        <v>22020302 - BOOKS</v>
      </c>
      <c r="E29" s="551"/>
      <c r="F29" s="552">
        <v>0</v>
      </c>
      <c r="G29" s="552"/>
    </row>
    <row r="30" spans="2:7" hidden="1" x14ac:dyDescent="0.2">
      <c r="B30" s="377">
        <v>22020303</v>
      </c>
      <c r="C30" s="378" t="s">
        <v>1141</v>
      </c>
      <c r="D30" s="740" t="str">
        <f t="shared" si="1"/>
        <v>22020303 - NEWSPAPERS</v>
      </c>
      <c r="E30" s="551"/>
      <c r="F30" s="552">
        <v>0</v>
      </c>
      <c r="G30" s="552"/>
    </row>
    <row r="31" spans="2:7" hidden="1" x14ac:dyDescent="0.2">
      <c r="B31" s="377">
        <v>22020304</v>
      </c>
      <c r="C31" s="378" t="s">
        <v>1142</v>
      </c>
      <c r="D31" s="740" t="str">
        <f t="shared" si="1"/>
        <v>22020304 - MAGAZINES &amp; PERIODICALS</v>
      </c>
      <c r="E31" s="551"/>
      <c r="F31" s="552">
        <v>0</v>
      </c>
      <c r="G31" s="552"/>
    </row>
    <row r="32" spans="2:7" ht="15" thickBot="1" x14ac:dyDescent="0.25">
      <c r="B32" s="377">
        <v>22020305</v>
      </c>
      <c r="C32" s="378" t="s">
        <v>1143</v>
      </c>
      <c r="D32" s="740" t="str">
        <f t="shared" si="1"/>
        <v>22020305 - PRINTING OF NON SECURITY DOCUMENTS</v>
      </c>
      <c r="E32" s="551">
        <v>364010</v>
      </c>
      <c r="F32" s="552">
        <v>0</v>
      </c>
      <c r="G32" s="552"/>
    </row>
    <row r="33" spans="2:7" ht="15" hidden="1" thickBot="1" x14ac:dyDescent="0.25">
      <c r="B33" s="377">
        <v>22020306</v>
      </c>
      <c r="C33" s="378" t="s">
        <v>1144</v>
      </c>
      <c r="D33" s="740" t="str">
        <f t="shared" si="1"/>
        <v>22020306 - PRINTING OF SECURITY DOCUMENTS</v>
      </c>
      <c r="E33" s="551"/>
      <c r="F33" s="552">
        <v>0</v>
      </c>
      <c r="G33" s="552"/>
    </row>
    <row r="34" spans="2:7" ht="15" hidden="1" thickBot="1" x14ac:dyDescent="0.25">
      <c r="B34" s="377">
        <v>22020307</v>
      </c>
      <c r="C34" s="378" t="s">
        <v>1145</v>
      </c>
      <c r="D34" s="740" t="str">
        <f t="shared" si="1"/>
        <v>22020307 - DRUGS/LABORATORY/MEDICAL SUPPLIES</v>
      </c>
      <c r="E34" s="551"/>
      <c r="F34" s="552">
        <v>0</v>
      </c>
      <c r="G34" s="552"/>
    </row>
    <row r="35" spans="2:7" ht="15" hidden="1" thickBot="1" x14ac:dyDescent="0.25">
      <c r="B35" s="377">
        <v>22020308</v>
      </c>
      <c r="C35" s="378" t="s">
        <v>1146</v>
      </c>
      <c r="D35" s="740" t="str">
        <f t="shared" si="1"/>
        <v>22020308 - FIELD &amp; CAMPING MATERIALS SUPPLIES</v>
      </c>
      <c r="E35" s="551"/>
      <c r="F35" s="552">
        <v>0</v>
      </c>
      <c r="G35" s="552"/>
    </row>
    <row r="36" spans="2:7" ht="15" hidden="1" thickBot="1" x14ac:dyDescent="0.25">
      <c r="B36" s="377">
        <v>22020309</v>
      </c>
      <c r="C36" s="378" t="s">
        <v>1147</v>
      </c>
      <c r="D36" s="740" t="str">
        <f t="shared" si="1"/>
        <v>22020309 - UNIFORMS &amp; OTHER CLOTHING</v>
      </c>
      <c r="E36" s="551"/>
      <c r="F36" s="552">
        <v>0</v>
      </c>
      <c r="G36" s="552"/>
    </row>
    <row r="37" spans="2:7" ht="15" hidden="1" thickBot="1" x14ac:dyDescent="0.25">
      <c r="B37" s="377">
        <v>22020310</v>
      </c>
      <c r="C37" s="378" t="s">
        <v>1148</v>
      </c>
      <c r="D37" s="740" t="str">
        <f t="shared" si="1"/>
        <v>22020310 - TEACHING AIDS / INSTRUCTION MATERIALS</v>
      </c>
      <c r="E37" s="551"/>
      <c r="F37" s="552">
        <v>0</v>
      </c>
      <c r="G37" s="552"/>
    </row>
    <row r="38" spans="2:7" ht="15" hidden="1" thickBot="1" x14ac:dyDescent="0.25">
      <c r="B38" s="377">
        <v>22020311</v>
      </c>
      <c r="C38" s="378" t="s">
        <v>1149</v>
      </c>
      <c r="D38" s="740" t="str">
        <f t="shared" si="1"/>
        <v>22020311 - FOOD STUFF / CATERING MATERIALS SUPPLIES</v>
      </c>
      <c r="E38" s="551"/>
      <c r="F38" s="552">
        <v>0</v>
      </c>
      <c r="G38" s="552"/>
    </row>
    <row r="39" spans="2:7" ht="15" hidden="1" thickBot="1" x14ac:dyDescent="0.25">
      <c r="B39" s="377">
        <v>22020312</v>
      </c>
      <c r="C39" s="378" t="s">
        <v>1150</v>
      </c>
      <c r="D39" s="740" t="str">
        <f t="shared" si="1"/>
        <v>22020312 - PRODUCTION, PUBLICATION AND CIRCULATION OF ANNUAL FINANCIAL STATEMENTS</v>
      </c>
      <c r="E39" s="551"/>
      <c r="F39" s="552">
        <v>0</v>
      </c>
      <c r="G39" s="552"/>
    </row>
    <row r="40" spans="2:7" ht="15" hidden="1" thickBot="1" x14ac:dyDescent="0.25">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60">
        <f>SUM(E28:E40)</f>
        <v>1274030</v>
      </c>
      <c r="F41" s="560">
        <f>SUM(F28:F40)</f>
        <v>3400000</v>
      </c>
      <c r="G41" s="560"/>
    </row>
    <row r="42" spans="2:7" ht="15" x14ac:dyDescent="0.25">
      <c r="B42" s="373">
        <v>22020400</v>
      </c>
      <c r="C42" s="374" t="s">
        <v>60</v>
      </c>
      <c r="D42" s="742"/>
      <c r="E42" s="548"/>
      <c r="F42" s="549"/>
      <c r="G42" s="549"/>
    </row>
    <row r="43" spans="2:7" x14ac:dyDescent="0.2">
      <c r="B43" s="377">
        <v>22020401</v>
      </c>
      <c r="C43" s="378" t="s">
        <v>1153</v>
      </c>
      <c r="D43" s="740" t="str">
        <f t="shared" ref="D43:D55" si="2">B43&amp;" - "&amp;C43</f>
        <v>22020401 - MAINTENANCE OF MOTOR VEHICLE / TRANSPORT EQUIPMENT</v>
      </c>
      <c r="E43" s="551">
        <v>546010</v>
      </c>
      <c r="F43" s="552">
        <v>1500000</v>
      </c>
      <c r="G43" s="552"/>
    </row>
    <row r="44" spans="2:7" x14ac:dyDescent="0.2">
      <c r="B44" s="377">
        <v>22020402</v>
      </c>
      <c r="C44" s="378" t="s">
        <v>1154</v>
      </c>
      <c r="D44" s="740" t="str">
        <f t="shared" si="2"/>
        <v xml:space="preserve">22020402 - MAINTENANCE OF OFFICE FURNITURE </v>
      </c>
      <c r="E44" s="551">
        <v>546010</v>
      </c>
      <c r="F44" s="552">
        <v>2000000</v>
      </c>
      <c r="G44" s="552"/>
    </row>
    <row r="45" spans="2:7" x14ac:dyDescent="0.2">
      <c r="B45" s="377">
        <v>22020403</v>
      </c>
      <c r="C45" s="378" t="s">
        <v>1155</v>
      </c>
      <c r="D45" s="740" t="str">
        <f t="shared" si="2"/>
        <v>22020403 - MAINTENANCE OF OFFICE BUILDING / RESIDENTIAL QTRS</v>
      </c>
      <c r="E45" s="551">
        <v>910020</v>
      </c>
      <c r="F45" s="552">
        <v>3000000</v>
      </c>
      <c r="G45" s="552"/>
    </row>
    <row r="46" spans="2:7" x14ac:dyDescent="0.2">
      <c r="B46" s="377">
        <v>22020404</v>
      </c>
      <c r="C46" s="378" t="s">
        <v>1156</v>
      </c>
      <c r="D46" s="740" t="str">
        <f t="shared" si="2"/>
        <v>22020404 - MAINTENANCE OF OFFICE / IT EQUIPMENTS</v>
      </c>
      <c r="E46" s="551">
        <v>546010</v>
      </c>
      <c r="F46" s="552">
        <v>1000000</v>
      </c>
      <c r="G46" s="552"/>
    </row>
    <row r="47" spans="2:7" ht="15" thickBot="1" x14ac:dyDescent="0.25">
      <c r="B47" s="377">
        <v>22020405</v>
      </c>
      <c r="C47" s="378" t="s">
        <v>1157</v>
      </c>
      <c r="D47" s="740" t="str">
        <f t="shared" si="2"/>
        <v>22020405 - MAINTENANCE OF PLANTS/GENERATORS</v>
      </c>
      <c r="E47" s="551">
        <v>182000</v>
      </c>
      <c r="F47" s="552">
        <v>1500000</v>
      </c>
      <c r="G47" s="552"/>
    </row>
    <row r="48" spans="2:7" ht="15" hidden="1" thickBot="1" x14ac:dyDescent="0.25">
      <c r="B48" s="377">
        <v>22020406</v>
      </c>
      <c r="C48" s="378" t="s">
        <v>1158</v>
      </c>
      <c r="D48" s="740" t="str">
        <f t="shared" si="2"/>
        <v>22020406 - OTHER MAINTENANCE SERVICES</v>
      </c>
      <c r="E48" s="551"/>
      <c r="F48" s="552">
        <v>0</v>
      </c>
      <c r="G48" s="552"/>
    </row>
    <row r="49" spans="2:7" ht="15" hidden="1" thickBot="1" x14ac:dyDescent="0.25">
      <c r="B49" s="377">
        <v>22020407</v>
      </c>
      <c r="C49" s="378" t="s">
        <v>1159</v>
      </c>
      <c r="D49" s="740" t="str">
        <f t="shared" si="2"/>
        <v>22020407 - MAINTENANCE OF AIRCRAFTS</v>
      </c>
      <c r="E49" s="551"/>
      <c r="F49" s="552">
        <v>0</v>
      </c>
      <c r="G49" s="552"/>
    </row>
    <row r="50" spans="2:7" ht="15" hidden="1" thickBot="1" x14ac:dyDescent="0.25">
      <c r="B50" s="377">
        <v>22020408</v>
      </c>
      <c r="C50" s="378" t="s">
        <v>1161</v>
      </c>
      <c r="D50" s="740" t="str">
        <f t="shared" si="2"/>
        <v>22020408 - MAINTENANCE OF SEA BOATS</v>
      </c>
      <c r="E50" s="551"/>
      <c r="F50" s="552">
        <v>0</v>
      </c>
      <c r="G50" s="552"/>
    </row>
    <row r="51" spans="2:7" ht="15" hidden="1" thickBot="1" x14ac:dyDescent="0.25">
      <c r="B51" s="377">
        <v>22020409</v>
      </c>
      <c r="C51" s="378" t="s">
        <v>1162</v>
      </c>
      <c r="D51" s="740" t="str">
        <f t="shared" si="2"/>
        <v>22020409 - MAINTENANCE OF RAILWAY EQUIPMENTS</v>
      </c>
      <c r="E51" s="551"/>
      <c r="F51" s="552">
        <v>0</v>
      </c>
      <c r="G51" s="552"/>
    </row>
    <row r="52" spans="2:7" ht="15" hidden="1" thickBot="1" x14ac:dyDescent="0.25">
      <c r="B52" s="377">
        <v>22020410</v>
      </c>
      <c r="C52" s="378" t="s">
        <v>1163</v>
      </c>
      <c r="D52" s="740" t="str">
        <f t="shared" si="2"/>
        <v>22020410 - MAINTENANCE OF STREET LIGHTINGS</v>
      </c>
      <c r="E52" s="551"/>
      <c r="F52" s="552">
        <v>0</v>
      </c>
      <c r="G52" s="552"/>
    </row>
    <row r="53" spans="2:7" ht="15" hidden="1" thickBot="1" x14ac:dyDescent="0.25">
      <c r="B53" s="377">
        <v>22020411</v>
      </c>
      <c r="C53" s="378" t="s">
        <v>1164</v>
      </c>
      <c r="D53" s="740" t="str">
        <f t="shared" si="2"/>
        <v>22020411 - MAINTENANCE OF COMMUNICATION EQUIPMENTS</v>
      </c>
      <c r="E53" s="551"/>
      <c r="F53" s="552">
        <v>0</v>
      </c>
      <c r="G53" s="552"/>
    </row>
    <row r="54" spans="2:7" ht="15" hidden="1" thickBot="1" x14ac:dyDescent="0.25">
      <c r="B54" s="377">
        <v>22020412</v>
      </c>
      <c r="C54" s="378" t="s">
        <v>1165</v>
      </c>
      <c r="D54" s="740" t="str">
        <f t="shared" si="2"/>
        <v>22020412 - MAINTENANCE OF MARKETS/PUBLIC PLACES</v>
      </c>
      <c r="E54" s="551"/>
      <c r="F54" s="552">
        <v>0</v>
      </c>
      <c r="G54" s="552"/>
    </row>
    <row r="55" spans="2:7" ht="15" hidden="1" thickBot="1" x14ac:dyDescent="0.25">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60">
        <f>SUM(E43:E55)</f>
        <v>2730050</v>
      </c>
      <c r="F56" s="560">
        <f>SUM(F43:F55)</f>
        <v>9000000</v>
      </c>
      <c r="G56" s="560"/>
    </row>
    <row r="57" spans="2:7" ht="15" x14ac:dyDescent="0.25">
      <c r="B57" s="373">
        <v>22020500</v>
      </c>
      <c r="C57" s="374" t="s">
        <v>62</v>
      </c>
      <c r="D57" s="742"/>
      <c r="E57" s="548"/>
      <c r="F57" s="549"/>
      <c r="G57" s="549"/>
    </row>
    <row r="58" spans="2:7" ht="15" thickBot="1" x14ac:dyDescent="0.25">
      <c r="B58" s="377">
        <v>22020501</v>
      </c>
      <c r="C58" s="378" t="s">
        <v>1168</v>
      </c>
      <c r="D58" s="740" t="str">
        <f>B58&amp;" - "&amp;C58</f>
        <v xml:space="preserve">22020501 - LOCAL TRAINING </v>
      </c>
      <c r="E58" s="551">
        <v>117994070</v>
      </c>
      <c r="F58" s="552">
        <v>225000000</v>
      </c>
      <c r="G58" s="552"/>
    </row>
    <row r="59" spans="2:7" ht="15" hidden="1" thickBot="1" x14ac:dyDescent="0.25">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60">
        <f>SUM(E58:E59)</f>
        <v>117994070</v>
      </c>
      <c r="F60" s="560">
        <f>SUM(F58:F59)</f>
        <v>225000000</v>
      </c>
      <c r="G60" s="560"/>
    </row>
    <row r="61" spans="2:7" ht="15" hidden="1" x14ac:dyDescent="0.25">
      <c r="B61" s="373">
        <v>22020600</v>
      </c>
      <c r="C61" s="374" t="s">
        <v>64</v>
      </c>
      <c r="D61" s="742"/>
      <c r="E61" s="548"/>
      <c r="F61" s="549"/>
      <c r="G61" s="549"/>
    </row>
    <row r="62" spans="2:7" hidden="1" x14ac:dyDescent="0.2">
      <c r="B62" s="377">
        <v>22020601</v>
      </c>
      <c r="C62" s="378" t="s">
        <v>1171</v>
      </c>
      <c r="D62" s="740" t="str">
        <f t="shared" ref="D62:D68" si="3">B62&amp;" - "&amp;C62</f>
        <v>22020601 - SECURITY SERVICES</v>
      </c>
      <c r="E62" s="551"/>
      <c r="F62" s="552">
        <v>0</v>
      </c>
      <c r="G62" s="552"/>
    </row>
    <row r="63" spans="2:7" hidden="1" x14ac:dyDescent="0.2">
      <c r="B63" s="377">
        <v>22020602</v>
      </c>
      <c r="C63" s="378" t="s">
        <v>1172</v>
      </c>
      <c r="D63" s="740" t="str">
        <f t="shared" si="3"/>
        <v>22020602 - OFFICE RENT</v>
      </c>
      <c r="E63" s="551"/>
      <c r="F63" s="552">
        <v>0</v>
      </c>
      <c r="G63" s="552"/>
    </row>
    <row r="64" spans="2:7" hidden="1" x14ac:dyDescent="0.2">
      <c r="B64" s="377">
        <v>22020603</v>
      </c>
      <c r="C64" s="378" t="s">
        <v>1173</v>
      </c>
      <c r="D64" s="740" t="str">
        <f t="shared" si="3"/>
        <v>22020603 - RESIDENTIAL RENT</v>
      </c>
      <c r="E64" s="551"/>
      <c r="F64" s="552">
        <v>0</v>
      </c>
      <c r="G64" s="552"/>
    </row>
    <row r="65" spans="2:7" hidden="1" x14ac:dyDescent="0.2">
      <c r="B65" s="377">
        <v>22020604</v>
      </c>
      <c r="C65" s="378" t="s">
        <v>1174</v>
      </c>
      <c r="D65" s="740" t="str">
        <f t="shared" si="3"/>
        <v>22020604 - SECURITY VOTE (INCLUDING OPERATIONS)</v>
      </c>
      <c r="E65" s="551"/>
      <c r="F65" s="552">
        <v>0</v>
      </c>
      <c r="G65" s="552"/>
    </row>
    <row r="66" spans="2:7" hidden="1" x14ac:dyDescent="0.2">
      <c r="B66" s="377">
        <v>22020605</v>
      </c>
      <c r="C66" s="378" t="s">
        <v>1175</v>
      </c>
      <c r="D66" s="740" t="str">
        <f t="shared" si="3"/>
        <v>22020605 - CLEANING &amp; FUMIGATION SERVICES</v>
      </c>
      <c r="E66" s="551"/>
      <c r="F66" s="552">
        <v>0</v>
      </c>
      <c r="G66" s="552"/>
    </row>
    <row r="67" spans="2:7" hidden="1" x14ac:dyDescent="0.2">
      <c r="B67" s="377">
        <v>22020606</v>
      </c>
      <c r="C67" s="378" t="s">
        <v>1176</v>
      </c>
      <c r="D67" s="740" t="str">
        <f t="shared" si="3"/>
        <v>22020606 - LAND USE CHARGES</v>
      </c>
      <c r="E67" s="551"/>
      <c r="F67" s="552">
        <v>0</v>
      </c>
      <c r="G67" s="552"/>
    </row>
    <row r="68" spans="2:7" hidden="1" x14ac:dyDescent="0.2">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ht="15" hidden="1" x14ac:dyDescent="0.25">
      <c r="B70" s="373">
        <v>22020700</v>
      </c>
      <c r="C70" s="374" t="s">
        <v>66</v>
      </c>
      <c r="D70" s="742"/>
      <c r="E70" s="548"/>
      <c r="F70" s="549"/>
      <c r="G70" s="549"/>
    </row>
    <row r="71" spans="2:7" hidden="1" x14ac:dyDescent="0.2">
      <c r="B71" s="377">
        <v>22020701</v>
      </c>
      <c r="C71" s="378" t="s">
        <v>1179</v>
      </c>
      <c r="D71" s="740" t="str">
        <f t="shared" ref="D71:D79" si="4">B71&amp;" - "&amp;C71</f>
        <v>22020701 - FINANCIAL CONSULTING</v>
      </c>
      <c r="E71" s="551"/>
      <c r="F71" s="552">
        <v>0</v>
      </c>
      <c r="G71" s="552"/>
    </row>
    <row r="72" spans="2:7" hidden="1" x14ac:dyDescent="0.2">
      <c r="B72" s="377">
        <v>22020702</v>
      </c>
      <c r="C72" s="378" t="s">
        <v>1180</v>
      </c>
      <c r="D72" s="740" t="str">
        <f t="shared" si="4"/>
        <v>22020702 - INFORMATION TECHNOLOGY CONSULTING</v>
      </c>
      <c r="E72" s="551"/>
      <c r="F72" s="552">
        <v>0</v>
      </c>
      <c r="G72" s="552"/>
    </row>
    <row r="73" spans="2:7" hidden="1" x14ac:dyDescent="0.2">
      <c r="B73" s="377">
        <v>22020703</v>
      </c>
      <c r="C73" s="378" t="s">
        <v>1181</v>
      </c>
      <c r="D73" s="740" t="str">
        <f t="shared" si="4"/>
        <v>22020703 - LEGAL SERVICES</v>
      </c>
      <c r="E73" s="551"/>
      <c r="F73" s="552">
        <v>0</v>
      </c>
      <c r="G73" s="552"/>
    </row>
    <row r="74" spans="2:7" hidden="1" x14ac:dyDescent="0.2">
      <c r="B74" s="377">
        <v>22020704</v>
      </c>
      <c r="C74" s="378" t="s">
        <v>1182</v>
      </c>
      <c r="D74" s="740" t="str">
        <f t="shared" si="4"/>
        <v>22020704 - ENGINEERING SERVICES</v>
      </c>
      <c r="E74" s="551"/>
      <c r="F74" s="552">
        <v>0</v>
      </c>
      <c r="G74" s="552"/>
    </row>
    <row r="75" spans="2:7" hidden="1" x14ac:dyDescent="0.2">
      <c r="B75" s="377">
        <v>22020705</v>
      </c>
      <c r="C75" s="378" t="s">
        <v>1183</v>
      </c>
      <c r="D75" s="740" t="str">
        <f t="shared" si="4"/>
        <v>22020705 - ARCHITECTURAL SERVICES</v>
      </c>
      <c r="E75" s="551"/>
      <c r="F75" s="552">
        <v>0</v>
      </c>
      <c r="G75" s="552"/>
    </row>
    <row r="76" spans="2:7" hidden="1" x14ac:dyDescent="0.2">
      <c r="B76" s="377">
        <v>22020706</v>
      </c>
      <c r="C76" s="378" t="s">
        <v>1184</v>
      </c>
      <c r="D76" s="740" t="str">
        <f t="shared" si="4"/>
        <v>22020706 - SURVEYING SERVICES</v>
      </c>
      <c r="E76" s="551"/>
      <c r="F76" s="552">
        <v>0</v>
      </c>
      <c r="G76" s="552"/>
    </row>
    <row r="77" spans="2:7" hidden="1" x14ac:dyDescent="0.2">
      <c r="B77" s="377">
        <v>22020707</v>
      </c>
      <c r="C77" s="378" t="s">
        <v>1185</v>
      </c>
      <c r="D77" s="740" t="str">
        <f t="shared" si="4"/>
        <v>22020707 - AGRICULTURAL CONSULTING</v>
      </c>
      <c r="E77" s="551"/>
      <c r="F77" s="552">
        <v>0</v>
      </c>
      <c r="G77" s="552"/>
    </row>
    <row r="78" spans="2:7" hidden="1" x14ac:dyDescent="0.2">
      <c r="B78" s="377">
        <v>22020708</v>
      </c>
      <c r="C78" s="378" t="s">
        <v>1186</v>
      </c>
      <c r="D78" s="740" t="str">
        <f t="shared" si="4"/>
        <v>22020708 - MEDICAL CONSULTING</v>
      </c>
      <c r="E78" s="551"/>
      <c r="F78" s="552">
        <v>0</v>
      </c>
      <c r="G78" s="552"/>
    </row>
    <row r="79" spans="2:7" hidden="1" x14ac:dyDescent="0.2">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ht="15" x14ac:dyDescent="0.25">
      <c r="B81" s="373">
        <v>22020800</v>
      </c>
      <c r="C81" s="374" t="s">
        <v>68</v>
      </c>
      <c r="D81" s="742"/>
      <c r="E81" s="548"/>
      <c r="F81" s="549"/>
      <c r="G81" s="549"/>
    </row>
    <row r="82" spans="2:7" hidden="1" x14ac:dyDescent="0.2">
      <c r="B82" s="377">
        <v>22020801</v>
      </c>
      <c r="C82" s="378" t="s">
        <v>1189</v>
      </c>
      <c r="D82" s="740" t="str">
        <f t="shared" ref="D82:D87" si="5">B82&amp;" - "&amp;C82</f>
        <v>22020801 - MOTOR VEHICLE  FUEL COST</v>
      </c>
      <c r="E82" s="551"/>
      <c r="F82" s="552">
        <v>0</v>
      </c>
      <c r="G82" s="552"/>
    </row>
    <row r="83" spans="2:7" hidden="1" x14ac:dyDescent="0.2">
      <c r="B83" s="377">
        <v>22020802</v>
      </c>
      <c r="C83" s="378" t="s">
        <v>1190</v>
      </c>
      <c r="D83" s="740" t="str">
        <f t="shared" si="5"/>
        <v>22020802 - OTHER TRANSPORT EQUIPMENT FUEL COST</v>
      </c>
      <c r="E83" s="551"/>
      <c r="F83" s="552">
        <v>0</v>
      </c>
      <c r="G83" s="552"/>
    </row>
    <row r="84" spans="2:7" ht="15" thickBot="1" x14ac:dyDescent="0.25">
      <c r="B84" s="377">
        <v>22020803</v>
      </c>
      <c r="C84" s="378" t="s">
        <v>1191</v>
      </c>
      <c r="D84" s="740" t="str">
        <f t="shared" si="5"/>
        <v>22020803 - PLANT / GENERATOR FUEL COST</v>
      </c>
      <c r="E84" s="551">
        <v>1092020</v>
      </c>
      <c r="F84" s="552">
        <v>3000000</v>
      </c>
      <c r="G84" s="552"/>
    </row>
    <row r="85" spans="2:7" ht="15" hidden="1" thickBot="1" x14ac:dyDescent="0.25">
      <c r="B85" s="377">
        <v>22020804</v>
      </c>
      <c r="C85" s="378" t="s">
        <v>1192</v>
      </c>
      <c r="D85" s="740" t="str">
        <f t="shared" si="5"/>
        <v>22020804 - AIRCRAFT FUEL COST</v>
      </c>
      <c r="E85" s="551"/>
      <c r="F85" s="552">
        <v>0</v>
      </c>
      <c r="G85" s="552"/>
    </row>
    <row r="86" spans="2:7" ht="15" hidden="1" thickBot="1" x14ac:dyDescent="0.25">
      <c r="B86" s="377">
        <v>22020805</v>
      </c>
      <c r="C86" s="378" t="s">
        <v>1193</v>
      </c>
      <c r="D86" s="740" t="str">
        <f t="shared" si="5"/>
        <v>22020805 - SEA BOAT FUEL COST</v>
      </c>
      <c r="E86" s="551"/>
      <c r="F86" s="552">
        <v>0</v>
      </c>
      <c r="G86" s="552"/>
    </row>
    <row r="87" spans="2:7" ht="15" hidden="1" thickBot="1" x14ac:dyDescent="0.25">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1092020</v>
      </c>
      <c r="F88" s="560">
        <f>SUM(F82:F87)</f>
        <v>3000000</v>
      </c>
      <c r="G88" s="560"/>
    </row>
    <row r="89" spans="2:7" ht="15" hidden="1" x14ac:dyDescent="0.25">
      <c r="B89" s="373">
        <v>22020900</v>
      </c>
      <c r="C89" s="374" t="s">
        <v>70</v>
      </c>
      <c r="D89" s="742"/>
      <c r="E89" s="548"/>
      <c r="F89" s="549"/>
      <c r="G89" s="549"/>
    </row>
    <row r="90" spans="2:7" hidden="1" x14ac:dyDescent="0.2">
      <c r="B90" s="377">
        <v>22020901</v>
      </c>
      <c r="C90" s="378" t="s">
        <v>1196</v>
      </c>
      <c r="D90" s="740" t="str">
        <f t="shared" ref="D90:D96" si="6">B90&amp;" - "&amp;C90</f>
        <v>22020901 - BANK CHARGES (OTHER THAN INTEREST)</v>
      </c>
      <c r="E90" s="551"/>
      <c r="F90" s="552">
        <v>0</v>
      </c>
      <c r="G90" s="552"/>
    </row>
    <row r="91" spans="2:7" hidden="1" x14ac:dyDescent="0.2">
      <c r="B91" s="377">
        <v>22020902</v>
      </c>
      <c r="C91" s="378" t="s">
        <v>1197</v>
      </c>
      <c r="D91" s="740" t="str">
        <f t="shared" si="6"/>
        <v>22020902 - INSURANCE PREMIUM</v>
      </c>
      <c r="E91" s="551"/>
      <c r="F91" s="552">
        <v>0</v>
      </c>
      <c r="G91" s="552"/>
    </row>
    <row r="92" spans="2:7" hidden="1" x14ac:dyDescent="0.2">
      <c r="B92" s="377">
        <v>22020904</v>
      </c>
      <c r="C92" s="378" t="s">
        <v>1198</v>
      </c>
      <c r="D92" s="740" t="str">
        <f t="shared" si="6"/>
        <v>22020904 - OTHER  CRF BANK CHARGES</v>
      </c>
      <c r="E92" s="551"/>
      <c r="F92" s="552">
        <v>0</v>
      </c>
      <c r="G92" s="552"/>
    </row>
    <row r="93" spans="2:7" hidden="1" x14ac:dyDescent="0.2">
      <c r="B93" s="377">
        <v>22020905</v>
      </c>
      <c r="C93" s="378" t="s">
        <v>1199</v>
      </c>
      <c r="D93" s="740" t="str">
        <f t="shared" si="6"/>
        <v>22020905 - INTEREST/DISCOUNT ON FOREIGN LOAN</v>
      </c>
      <c r="E93" s="551"/>
      <c r="F93" s="552">
        <v>0</v>
      </c>
      <c r="G93" s="552"/>
    </row>
    <row r="94" spans="2:7" hidden="1" x14ac:dyDescent="0.2">
      <c r="B94" s="377">
        <v>22020906</v>
      </c>
      <c r="C94" s="378" t="s">
        <v>1200</v>
      </c>
      <c r="D94" s="740" t="str">
        <f t="shared" si="6"/>
        <v>22020906 - FOREIGN INTEREST/DISCOUNT-SHORT TERM BORROWINGS</v>
      </c>
      <c r="E94" s="551"/>
      <c r="F94" s="552">
        <v>0</v>
      </c>
      <c r="G94" s="552"/>
    </row>
    <row r="95" spans="2:7" hidden="1" x14ac:dyDescent="0.2">
      <c r="B95" s="377">
        <v>22020907</v>
      </c>
      <c r="C95" s="378" t="s">
        <v>1201</v>
      </c>
      <c r="D95" s="740" t="str">
        <f t="shared" si="6"/>
        <v>22020907 - DOMESTIC INTEREST/DISCOUNT-TREASURY BILL</v>
      </c>
      <c r="E95" s="551"/>
      <c r="F95" s="552">
        <v>0</v>
      </c>
      <c r="G95" s="552"/>
    </row>
    <row r="96" spans="2:7" hidden="1" x14ac:dyDescent="0.2">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60">
        <f>SUM(E90:E96)</f>
        <v>0</v>
      </c>
      <c r="F97" s="560">
        <f>SUM(F90:F96)</f>
        <v>0</v>
      </c>
      <c r="G97" s="560"/>
    </row>
    <row r="98" spans="2:7" ht="15" x14ac:dyDescent="0.25">
      <c r="B98" s="373">
        <v>22021000</v>
      </c>
      <c r="C98" s="374" t="s">
        <v>72</v>
      </c>
      <c r="D98" s="742"/>
      <c r="E98" s="548"/>
      <c r="F98" s="549"/>
      <c r="G98" s="549"/>
    </row>
    <row r="99" spans="2:7" hidden="1" x14ac:dyDescent="0.2">
      <c r="B99" s="377">
        <v>22021001</v>
      </c>
      <c r="C99" s="378" t="s">
        <v>1204</v>
      </c>
      <c r="D99" s="740" t="str">
        <f t="shared" ref="D99:D112" si="7">B99&amp;" - "&amp;C99</f>
        <v>22021001 - REFRESHMENT &amp; MEALS</v>
      </c>
      <c r="E99" s="551"/>
      <c r="F99" s="552">
        <v>0</v>
      </c>
      <c r="G99" s="552"/>
    </row>
    <row r="100" spans="2:7" hidden="1" x14ac:dyDescent="0.2">
      <c r="B100" s="377">
        <v>22021002</v>
      </c>
      <c r="C100" s="378" t="s">
        <v>1205</v>
      </c>
      <c r="D100" s="740" t="str">
        <f t="shared" si="7"/>
        <v>22021002 - HONORARIUM &amp; SITTING ALLOWANCE</v>
      </c>
      <c r="E100" s="551"/>
      <c r="F100" s="552">
        <v>0</v>
      </c>
      <c r="G100" s="552"/>
    </row>
    <row r="101" spans="2:7" x14ac:dyDescent="0.2">
      <c r="B101" s="377">
        <v>22021003</v>
      </c>
      <c r="C101" s="378" t="s">
        <v>1206</v>
      </c>
      <c r="D101" s="740" t="str">
        <f t="shared" si="7"/>
        <v>22021003 - PUBLICITY &amp; ADVERTISEMENTS</v>
      </c>
      <c r="E101" s="551">
        <v>181910</v>
      </c>
      <c r="F101" s="552">
        <v>500000</v>
      </c>
      <c r="G101" s="552"/>
    </row>
    <row r="102" spans="2:7" hidden="1" x14ac:dyDescent="0.2">
      <c r="B102" s="377">
        <v>22021004</v>
      </c>
      <c r="C102" s="378" t="s">
        <v>1207</v>
      </c>
      <c r="D102" s="740" t="str">
        <f t="shared" si="7"/>
        <v>22021004 - MEDICAL EXPENSES-LOCAL</v>
      </c>
      <c r="E102" s="551"/>
      <c r="F102" s="552">
        <v>0</v>
      </c>
      <c r="G102" s="552"/>
    </row>
    <row r="103" spans="2:7" hidden="1" x14ac:dyDescent="0.2">
      <c r="B103" s="377">
        <v>22021006</v>
      </c>
      <c r="C103" s="378" t="s">
        <v>1208</v>
      </c>
      <c r="D103" s="740" t="str">
        <f t="shared" si="7"/>
        <v>22021006 - POSTAGES &amp; COURIER SERVICES</v>
      </c>
      <c r="E103" s="551"/>
      <c r="F103" s="552">
        <v>0</v>
      </c>
      <c r="G103" s="552"/>
    </row>
    <row r="104" spans="2:7" x14ac:dyDescent="0.2">
      <c r="B104" s="377">
        <v>22021007</v>
      </c>
      <c r="C104" s="378" t="s">
        <v>1209</v>
      </c>
      <c r="D104" s="740" t="str">
        <f t="shared" si="7"/>
        <v>22021007 - WELFARE PACKAGES</v>
      </c>
      <c r="E104" s="551">
        <v>8736200</v>
      </c>
      <c r="F104" s="552">
        <v>24000000</v>
      </c>
      <c r="G104" s="552"/>
    </row>
    <row r="105" spans="2:7" hidden="1" x14ac:dyDescent="0.2">
      <c r="B105" s="377">
        <v>22021008</v>
      </c>
      <c r="C105" s="378" t="s">
        <v>1210</v>
      </c>
      <c r="D105" s="740" t="str">
        <f t="shared" si="7"/>
        <v>22021008 - SUBSCRIPTION TO PROFESSIONAL BODIES</v>
      </c>
      <c r="E105" s="551"/>
      <c r="F105" s="552">
        <v>0</v>
      </c>
      <c r="G105" s="552"/>
    </row>
    <row r="106" spans="2:7" hidden="1" x14ac:dyDescent="0.2">
      <c r="B106" s="377">
        <v>22021009</v>
      </c>
      <c r="C106" s="378" t="s">
        <v>1211</v>
      </c>
      <c r="D106" s="740" t="str">
        <f t="shared" si="7"/>
        <v>22021009 - SPORTING ACTIVITIES</v>
      </c>
      <c r="E106" s="551"/>
      <c r="F106" s="552">
        <v>0</v>
      </c>
      <c r="G106" s="552"/>
    </row>
    <row r="107" spans="2:7" hidden="1" x14ac:dyDescent="0.2">
      <c r="B107" s="377">
        <v>22021010</v>
      </c>
      <c r="C107" s="378" t="s">
        <v>1212</v>
      </c>
      <c r="D107" s="740" t="str">
        <f t="shared" si="7"/>
        <v>22021010 - DIRECT TEACHING &amp; LABORATORY COST</v>
      </c>
      <c r="E107" s="551"/>
      <c r="F107" s="552">
        <v>0</v>
      </c>
      <c r="G107" s="552"/>
    </row>
    <row r="108" spans="2:7" hidden="1" x14ac:dyDescent="0.2">
      <c r="B108" s="377">
        <v>22021014</v>
      </c>
      <c r="C108" s="378" t="s">
        <v>1213</v>
      </c>
      <c r="D108" s="740" t="str">
        <f t="shared" si="7"/>
        <v>22021014 - ANNUAL BUDGET EXPENSES AND ADMINISTRATION</v>
      </c>
      <c r="E108" s="551"/>
      <c r="F108" s="552">
        <v>0</v>
      </c>
      <c r="G108" s="552"/>
    </row>
    <row r="109" spans="2:7" hidden="1" x14ac:dyDescent="0.2">
      <c r="B109" s="377">
        <v>22021020</v>
      </c>
      <c r="C109" s="378" t="s">
        <v>1214</v>
      </c>
      <c r="D109" s="740" t="str">
        <f t="shared" si="7"/>
        <v>22021020 - ELECTION-LOGISTICS SUPPORT</v>
      </c>
      <c r="E109" s="551"/>
      <c r="F109" s="552">
        <v>0</v>
      </c>
      <c r="G109" s="552"/>
    </row>
    <row r="110" spans="2:7" hidden="1" x14ac:dyDescent="0.2">
      <c r="B110" s="377">
        <v>22021037</v>
      </c>
      <c r="C110" s="378" t="s">
        <v>1215</v>
      </c>
      <c r="D110" s="740" t="str">
        <f t="shared" si="7"/>
        <v>22021037 - MARGIN FOR INCREASE IN COSTS</v>
      </c>
      <c r="E110" s="551"/>
      <c r="F110" s="552">
        <v>0</v>
      </c>
      <c r="G110" s="552"/>
    </row>
    <row r="111" spans="2:7" ht="15" thickBot="1" x14ac:dyDescent="0.25">
      <c r="B111" s="377">
        <v>22021041</v>
      </c>
      <c r="C111" s="378" t="s">
        <v>1216</v>
      </c>
      <c r="D111" s="740" t="str">
        <f t="shared" si="7"/>
        <v>22021041 - CONTINGENCY</v>
      </c>
      <c r="E111" s="551">
        <v>6370160</v>
      </c>
      <c r="F111" s="552">
        <v>4000000</v>
      </c>
      <c r="G111" s="552"/>
    </row>
    <row r="112" spans="2:7" ht="15" hidden="1" thickBot="1" x14ac:dyDescent="0.25">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60">
        <f>SUM(E99:E112)</f>
        <v>15288270</v>
      </c>
      <c r="F113" s="560">
        <f>SUM(F99:F112)</f>
        <v>28500000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tr">
        <f t="shared" ref="D116:D123" si="8">B116&amp;" - "&amp;C116</f>
        <v>22030101 - MOTOR CYCLE ADVANCES</v>
      </c>
      <c r="E116" s="551"/>
      <c r="F116" s="552">
        <v>0</v>
      </c>
      <c r="G116" s="552"/>
    </row>
    <row r="117" spans="2:7" hidden="1" x14ac:dyDescent="0.2">
      <c r="B117" s="377">
        <v>22030102</v>
      </c>
      <c r="C117" s="378" t="s">
        <v>1222</v>
      </c>
      <c r="D117" s="740" t="str">
        <f t="shared" si="8"/>
        <v>22030102 - BICYCLE ADVANCES</v>
      </c>
      <c r="E117" s="551"/>
      <c r="F117" s="552">
        <v>0</v>
      </c>
      <c r="G117" s="552"/>
    </row>
    <row r="118" spans="2:7" hidden="1" x14ac:dyDescent="0.2">
      <c r="B118" s="377">
        <v>22030103</v>
      </c>
      <c r="C118" s="378" t="s">
        <v>1223</v>
      </c>
      <c r="D118" s="740" t="str">
        <f t="shared" si="8"/>
        <v>22030103 - REFURBISHING ADVANCES</v>
      </c>
      <c r="E118" s="551"/>
      <c r="F118" s="552">
        <v>0</v>
      </c>
      <c r="G118" s="552"/>
    </row>
    <row r="119" spans="2:7" hidden="1" x14ac:dyDescent="0.2">
      <c r="B119" s="377">
        <v>22030104</v>
      </c>
      <c r="C119" s="378" t="s">
        <v>1224</v>
      </c>
      <c r="D119" s="740" t="str">
        <f t="shared" si="8"/>
        <v>22030104 - CORRESPONDENCE ADVANCES</v>
      </c>
      <c r="E119" s="551"/>
      <c r="F119" s="552">
        <v>0</v>
      </c>
      <c r="G119" s="552"/>
    </row>
    <row r="120" spans="2:7" hidden="1" x14ac:dyDescent="0.2">
      <c r="B120" s="377">
        <v>22030105</v>
      </c>
      <c r="C120" s="378" t="s">
        <v>1225</v>
      </c>
      <c r="D120" s="740" t="str">
        <f t="shared" si="8"/>
        <v>22030105 - SPECTACLE ADVANCES</v>
      </c>
      <c r="E120" s="551"/>
      <c r="F120" s="552">
        <v>0</v>
      </c>
      <c r="G120" s="552"/>
    </row>
    <row r="121" spans="2:7" hidden="1" x14ac:dyDescent="0.2">
      <c r="B121" s="377">
        <v>22030106</v>
      </c>
      <c r="C121" s="378" t="s">
        <v>688</v>
      </c>
      <c r="D121" s="740" t="str">
        <f t="shared" si="8"/>
        <v>22030106 - MOTOR VEHICLE ADVANCES</v>
      </c>
      <c r="E121" s="551"/>
      <c r="F121" s="552">
        <v>0</v>
      </c>
      <c r="G121" s="552"/>
    </row>
    <row r="122" spans="2:7" hidden="1" x14ac:dyDescent="0.2">
      <c r="B122" s="377">
        <v>22030107</v>
      </c>
      <c r="C122" s="378" t="s">
        <v>1226</v>
      </c>
      <c r="D122" s="740" t="str">
        <f t="shared" si="8"/>
        <v>22030107 - FURNISHING ADVANCES</v>
      </c>
      <c r="E122" s="551"/>
      <c r="F122" s="552">
        <v>0</v>
      </c>
      <c r="G122" s="552"/>
    </row>
    <row r="123" spans="2:7" hidden="1" x14ac:dyDescent="0.2">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 hidden="1" x14ac:dyDescent="0.25">
      <c r="B125" s="373">
        <v>22040000</v>
      </c>
      <c r="C125" s="374" t="s">
        <v>1229</v>
      </c>
      <c r="D125" s="742"/>
      <c r="E125" s="548"/>
      <c r="F125" s="549"/>
      <c r="G125" s="549"/>
    </row>
    <row r="126" spans="2:7" ht="15" hidden="1" x14ac:dyDescent="0.25">
      <c r="B126" s="373">
        <v>22040100</v>
      </c>
      <c r="C126" s="374" t="s">
        <v>76</v>
      </c>
      <c r="D126" s="742"/>
      <c r="E126" s="548"/>
      <c r="F126" s="549"/>
      <c r="G126" s="549"/>
    </row>
    <row r="127" spans="2:7" hidden="1" x14ac:dyDescent="0.2">
      <c r="B127" s="377">
        <v>22040101</v>
      </c>
      <c r="C127" s="378" t="s">
        <v>1231</v>
      </c>
      <c r="D127" s="740" t="str">
        <f t="shared" ref="D127:D133" si="9">B127&amp;" - "&amp;C127</f>
        <v>22040101 - GRANT TO OTHER STATE GOVERNMENTS - CURRENT</v>
      </c>
      <c r="E127" s="551"/>
      <c r="F127" s="552">
        <v>0</v>
      </c>
      <c r="G127" s="552"/>
    </row>
    <row r="128" spans="2:7" hidden="1" x14ac:dyDescent="0.2">
      <c r="B128" s="377">
        <v>22040103</v>
      </c>
      <c r="C128" s="378" t="s">
        <v>1232</v>
      </c>
      <c r="D128" s="740" t="str">
        <f t="shared" si="9"/>
        <v xml:space="preserve">22040103 - GRANT TO LOCAL GOVERNMENTS -CURRENT </v>
      </c>
      <c r="E128" s="551"/>
      <c r="F128" s="552">
        <v>0</v>
      </c>
      <c r="G128" s="552"/>
    </row>
    <row r="129" spans="2:7" hidden="1" x14ac:dyDescent="0.2">
      <c r="B129" s="377">
        <v>22040105</v>
      </c>
      <c r="C129" s="378" t="s">
        <v>1233</v>
      </c>
      <c r="D129" s="740" t="str">
        <f t="shared" si="9"/>
        <v>22040105 - GRANTS TO GOVERNMENT OWNED COMPANIES - CURRENT</v>
      </c>
      <c r="E129" s="551"/>
      <c r="F129" s="552">
        <v>0</v>
      </c>
      <c r="G129" s="552"/>
    </row>
    <row r="130" spans="2:7" hidden="1" x14ac:dyDescent="0.2">
      <c r="B130" s="377">
        <v>22040107</v>
      </c>
      <c r="C130" s="378" t="s">
        <v>1234</v>
      </c>
      <c r="D130" s="740" t="str">
        <f t="shared" si="9"/>
        <v>22040107 - GRANT TO PRIVATE COMPANIES - CURRENT</v>
      </c>
      <c r="E130" s="551"/>
      <c r="F130" s="552">
        <v>0</v>
      </c>
      <c r="G130" s="552"/>
    </row>
    <row r="131" spans="2:7" hidden="1" x14ac:dyDescent="0.2">
      <c r="B131" s="377">
        <v>22040109</v>
      </c>
      <c r="C131" s="378" t="s">
        <v>1235</v>
      </c>
      <c r="D131" s="740" t="str">
        <f t="shared" si="9"/>
        <v>22040109 - GRANTS TO COMMUNITIES/NGOs</v>
      </c>
      <c r="E131" s="551"/>
      <c r="F131" s="552">
        <v>0</v>
      </c>
      <c r="G131" s="552"/>
    </row>
    <row r="132" spans="2:7" hidden="1" x14ac:dyDescent="0.2">
      <c r="B132" s="377">
        <v>22040110</v>
      </c>
      <c r="C132" s="378" t="s">
        <v>1236</v>
      </c>
      <c r="D132" s="740" t="str">
        <f t="shared" si="9"/>
        <v>22040110 - GRANTS TO ACADEMIC INSTITUTIONS</v>
      </c>
      <c r="E132" s="551"/>
      <c r="F132" s="552">
        <v>0</v>
      </c>
      <c r="G132" s="552"/>
    </row>
    <row r="133" spans="2:7" hidden="1" x14ac:dyDescent="0.2">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tr">
        <f>B136&amp;" - "&amp;C136</f>
        <v>22040203 - CONTRIBUTION TO INTERNATIONAL ORGANISATION</v>
      </c>
      <c r="E136" s="551"/>
      <c r="F136" s="552">
        <v>0</v>
      </c>
      <c r="G136" s="552"/>
    </row>
    <row r="137" spans="2:7" hidden="1" x14ac:dyDescent="0.2">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tr">
        <f t="shared" ref="D141:D147" si="10">B141&amp;" - "&amp;C141</f>
        <v>22050101 - SUBSIDY TO GOVERNMENT OWNED COMPANIES</v>
      </c>
      <c r="E141" s="551"/>
      <c r="F141" s="552">
        <v>0</v>
      </c>
      <c r="G141" s="552"/>
    </row>
    <row r="142" spans="2:7" hidden="1" x14ac:dyDescent="0.2">
      <c r="B142" s="377">
        <v>22050102</v>
      </c>
      <c r="C142" s="378" t="s">
        <v>1244</v>
      </c>
      <c r="D142" s="740" t="str">
        <f t="shared" si="10"/>
        <v>22050102 - MEAL SUBSIDY</v>
      </c>
      <c r="E142" s="551"/>
      <c r="F142" s="552">
        <v>0</v>
      </c>
      <c r="G142" s="552"/>
    </row>
    <row r="143" spans="2:7" hidden="1" x14ac:dyDescent="0.2">
      <c r="B143" s="377">
        <v>22050104</v>
      </c>
      <c r="C143" s="378" t="s">
        <v>1245</v>
      </c>
      <c r="D143" s="740" t="str">
        <f t="shared" si="10"/>
        <v>22050104 - PETROLEUM/ENERGY SUBSIDY</v>
      </c>
      <c r="E143" s="551"/>
      <c r="F143" s="552">
        <v>0</v>
      </c>
      <c r="G143" s="552"/>
    </row>
    <row r="144" spans="2:7" hidden="1" x14ac:dyDescent="0.2">
      <c r="B144" s="377">
        <v>22050105</v>
      </c>
      <c r="C144" s="378" t="s">
        <v>1246</v>
      </c>
      <c r="D144" s="740" t="str">
        <f t="shared" si="10"/>
        <v>22050105 - EDUCATION SUBSIDY</v>
      </c>
      <c r="E144" s="551"/>
      <c r="F144" s="552">
        <v>0</v>
      </c>
      <c r="G144" s="552"/>
    </row>
    <row r="145" spans="2:7" hidden="1" x14ac:dyDescent="0.2">
      <c r="B145" s="377">
        <v>22050106</v>
      </c>
      <c r="C145" s="378" t="s">
        <v>1247</v>
      </c>
      <c r="D145" s="740" t="str">
        <f t="shared" si="10"/>
        <v>22050106 - AGRICULTURAL INPUTS SUBSIDY</v>
      </c>
      <c r="E145" s="551"/>
      <c r="F145" s="552">
        <v>0</v>
      </c>
      <c r="G145" s="552"/>
    </row>
    <row r="146" spans="2:7" hidden="1" x14ac:dyDescent="0.2">
      <c r="B146" s="377">
        <v>22050107</v>
      </c>
      <c r="C146" s="378" t="s">
        <v>1248</v>
      </c>
      <c r="D146" s="740" t="str">
        <f t="shared" si="10"/>
        <v>22050107 - HEALTH SUBSIDY</v>
      </c>
      <c r="E146" s="551"/>
      <c r="F146" s="552">
        <v>0</v>
      </c>
      <c r="G146" s="552"/>
    </row>
    <row r="147" spans="2:7" hidden="1" x14ac:dyDescent="0.2">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tr">
        <f>B154&amp;" - "&amp;C154</f>
        <v>22070101 - PAYMENT FROM CRF TO FUND MDA RECURRENT EXPENDITURE</v>
      </c>
      <c r="E154" s="551"/>
      <c r="F154" s="552">
        <v>0</v>
      </c>
      <c r="G154" s="552"/>
    </row>
    <row r="155" spans="2:7" hidden="1" x14ac:dyDescent="0.2">
      <c r="B155" s="377">
        <v>22070102</v>
      </c>
      <c r="C155" s="378" t="s">
        <v>1254</v>
      </c>
      <c r="D155" s="740" t="str">
        <f>B155&amp;" - "&amp;C155</f>
        <v>22070102 - PAYMENT TO OTHER AGENCY TO FUND RECURRENT EXPEDITURE</v>
      </c>
      <c r="E155" s="551"/>
      <c r="F155" s="552">
        <v>0</v>
      </c>
      <c r="G155" s="552"/>
    </row>
    <row r="156" spans="2:7" hidden="1" x14ac:dyDescent="0.2">
      <c r="B156" s="377">
        <v>22070103</v>
      </c>
      <c r="C156" s="378" t="s">
        <v>1255</v>
      </c>
      <c r="D156" s="740" t="str">
        <f>B156&amp;" - "&amp;C156</f>
        <v>22070103 - PAYMENT OF SHARE OF STATE IGR TO LOCAL GOVERNMENTS</v>
      </c>
      <c r="E156" s="551"/>
      <c r="F156" s="552">
        <v>0</v>
      </c>
      <c r="G156" s="552"/>
    </row>
    <row r="157" spans="2:7" hidden="1" x14ac:dyDescent="0.2">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tr">
        <f>B161&amp;" - "&amp;C161</f>
        <v>22080101 - TRANSFER-PAYMENT TO UNEMPLOYED</v>
      </c>
      <c r="E161" s="551"/>
      <c r="F161" s="552">
        <v>0</v>
      </c>
      <c r="G161" s="552"/>
    </row>
    <row r="162" spans="2:7" hidden="1" x14ac:dyDescent="0.2">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tr">
        <f>B167&amp;" - "&amp;C167</f>
        <v>23040101 - TREE PLANTING</v>
      </c>
      <c r="E167" s="551"/>
      <c r="F167" s="552">
        <v>0</v>
      </c>
      <c r="G167" s="552"/>
    </row>
    <row r="168" spans="2:7" hidden="1" x14ac:dyDescent="0.2">
      <c r="B168" s="377">
        <v>23040102</v>
      </c>
      <c r="C168" s="378" t="s">
        <v>1263</v>
      </c>
      <c r="D168" s="740" t="str">
        <f>B168&amp;" - "&amp;C168</f>
        <v>23040102 - EROSION &amp; FLOOD CONTROL</v>
      </c>
      <c r="E168" s="551"/>
      <c r="F168" s="552">
        <v>0</v>
      </c>
      <c r="G168" s="552"/>
    </row>
    <row r="169" spans="2:7" hidden="1" x14ac:dyDescent="0.2">
      <c r="B169" s="377">
        <v>23040103</v>
      </c>
      <c r="C169" s="378" t="s">
        <v>1264</v>
      </c>
      <c r="D169" s="740" t="str">
        <f>B169&amp;" - "&amp;C169</f>
        <v>23040103 - WILDLIFE CONSERVATION</v>
      </c>
      <c r="E169" s="551"/>
      <c r="F169" s="552">
        <v>0</v>
      </c>
      <c r="G169" s="552"/>
    </row>
    <row r="170" spans="2:7" hidden="1" x14ac:dyDescent="0.2">
      <c r="B170" s="377">
        <v>23040104</v>
      </c>
      <c r="C170" s="378" t="s">
        <v>1265</v>
      </c>
      <c r="D170" s="740" t="str">
        <f>B170&amp;" - "&amp;C170</f>
        <v>23040104 - INDUSTRIAL POLLUTION PREVENTION &amp; CONTROL</v>
      </c>
      <c r="E170" s="551"/>
      <c r="F170" s="552">
        <v>0</v>
      </c>
      <c r="G170" s="552"/>
    </row>
    <row r="171" spans="2:7" hidden="1" x14ac:dyDescent="0.2">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idden="1" x14ac:dyDescent="0.2">
      <c r="B175" s="377">
        <v>23050101</v>
      </c>
      <c r="C175" s="378" t="s">
        <v>1276</v>
      </c>
      <c r="D175" s="740" t="str">
        <f>B175&amp;" - "&amp;C175</f>
        <v>23050101 - RESEARCH AND DEVELOPMENT-RECURRENT (R&amp;D)</v>
      </c>
      <c r="E175" s="551"/>
      <c r="F175" s="552">
        <v>0</v>
      </c>
      <c r="G175" s="552"/>
    </row>
    <row r="176" spans="2:7" hidden="1" x14ac:dyDescent="0.2">
      <c r="B176" s="377">
        <v>23050102</v>
      </c>
      <c r="C176" s="378" t="s">
        <v>1269</v>
      </c>
      <c r="D176" s="740" t="str">
        <f>B176&amp;" - "&amp;C176</f>
        <v>23050102 - COMPUTER SOFTWARE ACQUISITION</v>
      </c>
      <c r="E176" s="551"/>
      <c r="F176" s="552">
        <v>0</v>
      </c>
      <c r="G176" s="552"/>
    </row>
    <row r="177" spans="2:7" x14ac:dyDescent="0.2">
      <c r="B177" s="377">
        <v>23050103</v>
      </c>
      <c r="C177" s="378" t="s">
        <v>1270</v>
      </c>
      <c r="D177" s="740" t="str">
        <f>B177&amp;" - "&amp;C177</f>
        <v>23050103 - MONITORING &amp; EVALUATION</v>
      </c>
      <c r="E177" s="551"/>
      <c r="F177" s="552">
        <v>10000000</v>
      </c>
      <c r="G177" s="552"/>
    </row>
    <row r="178" spans="2:7" ht="15" thickBot="1" x14ac:dyDescent="0.25">
      <c r="B178" s="377">
        <v>23050104</v>
      </c>
      <c r="C178" s="378" t="s">
        <v>1271</v>
      </c>
      <c r="D178" s="740" t="str">
        <f>B178&amp;" - "&amp;C178</f>
        <v>23050104 - ANNIVERSARIES/ CELEBRATIONS</v>
      </c>
      <c r="E178" s="551"/>
      <c r="F178" s="552">
        <v>12000000</v>
      </c>
      <c r="G178" s="552"/>
    </row>
    <row r="179" spans="2:7" ht="15" hidden="1" thickBot="1" x14ac:dyDescent="0.25">
      <c r="B179" s="377">
        <v>23050105</v>
      </c>
      <c r="C179" s="378" t="s">
        <v>1215</v>
      </c>
      <c r="D179" s="740" t="str">
        <f>B179&amp;" - "&amp;C179</f>
        <v>23050105 - MARGIN FOR INCREASE IN COSTS</v>
      </c>
      <c r="E179" s="551"/>
      <c r="F179" s="552">
        <v>0</v>
      </c>
      <c r="G179" s="552"/>
    </row>
    <row r="180" spans="2:7" ht="15.75" thickBot="1" x14ac:dyDescent="0.3">
      <c r="B180" s="384"/>
      <c r="C180" s="385" t="s">
        <v>1272</v>
      </c>
      <c r="D180" s="741"/>
      <c r="E180" s="559">
        <f>SUM(E175:E179)</f>
        <v>0</v>
      </c>
      <c r="F180" s="560">
        <f>SUM(F175:F179)</f>
        <v>22000000</v>
      </c>
      <c r="G180" s="560"/>
    </row>
    <row r="181" spans="2:7" ht="19.5" thickBot="1" x14ac:dyDescent="0.35">
      <c r="B181" s="398"/>
      <c r="C181" s="399" t="s">
        <v>1273</v>
      </c>
      <c r="D181" s="399"/>
      <c r="E181" s="571">
        <f>E180+E172+E163+E158+E151+E148+E138+E134+E124+E113+E97+E88+E80+E69+E60+E56+E41+E26+E14</f>
        <v>145603250</v>
      </c>
      <c r="F181" s="572">
        <f>F14+F26+F41+F56+F60+F69+F80+F88+F97+F113+F124+F134+F138+F148+F151+F158+F163+F172+F180</f>
        <v>300000000</v>
      </c>
      <c r="G181" s="572"/>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H231"/>
  <sheetViews>
    <sheetView view="pageBreakPreview" zoomScale="84" zoomScaleSheetLayoutView="84" workbookViewId="0">
      <pane xSplit="3" ySplit="8" topLeftCell="G9" activePane="bottomRight" state="frozen"/>
      <selection sqref="A1:XFD1048576"/>
      <selection pane="topRight" sqref="A1:XFD1048576"/>
      <selection pane="bottomLeft" sqref="A1:XFD1048576"/>
      <selection pane="bottomRight" sqref="A1:XFD1048576"/>
    </sheetView>
  </sheetViews>
  <sheetFormatPr defaultRowHeight="14.25" x14ac:dyDescent="0.2"/>
  <cols>
    <col min="1" max="1" width="28.7109375" style="338" customWidth="1"/>
    <col min="2" max="2" width="13.85546875" style="338" bestFit="1" customWidth="1"/>
    <col min="3" max="3" width="60" style="338" customWidth="1"/>
    <col min="4" max="4" width="37.85546875" style="338" hidden="1" customWidth="1"/>
    <col min="5" max="5" width="23.28515625" style="338" hidden="1" customWidth="1"/>
    <col min="6" max="6" width="23.85546875" style="338" hidden="1" customWidth="1"/>
    <col min="7" max="8" width="15.7109375" style="338" customWidth="1"/>
    <col min="9" max="16384" width="9.140625" style="338"/>
  </cols>
  <sheetData>
    <row r="1" spans="2:8" ht="31.5" x14ac:dyDescent="0.5">
      <c r="B1" s="1001" t="s">
        <v>0</v>
      </c>
      <c r="C1" s="1001"/>
      <c r="D1" s="1001"/>
      <c r="E1" s="1001"/>
      <c r="F1" s="1001"/>
      <c r="G1" s="1001"/>
      <c r="H1" s="1001"/>
    </row>
    <row r="2" spans="2:8" ht="36" x14ac:dyDescent="0.55000000000000004">
      <c r="B2" s="1002" t="s">
        <v>736</v>
      </c>
      <c r="C2" s="1002"/>
      <c r="D2" s="1002"/>
      <c r="E2" s="1002"/>
      <c r="F2" s="1002"/>
      <c r="G2" s="1002"/>
      <c r="H2" s="1002"/>
    </row>
    <row r="3" spans="2:8" ht="15"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738</v>
      </c>
      <c r="F5" s="424" t="s">
        <v>738</v>
      </c>
      <c r="G5" s="425" t="s">
        <v>530</v>
      </c>
      <c r="H5" s="426" t="s">
        <v>1703</v>
      </c>
    </row>
    <row r="6" spans="2:8" ht="15.75" thickBot="1" x14ac:dyDescent="0.25">
      <c r="B6" s="992"/>
      <c r="C6" s="992"/>
      <c r="D6" s="427"/>
      <c r="E6" s="428" t="s">
        <v>5</v>
      </c>
      <c r="F6" s="429" t="s">
        <v>5</v>
      </c>
      <c r="G6" s="430" t="s">
        <v>5</v>
      </c>
      <c r="H6" s="431" t="s">
        <v>5</v>
      </c>
    </row>
    <row r="7" spans="2:8" ht="18.75" x14ac:dyDescent="0.3">
      <c r="B7" s="432">
        <v>10000000</v>
      </c>
      <c r="C7" s="433" t="s">
        <v>398</v>
      </c>
      <c r="D7" s="434"/>
      <c r="E7" s="435"/>
      <c r="F7" s="436"/>
      <c r="G7" s="437"/>
      <c r="H7" s="438"/>
    </row>
    <row r="8" spans="2:8" ht="15" hidden="1" x14ac:dyDescent="0.25">
      <c r="B8" s="373">
        <v>11000000</v>
      </c>
      <c r="C8" s="374" t="s">
        <v>531</v>
      </c>
      <c r="D8" s="374"/>
      <c r="E8" s="439"/>
      <c r="F8" s="440"/>
      <c r="G8" s="441"/>
      <c r="H8" s="442"/>
    </row>
    <row r="9" spans="2:8" ht="15" hidden="1" x14ac:dyDescent="0.25">
      <c r="B9" s="373">
        <v>11010000</v>
      </c>
      <c r="C9" s="374" t="s">
        <v>531</v>
      </c>
      <c r="D9" s="374"/>
      <c r="E9" s="439"/>
      <c r="F9" s="440"/>
      <c r="G9" s="441"/>
      <c r="H9" s="442"/>
    </row>
    <row r="10" spans="2:8" ht="15" hidden="1" x14ac:dyDescent="0.25">
      <c r="B10" s="373">
        <v>11010100</v>
      </c>
      <c r="C10" s="374" t="s">
        <v>6</v>
      </c>
      <c r="D10" s="374"/>
      <c r="E10" s="439"/>
      <c r="F10" s="440"/>
      <c r="G10" s="441"/>
      <c r="H10" s="442"/>
    </row>
    <row r="11" spans="2:8" hidden="1" x14ac:dyDescent="0.2">
      <c r="B11" s="377">
        <v>11010101</v>
      </c>
      <c r="C11" s="378" t="s">
        <v>532</v>
      </c>
      <c r="D11" s="378" t="s">
        <v>739</v>
      </c>
      <c r="E11" s="443"/>
      <c r="F11" s="444"/>
      <c r="G11" s="445"/>
      <c r="H11" s="446">
        <v>0</v>
      </c>
    </row>
    <row r="12" spans="2:8" ht="15" hidden="1" x14ac:dyDescent="0.25">
      <c r="B12" s="373">
        <v>11010200</v>
      </c>
      <c r="C12" s="374" t="s">
        <v>31</v>
      </c>
      <c r="D12" s="374"/>
      <c r="E12" s="439"/>
      <c r="F12" s="440"/>
      <c r="G12" s="441"/>
      <c r="H12" s="442"/>
    </row>
    <row r="13" spans="2:8" hidden="1" x14ac:dyDescent="0.2">
      <c r="B13" s="377">
        <v>11010201</v>
      </c>
      <c r="C13" s="378" t="s">
        <v>526</v>
      </c>
      <c r="D13" s="378" t="s">
        <v>740</v>
      </c>
      <c r="E13" s="443"/>
      <c r="F13" s="444"/>
      <c r="G13" s="445"/>
      <c r="H13" s="446">
        <v>0</v>
      </c>
    </row>
    <row r="14" spans="2:8" ht="15" hidden="1" x14ac:dyDescent="0.25">
      <c r="B14" s="373">
        <v>11010300</v>
      </c>
      <c r="C14" s="374" t="s">
        <v>32</v>
      </c>
      <c r="D14" s="374"/>
      <c r="E14" s="439"/>
      <c r="F14" s="440"/>
      <c r="G14" s="441"/>
      <c r="H14" s="442"/>
    </row>
    <row r="15" spans="2:8" hidden="1" x14ac:dyDescent="0.2">
      <c r="B15" s="377">
        <v>11010301</v>
      </c>
      <c r="C15" s="378" t="s">
        <v>527</v>
      </c>
      <c r="D15" s="378" t="s">
        <v>741</v>
      </c>
      <c r="E15" s="443"/>
      <c r="F15" s="444"/>
      <c r="G15" s="445"/>
      <c r="H15" s="446">
        <v>0</v>
      </c>
    </row>
    <row r="16" spans="2:8" ht="15" hidden="1" x14ac:dyDescent="0.25">
      <c r="B16" s="373">
        <v>11010400</v>
      </c>
      <c r="C16" s="374" t="s">
        <v>7</v>
      </c>
      <c r="D16" s="374"/>
      <c r="E16" s="439"/>
      <c r="F16" s="440"/>
      <c r="G16" s="441"/>
      <c r="H16" s="442"/>
    </row>
    <row r="17" spans="2:8" hidden="1" x14ac:dyDescent="0.2">
      <c r="B17" s="382">
        <v>11010401</v>
      </c>
      <c r="C17" s="383" t="s">
        <v>7</v>
      </c>
      <c r="D17" s="383" t="s">
        <v>742</v>
      </c>
      <c r="E17" s="447"/>
      <c r="F17" s="448"/>
      <c r="G17" s="449"/>
      <c r="H17" s="450">
        <v>0</v>
      </c>
    </row>
    <row r="18" spans="2:8" ht="15.75" hidden="1" thickBot="1" x14ac:dyDescent="0.3">
      <c r="B18" s="384"/>
      <c r="C18" s="385" t="s">
        <v>533</v>
      </c>
      <c r="D18" s="385"/>
      <c r="E18" s="451"/>
      <c r="F18" s="452"/>
      <c r="G18" s="453">
        <v>0</v>
      </c>
      <c r="H18" s="454">
        <v>0</v>
      </c>
    </row>
    <row r="19" spans="2:8" ht="15" x14ac:dyDescent="0.25">
      <c r="B19" s="368">
        <v>12000000</v>
      </c>
      <c r="C19" s="369" t="s">
        <v>33</v>
      </c>
      <c r="D19" s="369"/>
      <c r="E19" s="455"/>
      <c r="F19" s="456"/>
      <c r="G19" s="457"/>
      <c r="H19" s="458"/>
    </row>
    <row r="20" spans="2:8" ht="15" hidden="1" x14ac:dyDescent="0.25">
      <c r="B20" s="373">
        <v>12010000</v>
      </c>
      <c r="C20" s="374" t="s">
        <v>534</v>
      </c>
      <c r="D20" s="374"/>
      <c r="E20" s="439"/>
      <c r="F20" s="440"/>
      <c r="G20" s="441"/>
      <c r="H20" s="442"/>
    </row>
    <row r="21" spans="2:8" ht="15" hidden="1" x14ac:dyDescent="0.25">
      <c r="B21" s="373">
        <v>12010100</v>
      </c>
      <c r="C21" s="374" t="s">
        <v>8</v>
      </c>
      <c r="D21" s="374"/>
      <c r="E21" s="439"/>
      <c r="F21" s="440"/>
      <c r="G21" s="441"/>
      <c r="H21" s="442"/>
    </row>
    <row r="22" spans="2:8" hidden="1" x14ac:dyDescent="0.2">
      <c r="B22" s="377">
        <v>12010101</v>
      </c>
      <c r="C22" s="378" t="s">
        <v>535</v>
      </c>
      <c r="D22" s="378" t="s">
        <v>743</v>
      </c>
      <c r="E22" s="443"/>
      <c r="F22" s="444"/>
      <c r="G22" s="445"/>
      <c r="H22" s="446">
        <v>0</v>
      </c>
    </row>
    <row r="23" spans="2:8" hidden="1" x14ac:dyDescent="0.2">
      <c r="B23" s="377">
        <v>12010104</v>
      </c>
      <c r="C23" s="378" t="s">
        <v>536</v>
      </c>
      <c r="D23" s="378" t="s">
        <v>744</v>
      </c>
      <c r="E23" s="443"/>
      <c r="F23" s="444"/>
      <c r="G23" s="445"/>
      <c r="H23" s="446">
        <v>0</v>
      </c>
    </row>
    <row r="24" spans="2:8" hidden="1" x14ac:dyDescent="0.2">
      <c r="B24" s="377">
        <v>12010105</v>
      </c>
      <c r="C24" s="378" t="s">
        <v>537</v>
      </c>
      <c r="D24" s="378" t="s">
        <v>745</v>
      </c>
      <c r="E24" s="443"/>
      <c r="F24" s="444"/>
      <c r="G24" s="445"/>
      <c r="H24" s="446">
        <v>0</v>
      </c>
    </row>
    <row r="25" spans="2:8" hidden="1" x14ac:dyDescent="0.2">
      <c r="B25" s="377">
        <v>12010106</v>
      </c>
      <c r="C25" s="378" t="s">
        <v>538</v>
      </c>
      <c r="D25" s="378" t="s">
        <v>746</v>
      </c>
      <c r="E25" s="443"/>
      <c r="F25" s="444"/>
      <c r="G25" s="445"/>
      <c r="H25" s="446">
        <v>0</v>
      </c>
    </row>
    <row r="26" spans="2:8" hidden="1" x14ac:dyDescent="0.2">
      <c r="B26" s="377">
        <v>12010107</v>
      </c>
      <c r="C26" s="378" t="s">
        <v>539</v>
      </c>
      <c r="D26" s="378" t="s">
        <v>747</v>
      </c>
      <c r="E26" s="443"/>
      <c r="F26" s="444"/>
      <c r="G26" s="445"/>
      <c r="H26" s="446">
        <v>0</v>
      </c>
    </row>
    <row r="27" spans="2:8" hidden="1" x14ac:dyDescent="0.2">
      <c r="B27" s="377">
        <v>12010108</v>
      </c>
      <c r="C27" s="378" t="s">
        <v>540</v>
      </c>
      <c r="D27" s="378" t="s">
        <v>748</v>
      </c>
      <c r="E27" s="443"/>
      <c r="F27" s="444"/>
      <c r="G27" s="445"/>
      <c r="H27" s="446">
        <v>0</v>
      </c>
    </row>
    <row r="28" spans="2:8" hidden="1" x14ac:dyDescent="0.2">
      <c r="B28" s="377">
        <v>12010109</v>
      </c>
      <c r="C28" s="378" t="s">
        <v>541</v>
      </c>
      <c r="D28" s="378" t="s">
        <v>749</v>
      </c>
      <c r="E28" s="443"/>
      <c r="F28" s="444"/>
      <c r="G28" s="445"/>
      <c r="H28" s="446">
        <v>0</v>
      </c>
    </row>
    <row r="29" spans="2:8" ht="15.75" hidden="1" thickBot="1" x14ac:dyDescent="0.3">
      <c r="B29" s="384"/>
      <c r="C29" s="385" t="s">
        <v>542</v>
      </c>
      <c r="D29" s="385"/>
      <c r="E29" s="451"/>
      <c r="F29" s="452"/>
      <c r="G29" s="453">
        <v>0</v>
      </c>
      <c r="H29" s="454">
        <v>0</v>
      </c>
    </row>
    <row r="30" spans="2:8" ht="15" hidden="1" x14ac:dyDescent="0.25">
      <c r="B30" s="388">
        <v>12010200</v>
      </c>
      <c r="C30" s="389" t="s">
        <v>9</v>
      </c>
      <c r="D30" s="389"/>
      <c r="E30" s="459"/>
      <c r="F30" s="460"/>
      <c r="G30" s="461"/>
      <c r="H30" s="462"/>
    </row>
    <row r="31" spans="2:8" hidden="1" x14ac:dyDescent="0.2">
      <c r="B31" s="377">
        <v>12010201</v>
      </c>
      <c r="C31" s="378" t="s">
        <v>9</v>
      </c>
      <c r="D31" s="378" t="s">
        <v>750</v>
      </c>
      <c r="E31" s="443"/>
      <c r="F31" s="444"/>
      <c r="G31" s="445"/>
      <c r="H31" s="446">
        <v>0</v>
      </c>
    </row>
    <row r="32" spans="2:8" ht="15.75" hidden="1" thickBot="1" x14ac:dyDescent="0.3">
      <c r="B32" s="384"/>
      <c r="C32" s="385" t="s">
        <v>543</v>
      </c>
      <c r="D32" s="385"/>
      <c r="E32" s="451"/>
      <c r="F32" s="452"/>
      <c r="G32" s="453">
        <v>0</v>
      </c>
      <c r="H32" s="454">
        <v>0</v>
      </c>
    </row>
    <row r="33" spans="2:8" ht="15" x14ac:dyDescent="0.25">
      <c r="B33" s="368">
        <v>12020000</v>
      </c>
      <c r="C33" s="369" t="s">
        <v>544</v>
      </c>
      <c r="D33" s="369"/>
      <c r="E33" s="455"/>
      <c r="F33" s="456"/>
      <c r="G33" s="457"/>
      <c r="H33" s="458"/>
    </row>
    <row r="34" spans="2:8" ht="15" hidden="1" x14ac:dyDescent="0.25">
      <c r="B34" s="373">
        <v>12020100</v>
      </c>
      <c r="C34" s="374" t="s">
        <v>10</v>
      </c>
      <c r="D34" s="374"/>
      <c r="E34" s="439"/>
      <c r="F34" s="440"/>
      <c r="G34" s="441"/>
      <c r="H34" s="442"/>
    </row>
    <row r="35" spans="2:8" hidden="1" x14ac:dyDescent="0.2">
      <c r="B35" s="377">
        <v>12020105</v>
      </c>
      <c r="C35" s="378" t="s">
        <v>545</v>
      </c>
      <c r="D35" s="378" t="s">
        <v>751</v>
      </c>
      <c r="E35" s="443"/>
      <c r="F35" s="444"/>
      <c r="G35" s="445"/>
      <c r="H35" s="446">
        <v>0</v>
      </c>
    </row>
    <row r="36" spans="2:8" hidden="1" x14ac:dyDescent="0.2">
      <c r="B36" s="377">
        <v>12020107</v>
      </c>
      <c r="C36" s="378" t="s">
        <v>546</v>
      </c>
      <c r="D36" s="378" t="s">
        <v>752</v>
      </c>
      <c r="E36" s="443"/>
      <c r="F36" s="444"/>
      <c r="G36" s="445"/>
      <c r="H36" s="446">
        <v>0</v>
      </c>
    </row>
    <row r="37" spans="2:8" hidden="1" x14ac:dyDescent="0.2">
      <c r="B37" s="377">
        <v>12020109</v>
      </c>
      <c r="C37" s="378" t="s">
        <v>547</v>
      </c>
      <c r="D37" s="378" t="s">
        <v>753</v>
      </c>
      <c r="E37" s="443"/>
      <c r="F37" s="444"/>
      <c r="G37" s="445"/>
      <c r="H37" s="446">
        <v>0</v>
      </c>
    </row>
    <row r="38" spans="2:8" hidden="1" x14ac:dyDescent="0.2">
      <c r="B38" s="377">
        <v>12020110</v>
      </c>
      <c r="C38" s="378" t="s">
        <v>548</v>
      </c>
      <c r="D38" s="378" t="s">
        <v>754</v>
      </c>
      <c r="E38" s="443"/>
      <c r="F38" s="444"/>
      <c r="G38" s="445"/>
      <c r="H38" s="446">
        <v>0</v>
      </c>
    </row>
    <row r="39" spans="2:8" hidden="1" x14ac:dyDescent="0.2">
      <c r="B39" s="377">
        <v>12020111</v>
      </c>
      <c r="C39" s="378" t="s">
        <v>549</v>
      </c>
      <c r="D39" s="378" t="s">
        <v>755</v>
      </c>
      <c r="E39" s="443"/>
      <c r="F39" s="444"/>
      <c r="G39" s="445"/>
      <c r="H39" s="446">
        <v>0</v>
      </c>
    </row>
    <row r="40" spans="2:8" hidden="1" x14ac:dyDescent="0.2">
      <c r="B40" s="377">
        <v>12020113</v>
      </c>
      <c r="C40" s="378" t="s">
        <v>550</v>
      </c>
      <c r="D40" s="378" t="s">
        <v>756</v>
      </c>
      <c r="E40" s="443"/>
      <c r="F40" s="444"/>
      <c r="G40" s="445"/>
      <c r="H40" s="446">
        <v>0</v>
      </c>
    </row>
    <row r="41" spans="2:8" hidden="1" x14ac:dyDescent="0.2">
      <c r="B41" s="377">
        <v>12020114</v>
      </c>
      <c r="C41" s="378" t="s">
        <v>551</v>
      </c>
      <c r="D41" s="378" t="s">
        <v>757</v>
      </c>
      <c r="E41" s="443"/>
      <c r="F41" s="444"/>
      <c r="G41" s="445"/>
      <c r="H41" s="446">
        <v>0</v>
      </c>
    </row>
    <row r="42" spans="2:8" hidden="1" x14ac:dyDescent="0.2">
      <c r="B42" s="377">
        <v>12020115</v>
      </c>
      <c r="C42" s="378" t="s">
        <v>552</v>
      </c>
      <c r="D42" s="378" t="s">
        <v>758</v>
      </c>
      <c r="E42" s="443"/>
      <c r="F42" s="444"/>
      <c r="G42" s="445"/>
      <c r="H42" s="446">
        <v>0</v>
      </c>
    </row>
    <row r="43" spans="2:8" hidden="1" x14ac:dyDescent="0.2">
      <c r="B43" s="377">
        <v>12020116</v>
      </c>
      <c r="C43" s="378" t="s">
        <v>553</v>
      </c>
      <c r="D43" s="378" t="s">
        <v>759</v>
      </c>
      <c r="E43" s="443"/>
      <c r="F43" s="444"/>
      <c r="G43" s="445"/>
      <c r="H43" s="446">
        <v>0</v>
      </c>
    </row>
    <row r="44" spans="2:8" hidden="1" x14ac:dyDescent="0.2">
      <c r="B44" s="377">
        <v>12020117</v>
      </c>
      <c r="C44" s="378" t="s">
        <v>554</v>
      </c>
      <c r="D44" s="378" t="s">
        <v>760</v>
      </c>
      <c r="E44" s="443"/>
      <c r="F44" s="444"/>
      <c r="G44" s="445"/>
      <c r="H44" s="446">
        <v>0</v>
      </c>
    </row>
    <row r="45" spans="2:8" hidden="1" x14ac:dyDescent="0.2">
      <c r="B45" s="377">
        <v>12020118</v>
      </c>
      <c r="C45" s="378" t="s">
        <v>555</v>
      </c>
      <c r="D45" s="378" t="s">
        <v>761</v>
      </c>
      <c r="E45" s="443"/>
      <c r="F45" s="444"/>
      <c r="G45" s="445"/>
      <c r="H45" s="446">
        <v>0</v>
      </c>
    </row>
    <row r="46" spans="2:8" hidden="1" x14ac:dyDescent="0.2">
      <c r="B46" s="377">
        <v>12020119</v>
      </c>
      <c r="C46" s="378" t="s">
        <v>556</v>
      </c>
      <c r="D46" s="378" t="s">
        <v>762</v>
      </c>
      <c r="E46" s="443"/>
      <c r="F46" s="444"/>
      <c r="G46" s="445"/>
      <c r="H46" s="446">
        <v>0</v>
      </c>
    </row>
    <row r="47" spans="2:8" hidden="1" x14ac:dyDescent="0.2">
      <c r="B47" s="377">
        <v>12020120</v>
      </c>
      <c r="C47" s="378" t="s">
        <v>557</v>
      </c>
      <c r="D47" s="378" t="s">
        <v>763</v>
      </c>
      <c r="E47" s="443"/>
      <c r="F47" s="444"/>
      <c r="G47" s="445"/>
      <c r="H47" s="446">
        <v>0</v>
      </c>
    </row>
    <row r="48" spans="2:8" hidden="1" x14ac:dyDescent="0.2">
      <c r="B48" s="377">
        <v>12020121</v>
      </c>
      <c r="C48" s="378" t="s">
        <v>558</v>
      </c>
      <c r="D48" s="378" t="s">
        <v>764</v>
      </c>
      <c r="E48" s="443"/>
      <c r="F48" s="444"/>
      <c r="G48" s="445"/>
      <c r="H48" s="446">
        <v>0</v>
      </c>
    </row>
    <row r="49" spans="2:8" hidden="1" x14ac:dyDescent="0.2">
      <c r="B49" s="377">
        <v>12020122</v>
      </c>
      <c r="C49" s="378" t="s">
        <v>559</v>
      </c>
      <c r="D49" s="378" t="s">
        <v>765</v>
      </c>
      <c r="E49" s="443"/>
      <c r="F49" s="444"/>
      <c r="G49" s="445"/>
      <c r="H49" s="446">
        <v>0</v>
      </c>
    </row>
    <row r="50" spans="2:8" hidden="1" x14ac:dyDescent="0.2">
      <c r="B50" s="377">
        <v>12020126</v>
      </c>
      <c r="C50" s="378" t="s">
        <v>560</v>
      </c>
      <c r="D50" s="378" t="s">
        <v>766</v>
      </c>
      <c r="E50" s="443"/>
      <c r="F50" s="444"/>
      <c r="G50" s="445"/>
      <c r="H50" s="446">
        <v>0</v>
      </c>
    </row>
    <row r="51" spans="2:8" hidden="1" x14ac:dyDescent="0.2">
      <c r="B51" s="377">
        <v>12020128</v>
      </c>
      <c r="C51" s="378" t="s">
        <v>561</v>
      </c>
      <c r="D51" s="378" t="s">
        <v>767</v>
      </c>
      <c r="E51" s="443"/>
      <c r="F51" s="444"/>
      <c r="G51" s="445"/>
      <c r="H51" s="446">
        <v>0</v>
      </c>
    </row>
    <row r="52" spans="2:8" hidden="1" x14ac:dyDescent="0.2">
      <c r="B52" s="377">
        <v>12020129</v>
      </c>
      <c r="C52" s="378" t="s">
        <v>562</v>
      </c>
      <c r="D52" s="378" t="s">
        <v>768</v>
      </c>
      <c r="E52" s="443"/>
      <c r="F52" s="444"/>
      <c r="G52" s="445"/>
      <c r="H52" s="446">
        <v>0</v>
      </c>
    </row>
    <row r="53" spans="2:8" hidden="1" x14ac:dyDescent="0.2">
      <c r="B53" s="377">
        <v>12020130</v>
      </c>
      <c r="C53" s="378" t="s">
        <v>563</v>
      </c>
      <c r="D53" s="378" t="s">
        <v>769</v>
      </c>
      <c r="E53" s="443"/>
      <c r="F53" s="444"/>
      <c r="G53" s="445"/>
      <c r="H53" s="446">
        <v>0</v>
      </c>
    </row>
    <row r="54" spans="2:8" hidden="1" x14ac:dyDescent="0.2">
      <c r="B54" s="377">
        <v>12020132</v>
      </c>
      <c r="C54" s="378" t="s">
        <v>564</v>
      </c>
      <c r="D54" s="378" t="s">
        <v>770</v>
      </c>
      <c r="E54" s="443"/>
      <c r="F54" s="444"/>
      <c r="G54" s="445"/>
      <c r="H54" s="446">
        <v>0</v>
      </c>
    </row>
    <row r="55" spans="2:8" hidden="1" x14ac:dyDescent="0.2">
      <c r="B55" s="377">
        <v>12020133</v>
      </c>
      <c r="C55" s="378" t="s">
        <v>565</v>
      </c>
      <c r="D55" s="378" t="s">
        <v>771</v>
      </c>
      <c r="E55" s="443"/>
      <c r="F55" s="444"/>
      <c r="G55" s="445"/>
      <c r="H55" s="446">
        <v>0</v>
      </c>
    </row>
    <row r="56" spans="2:8" hidden="1" x14ac:dyDescent="0.2">
      <c r="B56" s="377">
        <v>12020134</v>
      </c>
      <c r="C56" s="378" t="s">
        <v>566</v>
      </c>
      <c r="D56" s="378" t="s">
        <v>772</v>
      </c>
      <c r="E56" s="443"/>
      <c r="F56" s="444"/>
      <c r="G56" s="445"/>
      <c r="H56" s="446">
        <v>0</v>
      </c>
    </row>
    <row r="57" spans="2:8" hidden="1" x14ac:dyDescent="0.2">
      <c r="B57" s="377">
        <v>12020135</v>
      </c>
      <c r="C57" s="378" t="s">
        <v>567</v>
      </c>
      <c r="D57" s="378" t="s">
        <v>773</v>
      </c>
      <c r="E57" s="443"/>
      <c r="F57" s="444"/>
      <c r="G57" s="445"/>
      <c r="H57" s="446">
        <v>0</v>
      </c>
    </row>
    <row r="58" spans="2:8" hidden="1" x14ac:dyDescent="0.2">
      <c r="B58" s="377">
        <v>12020136</v>
      </c>
      <c r="C58" s="378" t="s">
        <v>568</v>
      </c>
      <c r="D58" s="378" t="s">
        <v>774</v>
      </c>
      <c r="E58" s="443"/>
      <c r="F58" s="444"/>
      <c r="G58" s="445"/>
      <c r="H58" s="446">
        <v>0</v>
      </c>
    </row>
    <row r="59" spans="2:8" hidden="1" x14ac:dyDescent="0.2">
      <c r="B59" s="377">
        <v>12020137</v>
      </c>
      <c r="C59" s="378" t="s">
        <v>569</v>
      </c>
      <c r="D59" s="378" t="s">
        <v>775</v>
      </c>
      <c r="E59" s="443"/>
      <c r="F59" s="444"/>
      <c r="G59" s="445"/>
      <c r="H59" s="446">
        <v>0</v>
      </c>
    </row>
    <row r="60" spans="2:8" hidden="1" x14ac:dyDescent="0.2">
      <c r="B60" s="377">
        <v>12020138</v>
      </c>
      <c r="C60" s="378" t="s">
        <v>570</v>
      </c>
      <c r="D60" s="378" t="s">
        <v>776</v>
      </c>
      <c r="E60" s="443"/>
      <c r="F60" s="444"/>
      <c r="G60" s="445"/>
      <c r="H60" s="446">
        <v>0</v>
      </c>
    </row>
    <row r="61" spans="2:8" hidden="1" x14ac:dyDescent="0.2">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t="15" x14ac:dyDescent="0.25">
      <c r="B63" s="373">
        <v>12020400</v>
      </c>
      <c r="C63" s="374" t="s">
        <v>11</v>
      </c>
      <c r="D63" s="374"/>
      <c r="E63" s="439"/>
      <c r="F63" s="440"/>
      <c r="G63" s="441"/>
      <c r="H63" s="442"/>
    </row>
    <row r="64" spans="2:8" hidden="1" x14ac:dyDescent="0.2">
      <c r="B64" s="377">
        <v>12020401</v>
      </c>
      <c r="C64" s="378" t="s">
        <v>573</v>
      </c>
      <c r="D64" s="378" t="s">
        <v>778</v>
      </c>
      <c r="E64" s="443"/>
      <c r="F64" s="444"/>
      <c r="G64" s="445"/>
      <c r="H64" s="446">
        <v>0</v>
      </c>
    </row>
    <row r="65" spans="2:8" hidden="1" x14ac:dyDescent="0.2">
      <c r="B65" s="377">
        <v>12020404</v>
      </c>
      <c r="C65" s="378" t="s">
        <v>574</v>
      </c>
      <c r="D65" s="378" t="s">
        <v>779</v>
      </c>
      <c r="E65" s="443"/>
      <c r="F65" s="444"/>
      <c r="G65" s="445"/>
      <c r="H65" s="446">
        <v>0</v>
      </c>
    </row>
    <row r="66" spans="2:8" hidden="1" x14ac:dyDescent="0.2">
      <c r="B66" s="377">
        <v>12020409</v>
      </c>
      <c r="C66" s="378" t="s">
        <v>575</v>
      </c>
      <c r="D66" s="378" t="s">
        <v>780</v>
      </c>
      <c r="E66" s="443"/>
      <c r="F66" s="444"/>
      <c r="G66" s="445"/>
      <c r="H66" s="446">
        <v>0</v>
      </c>
    </row>
    <row r="67" spans="2:8" hidden="1" x14ac:dyDescent="0.2">
      <c r="B67" s="377">
        <v>12020410</v>
      </c>
      <c r="C67" s="378" t="s">
        <v>576</v>
      </c>
      <c r="D67" s="378" t="s">
        <v>781</v>
      </c>
      <c r="E67" s="443"/>
      <c r="F67" s="444"/>
      <c r="G67" s="445"/>
      <c r="H67" s="446">
        <v>0</v>
      </c>
    </row>
    <row r="68" spans="2:8" hidden="1" x14ac:dyDescent="0.2">
      <c r="B68" s="377">
        <v>12020412</v>
      </c>
      <c r="C68" s="378" t="s">
        <v>577</v>
      </c>
      <c r="D68" s="378" t="s">
        <v>782</v>
      </c>
      <c r="E68" s="443"/>
      <c r="F68" s="444"/>
      <c r="G68" s="445"/>
      <c r="H68" s="446">
        <v>0</v>
      </c>
    </row>
    <row r="69" spans="2:8" hidden="1" x14ac:dyDescent="0.2">
      <c r="B69" s="377">
        <v>12020413</v>
      </c>
      <c r="C69" s="378" t="s">
        <v>578</v>
      </c>
      <c r="D69" s="378" t="s">
        <v>783</v>
      </c>
      <c r="E69" s="443"/>
      <c r="F69" s="444"/>
      <c r="G69" s="445"/>
      <c r="H69" s="446">
        <v>0</v>
      </c>
    </row>
    <row r="70" spans="2:8" hidden="1" x14ac:dyDescent="0.2">
      <c r="B70" s="377">
        <v>12020415</v>
      </c>
      <c r="C70" s="378" t="s">
        <v>579</v>
      </c>
      <c r="D70" s="378" t="s">
        <v>784</v>
      </c>
      <c r="E70" s="443"/>
      <c r="F70" s="444"/>
      <c r="G70" s="445"/>
      <c r="H70" s="446">
        <v>0</v>
      </c>
    </row>
    <row r="71" spans="2:8" hidden="1" x14ac:dyDescent="0.2">
      <c r="B71" s="377">
        <v>12020417</v>
      </c>
      <c r="C71" s="378" t="s">
        <v>580</v>
      </c>
      <c r="D71" s="378" t="s">
        <v>785</v>
      </c>
      <c r="E71" s="443"/>
      <c r="F71" s="444"/>
      <c r="G71" s="445"/>
      <c r="H71" s="446">
        <v>0</v>
      </c>
    </row>
    <row r="72" spans="2:8" hidden="1" x14ac:dyDescent="0.2">
      <c r="B72" s="377">
        <v>12020418</v>
      </c>
      <c r="C72" s="378" t="s">
        <v>581</v>
      </c>
      <c r="D72" s="378" t="s">
        <v>786</v>
      </c>
      <c r="E72" s="443"/>
      <c r="F72" s="444"/>
      <c r="G72" s="445"/>
      <c r="H72" s="446">
        <v>0</v>
      </c>
    </row>
    <row r="73" spans="2:8" hidden="1" x14ac:dyDescent="0.2">
      <c r="B73" s="377">
        <v>12020419</v>
      </c>
      <c r="C73" s="378" t="s">
        <v>582</v>
      </c>
      <c r="D73" s="378" t="s">
        <v>787</v>
      </c>
      <c r="E73" s="443"/>
      <c r="F73" s="444"/>
      <c r="G73" s="445"/>
      <c r="H73" s="446">
        <v>0</v>
      </c>
    </row>
    <row r="74" spans="2:8" hidden="1" x14ac:dyDescent="0.2">
      <c r="B74" s="377">
        <v>12020420</v>
      </c>
      <c r="C74" s="378" t="s">
        <v>583</v>
      </c>
      <c r="D74" s="378" t="s">
        <v>788</v>
      </c>
      <c r="E74" s="443"/>
      <c r="F74" s="444"/>
      <c r="G74" s="445"/>
      <c r="H74" s="446">
        <v>0</v>
      </c>
    </row>
    <row r="75" spans="2:8" hidden="1" x14ac:dyDescent="0.2">
      <c r="B75" s="377">
        <v>12020424</v>
      </c>
      <c r="C75" s="378" t="s">
        <v>584</v>
      </c>
      <c r="D75" s="378" t="s">
        <v>789</v>
      </c>
      <c r="E75" s="443"/>
      <c r="F75" s="444"/>
      <c r="G75" s="445"/>
      <c r="H75" s="446">
        <v>0</v>
      </c>
    </row>
    <row r="76" spans="2:8" hidden="1" x14ac:dyDescent="0.2">
      <c r="B76" s="377">
        <v>12020425</v>
      </c>
      <c r="C76" s="378" t="s">
        <v>585</v>
      </c>
      <c r="D76" s="378" t="s">
        <v>790</v>
      </c>
      <c r="E76" s="443"/>
      <c r="F76" s="444"/>
      <c r="G76" s="445"/>
      <c r="H76" s="446">
        <v>0</v>
      </c>
    </row>
    <row r="77" spans="2:8" hidden="1" x14ac:dyDescent="0.2">
      <c r="B77" s="377">
        <v>12020426</v>
      </c>
      <c r="C77" s="378" t="s">
        <v>586</v>
      </c>
      <c r="D77" s="378" t="s">
        <v>791</v>
      </c>
      <c r="E77" s="443"/>
      <c r="F77" s="444"/>
      <c r="G77" s="445"/>
      <c r="H77" s="446">
        <v>0</v>
      </c>
    </row>
    <row r="78" spans="2:8" x14ac:dyDescent="0.2">
      <c r="B78" s="377">
        <v>12020427</v>
      </c>
      <c r="C78" s="378" t="s">
        <v>587</v>
      </c>
      <c r="D78" s="378" t="s">
        <v>792</v>
      </c>
      <c r="E78" s="463" t="s">
        <v>793</v>
      </c>
      <c r="F78" s="464" t="s">
        <v>793</v>
      </c>
      <c r="G78" s="465">
        <v>9796970</v>
      </c>
      <c r="H78" s="466">
        <v>20000000</v>
      </c>
    </row>
    <row r="79" spans="2:8" hidden="1" x14ac:dyDescent="0.2">
      <c r="B79" s="377">
        <v>12020428</v>
      </c>
      <c r="C79" s="378" t="s">
        <v>588</v>
      </c>
      <c r="D79" s="378" t="s">
        <v>794</v>
      </c>
      <c r="E79" s="463"/>
      <c r="F79" s="464"/>
      <c r="G79" s="465"/>
      <c r="H79" s="466">
        <v>0</v>
      </c>
    </row>
    <row r="80" spans="2:8" hidden="1" x14ac:dyDescent="0.2">
      <c r="B80" s="377">
        <v>12020430</v>
      </c>
      <c r="C80" s="378" t="s">
        <v>589</v>
      </c>
      <c r="D80" s="378" t="s">
        <v>795</v>
      </c>
      <c r="E80" s="463"/>
      <c r="F80" s="464"/>
      <c r="G80" s="465"/>
      <c r="H80" s="466">
        <v>0</v>
      </c>
    </row>
    <row r="81" spans="2:8" hidden="1" x14ac:dyDescent="0.2">
      <c r="B81" s="377">
        <v>12020431</v>
      </c>
      <c r="C81" s="378" t="s">
        <v>590</v>
      </c>
      <c r="D81" s="378" t="s">
        <v>796</v>
      </c>
      <c r="E81" s="463"/>
      <c r="F81" s="464"/>
      <c r="G81" s="465"/>
      <c r="H81" s="466">
        <v>0</v>
      </c>
    </row>
    <row r="82" spans="2:8" hidden="1" x14ac:dyDescent="0.2">
      <c r="B82" s="377">
        <v>12020436</v>
      </c>
      <c r="C82" s="378" t="s">
        <v>591</v>
      </c>
      <c r="D82" s="378" t="s">
        <v>797</v>
      </c>
      <c r="E82" s="463"/>
      <c r="F82" s="464"/>
      <c r="G82" s="465"/>
      <c r="H82" s="466">
        <v>0</v>
      </c>
    </row>
    <row r="83" spans="2:8" hidden="1" x14ac:dyDescent="0.2">
      <c r="B83" s="377">
        <v>12020437</v>
      </c>
      <c r="C83" s="378" t="s">
        <v>592</v>
      </c>
      <c r="D83" s="378" t="s">
        <v>798</v>
      </c>
      <c r="E83" s="463"/>
      <c r="F83" s="464"/>
      <c r="G83" s="465"/>
      <c r="H83" s="466">
        <v>0</v>
      </c>
    </row>
    <row r="84" spans="2:8" hidden="1" x14ac:dyDescent="0.2">
      <c r="B84" s="377">
        <v>12020438</v>
      </c>
      <c r="C84" s="378" t="s">
        <v>593</v>
      </c>
      <c r="D84" s="378" t="s">
        <v>799</v>
      </c>
      <c r="E84" s="463"/>
      <c r="F84" s="464"/>
      <c r="G84" s="465"/>
      <c r="H84" s="466">
        <v>0</v>
      </c>
    </row>
    <row r="85" spans="2:8" hidden="1" x14ac:dyDescent="0.2">
      <c r="B85" s="377">
        <v>12020439</v>
      </c>
      <c r="C85" s="378" t="s">
        <v>594</v>
      </c>
      <c r="D85" s="378" t="s">
        <v>800</v>
      </c>
      <c r="E85" s="463"/>
      <c r="F85" s="464"/>
      <c r="G85" s="465"/>
      <c r="H85" s="466">
        <v>0</v>
      </c>
    </row>
    <row r="86" spans="2:8" hidden="1" x14ac:dyDescent="0.2">
      <c r="B86" s="377">
        <v>12020440</v>
      </c>
      <c r="C86" s="378" t="s">
        <v>595</v>
      </c>
      <c r="D86" s="378" t="s">
        <v>801</v>
      </c>
      <c r="E86" s="463"/>
      <c r="F86" s="464"/>
      <c r="G86" s="465"/>
      <c r="H86" s="466">
        <v>0</v>
      </c>
    </row>
    <row r="87" spans="2:8" hidden="1" x14ac:dyDescent="0.2">
      <c r="B87" s="377">
        <v>12020441</v>
      </c>
      <c r="C87" s="378" t="s">
        <v>596</v>
      </c>
      <c r="D87" s="378" t="s">
        <v>802</v>
      </c>
      <c r="E87" s="463"/>
      <c r="F87" s="464"/>
      <c r="G87" s="465"/>
      <c r="H87" s="466">
        <v>0</v>
      </c>
    </row>
    <row r="88" spans="2:8" hidden="1" x14ac:dyDescent="0.2">
      <c r="B88" s="377">
        <v>12020442</v>
      </c>
      <c r="C88" s="378" t="s">
        <v>597</v>
      </c>
      <c r="D88" s="378" t="s">
        <v>803</v>
      </c>
      <c r="E88" s="463"/>
      <c r="F88" s="464"/>
      <c r="G88" s="465"/>
      <c r="H88" s="466">
        <v>0</v>
      </c>
    </row>
    <row r="89" spans="2:8" hidden="1" x14ac:dyDescent="0.2">
      <c r="B89" s="377">
        <v>12020443</v>
      </c>
      <c r="C89" s="378" t="s">
        <v>598</v>
      </c>
      <c r="D89" s="378" t="s">
        <v>804</v>
      </c>
      <c r="E89" s="463"/>
      <c r="F89" s="464"/>
      <c r="G89" s="465"/>
      <c r="H89" s="466">
        <v>0</v>
      </c>
    </row>
    <row r="90" spans="2:8" hidden="1" x14ac:dyDescent="0.2">
      <c r="B90" s="377">
        <v>12020444</v>
      </c>
      <c r="C90" s="378" t="s">
        <v>599</v>
      </c>
      <c r="D90" s="378" t="s">
        <v>805</v>
      </c>
      <c r="E90" s="463"/>
      <c r="F90" s="464"/>
      <c r="G90" s="465"/>
      <c r="H90" s="466">
        <v>0</v>
      </c>
    </row>
    <row r="91" spans="2:8" hidden="1" x14ac:dyDescent="0.2">
      <c r="B91" s="377">
        <v>12020445</v>
      </c>
      <c r="C91" s="378" t="s">
        <v>600</v>
      </c>
      <c r="D91" s="378" t="s">
        <v>806</v>
      </c>
      <c r="E91" s="463"/>
      <c r="F91" s="464"/>
      <c r="G91" s="465"/>
      <c r="H91" s="466">
        <v>0</v>
      </c>
    </row>
    <row r="92" spans="2:8" hidden="1" x14ac:dyDescent="0.2">
      <c r="B92" s="377">
        <v>12020446</v>
      </c>
      <c r="C92" s="378" t="s">
        <v>601</v>
      </c>
      <c r="D92" s="378" t="s">
        <v>807</v>
      </c>
      <c r="E92" s="463"/>
      <c r="F92" s="464"/>
      <c r="G92" s="465"/>
      <c r="H92" s="466">
        <v>0</v>
      </c>
    </row>
    <row r="93" spans="2:8" hidden="1" x14ac:dyDescent="0.2">
      <c r="B93" s="377">
        <v>12020447</v>
      </c>
      <c r="C93" s="378" t="s">
        <v>602</v>
      </c>
      <c r="D93" s="378" t="s">
        <v>808</v>
      </c>
      <c r="E93" s="463"/>
      <c r="F93" s="464"/>
      <c r="G93" s="465"/>
      <c r="H93" s="466">
        <v>0</v>
      </c>
    </row>
    <row r="94" spans="2:8" hidden="1" x14ac:dyDescent="0.2">
      <c r="B94" s="377">
        <v>12020448</v>
      </c>
      <c r="C94" s="378" t="s">
        <v>603</v>
      </c>
      <c r="D94" s="378" t="s">
        <v>809</v>
      </c>
      <c r="E94" s="463"/>
      <c r="F94" s="464"/>
      <c r="G94" s="465"/>
      <c r="H94" s="466">
        <v>0</v>
      </c>
    </row>
    <row r="95" spans="2:8" hidden="1" x14ac:dyDescent="0.2">
      <c r="B95" s="377">
        <v>12020449</v>
      </c>
      <c r="C95" s="378" t="s">
        <v>604</v>
      </c>
      <c r="D95" s="378" t="s">
        <v>810</v>
      </c>
      <c r="E95" s="463"/>
      <c r="F95" s="464"/>
      <c r="G95" s="465"/>
      <c r="H95" s="466">
        <v>0</v>
      </c>
    </row>
    <row r="96" spans="2:8" hidden="1" x14ac:dyDescent="0.2">
      <c r="B96" s="377">
        <v>12020450</v>
      </c>
      <c r="C96" s="378" t="s">
        <v>605</v>
      </c>
      <c r="D96" s="378" t="s">
        <v>811</v>
      </c>
      <c r="E96" s="463"/>
      <c r="F96" s="464"/>
      <c r="G96" s="465"/>
      <c r="H96" s="466">
        <v>0</v>
      </c>
    </row>
    <row r="97" spans="2:8" hidden="1" x14ac:dyDescent="0.2">
      <c r="B97" s="377">
        <v>12020451</v>
      </c>
      <c r="C97" s="378" t="s">
        <v>606</v>
      </c>
      <c r="D97" s="378" t="s">
        <v>812</v>
      </c>
      <c r="E97" s="463"/>
      <c r="F97" s="464"/>
      <c r="G97" s="465"/>
      <c r="H97" s="466">
        <v>0</v>
      </c>
    </row>
    <row r="98" spans="2:8" hidden="1" x14ac:dyDescent="0.2">
      <c r="B98" s="377">
        <v>12020452</v>
      </c>
      <c r="C98" s="378" t="s">
        <v>607</v>
      </c>
      <c r="D98" s="378" t="s">
        <v>813</v>
      </c>
      <c r="E98" s="463"/>
      <c r="F98" s="464"/>
      <c r="G98" s="465"/>
      <c r="H98" s="466">
        <v>0</v>
      </c>
    </row>
    <row r="99" spans="2:8" hidden="1" x14ac:dyDescent="0.2">
      <c r="B99" s="377">
        <v>12020453</v>
      </c>
      <c r="C99" s="378" t="s">
        <v>608</v>
      </c>
      <c r="D99" s="378" t="s">
        <v>814</v>
      </c>
      <c r="E99" s="463"/>
      <c r="F99" s="464"/>
      <c r="G99" s="465"/>
      <c r="H99" s="466">
        <v>0</v>
      </c>
    </row>
    <row r="100" spans="2:8" hidden="1" x14ac:dyDescent="0.2">
      <c r="B100" s="377">
        <v>12020454</v>
      </c>
      <c r="C100" s="378" t="s">
        <v>609</v>
      </c>
      <c r="D100" s="378" t="s">
        <v>815</v>
      </c>
      <c r="E100" s="463"/>
      <c r="F100" s="464"/>
      <c r="G100" s="465"/>
      <c r="H100" s="466">
        <v>0</v>
      </c>
    </row>
    <row r="101" spans="2:8" hidden="1" x14ac:dyDescent="0.2">
      <c r="B101" s="377">
        <v>12020455</v>
      </c>
      <c r="C101" s="378" t="s">
        <v>610</v>
      </c>
      <c r="D101" s="378" t="s">
        <v>816</v>
      </c>
      <c r="E101" s="463"/>
      <c r="F101" s="464"/>
      <c r="G101" s="465"/>
      <c r="H101" s="466">
        <v>0</v>
      </c>
    </row>
    <row r="102" spans="2:8" hidden="1" x14ac:dyDescent="0.2">
      <c r="B102" s="377">
        <v>12020456</v>
      </c>
      <c r="C102" s="378" t="s">
        <v>611</v>
      </c>
      <c r="D102" s="378" t="s">
        <v>817</v>
      </c>
      <c r="E102" s="463"/>
      <c r="F102" s="464"/>
      <c r="G102" s="465"/>
      <c r="H102" s="466">
        <v>0</v>
      </c>
    </row>
    <row r="103" spans="2:8" hidden="1" x14ac:dyDescent="0.2">
      <c r="B103" s="377">
        <v>12020457</v>
      </c>
      <c r="C103" s="378" t="s">
        <v>612</v>
      </c>
      <c r="D103" s="378" t="s">
        <v>818</v>
      </c>
      <c r="E103" s="463"/>
      <c r="F103" s="464"/>
      <c r="G103" s="465"/>
      <c r="H103" s="466">
        <v>0</v>
      </c>
    </row>
    <row r="104" spans="2:8" hidden="1" x14ac:dyDescent="0.2">
      <c r="B104" s="377">
        <v>12020458</v>
      </c>
      <c r="C104" s="378" t="s">
        <v>613</v>
      </c>
      <c r="D104" s="378" t="s">
        <v>819</v>
      </c>
      <c r="E104" s="463"/>
      <c r="F104" s="464"/>
      <c r="G104" s="465"/>
      <c r="H104" s="466">
        <v>0</v>
      </c>
    </row>
    <row r="105" spans="2:8" hidden="1" x14ac:dyDescent="0.2">
      <c r="B105" s="377">
        <v>12020459</v>
      </c>
      <c r="C105" s="378" t="s">
        <v>614</v>
      </c>
      <c r="D105" s="378" t="s">
        <v>820</v>
      </c>
      <c r="E105" s="463"/>
      <c r="F105" s="464"/>
      <c r="G105" s="465"/>
      <c r="H105" s="466">
        <v>0</v>
      </c>
    </row>
    <row r="106" spans="2:8" hidden="1" x14ac:dyDescent="0.2">
      <c r="B106" s="377">
        <v>12020460</v>
      </c>
      <c r="C106" s="378" t="s">
        <v>615</v>
      </c>
      <c r="D106" s="378" t="s">
        <v>821</v>
      </c>
      <c r="E106" s="463"/>
      <c r="F106" s="464"/>
      <c r="G106" s="465"/>
      <c r="H106" s="466">
        <v>0</v>
      </c>
    </row>
    <row r="107" spans="2:8" hidden="1" x14ac:dyDescent="0.2">
      <c r="B107" s="377">
        <v>12020461</v>
      </c>
      <c r="C107" s="378" t="s">
        <v>616</v>
      </c>
      <c r="D107" s="378" t="s">
        <v>822</v>
      </c>
      <c r="E107" s="463"/>
      <c r="F107" s="464"/>
      <c r="G107" s="465"/>
      <c r="H107" s="466">
        <v>0</v>
      </c>
    </row>
    <row r="108" spans="2:8" hidden="1" x14ac:dyDescent="0.2">
      <c r="B108" s="377">
        <v>12020462</v>
      </c>
      <c r="C108" s="378" t="s">
        <v>617</v>
      </c>
      <c r="D108" s="378" t="s">
        <v>823</v>
      </c>
      <c r="E108" s="463"/>
      <c r="F108" s="464"/>
      <c r="G108" s="465"/>
      <c r="H108" s="466">
        <v>0</v>
      </c>
    </row>
    <row r="109" spans="2:8" hidden="1" x14ac:dyDescent="0.2">
      <c r="B109" s="377">
        <v>12020463</v>
      </c>
      <c r="C109" s="378" t="s">
        <v>618</v>
      </c>
      <c r="D109" s="378" t="s">
        <v>824</v>
      </c>
      <c r="E109" s="463"/>
      <c r="F109" s="464"/>
      <c r="G109" s="465"/>
      <c r="H109" s="466">
        <v>0</v>
      </c>
    </row>
    <row r="110" spans="2:8" hidden="1" x14ac:dyDescent="0.2">
      <c r="B110" s="377">
        <v>12020464</v>
      </c>
      <c r="C110" s="378" t="s">
        <v>619</v>
      </c>
      <c r="D110" s="378" t="s">
        <v>825</v>
      </c>
      <c r="E110" s="463"/>
      <c r="F110" s="464"/>
      <c r="G110" s="465"/>
      <c r="H110" s="466">
        <v>0</v>
      </c>
    </row>
    <row r="111" spans="2:8" hidden="1" x14ac:dyDescent="0.2">
      <c r="B111" s="377">
        <v>12020465</v>
      </c>
      <c r="C111" s="378" t="s">
        <v>620</v>
      </c>
      <c r="D111" s="378" t="s">
        <v>826</v>
      </c>
      <c r="E111" s="463"/>
      <c r="F111" s="464"/>
      <c r="G111" s="465"/>
      <c r="H111" s="466">
        <v>0</v>
      </c>
    </row>
    <row r="112" spans="2:8" ht="15" thickBot="1" x14ac:dyDescent="0.25">
      <c r="B112" s="377">
        <v>12020466</v>
      </c>
      <c r="C112" s="378" t="s">
        <v>621</v>
      </c>
      <c r="D112" s="378" t="s">
        <v>827</v>
      </c>
      <c r="E112" s="467" t="s">
        <v>828</v>
      </c>
      <c r="F112" s="467" t="s">
        <v>828</v>
      </c>
      <c r="G112" s="465">
        <v>4898480</v>
      </c>
      <c r="H112" s="466">
        <v>25000000</v>
      </c>
    </row>
    <row r="113" spans="2:8" ht="15" hidden="1" thickBot="1" x14ac:dyDescent="0.25">
      <c r="B113" s="377">
        <v>12020478</v>
      </c>
      <c r="C113" s="378" t="s">
        <v>622</v>
      </c>
      <c r="D113" s="378" t="s">
        <v>829</v>
      </c>
      <c r="E113" s="463"/>
      <c r="F113" s="464"/>
      <c r="G113" s="465"/>
      <c r="H113" s="466">
        <v>0</v>
      </c>
    </row>
    <row r="114" spans="2:8" ht="15.75" thickBot="1" x14ac:dyDescent="0.3">
      <c r="B114" s="384"/>
      <c r="C114" s="385" t="s">
        <v>623</v>
      </c>
      <c r="D114" s="385"/>
      <c r="E114" s="451"/>
      <c r="F114" s="452"/>
      <c r="G114" s="453">
        <v>14695450</v>
      </c>
      <c r="H114" s="454">
        <v>45000000</v>
      </c>
    </row>
    <row r="115" spans="2:8" ht="15" hidden="1" x14ac:dyDescent="0.25">
      <c r="B115" s="373">
        <v>12020500</v>
      </c>
      <c r="C115" s="374" t="s">
        <v>12</v>
      </c>
      <c r="D115" s="374"/>
      <c r="E115" s="439"/>
      <c r="F115" s="440"/>
      <c r="G115" s="441"/>
      <c r="H115" s="442"/>
    </row>
    <row r="116" spans="2:8" hidden="1" x14ac:dyDescent="0.2">
      <c r="B116" s="377">
        <v>12020501</v>
      </c>
      <c r="C116" s="378" t="s">
        <v>624</v>
      </c>
      <c r="D116" s="378" t="s">
        <v>830</v>
      </c>
      <c r="E116" s="443"/>
      <c r="F116" s="444"/>
      <c r="G116" s="445"/>
      <c r="H116" s="446">
        <v>0</v>
      </c>
    </row>
    <row r="117" spans="2:8" hidden="1" x14ac:dyDescent="0.2">
      <c r="B117" s="377">
        <v>12020502</v>
      </c>
      <c r="C117" s="378" t="s">
        <v>625</v>
      </c>
      <c r="D117" s="378" t="s">
        <v>831</v>
      </c>
      <c r="E117" s="443"/>
      <c r="F117" s="444"/>
      <c r="G117" s="445"/>
      <c r="H117" s="446">
        <v>0</v>
      </c>
    </row>
    <row r="118" spans="2:8" hidden="1" x14ac:dyDescent="0.2">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t="15" x14ac:dyDescent="0.25">
      <c r="B120" s="373">
        <v>12020600</v>
      </c>
      <c r="C120" s="374" t="s">
        <v>13</v>
      </c>
      <c r="D120" s="374"/>
      <c r="E120" s="439"/>
      <c r="F120" s="440"/>
      <c r="G120" s="441"/>
      <c r="H120" s="442"/>
    </row>
    <row r="121" spans="2:8" hidden="1" x14ac:dyDescent="0.2">
      <c r="B121" s="377">
        <v>12020601</v>
      </c>
      <c r="C121" s="378" t="s">
        <v>628</v>
      </c>
      <c r="D121" s="378" t="s">
        <v>833</v>
      </c>
      <c r="E121" s="443"/>
      <c r="F121" s="444"/>
      <c r="G121" s="445"/>
      <c r="H121" s="446">
        <v>0</v>
      </c>
    </row>
    <row r="122" spans="2:8" hidden="1" x14ac:dyDescent="0.2">
      <c r="B122" s="377">
        <v>12020602</v>
      </c>
      <c r="C122" s="378" t="s">
        <v>629</v>
      </c>
      <c r="D122" s="378" t="s">
        <v>834</v>
      </c>
      <c r="E122" s="443"/>
      <c r="F122" s="444"/>
      <c r="G122" s="445"/>
      <c r="H122" s="446">
        <v>0</v>
      </c>
    </row>
    <row r="123" spans="2:8" hidden="1" x14ac:dyDescent="0.2">
      <c r="B123" s="377">
        <v>12020603</v>
      </c>
      <c r="C123" s="378" t="s">
        <v>630</v>
      </c>
      <c r="D123" s="378" t="s">
        <v>835</v>
      </c>
      <c r="E123" s="443"/>
      <c r="F123" s="444"/>
      <c r="G123" s="445"/>
      <c r="H123" s="446">
        <v>0</v>
      </c>
    </row>
    <row r="124" spans="2:8" hidden="1" x14ac:dyDescent="0.2">
      <c r="B124" s="377">
        <v>12020604</v>
      </c>
      <c r="C124" s="378" t="s">
        <v>631</v>
      </c>
      <c r="D124" s="378" t="s">
        <v>836</v>
      </c>
      <c r="E124" s="443"/>
      <c r="F124" s="444"/>
      <c r="G124" s="445"/>
      <c r="H124" s="446">
        <v>0</v>
      </c>
    </row>
    <row r="125" spans="2:8" hidden="1" x14ac:dyDescent="0.2">
      <c r="B125" s="377">
        <v>12020605</v>
      </c>
      <c r="C125" s="378" t="s">
        <v>632</v>
      </c>
      <c r="D125" s="378" t="s">
        <v>837</v>
      </c>
      <c r="E125" s="443"/>
      <c r="F125" s="444"/>
      <c r="G125" s="445"/>
      <c r="H125" s="446">
        <v>0</v>
      </c>
    </row>
    <row r="126" spans="2:8" hidden="1" x14ac:dyDescent="0.2">
      <c r="B126" s="377">
        <v>12020606</v>
      </c>
      <c r="C126" s="378" t="s">
        <v>633</v>
      </c>
      <c r="D126" s="378" t="s">
        <v>838</v>
      </c>
      <c r="E126" s="443"/>
      <c r="F126" s="444"/>
      <c r="G126" s="445"/>
      <c r="H126" s="446">
        <v>0</v>
      </c>
    </row>
    <row r="127" spans="2:8" hidden="1" x14ac:dyDescent="0.2">
      <c r="B127" s="377">
        <v>12020607</v>
      </c>
      <c r="C127" s="378" t="s">
        <v>634</v>
      </c>
      <c r="D127" s="378" t="s">
        <v>839</v>
      </c>
      <c r="E127" s="443"/>
      <c r="F127" s="444"/>
      <c r="G127" s="445"/>
      <c r="H127" s="446">
        <v>0</v>
      </c>
    </row>
    <row r="128" spans="2:8" hidden="1" x14ac:dyDescent="0.2">
      <c r="B128" s="377">
        <v>12020608</v>
      </c>
      <c r="C128" s="378" t="s">
        <v>635</v>
      </c>
      <c r="D128" s="378" t="s">
        <v>840</v>
      </c>
      <c r="E128" s="443"/>
      <c r="F128" s="444"/>
      <c r="G128" s="445"/>
      <c r="H128" s="446">
        <v>0</v>
      </c>
    </row>
    <row r="129" spans="2:8" hidden="1" x14ac:dyDescent="0.2">
      <c r="B129" s="377">
        <v>12020609</v>
      </c>
      <c r="C129" s="378" t="s">
        <v>636</v>
      </c>
      <c r="D129" s="378" t="s">
        <v>841</v>
      </c>
      <c r="E129" s="443"/>
      <c r="F129" s="444"/>
      <c r="G129" s="445"/>
      <c r="H129" s="446">
        <v>0</v>
      </c>
    </row>
    <row r="130" spans="2:8" hidden="1" x14ac:dyDescent="0.2">
      <c r="B130" s="377">
        <v>12020610</v>
      </c>
      <c r="C130" s="378" t="s">
        <v>637</v>
      </c>
      <c r="D130" s="378" t="s">
        <v>842</v>
      </c>
      <c r="E130" s="443"/>
      <c r="F130" s="444"/>
      <c r="G130" s="445"/>
      <c r="H130" s="446">
        <v>0</v>
      </c>
    </row>
    <row r="131" spans="2:8" ht="15" thickBot="1" x14ac:dyDescent="0.25">
      <c r="B131" s="377">
        <v>12020611</v>
      </c>
      <c r="C131" s="378" t="s">
        <v>638</v>
      </c>
      <c r="D131" s="378" t="s">
        <v>843</v>
      </c>
      <c r="E131" s="468" t="s">
        <v>844</v>
      </c>
      <c r="F131" s="467" t="s">
        <v>844</v>
      </c>
      <c r="G131" s="445">
        <v>21226760</v>
      </c>
      <c r="H131" s="446">
        <v>0</v>
      </c>
    </row>
    <row r="132" spans="2:8" ht="15" hidden="1" thickBot="1" x14ac:dyDescent="0.25">
      <c r="B132" s="377">
        <v>12020612</v>
      </c>
      <c r="C132" s="378" t="s">
        <v>639</v>
      </c>
      <c r="D132" s="378" t="s">
        <v>845</v>
      </c>
      <c r="E132" s="469"/>
      <c r="F132" s="464"/>
      <c r="G132" s="445"/>
      <c r="H132" s="446">
        <v>0</v>
      </c>
    </row>
    <row r="133" spans="2:8" ht="15" hidden="1" thickBot="1" x14ac:dyDescent="0.25">
      <c r="B133" s="377">
        <v>12020613</v>
      </c>
      <c r="C133" s="378" t="s">
        <v>640</v>
      </c>
      <c r="D133" s="378" t="s">
        <v>846</v>
      </c>
      <c r="E133" s="469"/>
      <c r="F133" s="464"/>
      <c r="G133" s="445"/>
      <c r="H133" s="446">
        <v>0</v>
      </c>
    </row>
    <row r="134" spans="2:8" ht="15" hidden="1" thickBot="1" x14ac:dyDescent="0.25">
      <c r="B134" s="377">
        <v>12020614</v>
      </c>
      <c r="C134" s="378" t="s">
        <v>641</v>
      </c>
      <c r="D134" s="378" t="s">
        <v>847</v>
      </c>
      <c r="E134" s="469"/>
      <c r="F134" s="464"/>
      <c r="G134" s="445"/>
      <c r="H134" s="446">
        <v>0</v>
      </c>
    </row>
    <row r="135" spans="2:8" ht="15" hidden="1" thickBot="1" x14ac:dyDescent="0.25">
      <c r="B135" s="377">
        <v>12020615</v>
      </c>
      <c r="C135" s="378" t="s">
        <v>642</v>
      </c>
      <c r="D135" s="378" t="s">
        <v>848</v>
      </c>
      <c r="E135" s="469"/>
      <c r="F135" s="464"/>
      <c r="G135" s="445"/>
      <c r="H135" s="446">
        <v>0</v>
      </c>
    </row>
    <row r="136" spans="2:8" ht="15" hidden="1" thickBot="1" x14ac:dyDescent="0.25">
      <c r="B136" s="377">
        <v>12020616</v>
      </c>
      <c r="C136" s="378" t="s">
        <v>643</v>
      </c>
      <c r="D136" s="378" t="s">
        <v>849</v>
      </c>
      <c r="E136" s="469"/>
      <c r="F136" s="464"/>
      <c r="G136" s="445"/>
      <c r="H136" s="446">
        <v>0</v>
      </c>
    </row>
    <row r="137" spans="2:8" ht="15" hidden="1" thickBot="1" x14ac:dyDescent="0.25">
      <c r="B137" s="377">
        <v>12020617</v>
      </c>
      <c r="C137" s="378" t="s">
        <v>644</v>
      </c>
      <c r="D137" s="378" t="s">
        <v>850</v>
      </c>
      <c r="E137" s="469"/>
      <c r="F137" s="464"/>
      <c r="G137" s="445"/>
      <c r="H137" s="446">
        <v>0</v>
      </c>
    </row>
    <row r="138" spans="2:8" ht="15" hidden="1" thickBot="1" x14ac:dyDescent="0.25">
      <c r="B138" s="377">
        <v>12020618</v>
      </c>
      <c r="C138" s="378" t="s">
        <v>645</v>
      </c>
      <c r="D138" s="378" t="s">
        <v>851</v>
      </c>
      <c r="E138" s="469"/>
      <c r="F138" s="464"/>
      <c r="G138" s="445"/>
      <c r="H138" s="446">
        <v>0</v>
      </c>
    </row>
    <row r="139" spans="2:8" ht="15" hidden="1" thickBot="1" x14ac:dyDescent="0.25">
      <c r="B139" s="377">
        <v>12020619</v>
      </c>
      <c r="C139" s="378" t="s">
        <v>646</v>
      </c>
      <c r="D139" s="378" t="s">
        <v>852</v>
      </c>
      <c r="E139" s="469"/>
      <c r="F139" s="464"/>
      <c r="G139" s="445"/>
      <c r="H139" s="446">
        <v>0</v>
      </c>
    </row>
    <row r="140" spans="2:8" ht="15" hidden="1" thickBot="1" x14ac:dyDescent="0.25">
      <c r="B140" s="377">
        <v>12020620</v>
      </c>
      <c r="C140" s="378" t="s">
        <v>647</v>
      </c>
      <c r="D140" s="378" t="s">
        <v>853</v>
      </c>
      <c r="E140" s="469"/>
      <c r="F140" s="464"/>
      <c r="G140" s="445"/>
      <c r="H140" s="446">
        <v>0</v>
      </c>
    </row>
    <row r="141" spans="2:8" ht="15" hidden="1" thickBot="1" x14ac:dyDescent="0.25">
      <c r="B141" s="377">
        <v>12020621</v>
      </c>
      <c r="C141" s="378" t="s">
        <v>648</v>
      </c>
      <c r="D141" s="378" t="s">
        <v>854</v>
      </c>
      <c r="E141" s="469"/>
      <c r="F141" s="464"/>
      <c r="G141" s="445"/>
      <c r="H141" s="446">
        <v>0</v>
      </c>
    </row>
    <row r="142" spans="2:8" ht="15.75" thickBot="1" x14ac:dyDescent="0.3">
      <c r="B142" s="384"/>
      <c r="C142" s="385" t="s">
        <v>649</v>
      </c>
      <c r="D142" s="385"/>
      <c r="E142" s="470"/>
      <c r="F142" s="471"/>
      <c r="G142" s="453">
        <v>21226760</v>
      </c>
      <c r="H142" s="454">
        <v>0</v>
      </c>
    </row>
    <row r="143" spans="2:8" ht="15" x14ac:dyDescent="0.25">
      <c r="B143" s="373">
        <v>12020700</v>
      </c>
      <c r="C143" s="374" t="s">
        <v>14</v>
      </c>
      <c r="D143" s="374"/>
      <c r="E143" s="472"/>
      <c r="F143" s="473"/>
      <c r="G143" s="441"/>
      <c r="H143" s="442"/>
    </row>
    <row r="144" spans="2:8" hidden="1" x14ac:dyDescent="0.2">
      <c r="B144" s="377">
        <v>12020701</v>
      </c>
      <c r="C144" s="378" t="s">
        <v>650</v>
      </c>
      <c r="D144" s="378" t="s">
        <v>855</v>
      </c>
      <c r="E144" s="469"/>
      <c r="F144" s="464"/>
      <c r="G144" s="445"/>
      <c r="H144" s="446">
        <v>0</v>
      </c>
    </row>
    <row r="145" spans="2:8" hidden="1" x14ac:dyDescent="0.2">
      <c r="B145" s="377">
        <v>12020702</v>
      </c>
      <c r="C145" s="378" t="s">
        <v>651</v>
      </c>
      <c r="D145" s="378" t="s">
        <v>856</v>
      </c>
      <c r="E145" s="469"/>
      <c r="F145" s="464"/>
      <c r="G145" s="445"/>
      <c r="H145" s="446">
        <v>0</v>
      </c>
    </row>
    <row r="146" spans="2:8" hidden="1" x14ac:dyDescent="0.2">
      <c r="B146" s="377">
        <v>12020703</v>
      </c>
      <c r="C146" s="378" t="s">
        <v>652</v>
      </c>
      <c r="D146" s="378" t="s">
        <v>857</v>
      </c>
      <c r="E146" s="469"/>
      <c r="F146" s="464"/>
      <c r="G146" s="445"/>
      <c r="H146" s="446">
        <v>0</v>
      </c>
    </row>
    <row r="147" spans="2:8" ht="15" thickBot="1" x14ac:dyDescent="0.25">
      <c r="B147" s="377">
        <v>12020704</v>
      </c>
      <c r="C147" s="378" t="s">
        <v>653</v>
      </c>
      <c r="D147" s="378" t="s">
        <v>858</v>
      </c>
      <c r="E147" s="469" t="s">
        <v>859</v>
      </c>
      <c r="F147" s="464" t="s">
        <v>859</v>
      </c>
      <c r="G147" s="445">
        <v>653130</v>
      </c>
      <c r="H147" s="446">
        <v>0</v>
      </c>
    </row>
    <row r="148" spans="2:8" ht="15" hidden="1" thickBot="1" x14ac:dyDescent="0.25">
      <c r="B148" s="377">
        <v>12020705</v>
      </c>
      <c r="C148" s="378" t="s">
        <v>654</v>
      </c>
      <c r="D148" s="378" t="s">
        <v>860</v>
      </c>
      <c r="E148" s="443"/>
      <c r="F148" s="464"/>
      <c r="G148" s="445"/>
      <c r="H148" s="446">
        <v>0</v>
      </c>
    </row>
    <row r="149" spans="2:8" ht="15" hidden="1" thickBot="1" x14ac:dyDescent="0.25">
      <c r="B149" s="377">
        <v>12020706</v>
      </c>
      <c r="C149" s="378" t="s">
        <v>655</v>
      </c>
      <c r="D149" s="378" t="s">
        <v>861</v>
      </c>
      <c r="E149" s="443"/>
      <c r="F149" s="464"/>
      <c r="G149" s="445"/>
      <c r="H149" s="446">
        <v>0</v>
      </c>
    </row>
    <row r="150" spans="2:8" ht="15" hidden="1" thickBot="1" x14ac:dyDescent="0.25">
      <c r="B150" s="377">
        <v>12020707</v>
      </c>
      <c r="C150" s="378" t="s">
        <v>656</v>
      </c>
      <c r="D150" s="378" t="s">
        <v>862</v>
      </c>
      <c r="E150" s="443"/>
      <c r="F150" s="464"/>
      <c r="G150" s="445"/>
      <c r="H150" s="446">
        <v>0</v>
      </c>
    </row>
    <row r="151" spans="2:8" ht="15" hidden="1" thickBot="1" x14ac:dyDescent="0.25">
      <c r="B151" s="377">
        <v>12020708</v>
      </c>
      <c r="C151" s="378" t="s">
        <v>657</v>
      </c>
      <c r="D151" s="378" t="s">
        <v>863</v>
      </c>
      <c r="E151" s="443"/>
      <c r="F151" s="464"/>
      <c r="G151" s="445"/>
      <c r="H151" s="446">
        <v>0</v>
      </c>
    </row>
    <row r="152" spans="2:8" ht="15" hidden="1" thickBot="1" x14ac:dyDescent="0.25">
      <c r="B152" s="377">
        <v>12020709</v>
      </c>
      <c r="C152" s="378" t="s">
        <v>658</v>
      </c>
      <c r="D152" s="378" t="s">
        <v>864</v>
      </c>
      <c r="E152" s="443"/>
      <c r="F152" s="464"/>
      <c r="G152" s="445"/>
      <c r="H152" s="446">
        <v>0</v>
      </c>
    </row>
    <row r="153" spans="2:8" ht="15" hidden="1" thickBot="1" x14ac:dyDescent="0.25">
      <c r="B153" s="377">
        <v>12020710</v>
      </c>
      <c r="C153" s="378" t="s">
        <v>659</v>
      </c>
      <c r="D153" s="378" t="s">
        <v>865</v>
      </c>
      <c r="E153" s="443"/>
      <c r="F153" s="464"/>
      <c r="G153" s="445"/>
      <c r="H153" s="446">
        <v>0</v>
      </c>
    </row>
    <row r="154" spans="2:8" ht="15" hidden="1" thickBot="1" x14ac:dyDescent="0.25">
      <c r="B154" s="377">
        <v>12020711</v>
      </c>
      <c r="C154" s="378" t="s">
        <v>660</v>
      </c>
      <c r="D154" s="378" t="s">
        <v>866</v>
      </c>
      <c r="E154" s="443"/>
      <c r="F154" s="464"/>
      <c r="G154" s="445"/>
      <c r="H154" s="446">
        <v>0</v>
      </c>
    </row>
    <row r="155" spans="2:8" ht="15" hidden="1" thickBot="1" x14ac:dyDescent="0.25">
      <c r="B155" s="377">
        <v>12020712</v>
      </c>
      <c r="C155" s="378" t="s">
        <v>661</v>
      </c>
      <c r="D155" s="378" t="s">
        <v>867</v>
      </c>
      <c r="E155" s="443"/>
      <c r="F155" s="464"/>
      <c r="G155" s="445"/>
      <c r="H155" s="446">
        <v>0</v>
      </c>
    </row>
    <row r="156" spans="2:8" ht="15" hidden="1" thickBot="1" x14ac:dyDescent="0.25">
      <c r="B156" s="377">
        <v>12020713</v>
      </c>
      <c r="C156" s="378" t="s">
        <v>662</v>
      </c>
      <c r="D156" s="378" t="s">
        <v>868</v>
      </c>
      <c r="E156" s="443"/>
      <c r="F156" s="464"/>
      <c r="G156" s="445"/>
      <c r="H156" s="446">
        <v>0</v>
      </c>
    </row>
    <row r="157" spans="2:8" ht="15" hidden="1" thickBot="1" x14ac:dyDescent="0.25">
      <c r="B157" s="377">
        <v>12020714</v>
      </c>
      <c r="C157" s="378" t="s">
        <v>663</v>
      </c>
      <c r="D157" s="378" t="s">
        <v>869</v>
      </c>
      <c r="E157" s="443"/>
      <c r="F157" s="464"/>
      <c r="G157" s="445"/>
      <c r="H157" s="446">
        <v>0</v>
      </c>
    </row>
    <row r="158" spans="2:8" ht="15" hidden="1" thickBot="1" x14ac:dyDescent="0.25">
      <c r="B158" s="377">
        <v>12020715</v>
      </c>
      <c r="C158" s="378" t="s">
        <v>664</v>
      </c>
      <c r="D158" s="378" t="s">
        <v>870</v>
      </c>
      <c r="E158" s="443"/>
      <c r="F158" s="464"/>
      <c r="G158" s="445"/>
      <c r="H158" s="446">
        <v>0</v>
      </c>
    </row>
    <row r="159" spans="2:8" ht="15" hidden="1" thickBot="1" x14ac:dyDescent="0.25">
      <c r="B159" s="377">
        <v>12020720</v>
      </c>
      <c r="C159" s="378" t="s">
        <v>665</v>
      </c>
      <c r="D159" s="378" t="s">
        <v>871</v>
      </c>
      <c r="E159" s="443"/>
      <c r="F159" s="464"/>
      <c r="G159" s="445"/>
      <c r="H159" s="446">
        <v>0</v>
      </c>
    </row>
    <row r="160" spans="2:8" ht="15.75" thickBot="1" x14ac:dyDescent="0.3">
      <c r="B160" s="384"/>
      <c r="C160" s="385" t="s">
        <v>666</v>
      </c>
      <c r="D160" s="385"/>
      <c r="E160" s="451"/>
      <c r="F160" s="471"/>
      <c r="G160" s="453">
        <v>653130</v>
      </c>
      <c r="H160" s="454">
        <v>0</v>
      </c>
    </row>
    <row r="161" spans="2:8" ht="15" x14ac:dyDescent="0.25">
      <c r="B161" s="373">
        <v>12020800</v>
      </c>
      <c r="C161" s="374" t="s">
        <v>15</v>
      </c>
      <c r="D161" s="374"/>
      <c r="E161" s="439"/>
      <c r="F161" s="473"/>
      <c r="G161" s="441"/>
      <c r="H161" s="442"/>
    </row>
    <row r="162" spans="2:8" ht="15" thickBot="1" x14ac:dyDescent="0.25">
      <c r="B162" s="377">
        <v>12020801</v>
      </c>
      <c r="C162" s="378" t="s">
        <v>667</v>
      </c>
      <c r="D162" s="378" t="s">
        <v>872</v>
      </c>
      <c r="E162" s="469"/>
      <c r="F162" s="474">
        <v>5192.3100000000004</v>
      </c>
      <c r="G162" s="445">
        <v>0</v>
      </c>
      <c r="H162" s="446">
        <v>5000000</v>
      </c>
    </row>
    <row r="163" spans="2:8" ht="15" hidden="1" thickBot="1" x14ac:dyDescent="0.25">
      <c r="B163" s="377">
        <v>12020802</v>
      </c>
      <c r="C163" s="378" t="s">
        <v>668</v>
      </c>
      <c r="D163" s="378" t="s">
        <v>873</v>
      </c>
      <c r="E163" s="463"/>
      <c r="F163" s="464"/>
      <c r="G163" s="445"/>
      <c r="H163" s="446">
        <v>0</v>
      </c>
    </row>
    <row r="164" spans="2:8" ht="15" hidden="1" thickBot="1" x14ac:dyDescent="0.25">
      <c r="B164" s="377">
        <v>12020803</v>
      </c>
      <c r="C164" s="378" t="s">
        <v>669</v>
      </c>
      <c r="D164" s="378" t="s">
        <v>874</v>
      </c>
      <c r="E164" s="463"/>
      <c r="F164" s="464"/>
      <c r="G164" s="445"/>
      <c r="H164" s="446">
        <v>0</v>
      </c>
    </row>
    <row r="165" spans="2:8" ht="15" hidden="1" thickBot="1" x14ac:dyDescent="0.25">
      <c r="B165" s="377">
        <v>12020804</v>
      </c>
      <c r="C165" s="378" t="s">
        <v>670</v>
      </c>
      <c r="D165" s="378" t="s">
        <v>875</v>
      </c>
      <c r="E165" s="463"/>
      <c r="F165" s="464"/>
      <c r="G165" s="445"/>
      <c r="H165" s="446">
        <v>0</v>
      </c>
    </row>
    <row r="166" spans="2:8" ht="15" hidden="1" thickBot="1" x14ac:dyDescent="0.25">
      <c r="B166" s="377">
        <v>12020805</v>
      </c>
      <c r="C166" s="378" t="s">
        <v>671</v>
      </c>
      <c r="D166" s="378" t="s">
        <v>876</v>
      </c>
      <c r="E166" s="463"/>
      <c r="F166" s="464"/>
      <c r="G166" s="445"/>
      <c r="H166" s="446">
        <v>0</v>
      </c>
    </row>
    <row r="167" spans="2:8" ht="15.75" thickBot="1" x14ac:dyDescent="0.3">
      <c r="B167" s="384"/>
      <c r="C167" s="385" t="s">
        <v>672</v>
      </c>
      <c r="D167" s="385"/>
      <c r="E167" s="475"/>
      <c r="F167" s="471"/>
      <c r="G167" s="453">
        <v>0</v>
      </c>
      <c r="H167" s="454">
        <v>5000000</v>
      </c>
    </row>
    <row r="168" spans="2:8" ht="15" hidden="1" x14ac:dyDescent="0.25">
      <c r="B168" s="373">
        <v>12020900</v>
      </c>
      <c r="C168" s="374" t="s">
        <v>16</v>
      </c>
      <c r="D168" s="374"/>
      <c r="E168" s="476"/>
      <c r="F168" s="473"/>
      <c r="G168" s="441"/>
      <c r="H168" s="442"/>
    </row>
    <row r="169" spans="2:8" hidden="1" x14ac:dyDescent="0.2">
      <c r="B169" s="377">
        <v>12020901</v>
      </c>
      <c r="C169" s="378" t="s">
        <v>673</v>
      </c>
      <c r="D169" s="378" t="s">
        <v>877</v>
      </c>
      <c r="E169" s="463"/>
      <c r="F169" s="464"/>
      <c r="G169" s="445"/>
      <c r="H169" s="446">
        <v>0</v>
      </c>
    </row>
    <row r="170" spans="2:8" hidden="1" x14ac:dyDescent="0.2">
      <c r="B170" s="377">
        <v>12020902</v>
      </c>
      <c r="C170" s="378" t="s">
        <v>674</v>
      </c>
      <c r="D170" s="378" t="s">
        <v>878</v>
      </c>
      <c r="E170" s="463"/>
      <c r="F170" s="464"/>
      <c r="G170" s="445"/>
      <c r="H170" s="446">
        <v>0</v>
      </c>
    </row>
    <row r="171" spans="2:8" hidden="1" x14ac:dyDescent="0.2">
      <c r="B171" s="377">
        <v>12020903</v>
      </c>
      <c r="C171" s="378" t="s">
        <v>675</v>
      </c>
      <c r="D171" s="378" t="s">
        <v>879</v>
      </c>
      <c r="E171" s="463"/>
      <c r="F171" s="464"/>
      <c r="G171" s="445"/>
      <c r="H171" s="446">
        <v>0</v>
      </c>
    </row>
    <row r="172" spans="2:8" hidden="1" x14ac:dyDescent="0.2">
      <c r="B172" s="377">
        <v>12020904</v>
      </c>
      <c r="C172" s="378" t="s">
        <v>676</v>
      </c>
      <c r="D172" s="378" t="s">
        <v>880</v>
      </c>
      <c r="E172" s="463"/>
      <c r="F172" s="464"/>
      <c r="G172" s="445"/>
      <c r="H172" s="446">
        <v>0</v>
      </c>
    </row>
    <row r="173" spans="2:8" hidden="1" x14ac:dyDescent="0.2">
      <c r="B173" s="377">
        <v>12020905</v>
      </c>
      <c r="C173" s="378" t="s">
        <v>677</v>
      </c>
      <c r="D173" s="378" t="s">
        <v>881</v>
      </c>
      <c r="E173" s="463"/>
      <c r="F173" s="464"/>
      <c r="G173" s="445"/>
      <c r="H173" s="446">
        <v>0</v>
      </c>
    </row>
    <row r="174" spans="2:8" hidden="1" x14ac:dyDescent="0.2">
      <c r="B174" s="377">
        <v>12020906</v>
      </c>
      <c r="C174" s="378" t="s">
        <v>678</v>
      </c>
      <c r="D174" s="378" t="s">
        <v>882</v>
      </c>
      <c r="E174" s="463"/>
      <c r="F174" s="464"/>
      <c r="G174" s="445"/>
      <c r="H174" s="446">
        <v>0</v>
      </c>
    </row>
    <row r="175" spans="2:8" hidden="1" x14ac:dyDescent="0.2">
      <c r="B175" s="377">
        <v>12020907</v>
      </c>
      <c r="C175" s="378" t="s">
        <v>679</v>
      </c>
      <c r="D175" s="378" t="s">
        <v>883</v>
      </c>
      <c r="E175" s="463"/>
      <c r="F175" s="464"/>
      <c r="G175" s="445"/>
      <c r="H175" s="446">
        <v>0</v>
      </c>
    </row>
    <row r="176" spans="2:8" ht="15.75" hidden="1" thickBot="1" x14ac:dyDescent="0.3">
      <c r="B176" s="384"/>
      <c r="C176" s="385" t="s">
        <v>680</v>
      </c>
      <c r="D176" s="385"/>
      <c r="E176" s="475"/>
      <c r="F176" s="471"/>
      <c r="G176" s="453">
        <v>0</v>
      </c>
      <c r="H176" s="454">
        <v>0</v>
      </c>
    </row>
    <row r="177" spans="2:8" ht="15" hidden="1" x14ac:dyDescent="0.25">
      <c r="B177" s="373">
        <v>12021000</v>
      </c>
      <c r="C177" s="374" t="s">
        <v>681</v>
      </c>
      <c r="D177" s="374"/>
      <c r="E177" s="476"/>
      <c r="F177" s="473"/>
      <c r="G177" s="441"/>
      <c r="H177" s="442"/>
    </row>
    <row r="178" spans="2:8" hidden="1" x14ac:dyDescent="0.2">
      <c r="B178" s="377">
        <v>12021006</v>
      </c>
      <c r="C178" s="378" t="s">
        <v>682</v>
      </c>
      <c r="D178" s="378" t="s">
        <v>884</v>
      </c>
      <c r="E178" s="463"/>
      <c r="F178" s="464"/>
      <c r="G178" s="445"/>
      <c r="H178" s="446">
        <v>0</v>
      </c>
    </row>
    <row r="179" spans="2:8" ht="15.75" hidden="1" thickBot="1" x14ac:dyDescent="0.3">
      <c r="B179" s="384"/>
      <c r="C179" s="385" t="s">
        <v>683</v>
      </c>
      <c r="D179" s="385"/>
      <c r="E179" s="475"/>
      <c r="F179" s="471"/>
      <c r="G179" s="453">
        <v>0</v>
      </c>
      <c r="H179" s="454">
        <v>0</v>
      </c>
    </row>
    <row r="180" spans="2:8" ht="15" hidden="1" x14ac:dyDescent="0.25">
      <c r="B180" s="373">
        <v>12021100</v>
      </c>
      <c r="C180" s="374" t="s">
        <v>17</v>
      </c>
      <c r="D180" s="374"/>
      <c r="E180" s="476"/>
      <c r="F180" s="473"/>
      <c r="G180" s="441"/>
      <c r="H180" s="442"/>
    </row>
    <row r="181" spans="2:8" hidden="1" x14ac:dyDescent="0.2">
      <c r="B181" s="377">
        <v>12021101</v>
      </c>
      <c r="C181" s="378" t="s">
        <v>684</v>
      </c>
      <c r="D181" s="378" t="s">
        <v>885</v>
      </c>
      <c r="E181" s="463"/>
      <c r="F181" s="464"/>
      <c r="G181" s="445"/>
      <c r="H181" s="446">
        <v>0</v>
      </c>
    </row>
    <row r="182" spans="2:8" hidden="1" x14ac:dyDescent="0.2">
      <c r="B182" s="377">
        <v>12021102</v>
      </c>
      <c r="C182" s="378" t="s">
        <v>685</v>
      </c>
      <c r="D182" s="378" t="s">
        <v>886</v>
      </c>
      <c r="E182" s="463"/>
      <c r="F182" s="464"/>
      <c r="G182" s="445"/>
      <c r="H182" s="446">
        <v>0</v>
      </c>
    </row>
    <row r="183" spans="2:8" hidden="1" x14ac:dyDescent="0.2">
      <c r="B183" s="377">
        <v>12021103</v>
      </c>
      <c r="C183" s="378" t="s">
        <v>686</v>
      </c>
      <c r="D183" s="378" t="s">
        <v>887</v>
      </c>
      <c r="E183" s="463"/>
      <c r="F183" s="464"/>
      <c r="G183" s="445"/>
      <c r="H183" s="446">
        <v>0</v>
      </c>
    </row>
    <row r="184" spans="2:8" ht="15.75" hidden="1" thickBot="1" x14ac:dyDescent="0.3">
      <c r="B184" s="384"/>
      <c r="C184" s="385" t="s">
        <v>687</v>
      </c>
      <c r="D184" s="385"/>
      <c r="E184" s="475"/>
      <c r="F184" s="471"/>
      <c r="G184" s="453">
        <v>0</v>
      </c>
      <c r="H184" s="454">
        <v>0</v>
      </c>
    </row>
    <row r="185" spans="2:8" ht="15" hidden="1" x14ac:dyDescent="0.25">
      <c r="B185" s="373">
        <v>12021200</v>
      </c>
      <c r="C185" s="374" t="s">
        <v>18</v>
      </c>
      <c r="D185" s="374"/>
      <c r="E185" s="476"/>
      <c r="F185" s="473"/>
      <c r="G185" s="441"/>
      <c r="H185" s="442"/>
    </row>
    <row r="186" spans="2:8" hidden="1" x14ac:dyDescent="0.2">
      <c r="B186" s="377">
        <v>12021201</v>
      </c>
      <c r="C186" s="378" t="s">
        <v>688</v>
      </c>
      <c r="D186" s="378" t="s">
        <v>888</v>
      </c>
      <c r="E186" s="463"/>
      <c r="F186" s="464"/>
      <c r="G186" s="445"/>
      <c r="H186" s="446">
        <v>0</v>
      </c>
    </row>
    <row r="187" spans="2:8" hidden="1" x14ac:dyDescent="0.2">
      <c r="B187" s="377">
        <v>12021202</v>
      </c>
      <c r="C187" s="378" t="s">
        <v>689</v>
      </c>
      <c r="D187" s="378" t="s">
        <v>889</v>
      </c>
      <c r="E187" s="463"/>
      <c r="F187" s="464"/>
      <c r="G187" s="445"/>
      <c r="H187" s="446">
        <v>0</v>
      </c>
    </row>
    <row r="188" spans="2:8" hidden="1" x14ac:dyDescent="0.2">
      <c r="B188" s="377">
        <v>12021203</v>
      </c>
      <c r="C188" s="378" t="s">
        <v>690</v>
      </c>
      <c r="D188" s="378" t="s">
        <v>890</v>
      </c>
      <c r="E188" s="463"/>
      <c r="F188" s="464"/>
      <c r="G188" s="445"/>
      <c r="H188" s="446">
        <v>0</v>
      </c>
    </row>
    <row r="189" spans="2:8" hidden="1" x14ac:dyDescent="0.2">
      <c r="B189" s="377">
        <v>12021204</v>
      </c>
      <c r="C189" s="378" t="s">
        <v>691</v>
      </c>
      <c r="D189" s="378" t="s">
        <v>891</v>
      </c>
      <c r="E189" s="463"/>
      <c r="F189" s="464"/>
      <c r="G189" s="445"/>
      <c r="H189" s="446">
        <v>0</v>
      </c>
    </row>
    <row r="190" spans="2:8" hidden="1" x14ac:dyDescent="0.2">
      <c r="B190" s="377">
        <v>12021205</v>
      </c>
      <c r="C190" s="378" t="s">
        <v>692</v>
      </c>
      <c r="D190" s="378" t="s">
        <v>892</v>
      </c>
      <c r="E190" s="463"/>
      <c r="F190" s="464"/>
      <c r="G190" s="445"/>
      <c r="H190" s="446">
        <v>0</v>
      </c>
    </row>
    <row r="191" spans="2:8" hidden="1" x14ac:dyDescent="0.2">
      <c r="B191" s="377">
        <v>12021206</v>
      </c>
      <c r="C191" s="378" t="s">
        <v>693</v>
      </c>
      <c r="D191" s="378" t="s">
        <v>893</v>
      </c>
      <c r="E191" s="463"/>
      <c r="F191" s="464"/>
      <c r="G191" s="445"/>
      <c r="H191" s="446">
        <v>0</v>
      </c>
    </row>
    <row r="192" spans="2:8" hidden="1" x14ac:dyDescent="0.2">
      <c r="B192" s="377">
        <v>12021207</v>
      </c>
      <c r="C192" s="378" t="s">
        <v>694</v>
      </c>
      <c r="D192" s="378" t="s">
        <v>894</v>
      </c>
      <c r="E192" s="463"/>
      <c r="F192" s="464"/>
      <c r="G192" s="445"/>
      <c r="H192" s="446">
        <v>0</v>
      </c>
    </row>
    <row r="193" spans="2:8" hidden="1" x14ac:dyDescent="0.2">
      <c r="B193" s="377">
        <v>12021208</v>
      </c>
      <c r="C193" s="378" t="s">
        <v>695</v>
      </c>
      <c r="D193" s="378" t="s">
        <v>895</v>
      </c>
      <c r="E193" s="463"/>
      <c r="F193" s="464"/>
      <c r="G193" s="445"/>
      <c r="H193" s="446">
        <v>0</v>
      </c>
    </row>
    <row r="194" spans="2:8" hidden="1" x14ac:dyDescent="0.2">
      <c r="B194" s="377">
        <v>12021209</v>
      </c>
      <c r="C194" s="378" t="s">
        <v>696</v>
      </c>
      <c r="D194" s="378" t="s">
        <v>896</v>
      </c>
      <c r="E194" s="463"/>
      <c r="F194" s="464"/>
      <c r="G194" s="445"/>
      <c r="H194" s="446">
        <v>0</v>
      </c>
    </row>
    <row r="195" spans="2:8" hidden="1" x14ac:dyDescent="0.2">
      <c r="B195" s="377">
        <v>12021210</v>
      </c>
      <c r="C195" s="378" t="s">
        <v>697</v>
      </c>
      <c r="D195" s="378" t="s">
        <v>897</v>
      </c>
      <c r="E195" s="463"/>
      <c r="F195" s="464"/>
      <c r="G195" s="445"/>
      <c r="H195" s="446">
        <v>0</v>
      </c>
    </row>
    <row r="196" spans="2:8" hidden="1" x14ac:dyDescent="0.2">
      <c r="B196" s="377">
        <v>12021212</v>
      </c>
      <c r="C196" s="378" t="s">
        <v>698</v>
      </c>
      <c r="D196" s="378" t="s">
        <v>898</v>
      </c>
      <c r="E196" s="463"/>
      <c r="F196" s="464"/>
      <c r="G196" s="445"/>
      <c r="H196" s="446">
        <v>0</v>
      </c>
    </row>
    <row r="197" spans="2:8" ht="15.75" hidden="1" thickBot="1" x14ac:dyDescent="0.3">
      <c r="B197" s="384"/>
      <c r="C197" s="385" t="s">
        <v>699</v>
      </c>
      <c r="D197" s="385"/>
      <c r="E197" s="475"/>
      <c r="F197" s="471"/>
      <c r="G197" s="453">
        <v>0</v>
      </c>
      <c r="H197" s="454">
        <v>0</v>
      </c>
    </row>
    <row r="198" spans="2:8" ht="15" hidden="1" x14ac:dyDescent="0.25">
      <c r="B198" s="373">
        <v>12021300</v>
      </c>
      <c r="C198" s="374" t="s">
        <v>19</v>
      </c>
      <c r="D198" s="374"/>
      <c r="E198" s="476"/>
      <c r="F198" s="473"/>
      <c r="G198" s="441"/>
      <c r="H198" s="442"/>
    </row>
    <row r="199" spans="2:8" hidden="1" x14ac:dyDescent="0.2">
      <c r="B199" s="377">
        <v>12021302</v>
      </c>
      <c r="C199" s="378" t="s">
        <v>700</v>
      </c>
      <c r="D199" s="378" t="s">
        <v>899</v>
      </c>
      <c r="E199" s="463"/>
      <c r="F199" s="464"/>
      <c r="G199" s="445"/>
      <c r="H199" s="446">
        <v>0</v>
      </c>
    </row>
    <row r="200" spans="2:8" ht="15.75" hidden="1" thickBot="1" x14ac:dyDescent="0.3">
      <c r="B200" s="384"/>
      <c r="C200" s="385" t="s">
        <v>701</v>
      </c>
      <c r="D200" s="385"/>
      <c r="E200" s="475"/>
      <c r="F200" s="471"/>
      <c r="G200" s="453">
        <v>0</v>
      </c>
      <c r="H200" s="454">
        <v>0</v>
      </c>
    </row>
    <row r="201" spans="2:8" ht="15" hidden="1" x14ac:dyDescent="0.25">
      <c r="B201" s="373">
        <v>13000000</v>
      </c>
      <c r="C201" s="374" t="s">
        <v>702</v>
      </c>
      <c r="D201" s="374"/>
      <c r="E201" s="476"/>
      <c r="F201" s="473"/>
      <c r="G201" s="441"/>
      <c r="H201" s="442"/>
    </row>
    <row r="202" spans="2:8" ht="15" hidden="1" x14ac:dyDescent="0.25">
      <c r="B202" s="373">
        <v>13010000</v>
      </c>
      <c r="C202" s="374" t="s">
        <v>703</v>
      </c>
      <c r="D202" s="374"/>
      <c r="E202" s="476"/>
      <c r="F202" s="473"/>
      <c r="G202" s="441"/>
      <c r="H202" s="442"/>
    </row>
    <row r="203" spans="2:8" ht="15" hidden="1" x14ac:dyDescent="0.25">
      <c r="B203" s="373">
        <v>13010100</v>
      </c>
      <c r="C203" s="374" t="s">
        <v>20</v>
      </c>
      <c r="D203" s="374"/>
      <c r="E203" s="476"/>
      <c r="F203" s="473"/>
      <c r="G203" s="441"/>
      <c r="H203" s="442"/>
    </row>
    <row r="204" spans="2:8" hidden="1" x14ac:dyDescent="0.2">
      <c r="B204" s="377">
        <v>13010101</v>
      </c>
      <c r="C204" s="378" t="s">
        <v>704</v>
      </c>
      <c r="D204" s="378" t="s">
        <v>900</v>
      </c>
      <c r="E204" s="463"/>
      <c r="F204" s="464"/>
      <c r="G204" s="445"/>
      <c r="H204" s="446">
        <v>0</v>
      </c>
    </row>
    <row r="205" spans="2:8" ht="15.75" hidden="1" thickBot="1" x14ac:dyDescent="0.3">
      <c r="B205" s="384"/>
      <c r="C205" s="385" t="s">
        <v>705</v>
      </c>
      <c r="D205" s="385"/>
      <c r="E205" s="475"/>
      <c r="F205" s="471"/>
      <c r="G205" s="453">
        <v>0</v>
      </c>
      <c r="H205" s="454">
        <v>0</v>
      </c>
    </row>
    <row r="206" spans="2:8" ht="15" hidden="1" x14ac:dyDescent="0.25">
      <c r="B206" s="373">
        <v>13010200</v>
      </c>
      <c r="C206" s="374" t="s">
        <v>21</v>
      </c>
      <c r="D206" s="374"/>
      <c r="E206" s="476"/>
      <c r="F206" s="473"/>
      <c r="G206" s="441"/>
      <c r="H206" s="442"/>
    </row>
    <row r="207" spans="2:8" hidden="1" x14ac:dyDescent="0.2">
      <c r="B207" s="377">
        <v>13010201</v>
      </c>
      <c r="C207" s="378" t="s">
        <v>706</v>
      </c>
      <c r="D207" s="378" t="s">
        <v>901</v>
      </c>
      <c r="E207" s="463"/>
      <c r="F207" s="464"/>
      <c r="G207" s="445"/>
      <c r="H207" s="446">
        <v>0</v>
      </c>
    </row>
    <row r="208" spans="2:8" ht="15.75" hidden="1" thickBot="1" x14ac:dyDescent="0.3">
      <c r="B208" s="384"/>
      <c r="C208" s="385" t="s">
        <v>707</v>
      </c>
      <c r="D208" s="385"/>
      <c r="E208" s="475"/>
      <c r="F208" s="471"/>
      <c r="G208" s="453">
        <v>0</v>
      </c>
      <c r="H208" s="454">
        <v>0</v>
      </c>
    </row>
    <row r="209" spans="2:8" ht="15" x14ac:dyDescent="0.25">
      <c r="B209" s="373">
        <v>13020000</v>
      </c>
      <c r="C209" s="374" t="s">
        <v>708</v>
      </c>
      <c r="D209" s="374"/>
      <c r="E209" s="476"/>
      <c r="F209" s="473"/>
      <c r="G209" s="441"/>
      <c r="H209" s="442"/>
    </row>
    <row r="210" spans="2:8" ht="15" x14ac:dyDescent="0.25">
      <c r="B210" s="373">
        <v>13020300</v>
      </c>
      <c r="C210" s="374" t="s">
        <v>22</v>
      </c>
      <c r="D210" s="374"/>
      <c r="E210" s="476"/>
      <c r="F210" s="473"/>
      <c r="G210" s="441"/>
      <c r="H210" s="442"/>
    </row>
    <row r="211" spans="2:8" ht="15" thickBot="1" x14ac:dyDescent="0.25">
      <c r="B211" s="377">
        <v>13020301</v>
      </c>
      <c r="C211" s="378" t="s">
        <v>36</v>
      </c>
      <c r="D211" s="378" t="s">
        <v>902</v>
      </c>
      <c r="E211" s="463"/>
      <c r="F211" s="464"/>
      <c r="G211" s="445"/>
      <c r="H211" s="446">
        <v>250000000</v>
      </c>
    </row>
    <row r="212" spans="2:8" ht="15" hidden="1" thickBot="1" x14ac:dyDescent="0.25">
      <c r="B212" s="377">
        <v>13020303</v>
      </c>
      <c r="C212" s="378" t="s">
        <v>710</v>
      </c>
      <c r="D212" s="378" t="s">
        <v>903</v>
      </c>
      <c r="E212" s="463"/>
      <c r="F212" s="464"/>
      <c r="G212" s="445"/>
      <c r="H212" s="446">
        <v>0</v>
      </c>
    </row>
    <row r="213" spans="2:8" ht="15.75" thickBot="1" x14ac:dyDescent="0.3">
      <c r="B213" s="384"/>
      <c r="C213" s="385" t="s">
        <v>711</v>
      </c>
      <c r="D213" s="385"/>
      <c r="E213" s="475"/>
      <c r="F213" s="471"/>
      <c r="G213" s="453">
        <v>0</v>
      </c>
      <c r="H213" s="454">
        <v>250000000</v>
      </c>
    </row>
    <row r="214" spans="2:8" ht="15.75" hidden="1" thickBot="1" x14ac:dyDescent="0.3">
      <c r="B214" s="373">
        <v>13020400</v>
      </c>
      <c r="C214" s="374" t="s">
        <v>23</v>
      </c>
      <c r="D214" s="374"/>
      <c r="E214" s="476"/>
      <c r="F214" s="473"/>
      <c r="G214" s="441"/>
      <c r="H214" s="442"/>
    </row>
    <row r="215" spans="2:8" ht="15" hidden="1" thickBot="1" x14ac:dyDescent="0.25">
      <c r="B215" s="377">
        <v>13020401</v>
      </c>
      <c r="C215" s="378" t="s">
        <v>37</v>
      </c>
      <c r="D215" s="378" t="s">
        <v>904</v>
      </c>
      <c r="E215" s="463"/>
      <c r="F215" s="464"/>
      <c r="G215" s="445"/>
      <c r="H215" s="446">
        <v>0</v>
      </c>
    </row>
    <row r="216" spans="2:8" ht="15.75" hidden="1" thickBot="1" x14ac:dyDescent="0.3">
      <c r="B216" s="384"/>
      <c r="C216" s="385" t="s">
        <v>713</v>
      </c>
      <c r="D216" s="385"/>
      <c r="E216" s="475"/>
      <c r="F216" s="471"/>
      <c r="G216" s="453">
        <v>0</v>
      </c>
      <c r="H216" s="454">
        <v>0</v>
      </c>
    </row>
    <row r="217" spans="2:8" ht="15.75" hidden="1" thickBot="1" x14ac:dyDescent="0.3">
      <c r="B217" s="373" t="s">
        <v>714</v>
      </c>
      <c r="C217" s="374" t="s">
        <v>715</v>
      </c>
      <c r="D217" s="374"/>
      <c r="E217" s="476"/>
      <c r="F217" s="473"/>
      <c r="G217" s="441"/>
      <c r="H217" s="442"/>
    </row>
    <row r="218" spans="2:8" s="396" customFormat="1" ht="15.75" hidden="1" thickBot="1" x14ac:dyDescent="0.3">
      <c r="B218" s="373">
        <v>14030000</v>
      </c>
      <c r="C218" s="374" t="s">
        <v>716</v>
      </c>
      <c r="D218" s="374"/>
      <c r="E218" s="476"/>
      <c r="F218" s="473"/>
      <c r="G218" s="441"/>
      <c r="H218" s="442"/>
    </row>
    <row r="219" spans="2:8" s="396" customFormat="1" ht="15.75" hidden="1" thickBot="1" x14ac:dyDescent="0.3">
      <c r="B219" s="373">
        <v>14030100</v>
      </c>
      <c r="C219" s="374" t="s">
        <v>24</v>
      </c>
      <c r="D219" s="374"/>
      <c r="E219" s="476"/>
      <c r="F219" s="473"/>
      <c r="G219" s="441"/>
      <c r="H219" s="442"/>
    </row>
    <row r="220" spans="2:8" ht="15" hidden="1" thickBot="1" x14ac:dyDescent="0.25">
      <c r="B220" s="377">
        <v>14030101</v>
      </c>
      <c r="C220" s="378" t="s">
        <v>514</v>
      </c>
      <c r="D220" s="378" t="s">
        <v>905</v>
      </c>
      <c r="E220" s="463"/>
      <c r="F220" s="464"/>
      <c r="G220" s="445"/>
      <c r="H220" s="446">
        <v>0</v>
      </c>
    </row>
    <row r="221" spans="2:8" ht="15.75" hidden="1" thickBot="1" x14ac:dyDescent="0.3">
      <c r="B221" s="384"/>
      <c r="C221" s="385" t="s">
        <v>717</v>
      </c>
      <c r="D221" s="385"/>
      <c r="E221" s="475"/>
      <c r="F221" s="471"/>
      <c r="G221" s="453">
        <v>0</v>
      </c>
      <c r="H221" s="454">
        <v>0</v>
      </c>
    </row>
    <row r="222" spans="2:8" s="396" customFormat="1" ht="15.75" hidden="1" thickBot="1" x14ac:dyDescent="0.3">
      <c r="B222" s="373">
        <v>14030200</v>
      </c>
      <c r="C222" s="374" t="s">
        <v>25</v>
      </c>
      <c r="D222" s="374"/>
      <c r="E222" s="477"/>
      <c r="F222" s="478"/>
      <c r="G222" s="479"/>
      <c r="H222" s="442"/>
    </row>
    <row r="223" spans="2:8" ht="15" hidden="1" thickBot="1" x14ac:dyDescent="0.25">
      <c r="B223" s="377">
        <v>14030201</v>
      </c>
      <c r="C223" s="378" t="s">
        <v>515</v>
      </c>
      <c r="D223" s="378" t="s">
        <v>906</v>
      </c>
      <c r="E223" s="463"/>
      <c r="F223" s="464"/>
      <c r="G223" s="445"/>
      <c r="H223" s="446">
        <v>0</v>
      </c>
    </row>
    <row r="224" spans="2:8" ht="15.75" hidden="1" thickBot="1" x14ac:dyDescent="0.3">
      <c r="B224" s="384"/>
      <c r="C224" s="385" t="s">
        <v>718</v>
      </c>
      <c r="D224" s="385"/>
      <c r="E224" s="475"/>
      <c r="F224" s="471"/>
      <c r="G224" s="453">
        <v>0</v>
      </c>
      <c r="H224" s="454">
        <v>0</v>
      </c>
    </row>
    <row r="225" spans="2:8" s="401" customFormat="1" ht="19.5" thickBot="1" x14ac:dyDescent="0.35">
      <c r="B225" s="398"/>
      <c r="C225" s="399" t="s">
        <v>524</v>
      </c>
      <c r="D225" s="399"/>
      <c r="E225" s="475"/>
      <c r="F225" s="471"/>
      <c r="G225" s="480">
        <v>36575340</v>
      </c>
      <c r="H225" s="481">
        <v>300000000</v>
      </c>
    </row>
    <row r="231" spans="2:8" ht="15" x14ac:dyDescent="0.25">
      <c r="B231" s="136"/>
      <c r="C231" s="136"/>
      <c r="D231" s="136"/>
      <c r="E231" s="136"/>
      <c r="F231" s="136"/>
      <c r="G231" s="136"/>
      <c r="H231" s="136"/>
    </row>
  </sheetData>
  <mergeCells count="6">
    <mergeCell ref="B1:H1"/>
    <mergeCell ref="B2:H2"/>
    <mergeCell ref="B3:H3"/>
    <mergeCell ref="B4:H4"/>
    <mergeCell ref="B5:B6"/>
    <mergeCell ref="C5:C6"/>
  </mergeCells>
  <pageMargins left="0.98" right="0.3" top="0.37" bottom="0.36" header="0.17" footer="0.17"/>
  <pageSetup paperSize="9" scale="84" firstPageNumber="177" fitToHeight="0" orientation="portrait" r:id="rId1"/>
  <headerFooter>
    <oddFooter>&amp;C&amp;"Rockwell,Bold"&amp;14&amp;P</oddFooter>
  </headerFooter>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926</v>
      </c>
      <c r="C2" s="1002"/>
      <c r="D2" s="1002"/>
      <c r="E2" s="1002"/>
      <c r="F2" s="1002"/>
    </row>
    <row r="3" spans="2:7" x14ac:dyDescent="0.25">
      <c r="B3" s="734"/>
      <c r="C3" s="734"/>
      <c r="D3" s="734"/>
      <c r="E3" s="734"/>
      <c r="F3" s="734"/>
    </row>
    <row r="4" spans="2:7" s="421" customFormat="1" ht="27" thickBot="1" x14ac:dyDescent="0.45">
      <c r="B4" s="1006" t="s">
        <v>1275</v>
      </c>
      <c r="C4" s="1006"/>
      <c r="D4" s="1006"/>
      <c r="E4" s="1006"/>
      <c r="F4" s="1006"/>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c r="F10" s="552"/>
      <c r="G10" s="552"/>
    </row>
    <row r="11" spans="2:7" ht="15.75" thickBot="1" x14ac:dyDescent="0.3">
      <c r="B11" s="377">
        <v>22020102</v>
      </c>
      <c r="C11" s="378" t="s">
        <v>1124</v>
      </c>
      <c r="D11" s="740" t="s">
        <v>1278</v>
      </c>
      <c r="E11" s="551">
        <v>577600</v>
      </c>
      <c r="F11" s="552">
        <v>4500000</v>
      </c>
      <c r="G11" s="552"/>
    </row>
    <row r="12" spans="2:7" ht="15.75" hidden="1" thickBot="1" x14ac:dyDescent="0.3">
      <c r="B12" s="377">
        <v>22020103</v>
      </c>
      <c r="C12" s="378" t="s">
        <v>1125</v>
      </c>
      <c r="D12" s="740" t="s">
        <v>1279</v>
      </c>
      <c r="E12" s="551"/>
      <c r="F12" s="552"/>
      <c r="G12" s="552"/>
    </row>
    <row r="13" spans="2:7" ht="15.75" hidden="1" thickBot="1" x14ac:dyDescent="0.3">
      <c r="B13" s="377">
        <v>22020104</v>
      </c>
      <c r="C13" s="378" t="s">
        <v>1126</v>
      </c>
      <c r="D13" s="740" t="s">
        <v>1280</v>
      </c>
      <c r="E13" s="551"/>
      <c r="F13" s="552"/>
      <c r="G13" s="552"/>
    </row>
    <row r="14" spans="2:7" ht="15.75" thickBot="1" x14ac:dyDescent="0.3">
      <c r="B14" s="384"/>
      <c r="C14" s="385" t="s">
        <v>1127</v>
      </c>
      <c r="D14" s="741">
        <v>0</v>
      </c>
      <c r="E14" s="559">
        <f>SUM(E10:E13)</f>
        <v>577600</v>
      </c>
      <c r="F14" s="559">
        <f>SUM(F10:F13)</f>
        <v>4500000</v>
      </c>
      <c r="G14" s="559"/>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c r="G16" s="552"/>
    </row>
    <row r="17" spans="2:7" hidden="1" x14ac:dyDescent="0.25">
      <c r="B17" s="377">
        <v>22020202</v>
      </c>
      <c r="C17" s="378" t="s">
        <v>1129</v>
      </c>
      <c r="D17" s="740" t="s">
        <v>1282</v>
      </c>
      <c r="E17" s="551"/>
      <c r="F17" s="552"/>
      <c r="G17" s="552"/>
    </row>
    <row r="18" spans="2:7" hidden="1" x14ac:dyDescent="0.25">
      <c r="B18" s="377">
        <v>22020203</v>
      </c>
      <c r="C18" s="378" t="s">
        <v>1130</v>
      </c>
      <c r="D18" s="740" t="s">
        <v>1283</v>
      </c>
      <c r="E18" s="551"/>
      <c r="F18" s="552"/>
      <c r="G18" s="552"/>
    </row>
    <row r="19" spans="2:7" hidden="1" x14ac:dyDescent="0.25">
      <c r="B19" s="377">
        <v>22020204</v>
      </c>
      <c r="C19" s="378" t="s">
        <v>1131</v>
      </c>
      <c r="D19" s="740" t="s">
        <v>1284</v>
      </c>
      <c r="E19" s="551"/>
      <c r="F19" s="552"/>
      <c r="G19" s="552"/>
    </row>
    <row r="20" spans="2:7" hidden="1" x14ac:dyDescent="0.25">
      <c r="B20" s="377">
        <v>22020205</v>
      </c>
      <c r="C20" s="378" t="s">
        <v>1132</v>
      </c>
      <c r="D20" s="740" t="s">
        <v>1285</v>
      </c>
      <c r="E20" s="551"/>
      <c r="F20" s="552"/>
      <c r="G20" s="552"/>
    </row>
    <row r="21" spans="2:7" hidden="1" x14ac:dyDescent="0.25">
      <c r="B21" s="377">
        <v>22020206</v>
      </c>
      <c r="C21" s="378" t="s">
        <v>1133</v>
      </c>
      <c r="D21" s="740" t="s">
        <v>1286</v>
      </c>
      <c r="E21" s="551"/>
      <c r="F21" s="552"/>
      <c r="G21" s="552"/>
    </row>
    <row r="22" spans="2:7" hidden="1" x14ac:dyDescent="0.25">
      <c r="B22" s="377">
        <v>22020207</v>
      </c>
      <c r="C22" s="378" t="s">
        <v>1134</v>
      </c>
      <c r="D22" s="740" t="s">
        <v>1287</v>
      </c>
      <c r="E22" s="551"/>
      <c r="F22" s="552"/>
      <c r="G22" s="552"/>
    </row>
    <row r="23" spans="2:7" hidden="1" x14ac:dyDescent="0.25">
      <c r="B23" s="377">
        <v>22020208</v>
      </c>
      <c r="C23" s="378" t="s">
        <v>1135</v>
      </c>
      <c r="D23" s="740" t="s">
        <v>1288</v>
      </c>
      <c r="E23" s="551"/>
      <c r="F23" s="552"/>
      <c r="G23" s="552"/>
    </row>
    <row r="24" spans="2:7" hidden="1" x14ac:dyDescent="0.25">
      <c r="B24" s="377">
        <v>22020209</v>
      </c>
      <c r="C24" s="378" t="s">
        <v>1136</v>
      </c>
      <c r="D24" s="740" t="s">
        <v>1289</v>
      </c>
      <c r="E24" s="551"/>
      <c r="F24" s="552"/>
      <c r="G24" s="552"/>
    </row>
    <row r="25" spans="2:7" hidden="1" x14ac:dyDescent="0.25">
      <c r="B25" s="377">
        <v>22020210</v>
      </c>
      <c r="C25" s="378" t="s">
        <v>1137</v>
      </c>
      <c r="D25" s="740" t="s">
        <v>1290</v>
      </c>
      <c r="E25" s="551"/>
      <c r="F25" s="552"/>
      <c r="G25" s="552"/>
    </row>
    <row r="26" spans="2:7" ht="15.75" hidden="1" thickBot="1" x14ac:dyDescent="0.3">
      <c r="B26" s="384"/>
      <c r="C26" s="385" t="s">
        <v>1138</v>
      </c>
      <c r="D26" s="741">
        <v>0</v>
      </c>
      <c r="E26" s="559">
        <f>SUM(E16:E25)</f>
        <v>0</v>
      </c>
      <c r="F26" s="560"/>
      <c r="G26" s="560"/>
    </row>
    <row r="27" spans="2:7" x14ac:dyDescent="0.25">
      <c r="B27" s="373">
        <v>22020300</v>
      </c>
      <c r="C27" s="374" t="s">
        <v>58</v>
      </c>
      <c r="D27" s="742"/>
      <c r="E27" s="548"/>
      <c r="F27" s="549"/>
      <c r="G27" s="549"/>
    </row>
    <row r="28" spans="2:7" ht="15.75" thickBot="1" x14ac:dyDescent="0.3">
      <c r="B28" s="377">
        <v>22020301</v>
      </c>
      <c r="C28" s="378" t="s">
        <v>1139</v>
      </c>
      <c r="D28" s="740" t="s">
        <v>1291</v>
      </c>
      <c r="E28" s="551">
        <v>885350</v>
      </c>
      <c r="F28" s="552"/>
      <c r="G28" s="552"/>
    </row>
    <row r="29" spans="2:7" ht="15.75" hidden="1" thickBot="1" x14ac:dyDescent="0.3">
      <c r="B29" s="377">
        <v>22020302</v>
      </c>
      <c r="C29" s="378" t="s">
        <v>1140</v>
      </c>
      <c r="D29" s="740" t="s">
        <v>1292</v>
      </c>
      <c r="E29" s="551"/>
      <c r="F29" s="552"/>
      <c r="G29" s="552"/>
    </row>
    <row r="30" spans="2:7" ht="15.75" hidden="1" thickBot="1" x14ac:dyDescent="0.3">
      <c r="B30" s="377">
        <v>22020303</v>
      </c>
      <c r="C30" s="378" t="s">
        <v>1141</v>
      </c>
      <c r="D30" s="740" t="s">
        <v>1293</v>
      </c>
      <c r="E30" s="551"/>
      <c r="F30" s="552"/>
      <c r="G30" s="552"/>
    </row>
    <row r="31" spans="2:7" ht="15.75" hidden="1" thickBot="1" x14ac:dyDescent="0.3">
      <c r="B31" s="377">
        <v>22020304</v>
      </c>
      <c r="C31" s="378" t="s">
        <v>1142</v>
      </c>
      <c r="D31" s="740" t="s">
        <v>1294</v>
      </c>
      <c r="E31" s="551"/>
      <c r="F31" s="552"/>
      <c r="G31" s="552"/>
    </row>
    <row r="32" spans="2:7" ht="15.75" hidden="1" thickBot="1" x14ac:dyDescent="0.3">
      <c r="B32" s="377">
        <v>22020305</v>
      </c>
      <c r="C32" s="378" t="s">
        <v>1143</v>
      </c>
      <c r="D32" s="740" t="s">
        <v>1295</v>
      </c>
      <c r="E32" s="551"/>
      <c r="F32" s="552"/>
      <c r="G32" s="552"/>
    </row>
    <row r="33" spans="2:7" ht="15.75" hidden="1" thickBot="1" x14ac:dyDescent="0.3">
      <c r="B33" s="377">
        <v>22020306</v>
      </c>
      <c r="C33" s="378" t="s">
        <v>1144</v>
      </c>
      <c r="D33" s="740" t="s">
        <v>1296</v>
      </c>
      <c r="E33" s="551"/>
      <c r="F33" s="552"/>
      <c r="G33" s="552"/>
    </row>
    <row r="34" spans="2:7" ht="15.75" hidden="1" thickBot="1" x14ac:dyDescent="0.3">
      <c r="B34" s="377">
        <v>22020307</v>
      </c>
      <c r="C34" s="378" t="s">
        <v>1145</v>
      </c>
      <c r="D34" s="740" t="s">
        <v>1297</v>
      </c>
      <c r="E34" s="551"/>
      <c r="F34" s="552"/>
      <c r="G34" s="552"/>
    </row>
    <row r="35" spans="2:7" ht="15.75" hidden="1" thickBot="1" x14ac:dyDescent="0.3">
      <c r="B35" s="377">
        <v>22020308</v>
      </c>
      <c r="C35" s="378" t="s">
        <v>1146</v>
      </c>
      <c r="D35" s="740" t="s">
        <v>1298</v>
      </c>
      <c r="E35" s="551"/>
      <c r="F35" s="552"/>
      <c r="G35" s="552"/>
    </row>
    <row r="36" spans="2:7" ht="15.75" hidden="1" thickBot="1" x14ac:dyDescent="0.3">
      <c r="B36" s="377">
        <v>22020309</v>
      </c>
      <c r="C36" s="378" t="s">
        <v>1147</v>
      </c>
      <c r="D36" s="740" t="s">
        <v>1299</v>
      </c>
      <c r="E36" s="551"/>
      <c r="F36" s="552"/>
      <c r="G36" s="552"/>
    </row>
    <row r="37" spans="2:7" ht="15.75" hidden="1" thickBot="1" x14ac:dyDescent="0.3">
      <c r="B37" s="377">
        <v>22020310</v>
      </c>
      <c r="C37" s="378" t="s">
        <v>1148</v>
      </c>
      <c r="D37" s="740" t="s">
        <v>1300</v>
      </c>
      <c r="E37" s="551"/>
      <c r="F37" s="552"/>
      <c r="G37" s="552"/>
    </row>
    <row r="38" spans="2:7" ht="15.75" hidden="1" thickBot="1" x14ac:dyDescent="0.3">
      <c r="B38" s="377">
        <v>22020311</v>
      </c>
      <c r="C38" s="378" t="s">
        <v>1149</v>
      </c>
      <c r="D38" s="740" t="s">
        <v>1301</v>
      </c>
      <c r="E38" s="551"/>
      <c r="F38" s="552"/>
      <c r="G38" s="552"/>
    </row>
    <row r="39" spans="2:7" ht="15.75" hidden="1" thickBot="1" x14ac:dyDescent="0.3">
      <c r="B39" s="377">
        <v>22020312</v>
      </c>
      <c r="C39" s="378" t="s">
        <v>1150</v>
      </c>
      <c r="D39" s="740" t="s">
        <v>1302</v>
      </c>
      <c r="E39" s="551"/>
      <c r="F39" s="552"/>
      <c r="G39" s="552"/>
    </row>
    <row r="40" spans="2:7" ht="15.75" hidden="1" thickBot="1" x14ac:dyDescent="0.3">
      <c r="B40" s="377">
        <v>22020313</v>
      </c>
      <c r="C40" s="378" t="s">
        <v>1151</v>
      </c>
      <c r="D40" s="740" t="s">
        <v>1303</v>
      </c>
      <c r="E40" s="551"/>
      <c r="F40" s="552"/>
      <c r="G40" s="552"/>
    </row>
    <row r="41" spans="2:7" ht="15.75" thickBot="1" x14ac:dyDescent="0.3">
      <c r="B41" s="384"/>
      <c r="C41" s="385" t="s">
        <v>1152</v>
      </c>
      <c r="D41" s="741">
        <v>0</v>
      </c>
      <c r="E41" s="559">
        <f>SUM(E28:E40)</f>
        <v>885350</v>
      </c>
      <c r="F41" s="559">
        <f>SUM(F28:F40)</f>
        <v>0</v>
      </c>
      <c r="G41" s="559"/>
    </row>
    <row r="42" spans="2:7" x14ac:dyDescent="0.25">
      <c r="B42" s="373">
        <v>22020400</v>
      </c>
      <c r="C42" s="374" t="s">
        <v>60</v>
      </c>
      <c r="D42" s="742"/>
      <c r="E42" s="548"/>
      <c r="F42" s="549"/>
      <c r="G42" s="549"/>
    </row>
    <row r="43" spans="2:7" x14ac:dyDescent="0.25">
      <c r="B43" s="377">
        <v>22020401</v>
      </c>
      <c r="C43" s="378" t="s">
        <v>1153</v>
      </c>
      <c r="D43" s="740" t="s">
        <v>1304</v>
      </c>
      <c r="E43" s="551">
        <v>389240</v>
      </c>
      <c r="F43" s="552">
        <v>0</v>
      </c>
      <c r="G43" s="552"/>
    </row>
    <row r="44" spans="2:7" x14ac:dyDescent="0.25">
      <c r="B44" s="377">
        <v>22020402</v>
      </c>
      <c r="C44" s="378" t="s">
        <v>1154</v>
      </c>
      <c r="D44" s="740" t="s">
        <v>1305</v>
      </c>
      <c r="E44" s="551">
        <v>192000</v>
      </c>
      <c r="F44" s="552">
        <v>0</v>
      </c>
      <c r="G44" s="552"/>
    </row>
    <row r="45" spans="2:7" x14ac:dyDescent="0.25">
      <c r="B45" s="377">
        <v>22020403</v>
      </c>
      <c r="C45" s="378" t="s">
        <v>1155</v>
      </c>
      <c r="D45" s="740" t="s">
        <v>1306</v>
      </c>
      <c r="E45" s="551">
        <v>184000</v>
      </c>
      <c r="F45" s="552">
        <v>0</v>
      </c>
      <c r="G45" s="552"/>
    </row>
    <row r="46" spans="2:7" x14ac:dyDescent="0.25">
      <c r="B46" s="377">
        <v>22020404</v>
      </c>
      <c r="C46" s="378" t="s">
        <v>1156</v>
      </c>
      <c r="D46" s="740" t="s">
        <v>1307</v>
      </c>
      <c r="E46" s="551">
        <v>1640000</v>
      </c>
      <c r="F46" s="552"/>
      <c r="G46" s="552"/>
    </row>
    <row r="47" spans="2:7" ht="15.75" thickBot="1" x14ac:dyDescent="0.3">
      <c r="B47" s="377">
        <v>22020405</v>
      </c>
      <c r="C47" s="378" t="s">
        <v>1157</v>
      </c>
      <c r="D47" s="740" t="s">
        <v>1308</v>
      </c>
      <c r="E47" s="551">
        <v>2288000</v>
      </c>
      <c r="F47" s="552"/>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59">
        <f>SUM(E43:E55)</f>
        <v>4693240</v>
      </c>
      <c r="F56" s="559">
        <f>SUM(F43:F55)</f>
        <v>0</v>
      </c>
      <c r="G56" s="559"/>
    </row>
    <row r="57" spans="2:7" x14ac:dyDescent="0.25">
      <c r="B57" s="373">
        <v>22020500</v>
      </c>
      <c r="C57" s="374" t="s">
        <v>62</v>
      </c>
      <c r="D57" s="742"/>
      <c r="E57" s="548"/>
      <c r="F57" s="549"/>
      <c r="G57" s="549"/>
    </row>
    <row r="58" spans="2:7" ht="15.75" thickBot="1" x14ac:dyDescent="0.3">
      <c r="B58" s="377">
        <v>22020501</v>
      </c>
      <c r="C58" s="378" t="s">
        <v>1168</v>
      </c>
      <c r="D58" s="740" t="s">
        <v>1317</v>
      </c>
      <c r="E58" s="551">
        <v>1554400</v>
      </c>
      <c r="F58" s="552"/>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59">
        <f>SUM(E58:E59)</f>
        <v>1554400</v>
      </c>
      <c r="F60" s="559">
        <f>SUM(F58:F59)</f>
        <v>0</v>
      </c>
      <c r="G60" s="559"/>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c r="G62" s="552"/>
    </row>
    <row r="63" spans="2:7" hidden="1" x14ac:dyDescent="0.25">
      <c r="B63" s="377">
        <v>22020602</v>
      </c>
      <c r="C63" s="378" t="s">
        <v>1172</v>
      </c>
      <c r="D63" s="740" t="s">
        <v>1320</v>
      </c>
      <c r="E63" s="551"/>
      <c r="F63" s="552"/>
      <c r="G63" s="552"/>
    </row>
    <row r="64" spans="2:7" hidden="1" x14ac:dyDescent="0.25">
      <c r="B64" s="377">
        <v>22020603</v>
      </c>
      <c r="C64" s="378" t="s">
        <v>1173</v>
      </c>
      <c r="D64" s="740" t="s">
        <v>1321</v>
      </c>
      <c r="E64" s="551"/>
      <c r="F64" s="552"/>
      <c r="G64" s="552"/>
    </row>
    <row r="65" spans="2:7" hidden="1" x14ac:dyDescent="0.25">
      <c r="B65" s="377">
        <v>22020604</v>
      </c>
      <c r="C65" s="378" t="s">
        <v>1174</v>
      </c>
      <c r="D65" s="740" t="s">
        <v>1322</v>
      </c>
      <c r="E65" s="551"/>
      <c r="F65" s="552"/>
      <c r="G65" s="552"/>
    </row>
    <row r="66" spans="2:7" hidden="1" x14ac:dyDescent="0.25">
      <c r="B66" s="377">
        <v>22020605</v>
      </c>
      <c r="C66" s="378" t="s">
        <v>1175</v>
      </c>
      <c r="D66" s="740" t="s">
        <v>1323</v>
      </c>
      <c r="E66" s="551"/>
      <c r="F66" s="552"/>
      <c r="G66" s="552"/>
    </row>
    <row r="67" spans="2:7" hidden="1" x14ac:dyDescent="0.25">
      <c r="B67" s="377">
        <v>22020606</v>
      </c>
      <c r="C67" s="378" t="s">
        <v>1176</v>
      </c>
      <c r="D67" s="740" t="s">
        <v>1324</v>
      </c>
      <c r="E67" s="551"/>
      <c r="F67" s="552"/>
      <c r="G67" s="552"/>
    </row>
    <row r="68" spans="2:7" hidden="1" x14ac:dyDescent="0.25">
      <c r="B68" s="377">
        <v>22020607</v>
      </c>
      <c r="C68" s="378" t="s">
        <v>1177</v>
      </c>
      <c r="D68" s="740" t="s">
        <v>1325</v>
      </c>
      <c r="E68" s="551"/>
      <c r="F68" s="552"/>
      <c r="G68" s="552"/>
    </row>
    <row r="69" spans="2:7" ht="15.75" hidden="1" thickBot="1" x14ac:dyDescent="0.3">
      <c r="B69" s="384"/>
      <c r="C69" s="385" t="s">
        <v>1178</v>
      </c>
      <c r="D69" s="741">
        <v>0</v>
      </c>
      <c r="E69" s="559">
        <f>SUM(E62:E68)</f>
        <v>0</v>
      </c>
      <c r="F69" s="560"/>
      <c r="G69" s="560"/>
    </row>
    <row r="70" spans="2:7" x14ac:dyDescent="0.25">
      <c r="B70" s="373">
        <v>22020700</v>
      </c>
      <c r="C70" s="374" t="s">
        <v>66</v>
      </c>
      <c r="D70" s="742"/>
      <c r="E70" s="548"/>
      <c r="F70" s="549"/>
      <c r="G70" s="549"/>
    </row>
    <row r="71" spans="2:7" hidden="1" x14ac:dyDescent="0.25">
      <c r="B71" s="377">
        <v>22020701</v>
      </c>
      <c r="C71" s="378" t="s">
        <v>1179</v>
      </c>
      <c r="D71" s="740" t="s">
        <v>1326</v>
      </c>
      <c r="E71" s="551"/>
      <c r="F71" s="552"/>
      <c r="G71" s="552"/>
    </row>
    <row r="72" spans="2:7" hidden="1" x14ac:dyDescent="0.25">
      <c r="B72" s="377">
        <v>22020702</v>
      </c>
      <c r="C72" s="378" t="s">
        <v>1180</v>
      </c>
      <c r="D72" s="740" t="s">
        <v>1327</v>
      </c>
      <c r="E72" s="551"/>
      <c r="F72" s="552"/>
      <c r="G72" s="552"/>
    </row>
    <row r="73" spans="2:7" ht="15.75" thickBot="1" x14ac:dyDescent="0.3">
      <c r="B73" s="377">
        <v>22020703</v>
      </c>
      <c r="C73" s="378" t="s">
        <v>1181</v>
      </c>
      <c r="D73" s="740" t="s">
        <v>1328</v>
      </c>
      <c r="E73" s="551">
        <v>1440000</v>
      </c>
      <c r="F73" s="552"/>
      <c r="G73" s="552"/>
    </row>
    <row r="74" spans="2:7" ht="15.75" hidden="1" thickBot="1" x14ac:dyDescent="0.3">
      <c r="B74" s="377">
        <v>22020704</v>
      </c>
      <c r="C74" s="378" t="s">
        <v>1182</v>
      </c>
      <c r="D74" s="740" t="s">
        <v>1329</v>
      </c>
      <c r="E74" s="551"/>
      <c r="F74" s="552"/>
      <c r="G74" s="552"/>
    </row>
    <row r="75" spans="2:7" ht="15.75" hidden="1" thickBot="1" x14ac:dyDescent="0.3">
      <c r="B75" s="377">
        <v>22020705</v>
      </c>
      <c r="C75" s="378" t="s">
        <v>1183</v>
      </c>
      <c r="D75" s="740" t="s">
        <v>1330</v>
      </c>
      <c r="E75" s="551"/>
      <c r="F75" s="552"/>
      <c r="G75" s="552"/>
    </row>
    <row r="76" spans="2:7" ht="15.75" hidden="1" thickBot="1" x14ac:dyDescent="0.3">
      <c r="B76" s="377">
        <v>22020706</v>
      </c>
      <c r="C76" s="378" t="s">
        <v>1184</v>
      </c>
      <c r="D76" s="740" t="s">
        <v>1331</v>
      </c>
      <c r="E76" s="551"/>
      <c r="F76" s="552"/>
      <c r="G76" s="552"/>
    </row>
    <row r="77" spans="2:7" ht="15.75" hidden="1" thickBot="1" x14ac:dyDescent="0.3">
      <c r="B77" s="377">
        <v>22020707</v>
      </c>
      <c r="C77" s="378" t="s">
        <v>1185</v>
      </c>
      <c r="D77" s="740" t="s">
        <v>1332</v>
      </c>
      <c r="E77" s="551"/>
      <c r="F77" s="552"/>
      <c r="G77" s="552"/>
    </row>
    <row r="78" spans="2:7" ht="15.75" hidden="1" thickBot="1" x14ac:dyDescent="0.3">
      <c r="B78" s="377">
        <v>22020708</v>
      </c>
      <c r="C78" s="378" t="s">
        <v>1186</v>
      </c>
      <c r="D78" s="740" t="s">
        <v>1333</v>
      </c>
      <c r="E78" s="551"/>
      <c r="F78" s="552"/>
      <c r="G78" s="552"/>
    </row>
    <row r="79" spans="2:7" ht="15.75" hidden="1" thickBot="1" x14ac:dyDescent="0.3">
      <c r="B79" s="377">
        <v>22020709</v>
      </c>
      <c r="C79" s="378" t="s">
        <v>1187</v>
      </c>
      <c r="D79" s="740" t="s">
        <v>1334</v>
      </c>
      <c r="E79" s="551"/>
      <c r="F79" s="552"/>
      <c r="G79" s="552"/>
    </row>
    <row r="80" spans="2:7" ht="15.75" thickBot="1" x14ac:dyDescent="0.3">
      <c r="B80" s="384"/>
      <c r="C80" s="385" t="s">
        <v>1188</v>
      </c>
      <c r="D80" s="741">
        <v>0</v>
      </c>
      <c r="E80" s="559">
        <f>SUM(E71:E79)</f>
        <v>1440000</v>
      </c>
      <c r="F80" s="559">
        <f>SUM(F71:F79)</f>
        <v>0</v>
      </c>
      <c r="G80" s="559"/>
    </row>
    <row r="81" spans="2:7" x14ac:dyDescent="0.25">
      <c r="B81" s="373">
        <v>22020800</v>
      </c>
      <c r="C81" s="374" t="s">
        <v>68</v>
      </c>
      <c r="D81" s="742"/>
      <c r="E81" s="548"/>
      <c r="F81" s="549"/>
      <c r="G81" s="549"/>
    </row>
    <row r="82" spans="2:7" ht="15.75" thickBot="1" x14ac:dyDescent="0.3">
      <c r="B82" s="377">
        <v>22020801</v>
      </c>
      <c r="C82" s="378" t="s">
        <v>1189</v>
      </c>
      <c r="D82" s="740" t="s">
        <v>1335</v>
      </c>
      <c r="E82" s="551"/>
      <c r="F82" s="552">
        <v>1000000</v>
      </c>
      <c r="G82" s="552"/>
    </row>
    <row r="83" spans="2:7" ht="15.75" hidden="1" thickBot="1" x14ac:dyDescent="0.3">
      <c r="B83" s="377">
        <v>22020802</v>
      </c>
      <c r="C83" s="378" t="s">
        <v>1190</v>
      </c>
      <c r="D83" s="740" t="s">
        <v>1336</v>
      </c>
      <c r="E83" s="551"/>
      <c r="F83" s="552"/>
      <c r="G83" s="552"/>
    </row>
    <row r="84" spans="2:7" ht="15.75" hidden="1" thickBot="1" x14ac:dyDescent="0.3">
      <c r="B84" s="377">
        <v>22020803</v>
      </c>
      <c r="C84" s="378" t="s">
        <v>1191</v>
      </c>
      <c r="D84" s="740" t="s">
        <v>1337</v>
      </c>
      <c r="E84" s="551"/>
      <c r="F84" s="552"/>
      <c r="G84" s="552"/>
    </row>
    <row r="85" spans="2:7" ht="15.75" hidden="1" thickBot="1" x14ac:dyDescent="0.3">
      <c r="B85" s="377">
        <v>22020804</v>
      </c>
      <c r="C85" s="378" t="s">
        <v>1192</v>
      </c>
      <c r="D85" s="740" t="s">
        <v>1338</v>
      </c>
      <c r="E85" s="551"/>
      <c r="F85" s="552"/>
      <c r="G85" s="552"/>
    </row>
    <row r="86" spans="2:7" ht="15.75" hidden="1" thickBot="1" x14ac:dyDescent="0.3">
      <c r="B86" s="377">
        <v>22020805</v>
      </c>
      <c r="C86" s="378" t="s">
        <v>1193</v>
      </c>
      <c r="D86" s="740" t="s">
        <v>1339</v>
      </c>
      <c r="E86" s="551"/>
      <c r="F86" s="552"/>
      <c r="G86" s="552"/>
    </row>
    <row r="87" spans="2:7" ht="15.75" hidden="1" thickBot="1" x14ac:dyDescent="0.3">
      <c r="B87" s="377">
        <v>22020806</v>
      </c>
      <c r="C87" s="378" t="s">
        <v>1194</v>
      </c>
      <c r="D87" s="740" t="s">
        <v>1340</v>
      </c>
      <c r="E87" s="551"/>
      <c r="F87" s="552"/>
      <c r="G87" s="552"/>
    </row>
    <row r="88" spans="2:7" ht="15.75" thickBot="1" x14ac:dyDescent="0.3">
      <c r="B88" s="384"/>
      <c r="C88" s="385" t="s">
        <v>1195</v>
      </c>
      <c r="D88" s="741">
        <v>0</v>
      </c>
      <c r="E88" s="559">
        <f>SUM(E82:E87)</f>
        <v>0</v>
      </c>
      <c r="F88" s="559">
        <f>SUM(F82:F87)</f>
        <v>1000000</v>
      </c>
      <c r="G88" s="559"/>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c r="G90" s="552"/>
    </row>
    <row r="91" spans="2:7" hidden="1" x14ac:dyDescent="0.25">
      <c r="B91" s="377">
        <v>22020902</v>
      </c>
      <c r="C91" s="378" t="s">
        <v>1197</v>
      </c>
      <c r="D91" s="740" t="s">
        <v>1342</v>
      </c>
      <c r="E91" s="551"/>
      <c r="F91" s="552"/>
      <c r="G91" s="552"/>
    </row>
    <row r="92" spans="2:7" hidden="1" x14ac:dyDescent="0.25">
      <c r="B92" s="377">
        <v>22020904</v>
      </c>
      <c r="C92" s="378" t="s">
        <v>1198</v>
      </c>
      <c r="D92" s="740" t="s">
        <v>1343</v>
      </c>
      <c r="E92" s="551"/>
      <c r="F92" s="552"/>
      <c r="G92" s="552"/>
    </row>
    <row r="93" spans="2:7" hidden="1" x14ac:dyDescent="0.25">
      <c r="B93" s="377">
        <v>22020905</v>
      </c>
      <c r="C93" s="378" t="s">
        <v>1199</v>
      </c>
      <c r="D93" s="740" t="s">
        <v>1344</v>
      </c>
      <c r="E93" s="551"/>
      <c r="F93" s="552"/>
      <c r="G93" s="552"/>
    </row>
    <row r="94" spans="2:7" hidden="1" x14ac:dyDescent="0.25">
      <c r="B94" s="377">
        <v>22020906</v>
      </c>
      <c r="C94" s="378" t="s">
        <v>1200</v>
      </c>
      <c r="D94" s="740" t="s">
        <v>1345</v>
      </c>
      <c r="E94" s="551"/>
      <c r="F94" s="552"/>
      <c r="G94" s="552"/>
    </row>
    <row r="95" spans="2:7" hidden="1" x14ac:dyDescent="0.25">
      <c r="B95" s="377">
        <v>22020907</v>
      </c>
      <c r="C95" s="378" t="s">
        <v>1201</v>
      </c>
      <c r="D95" s="740" t="s">
        <v>1346</v>
      </c>
      <c r="E95" s="551"/>
      <c r="F95" s="552"/>
      <c r="G95" s="552"/>
    </row>
    <row r="96" spans="2:7" hidden="1" x14ac:dyDescent="0.25">
      <c r="B96" s="377">
        <v>22020908</v>
      </c>
      <c r="C96" s="378" t="s">
        <v>1202</v>
      </c>
      <c r="D96" s="740" t="s">
        <v>1347</v>
      </c>
      <c r="E96" s="551"/>
      <c r="F96" s="552"/>
      <c r="G96" s="552"/>
    </row>
    <row r="97" spans="2:7" ht="15.75" hidden="1" thickBot="1" x14ac:dyDescent="0.3">
      <c r="B97" s="384"/>
      <c r="C97" s="385" t="s">
        <v>1203</v>
      </c>
      <c r="D97" s="741">
        <v>0</v>
      </c>
      <c r="E97" s="559">
        <f>SUM(E90:E96)</f>
        <v>0</v>
      </c>
      <c r="F97" s="560"/>
      <c r="G97" s="560"/>
    </row>
    <row r="98" spans="2:7" x14ac:dyDescent="0.25">
      <c r="B98" s="373">
        <v>22021000</v>
      </c>
      <c r="C98" s="374" t="s">
        <v>72</v>
      </c>
      <c r="D98" s="742"/>
      <c r="E98" s="548"/>
      <c r="F98" s="549"/>
      <c r="G98" s="549"/>
    </row>
    <row r="99" spans="2:7" x14ac:dyDescent="0.25">
      <c r="B99" s="377">
        <v>22021001</v>
      </c>
      <c r="C99" s="378" t="s">
        <v>1204</v>
      </c>
      <c r="D99" s="740" t="s">
        <v>1348</v>
      </c>
      <c r="E99" s="551">
        <v>2635520</v>
      </c>
      <c r="F99" s="552"/>
      <c r="G99" s="552"/>
    </row>
    <row r="100" spans="2:7" x14ac:dyDescent="0.25">
      <c r="B100" s="377">
        <v>22021002</v>
      </c>
      <c r="C100" s="378" t="s">
        <v>1205</v>
      </c>
      <c r="D100" s="740" t="s">
        <v>1349</v>
      </c>
      <c r="E100" s="551">
        <v>9864650</v>
      </c>
      <c r="F100" s="552"/>
      <c r="G100" s="552"/>
    </row>
    <row r="101" spans="2:7" x14ac:dyDescent="0.25">
      <c r="B101" s="377">
        <v>22021003</v>
      </c>
      <c r="C101" s="378" t="s">
        <v>1206</v>
      </c>
      <c r="D101" s="740" t="s">
        <v>1350</v>
      </c>
      <c r="E101" s="551">
        <v>2349240</v>
      </c>
      <c r="F101" s="552"/>
      <c r="G101" s="552"/>
    </row>
    <row r="102" spans="2:7" hidden="1" x14ac:dyDescent="0.25">
      <c r="B102" s="377">
        <v>22021004</v>
      </c>
      <c r="C102" s="378" t="s">
        <v>1207</v>
      </c>
      <c r="D102" s="740" t="s">
        <v>1351</v>
      </c>
      <c r="E102" s="551"/>
      <c r="F102" s="552"/>
      <c r="G102" s="552"/>
    </row>
    <row r="103" spans="2:7" hidden="1" x14ac:dyDescent="0.25">
      <c r="B103" s="377">
        <v>22021006</v>
      </c>
      <c r="C103" s="378" t="s">
        <v>1208</v>
      </c>
      <c r="D103" s="740" t="s">
        <v>1352</v>
      </c>
      <c r="E103" s="551"/>
      <c r="F103" s="552"/>
      <c r="G103" s="552"/>
    </row>
    <row r="104" spans="2:7" x14ac:dyDescent="0.25">
      <c r="B104" s="377">
        <v>22021007</v>
      </c>
      <c r="C104" s="378" t="s">
        <v>1209</v>
      </c>
      <c r="D104" s="740" t="s">
        <v>1353</v>
      </c>
      <c r="E104" s="551"/>
      <c r="F104" s="552">
        <v>7000000</v>
      </c>
      <c r="G104" s="552"/>
    </row>
    <row r="105" spans="2:7" hidden="1" x14ac:dyDescent="0.25">
      <c r="B105" s="377">
        <v>22021008</v>
      </c>
      <c r="C105" s="378" t="s">
        <v>1210</v>
      </c>
      <c r="D105" s="740" t="s">
        <v>1354</v>
      </c>
      <c r="E105" s="551"/>
      <c r="F105" s="552"/>
      <c r="G105" s="552"/>
    </row>
    <row r="106" spans="2:7" hidden="1" x14ac:dyDescent="0.25">
      <c r="B106" s="377">
        <v>22021009</v>
      </c>
      <c r="C106" s="378" t="s">
        <v>1211</v>
      </c>
      <c r="D106" s="740" t="s">
        <v>1355</v>
      </c>
      <c r="E106" s="551"/>
      <c r="F106" s="552"/>
      <c r="G106" s="552"/>
    </row>
    <row r="107" spans="2:7" hidden="1" x14ac:dyDescent="0.25">
      <c r="B107" s="377">
        <v>22021010</v>
      </c>
      <c r="C107" s="378" t="s">
        <v>1212</v>
      </c>
      <c r="D107" s="740" t="s">
        <v>1356</v>
      </c>
      <c r="E107" s="551"/>
      <c r="F107" s="552"/>
      <c r="G107" s="552"/>
    </row>
    <row r="108" spans="2:7" hidden="1" x14ac:dyDescent="0.25">
      <c r="B108" s="377">
        <v>22021014</v>
      </c>
      <c r="C108" s="378" t="s">
        <v>1213</v>
      </c>
      <c r="D108" s="740" t="s">
        <v>1357</v>
      </c>
      <c r="E108" s="551"/>
      <c r="F108" s="552"/>
      <c r="G108" s="552"/>
    </row>
    <row r="109" spans="2:7" hidden="1" x14ac:dyDescent="0.25">
      <c r="B109" s="377">
        <v>22021020</v>
      </c>
      <c r="C109" s="378" t="s">
        <v>1214</v>
      </c>
      <c r="D109" s="740" t="s">
        <v>1358</v>
      </c>
      <c r="E109" s="551"/>
      <c r="F109" s="552"/>
      <c r="G109" s="552"/>
    </row>
    <row r="110" spans="2:7" hidden="1" x14ac:dyDescent="0.25">
      <c r="B110" s="377">
        <v>22021037</v>
      </c>
      <c r="C110" s="378" t="s">
        <v>1215</v>
      </c>
      <c r="D110" s="740" t="s">
        <v>1359</v>
      </c>
      <c r="E110" s="551"/>
      <c r="F110" s="552"/>
      <c r="G110" s="552"/>
    </row>
    <row r="111" spans="2:7" ht="15.75" thickBot="1" x14ac:dyDescent="0.3">
      <c r="B111" s="377">
        <v>22021041</v>
      </c>
      <c r="C111" s="378" t="s">
        <v>1216</v>
      </c>
      <c r="D111" s="740" t="s">
        <v>1360</v>
      </c>
      <c r="E111" s="551"/>
      <c r="F111" s="552">
        <f>30000000-12500000</f>
        <v>17500000</v>
      </c>
      <c r="G111" s="552"/>
    </row>
    <row r="112" spans="2:7" ht="15.75" hidden="1" thickBot="1" x14ac:dyDescent="0.3">
      <c r="B112" s="377">
        <v>22021042</v>
      </c>
      <c r="C112" s="378" t="s">
        <v>1217</v>
      </c>
      <c r="D112" s="740" t="s">
        <v>1361</v>
      </c>
      <c r="E112" s="551"/>
      <c r="F112" s="552"/>
      <c r="G112" s="552"/>
    </row>
    <row r="113" spans="2:7" ht="15.75" thickBot="1" x14ac:dyDescent="0.3">
      <c r="B113" s="384"/>
      <c r="C113" s="385" t="s">
        <v>1219</v>
      </c>
      <c r="D113" s="741">
        <v>0</v>
      </c>
      <c r="E113" s="559">
        <f>SUM(E99:E112)</f>
        <v>14849410</v>
      </c>
      <c r="F113" s="559">
        <f>SUM(F99:F112)</f>
        <v>24500000</v>
      </c>
      <c r="G113" s="559"/>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c r="G116" s="552"/>
    </row>
    <row r="117" spans="2:7" ht="15.75" hidden="1" thickBot="1" x14ac:dyDescent="0.3">
      <c r="B117" s="377">
        <v>22030102</v>
      </c>
      <c r="C117" s="378" t="s">
        <v>1222</v>
      </c>
      <c r="D117" s="740" t="s">
        <v>1363</v>
      </c>
      <c r="E117" s="551"/>
      <c r="F117" s="552"/>
      <c r="G117" s="552"/>
    </row>
    <row r="118" spans="2:7" ht="15.75" hidden="1" thickBot="1" x14ac:dyDescent="0.3">
      <c r="B118" s="377">
        <v>22030103</v>
      </c>
      <c r="C118" s="378" t="s">
        <v>1223</v>
      </c>
      <c r="D118" s="740" t="s">
        <v>1364</v>
      </c>
      <c r="E118" s="551"/>
      <c r="F118" s="552"/>
      <c r="G118" s="552"/>
    </row>
    <row r="119" spans="2:7" ht="15.75" hidden="1" thickBot="1" x14ac:dyDescent="0.3">
      <c r="B119" s="377">
        <v>22030104</v>
      </c>
      <c r="C119" s="378" t="s">
        <v>1224</v>
      </c>
      <c r="D119" s="740" t="s">
        <v>1365</v>
      </c>
      <c r="E119" s="551"/>
      <c r="F119" s="552"/>
      <c r="G119" s="552"/>
    </row>
    <row r="120" spans="2:7" ht="15.75" hidden="1" thickBot="1" x14ac:dyDescent="0.3">
      <c r="B120" s="377">
        <v>22030105</v>
      </c>
      <c r="C120" s="378" t="s">
        <v>1225</v>
      </c>
      <c r="D120" s="740" t="s">
        <v>1366</v>
      </c>
      <c r="E120" s="551"/>
      <c r="F120" s="552"/>
      <c r="G120" s="552"/>
    </row>
    <row r="121" spans="2:7" ht="15.75" hidden="1" thickBot="1" x14ac:dyDescent="0.3">
      <c r="B121" s="377">
        <v>22030106</v>
      </c>
      <c r="C121" s="378" t="s">
        <v>688</v>
      </c>
      <c r="D121" s="740" t="s">
        <v>1367</v>
      </c>
      <c r="E121" s="551"/>
      <c r="F121" s="552"/>
      <c r="G121" s="552"/>
    </row>
    <row r="122" spans="2:7" ht="15.75" hidden="1" thickBot="1" x14ac:dyDescent="0.3">
      <c r="B122" s="377">
        <v>22030107</v>
      </c>
      <c r="C122" s="378" t="s">
        <v>1226</v>
      </c>
      <c r="D122" s="740" t="s">
        <v>1368</v>
      </c>
      <c r="E122" s="551"/>
      <c r="F122" s="552"/>
      <c r="G122" s="552"/>
    </row>
    <row r="123" spans="2:7" ht="15.75" hidden="1" thickBot="1" x14ac:dyDescent="0.3">
      <c r="B123" s="377">
        <v>22030108</v>
      </c>
      <c r="C123" s="378" t="s">
        <v>1227</v>
      </c>
      <c r="D123" s="740" t="s">
        <v>1369</v>
      </c>
      <c r="E123" s="551"/>
      <c r="F123" s="552"/>
      <c r="G123" s="552"/>
    </row>
    <row r="124" spans="2:7" ht="15.75" hidden="1" thickBot="1" x14ac:dyDescent="0.3">
      <c r="B124" s="384"/>
      <c r="C124" s="385" t="s">
        <v>1228</v>
      </c>
      <c r="D124" s="741">
        <v>0</v>
      </c>
      <c r="E124" s="559">
        <f>SUM(E116:E123)</f>
        <v>0</v>
      </c>
      <c r="F124" s="560"/>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c r="G127" s="552"/>
    </row>
    <row r="128" spans="2:7" ht="15.75" hidden="1" thickBot="1" x14ac:dyDescent="0.3">
      <c r="B128" s="377">
        <v>22040103</v>
      </c>
      <c r="C128" s="378" t="s">
        <v>1232</v>
      </c>
      <c r="D128" s="740" t="s">
        <v>1371</v>
      </c>
      <c r="E128" s="551"/>
      <c r="F128" s="552"/>
      <c r="G128" s="552"/>
    </row>
    <row r="129" spans="2:7" ht="15.75" hidden="1" thickBot="1" x14ac:dyDescent="0.3">
      <c r="B129" s="377">
        <v>22040105</v>
      </c>
      <c r="C129" s="378" t="s">
        <v>1233</v>
      </c>
      <c r="D129" s="740" t="s">
        <v>1372</v>
      </c>
      <c r="E129" s="551"/>
      <c r="F129" s="552"/>
      <c r="G129" s="552"/>
    </row>
    <row r="130" spans="2:7" ht="15.75" hidden="1" thickBot="1" x14ac:dyDescent="0.3">
      <c r="B130" s="377">
        <v>22040107</v>
      </c>
      <c r="C130" s="378" t="s">
        <v>1234</v>
      </c>
      <c r="D130" s="740" t="s">
        <v>1373</v>
      </c>
      <c r="E130" s="551"/>
      <c r="F130" s="552"/>
      <c r="G130" s="552"/>
    </row>
    <row r="131" spans="2:7" ht="15.75" hidden="1" thickBot="1" x14ac:dyDescent="0.3">
      <c r="B131" s="377">
        <v>22040109</v>
      </c>
      <c r="C131" s="378" t="s">
        <v>1235</v>
      </c>
      <c r="D131" s="740" t="s">
        <v>1374</v>
      </c>
      <c r="E131" s="551"/>
      <c r="F131" s="552"/>
      <c r="G131" s="552"/>
    </row>
    <row r="132" spans="2:7" ht="15.75" hidden="1" thickBot="1" x14ac:dyDescent="0.3">
      <c r="B132" s="377">
        <v>22040110</v>
      </c>
      <c r="C132" s="378" t="s">
        <v>1236</v>
      </c>
      <c r="D132" s="740" t="s">
        <v>1375</v>
      </c>
      <c r="E132" s="551"/>
      <c r="F132" s="552"/>
      <c r="G132" s="552"/>
    </row>
    <row r="133" spans="2:7" ht="15.75" hidden="1" thickBot="1" x14ac:dyDescent="0.3">
      <c r="B133" s="377">
        <v>22040111</v>
      </c>
      <c r="C133" s="378" t="s">
        <v>1237</v>
      </c>
      <c r="D133" s="740" t="s">
        <v>1376</v>
      </c>
      <c r="E133" s="551"/>
      <c r="F133" s="552"/>
      <c r="G133" s="552"/>
    </row>
    <row r="134" spans="2:7" ht="15.75" hidden="1" thickBot="1" x14ac:dyDescent="0.3">
      <c r="B134" s="384"/>
      <c r="C134" s="385" t="s">
        <v>1238</v>
      </c>
      <c r="D134" s="741">
        <v>0</v>
      </c>
      <c r="E134" s="559">
        <f>SUM(E127:E133)</f>
        <v>0</v>
      </c>
      <c r="F134" s="560"/>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c r="G136" s="552"/>
    </row>
    <row r="137" spans="2:7" ht="15.75" hidden="1" thickBot="1" x14ac:dyDescent="0.3">
      <c r="B137" s="377">
        <v>22040204</v>
      </c>
      <c r="C137" s="378" t="s">
        <v>1240</v>
      </c>
      <c r="D137" s="740" t="s">
        <v>1378</v>
      </c>
      <c r="E137" s="551"/>
      <c r="F137" s="552"/>
      <c r="G137" s="552"/>
    </row>
    <row r="138" spans="2:7" ht="15.75" hidden="1" thickBot="1" x14ac:dyDescent="0.3">
      <c r="B138" s="384"/>
      <c r="C138" s="385" t="s">
        <v>1241</v>
      </c>
      <c r="D138" s="741">
        <v>0</v>
      </c>
      <c r="E138" s="559">
        <f>SUM(E136:E137)</f>
        <v>0</v>
      </c>
      <c r="F138" s="560"/>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c r="G141" s="552"/>
    </row>
    <row r="142" spans="2:7" ht="15.75" hidden="1" thickBot="1" x14ac:dyDescent="0.3">
      <c r="B142" s="377">
        <v>22050102</v>
      </c>
      <c r="C142" s="378" t="s">
        <v>1244</v>
      </c>
      <c r="D142" s="740" t="s">
        <v>1380</v>
      </c>
      <c r="E142" s="551"/>
      <c r="F142" s="552"/>
      <c r="G142" s="552"/>
    </row>
    <row r="143" spans="2:7" ht="15.75" hidden="1" thickBot="1" x14ac:dyDescent="0.3">
      <c r="B143" s="377">
        <v>22050104</v>
      </c>
      <c r="C143" s="378" t="s">
        <v>1245</v>
      </c>
      <c r="D143" s="740" t="s">
        <v>1381</v>
      </c>
      <c r="E143" s="551"/>
      <c r="F143" s="552"/>
      <c r="G143" s="552"/>
    </row>
    <row r="144" spans="2:7" ht="15.75" hidden="1" thickBot="1" x14ac:dyDescent="0.3">
      <c r="B144" s="377">
        <v>22050105</v>
      </c>
      <c r="C144" s="378" t="s">
        <v>1246</v>
      </c>
      <c r="D144" s="740" t="s">
        <v>1382</v>
      </c>
      <c r="E144" s="551"/>
      <c r="F144" s="552"/>
      <c r="G144" s="552"/>
    </row>
    <row r="145" spans="2:7" ht="15.75" hidden="1" thickBot="1" x14ac:dyDescent="0.3">
      <c r="B145" s="377">
        <v>22050106</v>
      </c>
      <c r="C145" s="378" t="s">
        <v>1247</v>
      </c>
      <c r="D145" s="740" t="s">
        <v>1383</v>
      </c>
      <c r="E145" s="551"/>
      <c r="F145" s="552"/>
      <c r="G145" s="552"/>
    </row>
    <row r="146" spans="2:7" ht="15.75" hidden="1" thickBot="1" x14ac:dyDescent="0.3">
      <c r="B146" s="377">
        <v>22050107</v>
      </c>
      <c r="C146" s="378" t="s">
        <v>1248</v>
      </c>
      <c r="D146" s="740" t="s">
        <v>1384</v>
      </c>
      <c r="E146" s="551"/>
      <c r="F146" s="552"/>
      <c r="G146" s="552"/>
    </row>
    <row r="147" spans="2:7" ht="15.75" hidden="1" thickBot="1" x14ac:dyDescent="0.3">
      <c r="B147" s="377">
        <v>22050108</v>
      </c>
      <c r="C147" s="378" t="s">
        <v>1249</v>
      </c>
      <c r="D147" s="740" t="s">
        <v>1385</v>
      </c>
      <c r="E147" s="551"/>
      <c r="F147" s="552"/>
      <c r="G147" s="552"/>
    </row>
    <row r="148" spans="2:7" ht="15.75" hidden="1" thickBot="1" x14ac:dyDescent="0.3">
      <c r="B148" s="384"/>
      <c r="C148" s="385" t="s">
        <v>1250</v>
      </c>
      <c r="D148" s="741">
        <v>0</v>
      </c>
      <c r="E148" s="559">
        <f>SUM(E141:E147)</f>
        <v>0</v>
      </c>
      <c r="F148" s="560"/>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c r="G150" s="552"/>
    </row>
    <row r="151" spans="2:7" ht="15.75" hidden="1" thickBot="1" x14ac:dyDescent="0.3">
      <c r="B151" s="384"/>
      <c r="C151" s="385" t="s">
        <v>1251</v>
      </c>
      <c r="D151" s="741">
        <v>0</v>
      </c>
      <c r="E151" s="559">
        <f>SUM(E150)</f>
        <v>0</v>
      </c>
      <c r="F151" s="560"/>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c r="G154" s="552"/>
    </row>
    <row r="155" spans="2:7" ht="15.75" hidden="1" thickBot="1" x14ac:dyDescent="0.3">
      <c r="B155" s="377">
        <v>22070102</v>
      </c>
      <c r="C155" s="378" t="s">
        <v>1254</v>
      </c>
      <c r="D155" s="740" t="s">
        <v>1388</v>
      </c>
      <c r="E155" s="551"/>
      <c r="F155" s="552"/>
      <c r="G155" s="552"/>
    </row>
    <row r="156" spans="2:7" ht="15.75" hidden="1" thickBot="1" x14ac:dyDescent="0.3">
      <c r="B156" s="377">
        <v>22070103</v>
      </c>
      <c r="C156" s="378" t="s">
        <v>1255</v>
      </c>
      <c r="D156" s="740" t="s">
        <v>1389</v>
      </c>
      <c r="E156" s="551"/>
      <c r="F156" s="552"/>
      <c r="G156" s="552"/>
    </row>
    <row r="157" spans="2:7" ht="15.75" hidden="1" thickBot="1" x14ac:dyDescent="0.3">
      <c r="B157" s="377">
        <v>22070104</v>
      </c>
      <c r="C157" s="378" t="s">
        <v>1256</v>
      </c>
      <c r="D157" s="740" t="s">
        <v>1390</v>
      </c>
      <c r="E157" s="551"/>
      <c r="F157" s="552"/>
      <c r="G157" s="552"/>
    </row>
    <row r="158" spans="2:7" ht="15.75" hidden="1" thickBot="1" x14ac:dyDescent="0.3">
      <c r="B158" s="384"/>
      <c r="C158" s="385" t="s">
        <v>1257</v>
      </c>
      <c r="D158" s="741">
        <v>0</v>
      </c>
      <c r="E158" s="559">
        <f>SUM(E154:E157)</f>
        <v>0</v>
      </c>
      <c r="F158" s="560"/>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c r="G161" s="552"/>
    </row>
    <row r="162" spans="2:7" ht="15.75" hidden="1" thickBot="1" x14ac:dyDescent="0.3">
      <c r="B162" s="377">
        <v>22080102</v>
      </c>
      <c r="C162" s="378" t="s">
        <v>1259</v>
      </c>
      <c r="D162" s="740" t="s">
        <v>1392</v>
      </c>
      <c r="E162" s="551"/>
      <c r="F162" s="552"/>
      <c r="G162" s="552"/>
    </row>
    <row r="163" spans="2:7" ht="15.75" hidden="1" thickBot="1" x14ac:dyDescent="0.3">
      <c r="B163" s="384"/>
      <c r="C163" s="385" t="s">
        <v>1260</v>
      </c>
      <c r="D163" s="741">
        <v>0</v>
      </c>
      <c r="E163" s="559">
        <f>SUM(E161:E162)</f>
        <v>0</v>
      </c>
      <c r="F163" s="560"/>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c r="G167" s="552"/>
    </row>
    <row r="168" spans="2:7" ht="15.75" hidden="1" thickBot="1" x14ac:dyDescent="0.3">
      <c r="B168" s="377">
        <v>23040102</v>
      </c>
      <c r="C168" s="378" t="s">
        <v>1263</v>
      </c>
      <c r="D168" s="740" t="s">
        <v>1394</v>
      </c>
      <c r="E168" s="551"/>
      <c r="F168" s="552"/>
      <c r="G168" s="552"/>
    </row>
    <row r="169" spans="2:7" ht="15.75" hidden="1" thickBot="1" x14ac:dyDescent="0.3">
      <c r="B169" s="377">
        <v>23040103</v>
      </c>
      <c r="C169" s="378" t="s">
        <v>1264</v>
      </c>
      <c r="D169" s="740" t="s">
        <v>1395</v>
      </c>
      <c r="E169" s="551"/>
      <c r="F169" s="552"/>
      <c r="G169" s="552"/>
    </row>
    <row r="170" spans="2:7" ht="15.75" hidden="1" thickBot="1" x14ac:dyDescent="0.3">
      <c r="B170" s="377">
        <v>23040104</v>
      </c>
      <c r="C170" s="378" t="s">
        <v>1265</v>
      </c>
      <c r="D170" s="740" t="s">
        <v>1396</v>
      </c>
      <c r="E170" s="551"/>
      <c r="F170" s="552"/>
      <c r="G170" s="552"/>
    </row>
    <row r="171" spans="2:7" ht="15.75" hidden="1" thickBot="1" x14ac:dyDescent="0.3">
      <c r="B171" s="377">
        <v>23040105</v>
      </c>
      <c r="C171" s="378" t="s">
        <v>1266</v>
      </c>
      <c r="D171" s="740" t="s">
        <v>1397</v>
      </c>
      <c r="E171" s="551"/>
      <c r="F171" s="552"/>
      <c r="G171" s="552"/>
    </row>
    <row r="172" spans="2:7" ht="15.75" hidden="1" thickBot="1" x14ac:dyDescent="0.3">
      <c r="B172" s="384"/>
      <c r="C172" s="385" t="s">
        <v>1267</v>
      </c>
      <c r="D172" s="741">
        <v>0</v>
      </c>
      <c r="E172" s="559">
        <f>SUM(E167:E171)</f>
        <v>0</v>
      </c>
      <c r="F172" s="560"/>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c r="G175" s="552"/>
    </row>
    <row r="176" spans="2:7" ht="15.75" hidden="1" thickBot="1" x14ac:dyDescent="0.3">
      <c r="B176" s="377">
        <v>23050102</v>
      </c>
      <c r="C176" s="378" t="s">
        <v>1269</v>
      </c>
      <c r="D176" s="740" t="s">
        <v>1399</v>
      </c>
      <c r="E176" s="551"/>
      <c r="F176" s="552"/>
      <c r="G176" s="552"/>
    </row>
    <row r="177" spans="2:7" ht="15.75" hidden="1" thickBot="1" x14ac:dyDescent="0.3">
      <c r="B177" s="377">
        <v>23050103</v>
      </c>
      <c r="C177" s="378" t="s">
        <v>1270</v>
      </c>
      <c r="D177" s="740" t="s">
        <v>1400</v>
      </c>
      <c r="E177" s="551"/>
      <c r="F177" s="552"/>
      <c r="G177" s="552"/>
    </row>
    <row r="178" spans="2:7" ht="15.75" hidden="1" thickBot="1" x14ac:dyDescent="0.3">
      <c r="B178" s="377">
        <v>23050104</v>
      </c>
      <c r="C178" s="378" t="s">
        <v>1271</v>
      </c>
      <c r="D178" s="740" t="s">
        <v>1401</v>
      </c>
      <c r="E178" s="551"/>
      <c r="F178" s="552"/>
      <c r="G178" s="552"/>
    </row>
    <row r="179" spans="2:7" ht="15.75" hidden="1" thickBot="1" x14ac:dyDescent="0.3">
      <c r="B179" s="377">
        <v>23050105</v>
      </c>
      <c r="C179" s="378" t="s">
        <v>1215</v>
      </c>
      <c r="D179" s="740" t="s">
        <v>1402</v>
      </c>
      <c r="E179" s="551"/>
      <c r="F179" s="552"/>
      <c r="G179" s="552"/>
    </row>
    <row r="180" spans="2:7" ht="15.75" hidden="1" thickBot="1" x14ac:dyDescent="0.3">
      <c r="B180" s="384"/>
      <c r="C180" s="385" t="s">
        <v>1272</v>
      </c>
      <c r="D180" s="741"/>
      <c r="E180" s="559">
        <f>SUM(E175:E179)</f>
        <v>0</v>
      </c>
      <c r="F180" s="559">
        <f>SUM(F175:F179)</f>
        <v>0</v>
      </c>
      <c r="G180" s="559"/>
    </row>
    <row r="181" spans="2:7" ht="19.5" thickBot="1" x14ac:dyDescent="0.35">
      <c r="B181" s="398"/>
      <c r="C181" s="399" t="s">
        <v>1273</v>
      </c>
      <c r="D181" s="399"/>
      <c r="E181" s="571">
        <f>E180+E172+E163+E158+E151+E148+E138+E134+E124+E113+E97+E88+E80+E69+E60+E56+E41+E26+E14</f>
        <v>24000000</v>
      </c>
      <c r="F181" s="571">
        <f>F180+F172+F163+F158+F151+F148+F138+F134+F124+F113+F97+F88+F80+F69+F60+F56+F41+F26+F14</f>
        <v>30000000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927</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0.75" customHeight="1" x14ac:dyDescent="0.25">
      <c r="B8" s="368">
        <v>22020000</v>
      </c>
      <c r="C8" s="369" t="s">
        <v>1122</v>
      </c>
      <c r="D8" s="738"/>
      <c r="E8" s="562"/>
      <c r="F8" s="563"/>
      <c r="G8" s="563">
        <v>1500000000</v>
      </c>
    </row>
    <row r="9" spans="2:7" ht="17.25" customHeight="1" x14ac:dyDescent="0.25">
      <c r="B9" s="373">
        <v>22020100</v>
      </c>
      <c r="C9" s="374" t="s">
        <v>54</v>
      </c>
      <c r="D9" s="745" t="s">
        <v>1404</v>
      </c>
      <c r="E9" s="548"/>
      <c r="F9" s="549"/>
      <c r="G9" s="549"/>
    </row>
    <row r="10" spans="2:7" x14ac:dyDescent="0.2">
      <c r="B10" s="377">
        <v>22020101</v>
      </c>
      <c r="C10" s="378" t="s">
        <v>1123</v>
      </c>
      <c r="D10" s="740" t="s">
        <v>1277</v>
      </c>
      <c r="E10" s="551">
        <v>236610</v>
      </c>
      <c r="F10" s="552">
        <v>650000</v>
      </c>
      <c r="G10" s="552"/>
    </row>
    <row r="11" spans="2:7" ht="15" hidden="1" customHeight="1" x14ac:dyDescent="0.2">
      <c r="B11" s="377">
        <v>22020102</v>
      </c>
      <c r="C11" s="378" t="s">
        <v>1124</v>
      </c>
      <c r="D11" s="740" t="s">
        <v>1278</v>
      </c>
      <c r="E11" s="551"/>
      <c r="F11" s="552">
        <v>0</v>
      </c>
      <c r="G11" s="552"/>
    </row>
    <row r="12" spans="2:7" ht="0.75" customHeight="1" thickBot="1" x14ac:dyDescent="0.25">
      <c r="B12" s="377">
        <v>22020103</v>
      </c>
      <c r="C12" s="378" t="s">
        <v>1125</v>
      </c>
      <c r="D12" s="740" t="s">
        <v>1279</v>
      </c>
      <c r="E12" s="551"/>
      <c r="F12" s="552">
        <v>0</v>
      </c>
      <c r="G12" s="552"/>
    </row>
    <row r="13" spans="2:7" ht="19.5" hidden="1" customHeight="1" thickBot="1" x14ac:dyDescent="0.25">
      <c r="B13" s="377">
        <v>22020104</v>
      </c>
      <c r="C13" s="378" t="s">
        <v>1126</v>
      </c>
      <c r="D13" s="740" t="s">
        <v>1280</v>
      </c>
      <c r="E13" s="551"/>
      <c r="F13" s="552">
        <v>0</v>
      </c>
      <c r="G13" s="552"/>
    </row>
    <row r="14" spans="2:7" ht="15" customHeight="1" thickBot="1" x14ac:dyDescent="0.3">
      <c r="B14" s="384"/>
      <c r="C14" s="385" t="s">
        <v>1127</v>
      </c>
      <c r="D14" s="741">
        <v>0</v>
      </c>
      <c r="E14" s="559">
        <f>SUM(E10)</f>
        <v>236610</v>
      </c>
      <c r="F14" s="560">
        <v>650000</v>
      </c>
      <c r="G14" s="560"/>
    </row>
    <row r="15" spans="2:7" ht="15" x14ac:dyDescent="0.25">
      <c r="B15" s="373">
        <v>22020200</v>
      </c>
      <c r="C15" s="374" t="s">
        <v>56</v>
      </c>
      <c r="D15" s="742"/>
      <c r="E15" s="548"/>
      <c r="F15" s="549"/>
      <c r="G15" s="549"/>
    </row>
    <row r="16" spans="2:7" ht="14.25" hidden="1" customHeight="1" x14ac:dyDescent="0.2">
      <c r="B16" s="377">
        <v>22020201</v>
      </c>
      <c r="C16" s="378" t="s">
        <v>1128</v>
      </c>
      <c r="D16" s="740" t="s">
        <v>1281</v>
      </c>
      <c r="E16" s="551"/>
      <c r="F16" s="552">
        <v>0</v>
      </c>
      <c r="G16" s="552"/>
    </row>
    <row r="17" spans="2:7" x14ac:dyDescent="0.2">
      <c r="B17" s="377">
        <v>22020202</v>
      </c>
      <c r="C17" s="378" t="s">
        <v>1129</v>
      </c>
      <c r="D17" s="740" t="s">
        <v>1282</v>
      </c>
      <c r="E17" s="551">
        <v>91000</v>
      </c>
      <c r="F17" s="552">
        <v>250000</v>
      </c>
      <c r="G17" s="552"/>
    </row>
    <row r="18" spans="2:7" x14ac:dyDescent="0.2">
      <c r="B18" s="377">
        <v>22020203</v>
      </c>
      <c r="C18" s="378" t="s">
        <v>1130</v>
      </c>
      <c r="D18" s="740" t="s">
        <v>1283</v>
      </c>
      <c r="E18" s="551">
        <v>9100210</v>
      </c>
      <c r="F18" s="552">
        <v>22645000</v>
      </c>
      <c r="G18" s="552"/>
    </row>
    <row r="19" spans="2:7" ht="14.25" hidden="1" customHeight="1" x14ac:dyDescent="0.2">
      <c r="B19" s="377">
        <v>22020204</v>
      </c>
      <c r="C19" s="378" t="s">
        <v>1131</v>
      </c>
      <c r="D19" s="740" t="s">
        <v>1284</v>
      </c>
      <c r="E19" s="551"/>
      <c r="F19" s="552">
        <v>0</v>
      </c>
      <c r="G19" s="552"/>
    </row>
    <row r="20" spans="2:7" ht="14.25" hidden="1" customHeight="1" x14ac:dyDescent="0.2">
      <c r="B20" s="377">
        <v>22020205</v>
      </c>
      <c r="C20" s="378" t="s">
        <v>1132</v>
      </c>
      <c r="D20" s="740" t="s">
        <v>1285</v>
      </c>
      <c r="E20" s="551"/>
      <c r="F20" s="552">
        <v>0</v>
      </c>
      <c r="G20" s="552"/>
    </row>
    <row r="21" spans="2:7" ht="14.25" hidden="1" customHeight="1" x14ac:dyDescent="0.2">
      <c r="B21" s="377">
        <v>22020206</v>
      </c>
      <c r="C21" s="378" t="s">
        <v>1133</v>
      </c>
      <c r="D21" s="740" t="s">
        <v>1286</v>
      </c>
      <c r="E21" s="551"/>
      <c r="F21" s="552">
        <v>0</v>
      </c>
      <c r="G21" s="552"/>
    </row>
    <row r="22" spans="2:7" ht="14.25" hidden="1" customHeight="1" x14ac:dyDescent="0.2">
      <c r="B22" s="377">
        <v>22020207</v>
      </c>
      <c r="C22" s="378" t="s">
        <v>1134</v>
      </c>
      <c r="D22" s="740" t="s">
        <v>1287</v>
      </c>
      <c r="E22" s="551"/>
      <c r="F22" s="552">
        <v>0</v>
      </c>
      <c r="G22" s="552"/>
    </row>
    <row r="23" spans="2:7" ht="14.25" hidden="1" customHeight="1" x14ac:dyDescent="0.2">
      <c r="B23" s="377">
        <v>22020208</v>
      </c>
      <c r="C23" s="378" t="s">
        <v>1135</v>
      </c>
      <c r="D23" s="740" t="s">
        <v>1288</v>
      </c>
      <c r="E23" s="551"/>
      <c r="F23" s="552">
        <v>0</v>
      </c>
      <c r="G23" s="552"/>
    </row>
    <row r="24" spans="2:7" ht="14.25" hidden="1" customHeight="1" x14ac:dyDescent="0.2">
      <c r="B24" s="377">
        <v>22020209</v>
      </c>
      <c r="C24" s="378" t="s">
        <v>1136</v>
      </c>
      <c r="D24" s="740" t="s">
        <v>1289</v>
      </c>
      <c r="E24" s="551"/>
      <c r="F24" s="552">
        <v>0</v>
      </c>
      <c r="G24" s="552"/>
    </row>
    <row r="25" spans="2:7" ht="15" thickBot="1" x14ac:dyDescent="0.25">
      <c r="B25" s="377">
        <v>22020210</v>
      </c>
      <c r="C25" s="378" t="s">
        <v>1137</v>
      </c>
      <c r="D25" s="740" t="s">
        <v>1290</v>
      </c>
      <c r="E25" s="551">
        <v>20080</v>
      </c>
      <c r="F25" s="552">
        <v>220000</v>
      </c>
      <c r="G25" s="552"/>
    </row>
    <row r="26" spans="2:7" ht="15.75" thickBot="1" x14ac:dyDescent="0.3">
      <c r="B26" s="384"/>
      <c r="C26" s="385" t="s">
        <v>1138</v>
      </c>
      <c r="D26" s="741">
        <v>0</v>
      </c>
      <c r="E26" s="560">
        <f>SUM(E17:E25)</f>
        <v>9211290</v>
      </c>
      <c r="F26" s="560">
        <v>23115000</v>
      </c>
      <c r="G26" s="560"/>
    </row>
    <row r="27" spans="2:7" ht="15" x14ac:dyDescent="0.25">
      <c r="B27" s="373">
        <v>22020300</v>
      </c>
      <c r="C27" s="374" t="s">
        <v>58</v>
      </c>
      <c r="D27" s="742"/>
      <c r="E27" s="548"/>
      <c r="F27" s="549"/>
      <c r="G27" s="549"/>
    </row>
    <row r="28" spans="2:7" x14ac:dyDescent="0.2">
      <c r="B28" s="377">
        <v>22020301</v>
      </c>
      <c r="C28" s="378" t="s">
        <v>1139</v>
      </c>
      <c r="D28" s="740" t="s">
        <v>1291</v>
      </c>
      <c r="E28" s="551">
        <v>101920</v>
      </c>
      <c r="F28" s="552">
        <v>280000</v>
      </c>
      <c r="G28" s="552"/>
    </row>
    <row r="29" spans="2:7" ht="1.5" hidden="1" customHeight="1" x14ac:dyDescent="0.2">
      <c r="B29" s="377">
        <v>22020302</v>
      </c>
      <c r="C29" s="378" t="s">
        <v>1140</v>
      </c>
      <c r="D29" s="740" t="s">
        <v>1292</v>
      </c>
      <c r="E29" s="551"/>
      <c r="F29" s="552">
        <v>0</v>
      </c>
      <c r="G29" s="552"/>
    </row>
    <row r="30" spans="2:7" ht="14.25" hidden="1" customHeight="1" x14ac:dyDescent="0.2">
      <c r="B30" s="377">
        <v>22020303</v>
      </c>
      <c r="C30" s="378" t="s">
        <v>1141</v>
      </c>
      <c r="D30" s="740" t="s">
        <v>1293</v>
      </c>
      <c r="E30" s="551"/>
      <c r="F30" s="552">
        <v>0</v>
      </c>
      <c r="G30" s="552"/>
    </row>
    <row r="31" spans="2:7" ht="14.25" hidden="1" customHeight="1" x14ac:dyDescent="0.2">
      <c r="B31" s="377">
        <v>22020304</v>
      </c>
      <c r="C31" s="378" t="s">
        <v>1142</v>
      </c>
      <c r="D31" s="740" t="s">
        <v>1294</v>
      </c>
      <c r="E31" s="551"/>
      <c r="F31" s="552">
        <v>0</v>
      </c>
      <c r="G31" s="552"/>
    </row>
    <row r="32" spans="2:7" x14ac:dyDescent="0.2">
      <c r="B32" s="377">
        <v>22020305</v>
      </c>
      <c r="C32" s="378" t="s">
        <v>1143</v>
      </c>
      <c r="D32" s="740" t="s">
        <v>1295</v>
      </c>
      <c r="E32" s="551">
        <v>54600</v>
      </c>
      <c r="F32" s="552">
        <v>150000</v>
      </c>
      <c r="G32" s="552"/>
    </row>
    <row r="33" spans="2:7" x14ac:dyDescent="0.2">
      <c r="B33" s="377">
        <v>22020306</v>
      </c>
      <c r="C33" s="378" t="s">
        <v>1144</v>
      </c>
      <c r="D33" s="740" t="s">
        <v>1296</v>
      </c>
      <c r="E33" s="551">
        <v>25480</v>
      </c>
      <c r="F33" s="552">
        <v>70000</v>
      </c>
      <c r="G33" s="552"/>
    </row>
    <row r="34" spans="2:7" ht="1.5" hidden="1" customHeight="1" x14ac:dyDescent="0.2">
      <c r="B34" s="377">
        <v>22020307</v>
      </c>
      <c r="C34" s="378" t="s">
        <v>1145</v>
      </c>
      <c r="D34" s="740" t="s">
        <v>1297</v>
      </c>
      <c r="E34" s="551"/>
      <c r="F34" s="552">
        <v>0</v>
      </c>
      <c r="G34" s="552"/>
    </row>
    <row r="35" spans="2:7" x14ac:dyDescent="0.2">
      <c r="B35" s="377">
        <v>22020308</v>
      </c>
      <c r="C35" s="378" t="s">
        <v>1146</v>
      </c>
      <c r="D35" s="740" t="s">
        <v>1298</v>
      </c>
      <c r="E35" s="551">
        <v>54600</v>
      </c>
      <c r="F35" s="552">
        <v>150000</v>
      </c>
      <c r="G35" s="552"/>
    </row>
    <row r="36" spans="2:7" x14ac:dyDescent="0.2">
      <c r="B36" s="377">
        <v>22020309</v>
      </c>
      <c r="C36" s="378" t="s">
        <v>1147</v>
      </c>
      <c r="D36" s="740" t="s">
        <v>1299</v>
      </c>
      <c r="E36" s="551">
        <v>25480</v>
      </c>
      <c r="F36" s="552">
        <v>70000</v>
      </c>
      <c r="G36" s="552"/>
    </row>
    <row r="37" spans="2:7" ht="14.25" customHeight="1" thickBot="1" x14ac:dyDescent="0.25">
      <c r="B37" s="377">
        <v>22020310</v>
      </c>
      <c r="C37" s="378" t="s">
        <v>1148</v>
      </c>
      <c r="D37" s="740" t="s">
        <v>1300</v>
      </c>
      <c r="E37" s="551">
        <v>54600</v>
      </c>
      <c r="F37" s="552">
        <v>150000</v>
      </c>
      <c r="G37" s="552"/>
    </row>
    <row r="38" spans="2:7" ht="2.25" hidden="1" customHeight="1" x14ac:dyDescent="0.2">
      <c r="B38" s="377">
        <v>22020311</v>
      </c>
      <c r="C38" s="378" t="s">
        <v>1149</v>
      </c>
      <c r="D38" s="740" t="s">
        <v>1301</v>
      </c>
      <c r="E38" s="551"/>
      <c r="F38" s="552">
        <v>0</v>
      </c>
      <c r="G38" s="552"/>
    </row>
    <row r="39" spans="2:7" ht="15" hidden="1" customHeight="1" thickBot="1" x14ac:dyDescent="0.25">
      <c r="B39" s="377">
        <v>22020312</v>
      </c>
      <c r="C39" s="378" t="s">
        <v>1150</v>
      </c>
      <c r="D39" s="740" t="s">
        <v>1302</v>
      </c>
      <c r="E39" s="551"/>
      <c r="F39" s="552">
        <v>0</v>
      </c>
      <c r="G39" s="552"/>
    </row>
    <row r="40" spans="2:7" ht="15" hidden="1" customHeight="1" thickBot="1" x14ac:dyDescent="0.25">
      <c r="B40" s="377">
        <v>22020313</v>
      </c>
      <c r="C40" s="378" t="s">
        <v>1151</v>
      </c>
      <c r="D40" s="740" t="s">
        <v>1303</v>
      </c>
      <c r="E40" s="551"/>
      <c r="F40" s="552">
        <v>0</v>
      </c>
      <c r="G40" s="552"/>
    </row>
    <row r="41" spans="2:7" ht="15.75" thickBot="1" x14ac:dyDescent="0.3">
      <c r="B41" s="384"/>
      <c r="C41" s="385" t="s">
        <v>1152</v>
      </c>
      <c r="D41" s="741">
        <v>0</v>
      </c>
      <c r="E41" s="560">
        <f>SUM(E28:E37)</f>
        <v>316680</v>
      </c>
      <c r="F41" s="560">
        <v>870000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65520</v>
      </c>
      <c r="F43" s="552">
        <v>180000</v>
      </c>
      <c r="G43" s="552"/>
    </row>
    <row r="44" spans="2:7" x14ac:dyDescent="0.2">
      <c r="B44" s="377">
        <v>22020402</v>
      </c>
      <c r="C44" s="378" t="s">
        <v>1154</v>
      </c>
      <c r="D44" s="740" t="s">
        <v>1305</v>
      </c>
      <c r="E44" s="551">
        <v>91000</v>
      </c>
      <c r="F44" s="552">
        <v>250000</v>
      </c>
      <c r="G44" s="552"/>
    </row>
    <row r="45" spans="2:7" x14ac:dyDescent="0.2">
      <c r="B45" s="377">
        <v>22020403</v>
      </c>
      <c r="C45" s="378" t="s">
        <v>1155</v>
      </c>
      <c r="D45" s="740" t="s">
        <v>1306</v>
      </c>
      <c r="E45" s="551">
        <v>109200</v>
      </c>
      <c r="F45" s="552">
        <v>300000</v>
      </c>
      <c r="G45" s="552"/>
    </row>
    <row r="46" spans="2:7" x14ac:dyDescent="0.2">
      <c r="B46" s="377">
        <v>22020404</v>
      </c>
      <c r="C46" s="378" t="s">
        <v>1156</v>
      </c>
      <c r="D46" s="740" t="s">
        <v>1307</v>
      </c>
      <c r="E46" s="551">
        <v>109200</v>
      </c>
      <c r="F46" s="552">
        <v>300000</v>
      </c>
      <c r="G46" s="552"/>
    </row>
    <row r="47" spans="2:7" x14ac:dyDescent="0.2">
      <c r="B47" s="377">
        <v>22020405</v>
      </c>
      <c r="C47" s="378" t="s">
        <v>1157</v>
      </c>
      <c r="D47" s="740" t="s">
        <v>1308</v>
      </c>
      <c r="E47" s="551">
        <v>63700</v>
      </c>
      <c r="F47" s="552">
        <v>175000</v>
      </c>
      <c r="G47" s="552"/>
    </row>
    <row r="48" spans="2:7" ht="14.25" hidden="1" customHeight="1" x14ac:dyDescent="0.2">
      <c r="B48" s="377">
        <v>22020406</v>
      </c>
      <c r="C48" s="378" t="s">
        <v>1158</v>
      </c>
      <c r="D48" s="740" t="s">
        <v>1309</v>
      </c>
      <c r="E48" s="551"/>
      <c r="F48" s="552">
        <v>0</v>
      </c>
      <c r="G48" s="552"/>
    </row>
    <row r="49" spans="2:7" ht="14.25" hidden="1" customHeight="1" x14ac:dyDescent="0.2">
      <c r="B49" s="377">
        <v>22020407</v>
      </c>
      <c r="C49" s="378" t="s">
        <v>1159</v>
      </c>
      <c r="D49" s="740" t="s">
        <v>1310</v>
      </c>
      <c r="E49" s="551"/>
      <c r="F49" s="552">
        <v>0</v>
      </c>
      <c r="G49" s="552"/>
    </row>
    <row r="50" spans="2:7" ht="14.25" hidden="1" customHeight="1" x14ac:dyDescent="0.2">
      <c r="B50" s="377">
        <v>22020408</v>
      </c>
      <c r="C50" s="378" t="s">
        <v>1161</v>
      </c>
      <c r="D50" s="740" t="s">
        <v>1311</v>
      </c>
      <c r="E50" s="551"/>
      <c r="F50" s="552">
        <v>0</v>
      </c>
      <c r="G50" s="552"/>
    </row>
    <row r="51" spans="2:7" ht="14.25" hidden="1" customHeight="1" x14ac:dyDescent="0.2">
      <c r="B51" s="377">
        <v>22020409</v>
      </c>
      <c r="C51" s="378" t="s">
        <v>1162</v>
      </c>
      <c r="D51" s="740" t="s">
        <v>1312</v>
      </c>
      <c r="E51" s="551"/>
      <c r="F51" s="552">
        <v>0</v>
      </c>
      <c r="G51" s="552"/>
    </row>
    <row r="52" spans="2:7" ht="14.25" hidden="1" customHeight="1" x14ac:dyDescent="0.2">
      <c r="B52" s="377">
        <v>22020410</v>
      </c>
      <c r="C52" s="378" t="s">
        <v>1163</v>
      </c>
      <c r="D52" s="740" t="s">
        <v>1313</v>
      </c>
      <c r="E52" s="551"/>
      <c r="F52" s="552">
        <v>0</v>
      </c>
      <c r="G52" s="552"/>
    </row>
    <row r="53" spans="2:7" ht="15" thickBot="1" x14ac:dyDescent="0.25">
      <c r="B53" s="377">
        <v>22020411</v>
      </c>
      <c r="C53" s="378" t="s">
        <v>1164</v>
      </c>
      <c r="D53" s="740" t="s">
        <v>1314</v>
      </c>
      <c r="E53" s="551">
        <v>145600</v>
      </c>
      <c r="F53" s="552">
        <v>400000</v>
      </c>
      <c r="G53" s="552"/>
    </row>
    <row r="54" spans="2:7" ht="1.5" hidden="1" customHeight="1" x14ac:dyDescent="0.2">
      <c r="B54" s="377">
        <v>22020412</v>
      </c>
      <c r="C54" s="378" t="s">
        <v>1165</v>
      </c>
      <c r="D54" s="740" t="s">
        <v>1315</v>
      </c>
      <c r="E54" s="551"/>
      <c r="F54" s="552">
        <v>0</v>
      </c>
      <c r="G54" s="552"/>
    </row>
    <row r="55" spans="2:7" ht="15" hidden="1" customHeight="1" thickBot="1" x14ac:dyDescent="0.25">
      <c r="B55" s="377">
        <v>22020413</v>
      </c>
      <c r="C55" s="378" t="s">
        <v>1166</v>
      </c>
      <c r="D55" s="740" t="s">
        <v>1316</v>
      </c>
      <c r="E55" s="551"/>
      <c r="F55" s="552">
        <v>0</v>
      </c>
      <c r="G55" s="552"/>
    </row>
    <row r="56" spans="2:7" ht="15.75" thickBot="1" x14ac:dyDescent="0.3">
      <c r="B56" s="384"/>
      <c r="C56" s="385" t="s">
        <v>1167</v>
      </c>
      <c r="D56" s="741">
        <v>0</v>
      </c>
      <c r="E56" s="560">
        <f>SUM(E43:E53)</f>
        <v>584220</v>
      </c>
      <c r="F56" s="560">
        <v>1605000</v>
      </c>
      <c r="G56" s="560"/>
    </row>
    <row r="57" spans="2:7" ht="15" x14ac:dyDescent="0.25">
      <c r="B57" s="373">
        <v>22020500</v>
      </c>
      <c r="C57" s="374" t="s">
        <v>62</v>
      </c>
      <c r="D57" s="742"/>
      <c r="E57" s="548"/>
      <c r="F57" s="549"/>
      <c r="G57" s="549"/>
    </row>
    <row r="58" spans="2:7" x14ac:dyDescent="0.2">
      <c r="B58" s="377">
        <v>22020501</v>
      </c>
      <c r="C58" s="378" t="s">
        <v>1168</v>
      </c>
      <c r="D58" s="740" t="s">
        <v>1317</v>
      </c>
      <c r="E58" s="551">
        <v>254810</v>
      </c>
      <c r="F58" s="552">
        <v>700000</v>
      </c>
      <c r="G58" s="552"/>
    </row>
    <row r="59" spans="2:7" ht="0.75" customHeight="1" thickBot="1" x14ac:dyDescent="0.25">
      <c r="B59" s="377">
        <v>22020502</v>
      </c>
      <c r="C59" s="378" t="s">
        <v>1169</v>
      </c>
      <c r="D59" s="740" t="s">
        <v>1318</v>
      </c>
      <c r="E59" s="551"/>
      <c r="F59" s="552">
        <v>0</v>
      </c>
      <c r="G59" s="552"/>
    </row>
    <row r="60" spans="2:7" ht="15" customHeight="1" thickBot="1" x14ac:dyDescent="0.3">
      <c r="B60" s="384"/>
      <c r="C60" s="385" t="s">
        <v>1170</v>
      </c>
      <c r="D60" s="741">
        <v>0</v>
      </c>
      <c r="E60" s="560">
        <f>SUM(E58)</f>
        <v>254810</v>
      </c>
      <c r="F60" s="560">
        <v>700000</v>
      </c>
      <c r="G60" s="560"/>
    </row>
    <row r="61" spans="2:7" ht="15" x14ac:dyDescent="0.25">
      <c r="B61" s="373">
        <v>22020600</v>
      </c>
      <c r="C61" s="374" t="s">
        <v>64</v>
      </c>
      <c r="D61" s="742"/>
      <c r="E61" s="548"/>
      <c r="F61" s="549"/>
      <c r="G61" s="549"/>
    </row>
    <row r="62" spans="2:7" x14ac:dyDescent="0.2">
      <c r="B62" s="377">
        <v>22020601</v>
      </c>
      <c r="C62" s="378" t="s">
        <v>1171</v>
      </c>
      <c r="D62" s="740" t="s">
        <v>1319</v>
      </c>
      <c r="E62" s="551">
        <v>14560</v>
      </c>
      <c r="F62" s="552">
        <v>40000</v>
      </c>
      <c r="G62" s="552"/>
    </row>
    <row r="63" spans="2:7" ht="14.25" hidden="1" customHeight="1" x14ac:dyDescent="0.2">
      <c r="B63" s="377">
        <v>22020602</v>
      </c>
      <c r="C63" s="378" t="s">
        <v>1172</v>
      </c>
      <c r="D63" s="740" t="s">
        <v>1320</v>
      </c>
      <c r="E63" s="551"/>
      <c r="F63" s="552">
        <v>0</v>
      </c>
      <c r="G63" s="552"/>
    </row>
    <row r="64" spans="2:7" ht="14.25" hidden="1" customHeight="1" x14ac:dyDescent="0.2">
      <c r="B64" s="377">
        <v>22020603</v>
      </c>
      <c r="C64" s="378" t="s">
        <v>1173</v>
      </c>
      <c r="D64" s="740" t="s">
        <v>1321</v>
      </c>
      <c r="E64" s="551"/>
      <c r="F64" s="552">
        <v>0</v>
      </c>
      <c r="G64" s="552"/>
    </row>
    <row r="65" spans="2:7" ht="14.25" hidden="1" customHeight="1" x14ac:dyDescent="0.2">
      <c r="B65" s="377">
        <v>22020604</v>
      </c>
      <c r="C65" s="378" t="s">
        <v>1174</v>
      </c>
      <c r="D65" s="740" t="s">
        <v>1322</v>
      </c>
      <c r="E65" s="551"/>
      <c r="F65" s="552">
        <v>0</v>
      </c>
      <c r="G65" s="552"/>
    </row>
    <row r="66" spans="2:7" ht="15" thickBot="1" x14ac:dyDescent="0.25">
      <c r="B66" s="377">
        <v>22020605</v>
      </c>
      <c r="C66" s="378" t="s">
        <v>1175</v>
      </c>
      <c r="D66" s="740" t="s">
        <v>1323</v>
      </c>
      <c r="E66" s="551">
        <v>21840</v>
      </c>
      <c r="F66" s="552">
        <v>60000</v>
      </c>
      <c r="G66" s="552"/>
    </row>
    <row r="67" spans="2:7" ht="14.25" hidden="1" customHeight="1" x14ac:dyDescent="0.2">
      <c r="B67" s="377">
        <v>22020606</v>
      </c>
      <c r="C67" s="378" t="s">
        <v>1176</v>
      </c>
      <c r="D67" s="740" t="s">
        <v>1324</v>
      </c>
      <c r="E67" s="551"/>
      <c r="F67" s="552">
        <v>0</v>
      </c>
      <c r="G67" s="552"/>
    </row>
    <row r="68" spans="2:7" ht="15" hidden="1" customHeight="1" thickBot="1" x14ac:dyDescent="0.25">
      <c r="B68" s="377">
        <v>22020607</v>
      </c>
      <c r="C68" s="378" t="s">
        <v>1177</v>
      </c>
      <c r="D68" s="740" t="s">
        <v>1325</v>
      </c>
      <c r="E68" s="551"/>
      <c r="F68" s="552">
        <v>0</v>
      </c>
      <c r="G68" s="552"/>
    </row>
    <row r="69" spans="2:7" ht="15.75" thickBot="1" x14ac:dyDescent="0.3">
      <c r="B69" s="384"/>
      <c r="C69" s="385" t="s">
        <v>1178</v>
      </c>
      <c r="D69" s="741">
        <v>0</v>
      </c>
      <c r="E69" s="559">
        <f>SUM(E62:E66)</f>
        <v>36400</v>
      </c>
      <c r="F69" s="560">
        <v>100000</v>
      </c>
      <c r="G69" s="560"/>
    </row>
    <row r="70" spans="2:7" ht="14.25" customHeight="1" x14ac:dyDescent="0.25">
      <c r="B70" s="373">
        <v>22020700</v>
      </c>
      <c r="C70" s="374" t="s">
        <v>66</v>
      </c>
      <c r="D70" s="742"/>
      <c r="E70" s="548"/>
      <c r="F70" s="549"/>
      <c r="G70" s="549"/>
    </row>
    <row r="71" spans="2:7" ht="14.25" hidden="1" customHeight="1" x14ac:dyDescent="0.2">
      <c r="B71" s="377">
        <v>22020701</v>
      </c>
      <c r="C71" s="378" t="s">
        <v>1179</v>
      </c>
      <c r="D71" s="740" t="s">
        <v>1326</v>
      </c>
      <c r="E71" s="551"/>
      <c r="F71" s="552">
        <v>0</v>
      </c>
      <c r="G71" s="552"/>
    </row>
    <row r="72" spans="2:7" ht="14.25" hidden="1" customHeight="1" x14ac:dyDescent="0.2">
      <c r="B72" s="377">
        <v>22020702</v>
      </c>
      <c r="C72" s="378" t="s">
        <v>1180</v>
      </c>
      <c r="D72" s="740" t="s">
        <v>1327</v>
      </c>
      <c r="E72" s="551"/>
      <c r="F72" s="552">
        <v>0</v>
      </c>
      <c r="G72" s="552"/>
    </row>
    <row r="73" spans="2:7" ht="14.25" hidden="1" customHeight="1" x14ac:dyDescent="0.2">
      <c r="B73" s="377">
        <v>22020703</v>
      </c>
      <c r="C73" s="378" t="s">
        <v>1181</v>
      </c>
      <c r="D73" s="740" t="s">
        <v>1328</v>
      </c>
      <c r="E73" s="551"/>
      <c r="F73" s="552">
        <v>0</v>
      </c>
      <c r="G73" s="552"/>
    </row>
    <row r="74" spans="2:7" ht="14.25" hidden="1" customHeight="1" x14ac:dyDescent="0.2">
      <c r="B74" s="377">
        <v>22020704</v>
      </c>
      <c r="C74" s="378" t="s">
        <v>1182</v>
      </c>
      <c r="D74" s="740" t="s">
        <v>1329</v>
      </c>
      <c r="E74" s="551"/>
      <c r="F74" s="552">
        <v>0</v>
      </c>
      <c r="G74" s="552"/>
    </row>
    <row r="75" spans="2:7" ht="14.25" hidden="1" customHeight="1" x14ac:dyDescent="0.2">
      <c r="B75" s="377">
        <v>22020705</v>
      </c>
      <c r="C75" s="378" t="s">
        <v>1183</v>
      </c>
      <c r="D75" s="740" t="s">
        <v>1330</v>
      </c>
      <c r="E75" s="551"/>
      <c r="F75" s="552">
        <v>0</v>
      </c>
      <c r="G75" s="552"/>
    </row>
    <row r="76" spans="2:7" ht="14.25" hidden="1" customHeight="1" x14ac:dyDescent="0.2">
      <c r="B76" s="377">
        <v>22020706</v>
      </c>
      <c r="C76" s="378" t="s">
        <v>1184</v>
      </c>
      <c r="D76" s="740" t="s">
        <v>1331</v>
      </c>
      <c r="E76" s="551"/>
      <c r="F76" s="552">
        <v>0</v>
      </c>
      <c r="G76" s="552"/>
    </row>
    <row r="77" spans="2:7" ht="14.25" hidden="1" customHeight="1" x14ac:dyDescent="0.2">
      <c r="B77" s="377">
        <v>22020707</v>
      </c>
      <c r="C77" s="378" t="s">
        <v>1185</v>
      </c>
      <c r="D77" s="740" t="s">
        <v>1332</v>
      </c>
      <c r="E77" s="551"/>
      <c r="F77" s="552">
        <v>0</v>
      </c>
      <c r="G77" s="552"/>
    </row>
    <row r="78" spans="2:7" ht="14.25" hidden="1" customHeight="1" x14ac:dyDescent="0.2">
      <c r="B78" s="377">
        <v>22020708</v>
      </c>
      <c r="C78" s="378" t="s">
        <v>1186</v>
      </c>
      <c r="D78" s="740" t="s">
        <v>1333</v>
      </c>
      <c r="E78" s="551"/>
      <c r="F78" s="552">
        <v>0</v>
      </c>
      <c r="G78" s="552"/>
    </row>
    <row r="79" spans="2:7" ht="14.25" hidden="1" customHeight="1" x14ac:dyDescent="0.2">
      <c r="B79" s="377">
        <v>22020709</v>
      </c>
      <c r="C79" s="378" t="s">
        <v>1187</v>
      </c>
      <c r="D79" s="740" t="s">
        <v>1334</v>
      </c>
      <c r="E79" s="551"/>
      <c r="F79" s="552">
        <v>0</v>
      </c>
      <c r="G79" s="552"/>
    </row>
    <row r="80" spans="2:7" ht="15.75" hidden="1" customHeight="1" thickBot="1" x14ac:dyDescent="0.3">
      <c r="B80" s="384"/>
      <c r="C80" s="385" t="s">
        <v>1188</v>
      </c>
      <c r="D80" s="741">
        <v>0</v>
      </c>
      <c r="E80" s="559">
        <v>0</v>
      </c>
      <c r="F80" s="560">
        <v>0</v>
      </c>
      <c r="G80" s="560"/>
    </row>
    <row r="81" spans="2:7" ht="15" x14ac:dyDescent="0.25">
      <c r="B81" s="373">
        <v>22020800</v>
      </c>
      <c r="C81" s="374" t="s">
        <v>68</v>
      </c>
      <c r="D81" s="742"/>
      <c r="E81" s="548"/>
      <c r="F81" s="549"/>
      <c r="G81" s="549"/>
    </row>
    <row r="82" spans="2:7" x14ac:dyDescent="0.2">
      <c r="B82" s="377">
        <v>22020801</v>
      </c>
      <c r="C82" s="378" t="s">
        <v>1189</v>
      </c>
      <c r="D82" s="740" t="s">
        <v>1335</v>
      </c>
      <c r="E82" s="551">
        <v>36400</v>
      </c>
      <c r="F82" s="552">
        <v>100000</v>
      </c>
      <c r="G82" s="552"/>
    </row>
    <row r="83" spans="2:7" ht="14.25" hidden="1" customHeight="1" x14ac:dyDescent="0.2">
      <c r="B83" s="377">
        <v>22020802</v>
      </c>
      <c r="C83" s="378" t="s">
        <v>1190</v>
      </c>
      <c r="D83" s="740" t="s">
        <v>1336</v>
      </c>
      <c r="E83" s="551"/>
      <c r="F83" s="552">
        <v>0</v>
      </c>
      <c r="G83" s="552"/>
    </row>
    <row r="84" spans="2:7" x14ac:dyDescent="0.2">
      <c r="B84" s="377">
        <v>22020803</v>
      </c>
      <c r="C84" s="378" t="s">
        <v>1191</v>
      </c>
      <c r="D84" s="740" t="s">
        <v>1337</v>
      </c>
      <c r="E84" s="551">
        <v>47320</v>
      </c>
      <c r="F84" s="552">
        <v>130000</v>
      </c>
      <c r="G84" s="552"/>
    </row>
    <row r="85" spans="2:7" ht="0.75" customHeight="1" thickBot="1" x14ac:dyDescent="0.25">
      <c r="B85" s="377">
        <v>22020804</v>
      </c>
      <c r="C85" s="378" t="s">
        <v>1192</v>
      </c>
      <c r="D85" s="740" t="s">
        <v>1338</v>
      </c>
      <c r="E85" s="551"/>
      <c r="F85" s="552">
        <v>0</v>
      </c>
      <c r="G85" s="552"/>
    </row>
    <row r="86" spans="2:7" ht="15" hidden="1" customHeight="1" thickBot="1" x14ac:dyDescent="0.25">
      <c r="B86" s="377">
        <v>22020805</v>
      </c>
      <c r="C86" s="378" t="s">
        <v>1193</v>
      </c>
      <c r="D86" s="740" t="s">
        <v>1339</v>
      </c>
      <c r="E86" s="551"/>
      <c r="F86" s="552">
        <v>0</v>
      </c>
      <c r="G86" s="552"/>
    </row>
    <row r="87" spans="2:7" ht="6" hidden="1" customHeight="1" thickBot="1" x14ac:dyDescent="0.25">
      <c r="B87" s="377">
        <v>22020806</v>
      </c>
      <c r="C87" s="378" t="s">
        <v>1194</v>
      </c>
      <c r="D87" s="740" t="s">
        <v>1340</v>
      </c>
      <c r="E87" s="551"/>
      <c r="F87" s="552">
        <v>0</v>
      </c>
      <c r="G87" s="552"/>
    </row>
    <row r="88" spans="2:7" ht="15.75" thickBot="1" x14ac:dyDescent="0.3">
      <c r="B88" s="384"/>
      <c r="C88" s="385" t="s">
        <v>1195</v>
      </c>
      <c r="D88" s="741">
        <v>0</v>
      </c>
      <c r="E88" s="559">
        <f>SUM(E82:E84)</f>
        <v>83720</v>
      </c>
      <c r="F88" s="560">
        <v>230000</v>
      </c>
      <c r="G88" s="560"/>
    </row>
    <row r="89" spans="2:7" ht="15" x14ac:dyDescent="0.25">
      <c r="B89" s="373">
        <v>22020900</v>
      </c>
      <c r="C89" s="374" t="s">
        <v>70</v>
      </c>
      <c r="D89" s="742"/>
      <c r="E89" s="548"/>
      <c r="F89" s="549"/>
      <c r="G89" s="549"/>
    </row>
    <row r="90" spans="2:7" ht="15" thickBot="1" x14ac:dyDescent="0.25">
      <c r="B90" s="377">
        <v>22020901</v>
      </c>
      <c r="C90" s="378" t="s">
        <v>1196</v>
      </c>
      <c r="D90" s="740" t="s">
        <v>1341</v>
      </c>
      <c r="E90" s="551">
        <v>25480</v>
      </c>
      <c r="F90" s="552">
        <v>70000</v>
      </c>
      <c r="G90" s="552"/>
    </row>
    <row r="91" spans="2:7" ht="4.5" hidden="1" customHeight="1" thickBot="1" x14ac:dyDescent="0.25">
      <c r="B91" s="377">
        <v>22020902</v>
      </c>
      <c r="C91" s="378" t="s">
        <v>1197</v>
      </c>
      <c r="D91" s="740" t="s">
        <v>1342</v>
      </c>
      <c r="E91" s="551"/>
      <c r="F91" s="552">
        <v>0</v>
      </c>
      <c r="G91" s="552"/>
    </row>
    <row r="92" spans="2:7" ht="15" hidden="1" customHeight="1" thickBot="1" x14ac:dyDescent="0.25">
      <c r="B92" s="377">
        <v>22020904</v>
      </c>
      <c r="C92" s="378" t="s">
        <v>1198</v>
      </c>
      <c r="D92" s="740" t="s">
        <v>1343</v>
      </c>
      <c r="E92" s="551"/>
      <c r="F92" s="552">
        <v>0</v>
      </c>
      <c r="G92" s="552"/>
    </row>
    <row r="93" spans="2:7" ht="15" hidden="1" customHeight="1" thickBot="1" x14ac:dyDescent="0.25">
      <c r="B93" s="377">
        <v>22020905</v>
      </c>
      <c r="C93" s="378" t="s">
        <v>1199</v>
      </c>
      <c r="D93" s="740" t="s">
        <v>1344</v>
      </c>
      <c r="E93" s="551"/>
      <c r="F93" s="552">
        <v>0</v>
      </c>
      <c r="G93" s="552"/>
    </row>
    <row r="94" spans="2:7" ht="15" hidden="1" customHeight="1" thickBot="1" x14ac:dyDescent="0.25">
      <c r="B94" s="377">
        <v>22020906</v>
      </c>
      <c r="C94" s="378" t="s">
        <v>1200</v>
      </c>
      <c r="D94" s="740" t="s">
        <v>1345</v>
      </c>
      <c r="E94" s="551"/>
      <c r="F94" s="552">
        <v>0</v>
      </c>
      <c r="G94" s="552"/>
    </row>
    <row r="95" spans="2:7" ht="15" hidden="1" customHeight="1" thickBot="1" x14ac:dyDescent="0.25">
      <c r="B95" s="377">
        <v>22020907</v>
      </c>
      <c r="C95" s="378" t="s">
        <v>1201</v>
      </c>
      <c r="D95" s="740" t="s">
        <v>1346</v>
      </c>
      <c r="E95" s="551"/>
      <c r="F95" s="552">
        <v>0</v>
      </c>
      <c r="G95" s="552"/>
    </row>
    <row r="96" spans="2:7" ht="15" hidden="1" customHeight="1" thickBot="1" x14ac:dyDescent="0.25">
      <c r="B96" s="377">
        <v>22020908</v>
      </c>
      <c r="C96" s="378" t="s">
        <v>1202</v>
      </c>
      <c r="D96" s="740" t="s">
        <v>1347</v>
      </c>
      <c r="E96" s="551"/>
      <c r="F96" s="552">
        <v>0</v>
      </c>
      <c r="G96" s="552"/>
    </row>
    <row r="97" spans="2:7" ht="15.75" thickBot="1" x14ac:dyDescent="0.3">
      <c r="B97" s="384"/>
      <c r="C97" s="385" t="s">
        <v>1203</v>
      </c>
      <c r="D97" s="741">
        <v>0</v>
      </c>
      <c r="E97" s="560">
        <f>SUM(E90)</f>
        <v>25480</v>
      </c>
      <c r="F97" s="560">
        <v>70000</v>
      </c>
      <c r="G97" s="560"/>
    </row>
    <row r="98" spans="2:7" ht="15" x14ac:dyDescent="0.25">
      <c r="B98" s="373">
        <v>22021000</v>
      </c>
      <c r="C98" s="374" t="s">
        <v>72</v>
      </c>
      <c r="D98" s="742"/>
      <c r="E98" s="548"/>
      <c r="F98" s="549"/>
      <c r="G98" s="549"/>
    </row>
    <row r="99" spans="2:7" x14ac:dyDescent="0.2">
      <c r="B99" s="377">
        <v>22021001</v>
      </c>
      <c r="C99" s="378" t="s">
        <v>1204</v>
      </c>
      <c r="D99" s="740" t="s">
        <v>1348</v>
      </c>
      <c r="E99" s="551">
        <v>25500</v>
      </c>
      <c r="F99" s="552">
        <v>70000</v>
      </c>
      <c r="G99" s="552"/>
    </row>
    <row r="100" spans="2:7" ht="14.25" hidden="1" customHeight="1" x14ac:dyDescent="0.2">
      <c r="B100" s="377">
        <v>22021002</v>
      </c>
      <c r="C100" s="378" t="s">
        <v>1205</v>
      </c>
      <c r="D100" s="740" t="s">
        <v>1349</v>
      </c>
      <c r="E100" s="551"/>
      <c r="F100" s="552">
        <v>0</v>
      </c>
      <c r="G100" s="552"/>
    </row>
    <row r="101" spans="2:7" x14ac:dyDescent="0.2">
      <c r="B101" s="377">
        <v>22021003</v>
      </c>
      <c r="C101" s="378" t="s">
        <v>1206</v>
      </c>
      <c r="D101" s="740" t="s">
        <v>1350</v>
      </c>
      <c r="E101" s="551">
        <v>36400</v>
      </c>
      <c r="F101" s="552">
        <v>100000</v>
      </c>
      <c r="G101" s="552"/>
    </row>
    <row r="102" spans="2:7" ht="1.5" hidden="1" customHeight="1" x14ac:dyDescent="0.2">
      <c r="B102" s="377">
        <v>22021004</v>
      </c>
      <c r="C102" s="378" t="s">
        <v>1207</v>
      </c>
      <c r="D102" s="740" t="s">
        <v>1351</v>
      </c>
      <c r="E102" s="551"/>
      <c r="F102" s="552">
        <v>0</v>
      </c>
      <c r="G102" s="552"/>
    </row>
    <row r="103" spans="2:7" ht="14.25" hidden="1" customHeight="1" x14ac:dyDescent="0.2">
      <c r="B103" s="377">
        <v>22021006</v>
      </c>
      <c r="C103" s="378" t="s">
        <v>1208</v>
      </c>
      <c r="D103" s="740" t="s">
        <v>1352</v>
      </c>
      <c r="E103" s="551"/>
      <c r="F103" s="552">
        <v>0</v>
      </c>
      <c r="G103" s="552"/>
    </row>
    <row r="104" spans="2:7" x14ac:dyDescent="0.2">
      <c r="B104" s="377">
        <v>22021007</v>
      </c>
      <c r="C104" s="378" t="s">
        <v>1209</v>
      </c>
      <c r="D104" s="740" t="s">
        <v>1353</v>
      </c>
      <c r="E104" s="551">
        <v>54600</v>
      </c>
      <c r="F104" s="552">
        <v>150000</v>
      </c>
      <c r="G104" s="552"/>
    </row>
    <row r="105" spans="2:7" x14ac:dyDescent="0.2">
      <c r="B105" s="377">
        <v>22021008</v>
      </c>
      <c r="C105" s="378" t="s">
        <v>1210</v>
      </c>
      <c r="D105" s="740" t="s">
        <v>1354</v>
      </c>
      <c r="E105" s="551">
        <v>112840</v>
      </c>
      <c r="F105" s="552">
        <v>310000</v>
      </c>
      <c r="G105" s="552"/>
    </row>
    <row r="106" spans="2:7" hidden="1" x14ac:dyDescent="0.2">
      <c r="B106" s="377">
        <v>22021009</v>
      </c>
      <c r="C106" s="378" t="s">
        <v>1211</v>
      </c>
      <c r="D106" s="740" t="s">
        <v>1355</v>
      </c>
      <c r="E106" s="551"/>
      <c r="F106" s="552">
        <v>0</v>
      </c>
      <c r="G106" s="552"/>
    </row>
    <row r="107" spans="2:7" x14ac:dyDescent="0.2">
      <c r="B107" s="377">
        <v>22021010</v>
      </c>
      <c r="C107" s="378" t="s">
        <v>1212</v>
      </c>
      <c r="D107" s="740" t="s">
        <v>1356</v>
      </c>
      <c r="E107" s="551">
        <v>91000</v>
      </c>
      <c r="F107" s="552">
        <v>250000</v>
      </c>
      <c r="G107" s="552"/>
    </row>
    <row r="108" spans="2:7" x14ac:dyDescent="0.2">
      <c r="B108" s="377">
        <v>22021014</v>
      </c>
      <c r="C108" s="378" t="s">
        <v>1213</v>
      </c>
      <c r="D108" s="740" t="s">
        <v>1357</v>
      </c>
      <c r="E108" s="551">
        <v>309410</v>
      </c>
      <c r="F108" s="552">
        <v>850000</v>
      </c>
      <c r="G108" s="552"/>
    </row>
    <row r="109" spans="2:7" ht="0.75" hidden="1" customHeight="1" x14ac:dyDescent="0.2">
      <c r="B109" s="377">
        <v>22021020</v>
      </c>
      <c r="C109" s="378" t="s">
        <v>1214</v>
      </c>
      <c r="D109" s="740" t="s">
        <v>1358</v>
      </c>
      <c r="E109" s="551"/>
      <c r="F109" s="552">
        <v>0</v>
      </c>
      <c r="G109" s="552"/>
    </row>
    <row r="110" spans="2:7" ht="3" hidden="1" customHeight="1" x14ac:dyDescent="0.2">
      <c r="B110" s="377">
        <v>22021037</v>
      </c>
      <c r="C110" s="378" t="s">
        <v>1215</v>
      </c>
      <c r="D110" s="740" t="s">
        <v>1359</v>
      </c>
      <c r="E110" s="551"/>
      <c r="F110" s="552">
        <v>0</v>
      </c>
      <c r="G110" s="552"/>
    </row>
    <row r="111" spans="2:7" x14ac:dyDescent="0.2">
      <c r="B111" s="377">
        <v>22021041</v>
      </c>
      <c r="C111" s="378" t="s">
        <v>1216</v>
      </c>
      <c r="D111" s="740" t="s">
        <v>1360</v>
      </c>
      <c r="E111" s="551">
        <v>300310</v>
      </c>
      <c r="F111" s="552">
        <v>825000</v>
      </c>
      <c r="G111" s="552"/>
    </row>
    <row r="112" spans="2:7" ht="15" thickBot="1" x14ac:dyDescent="0.25">
      <c r="B112" s="377">
        <v>22021042</v>
      </c>
      <c r="C112" s="378" t="s">
        <v>1217</v>
      </c>
      <c r="D112" s="740" t="s">
        <v>1361</v>
      </c>
      <c r="E112" s="551">
        <v>38220</v>
      </c>
      <c r="F112" s="552">
        <v>105000</v>
      </c>
      <c r="G112" s="552"/>
    </row>
    <row r="113" spans="2:7" ht="15.75" thickBot="1" x14ac:dyDescent="0.3">
      <c r="B113" s="384"/>
      <c r="C113" s="385" t="s">
        <v>1219</v>
      </c>
      <c r="D113" s="741">
        <v>0</v>
      </c>
      <c r="E113" s="560">
        <f>SUM(E99:E112)</f>
        <v>968280</v>
      </c>
      <c r="F113" s="560">
        <v>2660000</v>
      </c>
      <c r="G113" s="560"/>
    </row>
    <row r="114" spans="2:7" ht="6.75" hidden="1" customHeight="1" x14ac:dyDescent="0.25">
      <c r="B114" s="373">
        <v>22030000</v>
      </c>
      <c r="C114" s="374" t="s">
        <v>1220</v>
      </c>
      <c r="D114" s="742"/>
      <c r="E114" s="548"/>
      <c r="F114" s="549"/>
      <c r="G114" s="549"/>
    </row>
    <row r="115" spans="2:7" ht="15.75" hidden="1" customHeight="1" thickBot="1" x14ac:dyDescent="0.3">
      <c r="B115" s="373">
        <v>22030100</v>
      </c>
      <c r="C115" s="374" t="s">
        <v>74</v>
      </c>
      <c r="D115" s="742"/>
      <c r="E115" s="548"/>
      <c r="F115" s="549"/>
      <c r="G115" s="549"/>
    </row>
    <row r="116" spans="2:7" ht="15" hidden="1" customHeight="1" thickBot="1" x14ac:dyDescent="0.25">
      <c r="B116" s="377">
        <v>22030101</v>
      </c>
      <c r="C116" s="378" t="s">
        <v>1221</v>
      </c>
      <c r="D116" s="740" t="s">
        <v>1362</v>
      </c>
      <c r="E116" s="551"/>
      <c r="F116" s="552">
        <v>0</v>
      </c>
      <c r="G116" s="552"/>
    </row>
    <row r="117" spans="2:7" ht="15" hidden="1" customHeight="1" thickBot="1" x14ac:dyDescent="0.25">
      <c r="B117" s="377">
        <v>22030102</v>
      </c>
      <c r="C117" s="378" t="s">
        <v>1222</v>
      </c>
      <c r="D117" s="740" t="s">
        <v>1363</v>
      </c>
      <c r="E117" s="551"/>
      <c r="F117" s="552">
        <v>0</v>
      </c>
      <c r="G117" s="552"/>
    </row>
    <row r="118" spans="2:7" ht="15" hidden="1" customHeight="1" thickBot="1" x14ac:dyDescent="0.25">
      <c r="B118" s="377">
        <v>22030103</v>
      </c>
      <c r="C118" s="378" t="s">
        <v>1223</v>
      </c>
      <c r="D118" s="740" t="s">
        <v>1364</v>
      </c>
      <c r="E118" s="551"/>
      <c r="F118" s="552">
        <v>0</v>
      </c>
      <c r="G118" s="552"/>
    </row>
    <row r="119" spans="2:7" ht="15" hidden="1" customHeight="1" thickBot="1" x14ac:dyDescent="0.25">
      <c r="B119" s="377">
        <v>22030104</v>
      </c>
      <c r="C119" s="378" t="s">
        <v>1224</v>
      </c>
      <c r="D119" s="740" t="s">
        <v>1365</v>
      </c>
      <c r="E119" s="551"/>
      <c r="F119" s="552">
        <v>0</v>
      </c>
      <c r="G119" s="552"/>
    </row>
    <row r="120" spans="2:7" ht="15" hidden="1" customHeight="1" thickBot="1" x14ac:dyDescent="0.25">
      <c r="B120" s="377">
        <v>22030105</v>
      </c>
      <c r="C120" s="378" t="s">
        <v>1225</v>
      </c>
      <c r="D120" s="740" t="s">
        <v>1366</v>
      </c>
      <c r="E120" s="551"/>
      <c r="F120" s="552">
        <v>0</v>
      </c>
      <c r="G120" s="552"/>
    </row>
    <row r="121" spans="2:7" ht="2.25" hidden="1" customHeight="1" x14ac:dyDescent="0.2">
      <c r="B121" s="377">
        <v>22030106</v>
      </c>
      <c r="C121" s="378" t="s">
        <v>688</v>
      </c>
      <c r="D121" s="740" t="s">
        <v>1367</v>
      </c>
      <c r="E121" s="551"/>
      <c r="F121" s="552">
        <v>0</v>
      </c>
      <c r="G121" s="552"/>
    </row>
    <row r="122" spans="2:7" ht="15" hidden="1" customHeight="1" thickBot="1" x14ac:dyDescent="0.25">
      <c r="B122" s="377">
        <v>22030107</v>
      </c>
      <c r="C122" s="378" t="s">
        <v>1226</v>
      </c>
      <c r="D122" s="740" t="s">
        <v>1368</v>
      </c>
      <c r="E122" s="551"/>
      <c r="F122" s="552">
        <v>0</v>
      </c>
      <c r="G122" s="552"/>
    </row>
    <row r="123" spans="2:7" ht="15" hidden="1" customHeight="1" thickBot="1" x14ac:dyDescent="0.25">
      <c r="B123" s="377">
        <v>22030108</v>
      </c>
      <c r="C123" s="378" t="s">
        <v>1227</v>
      </c>
      <c r="D123" s="740" t="s">
        <v>1369</v>
      </c>
      <c r="E123" s="551"/>
      <c r="F123" s="552">
        <v>0</v>
      </c>
      <c r="G123" s="552"/>
    </row>
    <row r="124" spans="2:7" ht="15.75" hidden="1" customHeight="1" thickBot="1" x14ac:dyDescent="0.3">
      <c r="B124" s="384"/>
      <c r="C124" s="385" t="s">
        <v>1228</v>
      </c>
      <c r="D124" s="741">
        <v>0</v>
      </c>
      <c r="E124" s="559">
        <v>0</v>
      </c>
      <c r="F124" s="560">
        <v>0</v>
      </c>
      <c r="G124" s="560"/>
    </row>
    <row r="125" spans="2:7" ht="15.75" hidden="1" customHeight="1" thickBot="1" x14ac:dyDescent="0.3">
      <c r="B125" s="373">
        <v>22040000</v>
      </c>
      <c r="C125" s="374" t="s">
        <v>1229</v>
      </c>
      <c r="D125" s="742"/>
      <c r="E125" s="548"/>
      <c r="F125" s="549"/>
      <c r="G125" s="549"/>
    </row>
    <row r="126" spans="2:7" ht="15.75" hidden="1" customHeight="1" thickBot="1" x14ac:dyDescent="0.3">
      <c r="B126" s="373">
        <v>22040100</v>
      </c>
      <c r="C126" s="374" t="s">
        <v>76</v>
      </c>
      <c r="D126" s="742"/>
      <c r="E126" s="548"/>
      <c r="F126" s="549"/>
      <c r="G126" s="549"/>
    </row>
    <row r="127" spans="2:7" ht="15" hidden="1" customHeight="1" thickBot="1" x14ac:dyDescent="0.25">
      <c r="B127" s="377">
        <v>22040101</v>
      </c>
      <c r="C127" s="378" t="s">
        <v>1231</v>
      </c>
      <c r="D127" s="740" t="s">
        <v>1370</v>
      </c>
      <c r="E127" s="551"/>
      <c r="F127" s="552">
        <v>0</v>
      </c>
      <c r="G127" s="552"/>
    </row>
    <row r="128" spans="2:7" ht="15" hidden="1" customHeight="1" thickBot="1" x14ac:dyDescent="0.25">
      <c r="B128" s="377">
        <v>22040103</v>
      </c>
      <c r="C128" s="378" t="s">
        <v>1232</v>
      </c>
      <c r="D128" s="740" t="s">
        <v>1371</v>
      </c>
      <c r="E128" s="551"/>
      <c r="F128" s="552">
        <v>0</v>
      </c>
      <c r="G128" s="552"/>
    </row>
    <row r="129" spans="2:7" ht="15" hidden="1" customHeight="1" thickBot="1" x14ac:dyDescent="0.25">
      <c r="B129" s="377">
        <v>22040105</v>
      </c>
      <c r="C129" s="378" t="s">
        <v>1233</v>
      </c>
      <c r="D129" s="740" t="s">
        <v>1372</v>
      </c>
      <c r="E129" s="551"/>
      <c r="F129" s="552">
        <v>0</v>
      </c>
      <c r="G129" s="552"/>
    </row>
    <row r="130" spans="2:7" ht="15" hidden="1" customHeight="1" thickBot="1" x14ac:dyDescent="0.25">
      <c r="B130" s="377">
        <v>22040107</v>
      </c>
      <c r="C130" s="378" t="s">
        <v>1234</v>
      </c>
      <c r="D130" s="740" t="s">
        <v>1373</v>
      </c>
      <c r="E130" s="551"/>
      <c r="F130" s="552">
        <v>0</v>
      </c>
      <c r="G130" s="552"/>
    </row>
    <row r="131" spans="2:7" ht="15" hidden="1" customHeight="1" thickBot="1" x14ac:dyDescent="0.25">
      <c r="B131" s="377">
        <v>22040109</v>
      </c>
      <c r="C131" s="378" t="s">
        <v>1235</v>
      </c>
      <c r="D131" s="740" t="s">
        <v>1374</v>
      </c>
      <c r="E131" s="551"/>
      <c r="F131" s="552">
        <v>0</v>
      </c>
      <c r="G131" s="552"/>
    </row>
    <row r="132" spans="2:7" ht="15" hidden="1" customHeight="1" thickBot="1" x14ac:dyDescent="0.25">
      <c r="B132" s="377">
        <v>22040110</v>
      </c>
      <c r="C132" s="378" t="s">
        <v>1236</v>
      </c>
      <c r="D132" s="740" t="s">
        <v>1375</v>
      </c>
      <c r="E132" s="551"/>
      <c r="F132" s="552">
        <v>0</v>
      </c>
      <c r="G132" s="552"/>
    </row>
    <row r="133" spans="2:7" ht="15" hidden="1" customHeight="1" thickBot="1" x14ac:dyDescent="0.25">
      <c r="B133" s="377">
        <v>22040111</v>
      </c>
      <c r="C133" s="378" t="s">
        <v>1237</v>
      </c>
      <c r="D133" s="740" t="s">
        <v>1376</v>
      </c>
      <c r="E133" s="551"/>
      <c r="F133" s="552">
        <v>0</v>
      </c>
      <c r="G133" s="552"/>
    </row>
    <row r="134" spans="2:7" ht="15.75" hidden="1" customHeight="1" thickBot="1" x14ac:dyDescent="0.3">
      <c r="B134" s="384"/>
      <c r="C134" s="385" t="s">
        <v>1238</v>
      </c>
      <c r="D134" s="741">
        <v>0</v>
      </c>
      <c r="E134" s="559">
        <v>0</v>
      </c>
      <c r="F134" s="560">
        <v>0</v>
      </c>
      <c r="G134" s="560"/>
    </row>
    <row r="135" spans="2:7" ht="15.75" hidden="1" customHeight="1" thickBot="1" x14ac:dyDescent="0.3">
      <c r="B135" s="373">
        <v>22040200</v>
      </c>
      <c r="C135" s="374" t="s">
        <v>78</v>
      </c>
      <c r="D135" s="742"/>
      <c r="E135" s="548"/>
      <c r="F135" s="549"/>
      <c r="G135" s="549"/>
    </row>
    <row r="136" spans="2:7" ht="15" hidden="1" customHeight="1" thickBot="1" x14ac:dyDescent="0.25">
      <c r="B136" s="377">
        <v>22040203</v>
      </c>
      <c r="C136" s="378" t="s">
        <v>1239</v>
      </c>
      <c r="D136" s="740" t="s">
        <v>1377</v>
      </c>
      <c r="E136" s="551"/>
      <c r="F136" s="552">
        <v>0</v>
      </c>
      <c r="G136" s="552"/>
    </row>
    <row r="137" spans="2:7" ht="15" hidden="1" customHeight="1" thickBot="1" x14ac:dyDescent="0.25">
      <c r="B137" s="377">
        <v>22040204</v>
      </c>
      <c r="C137" s="378" t="s">
        <v>1240</v>
      </c>
      <c r="D137" s="740" t="s">
        <v>1378</v>
      </c>
      <c r="E137" s="551"/>
      <c r="F137" s="552">
        <v>0</v>
      </c>
      <c r="G137" s="552"/>
    </row>
    <row r="138" spans="2:7" ht="10.5" hidden="1" customHeight="1" thickBot="1" x14ac:dyDescent="0.3">
      <c r="B138" s="384"/>
      <c r="C138" s="385" t="s">
        <v>1241</v>
      </c>
      <c r="D138" s="741">
        <v>0</v>
      </c>
      <c r="E138" s="559">
        <v>0</v>
      </c>
      <c r="F138" s="560">
        <v>0</v>
      </c>
      <c r="G138" s="560"/>
    </row>
    <row r="139" spans="2:7" ht="15.75" hidden="1" customHeight="1" thickBot="1" x14ac:dyDescent="0.3">
      <c r="B139" s="373">
        <v>22050000</v>
      </c>
      <c r="C139" s="374" t="s">
        <v>1242</v>
      </c>
      <c r="D139" s="742"/>
      <c r="E139" s="548"/>
      <c r="F139" s="549"/>
      <c r="G139" s="549"/>
    </row>
    <row r="140" spans="2:7" ht="15.75" hidden="1" customHeight="1" thickBot="1" x14ac:dyDescent="0.3">
      <c r="B140" s="373">
        <v>22050100</v>
      </c>
      <c r="C140" s="374" t="s">
        <v>80</v>
      </c>
      <c r="D140" s="742"/>
      <c r="E140" s="548"/>
      <c r="F140" s="549"/>
      <c r="G140" s="549"/>
    </row>
    <row r="141" spans="2:7" ht="15" hidden="1" customHeight="1" thickBot="1" x14ac:dyDescent="0.25">
      <c r="B141" s="377">
        <v>22050101</v>
      </c>
      <c r="C141" s="378" t="s">
        <v>1243</v>
      </c>
      <c r="D141" s="740" t="s">
        <v>1379</v>
      </c>
      <c r="E141" s="551"/>
      <c r="F141" s="552">
        <v>0</v>
      </c>
      <c r="G141" s="552"/>
    </row>
    <row r="142" spans="2:7" ht="15" hidden="1" customHeight="1" thickBot="1" x14ac:dyDescent="0.25">
      <c r="B142" s="377">
        <v>22050102</v>
      </c>
      <c r="C142" s="378" t="s">
        <v>1244</v>
      </c>
      <c r="D142" s="740" t="s">
        <v>1380</v>
      </c>
      <c r="E142" s="551"/>
      <c r="F142" s="552">
        <v>0</v>
      </c>
      <c r="G142" s="552"/>
    </row>
    <row r="143" spans="2:7" ht="15" hidden="1" customHeight="1" thickBot="1" x14ac:dyDescent="0.25">
      <c r="B143" s="377">
        <v>22050104</v>
      </c>
      <c r="C143" s="378" t="s">
        <v>1245</v>
      </c>
      <c r="D143" s="740" t="s">
        <v>1381</v>
      </c>
      <c r="E143" s="551"/>
      <c r="F143" s="552">
        <v>0</v>
      </c>
      <c r="G143" s="552"/>
    </row>
    <row r="144" spans="2:7" ht="15" hidden="1" customHeight="1" thickBot="1" x14ac:dyDescent="0.25">
      <c r="B144" s="377">
        <v>22050105</v>
      </c>
      <c r="C144" s="378" t="s">
        <v>1246</v>
      </c>
      <c r="D144" s="740" t="s">
        <v>1382</v>
      </c>
      <c r="E144" s="551"/>
      <c r="F144" s="552">
        <v>0</v>
      </c>
      <c r="G144" s="552"/>
    </row>
    <row r="145" spans="2:7" ht="15" hidden="1" customHeight="1" thickBot="1" x14ac:dyDescent="0.25">
      <c r="B145" s="377">
        <v>22050106</v>
      </c>
      <c r="C145" s="378" t="s">
        <v>1247</v>
      </c>
      <c r="D145" s="740" t="s">
        <v>1383</v>
      </c>
      <c r="E145" s="551"/>
      <c r="F145" s="552">
        <v>0</v>
      </c>
      <c r="G145" s="552"/>
    </row>
    <row r="146" spans="2:7" ht="15" hidden="1" customHeight="1" thickBot="1" x14ac:dyDescent="0.25">
      <c r="B146" s="377">
        <v>22050107</v>
      </c>
      <c r="C146" s="378" t="s">
        <v>1248</v>
      </c>
      <c r="D146" s="740" t="s">
        <v>1384</v>
      </c>
      <c r="E146" s="551"/>
      <c r="F146" s="552">
        <v>0</v>
      </c>
      <c r="G146" s="552"/>
    </row>
    <row r="147" spans="2:7" ht="15" hidden="1" customHeight="1" thickBot="1" x14ac:dyDescent="0.25">
      <c r="B147" s="377">
        <v>22050108</v>
      </c>
      <c r="C147" s="378" t="s">
        <v>1249</v>
      </c>
      <c r="D147" s="740" t="s">
        <v>1385</v>
      </c>
      <c r="E147" s="551"/>
      <c r="F147" s="552">
        <v>0</v>
      </c>
      <c r="G147" s="552"/>
    </row>
    <row r="148" spans="2:7" ht="15.75" hidden="1" customHeight="1" thickBot="1" x14ac:dyDescent="0.3">
      <c r="B148" s="384"/>
      <c r="C148" s="385" t="s">
        <v>1250</v>
      </c>
      <c r="D148" s="741">
        <v>0</v>
      </c>
      <c r="E148" s="559">
        <v>0</v>
      </c>
      <c r="F148" s="560">
        <v>0</v>
      </c>
      <c r="G148" s="560"/>
    </row>
    <row r="149" spans="2:7" ht="15.75" hidden="1" customHeight="1" thickBot="1" x14ac:dyDescent="0.3">
      <c r="B149" s="373">
        <v>22050200</v>
      </c>
      <c r="C149" s="374" t="s">
        <v>82</v>
      </c>
      <c r="D149" s="740"/>
      <c r="E149" s="743"/>
      <c r="F149" s="552"/>
      <c r="G149" s="552"/>
    </row>
    <row r="150" spans="2:7" ht="15" hidden="1" customHeight="1" thickBot="1" x14ac:dyDescent="0.25">
      <c r="B150" s="377">
        <v>22050201</v>
      </c>
      <c r="C150" s="378" t="s">
        <v>82</v>
      </c>
      <c r="D150" s="740" t="s">
        <v>1386</v>
      </c>
      <c r="E150" s="551"/>
      <c r="F150" s="552">
        <v>0</v>
      </c>
      <c r="G150" s="552"/>
    </row>
    <row r="151" spans="2:7" ht="3.75" hidden="1" customHeight="1" thickBot="1" x14ac:dyDescent="0.3">
      <c r="B151" s="384"/>
      <c r="C151" s="385" t="s">
        <v>1251</v>
      </c>
      <c r="D151" s="741">
        <v>0</v>
      </c>
      <c r="E151" s="559">
        <v>0</v>
      </c>
      <c r="F151" s="560">
        <v>0</v>
      </c>
      <c r="G151" s="560"/>
    </row>
    <row r="152" spans="2:7" ht="15.75" hidden="1" customHeight="1" thickBot="1" x14ac:dyDescent="0.3">
      <c r="B152" s="373">
        <v>22070000</v>
      </c>
      <c r="C152" s="374" t="s">
        <v>1252</v>
      </c>
      <c r="D152" s="742"/>
      <c r="E152" s="548"/>
      <c r="F152" s="549"/>
      <c r="G152" s="549"/>
    </row>
    <row r="153" spans="2:7" ht="15.75" hidden="1" customHeight="1" thickBot="1" x14ac:dyDescent="0.3">
      <c r="B153" s="373">
        <v>22070100</v>
      </c>
      <c r="C153" s="374" t="s">
        <v>84</v>
      </c>
      <c r="D153" s="742"/>
      <c r="E153" s="548"/>
      <c r="F153" s="549"/>
      <c r="G153" s="549"/>
    </row>
    <row r="154" spans="2:7" ht="15" hidden="1" customHeight="1" thickBot="1" x14ac:dyDescent="0.25">
      <c r="B154" s="377">
        <v>22070101</v>
      </c>
      <c r="C154" s="378" t="s">
        <v>1253</v>
      </c>
      <c r="D154" s="740" t="s">
        <v>1387</v>
      </c>
      <c r="E154" s="551"/>
      <c r="F154" s="552">
        <v>0</v>
      </c>
      <c r="G154" s="552"/>
    </row>
    <row r="155" spans="2:7" ht="15" hidden="1" customHeight="1" thickBot="1" x14ac:dyDescent="0.25">
      <c r="B155" s="377">
        <v>22070102</v>
      </c>
      <c r="C155" s="378" t="s">
        <v>1254</v>
      </c>
      <c r="D155" s="740" t="s">
        <v>1388</v>
      </c>
      <c r="E155" s="551"/>
      <c r="F155" s="552">
        <v>0</v>
      </c>
      <c r="G155" s="552"/>
    </row>
    <row r="156" spans="2:7" ht="15" hidden="1" customHeight="1" thickBot="1" x14ac:dyDescent="0.25">
      <c r="B156" s="377">
        <v>22070103</v>
      </c>
      <c r="C156" s="378" t="s">
        <v>1255</v>
      </c>
      <c r="D156" s="740" t="s">
        <v>1389</v>
      </c>
      <c r="E156" s="551"/>
      <c r="F156" s="552">
        <v>0</v>
      </c>
      <c r="G156" s="552"/>
    </row>
    <row r="157" spans="2:7" ht="15" hidden="1" customHeight="1" thickBot="1" x14ac:dyDescent="0.25">
      <c r="B157" s="377">
        <v>22070104</v>
      </c>
      <c r="C157" s="378" t="s">
        <v>1256</v>
      </c>
      <c r="D157" s="740" t="s">
        <v>1390</v>
      </c>
      <c r="E157" s="551"/>
      <c r="F157" s="552">
        <v>0</v>
      </c>
      <c r="G157" s="552"/>
    </row>
    <row r="158" spans="2:7" ht="15.75" hidden="1" customHeight="1" thickBot="1" x14ac:dyDescent="0.3">
      <c r="B158" s="384"/>
      <c r="C158" s="385" t="s">
        <v>1257</v>
      </c>
      <c r="D158" s="741">
        <v>0</v>
      </c>
      <c r="E158" s="559">
        <v>0</v>
      </c>
      <c r="F158" s="560">
        <v>0</v>
      </c>
      <c r="G158" s="560"/>
    </row>
    <row r="159" spans="2:7" ht="15.75" hidden="1" customHeight="1" thickBot="1" x14ac:dyDescent="0.3">
      <c r="B159" s="373">
        <v>22080000</v>
      </c>
      <c r="C159" s="374" t="s">
        <v>86</v>
      </c>
      <c r="D159" s="742"/>
      <c r="E159" s="548"/>
      <c r="F159" s="549"/>
      <c r="G159" s="549"/>
    </row>
    <row r="160" spans="2:7" ht="15.75" hidden="1" customHeight="1" thickBot="1" x14ac:dyDescent="0.3">
      <c r="B160" s="373">
        <v>22080100</v>
      </c>
      <c r="C160" s="374" t="s">
        <v>86</v>
      </c>
      <c r="D160" s="742"/>
      <c r="E160" s="548"/>
      <c r="F160" s="549"/>
      <c r="G160" s="549"/>
    </row>
    <row r="161" spans="2:7" ht="15" hidden="1" customHeight="1" thickBot="1" x14ac:dyDescent="0.25">
      <c r="B161" s="377">
        <v>22080101</v>
      </c>
      <c r="C161" s="378" t="s">
        <v>1258</v>
      </c>
      <c r="D161" s="740" t="s">
        <v>1391</v>
      </c>
      <c r="E161" s="551"/>
      <c r="F161" s="552">
        <v>0</v>
      </c>
      <c r="G161" s="552"/>
    </row>
    <row r="162" spans="2:7" ht="15" hidden="1" customHeight="1" thickBot="1" x14ac:dyDescent="0.25">
      <c r="B162" s="377">
        <v>22080102</v>
      </c>
      <c r="C162" s="378" t="s">
        <v>1259</v>
      </c>
      <c r="D162" s="740" t="s">
        <v>1392</v>
      </c>
      <c r="E162" s="551"/>
      <c r="F162" s="552">
        <v>0</v>
      </c>
      <c r="G162" s="552"/>
    </row>
    <row r="163" spans="2:7" ht="15.75" hidden="1" customHeight="1" thickBot="1" x14ac:dyDescent="0.3">
      <c r="B163" s="384"/>
      <c r="C163" s="385" t="s">
        <v>1260</v>
      </c>
      <c r="D163" s="741">
        <v>0</v>
      </c>
      <c r="E163" s="559">
        <v>0</v>
      </c>
      <c r="F163" s="560">
        <v>0</v>
      </c>
      <c r="G163" s="560"/>
    </row>
    <row r="164" spans="2:7" ht="10.5" hidden="1" customHeight="1" x14ac:dyDescent="0.25">
      <c r="B164" s="373">
        <v>23000000</v>
      </c>
      <c r="C164" s="374" t="s">
        <v>1261</v>
      </c>
      <c r="D164" s="742"/>
      <c r="E164" s="548"/>
      <c r="F164" s="549"/>
      <c r="G164" s="549"/>
    </row>
    <row r="165" spans="2:7" ht="15.75" hidden="1" customHeight="1" thickBot="1" x14ac:dyDescent="0.3">
      <c r="B165" s="373">
        <v>23040000</v>
      </c>
      <c r="C165" s="374" t="s">
        <v>1261</v>
      </c>
      <c r="D165" s="742"/>
      <c r="E165" s="548"/>
      <c r="F165" s="549"/>
      <c r="G165" s="549"/>
    </row>
    <row r="166" spans="2:7" ht="15.75" hidden="1" customHeight="1" thickBot="1" x14ac:dyDescent="0.3">
      <c r="B166" s="373">
        <v>23040100</v>
      </c>
      <c r="C166" s="374" t="s">
        <v>88</v>
      </c>
      <c r="D166" s="742"/>
      <c r="E166" s="548"/>
      <c r="F166" s="549"/>
      <c r="G166" s="549"/>
    </row>
    <row r="167" spans="2:7" ht="15" hidden="1" customHeight="1" thickBot="1" x14ac:dyDescent="0.25">
      <c r="B167" s="377">
        <v>23040101</v>
      </c>
      <c r="C167" s="378" t="s">
        <v>1262</v>
      </c>
      <c r="D167" s="740" t="s">
        <v>1393</v>
      </c>
      <c r="E167" s="551"/>
      <c r="F167" s="552">
        <v>0</v>
      </c>
      <c r="G167" s="552"/>
    </row>
    <row r="168" spans="2:7" ht="15" hidden="1" customHeight="1" thickBot="1" x14ac:dyDescent="0.25">
      <c r="B168" s="377">
        <v>23040102</v>
      </c>
      <c r="C168" s="378" t="s">
        <v>1263</v>
      </c>
      <c r="D168" s="740" t="s">
        <v>1394</v>
      </c>
      <c r="E168" s="551"/>
      <c r="F168" s="552">
        <v>0</v>
      </c>
      <c r="G168" s="552"/>
    </row>
    <row r="169" spans="2:7" ht="15" hidden="1" customHeight="1" thickBot="1" x14ac:dyDescent="0.25">
      <c r="B169" s="377">
        <v>23040103</v>
      </c>
      <c r="C169" s="378" t="s">
        <v>1264</v>
      </c>
      <c r="D169" s="740" t="s">
        <v>1395</v>
      </c>
      <c r="E169" s="551"/>
      <c r="F169" s="552">
        <v>0</v>
      </c>
      <c r="G169" s="552"/>
    </row>
    <row r="170" spans="2:7" ht="15" hidden="1" customHeight="1" thickBot="1" x14ac:dyDescent="0.25">
      <c r="B170" s="377">
        <v>23040104</v>
      </c>
      <c r="C170" s="378" t="s">
        <v>1265</v>
      </c>
      <c r="D170" s="740" t="s">
        <v>1396</v>
      </c>
      <c r="E170" s="551"/>
      <c r="F170" s="552">
        <v>0</v>
      </c>
      <c r="G170" s="552"/>
    </row>
    <row r="171" spans="2:7" ht="15" hidden="1" customHeight="1" thickBot="1" x14ac:dyDescent="0.25">
      <c r="B171" s="377">
        <v>23040105</v>
      </c>
      <c r="C171" s="378" t="s">
        <v>1266</v>
      </c>
      <c r="D171" s="740" t="s">
        <v>1397</v>
      </c>
      <c r="E171" s="551"/>
      <c r="F171" s="552">
        <v>0</v>
      </c>
      <c r="G171" s="552"/>
    </row>
    <row r="172" spans="2:7" ht="15.75" hidden="1" customHeight="1" thickBot="1" x14ac:dyDescent="0.3">
      <c r="B172" s="384"/>
      <c r="C172" s="385" t="s">
        <v>1267</v>
      </c>
      <c r="D172" s="741">
        <v>0</v>
      </c>
      <c r="E172" s="559">
        <v>0</v>
      </c>
      <c r="F172" s="560">
        <v>0</v>
      </c>
      <c r="G172" s="560"/>
    </row>
    <row r="173" spans="2:7" ht="15.75" hidden="1" customHeight="1" thickBot="1" x14ac:dyDescent="0.3">
      <c r="B173" s="373">
        <v>23050000</v>
      </c>
      <c r="C173" s="374" t="s">
        <v>90</v>
      </c>
      <c r="D173" s="742"/>
      <c r="E173" s="548"/>
      <c r="F173" s="549"/>
      <c r="G173" s="549"/>
    </row>
    <row r="174" spans="2:7" ht="15.75" hidden="1" customHeight="1" thickBot="1" x14ac:dyDescent="0.3">
      <c r="B174" s="373">
        <v>23050100</v>
      </c>
      <c r="C174" s="374" t="s">
        <v>90</v>
      </c>
      <c r="D174" s="742"/>
      <c r="E174" s="548"/>
      <c r="F174" s="549"/>
      <c r="G174" s="549"/>
    </row>
    <row r="175" spans="2:7" ht="15" hidden="1" customHeight="1" thickBot="1" x14ac:dyDescent="0.25">
      <c r="B175" s="377">
        <v>23050101</v>
      </c>
      <c r="C175" s="378" t="s">
        <v>1276</v>
      </c>
      <c r="D175" s="740" t="s">
        <v>1398</v>
      </c>
      <c r="E175" s="551"/>
      <c r="F175" s="552">
        <v>0</v>
      </c>
      <c r="G175" s="552"/>
    </row>
    <row r="176" spans="2:7" ht="15" hidden="1" customHeight="1" thickBot="1" x14ac:dyDescent="0.25">
      <c r="B176" s="377">
        <v>23050102</v>
      </c>
      <c r="C176" s="378" t="s">
        <v>1269</v>
      </c>
      <c r="D176" s="740" t="s">
        <v>1399</v>
      </c>
      <c r="E176" s="551"/>
      <c r="F176" s="552">
        <v>0</v>
      </c>
      <c r="G176" s="552"/>
    </row>
    <row r="177" spans="2:7" ht="15" hidden="1" customHeight="1" thickBot="1" x14ac:dyDescent="0.25">
      <c r="B177" s="377">
        <v>23050103</v>
      </c>
      <c r="C177" s="378" t="s">
        <v>1270</v>
      </c>
      <c r="D177" s="740" t="s">
        <v>1400</v>
      </c>
      <c r="E177" s="551"/>
      <c r="F177" s="552">
        <v>0</v>
      </c>
      <c r="G177" s="552"/>
    </row>
    <row r="178" spans="2:7" ht="11.25" hidden="1" customHeight="1" x14ac:dyDescent="0.2">
      <c r="B178" s="377">
        <v>23050104</v>
      </c>
      <c r="C178" s="378" t="s">
        <v>1271</v>
      </c>
      <c r="D178" s="740" t="s">
        <v>1401</v>
      </c>
      <c r="E178" s="551"/>
      <c r="F178" s="552">
        <v>0</v>
      </c>
      <c r="G178" s="552"/>
    </row>
    <row r="179" spans="2:7" ht="20.25" hidden="1" customHeight="1" thickBot="1" x14ac:dyDescent="0.25">
      <c r="B179" s="377">
        <v>23050105</v>
      </c>
      <c r="C179" s="378" t="s">
        <v>1215</v>
      </c>
      <c r="D179" s="740" t="s">
        <v>1402</v>
      </c>
      <c r="E179" s="551"/>
      <c r="F179" s="552">
        <v>0</v>
      </c>
      <c r="G179" s="552"/>
    </row>
    <row r="180" spans="2:7" ht="19.5" hidden="1" customHeight="1" thickBot="1" x14ac:dyDescent="0.3">
      <c r="B180" s="384"/>
      <c r="C180" s="385" t="s">
        <v>1272</v>
      </c>
      <c r="D180" s="741"/>
      <c r="E180" s="559">
        <v>0</v>
      </c>
      <c r="F180" s="560">
        <v>0</v>
      </c>
      <c r="G180" s="560"/>
    </row>
    <row r="181" spans="2:7" ht="19.5" thickBot="1" x14ac:dyDescent="0.35">
      <c r="B181" s="398"/>
      <c r="C181" s="399" t="s">
        <v>1273</v>
      </c>
      <c r="D181" s="399"/>
      <c r="E181" s="571">
        <f>E180+E172+E163+E158+E151+E148+E138+E134+E124+E113+E97+E88+E80+E69+E60+E56+E41+E26+E14</f>
        <v>11717490</v>
      </c>
      <c r="F181" s="572">
        <v>30000000</v>
      </c>
      <c r="G181" s="572"/>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1405</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t="15" thickBot="1" x14ac:dyDescent="0.25">
      <c r="B10" s="377">
        <v>22020101</v>
      </c>
      <c r="C10" s="378" t="s">
        <v>1123</v>
      </c>
      <c r="D10" s="740" t="s">
        <v>1277</v>
      </c>
      <c r="E10" s="551"/>
      <c r="F10" s="552">
        <v>500000</v>
      </c>
      <c r="G10" s="552"/>
    </row>
    <row r="11" spans="2:7" ht="15" hidden="1" thickBot="1" x14ac:dyDescent="0.25">
      <c r="B11" s="377">
        <v>22020102</v>
      </c>
      <c r="C11" s="378" t="s">
        <v>1124</v>
      </c>
      <c r="D11" s="740" t="s">
        <v>1278</v>
      </c>
      <c r="E11" s="551"/>
      <c r="F11" s="552">
        <v>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0</v>
      </c>
      <c r="F14" s="560">
        <v>500000</v>
      </c>
      <c r="G14" s="560"/>
    </row>
    <row r="15" spans="2:7" ht="15" hidden="1" x14ac:dyDescent="0.25">
      <c r="B15" s="373">
        <v>22020200</v>
      </c>
      <c r="C15" s="374" t="s">
        <v>56</v>
      </c>
      <c r="D15" s="742"/>
      <c r="E15" s="548"/>
      <c r="F15" s="549"/>
      <c r="G15" s="549"/>
    </row>
    <row r="16" spans="2:7" hidden="1" x14ac:dyDescent="0.2">
      <c r="B16" s="377">
        <v>22020201</v>
      </c>
      <c r="C16" s="378" t="s">
        <v>1128</v>
      </c>
      <c r="D16" s="740" t="s">
        <v>1281</v>
      </c>
      <c r="E16" s="551"/>
      <c r="F16" s="552">
        <v>0</v>
      </c>
      <c r="G16" s="552"/>
    </row>
    <row r="17" spans="2:7" hidden="1" x14ac:dyDescent="0.2">
      <c r="B17" s="377">
        <v>22020202</v>
      </c>
      <c r="C17" s="378" t="s">
        <v>1129</v>
      </c>
      <c r="D17" s="740" t="s">
        <v>1282</v>
      </c>
      <c r="E17" s="551"/>
      <c r="F17" s="552">
        <v>0</v>
      </c>
      <c r="G17" s="552"/>
    </row>
    <row r="18" spans="2:7" hidden="1" x14ac:dyDescent="0.2">
      <c r="B18" s="377">
        <v>22020203</v>
      </c>
      <c r="C18" s="378" t="s">
        <v>1130</v>
      </c>
      <c r="D18" s="740" t="s">
        <v>1283</v>
      </c>
      <c r="E18" s="551"/>
      <c r="F18" s="552">
        <v>0</v>
      </c>
      <c r="G18" s="552"/>
    </row>
    <row r="19" spans="2:7" hidden="1" x14ac:dyDescent="0.2">
      <c r="B19" s="377">
        <v>22020204</v>
      </c>
      <c r="C19" s="378" t="s">
        <v>1131</v>
      </c>
      <c r="D19" s="740" t="s">
        <v>1284</v>
      </c>
      <c r="E19" s="551"/>
      <c r="F19" s="552">
        <v>0</v>
      </c>
      <c r="G19" s="552"/>
    </row>
    <row r="20" spans="2:7" hidden="1" x14ac:dyDescent="0.2">
      <c r="B20" s="377">
        <v>22020205</v>
      </c>
      <c r="C20" s="378" t="s">
        <v>1132</v>
      </c>
      <c r="D20" s="740" t="s">
        <v>1285</v>
      </c>
      <c r="E20" s="551"/>
      <c r="F20" s="552">
        <v>0</v>
      </c>
      <c r="G20" s="552"/>
    </row>
    <row r="21" spans="2:7" hidden="1" x14ac:dyDescent="0.2">
      <c r="B21" s="377">
        <v>22020206</v>
      </c>
      <c r="C21" s="378" t="s">
        <v>1133</v>
      </c>
      <c r="D21" s="740" t="s">
        <v>1286</v>
      </c>
      <c r="E21" s="551"/>
      <c r="F21" s="552">
        <v>0</v>
      </c>
      <c r="G21" s="552"/>
    </row>
    <row r="22" spans="2:7" hidden="1" x14ac:dyDescent="0.2">
      <c r="B22" s="377">
        <v>22020207</v>
      </c>
      <c r="C22" s="378" t="s">
        <v>1134</v>
      </c>
      <c r="D22" s="740" t="s">
        <v>1287</v>
      </c>
      <c r="E22" s="551"/>
      <c r="F22" s="552">
        <v>0</v>
      </c>
      <c r="G22" s="552"/>
    </row>
    <row r="23" spans="2:7" hidden="1" x14ac:dyDescent="0.2">
      <c r="B23" s="377">
        <v>22020208</v>
      </c>
      <c r="C23" s="378" t="s">
        <v>1135</v>
      </c>
      <c r="D23" s="740" t="s">
        <v>1288</v>
      </c>
      <c r="E23" s="551"/>
      <c r="F23" s="552">
        <v>0</v>
      </c>
      <c r="G23" s="552"/>
    </row>
    <row r="24" spans="2:7" hidden="1" x14ac:dyDescent="0.2">
      <c r="B24" s="377">
        <v>22020209</v>
      </c>
      <c r="C24" s="378" t="s">
        <v>1136</v>
      </c>
      <c r="D24" s="740" t="s">
        <v>1289</v>
      </c>
      <c r="E24" s="551"/>
      <c r="F24" s="552">
        <v>0</v>
      </c>
      <c r="G24" s="552"/>
    </row>
    <row r="25" spans="2:7" hidden="1" x14ac:dyDescent="0.2">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ht="15" x14ac:dyDescent="0.25">
      <c r="B27" s="373">
        <v>22020300</v>
      </c>
      <c r="C27" s="374" t="s">
        <v>58</v>
      </c>
      <c r="D27" s="742"/>
      <c r="E27" s="548"/>
      <c r="F27" s="549"/>
      <c r="G27" s="549"/>
    </row>
    <row r="28" spans="2:7" ht="15" thickBot="1" x14ac:dyDescent="0.25">
      <c r="B28" s="377">
        <v>22020301</v>
      </c>
      <c r="C28" s="378" t="s">
        <v>1139</v>
      </c>
      <c r="D28" s="740" t="s">
        <v>1291</v>
      </c>
      <c r="E28" s="551"/>
      <c r="F28" s="552">
        <v>800000</v>
      </c>
      <c r="G28" s="552"/>
    </row>
    <row r="29" spans="2:7" ht="15" hidden="1" thickBot="1" x14ac:dyDescent="0.25">
      <c r="B29" s="377">
        <v>22020302</v>
      </c>
      <c r="C29" s="378" t="s">
        <v>1140</v>
      </c>
      <c r="D29" s="740" t="s">
        <v>1292</v>
      </c>
      <c r="E29" s="551"/>
      <c r="F29" s="552">
        <v>0</v>
      </c>
      <c r="G29" s="552"/>
    </row>
    <row r="30" spans="2:7" ht="15" hidden="1" thickBot="1" x14ac:dyDescent="0.25">
      <c r="B30" s="377">
        <v>22020303</v>
      </c>
      <c r="C30" s="378" t="s">
        <v>1141</v>
      </c>
      <c r="D30" s="740" t="s">
        <v>1293</v>
      </c>
      <c r="E30" s="551"/>
      <c r="F30" s="552">
        <v>0</v>
      </c>
      <c r="G30" s="552"/>
    </row>
    <row r="31" spans="2:7" ht="15" hidden="1" thickBot="1" x14ac:dyDescent="0.25">
      <c r="B31" s="377">
        <v>22020304</v>
      </c>
      <c r="C31" s="378" t="s">
        <v>1142</v>
      </c>
      <c r="D31" s="740" t="s">
        <v>1294</v>
      </c>
      <c r="E31" s="551"/>
      <c r="F31" s="552">
        <v>0</v>
      </c>
      <c r="G31" s="552"/>
    </row>
    <row r="32" spans="2:7" ht="15" hidden="1" thickBot="1" x14ac:dyDescent="0.25">
      <c r="B32" s="377">
        <v>22020305</v>
      </c>
      <c r="C32" s="378" t="s">
        <v>1143</v>
      </c>
      <c r="D32" s="740" t="s">
        <v>1295</v>
      </c>
      <c r="E32" s="551"/>
      <c r="F32" s="552">
        <v>0</v>
      </c>
      <c r="G32" s="552"/>
    </row>
    <row r="33" spans="2:7" ht="15" hidden="1" thickBot="1" x14ac:dyDescent="0.25">
      <c r="B33" s="377">
        <v>22020306</v>
      </c>
      <c r="C33" s="378" t="s">
        <v>1144</v>
      </c>
      <c r="D33" s="740" t="s">
        <v>1296</v>
      </c>
      <c r="E33" s="551"/>
      <c r="F33" s="552">
        <v>0</v>
      </c>
      <c r="G33" s="552"/>
    </row>
    <row r="34" spans="2:7" ht="15" hidden="1" thickBot="1" x14ac:dyDescent="0.25">
      <c r="B34" s="377">
        <v>22020307</v>
      </c>
      <c r="C34" s="378" t="s">
        <v>1145</v>
      </c>
      <c r="D34" s="740" t="s">
        <v>1297</v>
      </c>
      <c r="E34" s="551"/>
      <c r="F34" s="552">
        <v>0</v>
      </c>
      <c r="G34" s="552"/>
    </row>
    <row r="35" spans="2:7" ht="15" hidden="1" thickBot="1" x14ac:dyDescent="0.25">
      <c r="B35" s="377">
        <v>22020308</v>
      </c>
      <c r="C35" s="378" t="s">
        <v>1146</v>
      </c>
      <c r="D35" s="740" t="s">
        <v>1298</v>
      </c>
      <c r="E35" s="551"/>
      <c r="F35" s="552">
        <v>0</v>
      </c>
      <c r="G35" s="552"/>
    </row>
    <row r="36" spans="2:7" ht="15" hidden="1" thickBot="1" x14ac:dyDescent="0.25">
      <c r="B36" s="377">
        <v>22020309</v>
      </c>
      <c r="C36" s="378" t="s">
        <v>1147</v>
      </c>
      <c r="D36" s="740" t="s">
        <v>1299</v>
      </c>
      <c r="E36" s="551"/>
      <c r="F36" s="552">
        <v>0</v>
      </c>
      <c r="G36" s="552"/>
    </row>
    <row r="37" spans="2:7" ht="15" hidden="1"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0</v>
      </c>
      <c r="F41" s="560">
        <f>SUM(F28:F40)</f>
        <v>800000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c r="F43" s="552">
        <v>800000</v>
      </c>
      <c r="G43" s="552"/>
    </row>
    <row r="44" spans="2:7" x14ac:dyDescent="0.2">
      <c r="B44" s="377">
        <v>22020402</v>
      </c>
      <c r="C44" s="378" t="s">
        <v>1154</v>
      </c>
      <c r="D44" s="740" t="s">
        <v>1305</v>
      </c>
      <c r="E44" s="551"/>
      <c r="F44" s="552">
        <v>1000000</v>
      </c>
      <c r="G44" s="552"/>
    </row>
    <row r="45" spans="2:7" hidden="1" x14ac:dyDescent="0.2">
      <c r="B45" s="377">
        <v>22020403</v>
      </c>
      <c r="C45" s="378" t="s">
        <v>1155</v>
      </c>
      <c r="D45" s="740" t="s">
        <v>1306</v>
      </c>
      <c r="E45" s="551"/>
      <c r="F45" s="552">
        <v>0</v>
      </c>
      <c r="G45" s="552"/>
    </row>
    <row r="46" spans="2:7" x14ac:dyDescent="0.2">
      <c r="B46" s="377">
        <v>22020404</v>
      </c>
      <c r="C46" s="378" t="s">
        <v>1156</v>
      </c>
      <c r="D46" s="740" t="s">
        <v>1307</v>
      </c>
      <c r="E46" s="551"/>
      <c r="F46" s="552">
        <v>500000</v>
      </c>
      <c r="G46" s="552"/>
    </row>
    <row r="47" spans="2:7" ht="15" thickBot="1" x14ac:dyDescent="0.25">
      <c r="B47" s="377">
        <v>22020405</v>
      </c>
      <c r="C47" s="378" t="s">
        <v>1157</v>
      </c>
      <c r="D47" s="740" t="s">
        <v>1308</v>
      </c>
      <c r="E47" s="551"/>
      <c r="F47" s="552">
        <v>400000</v>
      </c>
      <c r="G47" s="552"/>
    </row>
    <row r="48" spans="2:7" ht="15" hidden="1" thickBot="1" x14ac:dyDescent="0.25">
      <c r="B48" s="377">
        <v>22020406</v>
      </c>
      <c r="C48" s="378" t="s">
        <v>1158</v>
      </c>
      <c r="D48" s="740" t="s">
        <v>1309</v>
      </c>
      <c r="E48" s="551"/>
      <c r="F48" s="552">
        <v>0</v>
      </c>
      <c r="G48" s="552"/>
    </row>
    <row r="49" spans="2:7" ht="15" hidden="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0</v>
      </c>
      <c r="F56" s="560">
        <f>SUM(F43:F55)</f>
        <v>2700000</v>
      </c>
      <c r="G56" s="560"/>
    </row>
    <row r="57" spans="2:7" ht="15" hidden="1" x14ac:dyDescent="0.25">
      <c r="B57" s="373">
        <v>22020500</v>
      </c>
      <c r="C57" s="374" t="s">
        <v>62</v>
      </c>
      <c r="D57" s="742"/>
      <c r="E57" s="548"/>
      <c r="F57" s="549"/>
      <c r="G57" s="549"/>
    </row>
    <row r="58" spans="2:7" hidden="1" x14ac:dyDescent="0.2">
      <c r="B58" s="377">
        <v>22020501</v>
      </c>
      <c r="C58" s="378" t="s">
        <v>1168</v>
      </c>
      <c r="D58" s="740" t="s">
        <v>1317</v>
      </c>
      <c r="E58" s="551"/>
      <c r="F58" s="552">
        <v>0</v>
      </c>
      <c r="G58" s="552"/>
    </row>
    <row r="59" spans="2:7" hidden="1" x14ac:dyDescent="0.2">
      <c r="B59" s="377">
        <v>22020502</v>
      </c>
      <c r="C59" s="378" t="s">
        <v>1169</v>
      </c>
      <c r="D59" s="740" t="s">
        <v>1318</v>
      </c>
      <c r="E59" s="551"/>
      <c r="F59" s="552">
        <v>0</v>
      </c>
      <c r="G59" s="552"/>
    </row>
    <row r="60" spans="2:7" ht="15.75" hidden="1" thickBot="1" x14ac:dyDescent="0.3">
      <c r="B60" s="384"/>
      <c r="C60" s="385" t="s">
        <v>1170</v>
      </c>
      <c r="D60" s="741">
        <v>0</v>
      </c>
      <c r="E60" s="560">
        <f>SUM(E58:E59)</f>
        <v>0</v>
      </c>
      <c r="F60" s="560">
        <f>SUM(F58:F59)</f>
        <v>0</v>
      </c>
      <c r="G60" s="560"/>
    </row>
    <row r="61" spans="2:7" ht="15" hidden="1"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idden="1" x14ac:dyDescent="0.2">
      <c r="B63" s="377">
        <v>22020602</v>
      </c>
      <c r="C63" s="378" t="s">
        <v>1172</v>
      </c>
      <c r="D63" s="740" t="s">
        <v>1320</v>
      </c>
      <c r="E63" s="551"/>
      <c r="F63" s="552">
        <v>0</v>
      </c>
      <c r="G63" s="552"/>
    </row>
    <row r="64" spans="2:7" hidden="1" x14ac:dyDescent="0.2">
      <c r="B64" s="377">
        <v>22020603</v>
      </c>
      <c r="C64" s="378" t="s">
        <v>1173</v>
      </c>
      <c r="D64" s="740" t="s">
        <v>1321</v>
      </c>
      <c r="E64" s="551"/>
      <c r="F64" s="552">
        <v>0</v>
      </c>
      <c r="G64" s="552"/>
    </row>
    <row r="65" spans="2:7" hidden="1" x14ac:dyDescent="0.2">
      <c r="B65" s="377">
        <v>22020604</v>
      </c>
      <c r="C65" s="378" t="s">
        <v>1174</v>
      </c>
      <c r="D65" s="740" t="s">
        <v>1322</v>
      </c>
      <c r="E65" s="551"/>
      <c r="F65" s="552">
        <v>0</v>
      </c>
      <c r="G65" s="552"/>
    </row>
    <row r="66" spans="2:7" hidden="1" x14ac:dyDescent="0.2">
      <c r="B66" s="377">
        <v>22020605</v>
      </c>
      <c r="C66" s="378" t="s">
        <v>1175</v>
      </c>
      <c r="D66" s="740" t="s">
        <v>1323</v>
      </c>
      <c r="E66" s="551"/>
      <c r="F66" s="552">
        <v>0</v>
      </c>
      <c r="G66" s="552"/>
    </row>
    <row r="67" spans="2:7" hidden="1" x14ac:dyDescent="0.2">
      <c r="B67" s="377">
        <v>22020606</v>
      </c>
      <c r="C67" s="378" t="s">
        <v>1176</v>
      </c>
      <c r="D67" s="740" t="s">
        <v>1324</v>
      </c>
      <c r="E67" s="551"/>
      <c r="F67" s="552">
        <v>0</v>
      </c>
      <c r="G67" s="552"/>
    </row>
    <row r="68" spans="2:7" hidden="1" x14ac:dyDescent="0.2">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 hidden="1" x14ac:dyDescent="0.25">
      <c r="B70" s="373">
        <v>22020700</v>
      </c>
      <c r="C70" s="374" t="s">
        <v>66</v>
      </c>
      <c r="D70" s="742"/>
      <c r="E70" s="548"/>
      <c r="F70" s="549"/>
      <c r="G70" s="549"/>
    </row>
    <row r="71" spans="2:7" hidden="1" x14ac:dyDescent="0.2">
      <c r="B71" s="377">
        <v>22020701</v>
      </c>
      <c r="C71" s="378" t="s">
        <v>1179</v>
      </c>
      <c r="D71" s="740" t="s">
        <v>1326</v>
      </c>
      <c r="E71" s="551"/>
      <c r="F71" s="552">
        <v>0</v>
      </c>
      <c r="G71" s="552"/>
    </row>
    <row r="72" spans="2:7" hidden="1" x14ac:dyDescent="0.2">
      <c r="B72" s="377">
        <v>22020702</v>
      </c>
      <c r="C72" s="378" t="s">
        <v>1180</v>
      </c>
      <c r="D72" s="740" t="s">
        <v>1327</v>
      </c>
      <c r="E72" s="551"/>
      <c r="F72" s="552">
        <v>0</v>
      </c>
      <c r="G72" s="552"/>
    </row>
    <row r="73" spans="2:7" hidden="1" x14ac:dyDescent="0.2">
      <c r="B73" s="377">
        <v>22020703</v>
      </c>
      <c r="C73" s="378" t="s">
        <v>1181</v>
      </c>
      <c r="D73" s="740" t="s">
        <v>1328</v>
      </c>
      <c r="E73" s="551"/>
      <c r="F73" s="552">
        <v>0</v>
      </c>
      <c r="G73" s="552"/>
    </row>
    <row r="74" spans="2:7" hidden="1" x14ac:dyDescent="0.2">
      <c r="B74" s="377">
        <v>22020704</v>
      </c>
      <c r="C74" s="378" t="s">
        <v>1182</v>
      </c>
      <c r="D74" s="740" t="s">
        <v>1329</v>
      </c>
      <c r="E74" s="551"/>
      <c r="F74" s="552">
        <v>0</v>
      </c>
      <c r="G74" s="552"/>
    </row>
    <row r="75" spans="2:7" hidden="1" x14ac:dyDescent="0.2">
      <c r="B75" s="377">
        <v>22020705</v>
      </c>
      <c r="C75" s="378" t="s">
        <v>1183</v>
      </c>
      <c r="D75" s="740" t="s">
        <v>1330</v>
      </c>
      <c r="E75" s="551"/>
      <c r="F75" s="552">
        <v>0</v>
      </c>
      <c r="G75" s="552"/>
    </row>
    <row r="76" spans="2:7" hidden="1" x14ac:dyDescent="0.2">
      <c r="B76" s="377">
        <v>22020706</v>
      </c>
      <c r="C76" s="378" t="s">
        <v>1184</v>
      </c>
      <c r="D76" s="740" t="s">
        <v>1331</v>
      </c>
      <c r="E76" s="551"/>
      <c r="F76" s="552">
        <v>0</v>
      </c>
      <c r="G76" s="552"/>
    </row>
    <row r="77" spans="2:7" hidden="1" x14ac:dyDescent="0.2">
      <c r="B77" s="377">
        <v>22020707</v>
      </c>
      <c r="C77" s="378" t="s">
        <v>1185</v>
      </c>
      <c r="D77" s="740" t="s">
        <v>1332</v>
      </c>
      <c r="E77" s="551"/>
      <c r="F77" s="552">
        <v>0</v>
      </c>
      <c r="G77" s="552"/>
    </row>
    <row r="78" spans="2:7" hidden="1" x14ac:dyDescent="0.2">
      <c r="B78" s="377">
        <v>22020708</v>
      </c>
      <c r="C78" s="378" t="s">
        <v>1186</v>
      </c>
      <c r="D78" s="740" t="s">
        <v>1333</v>
      </c>
      <c r="E78" s="551"/>
      <c r="F78" s="552">
        <v>0</v>
      </c>
      <c r="G78" s="552"/>
    </row>
    <row r="79" spans="2:7" hidden="1" x14ac:dyDescent="0.2">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 x14ac:dyDescent="0.25">
      <c r="B81" s="373">
        <v>22020800</v>
      </c>
      <c r="C81" s="374" t="s">
        <v>68</v>
      </c>
      <c r="D81" s="742"/>
      <c r="E81" s="548"/>
      <c r="F81" s="549"/>
      <c r="G81" s="549"/>
    </row>
    <row r="82" spans="2:7" x14ac:dyDescent="0.2">
      <c r="B82" s="377">
        <v>22020801</v>
      </c>
      <c r="C82" s="378" t="s">
        <v>1189</v>
      </c>
      <c r="D82" s="740" t="s">
        <v>1335</v>
      </c>
      <c r="E82" s="551"/>
      <c r="F82" s="552">
        <v>800000</v>
      </c>
      <c r="G82" s="552"/>
    </row>
    <row r="83" spans="2:7" hidden="1" x14ac:dyDescent="0.2">
      <c r="B83" s="377">
        <v>22020802</v>
      </c>
      <c r="C83" s="378" t="s">
        <v>1190</v>
      </c>
      <c r="D83" s="740" t="s">
        <v>1336</v>
      </c>
      <c r="E83" s="551"/>
      <c r="F83" s="552">
        <v>0</v>
      </c>
      <c r="G83" s="552"/>
    </row>
    <row r="84" spans="2:7" ht="15" thickBot="1" x14ac:dyDescent="0.25">
      <c r="B84" s="377">
        <v>22020803</v>
      </c>
      <c r="C84" s="378" t="s">
        <v>1191</v>
      </c>
      <c r="D84" s="740" t="s">
        <v>1337</v>
      </c>
      <c r="E84" s="551"/>
      <c r="F84" s="552">
        <v>700000</v>
      </c>
      <c r="G84" s="552"/>
    </row>
    <row r="85" spans="2:7" ht="15" hidden="1" thickBot="1" x14ac:dyDescent="0.25">
      <c r="B85" s="377">
        <v>22020804</v>
      </c>
      <c r="C85" s="378" t="s">
        <v>1192</v>
      </c>
      <c r="D85" s="740" t="s">
        <v>1338</v>
      </c>
      <c r="E85" s="551"/>
      <c r="F85" s="552">
        <v>0</v>
      </c>
      <c r="G85" s="552"/>
    </row>
    <row r="86" spans="2:7" ht="15" hidden="1" thickBot="1" x14ac:dyDescent="0.25">
      <c r="B86" s="377">
        <v>22020805</v>
      </c>
      <c r="C86" s="378" t="s">
        <v>1193</v>
      </c>
      <c r="D86" s="740" t="s">
        <v>1339</v>
      </c>
      <c r="E86" s="551"/>
      <c r="F86" s="552">
        <v>0</v>
      </c>
      <c r="G86" s="552"/>
    </row>
    <row r="87" spans="2:7" ht="15" hidden="1" thickBot="1" x14ac:dyDescent="0.25">
      <c r="B87" s="377">
        <v>22020806</v>
      </c>
      <c r="C87" s="378" t="s">
        <v>1194</v>
      </c>
      <c r="D87" s="740" t="s">
        <v>1340</v>
      </c>
      <c r="E87" s="551"/>
      <c r="F87" s="552">
        <v>0</v>
      </c>
      <c r="G87" s="552"/>
    </row>
    <row r="88" spans="2:7" ht="15.75" thickBot="1" x14ac:dyDescent="0.3">
      <c r="B88" s="384"/>
      <c r="C88" s="385" t="s">
        <v>1195</v>
      </c>
      <c r="D88" s="741">
        <v>0</v>
      </c>
      <c r="E88" s="559">
        <f>SUM(E82:E87)</f>
        <v>0</v>
      </c>
      <c r="F88" s="560">
        <v>1500000</v>
      </c>
      <c r="G88" s="560"/>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x14ac:dyDescent="0.25">
      <c r="B98" s="373">
        <v>22021000</v>
      </c>
      <c r="C98" s="374" t="s">
        <v>72</v>
      </c>
      <c r="D98" s="742"/>
      <c r="E98" s="548"/>
      <c r="F98" s="549"/>
      <c r="G98" s="549"/>
    </row>
    <row r="99" spans="2:7" x14ac:dyDescent="0.2">
      <c r="B99" s="377">
        <v>22021001</v>
      </c>
      <c r="C99" s="378" t="s">
        <v>1204</v>
      </c>
      <c r="D99" s="740" t="s">
        <v>1348</v>
      </c>
      <c r="E99" s="551"/>
      <c r="F99" s="552">
        <v>500000</v>
      </c>
      <c r="G99" s="552"/>
    </row>
    <row r="100" spans="2:7" hidden="1" x14ac:dyDescent="0.2">
      <c r="B100" s="377">
        <v>22021002</v>
      </c>
      <c r="C100" s="378" t="s">
        <v>1205</v>
      </c>
      <c r="D100" s="740" t="s">
        <v>1349</v>
      </c>
      <c r="E100" s="551"/>
      <c r="F100" s="552">
        <v>0</v>
      </c>
      <c r="G100" s="552"/>
    </row>
    <row r="101" spans="2:7" hidden="1" x14ac:dyDescent="0.2">
      <c r="B101" s="377">
        <v>22021003</v>
      </c>
      <c r="C101" s="378" t="s">
        <v>1206</v>
      </c>
      <c r="D101" s="740" t="s">
        <v>1350</v>
      </c>
      <c r="E101" s="551"/>
      <c r="F101" s="552">
        <v>0</v>
      </c>
      <c r="G101" s="552"/>
    </row>
    <row r="102" spans="2:7" hidden="1" x14ac:dyDescent="0.2">
      <c r="B102" s="377">
        <v>22021004</v>
      </c>
      <c r="C102" s="378" t="s">
        <v>1207</v>
      </c>
      <c r="D102" s="740" t="s">
        <v>1351</v>
      </c>
      <c r="E102" s="551"/>
      <c r="F102" s="552">
        <v>0</v>
      </c>
      <c r="G102" s="552"/>
    </row>
    <row r="103" spans="2:7" hidden="1" x14ac:dyDescent="0.2">
      <c r="B103" s="377">
        <v>22021006</v>
      </c>
      <c r="C103" s="378" t="s">
        <v>1208</v>
      </c>
      <c r="D103" s="740" t="s">
        <v>1352</v>
      </c>
      <c r="E103" s="551"/>
      <c r="F103" s="552">
        <v>0</v>
      </c>
      <c r="G103" s="552"/>
    </row>
    <row r="104" spans="2:7" hidden="1" x14ac:dyDescent="0.2">
      <c r="B104" s="377">
        <v>22021007</v>
      </c>
      <c r="C104" s="378" t="s">
        <v>1209</v>
      </c>
      <c r="D104" s="740" t="s">
        <v>1353</v>
      </c>
      <c r="E104" s="551"/>
      <c r="F104" s="552">
        <v>0</v>
      </c>
      <c r="G104" s="552"/>
    </row>
    <row r="105" spans="2:7" ht="15" thickBot="1" x14ac:dyDescent="0.25">
      <c r="B105" s="377">
        <v>22021008</v>
      </c>
      <c r="C105" s="378" t="s">
        <v>1210</v>
      </c>
      <c r="D105" s="740" t="s">
        <v>1354</v>
      </c>
      <c r="E105" s="551"/>
      <c r="F105" s="552">
        <v>18000000</v>
      </c>
      <c r="G105" s="552"/>
    </row>
    <row r="106" spans="2:7" ht="15" hidden="1" thickBot="1" x14ac:dyDescent="0.25">
      <c r="B106" s="377">
        <v>22021009</v>
      </c>
      <c r="C106" s="378" t="s">
        <v>1211</v>
      </c>
      <c r="D106" s="740" t="s">
        <v>1355</v>
      </c>
      <c r="E106" s="551"/>
      <c r="F106" s="552">
        <v>0</v>
      </c>
      <c r="G106" s="552"/>
    </row>
    <row r="107" spans="2:7" ht="15" hidden="1" thickBot="1" x14ac:dyDescent="0.25">
      <c r="B107" s="377">
        <v>22021010</v>
      </c>
      <c r="C107" s="378" t="s">
        <v>1212</v>
      </c>
      <c r="D107" s="740" t="s">
        <v>1356</v>
      </c>
      <c r="E107" s="551"/>
      <c r="F107" s="552">
        <v>0</v>
      </c>
      <c r="G107" s="552"/>
    </row>
    <row r="108" spans="2:7" ht="15" hidden="1" thickBot="1" x14ac:dyDescent="0.25">
      <c r="B108" s="377">
        <v>22021014</v>
      </c>
      <c r="C108" s="378" t="s">
        <v>1213</v>
      </c>
      <c r="D108" s="740" t="s">
        <v>1357</v>
      </c>
      <c r="E108" s="551"/>
      <c r="F108" s="552">
        <v>0</v>
      </c>
      <c r="G108" s="552"/>
    </row>
    <row r="109" spans="2:7" ht="15" hidden="1" thickBot="1" x14ac:dyDescent="0.25">
      <c r="B109" s="377">
        <v>22021020</v>
      </c>
      <c r="C109" s="378" t="s">
        <v>1214</v>
      </c>
      <c r="D109" s="740" t="s">
        <v>1358</v>
      </c>
      <c r="E109" s="551"/>
      <c r="F109" s="552">
        <v>0</v>
      </c>
      <c r="G109" s="552"/>
    </row>
    <row r="110" spans="2:7" ht="15" hidden="1" thickBot="1" x14ac:dyDescent="0.25">
      <c r="B110" s="377">
        <v>22021037</v>
      </c>
      <c r="C110" s="378" t="s">
        <v>1215</v>
      </c>
      <c r="D110" s="740" t="s">
        <v>1359</v>
      </c>
      <c r="E110" s="551"/>
      <c r="F110" s="552">
        <v>0</v>
      </c>
      <c r="G110" s="552"/>
    </row>
    <row r="111" spans="2:7" ht="15" hidden="1" thickBot="1" x14ac:dyDescent="0.25">
      <c r="B111" s="377">
        <v>22021041</v>
      </c>
      <c r="C111" s="378" t="s">
        <v>1216</v>
      </c>
      <c r="D111" s="740" t="s">
        <v>1360</v>
      </c>
      <c r="E111" s="551"/>
      <c r="F111" s="552">
        <v>0</v>
      </c>
      <c r="G111" s="552"/>
    </row>
    <row r="112" spans="2:7" ht="15" hidden="1" thickBot="1" x14ac:dyDescent="0.25">
      <c r="B112" s="377">
        <v>22021042</v>
      </c>
      <c r="C112" s="378" t="s">
        <v>1217</v>
      </c>
      <c r="D112" s="740" t="s">
        <v>1361</v>
      </c>
      <c r="E112" s="551"/>
      <c r="F112" s="552">
        <v>0</v>
      </c>
      <c r="G112" s="552"/>
    </row>
    <row r="113" spans="2:7" ht="15.75" thickBot="1" x14ac:dyDescent="0.3">
      <c r="B113" s="384"/>
      <c r="C113" s="385" t="s">
        <v>1219</v>
      </c>
      <c r="D113" s="741">
        <v>0</v>
      </c>
      <c r="E113" s="560">
        <f>SUM(E99:E112)</f>
        <v>0</v>
      </c>
      <c r="F113" s="560">
        <f>SUM(F99:F112)</f>
        <v>18500000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
        <v>1362</v>
      </c>
      <c r="E116" s="551"/>
      <c r="F116" s="552">
        <v>0</v>
      </c>
      <c r="G116" s="552"/>
    </row>
    <row r="117" spans="2:7" hidden="1" x14ac:dyDescent="0.2">
      <c r="B117" s="377">
        <v>22030102</v>
      </c>
      <c r="C117" s="378" t="s">
        <v>1222</v>
      </c>
      <c r="D117" s="740" t="s">
        <v>1363</v>
      </c>
      <c r="E117" s="551"/>
      <c r="F117" s="552">
        <v>0</v>
      </c>
      <c r="G117" s="552"/>
    </row>
    <row r="118" spans="2:7" hidden="1" x14ac:dyDescent="0.2">
      <c r="B118" s="377">
        <v>22030103</v>
      </c>
      <c r="C118" s="378" t="s">
        <v>1223</v>
      </c>
      <c r="D118" s="740" t="s">
        <v>1364</v>
      </c>
      <c r="E118" s="551"/>
      <c r="F118" s="552">
        <v>0</v>
      </c>
      <c r="G118" s="552"/>
    </row>
    <row r="119" spans="2:7" hidden="1" x14ac:dyDescent="0.2">
      <c r="B119" s="377">
        <v>22030104</v>
      </c>
      <c r="C119" s="378" t="s">
        <v>1224</v>
      </c>
      <c r="D119" s="740" t="s">
        <v>1365</v>
      </c>
      <c r="E119" s="551"/>
      <c r="F119" s="552">
        <v>0</v>
      </c>
      <c r="G119" s="552"/>
    </row>
    <row r="120" spans="2:7" hidden="1" x14ac:dyDescent="0.2">
      <c r="B120" s="377">
        <v>22030105</v>
      </c>
      <c r="C120" s="378" t="s">
        <v>1225</v>
      </c>
      <c r="D120" s="740" t="s">
        <v>1366</v>
      </c>
      <c r="E120" s="551"/>
      <c r="F120" s="552">
        <v>0</v>
      </c>
      <c r="G120" s="552"/>
    </row>
    <row r="121" spans="2:7" hidden="1" x14ac:dyDescent="0.2">
      <c r="B121" s="377">
        <v>22030106</v>
      </c>
      <c r="C121" s="378" t="s">
        <v>688</v>
      </c>
      <c r="D121" s="740" t="s">
        <v>1367</v>
      </c>
      <c r="E121" s="551"/>
      <c r="F121" s="552">
        <v>0</v>
      </c>
      <c r="G121" s="552"/>
    </row>
    <row r="122" spans="2:7" hidden="1" x14ac:dyDescent="0.2">
      <c r="B122" s="377">
        <v>22030107</v>
      </c>
      <c r="C122" s="378" t="s">
        <v>1226</v>
      </c>
      <c r="D122" s="740" t="s">
        <v>1368</v>
      </c>
      <c r="E122" s="551"/>
      <c r="F122" s="552">
        <v>0</v>
      </c>
      <c r="G122" s="552"/>
    </row>
    <row r="123" spans="2:7" hidden="1" x14ac:dyDescent="0.2">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hidden="1" x14ac:dyDescent="0.25">
      <c r="B125" s="373">
        <v>22040000</v>
      </c>
      <c r="C125" s="374" t="s">
        <v>1229</v>
      </c>
      <c r="D125" s="742"/>
      <c r="E125" s="548"/>
      <c r="F125" s="549"/>
      <c r="G125" s="549"/>
    </row>
    <row r="126" spans="2:7" ht="15" hidden="1" x14ac:dyDescent="0.25">
      <c r="B126" s="373">
        <v>22040100</v>
      </c>
      <c r="C126" s="374" t="s">
        <v>76</v>
      </c>
      <c r="D126" s="742"/>
      <c r="E126" s="548"/>
      <c r="F126" s="549"/>
      <c r="G126" s="549"/>
    </row>
    <row r="127" spans="2:7" hidden="1" x14ac:dyDescent="0.2">
      <c r="B127" s="377">
        <v>22040101</v>
      </c>
      <c r="C127" s="378" t="s">
        <v>1231</v>
      </c>
      <c r="D127" s="740" t="s">
        <v>1370</v>
      </c>
      <c r="E127" s="551"/>
      <c r="F127" s="552">
        <v>0</v>
      </c>
      <c r="G127" s="552"/>
    </row>
    <row r="128" spans="2:7" hidden="1" x14ac:dyDescent="0.2">
      <c r="B128" s="377">
        <v>22040103</v>
      </c>
      <c r="C128" s="378" t="s">
        <v>1232</v>
      </c>
      <c r="D128" s="740" t="s">
        <v>1371</v>
      </c>
      <c r="E128" s="551"/>
      <c r="F128" s="552">
        <v>0</v>
      </c>
      <c r="G128" s="552"/>
    </row>
    <row r="129" spans="2:7" hidden="1" x14ac:dyDescent="0.2">
      <c r="B129" s="377">
        <v>22040105</v>
      </c>
      <c r="C129" s="378" t="s">
        <v>1233</v>
      </c>
      <c r="D129" s="740" t="s">
        <v>1372</v>
      </c>
      <c r="E129" s="551"/>
      <c r="F129" s="552">
        <v>0</v>
      </c>
      <c r="G129" s="552"/>
    </row>
    <row r="130" spans="2:7" hidden="1" x14ac:dyDescent="0.2">
      <c r="B130" s="377">
        <v>22040107</v>
      </c>
      <c r="C130" s="378" t="s">
        <v>1234</v>
      </c>
      <c r="D130" s="740" t="s">
        <v>1373</v>
      </c>
      <c r="E130" s="551"/>
      <c r="F130" s="552">
        <v>0</v>
      </c>
      <c r="G130" s="552"/>
    </row>
    <row r="131" spans="2:7" hidden="1" x14ac:dyDescent="0.2">
      <c r="B131" s="377">
        <v>22040109</v>
      </c>
      <c r="C131" s="378" t="s">
        <v>1235</v>
      </c>
      <c r="D131" s="740" t="s">
        <v>1374</v>
      </c>
      <c r="E131" s="551"/>
      <c r="F131" s="552">
        <v>0</v>
      </c>
      <c r="G131" s="552"/>
    </row>
    <row r="132" spans="2:7" hidden="1" x14ac:dyDescent="0.2">
      <c r="B132" s="377">
        <v>22040110</v>
      </c>
      <c r="C132" s="378" t="s">
        <v>1236</v>
      </c>
      <c r="D132" s="740" t="s">
        <v>1375</v>
      </c>
      <c r="E132" s="551"/>
      <c r="F132" s="552">
        <v>0</v>
      </c>
      <c r="G132" s="552"/>
    </row>
    <row r="133" spans="2:7" hidden="1" x14ac:dyDescent="0.2">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
        <v>1377</v>
      </c>
      <c r="E136" s="551"/>
      <c r="F136" s="552">
        <v>0</v>
      </c>
      <c r="G136" s="552"/>
    </row>
    <row r="137" spans="2:7" hidden="1" x14ac:dyDescent="0.2">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
        <v>1379</v>
      </c>
      <c r="E141" s="551"/>
      <c r="F141" s="552">
        <v>0</v>
      </c>
      <c r="G141" s="552"/>
    </row>
    <row r="142" spans="2:7" hidden="1" x14ac:dyDescent="0.2">
      <c r="B142" s="377">
        <v>22050102</v>
      </c>
      <c r="C142" s="378" t="s">
        <v>1244</v>
      </c>
      <c r="D142" s="740" t="s">
        <v>1380</v>
      </c>
      <c r="E142" s="551"/>
      <c r="F142" s="552">
        <v>0</v>
      </c>
      <c r="G142" s="552"/>
    </row>
    <row r="143" spans="2:7" hidden="1" x14ac:dyDescent="0.2">
      <c r="B143" s="377">
        <v>22050104</v>
      </c>
      <c r="C143" s="378" t="s">
        <v>1245</v>
      </c>
      <c r="D143" s="740" t="s">
        <v>1381</v>
      </c>
      <c r="E143" s="551"/>
      <c r="F143" s="552">
        <v>0</v>
      </c>
      <c r="G143" s="552"/>
    </row>
    <row r="144" spans="2:7" hidden="1" x14ac:dyDescent="0.2">
      <c r="B144" s="377">
        <v>22050105</v>
      </c>
      <c r="C144" s="378" t="s">
        <v>1246</v>
      </c>
      <c r="D144" s="740" t="s">
        <v>1382</v>
      </c>
      <c r="E144" s="551"/>
      <c r="F144" s="552">
        <v>0</v>
      </c>
      <c r="G144" s="552"/>
    </row>
    <row r="145" spans="2:7" hidden="1" x14ac:dyDescent="0.2">
      <c r="B145" s="377">
        <v>22050106</v>
      </c>
      <c r="C145" s="378" t="s">
        <v>1247</v>
      </c>
      <c r="D145" s="740" t="s">
        <v>1383</v>
      </c>
      <c r="E145" s="551"/>
      <c r="F145" s="552">
        <v>0</v>
      </c>
      <c r="G145" s="552"/>
    </row>
    <row r="146" spans="2:7" hidden="1" x14ac:dyDescent="0.2">
      <c r="B146" s="377">
        <v>22050107</v>
      </c>
      <c r="C146" s="378" t="s">
        <v>1248</v>
      </c>
      <c r="D146" s="740" t="s">
        <v>1384</v>
      </c>
      <c r="E146" s="551"/>
      <c r="F146" s="552">
        <v>0</v>
      </c>
      <c r="G146" s="552"/>
    </row>
    <row r="147" spans="2:7" hidden="1" x14ac:dyDescent="0.2">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
        <v>1387</v>
      </c>
      <c r="E154" s="551"/>
      <c r="F154" s="552">
        <v>0</v>
      </c>
      <c r="G154" s="552"/>
    </row>
    <row r="155" spans="2:7" hidden="1" x14ac:dyDescent="0.2">
      <c r="B155" s="377">
        <v>22070102</v>
      </c>
      <c r="C155" s="378" t="s">
        <v>1254</v>
      </c>
      <c r="D155" s="740" t="s">
        <v>1388</v>
      </c>
      <c r="E155" s="551"/>
      <c r="F155" s="552">
        <v>0</v>
      </c>
      <c r="G155" s="552"/>
    </row>
    <row r="156" spans="2:7" hidden="1" x14ac:dyDescent="0.2">
      <c r="B156" s="377">
        <v>22070103</v>
      </c>
      <c r="C156" s="378" t="s">
        <v>1255</v>
      </c>
      <c r="D156" s="740" t="s">
        <v>1389</v>
      </c>
      <c r="E156" s="551"/>
      <c r="F156" s="552">
        <v>0</v>
      </c>
      <c r="G156" s="552"/>
    </row>
    <row r="157" spans="2:7" hidden="1" x14ac:dyDescent="0.2">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
        <v>1391</v>
      </c>
      <c r="E161" s="551"/>
      <c r="F161" s="552">
        <v>0</v>
      </c>
      <c r="G161" s="552"/>
    </row>
    <row r="162" spans="2:7" hidden="1" x14ac:dyDescent="0.2">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
        <v>1393</v>
      </c>
      <c r="E167" s="551"/>
      <c r="F167" s="552">
        <v>0</v>
      </c>
      <c r="G167" s="552"/>
    </row>
    <row r="168" spans="2:7" hidden="1" x14ac:dyDescent="0.2">
      <c r="B168" s="377">
        <v>23040102</v>
      </c>
      <c r="C168" s="378" t="s">
        <v>1263</v>
      </c>
      <c r="D168" s="740" t="s">
        <v>1394</v>
      </c>
      <c r="E168" s="551"/>
      <c r="F168" s="552">
        <v>0</v>
      </c>
      <c r="G168" s="552"/>
    </row>
    <row r="169" spans="2:7" hidden="1" x14ac:dyDescent="0.2">
      <c r="B169" s="377">
        <v>23040103</v>
      </c>
      <c r="C169" s="378" t="s">
        <v>1264</v>
      </c>
      <c r="D169" s="740" t="s">
        <v>1395</v>
      </c>
      <c r="E169" s="551"/>
      <c r="F169" s="552">
        <v>0</v>
      </c>
      <c r="G169" s="552"/>
    </row>
    <row r="170" spans="2:7" hidden="1" x14ac:dyDescent="0.2">
      <c r="B170" s="377">
        <v>23040104</v>
      </c>
      <c r="C170" s="378" t="s">
        <v>1265</v>
      </c>
      <c r="D170" s="740" t="s">
        <v>1396</v>
      </c>
      <c r="E170" s="551"/>
      <c r="F170" s="552">
        <v>0</v>
      </c>
      <c r="G170" s="552"/>
    </row>
    <row r="171" spans="2:7" hidden="1" x14ac:dyDescent="0.2">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t="10.5" hidden="1" customHeight="1" x14ac:dyDescent="0.2">
      <c r="B175" s="377">
        <v>23050101</v>
      </c>
      <c r="C175" s="378" t="s">
        <v>1276</v>
      </c>
      <c r="D175" s="740" t="s">
        <v>1398</v>
      </c>
      <c r="E175" s="551"/>
      <c r="F175" s="552">
        <v>0</v>
      </c>
      <c r="G175" s="552"/>
    </row>
    <row r="176" spans="2:7" hidden="1" x14ac:dyDescent="0.2">
      <c r="B176" s="377">
        <v>23050102</v>
      </c>
      <c r="C176" s="378" t="s">
        <v>1269</v>
      </c>
      <c r="D176" s="740" t="s">
        <v>1399</v>
      </c>
      <c r="E176" s="551"/>
      <c r="F176" s="552">
        <v>0</v>
      </c>
      <c r="G176" s="552"/>
    </row>
    <row r="177" spans="2:7" hidden="1" x14ac:dyDescent="0.2">
      <c r="B177" s="377">
        <v>23050103</v>
      </c>
      <c r="C177" s="378" t="s">
        <v>1270</v>
      </c>
      <c r="D177" s="740" t="s">
        <v>1400</v>
      </c>
      <c r="E177" s="551"/>
      <c r="F177" s="552">
        <v>0</v>
      </c>
      <c r="G177" s="552"/>
    </row>
    <row r="178" spans="2:7" ht="15" thickBot="1" x14ac:dyDescent="0.25">
      <c r="B178" s="377">
        <v>23050104</v>
      </c>
      <c r="C178" s="378" t="s">
        <v>1271</v>
      </c>
      <c r="D178" s="740" t="s">
        <v>1401</v>
      </c>
      <c r="E178" s="551"/>
      <c r="F178" s="552">
        <v>12000000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0</v>
      </c>
      <c r="F180" s="560">
        <v>12000000</v>
      </c>
      <c r="G180" s="560"/>
    </row>
    <row r="181" spans="2:7" ht="19.5" thickBot="1" x14ac:dyDescent="0.35">
      <c r="B181" s="398"/>
      <c r="C181" s="399" t="s">
        <v>1273</v>
      </c>
      <c r="D181" s="399"/>
      <c r="E181" s="571">
        <f>E180+E172+E163+E158+E151+E148+E138+E134+E124+E113+E97+E88+E80+E69+E60+E56+E41+E26+E14</f>
        <v>0</v>
      </c>
      <c r="F181" s="572">
        <v>36000000</v>
      </c>
      <c r="G181" s="572"/>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987" t="s">
        <v>0</v>
      </c>
      <c r="C1" s="987"/>
      <c r="D1" s="987"/>
      <c r="E1" s="987"/>
      <c r="F1" s="987"/>
    </row>
    <row r="2" spans="2:7" ht="38.25" customHeight="1" x14ac:dyDescent="0.25">
      <c r="B2" s="1012" t="s">
        <v>930</v>
      </c>
      <c r="C2" s="1012"/>
      <c r="D2" s="1012"/>
      <c r="E2" s="1012"/>
      <c r="F2" s="101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v>639720</v>
      </c>
      <c r="F10" s="552">
        <v>2370000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639720</v>
      </c>
      <c r="F14" s="560">
        <v>2370000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t="15.75" thickBot="1" x14ac:dyDescent="0.3">
      <c r="B17" s="377">
        <v>22020202</v>
      </c>
      <c r="C17" s="378" t="s">
        <v>1129</v>
      </c>
      <c r="D17" s="740" t="s">
        <v>1282</v>
      </c>
      <c r="E17" s="551">
        <v>57740</v>
      </c>
      <c r="F17" s="552">
        <v>50000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57740</v>
      </c>
      <c r="F26" s="560">
        <f>SUM(F16:F25)</f>
        <v>50000</v>
      </c>
      <c r="G26" s="560"/>
    </row>
    <row r="27" spans="2:7" x14ac:dyDescent="0.25">
      <c r="B27" s="373">
        <v>22020300</v>
      </c>
      <c r="C27" s="374" t="s">
        <v>58</v>
      </c>
      <c r="D27" s="742"/>
      <c r="E27" s="548"/>
      <c r="F27" s="549"/>
      <c r="G27" s="549"/>
    </row>
    <row r="28" spans="2:7" x14ac:dyDescent="0.25">
      <c r="B28" s="377">
        <v>22020301</v>
      </c>
      <c r="C28" s="378" t="s">
        <v>1139</v>
      </c>
      <c r="D28" s="740" t="s">
        <v>1291</v>
      </c>
      <c r="E28" s="551">
        <v>173210</v>
      </c>
      <c r="F28" s="552">
        <v>850000</v>
      </c>
      <c r="G28" s="552"/>
    </row>
    <row r="29" spans="2:7" hidden="1" x14ac:dyDescent="0.25">
      <c r="B29" s="377">
        <v>22020302</v>
      </c>
      <c r="C29" s="378" t="s">
        <v>1140</v>
      </c>
      <c r="D29" s="740" t="s">
        <v>1292</v>
      </c>
      <c r="E29" s="551"/>
      <c r="F29" s="552">
        <v>0</v>
      </c>
      <c r="G29" s="552"/>
    </row>
    <row r="30" spans="2:7" x14ac:dyDescent="0.25">
      <c r="B30" s="377">
        <v>22020303</v>
      </c>
      <c r="C30" s="378" t="s">
        <v>1141</v>
      </c>
      <c r="D30" s="740" t="s">
        <v>1293</v>
      </c>
      <c r="E30" s="551">
        <v>6930</v>
      </c>
      <c r="F30" s="552">
        <v>30000</v>
      </c>
      <c r="G30" s="552"/>
    </row>
    <row r="31" spans="2:7" hidden="1" x14ac:dyDescent="0.25">
      <c r="B31" s="377">
        <v>22020304</v>
      </c>
      <c r="C31" s="378" t="s">
        <v>1142</v>
      </c>
      <c r="D31" s="740" t="s">
        <v>1294</v>
      </c>
      <c r="E31" s="551"/>
      <c r="F31" s="552">
        <v>0</v>
      </c>
      <c r="G31" s="552"/>
    </row>
    <row r="32" spans="2:7" ht="15.75" thickBot="1" x14ac:dyDescent="0.3">
      <c r="B32" s="377">
        <v>22020305</v>
      </c>
      <c r="C32" s="378" t="s">
        <v>1143</v>
      </c>
      <c r="D32" s="740" t="s">
        <v>1295</v>
      </c>
      <c r="E32" s="551">
        <v>92380</v>
      </c>
      <c r="F32" s="552">
        <v>400000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272520</v>
      </c>
      <c r="F41" s="560">
        <f>SUM(F28:F40)</f>
        <v>1280000</v>
      </c>
      <c r="G41" s="560"/>
    </row>
    <row r="42" spans="2:7" x14ac:dyDescent="0.25">
      <c r="B42" s="373">
        <v>22020400</v>
      </c>
      <c r="C42" s="374" t="s">
        <v>60</v>
      </c>
      <c r="D42" s="742"/>
      <c r="E42" s="548"/>
      <c r="F42" s="549"/>
      <c r="G42" s="549"/>
    </row>
    <row r="43" spans="2:7" x14ac:dyDescent="0.25">
      <c r="B43" s="377">
        <v>22020401</v>
      </c>
      <c r="C43" s="378" t="s">
        <v>1153</v>
      </c>
      <c r="D43" s="740" t="s">
        <v>1304</v>
      </c>
      <c r="E43" s="551">
        <v>173210</v>
      </c>
      <c r="F43" s="552">
        <v>500000</v>
      </c>
      <c r="G43" s="552"/>
    </row>
    <row r="44" spans="2:7" x14ac:dyDescent="0.25">
      <c r="B44" s="377">
        <v>22020402</v>
      </c>
      <c r="C44" s="378" t="s">
        <v>1154</v>
      </c>
      <c r="D44" s="740" t="s">
        <v>1305</v>
      </c>
      <c r="E44" s="551">
        <v>69280</v>
      </c>
      <c r="F44" s="552">
        <v>200000</v>
      </c>
      <c r="G44" s="552"/>
    </row>
    <row r="45" spans="2:7" hidden="1" x14ac:dyDescent="0.25">
      <c r="B45" s="377">
        <v>22020403</v>
      </c>
      <c r="C45" s="378" t="s">
        <v>1155</v>
      </c>
      <c r="D45" s="740" t="s">
        <v>1306</v>
      </c>
      <c r="E45" s="551"/>
      <c r="F45" s="552">
        <v>0</v>
      </c>
      <c r="G45" s="552"/>
    </row>
    <row r="46" spans="2:7" x14ac:dyDescent="0.25">
      <c r="B46" s="377">
        <v>22020404</v>
      </c>
      <c r="C46" s="378" t="s">
        <v>1156</v>
      </c>
      <c r="D46" s="740" t="s">
        <v>1307</v>
      </c>
      <c r="E46" s="551">
        <v>69280</v>
      </c>
      <c r="F46" s="552">
        <v>150000</v>
      </c>
      <c r="G46" s="552"/>
    </row>
    <row r="47" spans="2:7" ht="15.75" thickBot="1" x14ac:dyDescent="0.3">
      <c r="B47" s="377">
        <v>22020405</v>
      </c>
      <c r="C47" s="378" t="s">
        <v>1157</v>
      </c>
      <c r="D47" s="740" t="s">
        <v>1308</v>
      </c>
      <c r="E47" s="551">
        <v>57740</v>
      </c>
      <c r="F47" s="552">
        <v>200000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369510</v>
      </c>
      <c r="F56" s="560">
        <f>SUM(F43:F55)</f>
        <v>1050000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690530</v>
      </c>
      <c r="F58" s="552">
        <v>2000000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690530</v>
      </c>
      <c r="F60" s="560">
        <f>SUM(F58:F59)</f>
        <v>2000000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t="15.75" thickBot="1" x14ac:dyDescent="0.3">
      <c r="B68" s="377">
        <v>22020607</v>
      </c>
      <c r="C68" s="378" t="s">
        <v>1177</v>
      </c>
      <c r="D68" s="740" t="s">
        <v>1325</v>
      </c>
      <c r="E68" s="551">
        <v>612010</v>
      </c>
      <c r="F68" s="552">
        <v>2150000</v>
      </c>
      <c r="G68" s="552"/>
    </row>
    <row r="69" spans="2:7" ht="15.75" thickBot="1" x14ac:dyDescent="0.3">
      <c r="B69" s="384"/>
      <c r="C69" s="385" t="s">
        <v>1178</v>
      </c>
      <c r="D69" s="741">
        <v>0</v>
      </c>
      <c r="E69" s="559">
        <f>SUM(E62:E68)</f>
        <v>612010</v>
      </c>
      <c r="F69" s="560">
        <v>2150000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v>173210</v>
      </c>
      <c r="F82" s="552">
        <v>500000</v>
      </c>
      <c r="G82" s="552"/>
    </row>
    <row r="83" spans="2:7" hidden="1" x14ac:dyDescent="0.25">
      <c r="B83" s="377">
        <v>22020802</v>
      </c>
      <c r="C83" s="378" t="s">
        <v>1190</v>
      </c>
      <c r="D83" s="740" t="s">
        <v>1336</v>
      </c>
      <c r="E83" s="551"/>
      <c r="F83" s="552">
        <v>0</v>
      </c>
      <c r="G83" s="552"/>
    </row>
    <row r="84" spans="2:7" ht="15.75" thickBot="1" x14ac:dyDescent="0.3">
      <c r="B84" s="377">
        <v>22020803</v>
      </c>
      <c r="C84" s="378" t="s">
        <v>1191</v>
      </c>
      <c r="D84" s="740" t="s">
        <v>1337</v>
      </c>
      <c r="E84" s="551">
        <v>46200</v>
      </c>
      <c r="F84" s="552">
        <v>200000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219410</v>
      </c>
      <c r="F88" s="560">
        <v>700000</v>
      </c>
      <c r="G88" s="560"/>
    </row>
    <row r="89" spans="2:7" x14ac:dyDescent="0.25">
      <c r="B89" s="373">
        <v>22020900</v>
      </c>
      <c r="C89" s="374" t="s">
        <v>70</v>
      </c>
      <c r="D89" s="742"/>
      <c r="E89" s="548"/>
      <c r="F89" s="549"/>
      <c r="G89" s="549"/>
    </row>
    <row r="90" spans="2:7" ht="15.75" thickBot="1" x14ac:dyDescent="0.3">
      <c r="B90" s="377">
        <v>22020901</v>
      </c>
      <c r="C90" s="378" t="s">
        <v>1196</v>
      </c>
      <c r="D90" s="740" t="s">
        <v>1341</v>
      </c>
      <c r="E90" s="551">
        <v>23090</v>
      </c>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23090</v>
      </c>
      <c r="F97" s="560">
        <f>SUM(F90:F96)</f>
        <v>0</v>
      </c>
      <c r="G97" s="560"/>
    </row>
    <row r="98" spans="2:7" x14ac:dyDescent="0.25">
      <c r="B98" s="373">
        <v>22021000</v>
      </c>
      <c r="C98" s="374" t="s">
        <v>72</v>
      </c>
      <c r="D98" s="742"/>
      <c r="E98" s="548"/>
      <c r="F98" s="549"/>
      <c r="G98" s="549"/>
    </row>
    <row r="99" spans="2:7" ht="15.75" thickBot="1" x14ac:dyDescent="0.3">
      <c r="B99" s="377">
        <v>22021001</v>
      </c>
      <c r="C99" s="378" t="s">
        <v>1204</v>
      </c>
      <c r="D99" s="740" t="s">
        <v>1348</v>
      </c>
      <c r="E99" s="551">
        <v>115470</v>
      </c>
      <c r="F99" s="552">
        <v>400000</v>
      </c>
      <c r="G99" s="552"/>
    </row>
    <row r="100" spans="2:7" ht="15.75" hidden="1" thickBot="1" x14ac:dyDescent="0.3">
      <c r="B100" s="377">
        <v>22021002</v>
      </c>
      <c r="C100" s="378" t="s">
        <v>1205</v>
      </c>
      <c r="D100" s="740" t="s">
        <v>1349</v>
      </c>
      <c r="E100" s="551"/>
      <c r="F100" s="552">
        <v>0</v>
      </c>
      <c r="G100" s="552"/>
    </row>
    <row r="101" spans="2:7" ht="15.75" hidden="1" thickBot="1" x14ac:dyDescent="0.3">
      <c r="B101" s="377">
        <v>22021003</v>
      </c>
      <c r="C101" s="378" t="s">
        <v>1206</v>
      </c>
      <c r="D101" s="740" t="s">
        <v>1350</v>
      </c>
      <c r="E101" s="551"/>
      <c r="F101" s="552">
        <v>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115470</v>
      </c>
      <c r="F113" s="560">
        <f>SUM(F99:F112)</f>
        <v>400000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3000000</v>
      </c>
      <c r="F181" s="572">
        <v>10000000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931</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475650</v>
      </c>
      <c r="F10" s="552">
        <v>3000000</v>
      </c>
      <c r="G10" s="552"/>
    </row>
    <row r="11" spans="2:7" ht="15.75" thickBot="1" x14ac:dyDescent="0.3">
      <c r="B11" s="377">
        <v>22020102</v>
      </c>
      <c r="C11" s="378" t="s">
        <v>1124</v>
      </c>
      <c r="D11" s="740" t="s">
        <v>1278</v>
      </c>
      <c r="E11" s="551">
        <v>327610</v>
      </c>
      <c r="F11" s="552">
        <v>2000000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SUM(E10:E11)</f>
        <v>803260</v>
      </c>
      <c r="F14" s="560">
        <v>5000000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x14ac:dyDescent="0.25">
      <c r="B17" s="377">
        <v>22020202</v>
      </c>
      <c r="C17" s="378" t="s">
        <v>1129</v>
      </c>
      <c r="D17" s="740" t="s">
        <v>1282</v>
      </c>
      <c r="E17" s="551">
        <v>1090</v>
      </c>
      <c r="F17" s="552">
        <v>250000</v>
      </c>
      <c r="G17" s="552"/>
    </row>
    <row r="18" spans="2:7" ht="15.75" thickBot="1" x14ac:dyDescent="0.3">
      <c r="B18" s="377">
        <v>22020203</v>
      </c>
      <c r="C18" s="378" t="s">
        <v>1130</v>
      </c>
      <c r="D18" s="740" t="s">
        <v>1283</v>
      </c>
      <c r="E18" s="551">
        <v>1820</v>
      </c>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2910</v>
      </c>
      <c r="F26" s="560">
        <f>SUM(F16:F25)</f>
        <v>250000</v>
      </c>
      <c r="G26" s="560"/>
    </row>
    <row r="27" spans="2:7" x14ac:dyDescent="0.25">
      <c r="B27" s="373">
        <v>22020300</v>
      </c>
      <c r="C27" s="374" t="s">
        <v>58</v>
      </c>
      <c r="D27" s="742"/>
      <c r="E27" s="548"/>
      <c r="F27" s="549"/>
      <c r="G27" s="549"/>
    </row>
    <row r="28" spans="2:7" x14ac:dyDescent="0.25">
      <c r="B28" s="377">
        <v>22020301</v>
      </c>
      <c r="C28" s="378" t="s">
        <v>1139</v>
      </c>
      <c r="D28" s="740" t="s">
        <v>1291</v>
      </c>
      <c r="E28" s="551">
        <v>0</v>
      </c>
      <c r="F28" s="552">
        <v>1500000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x14ac:dyDescent="0.25">
      <c r="B32" s="377">
        <v>22020305</v>
      </c>
      <c r="C32" s="378" t="s">
        <v>1143</v>
      </c>
      <c r="D32" s="740" t="s">
        <v>1295</v>
      </c>
      <c r="E32" s="551"/>
      <c r="F32" s="552">
        <v>500000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t="15.75" thickBot="1" x14ac:dyDescent="0.3">
      <c r="B37" s="377">
        <v>22020310</v>
      </c>
      <c r="C37" s="378" t="s">
        <v>1148</v>
      </c>
      <c r="D37" s="740" t="s">
        <v>1300</v>
      </c>
      <c r="E37" s="551">
        <v>728020</v>
      </c>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728020</v>
      </c>
      <c r="F41" s="560">
        <f>SUM(F28:F40)</f>
        <v>2000000</v>
      </c>
      <c r="G41" s="560"/>
    </row>
    <row r="42" spans="2:7" x14ac:dyDescent="0.25">
      <c r="B42" s="373">
        <v>22020400</v>
      </c>
      <c r="C42" s="374" t="s">
        <v>60</v>
      </c>
      <c r="D42" s="742"/>
      <c r="E42" s="548"/>
      <c r="F42" s="549"/>
      <c r="G42" s="549"/>
    </row>
    <row r="43" spans="2:7" x14ac:dyDescent="0.25">
      <c r="B43" s="377">
        <v>22020401</v>
      </c>
      <c r="C43" s="378" t="s">
        <v>1153</v>
      </c>
      <c r="D43" s="740" t="s">
        <v>1304</v>
      </c>
      <c r="E43" s="551">
        <v>512160</v>
      </c>
      <c r="F43" s="552">
        <v>2000000</v>
      </c>
      <c r="G43" s="552"/>
    </row>
    <row r="44" spans="2:7" x14ac:dyDescent="0.25">
      <c r="B44" s="377">
        <v>22020402</v>
      </c>
      <c r="C44" s="378" t="s">
        <v>1154</v>
      </c>
      <c r="D44" s="740" t="s">
        <v>1305</v>
      </c>
      <c r="E44" s="551">
        <v>0</v>
      </c>
      <c r="F44" s="552">
        <v>1950000</v>
      </c>
      <c r="G44" s="552"/>
    </row>
    <row r="45" spans="2:7" x14ac:dyDescent="0.25">
      <c r="B45" s="377">
        <v>22020403</v>
      </c>
      <c r="C45" s="378" t="s">
        <v>1155</v>
      </c>
      <c r="D45" s="740" t="s">
        <v>1306</v>
      </c>
      <c r="E45" s="551">
        <v>0</v>
      </c>
      <c r="F45" s="552">
        <v>1000000</v>
      </c>
      <c r="G45" s="552"/>
    </row>
    <row r="46" spans="2:7" ht="15.75" thickBot="1" x14ac:dyDescent="0.3">
      <c r="B46" s="377">
        <v>22020404</v>
      </c>
      <c r="C46" s="378" t="s">
        <v>1156</v>
      </c>
      <c r="D46" s="740" t="s">
        <v>1307</v>
      </c>
      <c r="E46" s="551">
        <v>0</v>
      </c>
      <c r="F46" s="552">
        <v>1000000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512160</v>
      </c>
      <c r="F56" s="560">
        <f>SUM(F43:F55)</f>
        <v>5950000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0</v>
      </c>
      <c r="F58" s="552">
        <v>1000000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0</v>
      </c>
      <c r="F60" s="560">
        <f>SUM(F58:F59)</f>
        <v>1000000</v>
      </c>
      <c r="G60" s="560"/>
    </row>
    <row r="61" spans="2:7" x14ac:dyDescent="0.25">
      <c r="B61" s="373">
        <v>22020600</v>
      </c>
      <c r="C61" s="374" t="s">
        <v>64</v>
      </c>
      <c r="D61" s="742"/>
      <c r="E61" s="548"/>
      <c r="F61" s="549"/>
      <c r="G61" s="549"/>
    </row>
    <row r="62" spans="2:7" ht="15.75" thickBot="1" x14ac:dyDescent="0.3">
      <c r="B62" s="377">
        <v>22020601</v>
      </c>
      <c r="C62" s="378" t="s">
        <v>1171</v>
      </c>
      <c r="D62" s="740" t="s">
        <v>1319</v>
      </c>
      <c r="E62" s="551">
        <v>0</v>
      </c>
      <c r="F62" s="552">
        <v>1000000</v>
      </c>
      <c r="G62" s="552"/>
    </row>
    <row r="63" spans="2:7" ht="15.75" hidden="1" thickBot="1" x14ac:dyDescent="0.3">
      <c r="B63" s="377">
        <v>22020602</v>
      </c>
      <c r="C63" s="378" t="s">
        <v>1172</v>
      </c>
      <c r="D63" s="740" t="s">
        <v>1320</v>
      </c>
      <c r="E63" s="551"/>
      <c r="F63" s="552">
        <v>0</v>
      </c>
      <c r="G63" s="552"/>
    </row>
    <row r="64" spans="2:7" ht="15.75" hidden="1" thickBot="1" x14ac:dyDescent="0.3">
      <c r="B64" s="377">
        <v>22020603</v>
      </c>
      <c r="C64" s="378" t="s">
        <v>1173</v>
      </c>
      <c r="D64" s="740" t="s">
        <v>1321</v>
      </c>
      <c r="E64" s="551"/>
      <c r="F64" s="552">
        <v>0</v>
      </c>
      <c r="G64" s="552"/>
    </row>
    <row r="65" spans="2:7" ht="15.75" hidden="1" thickBot="1" x14ac:dyDescent="0.3">
      <c r="B65" s="377">
        <v>22020604</v>
      </c>
      <c r="C65" s="378" t="s">
        <v>1174</v>
      </c>
      <c r="D65" s="740" t="s">
        <v>1322</v>
      </c>
      <c r="E65" s="551"/>
      <c r="F65" s="552">
        <v>0</v>
      </c>
      <c r="G65" s="552"/>
    </row>
    <row r="66" spans="2:7" ht="15.75" hidden="1" thickBot="1" x14ac:dyDescent="0.3">
      <c r="B66" s="377">
        <v>22020605</v>
      </c>
      <c r="C66" s="378" t="s">
        <v>1175</v>
      </c>
      <c r="D66" s="740" t="s">
        <v>1323</v>
      </c>
      <c r="E66" s="551"/>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0</v>
      </c>
      <c r="F69" s="559">
        <f>SUM(F62:F68)</f>
        <v>1000000</v>
      </c>
      <c r="G69" s="559"/>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x14ac:dyDescent="0.25">
      <c r="B73" s="377">
        <v>22020703</v>
      </c>
      <c r="C73" s="378" t="s">
        <v>1181</v>
      </c>
      <c r="D73" s="740" t="s">
        <v>1328</v>
      </c>
      <c r="E73" s="551"/>
      <c r="F73" s="552">
        <v>500000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x14ac:dyDescent="0.25">
      <c r="B76" s="377">
        <v>22020706</v>
      </c>
      <c r="C76" s="378" t="s">
        <v>1184</v>
      </c>
      <c r="D76" s="740" t="s">
        <v>1331</v>
      </c>
      <c r="E76" s="551"/>
      <c r="F76" s="552">
        <v>4000000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t="15.75" thickBot="1" x14ac:dyDescent="0.3">
      <c r="B79" s="377">
        <v>22020709</v>
      </c>
      <c r="C79" s="378" t="s">
        <v>1187</v>
      </c>
      <c r="D79" s="740" t="s">
        <v>1334</v>
      </c>
      <c r="E79" s="551">
        <v>65520</v>
      </c>
      <c r="F79" s="552">
        <v>0</v>
      </c>
      <c r="G79" s="552"/>
    </row>
    <row r="80" spans="2:7" ht="15.75" thickBot="1" x14ac:dyDescent="0.3">
      <c r="B80" s="384"/>
      <c r="C80" s="385" t="s">
        <v>1188</v>
      </c>
      <c r="D80" s="741">
        <v>0</v>
      </c>
      <c r="E80" s="559">
        <f>SUM(E71:E79)</f>
        <v>65520</v>
      </c>
      <c r="F80" s="559">
        <f>SUM(F71:F79)</f>
        <v>4500000</v>
      </c>
      <c r="G80" s="559"/>
    </row>
    <row r="81" spans="2:7" x14ac:dyDescent="0.25">
      <c r="B81" s="373">
        <v>22020800</v>
      </c>
      <c r="C81" s="374" t="s">
        <v>68</v>
      </c>
      <c r="D81" s="742"/>
      <c r="E81" s="548"/>
      <c r="F81" s="549"/>
      <c r="G81" s="549"/>
    </row>
    <row r="82" spans="2:7" ht="15.75" thickBot="1" x14ac:dyDescent="0.3">
      <c r="B82" s="377">
        <v>22020801</v>
      </c>
      <c r="C82" s="378" t="s">
        <v>1189</v>
      </c>
      <c r="D82" s="740" t="s">
        <v>1335</v>
      </c>
      <c r="E82" s="551">
        <v>0</v>
      </c>
      <c r="F82" s="552">
        <v>1000000</v>
      </c>
      <c r="G82" s="552"/>
    </row>
    <row r="83" spans="2:7" ht="15.75" hidden="1"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0</v>
      </c>
      <c r="F88" s="559">
        <f>SUM(F82:F87)</f>
        <v>1000000</v>
      </c>
      <c r="G88" s="559"/>
    </row>
    <row r="89" spans="2:7" x14ac:dyDescent="0.25">
      <c r="B89" s="373">
        <v>22020900</v>
      </c>
      <c r="C89" s="374" t="s">
        <v>70</v>
      </c>
      <c r="D89" s="742"/>
      <c r="E89" s="548"/>
      <c r="F89" s="549"/>
      <c r="G89" s="549"/>
    </row>
    <row r="90" spans="2:7" ht="15.75" thickBot="1" x14ac:dyDescent="0.3">
      <c r="B90" s="377">
        <v>22020901</v>
      </c>
      <c r="C90" s="378" t="s">
        <v>1196</v>
      </c>
      <c r="D90" s="740" t="s">
        <v>1341</v>
      </c>
      <c r="E90" s="551">
        <v>1090</v>
      </c>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1090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
        <v>1348</v>
      </c>
      <c r="E99" s="551">
        <v>0</v>
      </c>
      <c r="F99" s="552">
        <v>500000</v>
      </c>
      <c r="G99" s="552"/>
    </row>
    <row r="100" spans="2:7" hidden="1" x14ac:dyDescent="0.25">
      <c r="B100" s="377">
        <v>22021002</v>
      </c>
      <c r="C100" s="378" t="s">
        <v>1205</v>
      </c>
      <c r="D100" s="740" t="s">
        <v>1349</v>
      </c>
      <c r="E100" s="551">
        <v>0</v>
      </c>
      <c r="F100" s="552">
        <v>0</v>
      </c>
      <c r="G100" s="552"/>
    </row>
    <row r="101" spans="2:7" x14ac:dyDescent="0.25">
      <c r="B101" s="377">
        <v>22021003</v>
      </c>
      <c r="C101" s="378" t="s">
        <v>1206</v>
      </c>
      <c r="D101" s="740" t="s">
        <v>1350</v>
      </c>
      <c r="E101" s="551">
        <v>3640</v>
      </c>
      <c r="F101" s="552">
        <v>500000</v>
      </c>
      <c r="G101" s="552"/>
    </row>
    <row r="102" spans="2:7" hidden="1" x14ac:dyDescent="0.25">
      <c r="B102" s="377">
        <v>22021004</v>
      </c>
      <c r="C102" s="378" t="s">
        <v>1207</v>
      </c>
      <c r="D102" s="740" t="s">
        <v>1351</v>
      </c>
      <c r="E102" s="551"/>
      <c r="F102" s="552">
        <v>0</v>
      </c>
      <c r="G102" s="552"/>
    </row>
    <row r="103" spans="2:7" x14ac:dyDescent="0.25">
      <c r="B103" s="377">
        <v>22021006</v>
      </c>
      <c r="C103" s="378" t="s">
        <v>1208</v>
      </c>
      <c r="D103" s="740" t="s">
        <v>1352</v>
      </c>
      <c r="E103" s="551">
        <v>730</v>
      </c>
      <c r="F103" s="552">
        <v>0</v>
      </c>
      <c r="G103" s="552"/>
    </row>
    <row r="104" spans="2:7" ht="15.75" thickBot="1" x14ac:dyDescent="0.3">
      <c r="B104" s="377">
        <v>22021007</v>
      </c>
      <c r="C104" s="378" t="s">
        <v>1209</v>
      </c>
      <c r="D104" s="740" t="s">
        <v>1353</v>
      </c>
      <c r="E104" s="551">
        <v>0</v>
      </c>
      <c r="F104" s="552">
        <v>10000000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4370</v>
      </c>
      <c r="F113" s="560">
        <f>SUM(F99:F112)</f>
        <v>11000000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
        <v>1362</v>
      </c>
      <c r="E116" s="551"/>
      <c r="F116" s="552">
        <v>0</v>
      </c>
      <c r="G116" s="552"/>
    </row>
    <row r="117" spans="2:7" hidden="1" x14ac:dyDescent="0.25">
      <c r="B117" s="377">
        <v>22030102</v>
      </c>
      <c r="C117" s="378" t="s">
        <v>1222</v>
      </c>
      <c r="D117" s="740" t="s">
        <v>1363</v>
      </c>
      <c r="E117" s="551"/>
      <c r="F117" s="552">
        <v>0</v>
      </c>
      <c r="G117" s="552"/>
    </row>
    <row r="118" spans="2:7" hidden="1" x14ac:dyDescent="0.25">
      <c r="B118" s="377">
        <v>22030103</v>
      </c>
      <c r="C118" s="378" t="s">
        <v>1223</v>
      </c>
      <c r="D118" s="740" t="s">
        <v>1364</v>
      </c>
      <c r="E118" s="551"/>
      <c r="F118" s="552">
        <v>0</v>
      </c>
      <c r="G118" s="552"/>
    </row>
    <row r="119" spans="2:7" hidden="1" x14ac:dyDescent="0.25">
      <c r="B119" s="377">
        <v>22030104</v>
      </c>
      <c r="C119" s="378" t="s">
        <v>1224</v>
      </c>
      <c r="D119" s="740" t="s">
        <v>1365</v>
      </c>
      <c r="E119" s="551"/>
      <c r="F119" s="552">
        <v>0</v>
      </c>
      <c r="G119" s="552"/>
    </row>
    <row r="120" spans="2:7" hidden="1" x14ac:dyDescent="0.25">
      <c r="B120" s="377">
        <v>22030105</v>
      </c>
      <c r="C120" s="378" t="s">
        <v>1225</v>
      </c>
      <c r="D120" s="740" t="s">
        <v>1366</v>
      </c>
      <c r="E120" s="551"/>
      <c r="F120" s="552">
        <v>0</v>
      </c>
      <c r="G120" s="552"/>
    </row>
    <row r="121" spans="2:7" hidden="1" x14ac:dyDescent="0.25">
      <c r="B121" s="377">
        <v>22030106</v>
      </c>
      <c r="C121" s="378" t="s">
        <v>688</v>
      </c>
      <c r="D121" s="740" t="s">
        <v>1367</v>
      </c>
      <c r="E121" s="551"/>
      <c r="F121" s="552">
        <v>0</v>
      </c>
      <c r="G121" s="552"/>
    </row>
    <row r="122" spans="2:7" hidden="1" x14ac:dyDescent="0.25">
      <c r="B122" s="377">
        <v>22030107</v>
      </c>
      <c r="C122" s="378" t="s">
        <v>1226</v>
      </c>
      <c r="D122" s="740" t="s">
        <v>1368</v>
      </c>
      <c r="E122" s="551"/>
      <c r="F122" s="552">
        <v>0</v>
      </c>
      <c r="G122" s="552"/>
    </row>
    <row r="123" spans="2:7" hidden="1" x14ac:dyDescent="0.25">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idden="1" x14ac:dyDescent="0.25">
      <c r="B125" s="373">
        <v>22040000</v>
      </c>
      <c r="C125" s="374" t="s">
        <v>1229</v>
      </c>
      <c r="D125" s="742"/>
      <c r="E125" s="548"/>
      <c r="F125" s="549"/>
      <c r="G125" s="549"/>
    </row>
    <row r="126" spans="2:7" hidden="1" x14ac:dyDescent="0.25">
      <c r="B126" s="373">
        <v>22040100</v>
      </c>
      <c r="C126" s="374" t="s">
        <v>76</v>
      </c>
      <c r="D126" s="742"/>
      <c r="E126" s="548"/>
      <c r="F126" s="549"/>
      <c r="G126" s="549"/>
    </row>
    <row r="127" spans="2:7" hidden="1" x14ac:dyDescent="0.25">
      <c r="B127" s="377">
        <v>22040101</v>
      </c>
      <c r="C127" s="378" t="s">
        <v>1231</v>
      </c>
      <c r="D127" s="740" t="s">
        <v>1370</v>
      </c>
      <c r="E127" s="551"/>
      <c r="F127" s="552">
        <v>0</v>
      </c>
      <c r="G127" s="552"/>
    </row>
    <row r="128" spans="2:7" hidden="1" x14ac:dyDescent="0.25">
      <c r="B128" s="377">
        <v>22040103</v>
      </c>
      <c r="C128" s="378" t="s">
        <v>1232</v>
      </c>
      <c r="D128" s="740" t="s">
        <v>1371</v>
      </c>
      <c r="E128" s="551"/>
      <c r="F128" s="552">
        <v>0</v>
      </c>
      <c r="G128" s="552"/>
    </row>
    <row r="129" spans="2:7" hidden="1" x14ac:dyDescent="0.25">
      <c r="B129" s="377">
        <v>22040105</v>
      </c>
      <c r="C129" s="378" t="s">
        <v>1233</v>
      </c>
      <c r="D129" s="740" t="s">
        <v>1372</v>
      </c>
      <c r="E129" s="551"/>
      <c r="F129" s="552">
        <v>0</v>
      </c>
      <c r="G129" s="552"/>
    </row>
    <row r="130" spans="2:7" hidden="1" x14ac:dyDescent="0.25">
      <c r="B130" s="377">
        <v>22040107</v>
      </c>
      <c r="C130" s="378" t="s">
        <v>1234</v>
      </c>
      <c r="D130" s="740" t="s">
        <v>1373</v>
      </c>
      <c r="E130" s="551"/>
      <c r="F130" s="552">
        <v>0</v>
      </c>
      <c r="G130" s="552"/>
    </row>
    <row r="131" spans="2:7" hidden="1" x14ac:dyDescent="0.25">
      <c r="B131" s="377">
        <v>22040109</v>
      </c>
      <c r="C131" s="378" t="s">
        <v>1235</v>
      </c>
      <c r="D131" s="740" t="s">
        <v>1374</v>
      </c>
      <c r="E131" s="551"/>
      <c r="F131" s="552">
        <v>0</v>
      </c>
      <c r="G131" s="552"/>
    </row>
    <row r="132" spans="2:7" hidden="1" x14ac:dyDescent="0.25">
      <c r="B132" s="377">
        <v>22040110</v>
      </c>
      <c r="C132" s="378" t="s">
        <v>1236</v>
      </c>
      <c r="D132" s="740" t="s">
        <v>1375</v>
      </c>
      <c r="E132" s="551"/>
      <c r="F132" s="552">
        <v>0</v>
      </c>
      <c r="G132" s="552"/>
    </row>
    <row r="133" spans="2:7" hidden="1" x14ac:dyDescent="0.25">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idden="1" x14ac:dyDescent="0.25">
      <c r="B135" s="373">
        <v>22040200</v>
      </c>
      <c r="C135" s="374" t="s">
        <v>78</v>
      </c>
      <c r="D135" s="742"/>
      <c r="E135" s="548"/>
      <c r="F135" s="549"/>
      <c r="G135" s="549"/>
    </row>
    <row r="136" spans="2:7" hidden="1" x14ac:dyDescent="0.25">
      <c r="B136" s="377">
        <v>22040203</v>
      </c>
      <c r="C136" s="378" t="s">
        <v>1239</v>
      </c>
      <c r="D136" s="740" t="s">
        <v>1377</v>
      </c>
      <c r="E136" s="551"/>
      <c r="F136" s="552">
        <v>0</v>
      </c>
      <c r="G136" s="552"/>
    </row>
    <row r="137" spans="2:7" hidden="1" x14ac:dyDescent="0.25">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x14ac:dyDescent="0.25">
      <c r="B139" s="373">
        <v>22050000</v>
      </c>
      <c r="C139" s="374" t="s">
        <v>1242</v>
      </c>
      <c r="D139" s="742"/>
      <c r="E139" s="548"/>
      <c r="F139" s="549"/>
      <c r="G139" s="549"/>
    </row>
    <row r="140" spans="2:7" x14ac:dyDescent="0.25">
      <c r="B140" s="373">
        <v>22050100</v>
      </c>
      <c r="C140" s="374" t="s">
        <v>80</v>
      </c>
      <c r="D140" s="742"/>
      <c r="E140" s="548">
        <v>0</v>
      </c>
      <c r="F140" s="549"/>
      <c r="G140" s="549"/>
    </row>
    <row r="141" spans="2:7" hidden="1" x14ac:dyDescent="0.25">
      <c r="B141" s="377">
        <v>22050101</v>
      </c>
      <c r="C141" s="378" t="s">
        <v>1243</v>
      </c>
      <c r="D141" s="740" t="s">
        <v>1379</v>
      </c>
      <c r="E141" s="551"/>
      <c r="F141" s="552">
        <v>0</v>
      </c>
      <c r="G141" s="552"/>
    </row>
    <row r="142" spans="2:7" hidden="1" x14ac:dyDescent="0.25">
      <c r="B142" s="377">
        <v>22050102</v>
      </c>
      <c r="C142" s="378" t="s">
        <v>1244</v>
      </c>
      <c r="D142" s="740" t="s">
        <v>1380</v>
      </c>
      <c r="E142" s="551"/>
      <c r="F142" s="552">
        <v>0</v>
      </c>
      <c r="G142" s="552"/>
    </row>
    <row r="143" spans="2:7" hidden="1" x14ac:dyDescent="0.25">
      <c r="B143" s="377">
        <v>22050104</v>
      </c>
      <c r="C143" s="378" t="s">
        <v>1245</v>
      </c>
      <c r="D143" s="740" t="s">
        <v>1381</v>
      </c>
      <c r="E143" s="551"/>
      <c r="F143" s="552">
        <v>0</v>
      </c>
      <c r="G143" s="552"/>
    </row>
    <row r="144" spans="2:7" hidden="1" x14ac:dyDescent="0.25">
      <c r="B144" s="377">
        <v>22050105</v>
      </c>
      <c r="C144" s="378" t="s">
        <v>1246</v>
      </c>
      <c r="D144" s="740" t="s">
        <v>1382</v>
      </c>
      <c r="E144" s="551"/>
      <c r="F144" s="552">
        <v>0</v>
      </c>
      <c r="G144" s="552"/>
    </row>
    <row r="145" spans="2:7" ht="15.75" thickBot="1" x14ac:dyDescent="0.3">
      <c r="B145" s="377">
        <v>22050106</v>
      </c>
      <c r="C145" s="378" t="s">
        <v>1247</v>
      </c>
      <c r="D145" s="740" t="s">
        <v>1383</v>
      </c>
      <c r="E145" s="551"/>
      <c r="F145" s="552">
        <v>10000000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thickBot="1" x14ac:dyDescent="0.3">
      <c r="B148" s="384"/>
      <c r="C148" s="385" t="s">
        <v>1250</v>
      </c>
      <c r="D148" s="741">
        <v>0</v>
      </c>
      <c r="E148" s="559">
        <f>SUM(E141:E147)</f>
        <v>0</v>
      </c>
      <c r="F148" s="560">
        <v>10000000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2117330</v>
      </c>
      <c r="F181" s="571">
        <f>F180+F172+F163+F158+F151+F148+F138+F134+F124+F113+F97+F88+F80+F69+F60+F56+F41+F26+F14</f>
        <v>41700000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27" customHeight="1" x14ac:dyDescent="0.5">
      <c r="B1" s="1001" t="s">
        <v>0</v>
      </c>
      <c r="C1" s="1001"/>
      <c r="D1" s="1001"/>
      <c r="E1" s="1001"/>
      <c r="F1" s="1001"/>
    </row>
    <row r="2" spans="2:7" ht="36" x14ac:dyDescent="0.55000000000000004">
      <c r="B2" s="1002" t="s">
        <v>937</v>
      </c>
      <c r="C2" s="1002"/>
      <c r="D2" s="1002"/>
      <c r="E2" s="1002"/>
      <c r="F2" s="1002"/>
    </row>
    <row r="3" spans="2:7"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ht="15.75" hidden="1" customHeight="1" x14ac:dyDescent="0.25">
      <c r="B8" s="368">
        <v>22020000</v>
      </c>
      <c r="C8" s="369" t="s">
        <v>1122</v>
      </c>
      <c r="D8" s="738"/>
      <c r="E8" s="562"/>
      <c r="F8" s="563"/>
      <c r="G8" s="563"/>
    </row>
    <row r="9" spans="2:7" x14ac:dyDescent="0.25">
      <c r="B9" s="373">
        <v>22020100</v>
      </c>
      <c r="C9" s="374" t="s">
        <v>54</v>
      </c>
      <c r="D9" s="739"/>
      <c r="E9" s="548"/>
      <c r="F9" s="549"/>
      <c r="G9" s="549"/>
    </row>
    <row r="10" spans="2:7" ht="15.75" customHeight="1" x14ac:dyDescent="0.25">
      <c r="B10" s="377">
        <v>22020101</v>
      </c>
      <c r="C10" s="378" t="s">
        <v>1123</v>
      </c>
      <c r="D10" s="740" t="s">
        <v>1277</v>
      </c>
      <c r="E10" s="551">
        <v>475650</v>
      </c>
      <c r="F10" s="552">
        <v>500000</v>
      </c>
      <c r="G10" s="552"/>
    </row>
    <row r="11" spans="2:7" ht="15.75" thickBot="1" x14ac:dyDescent="0.3">
      <c r="B11" s="377">
        <v>22020102</v>
      </c>
      <c r="C11" s="378" t="s">
        <v>1124</v>
      </c>
      <c r="D11" s="740" t="s">
        <v>1278</v>
      </c>
      <c r="E11" s="551">
        <v>327610</v>
      </c>
      <c r="F11" s="552">
        <v>500000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6.5" customHeight="1" thickBot="1" x14ac:dyDescent="0.3">
      <c r="B14" s="384"/>
      <c r="C14" s="385" t="s">
        <v>1127</v>
      </c>
      <c r="D14" s="741">
        <v>0</v>
      </c>
      <c r="E14" s="559">
        <f>SUM(E10:E13)</f>
        <v>803260</v>
      </c>
      <c r="F14" s="559">
        <f>SUM(F10:F13)</f>
        <v>1000000</v>
      </c>
      <c r="G14" s="559"/>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x14ac:dyDescent="0.25">
      <c r="B17" s="377">
        <v>22020202</v>
      </c>
      <c r="C17" s="378" t="s">
        <v>1129</v>
      </c>
      <c r="D17" s="740" t="s">
        <v>1282</v>
      </c>
      <c r="E17" s="551">
        <v>1090</v>
      </c>
      <c r="F17" s="552">
        <v>0</v>
      </c>
      <c r="G17" s="552"/>
    </row>
    <row r="18" spans="2:7" ht="15.75" customHeight="1" thickBot="1" x14ac:dyDescent="0.3">
      <c r="B18" s="377">
        <v>22020203</v>
      </c>
      <c r="C18" s="378" t="s">
        <v>1130</v>
      </c>
      <c r="D18" s="740" t="s">
        <v>1283</v>
      </c>
      <c r="E18" s="551">
        <v>1820</v>
      </c>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6.5" customHeight="1" thickBot="1" x14ac:dyDescent="0.3">
      <c r="B26" s="384"/>
      <c r="C26" s="385" t="s">
        <v>1138</v>
      </c>
      <c r="D26" s="741">
        <v>0</v>
      </c>
      <c r="E26" s="560">
        <f>SUM(E16:E25)</f>
        <v>2910</v>
      </c>
      <c r="F26" s="560">
        <f>SUM(F16:F25)</f>
        <v>0</v>
      </c>
      <c r="G26" s="560"/>
    </row>
    <row r="27" spans="2:7" x14ac:dyDescent="0.25">
      <c r="B27" s="373">
        <v>22020300</v>
      </c>
      <c r="C27" s="374" t="s">
        <v>58</v>
      </c>
      <c r="D27" s="742"/>
      <c r="E27" s="548"/>
      <c r="F27" s="549"/>
      <c r="G27" s="549"/>
    </row>
    <row r="28" spans="2:7" ht="14.25" hidden="1" customHeight="1" x14ac:dyDescent="0.25">
      <c r="B28" s="377">
        <v>22020301</v>
      </c>
      <c r="C28" s="378" t="s">
        <v>1139</v>
      </c>
      <c r="D28" s="740" t="s">
        <v>1291</v>
      </c>
      <c r="E28" s="551"/>
      <c r="F28" s="552">
        <v>497000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hidden="1" x14ac:dyDescent="0.25">
      <c r="B32" s="377">
        <v>22020305</v>
      </c>
      <c r="C32" s="378" t="s">
        <v>1143</v>
      </c>
      <c r="D32" s="740" t="s">
        <v>1295</v>
      </c>
      <c r="E32" s="551"/>
      <c r="F32" s="552">
        <v>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t="15.75" thickBot="1" x14ac:dyDescent="0.3">
      <c r="B37" s="377">
        <v>22020310</v>
      </c>
      <c r="C37" s="378" t="s">
        <v>1148</v>
      </c>
      <c r="D37" s="740" t="s">
        <v>1300</v>
      </c>
      <c r="E37" s="551">
        <v>728020</v>
      </c>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728020</v>
      </c>
      <c r="F41" s="560">
        <f>SUM(F28:F40)</f>
        <v>497000</v>
      </c>
      <c r="G41" s="560"/>
    </row>
    <row r="42" spans="2:7" ht="15.75" customHeight="1" x14ac:dyDescent="0.25">
      <c r="B42" s="373">
        <v>22020400</v>
      </c>
      <c r="C42" s="374" t="s">
        <v>60</v>
      </c>
      <c r="D42" s="742"/>
      <c r="E42" s="548"/>
      <c r="F42" s="549"/>
      <c r="G42" s="549"/>
    </row>
    <row r="43" spans="2:7" ht="15.75" thickBot="1" x14ac:dyDescent="0.3">
      <c r="B43" s="377">
        <v>22020401</v>
      </c>
      <c r="C43" s="378" t="s">
        <v>1153</v>
      </c>
      <c r="D43" s="740" t="s">
        <v>1304</v>
      </c>
      <c r="E43" s="551">
        <v>512160</v>
      </c>
      <c r="F43" s="552">
        <v>500000</v>
      </c>
      <c r="G43" s="552"/>
    </row>
    <row r="44" spans="2:7" ht="15.75" hidden="1" thickBot="1" x14ac:dyDescent="0.3">
      <c r="B44" s="377">
        <v>22020402</v>
      </c>
      <c r="C44" s="378" t="s">
        <v>1154</v>
      </c>
      <c r="D44" s="740" t="s">
        <v>1305</v>
      </c>
      <c r="E44" s="551"/>
      <c r="F44" s="552">
        <v>0</v>
      </c>
      <c r="G44" s="552"/>
    </row>
    <row r="45" spans="2:7" ht="15" hidden="1" customHeight="1" x14ac:dyDescent="0.25">
      <c r="B45" s="377">
        <v>22020403</v>
      </c>
      <c r="C45" s="378" t="s">
        <v>1155</v>
      </c>
      <c r="D45" s="740" t="s">
        <v>1306</v>
      </c>
      <c r="E45" s="551"/>
      <c r="F45" s="552">
        <v>0</v>
      </c>
      <c r="G45" s="552"/>
    </row>
    <row r="46" spans="2:7" ht="15.75" hidden="1" thickBot="1" x14ac:dyDescent="0.3">
      <c r="B46" s="377">
        <v>22020404</v>
      </c>
      <c r="C46" s="378" t="s">
        <v>1156</v>
      </c>
      <c r="D46" s="740" t="s">
        <v>1307</v>
      </c>
      <c r="E46" s="551"/>
      <c r="F46" s="552">
        <v>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6.5" customHeight="1" thickBot="1" x14ac:dyDescent="0.3">
      <c r="B56" s="384"/>
      <c r="C56" s="385" t="s">
        <v>1167</v>
      </c>
      <c r="D56" s="741">
        <v>0</v>
      </c>
      <c r="E56" s="560">
        <f>SUM(E43:E55)</f>
        <v>512160</v>
      </c>
      <c r="F56" s="560">
        <f>SUM(F43:F55)</f>
        <v>500000</v>
      </c>
      <c r="G56" s="560"/>
    </row>
    <row r="57" spans="2:7" hidden="1" x14ac:dyDescent="0.25">
      <c r="B57" s="373">
        <v>22020500</v>
      </c>
      <c r="C57" s="374" t="s">
        <v>62</v>
      </c>
      <c r="D57" s="742"/>
      <c r="E57" s="548"/>
      <c r="F57" s="549"/>
      <c r="G57" s="549"/>
    </row>
    <row r="58" spans="2:7" hidden="1" x14ac:dyDescent="0.25">
      <c r="B58" s="377">
        <v>22020501</v>
      </c>
      <c r="C58" s="378" t="s">
        <v>1168</v>
      </c>
      <c r="D58" s="740" t="s">
        <v>1317</v>
      </c>
      <c r="E58" s="551"/>
      <c r="F58" s="552">
        <v>0</v>
      </c>
      <c r="G58" s="552"/>
    </row>
    <row r="59" spans="2:7" hidden="1" x14ac:dyDescent="0.25">
      <c r="B59" s="377">
        <v>22020502</v>
      </c>
      <c r="C59" s="378" t="s">
        <v>1169</v>
      </c>
      <c r="D59" s="740" t="s">
        <v>1318</v>
      </c>
      <c r="E59" s="551"/>
      <c r="F59" s="552">
        <v>0</v>
      </c>
      <c r="G59" s="552"/>
    </row>
    <row r="60" spans="2:7" ht="15.75" hidden="1" thickBot="1" x14ac:dyDescent="0.3">
      <c r="B60" s="384"/>
      <c r="C60" s="385" t="s">
        <v>1170</v>
      </c>
      <c r="D60" s="741">
        <v>0</v>
      </c>
      <c r="E60" s="560">
        <f>SUM(E58:E59)</f>
        <v>0</v>
      </c>
      <c r="F60" s="560">
        <f>SUM(F58:F59)</f>
        <v>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75" customHeight="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t="15.75" thickBot="1" x14ac:dyDescent="0.3">
      <c r="B79" s="377">
        <v>22020709</v>
      </c>
      <c r="C79" s="378" t="s">
        <v>1187</v>
      </c>
      <c r="D79" s="740" t="s">
        <v>1334</v>
      </c>
      <c r="E79" s="551">
        <v>65520</v>
      </c>
      <c r="F79" s="552">
        <v>0</v>
      </c>
      <c r="G79" s="552"/>
    </row>
    <row r="80" spans="2:7" ht="16.5" customHeight="1" thickBot="1" x14ac:dyDescent="0.3">
      <c r="B80" s="384"/>
      <c r="C80" s="385" t="s">
        <v>1188</v>
      </c>
      <c r="D80" s="741">
        <v>0</v>
      </c>
      <c r="E80" s="559">
        <f>SUM(E71:E79)</f>
        <v>65520</v>
      </c>
      <c r="F80" s="560">
        <v>0</v>
      </c>
      <c r="G80" s="560"/>
    </row>
    <row r="81" spans="2:7" hidden="1" x14ac:dyDescent="0.25">
      <c r="B81" s="373">
        <v>22020800</v>
      </c>
      <c r="C81" s="374" t="s">
        <v>68</v>
      </c>
      <c r="D81" s="742"/>
      <c r="E81" s="548"/>
      <c r="F81" s="549"/>
      <c r="G81" s="549"/>
    </row>
    <row r="82" spans="2:7" hidden="1" x14ac:dyDescent="0.25">
      <c r="B82" s="377">
        <v>22020801</v>
      </c>
      <c r="C82" s="378" t="s">
        <v>1189</v>
      </c>
      <c r="D82" s="740" t="s">
        <v>1335</v>
      </c>
      <c r="E82" s="551"/>
      <c r="F82" s="552">
        <v>0</v>
      </c>
      <c r="G82" s="552"/>
    </row>
    <row r="83" spans="2:7" hidden="1" x14ac:dyDescent="0.25">
      <c r="B83" s="377">
        <v>22020802</v>
      </c>
      <c r="C83" s="378" t="s">
        <v>1190</v>
      </c>
      <c r="D83" s="740" t="s">
        <v>1336</v>
      </c>
      <c r="E83" s="551"/>
      <c r="F83" s="552">
        <v>0</v>
      </c>
      <c r="G83" s="552"/>
    </row>
    <row r="84" spans="2:7" hidden="1" x14ac:dyDescent="0.25">
      <c r="B84" s="377">
        <v>22020803</v>
      </c>
      <c r="C84" s="378" t="s">
        <v>1191</v>
      </c>
      <c r="D84" s="740" t="s">
        <v>1337</v>
      </c>
      <c r="E84" s="551"/>
      <c r="F84" s="552">
        <v>0</v>
      </c>
      <c r="G84" s="552"/>
    </row>
    <row r="85" spans="2:7" hidden="1" x14ac:dyDescent="0.25">
      <c r="B85" s="377">
        <v>22020804</v>
      </c>
      <c r="C85" s="378" t="s">
        <v>1192</v>
      </c>
      <c r="D85" s="740" t="s">
        <v>1338</v>
      </c>
      <c r="E85" s="551"/>
      <c r="F85" s="552">
        <v>0</v>
      </c>
      <c r="G85" s="552"/>
    </row>
    <row r="86" spans="2:7" hidden="1" x14ac:dyDescent="0.25">
      <c r="B86" s="377">
        <v>22020805</v>
      </c>
      <c r="C86" s="378" t="s">
        <v>1193</v>
      </c>
      <c r="D86" s="740" t="s">
        <v>1339</v>
      </c>
      <c r="E86" s="551"/>
      <c r="F86" s="552">
        <v>0</v>
      </c>
      <c r="G86" s="552"/>
    </row>
    <row r="87" spans="2:7" hidden="1" x14ac:dyDescent="0.25">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x14ac:dyDescent="0.25">
      <c r="B89" s="373">
        <v>22020900</v>
      </c>
      <c r="C89" s="374" t="s">
        <v>70</v>
      </c>
      <c r="D89" s="742"/>
      <c r="E89" s="548"/>
      <c r="F89" s="549"/>
      <c r="G89" s="549"/>
    </row>
    <row r="90" spans="2:7" ht="15.75" customHeight="1" thickBot="1" x14ac:dyDescent="0.3">
      <c r="B90" s="377">
        <v>22020901</v>
      </c>
      <c r="C90" s="378" t="s">
        <v>1196</v>
      </c>
      <c r="D90" s="740" t="s">
        <v>1341</v>
      </c>
      <c r="E90" s="551">
        <v>1090</v>
      </c>
      <c r="F90" s="552">
        <v>3000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1090</v>
      </c>
      <c r="F97" s="560">
        <f>SUM(F90:F96)</f>
        <v>3000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x14ac:dyDescent="0.25">
      <c r="B101" s="377">
        <v>22021003</v>
      </c>
      <c r="C101" s="378" t="s">
        <v>1206</v>
      </c>
      <c r="D101" s="740" t="s">
        <v>1350</v>
      </c>
      <c r="E101" s="551">
        <v>3640</v>
      </c>
      <c r="F101" s="552">
        <v>0</v>
      </c>
      <c r="G101" s="552"/>
    </row>
    <row r="102" spans="2:7" hidden="1" x14ac:dyDescent="0.25">
      <c r="B102" s="377">
        <v>22021004</v>
      </c>
      <c r="C102" s="378" t="s">
        <v>1207</v>
      </c>
      <c r="D102" s="740" t="s">
        <v>1351</v>
      </c>
      <c r="E102" s="551"/>
      <c r="F102" s="552">
        <v>0</v>
      </c>
      <c r="G102" s="552"/>
    </row>
    <row r="103" spans="2:7" ht="15.75" thickBot="1" x14ac:dyDescent="0.3">
      <c r="B103" s="377">
        <v>22021006</v>
      </c>
      <c r="C103" s="378" t="s">
        <v>1208</v>
      </c>
      <c r="D103" s="740" t="s">
        <v>1352</v>
      </c>
      <c r="E103" s="551">
        <v>730</v>
      </c>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4370</v>
      </c>
      <c r="F113" s="560">
        <f>SUM(F99:F112)</f>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2117330</v>
      </c>
      <c r="F181" s="571">
        <f>F180+F172+F163+F158+F151+F148+F138+F134+F124+F113+F97+F88+F80+F69+F60+F56+F41+F26+F14</f>
        <v>2000000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8" t="s">
        <v>938</v>
      </c>
      <c r="C2" s="1008"/>
      <c r="D2" s="1008"/>
      <c r="E2" s="1008"/>
      <c r="F2" s="1008"/>
    </row>
    <row r="3" spans="2:7" ht="5.0999999999999996" customHeight="1" x14ac:dyDescent="0.25">
      <c r="B3" s="734"/>
      <c r="C3" s="734"/>
      <c r="D3" s="734"/>
      <c r="E3" s="734"/>
      <c r="F3" s="734"/>
    </row>
    <row r="4" spans="2:7" s="421" customFormat="1" ht="27" thickBot="1" x14ac:dyDescent="0.45">
      <c r="B4" s="1006" t="s">
        <v>1275</v>
      </c>
      <c r="C4" s="1006"/>
      <c r="D4" s="1006"/>
      <c r="E4" s="1006"/>
      <c r="F4" s="1006"/>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109200</v>
      </c>
      <c r="F10" s="552">
        <v>100000</v>
      </c>
      <c r="G10" s="552"/>
    </row>
    <row r="11" spans="2:7" ht="15.75" thickBot="1" x14ac:dyDescent="0.3">
      <c r="B11" s="377">
        <v>22020102</v>
      </c>
      <c r="C11" s="378" t="s">
        <v>1124</v>
      </c>
      <c r="D11" s="740" t="s">
        <v>1278</v>
      </c>
      <c r="E11" s="551">
        <v>218410</v>
      </c>
      <c r="F11" s="552">
        <v>350000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327610</v>
      </c>
      <c r="F14" s="560">
        <v>450000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t="15.75" thickBot="1" x14ac:dyDescent="0.3">
      <c r="B17" s="377">
        <v>22020202</v>
      </c>
      <c r="C17" s="378" t="s">
        <v>1129</v>
      </c>
      <c r="D17" s="740" t="s">
        <v>1282</v>
      </c>
      <c r="E17" s="551">
        <v>145600</v>
      </c>
      <c r="F17" s="552">
        <v>200000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59">
        <f>SUM(E16:E25)</f>
        <v>145600</v>
      </c>
      <c r="F26" s="560">
        <v>200000</v>
      </c>
      <c r="G26" s="560"/>
    </row>
    <row r="27" spans="2:7" x14ac:dyDescent="0.25">
      <c r="B27" s="373">
        <v>22020300</v>
      </c>
      <c r="C27" s="374" t="s">
        <v>58</v>
      </c>
      <c r="D27" s="742"/>
      <c r="E27" s="548"/>
      <c r="F27" s="549"/>
      <c r="G27" s="549"/>
    </row>
    <row r="28" spans="2:7" ht="15.75" thickBot="1" x14ac:dyDescent="0.3">
      <c r="B28" s="377">
        <v>22020301</v>
      </c>
      <c r="C28" s="378" t="s">
        <v>1139</v>
      </c>
      <c r="D28" s="740" t="s">
        <v>1291</v>
      </c>
      <c r="E28" s="551">
        <v>145600</v>
      </c>
      <c r="F28" s="552">
        <v>200000</v>
      </c>
      <c r="G28" s="552"/>
    </row>
    <row r="29" spans="2:7" ht="15.75" hidden="1" thickBot="1" x14ac:dyDescent="0.3">
      <c r="B29" s="377">
        <v>22020302</v>
      </c>
      <c r="C29" s="378" t="s">
        <v>1140</v>
      </c>
      <c r="D29" s="740" t="s">
        <v>1292</v>
      </c>
      <c r="E29" s="551"/>
      <c r="F29" s="552">
        <v>0</v>
      </c>
      <c r="G29" s="552"/>
    </row>
    <row r="30" spans="2:7" ht="15.75" hidden="1" thickBot="1" x14ac:dyDescent="0.3">
      <c r="B30" s="377">
        <v>22020303</v>
      </c>
      <c r="C30" s="378" t="s">
        <v>1141</v>
      </c>
      <c r="D30" s="740" t="s">
        <v>1293</v>
      </c>
      <c r="E30" s="551"/>
      <c r="F30" s="552">
        <v>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59">
        <f>SUM(E28:E40)</f>
        <v>145600</v>
      </c>
      <c r="F41" s="560">
        <v>200000</v>
      </c>
      <c r="G41" s="560"/>
    </row>
    <row r="42" spans="2:7" x14ac:dyDescent="0.25">
      <c r="B42" s="373">
        <v>22020400</v>
      </c>
      <c r="C42" s="374" t="s">
        <v>60</v>
      </c>
      <c r="D42" s="742"/>
      <c r="E42" s="548"/>
      <c r="F42" s="549"/>
      <c r="G42" s="549"/>
    </row>
    <row r="43" spans="2:7" x14ac:dyDescent="0.25">
      <c r="B43" s="377">
        <v>22020401</v>
      </c>
      <c r="C43" s="378" t="s">
        <v>1153</v>
      </c>
      <c r="D43" s="740" t="s">
        <v>1304</v>
      </c>
      <c r="E43" s="551">
        <v>182000</v>
      </c>
      <c r="F43" s="552">
        <v>420000</v>
      </c>
      <c r="G43" s="552"/>
    </row>
    <row r="44" spans="2:7" x14ac:dyDescent="0.25">
      <c r="B44" s="377">
        <v>22020402</v>
      </c>
      <c r="C44" s="378" t="s">
        <v>1154</v>
      </c>
      <c r="D44" s="740" t="s">
        <v>1305</v>
      </c>
      <c r="E44" s="551">
        <v>96030</v>
      </c>
      <c r="F44" s="552">
        <v>50000</v>
      </c>
      <c r="G44" s="552"/>
    </row>
    <row r="45" spans="2:7" hidden="1" x14ac:dyDescent="0.25">
      <c r="B45" s="377">
        <v>22020403</v>
      </c>
      <c r="C45" s="378" t="s">
        <v>1155</v>
      </c>
      <c r="D45" s="740" t="s">
        <v>1306</v>
      </c>
      <c r="E45" s="551"/>
      <c r="F45" s="552">
        <v>0</v>
      </c>
      <c r="G45" s="552"/>
    </row>
    <row r="46" spans="2:7" hidden="1" x14ac:dyDescent="0.25">
      <c r="B46" s="377">
        <v>22020404</v>
      </c>
      <c r="C46" s="378" t="s">
        <v>1156</v>
      </c>
      <c r="D46" s="740" t="s">
        <v>1307</v>
      </c>
      <c r="E46" s="551"/>
      <c r="F46" s="552">
        <v>0</v>
      </c>
      <c r="G46" s="552"/>
    </row>
    <row r="47" spans="2:7" ht="15.75" thickBot="1" x14ac:dyDescent="0.3">
      <c r="B47" s="377">
        <v>22020405</v>
      </c>
      <c r="C47" s="378" t="s">
        <v>1157</v>
      </c>
      <c r="D47" s="740" t="s">
        <v>1308</v>
      </c>
      <c r="E47" s="551">
        <v>254810</v>
      </c>
      <c r="F47" s="552">
        <v>350000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59">
        <f>SUM(E43:E55)</f>
        <v>532840</v>
      </c>
      <c r="F56" s="560">
        <v>820000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109200</v>
      </c>
      <c r="F58" s="552">
        <v>100000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59">
        <f>SUM(E58:E59)</f>
        <v>109200</v>
      </c>
      <c r="F60" s="560">
        <v>100000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t="15.75" thickBot="1" x14ac:dyDescent="0.3">
      <c r="B79" s="377">
        <v>22020709</v>
      </c>
      <c r="C79" s="378" t="s">
        <v>1187</v>
      </c>
      <c r="D79" s="740" t="s">
        <v>1334</v>
      </c>
      <c r="E79" s="551">
        <v>910020</v>
      </c>
      <c r="F79" s="552">
        <v>1200000</v>
      </c>
      <c r="G79" s="552"/>
    </row>
    <row r="80" spans="2:7" ht="15.75" thickBot="1" x14ac:dyDescent="0.3">
      <c r="B80" s="384"/>
      <c r="C80" s="385" t="s">
        <v>1188</v>
      </c>
      <c r="D80" s="741">
        <v>0</v>
      </c>
      <c r="E80" s="559">
        <f>SUM(E71:E79)</f>
        <v>910020</v>
      </c>
      <c r="F80" s="560">
        <v>1200000</v>
      </c>
      <c r="G80" s="560"/>
    </row>
    <row r="81" spans="2:7" x14ac:dyDescent="0.25">
      <c r="B81" s="373">
        <v>22020800</v>
      </c>
      <c r="C81" s="374" t="s">
        <v>68</v>
      </c>
      <c r="D81" s="742"/>
      <c r="E81" s="548"/>
      <c r="F81" s="549"/>
      <c r="G81" s="549"/>
    </row>
    <row r="82" spans="2:7" ht="15.75" thickBot="1" x14ac:dyDescent="0.3">
      <c r="B82" s="377">
        <v>22020801</v>
      </c>
      <c r="C82" s="378" t="s">
        <v>1189</v>
      </c>
      <c r="D82" s="740" t="s">
        <v>1335</v>
      </c>
      <c r="E82" s="551">
        <v>509610</v>
      </c>
      <c r="F82" s="552">
        <v>580000</v>
      </c>
      <c r="G82" s="552"/>
    </row>
    <row r="83" spans="2:7" ht="15.75" hidden="1"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509610</v>
      </c>
      <c r="F88" s="560">
        <v>580000</v>
      </c>
      <c r="G88" s="560"/>
    </row>
    <row r="89" spans="2:7" x14ac:dyDescent="0.25">
      <c r="B89" s="373">
        <v>22020900</v>
      </c>
      <c r="C89" s="374" t="s">
        <v>70</v>
      </c>
      <c r="D89" s="742"/>
      <c r="E89" s="548"/>
      <c r="F89" s="549"/>
      <c r="G89" s="549"/>
    </row>
    <row r="90" spans="2:7" ht="15.75" thickBot="1" x14ac:dyDescent="0.3">
      <c r="B90" s="377">
        <v>22020901</v>
      </c>
      <c r="C90" s="378" t="s">
        <v>1196</v>
      </c>
      <c r="D90" s="740" t="s">
        <v>1341</v>
      </c>
      <c r="E90" s="551">
        <v>36400</v>
      </c>
      <c r="F90" s="552">
        <v>20000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59">
        <f>SUM(E90:E96)</f>
        <v>36400</v>
      </c>
      <c r="F97" s="560">
        <v>20000</v>
      </c>
      <c r="G97" s="560"/>
    </row>
    <row r="98" spans="2:7" x14ac:dyDescent="0.25">
      <c r="B98" s="373">
        <v>22021000</v>
      </c>
      <c r="C98" s="374" t="s">
        <v>72</v>
      </c>
      <c r="D98" s="742"/>
      <c r="E98" s="548"/>
      <c r="F98" s="549"/>
      <c r="G98" s="549"/>
    </row>
    <row r="99" spans="2:7" x14ac:dyDescent="0.25">
      <c r="B99" s="377">
        <v>22021001</v>
      </c>
      <c r="C99" s="378" t="s">
        <v>1204</v>
      </c>
      <c r="D99" s="740" t="s">
        <v>1348</v>
      </c>
      <c r="E99" s="551">
        <v>131040</v>
      </c>
      <c r="F99" s="552">
        <v>150000</v>
      </c>
      <c r="G99" s="552"/>
    </row>
    <row r="100" spans="2:7" hidden="1" x14ac:dyDescent="0.25">
      <c r="B100" s="377">
        <v>22021002</v>
      </c>
      <c r="C100" s="378" t="s">
        <v>1205</v>
      </c>
      <c r="D100" s="740" t="s">
        <v>1349</v>
      </c>
      <c r="E100" s="551"/>
      <c r="F100" s="552">
        <v>0</v>
      </c>
      <c r="G100" s="552"/>
    </row>
    <row r="101" spans="2:7" x14ac:dyDescent="0.25">
      <c r="B101" s="377">
        <v>22021003</v>
      </c>
      <c r="C101" s="378" t="s">
        <v>1206</v>
      </c>
      <c r="D101" s="740" t="s">
        <v>1350</v>
      </c>
      <c r="E101" s="551">
        <v>18200</v>
      </c>
      <c r="F101" s="552">
        <v>50000</v>
      </c>
      <c r="G101" s="552"/>
    </row>
    <row r="102" spans="2:7" hidden="1" x14ac:dyDescent="0.25">
      <c r="B102" s="377">
        <v>22021004</v>
      </c>
      <c r="C102" s="378" t="s">
        <v>1207</v>
      </c>
      <c r="D102" s="740" t="s">
        <v>1351</v>
      </c>
      <c r="E102" s="551"/>
      <c r="F102" s="552">
        <v>0</v>
      </c>
      <c r="G102" s="552"/>
    </row>
    <row r="103" spans="2:7" hidden="1" x14ac:dyDescent="0.25">
      <c r="B103" s="377">
        <v>22021006</v>
      </c>
      <c r="C103" s="378" t="s">
        <v>1208</v>
      </c>
      <c r="D103" s="740" t="s">
        <v>1352</v>
      </c>
      <c r="E103" s="551"/>
      <c r="F103" s="552">
        <v>0</v>
      </c>
      <c r="G103" s="552"/>
    </row>
    <row r="104" spans="2:7" x14ac:dyDescent="0.25">
      <c r="B104" s="377">
        <v>22021007</v>
      </c>
      <c r="C104" s="378" t="s">
        <v>1209</v>
      </c>
      <c r="D104" s="740" t="s">
        <v>1353</v>
      </c>
      <c r="E104" s="551">
        <v>262090</v>
      </c>
      <c r="F104" s="552">
        <v>360000</v>
      </c>
      <c r="G104" s="552"/>
    </row>
    <row r="105" spans="2:7" ht="15.75" thickBot="1" x14ac:dyDescent="0.3">
      <c r="B105" s="377">
        <v>22021008</v>
      </c>
      <c r="C105" s="378" t="s">
        <v>1210</v>
      </c>
      <c r="D105" s="740" t="s">
        <v>1354</v>
      </c>
      <c r="E105" s="551">
        <v>364010</v>
      </c>
      <c r="F105" s="552">
        <v>720000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59">
        <f>SUM(E99:E112)</f>
        <v>775340</v>
      </c>
      <c r="F113" s="560">
        <v>1280000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
        <v>1362</v>
      </c>
      <c r="E116" s="551"/>
      <c r="F116" s="552">
        <v>0</v>
      </c>
      <c r="G116" s="552"/>
    </row>
    <row r="117" spans="2:7" hidden="1" x14ac:dyDescent="0.25">
      <c r="B117" s="377">
        <v>22030102</v>
      </c>
      <c r="C117" s="378" t="s">
        <v>1222</v>
      </c>
      <c r="D117" s="740" t="s">
        <v>1363</v>
      </c>
      <c r="E117" s="551"/>
      <c r="F117" s="552">
        <v>0</v>
      </c>
      <c r="G117" s="552"/>
    </row>
    <row r="118" spans="2:7" hidden="1" x14ac:dyDescent="0.25">
      <c r="B118" s="377">
        <v>22030103</v>
      </c>
      <c r="C118" s="378" t="s">
        <v>1223</v>
      </c>
      <c r="D118" s="740" t="s">
        <v>1364</v>
      </c>
      <c r="E118" s="551"/>
      <c r="F118" s="552">
        <v>0</v>
      </c>
      <c r="G118" s="552"/>
    </row>
    <row r="119" spans="2:7" hidden="1" x14ac:dyDescent="0.25">
      <c r="B119" s="377">
        <v>22030104</v>
      </c>
      <c r="C119" s="378" t="s">
        <v>1224</v>
      </c>
      <c r="D119" s="740" t="s">
        <v>1365</v>
      </c>
      <c r="E119" s="551"/>
      <c r="F119" s="552">
        <v>0</v>
      </c>
      <c r="G119" s="552"/>
    </row>
    <row r="120" spans="2:7" hidden="1" x14ac:dyDescent="0.25">
      <c r="B120" s="377">
        <v>22030105</v>
      </c>
      <c r="C120" s="378" t="s">
        <v>1225</v>
      </c>
      <c r="D120" s="740" t="s">
        <v>1366</v>
      </c>
      <c r="E120" s="551"/>
      <c r="F120" s="552">
        <v>0</v>
      </c>
      <c r="G120" s="552"/>
    </row>
    <row r="121" spans="2:7" hidden="1" x14ac:dyDescent="0.25">
      <c r="B121" s="377">
        <v>22030106</v>
      </c>
      <c r="C121" s="378" t="s">
        <v>688</v>
      </c>
      <c r="D121" s="740" t="s">
        <v>1367</v>
      </c>
      <c r="E121" s="551"/>
      <c r="F121" s="552">
        <v>0</v>
      </c>
      <c r="G121" s="552"/>
    </row>
    <row r="122" spans="2:7" hidden="1" x14ac:dyDescent="0.25">
      <c r="B122" s="377">
        <v>22030107</v>
      </c>
      <c r="C122" s="378" t="s">
        <v>1226</v>
      </c>
      <c r="D122" s="740" t="s">
        <v>1368</v>
      </c>
      <c r="E122" s="551"/>
      <c r="F122" s="552">
        <v>0</v>
      </c>
      <c r="G122" s="552"/>
    </row>
    <row r="123" spans="2:7" hidden="1" x14ac:dyDescent="0.25">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ht="15.75" thickBot="1" x14ac:dyDescent="0.3">
      <c r="B127" s="377">
        <v>22040101</v>
      </c>
      <c r="C127" s="378" t="s">
        <v>1231</v>
      </c>
      <c r="D127" s="740" t="s">
        <v>1370</v>
      </c>
      <c r="E127" s="551">
        <v>182000</v>
      </c>
      <c r="F127" s="552">
        <v>150000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thickBot="1" x14ac:dyDescent="0.3">
      <c r="B134" s="384"/>
      <c r="C134" s="385" t="s">
        <v>1238</v>
      </c>
      <c r="D134" s="741">
        <v>0</v>
      </c>
      <c r="E134" s="559">
        <f>SUM(E127:E133)</f>
        <v>182000</v>
      </c>
      <c r="F134" s="560">
        <v>150000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3674220</v>
      </c>
      <c r="F181" s="572">
        <v>5000000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1:H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943</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1820040</v>
      </c>
      <c r="F10" s="552">
        <v>3000000</v>
      </c>
      <c r="G10" s="552"/>
    </row>
    <row r="11" spans="2:7" ht="15.75" thickBot="1" x14ac:dyDescent="0.3">
      <c r="B11" s="377">
        <v>22020102</v>
      </c>
      <c r="C11" s="378" t="s">
        <v>1124</v>
      </c>
      <c r="D11" s="740" t="str">
        <f>B11&amp;" - "&amp;C11</f>
        <v>22020102 - LOCAL TRAVEL &amp; TRANSPORT: OTHERS</v>
      </c>
      <c r="E11" s="551">
        <v>6916150</v>
      </c>
      <c r="F11" s="552">
        <v>10000000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8736190</v>
      </c>
      <c r="F14" s="560">
        <f>SUM(F10:F13)</f>
        <v>13000000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x14ac:dyDescent="0.25">
      <c r="B17" s="377">
        <v>22020202</v>
      </c>
      <c r="C17" s="378" t="s">
        <v>1129</v>
      </c>
      <c r="D17" s="740" t="str">
        <f t="shared" si="0"/>
        <v>22020202 - TELEPHONE CHARGES</v>
      </c>
      <c r="E17" s="551">
        <v>182000</v>
      </c>
      <c r="F17" s="552">
        <v>500000</v>
      </c>
      <c r="G17" s="552"/>
    </row>
    <row r="18" spans="2:7" hidden="1" x14ac:dyDescent="0.25">
      <c r="B18" s="377">
        <v>22020203</v>
      </c>
      <c r="C18" s="378" t="s">
        <v>1130</v>
      </c>
      <c r="D18" s="740" t="str">
        <f t="shared" si="0"/>
        <v>22020203 - INTERNET ACCESS CHARGES</v>
      </c>
      <c r="E18" s="551"/>
      <c r="F18" s="552">
        <v>0</v>
      </c>
      <c r="G18" s="552"/>
    </row>
    <row r="19" spans="2:7" hidden="1" x14ac:dyDescent="0.25">
      <c r="B19" s="377">
        <v>22020204</v>
      </c>
      <c r="C19" s="378" t="s">
        <v>1131</v>
      </c>
      <c r="D19" s="740" t="str">
        <f t="shared" si="0"/>
        <v>22020204 - SATELLITE BROADCASTING ACCESS CHARGES</v>
      </c>
      <c r="E19" s="551"/>
      <c r="F19" s="552">
        <v>0</v>
      </c>
      <c r="G19" s="552"/>
    </row>
    <row r="20" spans="2:7" hidden="1" x14ac:dyDescent="0.25">
      <c r="B20" s="377">
        <v>22020205</v>
      </c>
      <c r="C20" s="378" t="s">
        <v>1132</v>
      </c>
      <c r="D20" s="740" t="str">
        <f t="shared" si="0"/>
        <v>22020205 - WATER RATES</v>
      </c>
      <c r="E20" s="551"/>
      <c r="F20" s="552">
        <v>0</v>
      </c>
      <c r="G20" s="552"/>
    </row>
    <row r="21" spans="2:7" hidden="1" x14ac:dyDescent="0.25">
      <c r="B21" s="377">
        <v>22020206</v>
      </c>
      <c r="C21" s="378" t="s">
        <v>1133</v>
      </c>
      <c r="D21" s="740" t="str">
        <f t="shared" si="0"/>
        <v>22020206 - SEWAGE CHARGES</v>
      </c>
      <c r="E21" s="551"/>
      <c r="F21" s="552">
        <v>0</v>
      </c>
      <c r="G21" s="552"/>
    </row>
    <row r="22" spans="2:7" hidden="1" x14ac:dyDescent="0.25">
      <c r="B22" s="377">
        <v>22020207</v>
      </c>
      <c r="C22" s="378" t="s">
        <v>1134</v>
      </c>
      <c r="D22" s="740" t="str">
        <f t="shared" si="0"/>
        <v>22020207 - LEASED COMMUNICATION LINES(S)</v>
      </c>
      <c r="E22" s="551"/>
      <c r="F22" s="552">
        <v>0</v>
      </c>
      <c r="G22" s="552"/>
    </row>
    <row r="23" spans="2:7" hidden="1" x14ac:dyDescent="0.25">
      <c r="B23" s="377">
        <v>22020208</v>
      </c>
      <c r="C23" s="378" t="s">
        <v>1135</v>
      </c>
      <c r="D23" s="740" t="str">
        <f t="shared" si="0"/>
        <v>22020208 - MULTI YEAR TARIFF ORDER</v>
      </c>
      <c r="E23" s="551"/>
      <c r="F23" s="552">
        <v>0</v>
      </c>
      <c r="G23" s="552"/>
    </row>
    <row r="24" spans="2:7" hidden="1" x14ac:dyDescent="0.25">
      <c r="B24" s="377">
        <v>22020209</v>
      </c>
      <c r="C24" s="378" t="s">
        <v>1136</v>
      </c>
      <c r="D24" s="740" t="str">
        <f t="shared" si="0"/>
        <v>22020209 - INTERACTIVE LEARNING NETWORK</v>
      </c>
      <c r="E24" s="551"/>
      <c r="F24" s="552">
        <v>0</v>
      </c>
      <c r="G24" s="552"/>
    </row>
    <row r="25" spans="2:7" ht="15.75" thickBot="1" x14ac:dyDescent="0.3">
      <c r="B25" s="377">
        <v>22020210</v>
      </c>
      <c r="C25" s="378" t="s">
        <v>1137</v>
      </c>
      <c r="D25" s="740" t="str">
        <f t="shared" si="0"/>
        <v xml:space="preserve">22020210 - SOFTWARE CHARGES/ LICENSE RENEWAL </v>
      </c>
      <c r="E25" s="551">
        <v>364010</v>
      </c>
      <c r="F25" s="552">
        <v>1000000</v>
      </c>
      <c r="G25" s="552"/>
    </row>
    <row r="26" spans="2:7" ht="15.75" thickBot="1" x14ac:dyDescent="0.3">
      <c r="B26" s="384"/>
      <c r="C26" s="385" t="s">
        <v>1138</v>
      </c>
      <c r="D26" s="741">
        <f>SUM(D16:D25)</f>
        <v>0</v>
      </c>
      <c r="E26" s="559">
        <f>SUM(E16:E25)</f>
        <v>546010</v>
      </c>
      <c r="F26" s="560">
        <f>SUM(F16:F25)</f>
        <v>1500000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1820040</v>
      </c>
      <c r="F28" s="552">
        <v>5000000</v>
      </c>
      <c r="G28" s="552"/>
    </row>
    <row r="29" spans="2:7" hidden="1" x14ac:dyDescent="0.25">
      <c r="B29" s="377">
        <v>22020302</v>
      </c>
      <c r="C29" s="378" t="s">
        <v>1140</v>
      </c>
      <c r="D29" s="740" t="str">
        <f t="shared" si="1"/>
        <v>22020302 - BOOKS</v>
      </c>
      <c r="E29" s="551"/>
      <c r="F29" s="552">
        <v>0</v>
      </c>
      <c r="G29" s="552"/>
    </row>
    <row r="30" spans="2:7" x14ac:dyDescent="0.25">
      <c r="B30" s="377">
        <v>22020303</v>
      </c>
      <c r="C30" s="378" t="s">
        <v>1141</v>
      </c>
      <c r="D30" s="740" t="str">
        <f t="shared" si="1"/>
        <v>22020303 - NEWSPAPERS</v>
      </c>
      <c r="E30" s="551">
        <v>182000</v>
      </c>
      <c r="F30" s="552">
        <v>200000</v>
      </c>
      <c r="G30" s="552"/>
    </row>
    <row r="31" spans="2:7" x14ac:dyDescent="0.25">
      <c r="B31" s="377">
        <v>22020304</v>
      </c>
      <c r="C31" s="378" t="s">
        <v>1142</v>
      </c>
      <c r="D31" s="740" t="str">
        <f t="shared" si="1"/>
        <v>22020304 - MAGAZINES &amp; PERIODICALS</v>
      </c>
      <c r="E31" s="551">
        <v>182000</v>
      </c>
      <c r="F31" s="552">
        <v>200000</v>
      </c>
      <c r="G31" s="552"/>
    </row>
    <row r="32" spans="2:7" ht="15.75" thickBot="1" x14ac:dyDescent="0.3">
      <c r="B32" s="377">
        <v>22020305</v>
      </c>
      <c r="C32" s="378" t="s">
        <v>1143</v>
      </c>
      <c r="D32" s="740" t="str">
        <f t="shared" si="1"/>
        <v>22020305 - PRINTING OF NON SECURITY DOCUMENTS</v>
      </c>
      <c r="E32" s="551">
        <v>16809990</v>
      </c>
      <c r="F32" s="552">
        <v>25000000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18994030</v>
      </c>
      <c r="F41" s="560">
        <f>SUM(F28:F40)</f>
        <v>30400000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3640080</v>
      </c>
      <c r="F43" s="552">
        <v>5000000</v>
      </c>
      <c r="G43" s="552"/>
    </row>
    <row r="44" spans="2:7" x14ac:dyDescent="0.25">
      <c r="B44" s="377">
        <v>22020402</v>
      </c>
      <c r="C44" s="378" t="s">
        <v>1154</v>
      </c>
      <c r="D44" s="740" t="str">
        <f t="shared" si="2"/>
        <v xml:space="preserve">22020402 - MAINTENANCE OF OFFICE FURNITURE </v>
      </c>
      <c r="E44" s="551">
        <v>364010</v>
      </c>
      <c r="F44" s="552">
        <v>300000</v>
      </c>
      <c r="G44" s="552"/>
    </row>
    <row r="45" spans="2:7" hidden="1" x14ac:dyDescent="0.25">
      <c r="B45" s="377">
        <v>22020403</v>
      </c>
      <c r="C45" s="378" t="s">
        <v>1155</v>
      </c>
      <c r="D45" s="740" t="str">
        <f t="shared" si="2"/>
        <v>22020403 - MAINTENANCE OF OFFICE BUILDING / RESIDENTIAL QTRS</v>
      </c>
      <c r="E45" s="551"/>
      <c r="F45" s="552">
        <v>0</v>
      </c>
      <c r="G45" s="552"/>
    </row>
    <row r="46" spans="2:7" x14ac:dyDescent="0.25">
      <c r="B46" s="377">
        <v>22020404</v>
      </c>
      <c r="C46" s="378" t="s">
        <v>1156</v>
      </c>
      <c r="D46" s="740" t="str">
        <f t="shared" si="2"/>
        <v>22020404 - MAINTENANCE OF OFFICE / IT EQUIPMENTS</v>
      </c>
      <c r="E46" s="551">
        <v>364010</v>
      </c>
      <c r="F46" s="552">
        <v>2000000</v>
      </c>
      <c r="G46" s="552"/>
    </row>
    <row r="47" spans="2:7" x14ac:dyDescent="0.25">
      <c r="B47" s="377">
        <v>22020405</v>
      </c>
      <c r="C47" s="378" t="s">
        <v>1157</v>
      </c>
      <c r="D47" s="740" t="str">
        <f t="shared" si="2"/>
        <v>22020405 - MAINTENANCE OF PLANTS/GENERATORS</v>
      </c>
      <c r="E47" s="551">
        <v>728020</v>
      </c>
      <c r="F47" s="552">
        <v>900000</v>
      </c>
      <c r="G47" s="552"/>
    </row>
    <row r="48" spans="2:7" ht="15.75" thickBot="1" x14ac:dyDescent="0.3">
      <c r="B48" s="377">
        <v>22020406</v>
      </c>
      <c r="C48" s="378" t="s">
        <v>1158</v>
      </c>
      <c r="D48" s="740" t="str">
        <f t="shared" si="2"/>
        <v>22020406 - OTHER MAINTENANCE SERVICES</v>
      </c>
      <c r="E48" s="551"/>
      <c r="F48" s="552">
        <v>2000000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5096120</v>
      </c>
      <c r="F56" s="560">
        <f>SUM(F43:F55)</f>
        <v>10200000</v>
      </c>
      <c r="G56" s="560"/>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2280160</v>
      </c>
      <c r="F58" s="552">
        <v>5500000</v>
      </c>
      <c r="G58" s="552"/>
    </row>
    <row r="59" spans="2:7" ht="15.75" thickBot="1" x14ac:dyDescent="0.3">
      <c r="B59" s="377">
        <v>22020502</v>
      </c>
      <c r="C59" s="378" t="s">
        <v>1169</v>
      </c>
      <c r="D59" s="740" t="str">
        <f>B59&amp;" - "&amp;C59</f>
        <v xml:space="preserve">22020502 - INTERNATIONAL  TRAINING </v>
      </c>
      <c r="E59" s="551">
        <v>2002040</v>
      </c>
      <c r="F59" s="552">
        <v>4500000</v>
      </c>
      <c r="G59" s="552"/>
    </row>
    <row r="60" spans="2:7" ht="15.75" thickBot="1" x14ac:dyDescent="0.3">
      <c r="B60" s="384"/>
      <c r="C60" s="385" t="s">
        <v>1170</v>
      </c>
      <c r="D60" s="741">
        <f>SUM(D58:D59)</f>
        <v>0</v>
      </c>
      <c r="E60" s="559">
        <f>SUM(E58:E59)</f>
        <v>4282200</v>
      </c>
      <c r="F60" s="560">
        <f>SUM(F58:F59)</f>
        <v>10000000</v>
      </c>
      <c r="G60" s="560"/>
    </row>
    <row r="61" spans="2:7"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t="15.75" thickBot="1" x14ac:dyDescent="0.3">
      <c r="B66" s="377">
        <v>22020605</v>
      </c>
      <c r="C66" s="378" t="s">
        <v>1175</v>
      </c>
      <c r="D66" s="740" t="str">
        <f t="shared" si="3"/>
        <v>22020605 - CLEANING &amp; FUMIGATION SERVICES</v>
      </c>
      <c r="E66" s="551">
        <v>182000</v>
      </c>
      <c r="F66" s="552">
        <v>500000</v>
      </c>
      <c r="G66" s="552"/>
    </row>
    <row r="67" spans="2:7" ht="15.75" hidden="1" thickBot="1" x14ac:dyDescent="0.3">
      <c r="B67" s="377">
        <v>22020606</v>
      </c>
      <c r="C67" s="378" t="s">
        <v>1176</v>
      </c>
      <c r="D67" s="740" t="str">
        <f t="shared" si="3"/>
        <v>22020606 - LAND USE CHARGES</v>
      </c>
      <c r="E67" s="551"/>
      <c r="F67" s="552">
        <v>0</v>
      </c>
      <c r="G67" s="552"/>
    </row>
    <row r="68" spans="2:7" ht="15.75" hidden="1" thickBot="1" x14ac:dyDescent="0.3">
      <c r="B68" s="377">
        <v>22020607</v>
      </c>
      <c r="C68" s="378" t="s">
        <v>1177</v>
      </c>
      <c r="D68" s="740" t="str">
        <f t="shared" si="3"/>
        <v>22020607 - RESCUE SERVICES</v>
      </c>
      <c r="E68" s="551"/>
      <c r="F68" s="552">
        <v>0</v>
      </c>
      <c r="G68" s="552"/>
    </row>
    <row r="69" spans="2:7" ht="15.75" thickBot="1" x14ac:dyDescent="0.3">
      <c r="B69" s="384"/>
      <c r="C69" s="385" t="s">
        <v>1178</v>
      </c>
      <c r="D69" s="741">
        <f>SUM(D62:D68)</f>
        <v>0</v>
      </c>
      <c r="E69" s="559">
        <f>SUM(E62:E68)</f>
        <v>182000</v>
      </c>
      <c r="F69" s="560">
        <f>SUM(F62:F68)</f>
        <v>500000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1820040</v>
      </c>
      <c r="F82" s="552">
        <v>4000000</v>
      </c>
      <c r="G82" s="552"/>
    </row>
    <row r="83" spans="2:7" hidden="1" x14ac:dyDescent="0.25">
      <c r="B83" s="377">
        <v>22020802</v>
      </c>
      <c r="C83" s="378" t="s">
        <v>1190</v>
      </c>
      <c r="D83" s="740" t="str">
        <f t="shared" si="5"/>
        <v>22020802 - OTHER TRANSPORT EQUIPMENT FUEL COST</v>
      </c>
      <c r="E83" s="551"/>
      <c r="F83" s="552">
        <v>0</v>
      </c>
      <c r="G83" s="552"/>
    </row>
    <row r="84" spans="2:7" ht="15.75" thickBot="1" x14ac:dyDescent="0.3">
      <c r="B84" s="377">
        <v>22020803</v>
      </c>
      <c r="C84" s="378" t="s">
        <v>1191</v>
      </c>
      <c r="D84" s="740" t="str">
        <f t="shared" si="5"/>
        <v>22020803 - PLANT / GENERATOR FUEL COST</v>
      </c>
      <c r="E84" s="551">
        <v>1274030</v>
      </c>
      <c r="F84" s="552">
        <v>3500000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3094070</v>
      </c>
      <c r="F88" s="560">
        <f>SUM(F82:F87)</f>
        <v>7500000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982820</v>
      </c>
      <c r="F99" s="552">
        <v>2000000</v>
      </c>
      <c r="G99" s="552"/>
    </row>
    <row r="100" spans="2:7" x14ac:dyDescent="0.25">
      <c r="B100" s="377">
        <v>22021002</v>
      </c>
      <c r="C100" s="378" t="s">
        <v>1205</v>
      </c>
      <c r="D100" s="740" t="str">
        <f t="shared" si="7"/>
        <v>22021002 - HONORARIUM &amp; SITTING ALLOWANCE</v>
      </c>
      <c r="E100" s="551">
        <v>3832310</v>
      </c>
      <c r="F100" s="552">
        <v>2500000</v>
      </c>
      <c r="G100" s="552"/>
    </row>
    <row r="101" spans="2:7" x14ac:dyDescent="0.25">
      <c r="B101" s="377">
        <v>22021003</v>
      </c>
      <c r="C101" s="378" t="s">
        <v>1206</v>
      </c>
      <c r="D101" s="740" t="str">
        <f t="shared" si="7"/>
        <v>22021003 - PUBLICITY &amp; ADVERTISEMENTS</v>
      </c>
      <c r="E101" s="551">
        <v>2147650</v>
      </c>
      <c r="F101" s="552">
        <v>2000000</v>
      </c>
      <c r="G101" s="552"/>
    </row>
    <row r="102" spans="2:7" hidden="1" x14ac:dyDescent="0.25">
      <c r="B102" s="377">
        <v>22021004</v>
      </c>
      <c r="C102" s="378" t="s">
        <v>1207</v>
      </c>
      <c r="D102" s="740" t="str">
        <f t="shared" si="7"/>
        <v>22021004 - MEDICAL EXPENSES-LOCAL</v>
      </c>
      <c r="E102" s="551"/>
      <c r="F102" s="552">
        <v>0</v>
      </c>
      <c r="G102" s="552"/>
    </row>
    <row r="103" spans="2:7" x14ac:dyDescent="0.25">
      <c r="B103" s="377">
        <v>22021006</v>
      </c>
      <c r="C103" s="378" t="s">
        <v>1208</v>
      </c>
      <c r="D103" s="740" t="str">
        <f t="shared" si="7"/>
        <v>22021006 - POSTAGES &amp; COURIER SERVICES</v>
      </c>
      <c r="E103" s="551">
        <v>535100</v>
      </c>
      <c r="F103" s="552">
        <v>500000</v>
      </c>
      <c r="G103" s="552"/>
    </row>
    <row r="104" spans="2:7" x14ac:dyDescent="0.25">
      <c r="B104" s="377">
        <v>22021007</v>
      </c>
      <c r="C104" s="378" t="s">
        <v>1209</v>
      </c>
      <c r="D104" s="740" t="str">
        <f t="shared" si="7"/>
        <v>22021007 - WELFARE PACKAGES</v>
      </c>
      <c r="E104" s="551">
        <v>910020</v>
      </c>
      <c r="F104" s="552">
        <v>4000000</v>
      </c>
      <c r="G104" s="552"/>
    </row>
    <row r="105" spans="2:7" hidden="1" x14ac:dyDescent="0.25">
      <c r="B105" s="377">
        <v>22021008</v>
      </c>
      <c r="C105" s="378" t="s">
        <v>1210</v>
      </c>
      <c r="D105" s="740" t="str">
        <f t="shared" si="7"/>
        <v>22021008 - SUBSCRIPTION TO PROFESSIONAL BODIES</v>
      </c>
      <c r="E105" s="551"/>
      <c r="F105" s="552">
        <v>0</v>
      </c>
      <c r="G105" s="552"/>
    </row>
    <row r="106" spans="2:7" hidden="1" x14ac:dyDescent="0.25">
      <c r="B106" s="377">
        <v>22021009</v>
      </c>
      <c r="C106" s="378" t="s">
        <v>1211</v>
      </c>
      <c r="D106" s="740" t="str">
        <f t="shared" si="7"/>
        <v>22021009 - SPORTING ACTIVITIES</v>
      </c>
      <c r="E106" s="551"/>
      <c r="F106" s="552">
        <v>0</v>
      </c>
      <c r="G106" s="552"/>
    </row>
    <row r="107" spans="2:7" hidden="1" x14ac:dyDescent="0.25">
      <c r="B107" s="377">
        <v>22021010</v>
      </c>
      <c r="C107" s="378" t="s">
        <v>1212</v>
      </c>
      <c r="D107" s="740" t="str">
        <f t="shared" si="7"/>
        <v>22021010 - DIRECT TEACHING &amp; LABORATORY COST</v>
      </c>
      <c r="E107" s="551"/>
      <c r="F107" s="552">
        <v>0</v>
      </c>
      <c r="G107" s="552"/>
    </row>
    <row r="108" spans="2:7" x14ac:dyDescent="0.25">
      <c r="B108" s="377">
        <v>22021014</v>
      </c>
      <c r="C108" s="378" t="s">
        <v>1213</v>
      </c>
      <c r="D108" s="740" t="str">
        <f t="shared" si="7"/>
        <v>22021014 - ANNUAL BUDGET EXPENSES AND ADMINISTRATION</v>
      </c>
      <c r="E108" s="551">
        <v>30750000</v>
      </c>
      <c r="F108" s="552">
        <v>35000000</v>
      </c>
      <c r="G108" s="552"/>
    </row>
    <row r="109" spans="2:7" hidden="1" x14ac:dyDescent="0.25">
      <c r="B109" s="377">
        <v>22021020</v>
      </c>
      <c r="C109" s="378" t="s">
        <v>1214</v>
      </c>
      <c r="D109" s="740" t="str">
        <f t="shared" si="7"/>
        <v>22021020 - ELECTION-LOGISTICS SUPPORT</v>
      </c>
      <c r="E109" s="551"/>
      <c r="F109" s="552">
        <v>0</v>
      </c>
      <c r="G109" s="552"/>
    </row>
    <row r="110" spans="2:7" hidden="1" x14ac:dyDescent="0.25">
      <c r="B110" s="377">
        <v>22021037</v>
      </c>
      <c r="C110" s="378" t="s">
        <v>1215</v>
      </c>
      <c r="D110" s="740" t="str">
        <f t="shared" si="7"/>
        <v>22021037 - MARGIN FOR INCREASE IN COSTS</v>
      </c>
      <c r="E110" s="551"/>
      <c r="F110" s="552">
        <v>0</v>
      </c>
      <c r="G110" s="552"/>
    </row>
    <row r="111" spans="2:7" ht="15.75" thickBot="1" x14ac:dyDescent="0.3">
      <c r="B111" s="377">
        <v>22021041</v>
      </c>
      <c r="C111" s="378" t="s">
        <v>1216</v>
      </c>
      <c r="D111" s="740" t="str">
        <f t="shared" si="7"/>
        <v>22021041 - CONTINGENCY</v>
      </c>
      <c r="E111" s="551">
        <v>15817810</v>
      </c>
      <c r="F111" s="552">
        <v>40000000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54975710</v>
      </c>
      <c r="F113" s="559">
        <f>SUM(F99:F112)</f>
        <v>86000000</v>
      </c>
      <c r="G113" s="559"/>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8" ht="15.75" hidden="1" thickBot="1" x14ac:dyDescent="0.3">
      <c r="B177" s="377">
        <v>23050103</v>
      </c>
      <c r="C177" s="378" t="s">
        <v>1270</v>
      </c>
      <c r="D177" s="740" t="str">
        <f>B177&amp;" - "&amp;C177</f>
        <v>23050103 - MONITORING &amp; EVALUATION</v>
      </c>
      <c r="E177" s="551"/>
      <c r="F177" s="552">
        <v>0</v>
      </c>
      <c r="G177" s="552"/>
    </row>
    <row r="178" spans="2:8" ht="15.75" hidden="1" thickBot="1" x14ac:dyDescent="0.3">
      <c r="B178" s="377">
        <v>23050104</v>
      </c>
      <c r="C178" s="378" t="s">
        <v>1271</v>
      </c>
      <c r="D178" s="740" t="str">
        <f>B178&amp;" - "&amp;C178</f>
        <v>23050104 - ANNIVERSARIES/ CELEBRATIONS</v>
      </c>
      <c r="E178" s="551"/>
      <c r="F178" s="552">
        <v>0</v>
      </c>
      <c r="G178" s="552"/>
    </row>
    <row r="179" spans="2:8" ht="15.75" hidden="1" thickBot="1" x14ac:dyDescent="0.3">
      <c r="B179" s="377">
        <v>23050105</v>
      </c>
      <c r="C179" s="378" t="s">
        <v>1215</v>
      </c>
      <c r="D179" s="740" t="str">
        <f>B179&amp;" - "&amp;C179</f>
        <v>23050105 - MARGIN FOR INCREASE IN COSTS</v>
      </c>
      <c r="E179" s="551"/>
      <c r="F179" s="552">
        <v>0</v>
      </c>
      <c r="G179" s="552"/>
    </row>
    <row r="180" spans="2:8" ht="15.75" hidden="1" thickBot="1" x14ac:dyDescent="0.3">
      <c r="B180" s="384"/>
      <c r="C180" s="385" t="s">
        <v>1272</v>
      </c>
      <c r="D180" s="741"/>
      <c r="E180" s="559">
        <f>SUM(E175:E179)</f>
        <v>0</v>
      </c>
      <c r="F180" s="560">
        <f>SUM(F175:F179)</f>
        <v>0</v>
      </c>
      <c r="G180" s="560"/>
    </row>
    <row r="181" spans="2:8" ht="19.5" thickBot="1" x14ac:dyDescent="0.35">
      <c r="B181" s="398"/>
      <c r="C181" s="399" t="s">
        <v>1273</v>
      </c>
      <c r="D181" s="399"/>
      <c r="E181" s="571">
        <f>E180+E172+E163+E158+E151+E148+E138+E134+E124+E113+E97+E88+E80+E69+E60+E56+E41+E26+E14</f>
        <v>95906330</v>
      </c>
      <c r="F181" s="571">
        <f>F180+F172+F163+F158+F151+F148+F138+F134+F124+F113+F97+F88+F80+F69+F60+F56+F41+F26+F14</f>
        <v>159100000</v>
      </c>
      <c r="G181" s="571"/>
      <c r="H181" s="910"/>
    </row>
    <row r="182" spans="2:8"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rstPageNumber="198" fitToHeight="0" orientation="portrait" r:id="rId1"/>
  <headerFooter>
    <oddFooter>&amp;C&amp;"Rockwell,Bold"&amp;14&amp;P</oddFooter>
  </headerFooter>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945</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364010</v>
      </c>
      <c r="F10" s="552">
        <v>1000000</v>
      </c>
      <c r="G10" s="552"/>
    </row>
    <row r="11" spans="2:7" ht="15.75" thickBot="1" x14ac:dyDescent="0.3">
      <c r="B11" s="377">
        <v>22020102</v>
      </c>
      <c r="C11" s="378" t="s">
        <v>1124</v>
      </c>
      <c r="D11" s="740" t="str">
        <f>B11&amp;" - "&amp;C11</f>
        <v>22020102 - LOCAL TRAVEL &amp; TRANSPORT: OTHERS</v>
      </c>
      <c r="E11" s="551">
        <v>728020</v>
      </c>
      <c r="F11" s="552">
        <v>2000000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1092030</v>
      </c>
      <c r="F14" s="560">
        <f>SUM(F10:F13)</f>
        <v>3000000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x14ac:dyDescent="0.25">
      <c r="B17" s="377">
        <v>22020202</v>
      </c>
      <c r="C17" s="378" t="s">
        <v>1129</v>
      </c>
      <c r="D17" s="740" t="str">
        <f t="shared" si="0"/>
        <v>22020202 - TELEPHONE CHARGES</v>
      </c>
      <c r="E17" s="551">
        <v>364010</v>
      </c>
      <c r="F17" s="552">
        <v>1000000</v>
      </c>
      <c r="G17" s="552"/>
    </row>
    <row r="18" spans="2:7" ht="15.75" thickBot="1" x14ac:dyDescent="0.3">
      <c r="B18" s="377">
        <v>22020203</v>
      </c>
      <c r="C18" s="378" t="s">
        <v>1130</v>
      </c>
      <c r="D18" s="740" t="str">
        <f t="shared" si="0"/>
        <v>22020203 - INTERNET ACCESS CHARGES</v>
      </c>
      <c r="E18" s="551">
        <v>182000</v>
      </c>
      <c r="F18" s="552">
        <v>500000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546010</v>
      </c>
      <c r="F26" s="560">
        <f>SUM(F16:F25)</f>
        <v>1500000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254810</v>
      </c>
      <c r="F28" s="552">
        <v>700000</v>
      </c>
      <c r="G28" s="552"/>
    </row>
    <row r="29" spans="2:7" hidden="1" x14ac:dyDescent="0.25">
      <c r="B29" s="377">
        <v>22020302</v>
      </c>
      <c r="C29" s="378" t="s">
        <v>1140</v>
      </c>
      <c r="D29" s="740" t="str">
        <f t="shared" si="1"/>
        <v>22020302 - BOOKS</v>
      </c>
      <c r="E29" s="551"/>
      <c r="F29" s="552">
        <v>0</v>
      </c>
      <c r="G29" s="552"/>
    </row>
    <row r="30" spans="2:7" x14ac:dyDescent="0.25">
      <c r="B30" s="377">
        <v>22020303</v>
      </c>
      <c r="C30" s="378" t="s">
        <v>1141</v>
      </c>
      <c r="D30" s="740" t="str">
        <f t="shared" si="1"/>
        <v>22020303 - NEWSPAPERS</v>
      </c>
      <c r="E30" s="551">
        <v>72800</v>
      </c>
      <c r="F30" s="552">
        <v>200000</v>
      </c>
      <c r="G30" s="552"/>
    </row>
    <row r="31" spans="2:7" x14ac:dyDescent="0.25">
      <c r="B31" s="377">
        <v>22020304</v>
      </c>
      <c r="C31" s="378" t="s">
        <v>1142</v>
      </c>
      <c r="D31" s="740" t="str">
        <f t="shared" si="1"/>
        <v>22020304 - MAGAZINES &amp; PERIODICALS</v>
      </c>
      <c r="E31" s="551">
        <v>1456030</v>
      </c>
      <c r="F31" s="552">
        <v>4000000</v>
      </c>
      <c r="G31" s="552"/>
    </row>
    <row r="32" spans="2:7" x14ac:dyDescent="0.25">
      <c r="B32" s="377">
        <v>22020305</v>
      </c>
      <c r="C32" s="378" t="s">
        <v>1143</v>
      </c>
      <c r="D32" s="740" t="str">
        <f t="shared" si="1"/>
        <v>22020305 - PRINTING OF NON SECURITY DOCUMENTS</v>
      </c>
      <c r="E32" s="551">
        <v>72800</v>
      </c>
      <c r="F32" s="552">
        <v>200000</v>
      </c>
      <c r="G32" s="552"/>
    </row>
    <row r="33" spans="2:7" ht="15.75" thickBot="1" x14ac:dyDescent="0.3">
      <c r="B33" s="377">
        <v>22020306</v>
      </c>
      <c r="C33" s="378" t="s">
        <v>1144</v>
      </c>
      <c r="D33" s="740" t="str">
        <f t="shared" si="1"/>
        <v>22020306 - PRINTING OF SECURITY DOCUMENTS</v>
      </c>
      <c r="E33" s="551">
        <v>72800</v>
      </c>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60">
        <f>SUM(E28:E40)</f>
        <v>1929240</v>
      </c>
      <c r="F41" s="560">
        <f>SUM(F28:F40)</f>
        <v>5100000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655210</v>
      </c>
      <c r="F43" s="552">
        <v>1800000</v>
      </c>
      <c r="G43" s="552"/>
    </row>
    <row r="44" spans="2:7" x14ac:dyDescent="0.25">
      <c r="B44" s="377">
        <v>22020402</v>
      </c>
      <c r="C44" s="378" t="s">
        <v>1154</v>
      </c>
      <c r="D44" s="740" t="str">
        <f t="shared" si="2"/>
        <v xml:space="preserve">22020402 - MAINTENANCE OF OFFICE FURNITURE </v>
      </c>
      <c r="E44" s="551">
        <v>182000</v>
      </c>
      <c r="F44" s="552">
        <v>700000</v>
      </c>
      <c r="G44" s="552"/>
    </row>
    <row r="45" spans="2:7" hidden="1" x14ac:dyDescent="0.25">
      <c r="B45" s="377">
        <v>22020403</v>
      </c>
      <c r="C45" s="378" t="s">
        <v>1155</v>
      </c>
      <c r="D45" s="740" t="str">
        <f t="shared" si="2"/>
        <v>22020403 - MAINTENANCE OF OFFICE BUILDING / RESIDENTIAL QTRS</v>
      </c>
      <c r="E45" s="551"/>
      <c r="F45" s="552">
        <v>0</v>
      </c>
      <c r="G45" s="552"/>
    </row>
    <row r="46" spans="2:7" x14ac:dyDescent="0.25">
      <c r="B46" s="377">
        <v>22020404</v>
      </c>
      <c r="C46" s="378" t="s">
        <v>1156</v>
      </c>
      <c r="D46" s="740" t="str">
        <f t="shared" si="2"/>
        <v>22020404 - MAINTENANCE OF OFFICE / IT EQUIPMENTS</v>
      </c>
      <c r="E46" s="551">
        <v>364010</v>
      </c>
      <c r="F46" s="552">
        <v>1000000</v>
      </c>
      <c r="G46" s="552"/>
    </row>
    <row r="47" spans="2:7" ht="15.75" thickBot="1" x14ac:dyDescent="0.3">
      <c r="B47" s="377">
        <v>22020405</v>
      </c>
      <c r="C47" s="378" t="s">
        <v>1157</v>
      </c>
      <c r="D47" s="740" t="str">
        <f t="shared" si="2"/>
        <v>22020405 - MAINTENANCE OF PLANTS/GENERATORS</v>
      </c>
      <c r="E47" s="551">
        <v>72800</v>
      </c>
      <c r="F47" s="552">
        <v>200000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60">
        <f>SUM(E43:E55)</f>
        <v>1274020</v>
      </c>
      <c r="F56" s="560">
        <f>SUM(F43:F55)</f>
        <v>3700000</v>
      </c>
      <c r="G56" s="560"/>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1820040</v>
      </c>
      <c r="F58" s="552">
        <v>5000000</v>
      </c>
      <c r="G58" s="552"/>
    </row>
    <row r="59" spans="2:7" ht="15.75" thickBot="1" x14ac:dyDescent="0.3">
      <c r="B59" s="377">
        <v>22020502</v>
      </c>
      <c r="C59" s="378" t="s">
        <v>1169</v>
      </c>
      <c r="D59" s="740" t="str">
        <f>B59&amp;" - "&amp;C59</f>
        <v xml:space="preserve">22020502 - INTERNATIONAL  TRAINING </v>
      </c>
      <c r="E59" s="551">
        <v>1929240</v>
      </c>
      <c r="F59" s="552">
        <v>3300000</v>
      </c>
      <c r="G59" s="552"/>
    </row>
    <row r="60" spans="2:7" ht="15.75" thickBot="1" x14ac:dyDescent="0.3">
      <c r="B60" s="384"/>
      <c r="C60" s="385" t="s">
        <v>1170</v>
      </c>
      <c r="D60" s="741">
        <f>SUM(D58:D59)</f>
        <v>0</v>
      </c>
      <c r="E60" s="560">
        <f>SUM(E58:E59)</f>
        <v>3749280</v>
      </c>
      <c r="F60" s="560">
        <f>SUM(F58:F59)</f>
        <v>8300000</v>
      </c>
      <c r="G60" s="560"/>
    </row>
    <row r="61" spans="2:7" hidden="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t="15.75" thickBot="1" x14ac:dyDescent="0.3">
      <c r="B76" s="377">
        <v>22020706</v>
      </c>
      <c r="C76" s="378" t="s">
        <v>1184</v>
      </c>
      <c r="D76" s="740" t="str">
        <f t="shared" si="4"/>
        <v>22020706 - SURVEYING SERVICES</v>
      </c>
      <c r="E76" s="551">
        <v>1674450</v>
      </c>
      <c r="F76" s="552">
        <v>6600000</v>
      </c>
      <c r="G76" s="552"/>
    </row>
    <row r="77" spans="2:7" ht="15.75" hidden="1" thickBot="1" x14ac:dyDescent="0.3">
      <c r="B77" s="377">
        <v>22020707</v>
      </c>
      <c r="C77" s="378" t="s">
        <v>1185</v>
      </c>
      <c r="D77" s="740" t="str">
        <f t="shared" si="4"/>
        <v>22020707 - AGRICULTURAL CONSULTING</v>
      </c>
      <c r="E77" s="551"/>
      <c r="F77" s="552">
        <v>0</v>
      </c>
      <c r="G77" s="552"/>
    </row>
    <row r="78" spans="2:7" ht="15.75" hidden="1" thickBot="1" x14ac:dyDescent="0.3">
      <c r="B78" s="377">
        <v>22020708</v>
      </c>
      <c r="C78" s="378" t="s">
        <v>1186</v>
      </c>
      <c r="D78" s="740" t="str">
        <f t="shared" si="4"/>
        <v>22020708 - MEDICAL CONSULTING</v>
      </c>
      <c r="E78" s="551"/>
      <c r="F78" s="552">
        <v>0</v>
      </c>
      <c r="G78" s="552"/>
    </row>
    <row r="79" spans="2:7" ht="15.75" hidden="1" thickBot="1" x14ac:dyDescent="0.3">
      <c r="B79" s="377">
        <v>22020709</v>
      </c>
      <c r="C79" s="378" t="s">
        <v>1187</v>
      </c>
      <c r="D79" s="740" t="str">
        <f t="shared" si="4"/>
        <v>22020709 - AUDITING OF ACCOUNTS</v>
      </c>
      <c r="E79" s="551"/>
      <c r="F79" s="552">
        <v>0</v>
      </c>
      <c r="G79" s="552"/>
    </row>
    <row r="80" spans="2:7" ht="15.75" thickBot="1" x14ac:dyDescent="0.3">
      <c r="B80" s="384"/>
      <c r="C80" s="385" t="s">
        <v>1188</v>
      </c>
      <c r="D80" s="741">
        <f>SUM(D71:D79)</f>
        <v>0</v>
      </c>
      <c r="E80" s="559">
        <f>SUM(E71:E79)</f>
        <v>1674450</v>
      </c>
      <c r="F80" s="560">
        <f>SUM(F71:F79)</f>
        <v>6600000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728020</v>
      </c>
      <c r="F82" s="552">
        <v>2000000</v>
      </c>
      <c r="G82" s="552"/>
    </row>
    <row r="83" spans="2:7" x14ac:dyDescent="0.25">
      <c r="B83" s="377">
        <v>22020802</v>
      </c>
      <c r="C83" s="378" t="s">
        <v>1190</v>
      </c>
      <c r="D83" s="740" t="str">
        <f t="shared" si="5"/>
        <v>22020802 - OTHER TRANSPORT EQUIPMENT FUEL COST</v>
      </c>
      <c r="E83" s="551">
        <v>72800</v>
      </c>
      <c r="F83" s="552">
        <v>200000</v>
      </c>
      <c r="G83" s="552"/>
    </row>
    <row r="84" spans="2:7" ht="15.75" thickBot="1" x14ac:dyDescent="0.3">
      <c r="B84" s="377">
        <v>22020803</v>
      </c>
      <c r="C84" s="378" t="s">
        <v>1191</v>
      </c>
      <c r="D84" s="740" t="str">
        <f t="shared" si="5"/>
        <v>22020803 - PLANT / GENERATOR FUEL COST</v>
      </c>
      <c r="E84" s="551">
        <v>72800</v>
      </c>
      <c r="F84" s="552">
        <v>200000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873620</v>
      </c>
      <c r="F88" s="560">
        <f>SUM(F82:F87)</f>
        <v>2400000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60">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364010</v>
      </c>
      <c r="F99" s="552">
        <v>1000000</v>
      </c>
      <c r="G99" s="552"/>
    </row>
    <row r="100" spans="2:7" x14ac:dyDescent="0.25">
      <c r="B100" s="377">
        <v>22021002</v>
      </c>
      <c r="C100" s="378" t="s">
        <v>1205</v>
      </c>
      <c r="D100" s="740" t="str">
        <f t="shared" si="7"/>
        <v>22021002 - HONORARIUM &amp; SITTING ALLOWANCE</v>
      </c>
      <c r="E100" s="551">
        <v>728020</v>
      </c>
      <c r="F100" s="552">
        <v>2000000</v>
      </c>
      <c r="G100" s="552"/>
    </row>
    <row r="101" spans="2:7" hidden="1" x14ac:dyDescent="0.25">
      <c r="B101" s="377">
        <v>22021003</v>
      </c>
      <c r="C101" s="378" t="s">
        <v>1206</v>
      </c>
      <c r="D101" s="740" t="str">
        <f t="shared" si="7"/>
        <v>22021003 - PUBLICITY &amp; ADVERTISEMENTS</v>
      </c>
      <c r="E101" s="551"/>
      <c r="F101" s="552">
        <v>0</v>
      </c>
      <c r="G101" s="552"/>
    </row>
    <row r="102" spans="2:7" hidden="1" x14ac:dyDescent="0.25">
      <c r="B102" s="377">
        <v>22021004</v>
      </c>
      <c r="C102" s="378" t="s">
        <v>1207</v>
      </c>
      <c r="D102" s="740" t="str">
        <f t="shared" si="7"/>
        <v>22021004 - MEDICAL EXPENSES-LOCAL</v>
      </c>
      <c r="E102" s="551"/>
      <c r="F102" s="552">
        <v>0</v>
      </c>
      <c r="G102" s="552"/>
    </row>
    <row r="103" spans="2:7" x14ac:dyDescent="0.25">
      <c r="B103" s="377">
        <v>22021006</v>
      </c>
      <c r="C103" s="378" t="s">
        <v>1208</v>
      </c>
      <c r="D103" s="740" t="str">
        <f t="shared" si="7"/>
        <v>22021006 - POSTAGES &amp; COURIER SERVICES</v>
      </c>
      <c r="E103" s="551">
        <v>7280</v>
      </c>
      <c r="F103" s="552">
        <v>0</v>
      </c>
      <c r="G103" s="552"/>
    </row>
    <row r="104" spans="2:7" x14ac:dyDescent="0.25">
      <c r="B104" s="377">
        <v>22021007</v>
      </c>
      <c r="C104" s="378" t="s">
        <v>1209</v>
      </c>
      <c r="D104" s="740" t="str">
        <f t="shared" si="7"/>
        <v>22021007 - WELFARE PACKAGES</v>
      </c>
      <c r="E104" s="551">
        <v>182000</v>
      </c>
      <c r="F104" s="552">
        <v>500000</v>
      </c>
      <c r="G104" s="552"/>
    </row>
    <row r="105" spans="2:7" x14ac:dyDescent="0.25">
      <c r="B105" s="377">
        <v>22021008</v>
      </c>
      <c r="C105" s="378" t="s">
        <v>1210</v>
      </c>
      <c r="D105" s="740" t="str">
        <f t="shared" si="7"/>
        <v>22021008 - SUBSCRIPTION TO PROFESSIONAL BODIES</v>
      </c>
      <c r="E105" s="551">
        <v>458650</v>
      </c>
      <c r="F105" s="552">
        <v>1200000</v>
      </c>
      <c r="G105" s="552"/>
    </row>
    <row r="106" spans="2:7" hidden="1" x14ac:dyDescent="0.25">
      <c r="B106" s="377">
        <v>22021009</v>
      </c>
      <c r="C106" s="378" t="s">
        <v>1211</v>
      </c>
      <c r="D106" s="740" t="str">
        <f t="shared" si="7"/>
        <v>22021009 - SPORTING ACTIVITIES</v>
      </c>
      <c r="E106" s="551"/>
      <c r="F106" s="552">
        <v>0</v>
      </c>
      <c r="G106" s="552"/>
    </row>
    <row r="107" spans="2:7" hidden="1" x14ac:dyDescent="0.25">
      <c r="B107" s="377">
        <v>22021010</v>
      </c>
      <c r="C107" s="378" t="s">
        <v>1212</v>
      </c>
      <c r="D107" s="740" t="str">
        <f t="shared" si="7"/>
        <v>22021010 - DIRECT TEACHING &amp; LABORATORY COST</v>
      </c>
      <c r="E107" s="551"/>
      <c r="F107" s="552">
        <v>0</v>
      </c>
      <c r="G107" s="552"/>
    </row>
    <row r="108" spans="2:7" ht="15.75" thickBot="1" x14ac:dyDescent="0.3">
      <c r="B108" s="377">
        <v>22021014</v>
      </c>
      <c r="C108" s="378" t="s">
        <v>1213</v>
      </c>
      <c r="D108" s="740" t="str">
        <f t="shared" si="7"/>
        <v>22021014 - ANNUAL BUDGET EXPENSES AND ADMINISTRATION</v>
      </c>
      <c r="E108" s="551">
        <f>-H106</f>
        <v>0</v>
      </c>
      <c r="F108" s="552">
        <v>80000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60">
        <f>SUM(E99:E112)</f>
        <v>1739960</v>
      </c>
      <c r="F113" s="560">
        <f>SUM(F99:F112)</f>
        <v>4780000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12878610</v>
      </c>
      <c r="F181" s="572">
        <f>F14+F26+F41+F56+F60+F69+F80+F88+F97+F113+F124+F134+F138+F148+F151+F158+F163+F172+F180</f>
        <v>35380000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rstPageNumber="199" fitToHeight="0" orientation="portrait" r:id="rId1"/>
  <headerFooter>
    <oddFooter>&amp;C&amp;"Rockwell,Bold"&amp;14&amp;P</oddFooter>
  </headerFooter>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946</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1195460</v>
      </c>
      <c r="F10" s="552">
        <v>2000000</v>
      </c>
      <c r="G10" s="552"/>
    </row>
    <row r="11" spans="2:7" ht="15.75" thickBot="1" x14ac:dyDescent="0.3">
      <c r="B11" s="377">
        <v>22020102</v>
      </c>
      <c r="C11" s="378" t="s">
        <v>1124</v>
      </c>
      <c r="D11" s="740" t="str">
        <f>B11&amp;" - "&amp;C11</f>
        <v>22020102 - LOCAL TRAVEL &amp; TRANSPORT: OTHERS</v>
      </c>
      <c r="E11" s="551">
        <v>1195460</v>
      </c>
      <c r="F11" s="552">
        <v>2000000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2390920</v>
      </c>
      <c r="F14" s="560">
        <f>SUM(F10:F13)</f>
        <v>4000000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ht="15.75" thickBot="1" x14ac:dyDescent="0.3">
      <c r="B17" s="377">
        <v>22020202</v>
      </c>
      <c r="C17" s="378" t="s">
        <v>1129</v>
      </c>
      <c r="D17" s="740" t="str">
        <f t="shared" si="0"/>
        <v>22020202 - TELEPHONE CHARGES</v>
      </c>
      <c r="E17" s="551">
        <v>298860</v>
      </c>
      <c r="F17" s="552">
        <v>1000000</v>
      </c>
      <c r="G17" s="552"/>
    </row>
    <row r="18" spans="2:7" ht="15.75" hidden="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298860</v>
      </c>
      <c r="F26" s="560">
        <f>SUM(F16:F25)</f>
        <v>1000000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1344890</v>
      </c>
      <c r="F28" s="552">
        <v>3500000</v>
      </c>
      <c r="G28" s="552"/>
    </row>
    <row r="29" spans="2:7" hidden="1" x14ac:dyDescent="0.25">
      <c r="B29" s="377">
        <v>22020302</v>
      </c>
      <c r="C29" s="378" t="s">
        <v>1140</v>
      </c>
      <c r="D29" s="740" t="str">
        <f t="shared" si="1"/>
        <v>22020302 - BOOKS</v>
      </c>
      <c r="E29" s="551">
        <v>0</v>
      </c>
      <c r="F29" s="552">
        <v>0</v>
      </c>
      <c r="G29" s="552"/>
    </row>
    <row r="30" spans="2:7" x14ac:dyDescent="0.25">
      <c r="B30" s="377">
        <v>22020303</v>
      </c>
      <c r="C30" s="378" t="s">
        <v>1141</v>
      </c>
      <c r="D30" s="740" t="str">
        <f t="shared" si="1"/>
        <v>22020303 - NEWSPAPERS</v>
      </c>
      <c r="E30" s="551">
        <v>17930</v>
      </c>
      <c r="F30" s="552">
        <v>60000</v>
      </c>
      <c r="G30" s="552"/>
    </row>
    <row r="31" spans="2:7" hidden="1" x14ac:dyDescent="0.25">
      <c r="B31" s="377">
        <v>22020304</v>
      </c>
      <c r="C31" s="378" t="s">
        <v>1142</v>
      </c>
      <c r="D31" s="740" t="str">
        <f t="shared" si="1"/>
        <v>22020304 - MAGAZINES &amp; PERIODICALS</v>
      </c>
      <c r="E31" s="551">
        <v>0</v>
      </c>
      <c r="F31" s="552">
        <v>0</v>
      </c>
      <c r="G31" s="552"/>
    </row>
    <row r="32" spans="2:7" x14ac:dyDescent="0.25">
      <c r="B32" s="377">
        <v>22020305</v>
      </c>
      <c r="C32" s="378" t="s">
        <v>1143</v>
      </c>
      <c r="D32" s="740" t="str">
        <f t="shared" si="1"/>
        <v>22020305 - PRINTING OF NON SECURITY DOCUMENTS</v>
      </c>
      <c r="E32" s="551">
        <v>448300</v>
      </c>
      <c r="F32" s="552">
        <v>1000000</v>
      </c>
      <c r="G32" s="552"/>
    </row>
    <row r="33" spans="2:7" hidden="1" x14ac:dyDescent="0.25">
      <c r="B33" s="377">
        <v>22020306</v>
      </c>
      <c r="C33" s="378" t="s">
        <v>1144</v>
      </c>
      <c r="D33" s="740" t="str">
        <f t="shared" si="1"/>
        <v>22020306 - PRINTING OF SECURITY DOCUMENTS</v>
      </c>
      <c r="E33" s="551">
        <v>0</v>
      </c>
      <c r="F33" s="552"/>
      <c r="G33" s="552"/>
    </row>
    <row r="34" spans="2:7" hidden="1" x14ac:dyDescent="0.25">
      <c r="B34" s="377">
        <v>22020307</v>
      </c>
      <c r="C34" s="378" t="s">
        <v>1145</v>
      </c>
      <c r="D34" s="740" t="str">
        <f t="shared" si="1"/>
        <v>22020307 - DRUGS/LABORATORY/MEDICAL SUPPLIES</v>
      </c>
      <c r="E34" s="551">
        <v>0</v>
      </c>
      <c r="F34" s="552">
        <v>0</v>
      </c>
      <c r="G34" s="552"/>
    </row>
    <row r="35" spans="2:7" hidden="1" x14ac:dyDescent="0.25">
      <c r="B35" s="377">
        <v>22020308</v>
      </c>
      <c r="C35" s="378" t="s">
        <v>1146</v>
      </c>
      <c r="D35" s="740" t="str">
        <f t="shared" si="1"/>
        <v>22020308 - FIELD &amp; CAMPING MATERIALS SUPPLIES</v>
      </c>
      <c r="E35" s="551">
        <v>0</v>
      </c>
      <c r="F35" s="552">
        <v>0</v>
      </c>
      <c r="G35" s="552"/>
    </row>
    <row r="36" spans="2:7" hidden="1" x14ac:dyDescent="0.25">
      <c r="B36" s="377">
        <v>22020309</v>
      </c>
      <c r="C36" s="378" t="s">
        <v>1147</v>
      </c>
      <c r="D36" s="740" t="str">
        <f t="shared" si="1"/>
        <v>22020309 - UNIFORMS &amp; OTHER CLOTHING</v>
      </c>
      <c r="E36" s="551">
        <v>0</v>
      </c>
      <c r="F36" s="552">
        <v>0</v>
      </c>
      <c r="G36" s="552"/>
    </row>
    <row r="37" spans="2:7" hidden="1" x14ac:dyDescent="0.25">
      <c r="B37" s="377">
        <v>22020310</v>
      </c>
      <c r="C37" s="378" t="s">
        <v>1148</v>
      </c>
      <c r="D37" s="740" t="str">
        <f t="shared" si="1"/>
        <v>22020310 - TEACHING AIDS / INSTRUCTION MATERIALS</v>
      </c>
      <c r="E37" s="551">
        <v>0</v>
      </c>
      <c r="F37" s="552">
        <v>0</v>
      </c>
      <c r="G37" s="552"/>
    </row>
    <row r="38" spans="2:7" hidden="1" x14ac:dyDescent="0.25">
      <c r="B38" s="377">
        <v>22020311</v>
      </c>
      <c r="C38" s="378" t="s">
        <v>1149</v>
      </c>
      <c r="D38" s="740" t="str">
        <f t="shared" si="1"/>
        <v>22020311 - FOOD STUFF / CATERING MATERIALS SUPPLIES</v>
      </c>
      <c r="E38" s="551">
        <v>0</v>
      </c>
      <c r="F38" s="552">
        <v>0</v>
      </c>
      <c r="G38" s="552"/>
    </row>
    <row r="39" spans="2:7" x14ac:dyDescent="0.25">
      <c r="B39" s="377">
        <v>22020312</v>
      </c>
      <c r="C39" s="378" t="s">
        <v>1150</v>
      </c>
      <c r="D39" s="740" t="str">
        <f t="shared" si="1"/>
        <v>22020312 - PRODUCTION, PUBLICATION AND CIRCULATION OF ANNUAL FINANCIAL STATEMENTS</v>
      </c>
      <c r="E39" s="551">
        <v>896590</v>
      </c>
      <c r="F39" s="552">
        <v>1500000</v>
      </c>
      <c r="G39" s="552"/>
    </row>
    <row r="40" spans="2:7" ht="15.75" thickBot="1" x14ac:dyDescent="0.3">
      <c r="B40" s="377">
        <v>22020313</v>
      </c>
      <c r="C40" s="378" t="s">
        <v>1151</v>
      </c>
      <c r="D40" s="740" t="str">
        <f t="shared" si="1"/>
        <v>22020313 - PRODUCTION OF REPORTS TO PUBLIC ACCOUNTS COMMITTEE</v>
      </c>
      <c r="E40" s="551"/>
      <c r="F40" s="552">
        <v>500000</v>
      </c>
      <c r="G40" s="552"/>
    </row>
    <row r="41" spans="2:7" ht="15.75" thickBot="1" x14ac:dyDescent="0.3">
      <c r="B41" s="384"/>
      <c r="C41" s="385" t="s">
        <v>1152</v>
      </c>
      <c r="D41" s="741">
        <f>SUM(D28:D40)</f>
        <v>0</v>
      </c>
      <c r="E41" s="560">
        <f>SUM(E28:E40)</f>
        <v>2707710</v>
      </c>
      <c r="F41" s="560">
        <f>SUM(F28:F40)</f>
        <v>6560000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597730</v>
      </c>
      <c r="F43" s="552">
        <v>900000</v>
      </c>
      <c r="G43" s="552"/>
    </row>
    <row r="44" spans="2:7" x14ac:dyDescent="0.25">
      <c r="B44" s="377">
        <v>22020402</v>
      </c>
      <c r="C44" s="378" t="s">
        <v>1154</v>
      </c>
      <c r="D44" s="740" t="str">
        <f t="shared" si="2"/>
        <v xml:space="preserve">22020402 - MAINTENANCE OF OFFICE FURNITURE </v>
      </c>
      <c r="E44" s="551">
        <v>448300</v>
      </c>
      <c r="F44" s="552">
        <v>1000000</v>
      </c>
      <c r="G44" s="552"/>
    </row>
    <row r="45" spans="2:7" x14ac:dyDescent="0.25">
      <c r="B45" s="377">
        <v>22020403</v>
      </c>
      <c r="C45" s="378" t="s">
        <v>1155</v>
      </c>
      <c r="D45" s="740" t="str">
        <f t="shared" si="2"/>
        <v>22020403 - MAINTENANCE OF OFFICE BUILDING / RESIDENTIAL QTRS</v>
      </c>
      <c r="E45" s="551">
        <v>0</v>
      </c>
      <c r="F45" s="552">
        <v>650000</v>
      </c>
      <c r="G45" s="552"/>
    </row>
    <row r="46" spans="2:7" x14ac:dyDescent="0.25">
      <c r="B46" s="377">
        <v>22020404</v>
      </c>
      <c r="C46" s="378" t="s">
        <v>1156</v>
      </c>
      <c r="D46" s="740" t="str">
        <f t="shared" si="2"/>
        <v>22020404 - MAINTENANCE OF OFFICE / IT EQUIPMENTS</v>
      </c>
      <c r="E46" s="551">
        <v>149430</v>
      </c>
      <c r="F46" s="552">
        <v>300000</v>
      </c>
      <c r="G46" s="552"/>
    </row>
    <row r="47" spans="2:7" ht="15.75" thickBot="1" x14ac:dyDescent="0.3">
      <c r="B47" s="377">
        <v>22020405</v>
      </c>
      <c r="C47" s="378" t="s">
        <v>1157</v>
      </c>
      <c r="D47" s="740" t="str">
        <f t="shared" si="2"/>
        <v>22020405 - MAINTENANCE OF PLANTS/GENERATORS</v>
      </c>
      <c r="E47" s="551">
        <v>26600</v>
      </c>
      <c r="F47" s="552">
        <v>90000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60">
        <f>SUM(E43:E55)</f>
        <v>1222060</v>
      </c>
      <c r="F56" s="560">
        <f>SUM(F43:F55)</f>
        <v>2940000</v>
      </c>
      <c r="G56" s="560"/>
    </row>
    <row r="57" spans="2:7" x14ac:dyDescent="0.25">
      <c r="B57" s="373">
        <v>22020500</v>
      </c>
      <c r="C57" s="374" t="s">
        <v>62</v>
      </c>
      <c r="D57" s="742"/>
      <c r="E57" s="548"/>
      <c r="F57" s="549"/>
      <c r="G57" s="549"/>
    </row>
    <row r="58" spans="2:7" ht="15.75" thickBot="1" x14ac:dyDescent="0.3">
      <c r="B58" s="377">
        <v>22020501</v>
      </c>
      <c r="C58" s="378" t="s">
        <v>1168</v>
      </c>
      <c r="D58" s="740" t="str">
        <f>B58&amp;" - "&amp;C58</f>
        <v xml:space="preserve">22020501 - LOCAL TRAINING </v>
      </c>
      <c r="E58" s="551">
        <v>1882850</v>
      </c>
      <c r="F58" s="552">
        <v>1200000</v>
      </c>
      <c r="G58" s="552"/>
    </row>
    <row r="59" spans="2:7" ht="15.75" hidden="1" thickBot="1" x14ac:dyDescent="0.3">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60">
        <f>SUM(E58:E59)</f>
        <v>1882850</v>
      </c>
      <c r="F60" s="560">
        <f>SUM(F58:F59)</f>
        <v>1200000</v>
      </c>
      <c r="G60" s="560"/>
    </row>
    <row r="61" spans="2:7"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t="15.75" thickBot="1" x14ac:dyDescent="0.3">
      <c r="B66" s="377">
        <v>22020605</v>
      </c>
      <c r="C66" s="378" t="s">
        <v>1175</v>
      </c>
      <c r="D66" s="740" t="str">
        <f t="shared" si="3"/>
        <v>22020605 - CLEANING &amp; FUMIGATION SERVICES</v>
      </c>
      <c r="E66" s="551">
        <v>59770</v>
      </c>
      <c r="F66" s="552">
        <v>220000</v>
      </c>
      <c r="G66" s="552"/>
    </row>
    <row r="67" spans="2:7" ht="15.75" hidden="1" thickBot="1" x14ac:dyDescent="0.3">
      <c r="B67" s="377">
        <v>22020606</v>
      </c>
      <c r="C67" s="378" t="s">
        <v>1176</v>
      </c>
      <c r="D67" s="740" t="str">
        <f t="shared" si="3"/>
        <v>22020606 - LAND USE CHARGES</v>
      </c>
      <c r="E67" s="551"/>
      <c r="F67" s="552">
        <v>0</v>
      </c>
      <c r="G67" s="552"/>
    </row>
    <row r="68" spans="2:7" ht="15.75" hidden="1" thickBot="1" x14ac:dyDescent="0.3">
      <c r="B68" s="377">
        <v>22020607</v>
      </c>
      <c r="C68" s="378" t="s">
        <v>1177</v>
      </c>
      <c r="D68" s="740" t="str">
        <f t="shared" si="3"/>
        <v>22020607 - RESCUE SERVICES</v>
      </c>
      <c r="E68" s="551"/>
      <c r="F68" s="552">
        <v>0</v>
      </c>
      <c r="G68" s="552"/>
    </row>
    <row r="69" spans="2:7" ht="15.75" thickBot="1" x14ac:dyDescent="0.3">
      <c r="B69" s="384"/>
      <c r="C69" s="385" t="s">
        <v>1178</v>
      </c>
      <c r="D69" s="741">
        <f>SUM(D62:D68)</f>
        <v>0</v>
      </c>
      <c r="E69" s="559">
        <f>SUM(E62:E68)</f>
        <v>59770</v>
      </c>
      <c r="F69" s="560">
        <f>SUM(F62:F68)</f>
        <v>220000</v>
      </c>
      <c r="G69" s="560"/>
    </row>
    <row r="70" spans="2:7" x14ac:dyDescent="0.25">
      <c r="B70" s="373">
        <v>22020700</v>
      </c>
      <c r="C70" s="374" t="s">
        <v>66</v>
      </c>
      <c r="D70" s="742"/>
      <c r="E70" s="548"/>
      <c r="F70" s="549"/>
      <c r="G70" s="549"/>
    </row>
    <row r="71" spans="2:7" x14ac:dyDescent="0.25">
      <c r="B71" s="377">
        <v>22020701</v>
      </c>
      <c r="C71" s="378" t="s">
        <v>1179</v>
      </c>
      <c r="D71" s="740" t="str">
        <f t="shared" ref="D71:D79" si="4">B71&amp;" - "&amp;C71</f>
        <v>22020701 - FINANCIAL CONSULTING</v>
      </c>
      <c r="E71" s="551">
        <v>59770</v>
      </c>
      <c r="F71" s="552">
        <v>150000</v>
      </c>
      <c r="G71" s="552"/>
    </row>
    <row r="72" spans="2:7" x14ac:dyDescent="0.25">
      <c r="B72" s="377">
        <v>22020702</v>
      </c>
      <c r="C72" s="378" t="s">
        <v>1180</v>
      </c>
      <c r="D72" s="740" t="str">
        <f t="shared" si="4"/>
        <v>22020702 - INFORMATION TECHNOLOGY CONSULTING</v>
      </c>
      <c r="E72" s="551">
        <v>29890</v>
      </c>
      <c r="F72" s="552">
        <v>100000</v>
      </c>
      <c r="G72" s="552"/>
    </row>
    <row r="73" spans="2:7" x14ac:dyDescent="0.25">
      <c r="B73" s="377">
        <v>22020703</v>
      </c>
      <c r="C73" s="378" t="s">
        <v>1181</v>
      </c>
      <c r="D73" s="740" t="str">
        <f t="shared" si="4"/>
        <v>22020703 - LEGAL SERVICES</v>
      </c>
      <c r="E73" s="551">
        <v>29890</v>
      </c>
      <c r="F73" s="552">
        <v>100000</v>
      </c>
      <c r="G73" s="552"/>
    </row>
    <row r="74" spans="2:7" ht="15.75" thickBot="1" x14ac:dyDescent="0.3">
      <c r="B74" s="377">
        <v>22020704</v>
      </c>
      <c r="C74" s="378" t="s">
        <v>1182</v>
      </c>
      <c r="D74" s="740" t="str">
        <f t="shared" si="4"/>
        <v>22020704 - ENGINEERING SERVICES</v>
      </c>
      <c r="E74" s="551">
        <v>29890</v>
      </c>
      <c r="F74" s="552">
        <v>100000</v>
      </c>
      <c r="G74" s="552"/>
    </row>
    <row r="75" spans="2:7" ht="15.75" hidden="1" thickBot="1" x14ac:dyDescent="0.3">
      <c r="B75" s="377">
        <v>22020705</v>
      </c>
      <c r="C75" s="378" t="s">
        <v>1183</v>
      </c>
      <c r="D75" s="740" t="str">
        <f t="shared" si="4"/>
        <v>22020705 - ARCHITECTURAL SERVICES</v>
      </c>
      <c r="E75" s="551"/>
      <c r="F75" s="552">
        <v>0</v>
      </c>
      <c r="G75" s="552"/>
    </row>
    <row r="76" spans="2:7" ht="15.75" hidden="1" thickBot="1" x14ac:dyDescent="0.3">
      <c r="B76" s="377">
        <v>22020706</v>
      </c>
      <c r="C76" s="378" t="s">
        <v>1184</v>
      </c>
      <c r="D76" s="740" t="str">
        <f t="shared" si="4"/>
        <v>22020706 - SURVEYING SERVICES</v>
      </c>
      <c r="E76" s="551"/>
      <c r="F76" s="552">
        <v>0</v>
      </c>
      <c r="G76" s="552"/>
    </row>
    <row r="77" spans="2:7" ht="15.75" hidden="1" thickBot="1" x14ac:dyDescent="0.3">
      <c r="B77" s="377">
        <v>22020707</v>
      </c>
      <c r="C77" s="378" t="s">
        <v>1185</v>
      </c>
      <c r="D77" s="740" t="str">
        <f t="shared" si="4"/>
        <v>22020707 - AGRICULTURAL CONSULTING</v>
      </c>
      <c r="E77" s="551"/>
      <c r="F77" s="552">
        <v>0</v>
      </c>
      <c r="G77" s="552"/>
    </row>
    <row r="78" spans="2:7" ht="15.75" hidden="1" thickBot="1" x14ac:dyDescent="0.3">
      <c r="B78" s="377">
        <v>22020708</v>
      </c>
      <c r="C78" s="378" t="s">
        <v>1186</v>
      </c>
      <c r="D78" s="740" t="str">
        <f t="shared" si="4"/>
        <v>22020708 - MEDICAL CONSULTING</v>
      </c>
      <c r="E78" s="551"/>
      <c r="F78" s="552">
        <v>0</v>
      </c>
      <c r="G78" s="552"/>
    </row>
    <row r="79" spans="2:7" ht="15.75" hidden="1" thickBot="1" x14ac:dyDescent="0.3">
      <c r="B79" s="377">
        <v>22020709</v>
      </c>
      <c r="C79" s="378" t="s">
        <v>1187</v>
      </c>
      <c r="D79" s="740" t="str">
        <f t="shared" si="4"/>
        <v>22020709 - AUDITING OF ACCOUNTS</v>
      </c>
      <c r="E79" s="551"/>
      <c r="F79" s="552">
        <v>0</v>
      </c>
      <c r="G79" s="552"/>
    </row>
    <row r="80" spans="2:7" ht="15.75" thickBot="1" x14ac:dyDescent="0.3">
      <c r="B80" s="384"/>
      <c r="C80" s="385" t="s">
        <v>1188</v>
      </c>
      <c r="D80" s="741">
        <f>SUM(D71:D79)</f>
        <v>0</v>
      </c>
      <c r="E80" s="559">
        <f>SUM(E71:E79)</f>
        <v>149440</v>
      </c>
      <c r="F80" s="560">
        <f>SUM(F71:F79)</f>
        <v>450000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41840</v>
      </c>
      <c r="F82" s="552">
        <v>140000</v>
      </c>
      <c r="G82" s="552"/>
    </row>
    <row r="83" spans="2:7" hidden="1" x14ac:dyDescent="0.25">
      <c r="B83" s="377">
        <v>22020802</v>
      </c>
      <c r="C83" s="378" t="s">
        <v>1190</v>
      </c>
      <c r="D83" s="740" t="str">
        <f t="shared" si="5"/>
        <v>22020802 - OTHER TRANSPORT EQUIPMENT FUEL COST</v>
      </c>
      <c r="E83" s="551">
        <v>0</v>
      </c>
      <c r="F83" s="552">
        <v>0</v>
      </c>
      <c r="G83" s="552"/>
    </row>
    <row r="84" spans="2:7" ht="15.75" thickBot="1" x14ac:dyDescent="0.3">
      <c r="B84" s="377">
        <v>22020803</v>
      </c>
      <c r="C84" s="378" t="s">
        <v>1191</v>
      </c>
      <c r="D84" s="740" t="str">
        <f t="shared" si="5"/>
        <v>22020803 - PLANT / GENERATOR FUEL COST</v>
      </c>
      <c r="E84" s="551">
        <v>89660</v>
      </c>
      <c r="F84" s="552">
        <v>300000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131500</v>
      </c>
      <c r="F88" s="560">
        <f>SUM(F82:F87)</f>
        <v>440000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60">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89660</v>
      </c>
      <c r="F99" s="552">
        <v>300000</v>
      </c>
      <c r="G99" s="552"/>
    </row>
    <row r="100" spans="2:7" x14ac:dyDescent="0.25">
      <c r="B100" s="377">
        <v>22021002</v>
      </c>
      <c r="C100" s="378" t="s">
        <v>1205</v>
      </c>
      <c r="D100" s="740" t="str">
        <f t="shared" si="7"/>
        <v>22021002 - HONORARIUM &amp; SITTING ALLOWANCE</v>
      </c>
      <c r="E100" s="551">
        <v>597730</v>
      </c>
      <c r="F100" s="552">
        <v>1000000</v>
      </c>
      <c r="G100" s="552"/>
    </row>
    <row r="101" spans="2:7" x14ac:dyDescent="0.25">
      <c r="B101" s="377">
        <v>22021003</v>
      </c>
      <c r="C101" s="378" t="s">
        <v>1206</v>
      </c>
      <c r="D101" s="740" t="str">
        <f t="shared" si="7"/>
        <v>22021003 - PUBLICITY &amp; ADVERTISEMENTS</v>
      </c>
      <c r="E101" s="551">
        <v>149430</v>
      </c>
      <c r="F101" s="552">
        <v>500000</v>
      </c>
      <c r="G101" s="552"/>
    </row>
    <row r="102" spans="2:7" x14ac:dyDescent="0.25">
      <c r="B102" s="377">
        <v>22021004</v>
      </c>
      <c r="C102" s="378" t="s">
        <v>1207</v>
      </c>
      <c r="D102" s="740" t="str">
        <f t="shared" si="7"/>
        <v>22021004 - MEDICAL EXPENSES-LOCAL</v>
      </c>
      <c r="E102" s="551">
        <v>29890</v>
      </c>
      <c r="F102" s="552">
        <v>100000</v>
      </c>
      <c r="G102" s="552"/>
    </row>
    <row r="103" spans="2:7" x14ac:dyDescent="0.25">
      <c r="B103" s="377">
        <v>22021006</v>
      </c>
      <c r="C103" s="378" t="s">
        <v>1208</v>
      </c>
      <c r="D103" s="740" t="str">
        <f t="shared" si="7"/>
        <v>22021006 - POSTAGES &amp; COURIER SERVICES</v>
      </c>
      <c r="E103" s="551">
        <v>29890</v>
      </c>
      <c r="F103" s="552">
        <v>100000</v>
      </c>
      <c r="G103" s="552"/>
    </row>
    <row r="104" spans="2:7" x14ac:dyDescent="0.25">
      <c r="B104" s="377">
        <v>22021007</v>
      </c>
      <c r="C104" s="378" t="s">
        <v>1209</v>
      </c>
      <c r="D104" s="740" t="str">
        <f t="shared" si="7"/>
        <v>22021007 - WELFARE PACKAGES</v>
      </c>
      <c r="E104" s="551">
        <v>104600</v>
      </c>
      <c r="F104" s="552">
        <v>350000</v>
      </c>
      <c r="G104" s="552"/>
    </row>
    <row r="105" spans="2:7" x14ac:dyDescent="0.25">
      <c r="B105" s="377">
        <v>22021008</v>
      </c>
      <c r="C105" s="378" t="s">
        <v>1210</v>
      </c>
      <c r="D105" s="740" t="str">
        <f t="shared" si="7"/>
        <v>22021008 - SUBSCRIPTION TO PROFESSIONAL BODIES</v>
      </c>
      <c r="E105" s="551">
        <v>134490</v>
      </c>
      <c r="F105" s="552">
        <v>350000</v>
      </c>
      <c r="G105" s="552"/>
    </row>
    <row r="106" spans="2:7" hidden="1" x14ac:dyDescent="0.25">
      <c r="B106" s="377">
        <v>22021009</v>
      </c>
      <c r="C106" s="378" t="s">
        <v>1211</v>
      </c>
      <c r="D106" s="740" t="str">
        <f t="shared" si="7"/>
        <v>22021009 - SPORTING ACTIVITIES</v>
      </c>
      <c r="E106" s="551">
        <v>0</v>
      </c>
      <c r="F106" s="552">
        <v>0</v>
      </c>
      <c r="G106" s="552"/>
    </row>
    <row r="107" spans="2:7" hidden="1" x14ac:dyDescent="0.25">
      <c r="B107" s="377">
        <v>22021010</v>
      </c>
      <c r="C107" s="378" t="s">
        <v>1212</v>
      </c>
      <c r="D107" s="740" t="str">
        <f t="shared" si="7"/>
        <v>22021010 - DIRECT TEACHING &amp; LABORATORY COST</v>
      </c>
      <c r="E107" s="551">
        <v>0</v>
      </c>
      <c r="F107" s="552">
        <v>0</v>
      </c>
      <c r="G107" s="552"/>
    </row>
    <row r="108" spans="2:7" ht="15.75" thickBot="1" x14ac:dyDescent="0.3">
      <c r="B108" s="377">
        <v>22021014</v>
      </c>
      <c r="C108" s="378" t="s">
        <v>1213</v>
      </c>
      <c r="D108" s="740" t="str">
        <f t="shared" si="7"/>
        <v>22021014 - ANNUAL BUDGET EXPENSES AND ADMINISTRATION</v>
      </c>
      <c r="E108" s="551">
        <v>21200</v>
      </c>
      <c r="F108" s="552">
        <v>50000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60">
        <f>SUM(E99:E112)</f>
        <v>1156890</v>
      </c>
      <c r="F113" s="560">
        <f>SUM(F99:F112)</f>
        <v>2750000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SUM(D150:L150)</f>
        <v>0</v>
      </c>
      <c r="E151" s="559">
        <f>SUM(E150)</f>
        <v>0</v>
      </c>
      <c r="F151" s="560">
        <f>SUM(F150:M150)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10000000</v>
      </c>
      <c r="F181" s="572">
        <f>F14+F26+F41+F56+F60+F69+F80+F88+F97+F113+F124+F134+F138+F148+F151+F158+F163+F172+F180</f>
        <v>19560000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907</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tr">
        <f>B11&amp;" - "&amp;C11</f>
        <v>11010101 - STATUTORY ALLOCATION</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tr">
        <f>B13&amp;" - "&amp;C13</f>
        <v>11010201 - SHARE OF VAT</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tr">
        <f>B15&amp;" - "&amp;C15</f>
        <v>11010301 - EXCESS CRUDE</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tr">
        <f>B17&amp;" - "&amp;C17</f>
        <v>11010401 - OTHER REVENUE FROM FAAC</v>
      </c>
      <c r="E17" s="447"/>
      <c r="F17" s="448"/>
      <c r="G17" s="449"/>
      <c r="H17" s="450"/>
    </row>
    <row r="18" spans="2:8" ht="15.75" hidden="1" thickBot="1" x14ac:dyDescent="0.3">
      <c r="B18" s="384"/>
      <c r="C18" s="385" t="s">
        <v>533</v>
      </c>
      <c r="D18" s="385"/>
      <c r="E18" s="451"/>
      <c r="F18" s="452"/>
      <c r="G18" s="453">
        <f t="shared" ref="G18:H18" si="0">G11+G13+G15+G17</f>
        <v>0</v>
      </c>
      <c r="H18" s="454">
        <f t="shared" si="0"/>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tr">
        <f>B22&amp;" - "&amp;C22</f>
        <v xml:space="preserve">12010101 - PERSONAL TAXES </v>
      </c>
      <c r="E22" s="443"/>
      <c r="F22" s="444"/>
      <c r="G22" s="445"/>
      <c r="H22" s="446"/>
    </row>
    <row r="23" spans="2:8" hidden="1" x14ac:dyDescent="0.25">
      <c r="B23" s="377">
        <v>12010104</v>
      </c>
      <c r="C23" s="378" t="s">
        <v>536</v>
      </c>
      <c r="D23" s="378" t="str">
        <f t="shared" ref="D23:D28" si="1">B23&amp;" - "&amp;C23</f>
        <v>12010104 - STAMP DUTY</v>
      </c>
      <c r="E23" s="443"/>
      <c r="F23" s="444"/>
      <c r="G23" s="445"/>
      <c r="H23" s="446"/>
    </row>
    <row r="24" spans="2:8" hidden="1" x14ac:dyDescent="0.25">
      <c r="B24" s="377">
        <v>12010105</v>
      </c>
      <c r="C24" s="378" t="s">
        <v>537</v>
      </c>
      <c r="D24" s="378" t="str">
        <f t="shared" si="1"/>
        <v>12010105 - POOL BETTING TAX</v>
      </c>
      <c r="E24" s="443"/>
      <c r="F24" s="444"/>
      <c r="G24" s="445"/>
      <c r="H24" s="446"/>
    </row>
    <row r="25" spans="2:8" hidden="1" x14ac:dyDescent="0.25">
      <c r="B25" s="377">
        <v>12010106</v>
      </c>
      <c r="C25" s="378" t="s">
        <v>538</v>
      </c>
      <c r="D25" s="378" t="str">
        <f t="shared" si="1"/>
        <v>12010106 - DEVELOPMENTAL TAXES/LEVY</v>
      </c>
      <c r="E25" s="443"/>
      <c r="F25" s="444"/>
      <c r="G25" s="445"/>
      <c r="H25" s="446"/>
    </row>
    <row r="26" spans="2:8" hidden="1" x14ac:dyDescent="0.25">
      <c r="B26" s="377">
        <v>12010107</v>
      </c>
      <c r="C26" s="378" t="s">
        <v>539</v>
      </c>
      <c r="D26" s="378" t="str">
        <f t="shared" si="1"/>
        <v>12010107 - CAPITAL GAIN TAX</v>
      </c>
      <c r="E26" s="443"/>
      <c r="F26" s="444"/>
      <c r="G26" s="445"/>
      <c r="H26" s="446"/>
    </row>
    <row r="27" spans="2:8" hidden="1" x14ac:dyDescent="0.25">
      <c r="B27" s="377">
        <v>12010108</v>
      </c>
      <c r="C27" s="378" t="s">
        <v>540</v>
      </c>
      <c r="D27" s="378" t="str">
        <f t="shared" si="1"/>
        <v>12010108 - LIVESTOCK TAX</v>
      </c>
      <c r="E27" s="443"/>
      <c r="F27" s="444"/>
      <c r="G27" s="445"/>
      <c r="H27" s="446"/>
    </row>
    <row r="28" spans="2:8" hidden="1" x14ac:dyDescent="0.25">
      <c r="B28" s="377">
        <v>12010109</v>
      </c>
      <c r="C28" s="378" t="s">
        <v>541</v>
      </c>
      <c r="D28" s="378" t="str">
        <f t="shared" si="1"/>
        <v>12010109 - OTHER SERVICES TAXES</v>
      </c>
      <c r="E28" s="443"/>
      <c r="F28" s="444"/>
      <c r="G28" s="445"/>
      <c r="H28" s="446"/>
    </row>
    <row r="29" spans="2:8" ht="15.75" hidden="1" thickBot="1" x14ac:dyDescent="0.3">
      <c r="B29" s="384"/>
      <c r="C29" s="385" t="s">
        <v>542</v>
      </c>
      <c r="D29" s="385"/>
      <c r="E29" s="451"/>
      <c r="F29" s="452"/>
      <c r="G29" s="453">
        <f t="shared" ref="G29:H29" si="2">SUM(G22:G28)</f>
        <v>0</v>
      </c>
      <c r="H29" s="454">
        <f t="shared" si="2"/>
        <v>0</v>
      </c>
    </row>
    <row r="30" spans="2:8" hidden="1" x14ac:dyDescent="0.25">
      <c r="B30" s="388">
        <v>12010200</v>
      </c>
      <c r="C30" s="389" t="s">
        <v>9</v>
      </c>
      <c r="D30" s="389"/>
      <c r="E30" s="459"/>
      <c r="F30" s="460"/>
      <c r="G30" s="461"/>
      <c r="H30" s="462"/>
    </row>
    <row r="31" spans="2:8" hidden="1" x14ac:dyDescent="0.25">
      <c r="B31" s="377">
        <v>12010201</v>
      </c>
      <c r="C31" s="378" t="s">
        <v>9</v>
      </c>
      <c r="D31" s="378" t="str">
        <f>B31&amp;" - "&amp;C31</f>
        <v>12010201 - CORPORATE TAXES</v>
      </c>
      <c r="E31" s="443"/>
      <c r="F31" s="444"/>
      <c r="G31" s="445"/>
      <c r="H31" s="446"/>
    </row>
    <row r="32" spans="2:8" ht="15.75" hidden="1" thickBot="1" x14ac:dyDescent="0.3">
      <c r="B32" s="384"/>
      <c r="C32" s="385" t="s">
        <v>543</v>
      </c>
      <c r="D32" s="385"/>
      <c r="E32" s="451"/>
      <c r="F32" s="452"/>
      <c r="G32" s="453">
        <f t="shared" ref="G32:H32" si="3">SUM(G31)</f>
        <v>0</v>
      </c>
      <c r="H32" s="454">
        <f t="shared" si="3"/>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tr">
        <f t="shared" ref="D35:D61" si="4">B35&amp;" - "&amp;C35</f>
        <v>12020105 - RADIO/TELEVISION STATION LICENCES</v>
      </c>
      <c r="E35" s="443"/>
      <c r="F35" s="444"/>
      <c r="G35" s="445"/>
      <c r="H35" s="446"/>
    </row>
    <row r="36" spans="2:8" hidden="1" x14ac:dyDescent="0.25">
      <c r="B36" s="377">
        <v>12020107</v>
      </c>
      <c r="C36" s="378" t="s">
        <v>546</v>
      </c>
      <c r="D36" s="378" t="str">
        <f t="shared" si="4"/>
        <v>12020107 - BOAT &amp; CANOE (SMALL CRAFT) LICENCE</v>
      </c>
      <c r="E36" s="443"/>
      <c r="F36" s="444"/>
      <c r="G36" s="445"/>
      <c r="H36" s="446"/>
    </row>
    <row r="37" spans="2:8" hidden="1" x14ac:dyDescent="0.25">
      <c r="B37" s="377">
        <v>12020109</v>
      </c>
      <c r="C37" s="378" t="s">
        <v>547</v>
      </c>
      <c r="D37" s="378" t="str">
        <f t="shared" si="4"/>
        <v>12020109 - REGISTRATION OF VOLUNTARY ORGANISATIONS</v>
      </c>
      <c r="E37" s="443"/>
      <c r="F37" s="444"/>
      <c r="G37" s="445"/>
      <c r="H37" s="446"/>
    </row>
    <row r="38" spans="2:8" hidden="1" x14ac:dyDescent="0.25">
      <c r="B38" s="377">
        <v>12020110</v>
      </c>
      <c r="C38" s="378" t="s">
        <v>548</v>
      </c>
      <c r="D38" s="378" t="str">
        <f t="shared" si="4"/>
        <v>12020110 - INLAND WATER-WAY LICENCE</v>
      </c>
      <c r="E38" s="443"/>
      <c r="F38" s="444"/>
      <c r="G38" s="445"/>
      <c r="H38" s="446"/>
    </row>
    <row r="39" spans="2:8" hidden="1" x14ac:dyDescent="0.25">
      <c r="B39" s="377">
        <v>12020111</v>
      </c>
      <c r="C39" s="378" t="s">
        <v>549</v>
      </c>
      <c r="D39" s="378" t="str">
        <f t="shared" si="4"/>
        <v>12020111 - BAKE HOUSE LICENSE</v>
      </c>
      <c r="E39" s="443"/>
      <c r="F39" s="444"/>
      <c r="G39" s="445"/>
      <c r="H39" s="446"/>
    </row>
    <row r="40" spans="2:8" hidden="1" x14ac:dyDescent="0.25">
      <c r="B40" s="377">
        <v>12020113</v>
      </c>
      <c r="C40" s="378" t="s">
        <v>550</v>
      </c>
      <c r="D40" s="378" t="str">
        <f t="shared" si="4"/>
        <v>12020113 - BRICKMAKING, etc LICENSE</v>
      </c>
      <c r="E40" s="443"/>
      <c r="F40" s="444"/>
      <c r="G40" s="445"/>
      <c r="H40" s="446"/>
    </row>
    <row r="41" spans="2:8" hidden="1" x14ac:dyDescent="0.25">
      <c r="B41" s="377">
        <v>12020114</v>
      </c>
      <c r="C41" s="378" t="s">
        <v>551</v>
      </c>
      <c r="D41" s="378" t="str">
        <f t="shared" si="4"/>
        <v>12020114 - CART LICENSES</v>
      </c>
      <c r="E41" s="443"/>
      <c r="F41" s="444"/>
      <c r="G41" s="445"/>
      <c r="H41" s="446"/>
    </row>
    <row r="42" spans="2:8" hidden="1" x14ac:dyDescent="0.25">
      <c r="B42" s="377">
        <v>12020115</v>
      </c>
      <c r="C42" s="378" t="s">
        <v>552</v>
      </c>
      <c r="D42" s="378" t="str">
        <f t="shared" si="4"/>
        <v>12020115 - DANE GUN LICENSES</v>
      </c>
      <c r="E42" s="443"/>
      <c r="F42" s="444"/>
      <c r="G42" s="445"/>
      <c r="H42" s="446"/>
    </row>
    <row r="43" spans="2:8" hidden="1" x14ac:dyDescent="0.25">
      <c r="B43" s="377">
        <v>12020116</v>
      </c>
      <c r="C43" s="378" t="s">
        <v>553</v>
      </c>
      <c r="D43" s="378" t="str">
        <f t="shared" si="4"/>
        <v>12020116 - CATTLE DEALER LICENSES</v>
      </c>
      <c r="E43" s="443"/>
      <c r="F43" s="444"/>
      <c r="G43" s="445"/>
      <c r="H43" s="446"/>
    </row>
    <row r="44" spans="2:8" hidden="1" x14ac:dyDescent="0.25">
      <c r="B44" s="377">
        <v>12020117</v>
      </c>
      <c r="C44" s="378" t="s">
        <v>554</v>
      </c>
      <c r="D44" s="378" t="str">
        <f t="shared" si="4"/>
        <v>12020117 - DRIED FISH &amp; MEAT LICENSES</v>
      </c>
      <c r="E44" s="443"/>
      <c r="F44" s="444"/>
      <c r="G44" s="445"/>
      <c r="H44" s="446"/>
    </row>
    <row r="45" spans="2:8" hidden="1" x14ac:dyDescent="0.25">
      <c r="B45" s="377">
        <v>12020118</v>
      </c>
      <c r="C45" s="378" t="s">
        <v>555</v>
      </c>
      <c r="D45" s="378" t="str">
        <f t="shared" si="4"/>
        <v>12020118 - PET (DOG) LICENSES</v>
      </c>
      <c r="E45" s="443"/>
      <c r="F45" s="444"/>
      <c r="G45" s="445"/>
      <c r="H45" s="446"/>
    </row>
    <row r="46" spans="2:8" hidden="1" x14ac:dyDescent="0.25">
      <c r="B46" s="377">
        <v>12020119</v>
      </c>
      <c r="C46" s="378" t="s">
        <v>556</v>
      </c>
      <c r="D46" s="378" t="str">
        <f t="shared" si="4"/>
        <v>12020119 - FISHING PERMITS</v>
      </c>
      <c r="E46" s="443"/>
      <c r="F46" s="444"/>
      <c r="G46" s="445"/>
      <c r="H46" s="446"/>
    </row>
    <row r="47" spans="2:8" hidden="1" x14ac:dyDescent="0.25">
      <c r="B47" s="377">
        <v>12020120</v>
      </c>
      <c r="C47" s="378" t="s">
        <v>557</v>
      </c>
      <c r="D47" s="378" t="str">
        <f t="shared" si="4"/>
        <v>12020120 - HAWKER'S PERMITS</v>
      </c>
      <c r="E47" s="443"/>
      <c r="F47" s="444"/>
      <c r="G47" s="445"/>
      <c r="H47" s="446"/>
    </row>
    <row r="48" spans="2:8" hidden="1" x14ac:dyDescent="0.25">
      <c r="B48" s="377">
        <v>12020121</v>
      </c>
      <c r="C48" s="378" t="s">
        <v>558</v>
      </c>
      <c r="D48" s="378" t="str">
        <f t="shared" si="4"/>
        <v>12020121 - HUNTING PERMITS</v>
      </c>
      <c r="E48" s="443"/>
      <c r="F48" s="444"/>
      <c r="G48" s="445"/>
      <c r="H48" s="446"/>
    </row>
    <row r="49" spans="2:8" hidden="1" x14ac:dyDescent="0.25">
      <c r="B49" s="377">
        <v>12020122</v>
      </c>
      <c r="C49" s="378" t="s">
        <v>559</v>
      </c>
      <c r="D49" s="378" t="str">
        <f t="shared" si="4"/>
        <v>12020122 - PRODUCE BUYING LICENSES</v>
      </c>
      <c r="E49" s="443"/>
      <c r="F49" s="444"/>
      <c r="G49" s="445"/>
      <c r="H49" s="446"/>
    </row>
    <row r="50" spans="2:8" hidden="1" x14ac:dyDescent="0.25">
      <c r="B50" s="377">
        <v>12020126</v>
      </c>
      <c r="C50" s="378" t="s">
        <v>560</v>
      </c>
      <c r="D50" s="378" t="str">
        <f t="shared" si="4"/>
        <v>12020126 - TRACTOR HIRING SERVICES</v>
      </c>
      <c r="E50" s="443"/>
      <c r="F50" s="444"/>
      <c r="G50" s="445"/>
      <c r="H50" s="446"/>
    </row>
    <row r="51" spans="2:8" hidden="1" x14ac:dyDescent="0.25">
      <c r="B51" s="377">
        <v>12020128</v>
      </c>
      <c r="C51" s="378" t="s">
        <v>561</v>
      </c>
      <c r="D51" s="378" t="str">
        <f t="shared" si="4"/>
        <v>12020128 - BOREHOLE DRILLING LICENSES</v>
      </c>
      <c r="E51" s="443"/>
      <c r="F51" s="444"/>
      <c r="G51" s="445"/>
      <c r="H51" s="446"/>
    </row>
    <row r="52" spans="2:8" hidden="1" x14ac:dyDescent="0.25">
      <c r="B52" s="377">
        <v>12020129</v>
      </c>
      <c r="C52" s="378" t="s">
        <v>562</v>
      </c>
      <c r="D52" s="378" t="str">
        <f t="shared" si="4"/>
        <v>12020129 - POOL BETTING &amp; CASINO LICENSES/GAMING</v>
      </c>
      <c r="E52" s="443"/>
      <c r="F52" s="444"/>
      <c r="G52" s="445"/>
      <c r="H52" s="446"/>
    </row>
    <row r="53" spans="2:8" hidden="1" x14ac:dyDescent="0.25">
      <c r="B53" s="377">
        <v>12020130</v>
      </c>
      <c r="C53" s="378" t="s">
        <v>563</v>
      </c>
      <c r="D53" s="378" t="str">
        <f t="shared" si="4"/>
        <v>12020130 - CINEMATOGRAPH LICENSES</v>
      </c>
      <c r="E53" s="443"/>
      <c r="F53" s="444"/>
      <c r="G53" s="445"/>
      <c r="H53" s="446"/>
    </row>
    <row r="54" spans="2:8" hidden="1" x14ac:dyDescent="0.25">
      <c r="B54" s="377">
        <v>12020132</v>
      </c>
      <c r="C54" s="378" t="s">
        <v>564</v>
      </c>
      <c r="D54" s="378" t="str">
        <f t="shared" si="4"/>
        <v>12020132 - MOTOR VEHICLE LICENSES</v>
      </c>
      <c r="E54" s="443"/>
      <c r="F54" s="444"/>
      <c r="G54" s="445"/>
      <c r="H54" s="446"/>
    </row>
    <row r="55" spans="2:8" hidden="1" x14ac:dyDescent="0.25">
      <c r="B55" s="377">
        <v>12020133</v>
      </c>
      <c r="C55" s="378" t="s">
        <v>565</v>
      </c>
      <c r="D55" s="378" t="str">
        <f t="shared" si="4"/>
        <v>12020133 - DRIVERS' LICENSES</v>
      </c>
      <c r="E55" s="443"/>
      <c r="F55" s="444"/>
      <c r="G55" s="445"/>
      <c r="H55" s="446"/>
    </row>
    <row r="56" spans="2:8" hidden="1" x14ac:dyDescent="0.25">
      <c r="B56" s="377">
        <v>12020134</v>
      </c>
      <c r="C56" s="378" t="s">
        <v>566</v>
      </c>
      <c r="D56" s="378" t="str">
        <f t="shared" si="4"/>
        <v>12020134 - PATENT MEDICINE &amp; DRUG STORES LICENSES</v>
      </c>
      <c r="E56" s="443"/>
      <c r="F56" s="444"/>
      <c r="G56" s="445"/>
      <c r="H56" s="446"/>
    </row>
    <row r="57" spans="2:8" hidden="1" x14ac:dyDescent="0.25">
      <c r="B57" s="377">
        <v>12020135</v>
      </c>
      <c r="C57" s="378" t="s">
        <v>567</v>
      </c>
      <c r="D57" s="378" t="str">
        <f t="shared" si="4"/>
        <v>12020135 - PRIVATE SCHOOLS LICENSES</v>
      </c>
      <c r="E57" s="443"/>
      <c r="F57" s="444"/>
      <c r="G57" s="445"/>
      <c r="H57" s="446"/>
    </row>
    <row r="58" spans="2:8" hidden="1" x14ac:dyDescent="0.25">
      <c r="B58" s="377">
        <v>12020136</v>
      </c>
      <c r="C58" s="378" t="s">
        <v>568</v>
      </c>
      <c r="D58" s="378" t="str">
        <f t="shared" si="4"/>
        <v>12020136 - HEALTH FACILITIES LICENSES</v>
      </c>
      <c r="E58" s="443"/>
      <c r="F58" s="444"/>
      <c r="G58" s="445"/>
      <c r="H58" s="446"/>
    </row>
    <row r="59" spans="2:8" hidden="1" x14ac:dyDescent="0.25">
      <c r="B59" s="377">
        <v>12020137</v>
      </c>
      <c r="C59" s="378" t="s">
        <v>569</v>
      </c>
      <c r="D59" s="378" t="str">
        <f t="shared" si="4"/>
        <v>12020137 - TRADE PERMIT LICENSES</v>
      </c>
      <c r="E59" s="443"/>
      <c r="F59" s="444"/>
      <c r="G59" s="445"/>
      <c r="H59" s="446"/>
    </row>
    <row r="60" spans="2:8" hidden="1" x14ac:dyDescent="0.25">
      <c r="B60" s="377">
        <v>12020138</v>
      </c>
      <c r="C60" s="378" t="s">
        <v>570</v>
      </c>
      <c r="D60" s="378" t="str">
        <f t="shared" si="4"/>
        <v>12020138 - FORESTRY/TIMBER LICENSE</v>
      </c>
      <c r="E60" s="443"/>
      <c r="F60" s="444"/>
      <c r="G60" s="445"/>
      <c r="H60" s="446"/>
    </row>
    <row r="61" spans="2:8" hidden="1" x14ac:dyDescent="0.25">
      <c r="B61" s="377">
        <v>12020140</v>
      </c>
      <c r="C61" s="378" t="s">
        <v>571</v>
      </c>
      <c r="D61" s="378" t="str">
        <f t="shared" si="4"/>
        <v>12020140 - LOTTERY PERMIT</v>
      </c>
      <c r="E61" s="443"/>
      <c r="F61" s="444"/>
      <c r="G61" s="445"/>
      <c r="H61" s="446"/>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tr">
        <f t="shared" ref="D64:D113" si="5">B64&amp;" - "&amp;C64</f>
        <v>12020401 - COURT FEES</v>
      </c>
      <c r="E64" s="443"/>
      <c r="F64" s="444"/>
      <c r="G64" s="445"/>
      <c r="H64" s="446"/>
    </row>
    <row r="65" spans="2:8" hidden="1" x14ac:dyDescent="0.25">
      <c r="B65" s="377">
        <v>12020404</v>
      </c>
      <c r="C65" s="378" t="s">
        <v>574</v>
      </c>
      <c r="D65" s="378" t="str">
        <f t="shared" si="5"/>
        <v>12020404 - TRADE UNION FEES</v>
      </c>
      <c r="E65" s="443"/>
      <c r="F65" s="444"/>
      <c r="G65" s="445"/>
      <c r="H65" s="446"/>
    </row>
    <row r="66" spans="2:8" hidden="1" x14ac:dyDescent="0.25">
      <c r="B66" s="377">
        <v>12020409</v>
      </c>
      <c r="C66" s="378" t="s">
        <v>575</v>
      </c>
      <c r="D66" s="378" t="str">
        <f t="shared" si="5"/>
        <v>12020409 - WEIGHTS &amp; MEASURE FEES</v>
      </c>
      <c r="E66" s="443"/>
      <c r="F66" s="444"/>
      <c r="G66" s="445"/>
      <c r="H66" s="446"/>
    </row>
    <row r="67" spans="2:8" hidden="1" x14ac:dyDescent="0.25">
      <c r="B67" s="377">
        <v>12020410</v>
      </c>
      <c r="C67" s="378" t="s">
        <v>576</v>
      </c>
      <c r="D67" s="378" t="str">
        <f t="shared" si="5"/>
        <v>12020410 - ELECTRICAL INSPECTORATE FEES</v>
      </c>
      <c r="E67" s="443"/>
      <c r="F67" s="444"/>
      <c r="G67" s="445"/>
      <c r="H67" s="446"/>
    </row>
    <row r="68" spans="2:8" hidden="1" x14ac:dyDescent="0.25">
      <c r="B68" s="377">
        <v>12020412</v>
      </c>
      <c r="C68" s="378" t="s">
        <v>577</v>
      </c>
      <c r="D68" s="378" t="str">
        <f t="shared" si="5"/>
        <v>12020412 - RESEARCH TESTING FEES</v>
      </c>
      <c r="E68" s="443"/>
      <c r="F68" s="444"/>
      <c r="G68" s="445"/>
      <c r="H68" s="446"/>
    </row>
    <row r="69" spans="2:8" hidden="1" x14ac:dyDescent="0.25">
      <c r="B69" s="377">
        <v>12020413</v>
      </c>
      <c r="C69" s="378" t="s">
        <v>578</v>
      </c>
      <c r="D69" s="378" t="str">
        <f t="shared" si="5"/>
        <v>12020413 - FILMS CENSORSHIP/ PRODUCTION FEES</v>
      </c>
      <c r="E69" s="443"/>
      <c r="F69" s="444"/>
      <c r="G69" s="445"/>
      <c r="H69" s="446"/>
    </row>
    <row r="70" spans="2:8" hidden="1" x14ac:dyDescent="0.25">
      <c r="B70" s="377">
        <v>12020415</v>
      </c>
      <c r="C70" s="378" t="s">
        <v>579</v>
      </c>
      <c r="D70" s="378" t="str">
        <f t="shared" si="5"/>
        <v>12020415 - TRADE TESTING FEES</v>
      </c>
      <c r="E70" s="443"/>
      <c r="F70" s="444"/>
      <c r="G70" s="445"/>
      <c r="H70" s="446"/>
    </row>
    <row r="71" spans="2:8" hidden="1" x14ac:dyDescent="0.25">
      <c r="B71" s="377">
        <v>12020417</v>
      </c>
      <c r="C71" s="378" t="s">
        <v>580</v>
      </c>
      <c r="D71" s="378" t="str">
        <f t="shared" si="5"/>
        <v>12020417 - CONTRACTOR REGISTRATION FEES</v>
      </c>
      <c r="E71" s="443"/>
      <c r="F71" s="444"/>
      <c r="G71" s="445"/>
      <c r="H71" s="446"/>
    </row>
    <row r="72" spans="2:8" hidden="1" x14ac:dyDescent="0.25">
      <c r="B72" s="377">
        <v>12020418</v>
      </c>
      <c r="C72" s="378" t="s">
        <v>581</v>
      </c>
      <c r="D72" s="378" t="str">
        <f t="shared" si="5"/>
        <v>12020418 - MARRIAGE/ DIVORCE FEES</v>
      </c>
      <c r="E72" s="443"/>
      <c r="F72" s="444"/>
      <c r="G72" s="445"/>
      <c r="H72" s="446"/>
    </row>
    <row r="73" spans="2:8" hidden="1" x14ac:dyDescent="0.25">
      <c r="B73" s="377">
        <v>12020419</v>
      </c>
      <c r="C73" s="378" t="s">
        <v>582</v>
      </c>
      <c r="D73" s="378" t="str">
        <f t="shared" si="5"/>
        <v>12020419 - ATTESTATION OF BACHELORHOOD &amp; SPINSTERHOOD FEES</v>
      </c>
      <c r="E73" s="443"/>
      <c r="F73" s="444"/>
      <c r="G73" s="445"/>
      <c r="H73" s="446"/>
    </row>
    <row r="74" spans="2:8" hidden="1" x14ac:dyDescent="0.25">
      <c r="B74" s="377">
        <v>12020420</v>
      </c>
      <c r="C74" s="378" t="s">
        <v>583</v>
      </c>
      <c r="D74" s="378" t="str">
        <f t="shared" si="5"/>
        <v>12020420 - PILGRIMS WELFARE FEES</v>
      </c>
      <c r="E74" s="443"/>
      <c r="F74" s="444"/>
      <c r="G74" s="445"/>
      <c r="H74" s="446"/>
    </row>
    <row r="75" spans="2:8" hidden="1" x14ac:dyDescent="0.25">
      <c r="B75" s="377">
        <v>12020424</v>
      </c>
      <c r="C75" s="378" t="s">
        <v>584</v>
      </c>
      <c r="D75" s="378" t="str">
        <f t="shared" si="5"/>
        <v>12020424 - ACCREDITATION FEES</v>
      </c>
      <c r="E75" s="443"/>
      <c r="F75" s="444"/>
      <c r="G75" s="445"/>
      <c r="H75" s="446"/>
    </row>
    <row r="76" spans="2:8" hidden="1" x14ac:dyDescent="0.25">
      <c r="B76" s="377">
        <v>12020425</v>
      </c>
      <c r="C76" s="378" t="s">
        <v>585</v>
      </c>
      <c r="D76" s="378" t="str">
        <f t="shared" si="5"/>
        <v>12020425 - DISINFECTION OF PRODUCE FEES</v>
      </c>
      <c r="E76" s="443"/>
      <c r="F76" s="444"/>
      <c r="G76" s="445"/>
      <c r="H76" s="446"/>
    </row>
    <row r="77" spans="2:8" hidden="1" x14ac:dyDescent="0.25">
      <c r="B77" s="377">
        <v>12020426</v>
      </c>
      <c r="C77" s="378" t="s">
        <v>586</v>
      </c>
      <c r="D77" s="378" t="str">
        <f t="shared" si="5"/>
        <v>12020426 - COURT SUMMONS FEES</v>
      </c>
      <c r="E77" s="443"/>
      <c r="F77" s="444"/>
      <c r="G77" s="445"/>
      <c r="H77" s="446"/>
    </row>
    <row r="78" spans="2:8" hidden="1" x14ac:dyDescent="0.25">
      <c r="B78" s="377">
        <v>12020427</v>
      </c>
      <c r="C78" s="378" t="s">
        <v>587</v>
      </c>
      <c r="D78" s="378" t="str">
        <f t="shared" si="5"/>
        <v>12020427 - TENDER  FEES</v>
      </c>
      <c r="E78" s="443"/>
      <c r="F78" s="444"/>
      <c r="G78" s="445"/>
      <c r="H78" s="446"/>
    </row>
    <row r="79" spans="2:8" hidden="1" x14ac:dyDescent="0.25">
      <c r="B79" s="377">
        <v>12020428</v>
      </c>
      <c r="C79" s="378" t="s">
        <v>588</v>
      </c>
      <c r="D79" s="378" t="str">
        <f t="shared" si="5"/>
        <v>12020428 - FIRE SAFETY CERTIFICATE FEES</v>
      </c>
      <c r="E79" s="443"/>
      <c r="F79" s="444"/>
      <c r="G79" s="445"/>
      <c r="H79" s="446"/>
    </row>
    <row r="80" spans="2:8" hidden="1" x14ac:dyDescent="0.25">
      <c r="B80" s="377">
        <v>12020430</v>
      </c>
      <c r="C80" s="378" t="s">
        <v>589</v>
      </c>
      <c r="D80" s="378" t="str">
        <f t="shared" si="5"/>
        <v>12020430 - PROFESSIONAL REGISTRATION FEES</v>
      </c>
      <c r="E80" s="443"/>
      <c r="F80" s="444"/>
      <c r="G80" s="445"/>
      <c r="H80" s="446"/>
    </row>
    <row r="81" spans="2:8" hidden="1" x14ac:dyDescent="0.25">
      <c r="B81" s="377">
        <v>12020431</v>
      </c>
      <c r="C81" s="378" t="s">
        <v>590</v>
      </c>
      <c r="D81" s="378" t="str">
        <f t="shared" si="5"/>
        <v>12020431 - ENVIRONMENTAL IMPACT ASSESSMENT FEES</v>
      </c>
      <c r="E81" s="443"/>
      <c r="F81" s="444"/>
      <c r="G81" s="445"/>
      <c r="H81" s="446"/>
    </row>
    <row r="82" spans="2:8" hidden="1" x14ac:dyDescent="0.25">
      <c r="B82" s="377">
        <v>12020436</v>
      </c>
      <c r="C82" s="378" t="s">
        <v>591</v>
      </c>
      <c r="D82" s="378" t="str">
        <f t="shared" si="5"/>
        <v>12020436 - BILL BOARD ADVERTISEMENT FEES</v>
      </c>
      <c r="E82" s="443"/>
      <c r="F82" s="444"/>
      <c r="G82" s="445"/>
      <c r="H82" s="446"/>
    </row>
    <row r="83" spans="2:8" hidden="1" x14ac:dyDescent="0.25">
      <c r="B83" s="377">
        <v>12020437</v>
      </c>
      <c r="C83" s="378" t="s">
        <v>592</v>
      </c>
      <c r="D83" s="378" t="str">
        <f t="shared" si="5"/>
        <v>12020437 - DEEDS REGISTRATION FEES</v>
      </c>
      <c r="E83" s="443"/>
      <c r="F83" s="444"/>
      <c r="G83" s="445"/>
      <c r="H83" s="446"/>
    </row>
    <row r="84" spans="2:8" hidden="1" x14ac:dyDescent="0.25">
      <c r="B84" s="377">
        <v>12020438</v>
      </c>
      <c r="C84" s="378" t="s">
        <v>593</v>
      </c>
      <c r="D84" s="378" t="str">
        <f t="shared" si="5"/>
        <v>12020438 - SURVEY/ PLANNING/ BUILDING FEES</v>
      </c>
      <c r="E84" s="443"/>
      <c r="F84" s="444"/>
      <c r="G84" s="445"/>
      <c r="H84" s="446"/>
    </row>
    <row r="85" spans="2:8" hidden="1" x14ac:dyDescent="0.25">
      <c r="B85" s="377">
        <v>12020439</v>
      </c>
      <c r="C85" s="378" t="s">
        <v>594</v>
      </c>
      <c r="D85" s="378" t="str">
        <f t="shared" si="5"/>
        <v>12020439 - AGENCY FEES</v>
      </c>
      <c r="E85" s="443"/>
      <c r="F85" s="444"/>
      <c r="G85" s="445"/>
      <c r="H85" s="446"/>
    </row>
    <row r="86" spans="2:8" hidden="1" x14ac:dyDescent="0.25">
      <c r="B86" s="377">
        <v>12020440</v>
      </c>
      <c r="C86" s="378" t="s">
        <v>595</v>
      </c>
      <c r="D86" s="378" t="str">
        <f t="shared" si="5"/>
        <v>12020440 - MEDICAL CONSULTANCY FEES</v>
      </c>
      <c r="E86" s="443"/>
      <c r="F86" s="444"/>
      <c r="G86" s="445"/>
      <c r="H86" s="446"/>
    </row>
    <row r="87" spans="2:8" hidden="1" x14ac:dyDescent="0.25">
      <c r="B87" s="377">
        <v>12020441</v>
      </c>
      <c r="C87" s="378" t="s">
        <v>596</v>
      </c>
      <c r="D87" s="378" t="str">
        <f t="shared" si="5"/>
        <v>12020441 - LABORATORY FEES</v>
      </c>
      <c r="E87" s="443"/>
      <c r="F87" s="444"/>
      <c r="G87" s="445"/>
      <c r="H87" s="446"/>
    </row>
    <row r="88" spans="2:8" hidden="1" x14ac:dyDescent="0.25">
      <c r="B88" s="377">
        <v>12020442</v>
      </c>
      <c r="C88" s="378" t="s">
        <v>597</v>
      </c>
      <c r="D88" s="378" t="str">
        <f t="shared" si="5"/>
        <v>12020442 - ASSOCIATION FEES</v>
      </c>
      <c r="E88" s="443"/>
      <c r="F88" s="444"/>
      <c r="G88" s="445"/>
      <c r="H88" s="446"/>
    </row>
    <row r="89" spans="2:8" hidden="1" x14ac:dyDescent="0.25">
      <c r="B89" s="377">
        <v>12020443</v>
      </c>
      <c r="C89" s="378" t="s">
        <v>598</v>
      </c>
      <c r="D89" s="378" t="str">
        <f t="shared" si="5"/>
        <v>12020443 - BIRTH &amp; DEATH REGISTRATION FEES</v>
      </c>
      <c r="E89" s="443"/>
      <c r="F89" s="444"/>
      <c r="G89" s="445"/>
      <c r="H89" s="446"/>
    </row>
    <row r="90" spans="2:8" hidden="1" x14ac:dyDescent="0.25">
      <c r="B90" s="377">
        <v>12020444</v>
      </c>
      <c r="C90" s="378" t="s">
        <v>599</v>
      </c>
      <c r="D90" s="378" t="str">
        <f t="shared" si="5"/>
        <v>12020444 - BURIAL FEES</v>
      </c>
      <c r="E90" s="443"/>
      <c r="F90" s="444"/>
      <c r="G90" s="445"/>
      <c r="H90" s="446"/>
    </row>
    <row r="91" spans="2:8" hidden="1" x14ac:dyDescent="0.25">
      <c r="B91" s="377">
        <v>12020445</v>
      </c>
      <c r="C91" s="378" t="s">
        <v>600</v>
      </c>
      <c r="D91" s="378" t="str">
        <f t="shared" si="5"/>
        <v>12020445 - CHANGE OF OWNERSHIP FEES</v>
      </c>
      <c r="E91" s="443"/>
      <c r="F91" s="444"/>
      <c r="G91" s="445"/>
      <c r="H91" s="446"/>
    </row>
    <row r="92" spans="2:8" hidden="1" x14ac:dyDescent="0.25">
      <c r="B92" s="377">
        <v>12020446</v>
      </c>
      <c r="C92" s="378" t="s">
        <v>601</v>
      </c>
      <c r="D92" s="378" t="str">
        <f t="shared" si="5"/>
        <v>12020446 - AGRICULTURAL/VETINARY SERVICES FEES</v>
      </c>
      <c r="E92" s="443"/>
      <c r="F92" s="444"/>
      <c r="G92" s="445"/>
      <c r="H92" s="446"/>
    </row>
    <row r="93" spans="2:8" hidden="1" x14ac:dyDescent="0.25">
      <c r="B93" s="377">
        <v>12020447</v>
      </c>
      <c r="C93" s="378" t="s">
        <v>602</v>
      </c>
      <c r="D93" s="378" t="str">
        <f t="shared" si="5"/>
        <v>12020447 - LAND USE FEES</v>
      </c>
      <c r="E93" s="443"/>
      <c r="F93" s="444"/>
      <c r="G93" s="445"/>
      <c r="H93" s="446"/>
    </row>
    <row r="94" spans="2:8" hidden="1" x14ac:dyDescent="0.25">
      <c r="B94" s="377">
        <v>12020448</v>
      </c>
      <c r="C94" s="378" t="s">
        <v>603</v>
      </c>
      <c r="D94" s="378" t="str">
        <f t="shared" si="5"/>
        <v>12020448 - DEVELOPMENT LEVIES</v>
      </c>
      <c r="E94" s="443"/>
      <c r="F94" s="444"/>
      <c r="G94" s="445"/>
      <c r="H94" s="446"/>
    </row>
    <row r="95" spans="2:8" hidden="1" x14ac:dyDescent="0.25">
      <c r="B95" s="377">
        <v>12020449</v>
      </c>
      <c r="C95" s="378" t="s">
        <v>604</v>
      </c>
      <c r="D95" s="378" t="str">
        <f t="shared" si="5"/>
        <v>12020449 - BUSINESS/TRADE OPERATING FEES</v>
      </c>
      <c r="E95" s="443"/>
      <c r="F95" s="444"/>
      <c r="G95" s="445"/>
      <c r="H95" s="446"/>
    </row>
    <row r="96" spans="2:8" hidden="1" x14ac:dyDescent="0.25">
      <c r="B96" s="377">
        <v>12020450</v>
      </c>
      <c r="C96" s="378" t="s">
        <v>605</v>
      </c>
      <c r="D96" s="378" t="str">
        <f t="shared" si="5"/>
        <v>12020450 - INSPECTION FEES</v>
      </c>
      <c r="E96" s="443"/>
      <c r="F96" s="444"/>
      <c r="G96" s="445"/>
      <c r="H96" s="446"/>
    </row>
    <row r="97" spans="2:8" hidden="1" x14ac:dyDescent="0.25">
      <c r="B97" s="377">
        <v>12020451</v>
      </c>
      <c r="C97" s="378" t="s">
        <v>606</v>
      </c>
      <c r="D97" s="378" t="str">
        <f t="shared" si="5"/>
        <v>12020451 - TIMBER &amp; FOREST FEES</v>
      </c>
      <c r="E97" s="443"/>
      <c r="F97" s="444"/>
      <c r="G97" s="445"/>
      <c r="H97" s="446"/>
    </row>
    <row r="98" spans="2:8" hidden="1" x14ac:dyDescent="0.25">
      <c r="B98" s="377">
        <v>12020452</v>
      </c>
      <c r="C98" s="378" t="s">
        <v>607</v>
      </c>
      <c r="D98" s="378" t="str">
        <f t="shared" si="5"/>
        <v>12020452 - SCHOOL TUITION/REGISTRATION/EXAMINATION FEES-UNDERGRADUATE</v>
      </c>
      <c r="E98" s="443"/>
      <c r="F98" s="444"/>
      <c r="G98" s="445"/>
      <c r="H98" s="446"/>
    </row>
    <row r="99" spans="2:8" hidden="1" x14ac:dyDescent="0.25">
      <c r="B99" s="377">
        <v>12020453</v>
      </c>
      <c r="C99" s="378" t="s">
        <v>608</v>
      </c>
      <c r="D99" s="378" t="str">
        <f t="shared" si="5"/>
        <v>12020453 - APPLICATIONS FEES</v>
      </c>
      <c r="E99" s="443"/>
      <c r="F99" s="444"/>
      <c r="G99" s="445"/>
      <c r="H99" s="446"/>
    </row>
    <row r="100" spans="2:8" hidden="1" x14ac:dyDescent="0.25">
      <c r="B100" s="377">
        <v>12020454</v>
      </c>
      <c r="C100" s="378" t="s">
        <v>609</v>
      </c>
      <c r="D100" s="378" t="str">
        <f t="shared" si="5"/>
        <v>12020454 - PARKING FEES</v>
      </c>
      <c r="E100" s="443"/>
      <c r="F100" s="444"/>
      <c r="G100" s="445"/>
      <c r="H100" s="446"/>
    </row>
    <row r="101" spans="2:8" hidden="1" x14ac:dyDescent="0.25">
      <c r="B101" s="377">
        <v>12020455</v>
      </c>
      <c r="C101" s="378" t="s">
        <v>610</v>
      </c>
      <c r="D101" s="378" t="str">
        <f t="shared" si="5"/>
        <v>12020455 - SCHOOL TUITION/REGISTRATION/EXAMINATION FEES-POST GRADUATE</v>
      </c>
      <c r="E101" s="443"/>
      <c r="F101" s="444"/>
      <c r="G101" s="445"/>
      <c r="H101" s="446"/>
    </row>
    <row r="102" spans="2:8" hidden="1" x14ac:dyDescent="0.25">
      <c r="B102" s="377">
        <v>12020456</v>
      </c>
      <c r="C102" s="378" t="s">
        <v>611</v>
      </c>
      <c r="D102" s="378" t="str">
        <f t="shared" si="5"/>
        <v>12020456 - SCHOOL TUITION/REGISTRATION/EXAMINATION FEES-OTHERS</v>
      </c>
      <c r="E102" s="443"/>
      <c r="F102" s="444"/>
      <c r="G102" s="445"/>
      <c r="H102" s="446"/>
    </row>
    <row r="103" spans="2:8" hidden="1" x14ac:dyDescent="0.25">
      <c r="B103" s="377">
        <v>12020457</v>
      </c>
      <c r="C103" s="378" t="s">
        <v>612</v>
      </c>
      <c r="D103" s="378" t="str">
        <f t="shared" si="5"/>
        <v>12020457 - AFFILIATION CHARGES</v>
      </c>
      <c r="E103" s="443"/>
      <c r="F103" s="444"/>
      <c r="G103" s="445"/>
      <c r="H103" s="446"/>
    </row>
    <row r="104" spans="2:8" hidden="1" x14ac:dyDescent="0.25">
      <c r="B104" s="377">
        <v>12020458</v>
      </c>
      <c r="C104" s="378" t="s">
        <v>613</v>
      </c>
      <c r="D104" s="378" t="str">
        <f t="shared" si="5"/>
        <v>12020458 - UNITY/STAFF/OTHER SCHOOL FEES/LEVIES</v>
      </c>
      <c r="E104" s="443"/>
      <c r="F104" s="444"/>
      <c r="G104" s="445"/>
      <c r="H104" s="446"/>
    </row>
    <row r="105" spans="2:8" hidden="1" x14ac:dyDescent="0.25">
      <c r="B105" s="377">
        <v>12020459</v>
      </c>
      <c r="C105" s="378" t="s">
        <v>614</v>
      </c>
      <c r="D105" s="378" t="str">
        <f t="shared" si="5"/>
        <v>12020459 - RIGHT OF OCCUPANCY FEES</v>
      </c>
      <c r="E105" s="443"/>
      <c r="F105" s="444"/>
      <c r="G105" s="445"/>
      <c r="H105" s="446"/>
    </row>
    <row r="106" spans="2:8" hidden="1" x14ac:dyDescent="0.25">
      <c r="B106" s="377">
        <v>12020460</v>
      </c>
      <c r="C106" s="378" t="s">
        <v>615</v>
      </c>
      <c r="D106" s="378" t="str">
        <f t="shared" si="5"/>
        <v>12020460 - BUILDING PLAN APPROVAL FEES</v>
      </c>
      <c r="E106" s="443"/>
      <c r="F106" s="444"/>
      <c r="G106" s="445"/>
      <c r="H106" s="446"/>
    </row>
    <row r="107" spans="2:8" hidden="1" x14ac:dyDescent="0.25">
      <c r="B107" s="377">
        <v>12020461</v>
      </c>
      <c r="C107" s="378" t="s">
        <v>616</v>
      </c>
      <c r="D107" s="378" t="str">
        <f t="shared" si="5"/>
        <v>12020461 - TITLE TRANSFER FEES</v>
      </c>
      <c r="E107" s="443"/>
      <c r="F107" s="444"/>
      <c r="G107" s="445"/>
      <c r="H107" s="446"/>
    </row>
    <row r="108" spans="2:8" hidden="1" x14ac:dyDescent="0.25">
      <c r="B108" s="377">
        <v>12020462</v>
      </c>
      <c r="C108" s="378" t="s">
        <v>617</v>
      </c>
      <c r="D108" s="378" t="str">
        <f t="shared" si="5"/>
        <v>12020462 - PUBLICATION FEES</v>
      </c>
      <c r="E108" s="443"/>
      <c r="F108" s="444"/>
      <c r="G108" s="445"/>
      <c r="H108" s="446"/>
    </row>
    <row r="109" spans="2:8" hidden="1" x14ac:dyDescent="0.25">
      <c r="B109" s="377">
        <v>12020463</v>
      </c>
      <c r="C109" s="378" t="s">
        <v>618</v>
      </c>
      <c r="D109" s="378" t="str">
        <f t="shared" si="5"/>
        <v>12020463 - HOSPITAL SERVICE REGISTRATION FEES</v>
      </c>
      <c r="E109" s="443"/>
      <c r="F109" s="444"/>
      <c r="G109" s="445"/>
      <c r="H109" s="446"/>
    </row>
    <row r="110" spans="2:8" hidden="1" x14ac:dyDescent="0.25">
      <c r="B110" s="377">
        <v>12020464</v>
      </c>
      <c r="C110" s="378" t="s">
        <v>619</v>
      </c>
      <c r="D110" s="378" t="str">
        <f t="shared" si="5"/>
        <v>12020464 - HOSPITAL SERVICE CHARGES</v>
      </c>
      <c r="E110" s="443"/>
      <c r="F110" s="444"/>
      <c r="G110" s="445"/>
      <c r="H110" s="446"/>
    </row>
    <row r="111" spans="2:8" hidden="1" x14ac:dyDescent="0.25">
      <c r="B111" s="377">
        <v>12020465</v>
      </c>
      <c r="C111" s="378" t="s">
        <v>620</v>
      </c>
      <c r="D111" s="378" t="str">
        <f t="shared" si="5"/>
        <v>12020465 - SPORTS/RECREATIONAL FACILITIES FEES</v>
      </c>
      <c r="E111" s="443"/>
      <c r="F111" s="444"/>
      <c r="G111" s="445"/>
      <c r="H111" s="446"/>
    </row>
    <row r="112" spans="2:8" hidden="1" x14ac:dyDescent="0.25">
      <c r="B112" s="377">
        <v>12020466</v>
      </c>
      <c r="C112" s="378" t="s">
        <v>621</v>
      </c>
      <c r="D112" s="378" t="str">
        <f t="shared" si="5"/>
        <v>12020466 - INDIGENSHIP REGISTRATION FEES</v>
      </c>
      <c r="E112" s="443"/>
      <c r="F112" s="444"/>
      <c r="G112" s="445"/>
      <c r="H112" s="446"/>
    </row>
    <row r="113" spans="2:8" hidden="1" x14ac:dyDescent="0.25">
      <c r="B113" s="377">
        <v>12020478</v>
      </c>
      <c r="C113" s="378" t="s">
        <v>622</v>
      </c>
      <c r="D113" s="378" t="str">
        <f t="shared" si="5"/>
        <v>12020478 - WORKSHOP FEES</v>
      </c>
      <c r="E113" s="443"/>
      <c r="F113" s="444"/>
      <c r="G113" s="445"/>
      <c r="H113" s="446"/>
    </row>
    <row r="114" spans="2:8" ht="15.75" hidden="1" thickBot="1" x14ac:dyDescent="0.3">
      <c r="B114" s="384"/>
      <c r="C114" s="385" t="s">
        <v>623</v>
      </c>
      <c r="D114" s="385"/>
      <c r="E114" s="451"/>
      <c r="F114" s="452"/>
      <c r="G114" s="453">
        <f t="shared" ref="G114:H114" si="6">SUM(G64:G113)</f>
        <v>0</v>
      </c>
      <c r="H114" s="454">
        <f t="shared" si="6"/>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tr">
        <f>B116&amp;" - "&amp;C116</f>
        <v>12020501 - FINES/PENALTIES</v>
      </c>
      <c r="E116" s="443"/>
      <c r="F116" s="444"/>
      <c r="G116" s="445"/>
      <c r="H116" s="446"/>
    </row>
    <row r="117" spans="2:8" hidden="1" x14ac:dyDescent="0.25">
      <c r="B117" s="377">
        <v>12020502</v>
      </c>
      <c r="C117" s="378" t="s">
        <v>625</v>
      </c>
      <c r="D117" s="378" t="str">
        <f>B117&amp;" - "&amp;C117</f>
        <v>12020502 - COURT FINES</v>
      </c>
      <c r="E117" s="443"/>
      <c r="F117" s="444"/>
      <c r="G117" s="445"/>
      <c r="H117" s="446"/>
    </row>
    <row r="118" spans="2:8" hidden="1" x14ac:dyDescent="0.25">
      <c r="B118" s="377">
        <v>12020503</v>
      </c>
      <c r="C118" s="378" t="s">
        <v>626</v>
      </c>
      <c r="D118" s="378" t="str">
        <f>B118&amp;" - "&amp;C118</f>
        <v>12020503 - DISLODGING OF EFFLUENT/POLLUTION FINE</v>
      </c>
      <c r="E118" s="443"/>
      <c r="F118" s="444"/>
      <c r="G118" s="445"/>
      <c r="H118" s="446"/>
    </row>
    <row r="119" spans="2:8" ht="15.75" hidden="1" thickBot="1" x14ac:dyDescent="0.3">
      <c r="B119" s="384"/>
      <c r="C119" s="385" t="s">
        <v>627</v>
      </c>
      <c r="D119" s="385"/>
      <c r="E119" s="451"/>
      <c r="F119" s="452"/>
      <c r="G119" s="453">
        <f t="shared" ref="G119:H119" si="7">SUM(G116:G118)</f>
        <v>0</v>
      </c>
      <c r="H119" s="454">
        <f t="shared" si="7"/>
        <v>0</v>
      </c>
    </row>
    <row r="120" spans="2:8" x14ac:dyDescent="0.25">
      <c r="B120" s="373">
        <v>12020600</v>
      </c>
      <c r="C120" s="374" t="s">
        <v>13</v>
      </c>
      <c r="D120" s="374"/>
      <c r="E120" s="439"/>
      <c r="F120" s="440"/>
      <c r="G120" s="441"/>
      <c r="H120" s="442"/>
    </row>
    <row r="121" spans="2:8" hidden="1" x14ac:dyDescent="0.25">
      <c r="B121" s="377">
        <v>12020601</v>
      </c>
      <c r="C121" s="378" t="s">
        <v>628</v>
      </c>
      <c r="D121" s="378" t="str">
        <f t="shared" ref="D121:D141" si="8">B121&amp;" - "&amp;C121</f>
        <v>12020601 - SALES OF JOURNAL &amp; PUBLICATIONS</v>
      </c>
      <c r="E121" s="443"/>
      <c r="F121" s="444"/>
      <c r="G121" s="445"/>
      <c r="H121" s="446"/>
    </row>
    <row r="122" spans="2:8" hidden="1" x14ac:dyDescent="0.25">
      <c r="B122" s="377">
        <v>12020602</v>
      </c>
      <c r="C122" s="378" t="s">
        <v>629</v>
      </c>
      <c r="D122" s="378" t="str">
        <f t="shared" si="8"/>
        <v>12020602 - SALES OF BOOKS</v>
      </c>
      <c r="E122" s="443"/>
      <c r="F122" s="444"/>
      <c r="G122" s="445"/>
      <c r="H122" s="446"/>
    </row>
    <row r="123" spans="2:8" hidden="1" x14ac:dyDescent="0.25">
      <c r="B123" s="377">
        <v>12020603</v>
      </c>
      <c r="C123" s="378" t="s">
        <v>630</v>
      </c>
      <c r="D123" s="378" t="str">
        <f t="shared" si="8"/>
        <v>12020603 - SALES OF ID CARDS</v>
      </c>
      <c r="E123" s="443"/>
      <c r="F123" s="444"/>
      <c r="G123" s="445"/>
      <c r="H123" s="446"/>
    </row>
    <row r="124" spans="2:8" hidden="1" x14ac:dyDescent="0.25">
      <c r="B124" s="377">
        <v>12020604</v>
      </c>
      <c r="C124" s="378" t="s">
        <v>631</v>
      </c>
      <c r="D124" s="378" t="str">
        <f t="shared" si="8"/>
        <v>12020604 - SALES OF STORES/SCRAPS/UNSERVICABLE ITEMS</v>
      </c>
      <c r="E124" s="443"/>
      <c r="F124" s="444"/>
      <c r="G124" s="445"/>
      <c r="H124" s="446"/>
    </row>
    <row r="125" spans="2:8" hidden="1" x14ac:dyDescent="0.25">
      <c r="B125" s="377">
        <v>12020605</v>
      </c>
      <c r="C125" s="378" t="s">
        <v>632</v>
      </c>
      <c r="D125" s="378" t="str">
        <f t="shared" si="8"/>
        <v>12020605 - SALES OF VACCINES</v>
      </c>
      <c r="E125" s="443"/>
      <c r="F125" s="444"/>
      <c r="G125" s="445"/>
      <c r="H125" s="446"/>
    </row>
    <row r="126" spans="2:8" hidden="1" x14ac:dyDescent="0.25">
      <c r="B126" s="377">
        <v>12020606</v>
      </c>
      <c r="C126" s="378" t="s">
        <v>633</v>
      </c>
      <c r="D126" s="378" t="str">
        <f t="shared" si="8"/>
        <v>12020606 - SALES OF BILLS OF ENTRIES/APPLICATION FORMS</v>
      </c>
      <c r="E126" s="443"/>
      <c r="F126" s="444"/>
      <c r="G126" s="445"/>
      <c r="H126" s="446"/>
    </row>
    <row r="127" spans="2:8" hidden="1" x14ac:dyDescent="0.25">
      <c r="B127" s="377">
        <v>12020607</v>
      </c>
      <c r="C127" s="378" t="s">
        <v>634</v>
      </c>
      <c r="D127" s="378" t="str">
        <f t="shared" si="8"/>
        <v>12020607 - SALES OF CONSULTANCY REGISTRATION FORMS</v>
      </c>
      <c r="E127" s="443"/>
      <c r="F127" s="444"/>
      <c r="G127" s="445"/>
      <c r="H127" s="446"/>
    </row>
    <row r="128" spans="2:8" hidden="1" x14ac:dyDescent="0.25">
      <c r="B128" s="377">
        <v>12020608</v>
      </c>
      <c r="C128" s="378" t="s">
        <v>635</v>
      </c>
      <c r="D128" s="378" t="str">
        <f t="shared" si="8"/>
        <v>12020608 - SALES OF IMPROVED SEEDS/CHEMICAL</v>
      </c>
      <c r="E128" s="443"/>
      <c r="F128" s="444"/>
      <c r="G128" s="445"/>
      <c r="H128" s="446"/>
    </row>
    <row r="129" spans="2:8" hidden="1" x14ac:dyDescent="0.25">
      <c r="B129" s="377">
        <v>12020609</v>
      </c>
      <c r="C129" s="378" t="s">
        <v>636</v>
      </c>
      <c r="D129" s="378" t="str">
        <f t="shared" si="8"/>
        <v>12020609 - PROCEEDS FROM SALES OF FARM PRODUCE</v>
      </c>
      <c r="E129" s="443"/>
      <c r="F129" s="444"/>
      <c r="G129" s="445"/>
      <c r="H129" s="446"/>
    </row>
    <row r="130" spans="2:8" hidden="1" x14ac:dyDescent="0.25">
      <c r="B130" s="377">
        <v>12020610</v>
      </c>
      <c r="C130" s="378" t="s">
        <v>637</v>
      </c>
      <c r="D130" s="378" t="str">
        <f t="shared" si="8"/>
        <v>12020610 - PROCEEDS FROM SALES OF GOODS BY PUBLIC AUCTIONS</v>
      </c>
      <c r="E130" s="443"/>
      <c r="F130" s="444"/>
      <c r="G130" s="445"/>
      <c r="H130" s="446"/>
    </row>
    <row r="131" spans="2:8" hidden="1" x14ac:dyDescent="0.25">
      <c r="B131" s="377">
        <v>12020611</v>
      </c>
      <c r="C131" s="378" t="s">
        <v>638</v>
      </c>
      <c r="D131" s="378" t="str">
        <f t="shared" si="8"/>
        <v>12020611 - PROCEEDS FROM SALES OF GOVT. VEHICLES</v>
      </c>
      <c r="E131" s="443"/>
      <c r="F131" s="444"/>
      <c r="G131" s="445"/>
      <c r="H131" s="446"/>
    </row>
    <row r="132" spans="2:8" hidden="1" x14ac:dyDescent="0.25">
      <c r="B132" s="377">
        <v>12020612</v>
      </c>
      <c r="C132" s="378" t="s">
        <v>639</v>
      </c>
      <c r="D132" s="378" t="str">
        <f t="shared" si="8"/>
        <v>12020612 - PROCEEDS FROM SALES OF DRUGS AND MEDICATIONS</v>
      </c>
      <c r="E132" s="443"/>
      <c r="F132" s="444"/>
      <c r="G132" s="445"/>
      <c r="H132" s="446"/>
    </row>
    <row r="133" spans="2:8" hidden="1" x14ac:dyDescent="0.25">
      <c r="B133" s="377">
        <v>12020613</v>
      </c>
      <c r="C133" s="378" t="s">
        <v>640</v>
      </c>
      <c r="D133" s="378" t="str">
        <f t="shared" si="8"/>
        <v>12020613 - PROCEEDS FROM SALES OF SHIPS SCRAPS</v>
      </c>
      <c r="E133" s="443"/>
      <c r="F133" s="444"/>
      <c r="G133" s="445"/>
      <c r="H133" s="446"/>
    </row>
    <row r="134" spans="2:8" hidden="1" x14ac:dyDescent="0.25">
      <c r="B134" s="377">
        <v>12020614</v>
      </c>
      <c r="C134" s="378" t="s">
        <v>641</v>
      </c>
      <c r="D134" s="378" t="str">
        <f t="shared" si="8"/>
        <v>12020614 - PROCEEDS FROM SALES OF GOVT. BUILDINGS</v>
      </c>
      <c r="E134" s="443"/>
      <c r="F134" s="444"/>
      <c r="G134" s="445"/>
      <c r="H134" s="446"/>
    </row>
    <row r="135" spans="2:8" hidden="1" x14ac:dyDescent="0.25">
      <c r="B135" s="377">
        <v>12020615</v>
      </c>
      <c r="C135" s="378" t="s">
        <v>642</v>
      </c>
      <c r="D135" s="378" t="str">
        <f t="shared" si="8"/>
        <v>12020615 - SALES OF UNIFORMS</v>
      </c>
      <c r="E135" s="443"/>
      <c r="F135" s="444"/>
      <c r="G135" s="445"/>
      <c r="H135" s="446"/>
    </row>
    <row r="136" spans="2:8" ht="15.75" thickBot="1" x14ac:dyDescent="0.3">
      <c r="B136" s="377">
        <v>12020616</v>
      </c>
      <c r="C136" s="378" t="s">
        <v>643</v>
      </c>
      <c r="D136" s="378" t="str">
        <f t="shared" si="8"/>
        <v>12020616 - SALES OF FORMS</v>
      </c>
      <c r="E136" s="443">
        <v>32200</v>
      </c>
      <c r="F136" s="444">
        <v>32200</v>
      </c>
      <c r="G136" s="445">
        <v>3657530</v>
      </c>
      <c r="H136" s="446">
        <v>10000000</v>
      </c>
    </row>
    <row r="137" spans="2:8" ht="15.75" hidden="1" thickBot="1" x14ac:dyDescent="0.3">
      <c r="B137" s="377">
        <v>12020617</v>
      </c>
      <c r="C137" s="378" t="s">
        <v>644</v>
      </c>
      <c r="D137" s="378" t="str">
        <f t="shared" si="8"/>
        <v>12020617 - SALES OF PLAN PHOTOSTAT PRINT/MAP</v>
      </c>
      <c r="E137" s="443"/>
      <c r="F137" s="444"/>
      <c r="G137" s="445"/>
      <c r="H137" s="446"/>
    </row>
    <row r="138" spans="2:8" ht="15.75" hidden="1" thickBot="1" x14ac:dyDescent="0.3">
      <c r="B138" s="377">
        <v>12020618</v>
      </c>
      <c r="C138" s="378" t="s">
        <v>645</v>
      </c>
      <c r="D138" s="378" t="str">
        <f t="shared" si="8"/>
        <v>12020618 - SALES OF REAGENTS &amp; CHEMICALS</v>
      </c>
      <c r="E138" s="443"/>
      <c r="F138" s="444"/>
      <c r="G138" s="445"/>
      <c r="H138" s="446"/>
    </row>
    <row r="139" spans="2:8" ht="15.75" hidden="1" thickBot="1" x14ac:dyDescent="0.3">
      <c r="B139" s="377">
        <v>12020619</v>
      </c>
      <c r="C139" s="378" t="s">
        <v>646</v>
      </c>
      <c r="D139" s="378" t="str">
        <f t="shared" si="8"/>
        <v>12020619 - SALES OF FLAGS/POTRAITS</v>
      </c>
      <c r="E139" s="443"/>
      <c r="F139" s="444"/>
      <c r="G139" s="445"/>
      <c r="H139" s="446"/>
    </row>
    <row r="140" spans="2:8" ht="15.75" hidden="1" thickBot="1" x14ac:dyDescent="0.3">
      <c r="B140" s="377">
        <v>12020620</v>
      </c>
      <c r="C140" s="378" t="s">
        <v>647</v>
      </c>
      <c r="D140" s="378" t="str">
        <f t="shared" si="8"/>
        <v>12020620 - SALES OF OTHER GOVERNMENT PROPERTY</v>
      </c>
      <c r="E140" s="443"/>
      <c r="F140" s="444"/>
      <c r="G140" s="445"/>
      <c r="H140" s="446"/>
    </row>
    <row r="141" spans="2:8" ht="15.75" hidden="1" thickBot="1" x14ac:dyDescent="0.3">
      <c r="B141" s="377">
        <v>12020621</v>
      </c>
      <c r="C141" s="378" t="s">
        <v>648</v>
      </c>
      <c r="D141" s="378" t="str">
        <f t="shared" si="8"/>
        <v>12020621 - SALES OF GOVERNMENT PANAPHARELIA (FLAGS, POTRAITS, ART WORKS, E.T.C.)</v>
      </c>
      <c r="E141" s="443"/>
      <c r="F141" s="444"/>
      <c r="G141" s="445"/>
      <c r="H141" s="446"/>
    </row>
    <row r="142" spans="2:8" ht="15.75" thickBot="1" x14ac:dyDescent="0.3">
      <c r="B142" s="384"/>
      <c r="C142" s="385" t="s">
        <v>649</v>
      </c>
      <c r="D142" s="385"/>
      <c r="E142" s="451"/>
      <c r="F142" s="452"/>
      <c r="G142" s="453">
        <f t="shared" ref="G142:H142" si="9">SUM(G121:G141)</f>
        <v>3657530</v>
      </c>
      <c r="H142" s="453">
        <f t="shared" si="9"/>
        <v>10000000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tr">
        <f t="shared" ref="D144:D159" si="10">B144&amp;" - "&amp;C144</f>
        <v>12020701 - EARNINGS FROM CONSULTANCY SERVICES</v>
      </c>
      <c r="E144" s="443"/>
      <c r="F144" s="444"/>
      <c r="G144" s="445"/>
      <c r="H144" s="446"/>
    </row>
    <row r="145" spans="2:8" ht="15.75" hidden="1" thickBot="1" x14ac:dyDescent="0.3">
      <c r="B145" s="377">
        <v>12020702</v>
      </c>
      <c r="C145" s="378" t="s">
        <v>651</v>
      </c>
      <c r="D145" s="378" t="str">
        <f t="shared" si="10"/>
        <v>12020702 - EARNINGS FROM LABORATORY SERVICES</v>
      </c>
      <c r="E145" s="443"/>
      <c r="F145" s="444"/>
      <c r="G145" s="445"/>
      <c r="H145" s="446"/>
    </row>
    <row r="146" spans="2:8" ht="15.75" hidden="1" thickBot="1" x14ac:dyDescent="0.3">
      <c r="B146" s="377">
        <v>12020703</v>
      </c>
      <c r="C146" s="378" t="s">
        <v>652</v>
      </c>
      <c r="D146" s="378" t="str">
        <f t="shared" si="10"/>
        <v>12020703 - EARNINGS FROM HIRE OF PLANTS &amp; EQUIPMENT</v>
      </c>
      <c r="E146" s="443"/>
      <c r="F146" s="444"/>
      <c r="G146" s="445"/>
      <c r="H146" s="446"/>
    </row>
    <row r="147" spans="2:8" ht="15.75" hidden="1" thickBot="1" x14ac:dyDescent="0.3">
      <c r="B147" s="377">
        <v>12020704</v>
      </c>
      <c r="C147" s="378" t="s">
        <v>653</v>
      </c>
      <c r="D147" s="378" t="str">
        <f t="shared" si="10"/>
        <v>12020704 - EARNINGS FROM THE USE OF GOVT. VEHICLES</v>
      </c>
      <c r="E147" s="443"/>
      <c r="F147" s="444"/>
      <c r="G147" s="445"/>
      <c r="H147" s="446"/>
    </row>
    <row r="148" spans="2:8" ht="15.75" hidden="1" thickBot="1" x14ac:dyDescent="0.3">
      <c r="B148" s="377">
        <v>12020705</v>
      </c>
      <c r="C148" s="378" t="s">
        <v>654</v>
      </c>
      <c r="D148" s="378" t="str">
        <f t="shared" si="10"/>
        <v>12020705 - EARNINGS FROM THE USE OF GOVT. HALLS</v>
      </c>
      <c r="E148" s="443"/>
      <c r="F148" s="444"/>
      <c r="G148" s="445"/>
      <c r="H148" s="446"/>
    </row>
    <row r="149" spans="2:8" ht="15.75" hidden="1" thickBot="1" x14ac:dyDescent="0.3">
      <c r="B149" s="377">
        <v>12020706</v>
      </c>
      <c r="C149" s="378" t="s">
        <v>655</v>
      </c>
      <c r="D149" s="378" t="str">
        <f t="shared" si="10"/>
        <v>12020706 - EARNINGS FROM TOLLS OF EXPRESSWAY</v>
      </c>
      <c r="E149" s="443"/>
      <c r="F149" s="444"/>
      <c r="G149" s="445"/>
      <c r="H149" s="446"/>
    </row>
    <row r="150" spans="2:8" ht="15.75" hidden="1" thickBot="1" x14ac:dyDescent="0.3">
      <c r="B150" s="377">
        <v>12020707</v>
      </c>
      <c r="C150" s="378" t="s">
        <v>656</v>
      </c>
      <c r="D150" s="378" t="str">
        <f t="shared" si="10"/>
        <v>12020707 - EARNINGS FROM MEDICAL SERVICES</v>
      </c>
      <c r="E150" s="443"/>
      <c r="F150" s="444"/>
      <c r="G150" s="445"/>
      <c r="H150" s="446"/>
    </row>
    <row r="151" spans="2:8" ht="15.75" hidden="1" thickBot="1" x14ac:dyDescent="0.3">
      <c r="B151" s="377">
        <v>12020708</v>
      </c>
      <c r="C151" s="378" t="s">
        <v>657</v>
      </c>
      <c r="D151" s="378" t="str">
        <f t="shared" si="10"/>
        <v>12020708 - EARNINGS FROM AGRICULTURAL PRODUCE</v>
      </c>
      <c r="E151" s="443"/>
      <c r="F151" s="444"/>
      <c r="G151" s="445"/>
      <c r="H151" s="446"/>
    </row>
    <row r="152" spans="2:8" ht="15.75" hidden="1" thickBot="1" x14ac:dyDescent="0.3">
      <c r="B152" s="377">
        <v>12020709</v>
      </c>
      <c r="C152" s="378" t="s">
        <v>658</v>
      </c>
      <c r="D152" s="378" t="str">
        <f t="shared" si="10"/>
        <v>12020709 - EARNINGS FROM TOURISM/CULTURE/ARTS CENTRES</v>
      </c>
      <c r="E152" s="443"/>
      <c r="F152" s="444"/>
      <c r="G152" s="445"/>
      <c r="H152" s="446"/>
    </row>
    <row r="153" spans="2:8" ht="15.75" hidden="1" thickBot="1" x14ac:dyDescent="0.3">
      <c r="B153" s="377">
        <v>12020710</v>
      </c>
      <c r="C153" s="378" t="s">
        <v>659</v>
      </c>
      <c r="D153" s="378" t="str">
        <f t="shared" si="10"/>
        <v>12020710 - EARNING OF HIRE OF AIRCRAFT</v>
      </c>
      <c r="E153" s="443"/>
      <c r="F153" s="444"/>
      <c r="G153" s="445"/>
      <c r="H153" s="446"/>
    </row>
    <row r="154" spans="2:8" ht="15.75" hidden="1" thickBot="1" x14ac:dyDescent="0.3">
      <c r="B154" s="377">
        <v>12020711</v>
      </c>
      <c r="C154" s="378" t="s">
        <v>660</v>
      </c>
      <c r="D154" s="378" t="str">
        <f t="shared" si="10"/>
        <v>12020711 - EARNINGS FROM COMMERCIAL ACTIVITIES</v>
      </c>
      <c r="E154" s="443"/>
      <c r="F154" s="444"/>
      <c r="G154" s="445"/>
      <c r="H154" s="446"/>
    </row>
    <row r="155" spans="2:8" ht="15.75" hidden="1" thickBot="1" x14ac:dyDescent="0.3">
      <c r="B155" s="377">
        <v>12020712</v>
      </c>
      <c r="C155" s="378" t="s">
        <v>661</v>
      </c>
      <c r="D155" s="378" t="str">
        <f t="shared" si="10"/>
        <v>12020712 - HIRE OF ACADEMIC GOWNS, BOOKS OF PRECEEDING/OTHERS</v>
      </c>
      <c r="E155" s="443"/>
      <c r="F155" s="444"/>
      <c r="G155" s="445"/>
      <c r="H155" s="446"/>
    </row>
    <row r="156" spans="2:8" ht="15.75" hidden="1" thickBot="1" x14ac:dyDescent="0.3">
      <c r="B156" s="377">
        <v>12020713</v>
      </c>
      <c r="C156" s="378" t="s">
        <v>662</v>
      </c>
      <c r="D156" s="378" t="str">
        <f t="shared" si="10"/>
        <v>12020713 - EARNINGS FROM LIBRARY SERVICES</v>
      </c>
      <c r="E156" s="443"/>
      <c r="F156" s="444"/>
      <c r="G156" s="445"/>
      <c r="H156" s="446"/>
    </row>
    <row r="157" spans="2:8" ht="15.75" hidden="1" thickBot="1" x14ac:dyDescent="0.3">
      <c r="B157" s="377">
        <v>12020714</v>
      </c>
      <c r="C157" s="378" t="s">
        <v>663</v>
      </c>
      <c r="D157" s="378" t="str">
        <f t="shared" si="10"/>
        <v>12020714 - EARNINGS FROM ICT SERVICES</v>
      </c>
      <c r="E157" s="443"/>
      <c r="F157" s="444"/>
      <c r="G157" s="445"/>
      <c r="H157" s="446"/>
    </row>
    <row r="158" spans="2:8" ht="15.75" hidden="1" thickBot="1" x14ac:dyDescent="0.3">
      <c r="B158" s="377">
        <v>12020715</v>
      </c>
      <c r="C158" s="378" t="s">
        <v>664</v>
      </c>
      <c r="D158" s="378" t="str">
        <f t="shared" si="10"/>
        <v>12020715 - MAINTENANCE/REPAIRS FEES</v>
      </c>
      <c r="E158" s="443"/>
      <c r="F158" s="444"/>
      <c r="G158" s="445"/>
      <c r="H158" s="446"/>
    </row>
    <row r="159" spans="2:8" ht="15.75" hidden="1" thickBot="1" x14ac:dyDescent="0.3">
      <c r="B159" s="377">
        <v>12020720</v>
      </c>
      <c r="C159" s="378" t="s">
        <v>665</v>
      </c>
      <c r="D159" s="378" t="str">
        <f t="shared" si="10"/>
        <v>12020720 - EARNING FROM GUEST HOUSES</v>
      </c>
      <c r="E159" s="443"/>
      <c r="F159" s="444"/>
      <c r="G159" s="445"/>
      <c r="H159" s="446"/>
    </row>
    <row r="160" spans="2:8" ht="15.75" hidden="1" thickBot="1" x14ac:dyDescent="0.3">
      <c r="B160" s="384"/>
      <c r="C160" s="385" t="s">
        <v>666</v>
      </c>
      <c r="D160" s="385"/>
      <c r="E160" s="451"/>
      <c r="F160" s="452"/>
      <c r="G160" s="453">
        <f t="shared" ref="G160:H160" si="11">SUM(G144:G159)</f>
        <v>0</v>
      </c>
      <c r="H160" s="454">
        <f t="shared" si="11"/>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tr">
        <f>B162&amp;" - "&amp;C162</f>
        <v xml:space="preserve">12020801 - RENT ON GOVT.QUARTERS </v>
      </c>
      <c r="E162" s="443"/>
      <c r="F162" s="444"/>
      <c r="G162" s="445"/>
      <c r="H162" s="446"/>
    </row>
    <row r="163" spans="2:8" ht="15.75" hidden="1" thickBot="1" x14ac:dyDescent="0.3">
      <c r="B163" s="377">
        <v>12020802</v>
      </c>
      <c r="C163" s="378" t="s">
        <v>668</v>
      </c>
      <c r="D163" s="378" t="str">
        <f>B163&amp;" - "&amp;C163</f>
        <v>12020802 - RENT ON  GOVT.OFFICES</v>
      </c>
      <c r="E163" s="443"/>
      <c r="F163" s="444"/>
      <c r="G163" s="445"/>
      <c r="H163" s="446"/>
    </row>
    <row r="164" spans="2:8" ht="15.75" hidden="1" thickBot="1" x14ac:dyDescent="0.3">
      <c r="B164" s="377">
        <v>12020803</v>
      </c>
      <c r="C164" s="378" t="s">
        <v>669</v>
      </c>
      <c r="D164" s="378" t="str">
        <f>B164&amp;" - "&amp;C164</f>
        <v>12020803 - RENT ON GOVT BUILDINGS</v>
      </c>
      <c r="E164" s="443"/>
      <c r="F164" s="444"/>
      <c r="G164" s="445"/>
      <c r="H164" s="446"/>
    </row>
    <row r="165" spans="2:8" ht="15.75" hidden="1" thickBot="1" x14ac:dyDescent="0.3">
      <c r="B165" s="377">
        <v>12020804</v>
      </c>
      <c r="C165" s="378" t="s">
        <v>670</v>
      </c>
      <c r="D165" s="378" t="str">
        <f>B165&amp;" - "&amp;C165</f>
        <v>12020804 - RENT ON CONFERENCE CENTRES</v>
      </c>
      <c r="E165" s="443"/>
      <c r="F165" s="444"/>
      <c r="G165" s="445"/>
      <c r="H165" s="446"/>
    </row>
    <row r="166" spans="2:8" ht="15.75" hidden="1" thickBot="1" x14ac:dyDescent="0.3">
      <c r="B166" s="377">
        <v>12020805</v>
      </c>
      <c r="C166" s="378" t="s">
        <v>671</v>
      </c>
      <c r="D166" s="378" t="str">
        <f>B166&amp;" - "&amp;C166</f>
        <v>12020805 - RENT ON BUILDING AT  AERODROMES</v>
      </c>
      <c r="E166" s="443"/>
      <c r="F166" s="444"/>
      <c r="G166" s="445"/>
      <c r="H166" s="446"/>
    </row>
    <row r="167" spans="2:8" ht="15.75" hidden="1" thickBot="1" x14ac:dyDescent="0.3">
      <c r="B167" s="384"/>
      <c r="C167" s="385" t="s">
        <v>672</v>
      </c>
      <c r="D167" s="385"/>
      <c r="E167" s="451"/>
      <c r="F167" s="452"/>
      <c r="G167" s="453">
        <f t="shared" ref="G167:H167" si="12">SUM(G162:G166)</f>
        <v>0</v>
      </c>
      <c r="H167" s="454">
        <f t="shared" si="12"/>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tr">
        <f t="shared" ref="D169:D175" si="13">B169&amp;" - "&amp;C169</f>
        <v>12020901 - RENT ON GOVT. LAND</v>
      </c>
      <c r="E169" s="443"/>
      <c r="F169" s="444"/>
      <c r="G169" s="445"/>
      <c r="H169" s="446"/>
    </row>
    <row r="170" spans="2:8" ht="15.75" hidden="1" thickBot="1" x14ac:dyDescent="0.3">
      <c r="B170" s="377">
        <v>12020902</v>
      </c>
      <c r="C170" s="378" t="s">
        <v>674</v>
      </c>
      <c r="D170" s="378" t="str">
        <f t="shared" si="13"/>
        <v>12020902 - RENT ON OIL PLOT  &amp; AERODROMES</v>
      </c>
      <c r="E170" s="443"/>
      <c r="F170" s="444"/>
      <c r="G170" s="445"/>
      <c r="H170" s="446"/>
    </row>
    <row r="171" spans="2:8" ht="15.75" hidden="1" thickBot="1" x14ac:dyDescent="0.3">
      <c r="B171" s="377">
        <v>12020903</v>
      </c>
      <c r="C171" s="378" t="s">
        <v>675</v>
      </c>
      <c r="D171" s="378" t="str">
        <f t="shared" si="13"/>
        <v>12020903 - RENTS &amp; PREMIUM ON THE ALLOCATION OF LAND</v>
      </c>
      <c r="E171" s="443"/>
      <c r="F171" s="444"/>
      <c r="G171" s="445"/>
      <c r="H171" s="446"/>
    </row>
    <row r="172" spans="2:8" ht="15.75" hidden="1" thickBot="1" x14ac:dyDescent="0.3">
      <c r="B172" s="377">
        <v>12020904</v>
      </c>
      <c r="C172" s="378" t="s">
        <v>676</v>
      </c>
      <c r="D172" s="378" t="str">
        <f t="shared" si="13"/>
        <v>12020904 - RENTS OF PLOTS &amp; SITES SERVICES PROGRAMME</v>
      </c>
      <c r="E172" s="443"/>
      <c r="F172" s="444"/>
      <c r="G172" s="445"/>
      <c r="H172" s="446"/>
    </row>
    <row r="173" spans="2:8" ht="15.75" hidden="1" thickBot="1" x14ac:dyDescent="0.3">
      <c r="B173" s="377">
        <v>12020905</v>
      </c>
      <c r="C173" s="378" t="s">
        <v>677</v>
      </c>
      <c r="D173" s="378" t="str">
        <f t="shared" si="13"/>
        <v>12020905 - LEASE RENTAL</v>
      </c>
      <c r="E173" s="443"/>
      <c r="F173" s="444"/>
      <c r="G173" s="445"/>
      <c r="H173" s="446"/>
    </row>
    <row r="174" spans="2:8" ht="15.75" hidden="1" thickBot="1" x14ac:dyDescent="0.3">
      <c r="B174" s="377">
        <v>12020906</v>
      </c>
      <c r="C174" s="378" t="s">
        <v>678</v>
      </c>
      <c r="D174" s="378" t="str">
        <f t="shared" si="13"/>
        <v>12020906 - RENTS ON GOVT. PROPERTIES</v>
      </c>
      <c r="E174" s="443"/>
      <c r="F174" s="444"/>
      <c r="G174" s="445"/>
      <c r="H174" s="446"/>
    </row>
    <row r="175" spans="2:8" ht="15.75" hidden="1" thickBot="1" x14ac:dyDescent="0.3">
      <c r="B175" s="377">
        <v>12020907</v>
      </c>
      <c r="C175" s="378" t="s">
        <v>679</v>
      </c>
      <c r="D175" s="378" t="str">
        <f t="shared" si="13"/>
        <v>12020907 - RENT ON INDUSTRIAL ESTATE</v>
      </c>
      <c r="E175" s="443"/>
      <c r="F175" s="444"/>
      <c r="G175" s="445"/>
      <c r="H175" s="446"/>
    </row>
    <row r="176" spans="2:8" ht="15.75" hidden="1" thickBot="1" x14ac:dyDescent="0.3">
      <c r="B176" s="384"/>
      <c r="C176" s="385" t="s">
        <v>680</v>
      </c>
      <c r="D176" s="385"/>
      <c r="E176" s="451"/>
      <c r="F176" s="452"/>
      <c r="G176" s="453">
        <f t="shared" ref="G176:H176" si="14">SUM(G169:G175)</f>
        <v>0</v>
      </c>
      <c r="H176" s="454">
        <f t="shared" si="1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tr">
        <f>B178&amp;" - "&amp;C178</f>
        <v>12021006 - REFUNDS/MISCELLANEOUS RECEIPTS</v>
      </c>
      <c r="E178" s="443"/>
      <c r="F178" s="444"/>
      <c r="G178" s="445"/>
      <c r="H178" s="446"/>
    </row>
    <row r="179" spans="2:8" ht="15.75" hidden="1" thickBot="1" x14ac:dyDescent="0.3">
      <c r="B179" s="384"/>
      <c r="C179" s="385" t="s">
        <v>683</v>
      </c>
      <c r="D179" s="385"/>
      <c r="E179" s="451"/>
      <c r="F179" s="452"/>
      <c r="G179" s="453">
        <f t="shared" ref="G179:H179" si="15">SUM(G178)</f>
        <v>0</v>
      </c>
      <c r="H179" s="454">
        <f t="shared" si="15"/>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tr">
        <f>B181&amp;" - "&amp;C181</f>
        <v>12021101 - OPERATING SURPLUS</v>
      </c>
      <c r="E181" s="443"/>
      <c r="F181" s="444"/>
      <c r="G181" s="445"/>
      <c r="H181" s="446"/>
    </row>
    <row r="182" spans="2:8" ht="15.75" hidden="1" thickBot="1" x14ac:dyDescent="0.3">
      <c r="B182" s="377">
        <v>12021102</v>
      </c>
      <c r="C182" s="378" t="s">
        <v>685</v>
      </c>
      <c r="D182" s="378" t="str">
        <f>B182&amp;" - "&amp;C182</f>
        <v>12021102 - DIVIDEND RECEIVED</v>
      </c>
      <c r="E182" s="443"/>
      <c r="F182" s="444"/>
      <c r="G182" s="445"/>
      <c r="H182" s="446"/>
    </row>
    <row r="183" spans="2:8" ht="15.75" hidden="1" thickBot="1" x14ac:dyDescent="0.3">
      <c r="B183" s="377">
        <v>12021103</v>
      </c>
      <c r="C183" s="378" t="s">
        <v>686</v>
      </c>
      <c r="D183" s="378" t="str">
        <f>B183&amp;" - "&amp;C183</f>
        <v>12021103 - OTHER INVESTMENT INCOME</v>
      </c>
      <c r="E183" s="443"/>
      <c r="F183" s="444"/>
      <c r="G183" s="445"/>
      <c r="H183" s="446"/>
    </row>
    <row r="184" spans="2:8" ht="15.75" hidden="1" thickBot="1" x14ac:dyDescent="0.3">
      <c r="B184" s="384"/>
      <c r="C184" s="385" t="s">
        <v>687</v>
      </c>
      <c r="D184" s="385"/>
      <c r="E184" s="451"/>
      <c r="F184" s="452"/>
      <c r="G184" s="453">
        <f t="shared" ref="G184:H184" si="16">SUM(G181:G183)</f>
        <v>0</v>
      </c>
      <c r="H184" s="454">
        <f t="shared" si="16"/>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tr">
        <f t="shared" ref="D186:D196" si="17">B186&amp;" - "&amp;C186</f>
        <v>12021201 - MOTOR VEHICLE ADVANCES</v>
      </c>
      <c r="E186" s="443"/>
      <c r="F186" s="444"/>
      <c r="G186" s="445"/>
      <c r="H186" s="446"/>
    </row>
    <row r="187" spans="2:8" ht="15.75" hidden="1" thickBot="1" x14ac:dyDescent="0.3">
      <c r="B187" s="377">
        <v>12021202</v>
      </c>
      <c r="C187" s="378" t="s">
        <v>689</v>
      </c>
      <c r="D187" s="378" t="str">
        <f t="shared" si="17"/>
        <v>12021202 - BICYCLE ADVANCES (INTEREST)</v>
      </c>
      <c r="E187" s="443"/>
      <c r="F187" s="444"/>
      <c r="G187" s="445"/>
      <c r="H187" s="446"/>
    </row>
    <row r="188" spans="2:8" ht="15.75" hidden="1" thickBot="1" x14ac:dyDescent="0.3">
      <c r="B188" s="377">
        <v>12021203</v>
      </c>
      <c r="C188" s="378" t="s">
        <v>690</v>
      </c>
      <c r="D188" s="378" t="str">
        <f t="shared" si="17"/>
        <v>12021203 - REFURBISHING LOAN</v>
      </c>
      <c r="E188" s="443"/>
      <c r="F188" s="444"/>
      <c r="G188" s="445"/>
      <c r="H188" s="446"/>
    </row>
    <row r="189" spans="2:8" ht="15.75" hidden="1" thickBot="1" x14ac:dyDescent="0.3">
      <c r="B189" s="377">
        <v>12021204</v>
      </c>
      <c r="C189" s="378" t="s">
        <v>691</v>
      </c>
      <c r="D189" s="378" t="str">
        <f t="shared" si="17"/>
        <v>12021204 - FURNITURE LOAN</v>
      </c>
      <c r="E189" s="443"/>
      <c r="F189" s="444"/>
      <c r="G189" s="445"/>
      <c r="H189" s="446"/>
    </row>
    <row r="190" spans="2:8" ht="15.75" hidden="1" thickBot="1" x14ac:dyDescent="0.3">
      <c r="B190" s="377">
        <v>12021205</v>
      </c>
      <c r="C190" s="378" t="s">
        <v>692</v>
      </c>
      <c r="D190" s="378" t="str">
        <f t="shared" si="17"/>
        <v>12021205 - INTEREST ON HOUSING LOAN</v>
      </c>
      <c r="E190" s="443"/>
      <c r="F190" s="444"/>
      <c r="G190" s="445"/>
      <c r="H190" s="446"/>
    </row>
    <row r="191" spans="2:8" ht="15.75" hidden="1" thickBot="1" x14ac:dyDescent="0.3">
      <c r="B191" s="377">
        <v>12021206</v>
      </c>
      <c r="C191" s="378" t="s">
        <v>693</v>
      </c>
      <c r="D191" s="378" t="str">
        <f t="shared" si="17"/>
        <v>12021206 - INTEREST ON LOANS TO STATES</v>
      </c>
      <c r="E191" s="443"/>
      <c r="F191" s="444"/>
      <c r="G191" s="445"/>
      <c r="H191" s="446"/>
    </row>
    <row r="192" spans="2:8" ht="15.75" hidden="1" thickBot="1" x14ac:dyDescent="0.3">
      <c r="B192" s="377">
        <v>12021207</v>
      </c>
      <c r="C192" s="378" t="s">
        <v>694</v>
      </c>
      <c r="D192" s="378" t="str">
        <f t="shared" si="17"/>
        <v>12021207 - INTEREST ON LOANS TO LGAs</v>
      </c>
      <c r="E192" s="443"/>
      <c r="F192" s="444"/>
      <c r="G192" s="445"/>
      <c r="H192" s="446"/>
    </row>
    <row r="193" spans="2:8" ht="15.75" hidden="1" thickBot="1" x14ac:dyDescent="0.3">
      <c r="B193" s="377">
        <v>12021208</v>
      </c>
      <c r="C193" s="378" t="s">
        <v>695</v>
      </c>
      <c r="D193" s="378" t="str">
        <f t="shared" si="17"/>
        <v>12021208 - INTEREST ON LOANS TO GOVERNMENT OWNED COMPANIES</v>
      </c>
      <c r="E193" s="443"/>
      <c r="F193" s="444"/>
      <c r="G193" s="445"/>
      <c r="H193" s="446"/>
    </row>
    <row r="194" spans="2:8" ht="15.75" hidden="1" thickBot="1" x14ac:dyDescent="0.3">
      <c r="B194" s="377">
        <v>12021209</v>
      </c>
      <c r="C194" s="378" t="s">
        <v>696</v>
      </c>
      <c r="D194" s="378" t="str">
        <f t="shared" si="17"/>
        <v>12021209 - INTEREST ON DEBENTURE LOANS</v>
      </c>
      <c r="E194" s="443"/>
      <c r="F194" s="444"/>
      <c r="G194" s="445"/>
      <c r="H194" s="446"/>
    </row>
    <row r="195" spans="2:8" ht="15.75" hidden="1" thickBot="1" x14ac:dyDescent="0.3">
      <c r="B195" s="377">
        <v>12021210</v>
      </c>
      <c r="C195" s="378" t="s">
        <v>697</v>
      </c>
      <c r="D195" s="378" t="str">
        <f t="shared" si="17"/>
        <v>12021210 - BANK INTEREST</v>
      </c>
      <c r="E195" s="443"/>
      <c r="F195" s="444"/>
      <c r="G195" s="445"/>
      <c r="H195" s="446"/>
    </row>
    <row r="196" spans="2:8" ht="15.75" hidden="1" thickBot="1" x14ac:dyDescent="0.3">
      <c r="B196" s="377">
        <v>12021212</v>
      </c>
      <c r="C196" s="378" t="s">
        <v>698</v>
      </c>
      <c r="D196" s="378" t="str">
        <f t="shared" si="17"/>
        <v>12021212 - INTEREST ON TREASUTY BILLS &amp; FIXED DEPOSITS</v>
      </c>
      <c r="E196" s="443"/>
      <c r="F196" s="444"/>
      <c r="G196" s="445"/>
      <c r="H196" s="446"/>
    </row>
    <row r="197" spans="2:8" ht="15.75" hidden="1" thickBot="1" x14ac:dyDescent="0.3">
      <c r="B197" s="384"/>
      <c r="C197" s="385" t="s">
        <v>699</v>
      </c>
      <c r="D197" s="385"/>
      <c r="E197" s="451"/>
      <c r="F197" s="452"/>
      <c r="G197" s="453">
        <f t="shared" ref="G197:H197" si="18">SUM(G186:G196)</f>
        <v>0</v>
      </c>
      <c r="H197" s="454">
        <f t="shared" si="18"/>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tr">
        <f>B199&amp;" - "&amp;C199</f>
        <v>12021302 - AUDIT FEES</v>
      </c>
      <c r="E199" s="443"/>
      <c r="F199" s="444"/>
      <c r="G199" s="445"/>
      <c r="H199" s="446"/>
    </row>
    <row r="200" spans="2:8" ht="15.75" hidden="1" thickBot="1" x14ac:dyDescent="0.3">
      <c r="B200" s="384"/>
      <c r="C200" s="385" t="s">
        <v>701</v>
      </c>
      <c r="D200" s="385"/>
      <c r="E200" s="451"/>
      <c r="F200" s="452"/>
      <c r="G200" s="453">
        <f t="shared" ref="G200:H200" si="19">SUM(G199)</f>
        <v>0</v>
      </c>
      <c r="H200" s="454">
        <f t="shared" si="19"/>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tr">
        <f>B204&amp;" - "&amp;C204</f>
        <v>13010101 - DOMESTIC AID</v>
      </c>
      <c r="E204" s="443"/>
      <c r="F204" s="444"/>
      <c r="G204" s="445"/>
      <c r="H204" s="446"/>
    </row>
    <row r="205" spans="2:8" ht="15.75" hidden="1" thickBot="1" x14ac:dyDescent="0.3">
      <c r="B205" s="384"/>
      <c r="C205" s="385" t="s">
        <v>705</v>
      </c>
      <c r="D205" s="385"/>
      <c r="E205" s="451"/>
      <c r="F205" s="452"/>
      <c r="G205" s="453">
        <f t="shared" ref="G205:H205" si="20">SUM(G204)</f>
        <v>0</v>
      </c>
      <c r="H205" s="454">
        <f t="shared" si="20"/>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tr">
        <f>B207&amp;" - "&amp;C207</f>
        <v>13010201 - FOREIGN AID</v>
      </c>
      <c r="E207" s="443"/>
      <c r="F207" s="444"/>
      <c r="G207" s="445"/>
      <c r="H207" s="446"/>
    </row>
    <row r="208" spans="2:8" ht="15.75" hidden="1" thickBot="1" x14ac:dyDescent="0.3">
      <c r="B208" s="384"/>
      <c r="C208" s="385" t="s">
        <v>707</v>
      </c>
      <c r="D208" s="385"/>
      <c r="E208" s="451"/>
      <c r="F208" s="452"/>
      <c r="G208" s="453">
        <f t="shared" ref="G208:H208" si="21">SUM(G207)</f>
        <v>0</v>
      </c>
      <c r="H208" s="454">
        <f t="shared" si="21"/>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tr">
        <f>B211&amp;" - "&amp;C211</f>
        <v>13020301 - DOMESTIC GRANTS</v>
      </c>
      <c r="E211" s="443"/>
      <c r="F211" s="444"/>
      <c r="G211" s="445"/>
      <c r="H211" s="446"/>
    </row>
    <row r="212" spans="2:8" ht="15.75" hidden="1" thickBot="1" x14ac:dyDescent="0.3">
      <c r="B212" s="377">
        <v>13020303</v>
      </c>
      <c r="C212" s="378" t="s">
        <v>710</v>
      </c>
      <c r="D212" s="378" t="str">
        <f>B212&amp;" - "&amp;C212</f>
        <v>13020303 - ENDOWMENT INCOME</v>
      </c>
      <c r="E212" s="443"/>
      <c r="F212" s="444"/>
      <c r="G212" s="445"/>
      <c r="H212" s="446"/>
    </row>
    <row r="213" spans="2:8" ht="15.75" hidden="1" thickBot="1" x14ac:dyDescent="0.3">
      <c r="B213" s="384"/>
      <c r="C213" s="385" t="s">
        <v>711</v>
      </c>
      <c r="D213" s="385"/>
      <c r="E213" s="451"/>
      <c r="F213" s="452"/>
      <c r="G213" s="453">
        <f t="shared" ref="G213:H213" si="22">SUM(G211:G212)</f>
        <v>0</v>
      </c>
      <c r="H213" s="454">
        <f t="shared" si="22"/>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tr">
        <f>B215&amp;" - "&amp;C215</f>
        <v>13020401 - FOREIGN GRANTS</v>
      </c>
      <c r="E215" s="443"/>
      <c r="F215" s="444"/>
      <c r="G215" s="445"/>
      <c r="H215" s="446"/>
    </row>
    <row r="216" spans="2:8" ht="15.75" hidden="1" thickBot="1" x14ac:dyDescent="0.3">
      <c r="B216" s="384"/>
      <c r="C216" s="385" t="s">
        <v>713</v>
      </c>
      <c r="D216" s="385"/>
      <c r="E216" s="451"/>
      <c r="F216" s="452"/>
      <c r="G216" s="453">
        <f t="shared" ref="G216:H216" si="23">SUM(G215)</f>
        <v>0</v>
      </c>
      <c r="H216" s="454">
        <f t="shared" si="23"/>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tr">
        <f>B220&amp;" - "&amp;C220</f>
        <v>14030101 - DOMESTIC LOAN</v>
      </c>
      <c r="E220" s="443"/>
      <c r="F220" s="444"/>
      <c r="G220" s="445"/>
      <c r="H220" s="446"/>
    </row>
    <row r="221" spans="2:8" ht="15.75" hidden="1" thickBot="1" x14ac:dyDescent="0.3">
      <c r="B221" s="384"/>
      <c r="C221" s="385" t="s">
        <v>717</v>
      </c>
      <c r="D221" s="385"/>
      <c r="E221" s="451"/>
      <c r="F221" s="452"/>
      <c r="G221" s="453">
        <f t="shared" ref="G221:H221" si="24">SUM(G220)</f>
        <v>0</v>
      </c>
      <c r="H221" s="454">
        <f t="shared" si="2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tr">
        <f>B223&amp;" - "&amp;C223</f>
        <v>14030201 - FOREIGN LOAN</v>
      </c>
      <c r="E223" s="443"/>
      <c r="F223" s="444"/>
      <c r="G223" s="445"/>
      <c r="H223" s="446"/>
    </row>
    <row r="224" spans="2:8" ht="15.75" hidden="1" thickBot="1" x14ac:dyDescent="0.3">
      <c r="B224" s="384"/>
      <c r="C224" s="385" t="s">
        <v>718</v>
      </c>
      <c r="D224" s="385"/>
      <c r="E224" s="451"/>
      <c r="F224" s="452"/>
      <c r="G224" s="453">
        <f t="shared" ref="G224:H224" si="25">SUM(G223)</f>
        <v>0</v>
      </c>
      <c r="H224" s="454">
        <f t="shared" si="25"/>
        <v>0</v>
      </c>
    </row>
    <row r="225" spans="2:8" s="401" customFormat="1" ht="19.5" thickBot="1" x14ac:dyDescent="0.35">
      <c r="B225" s="398"/>
      <c r="C225" s="399" t="s">
        <v>524</v>
      </c>
      <c r="D225" s="399"/>
      <c r="E225" s="484"/>
      <c r="F225" s="485"/>
      <c r="G225" s="480">
        <f>G18+G29+G32+G62+G114+G119+G142+G160+G167+G176+G179+G184+G197+G200+G205+G208+G213+G216+G221+G224</f>
        <v>3657530</v>
      </c>
      <c r="H225" s="480">
        <f>H18+H29+H32+H62+H114+H119+H142+H160+H167+H176+H179+H184+H197+H200+H205+H208+H213+H216+H221+H224</f>
        <v>10000000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x14ac:dyDescent="0.25">
      <c r="B2" s="1031" t="s">
        <v>947</v>
      </c>
      <c r="C2" s="1031"/>
      <c r="D2" s="1031"/>
      <c r="E2" s="1031"/>
      <c r="F2" s="1031"/>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idden="1" x14ac:dyDescent="0.25">
      <c r="B10" s="377">
        <v>22020101</v>
      </c>
      <c r="C10" s="378" t="s">
        <v>1123</v>
      </c>
      <c r="D10" s="740" t="s">
        <v>1277</v>
      </c>
      <c r="E10" s="551">
        <v>0</v>
      </c>
      <c r="F10" s="552">
        <v>0</v>
      </c>
      <c r="G10" s="552"/>
    </row>
    <row r="11" spans="2:7" ht="15.75" thickBot="1" x14ac:dyDescent="0.3">
      <c r="B11" s="377">
        <v>22020102</v>
      </c>
      <c r="C11" s="378" t="s">
        <v>1124</v>
      </c>
      <c r="D11" s="740" t="s">
        <v>1278</v>
      </c>
      <c r="E11" s="551">
        <v>367820</v>
      </c>
      <c r="F11" s="552">
        <v>8000000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367820</v>
      </c>
      <c r="F14" s="560">
        <v>8000000</v>
      </c>
      <c r="G14" s="560"/>
    </row>
    <row r="15" spans="2:7" x14ac:dyDescent="0.25">
      <c r="B15" s="373">
        <v>22020200</v>
      </c>
      <c r="C15" s="374" t="s">
        <v>56</v>
      </c>
      <c r="D15" s="742"/>
      <c r="E15" s="548"/>
      <c r="F15" s="549"/>
      <c r="G15" s="549"/>
    </row>
    <row r="16" spans="2:7" x14ac:dyDescent="0.25">
      <c r="B16" s="377">
        <v>22020201</v>
      </c>
      <c r="C16" s="378" t="s">
        <v>1128</v>
      </c>
      <c r="D16" s="740" t="s">
        <v>1281</v>
      </c>
      <c r="E16" s="551">
        <v>9110</v>
      </c>
      <c r="F16" s="552">
        <v>0</v>
      </c>
      <c r="G16" s="552"/>
    </row>
    <row r="17" spans="2:7" x14ac:dyDescent="0.25">
      <c r="B17" s="377">
        <v>22020202</v>
      </c>
      <c r="C17" s="378" t="s">
        <v>1129</v>
      </c>
      <c r="D17" s="740" t="s">
        <v>1282</v>
      </c>
      <c r="E17" s="551">
        <v>182140</v>
      </c>
      <c r="F17" s="552">
        <v>1000000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t="15.75" thickBot="1" x14ac:dyDescent="0.3">
      <c r="B20" s="377">
        <v>22020205</v>
      </c>
      <c r="C20" s="378" t="s">
        <v>1132</v>
      </c>
      <c r="D20" s="740" t="s">
        <v>1285</v>
      </c>
      <c r="E20" s="551">
        <v>9110</v>
      </c>
      <c r="F20" s="552">
        <v>50000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200360</v>
      </c>
      <c r="F26" s="560">
        <f>SUM(F16:F25)</f>
        <v>1050000</v>
      </c>
      <c r="G26" s="560"/>
    </row>
    <row r="27" spans="2:7" x14ac:dyDescent="0.25">
      <c r="B27" s="373">
        <v>22020300</v>
      </c>
      <c r="C27" s="374" t="s">
        <v>58</v>
      </c>
      <c r="D27" s="742"/>
      <c r="E27" s="548"/>
      <c r="F27" s="549"/>
      <c r="G27" s="549"/>
    </row>
    <row r="28" spans="2:7" x14ac:dyDescent="0.25">
      <c r="B28" s="377">
        <v>22020301</v>
      </c>
      <c r="C28" s="378" t="s">
        <v>1139</v>
      </c>
      <c r="D28" s="740" t="s">
        <v>1291</v>
      </c>
      <c r="E28" s="551">
        <v>364390</v>
      </c>
      <c r="F28" s="552">
        <v>2000000</v>
      </c>
      <c r="G28" s="552"/>
    </row>
    <row r="29" spans="2:7" x14ac:dyDescent="0.25">
      <c r="B29" s="377">
        <v>22020302</v>
      </c>
      <c r="C29" s="378" t="s">
        <v>1140</v>
      </c>
      <c r="D29" s="740" t="s">
        <v>1292</v>
      </c>
      <c r="E29" s="551">
        <v>18210</v>
      </c>
      <c r="F29" s="552">
        <v>100000</v>
      </c>
      <c r="G29" s="552"/>
    </row>
    <row r="30" spans="2:7" x14ac:dyDescent="0.25">
      <c r="B30" s="377">
        <v>22020303</v>
      </c>
      <c r="C30" s="378" t="s">
        <v>1141</v>
      </c>
      <c r="D30" s="740" t="s">
        <v>1293</v>
      </c>
      <c r="E30" s="551">
        <v>91070</v>
      </c>
      <c r="F30" s="552">
        <v>500000</v>
      </c>
      <c r="G30" s="552"/>
    </row>
    <row r="31" spans="2:7" ht="15.75" thickBot="1" x14ac:dyDescent="0.3">
      <c r="B31" s="377">
        <v>22020304</v>
      </c>
      <c r="C31" s="378" t="s">
        <v>1142</v>
      </c>
      <c r="D31" s="740" t="s">
        <v>1294</v>
      </c>
      <c r="E31" s="551">
        <v>109290</v>
      </c>
      <c r="F31" s="552">
        <v>600000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582960</v>
      </c>
      <c r="F41" s="560">
        <f>SUM(F28:F40)</f>
        <v>3200000</v>
      </c>
      <c r="G41" s="560"/>
    </row>
    <row r="42" spans="2:7" x14ac:dyDescent="0.25">
      <c r="B42" s="373">
        <v>22020400</v>
      </c>
      <c r="C42" s="374" t="s">
        <v>60</v>
      </c>
      <c r="D42" s="742"/>
      <c r="E42" s="548"/>
      <c r="F42" s="549"/>
      <c r="G42" s="549"/>
    </row>
    <row r="43" spans="2:7" x14ac:dyDescent="0.25">
      <c r="B43" s="377">
        <v>22020401</v>
      </c>
      <c r="C43" s="378" t="s">
        <v>1153</v>
      </c>
      <c r="D43" s="740" t="s">
        <v>1304</v>
      </c>
      <c r="E43" s="551">
        <v>546430</v>
      </c>
      <c r="F43" s="552">
        <v>3000000</v>
      </c>
      <c r="G43" s="552"/>
    </row>
    <row r="44" spans="2:7" x14ac:dyDescent="0.25">
      <c r="B44" s="377">
        <v>22020402</v>
      </c>
      <c r="C44" s="378" t="s">
        <v>1154</v>
      </c>
      <c r="D44" s="740" t="s">
        <v>1305</v>
      </c>
      <c r="E44" s="551">
        <v>595530</v>
      </c>
      <c r="F44" s="552">
        <v>3269580</v>
      </c>
      <c r="G44" s="552"/>
    </row>
    <row r="45" spans="2:7" hidden="1" x14ac:dyDescent="0.25">
      <c r="B45" s="377">
        <v>22020403</v>
      </c>
      <c r="C45" s="378" t="s">
        <v>1155</v>
      </c>
      <c r="D45" s="740" t="s">
        <v>1306</v>
      </c>
      <c r="E45" s="551"/>
      <c r="F45" s="552">
        <v>0</v>
      </c>
      <c r="G45" s="552"/>
    </row>
    <row r="46" spans="2:7" x14ac:dyDescent="0.25">
      <c r="B46" s="377">
        <v>22020404</v>
      </c>
      <c r="C46" s="378" t="s">
        <v>1156</v>
      </c>
      <c r="D46" s="740" t="s">
        <v>1307</v>
      </c>
      <c r="E46" s="551">
        <v>273220</v>
      </c>
      <c r="F46" s="552">
        <v>1500000</v>
      </c>
      <c r="G46" s="552"/>
    </row>
    <row r="47" spans="2:7" x14ac:dyDescent="0.25">
      <c r="B47" s="377">
        <v>22020405</v>
      </c>
      <c r="C47" s="378" t="s">
        <v>1157</v>
      </c>
      <c r="D47" s="740" t="s">
        <v>1308</v>
      </c>
      <c r="E47" s="551">
        <v>264110</v>
      </c>
      <c r="F47" s="552">
        <v>1450000</v>
      </c>
      <c r="G47" s="552"/>
    </row>
    <row r="48" spans="2:7" ht="15.75" thickBot="1" x14ac:dyDescent="0.3">
      <c r="B48" s="377">
        <v>22020406</v>
      </c>
      <c r="C48" s="378" t="s">
        <v>1158</v>
      </c>
      <c r="D48" s="740" t="s">
        <v>1309</v>
      </c>
      <c r="E48" s="551">
        <v>295070</v>
      </c>
      <c r="F48" s="552">
        <v>1620000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1974360</v>
      </c>
      <c r="F56" s="560">
        <f>SUM(F43:F55)</f>
        <v>10839580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0</v>
      </c>
      <c r="F58" s="552">
        <v>1000000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0</v>
      </c>
      <c r="F60" s="560">
        <f>SUM(F58:F59)</f>
        <v>1000000</v>
      </c>
      <c r="G60" s="560"/>
    </row>
    <row r="61" spans="2:7" x14ac:dyDescent="0.25">
      <c r="B61" s="373">
        <v>22020600</v>
      </c>
      <c r="C61" s="374" t="s">
        <v>64</v>
      </c>
      <c r="D61" s="742"/>
      <c r="E61" s="548"/>
      <c r="F61" s="549"/>
      <c r="G61" s="549"/>
    </row>
    <row r="62" spans="2:7" ht="15.75" thickBot="1" x14ac:dyDescent="0.3">
      <c r="B62" s="377">
        <v>22020601</v>
      </c>
      <c r="C62" s="378" t="s">
        <v>1171</v>
      </c>
      <c r="D62" s="740" t="s">
        <v>1319</v>
      </c>
      <c r="E62" s="551">
        <v>156540</v>
      </c>
      <c r="F62" s="552">
        <v>310420</v>
      </c>
      <c r="G62" s="552"/>
    </row>
    <row r="63" spans="2:7" ht="15.75" hidden="1" thickBot="1" x14ac:dyDescent="0.3">
      <c r="B63" s="377">
        <v>22020602</v>
      </c>
      <c r="C63" s="378" t="s">
        <v>1172</v>
      </c>
      <c r="D63" s="740" t="s">
        <v>1320</v>
      </c>
      <c r="E63" s="551"/>
      <c r="F63" s="552">
        <v>0</v>
      </c>
      <c r="G63" s="552"/>
    </row>
    <row r="64" spans="2:7" ht="15.75" hidden="1" thickBot="1" x14ac:dyDescent="0.3">
      <c r="B64" s="377">
        <v>22020603</v>
      </c>
      <c r="C64" s="378" t="s">
        <v>1173</v>
      </c>
      <c r="D64" s="740" t="s">
        <v>1321</v>
      </c>
      <c r="E64" s="551"/>
      <c r="F64" s="552">
        <v>0</v>
      </c>
      <c r="G64" s="552"/>
    </row>
    <row r="65" spans="2:7" ht="15.75" hidden="1" thickBot="1" x14ac:dyDescent="0.3">
      <c r="B65" s="377">
        <v>22020604</v>
      </c>
      <c r="C65" s="378" t="s">
        <v>1174</v>
      </c>
      <c r="D65" s="740" t="s">
        <v>1322</v>
      </c>
      <c r="E65" s="551"/>
      <c r="F65" s="552">
        <v>0</v>
      </c>
      <c r="G65" s="552"/>
    </row>
    <row r="66" spans="2:7" ht="15.75" hidden="1" thickBot="1" x14ac:dyDescent="0.3">
      <c r="B66" s="377">
        <v>22020605</v>
      </c>
      <c r="C66" s="378" t="s">
        <v>1175</v>
      </c>
      <c r="D66" s="740" t="s">
        <v>1323</v>
      </c>
      <c r="E66" s="551"/>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156540</v>
      </c>
      <c r="F69" s="560">
        <v>310420</v>
      </c>
      <c r="G69" s="560"/>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t="15.75" thickBot="1" x14ac:dyDescent="0.3">
      <c r="B72" s="377">
        <v>22020702</v>
      </c>
      <c r="C72" s="378" t="s">
        <v>1180</v>
      </c>
      <c r="D72" s="740" t="s">
        <v>1327</v>
      </c>
      <c r="E72" s="551">
        <v>378860</v>
      </c>
      <c r="F72" s="552">
        <v>0</v>
      </c>
      <c r="G72" s="552"/>
    </row>
    <row r="73" spans="2:7" ht="15.75" hidden="1" thickBot="1" x14ac:dyDescent="0.3">
      <c r="B73" s="377">
        <v>22020703</v>
      </c>
      <c r="C73" s="378" t="s">
        <v>1181</v>
      </c>
      <c r="D73" s="740" t="s">
        <v>1328</v>
      </c>
      <c r="E73" s="551"/>
      <c r="F73" s="552">
        <v>0</v>
      </c>
      <c r="G73" s="552"/>
    </row>
    <row r="74" spans="2:7" ht="15.75" hidden="1" thickBot="1" x14ac:dyDescent="0.3">
      <c r="B74" s="377">
        <v>22020704</v>
      </c>
      <c r="C74" s="378" t="s">
        <v>1182</v>
      </c>
      <c r="D74" s="740" t="s">
        <v>1329</v>
      </c>
      <c r="E74" s="551"/>
      <c r="F74" s="552">
        <v>0</v>
      </c>
      <c r="G74" s="552"/>
    </row>
    <row r="75" spans="2:7" ht="15.75" hidden="1" thickBot="1" x14ac:dyDescent="0.3">
      <c r="B75" s="377">
        <v>22020705</v>
      </c>
      <c r="C75" s="378" t="s">
        <v>1183</v>
      </c>
      <c r="D75" s="740" t="s">
        <v>1330</v>
      </c>
      <c r="E75" s="551"/>
      <c r="F75" s="552">
        <v>0</v>
      </c>
      <c r="G75" s="552"/>
    </row>
    <row r="76" spans="2:7" ht="15.75" hidden="1" thickBot="1" x14ac:dyDescent="0.3">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thickBot="1" x14ac:dyDescent="0.3">
      <c r="B80" s="384"/>
      <c r="C80" s="385" t="s">
        <v>1188</v>
      </c>
      <c r="D80" s="741">
        <v>0</v>
      </c>
      <c r="E80" s="559">
        <f>SUM(E71:E79)</f>
        <v>378860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v>364290</v>
      </c>
      <c r="F82" s="552">
        <v>2000000</v>
      </c>
      <c r="G82" s="552"/>
    </row>
    <row r="83" spans="2:7" hidden="1" x14ac:dyDescent="0.25">
      <c r="B83" s="377">
        <v>22020802</v>
      </c>
      <c r="C83" s="378" t="s">
        <v>1190</v>
      </c>
      <c r="D83" s="740" t="s">
        <v>1336</v>
      </c>
      <c r="E83" s="551">
        <v>0</v>
      </c>
      <c r="F83" s="552">
        <v>0</v>
      </c>
      <c r="G83" s="552"/>
    </row>
    <row r="84" spans="2:7" ht="15.75" thickBot="1" x14ac:dyDescent="0.3">
      <c r="B84" s="377">
        <v>22020803</v>
      </c>
      <c r="C84" s="378" t="s">
        <v>1191</v>
      </c>
      <c r="D84" s="740" t="s">
        <v>1337</v>
      </c>
      <c r="E84" s="551">
        <v>191070</v>
      </c>
      <c r="F84" s="552">
        <v>500000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555360</v>
      </c>
      <c r="F88" s="560">
        <v>2500000</v>
      </c>
      <c r="G88" s="560"/>
    </row>
    <row r="89" spans="2:7" x14ac:dyDescent="0.25">
      <c r="B89" s="373">
        <v>22020900</v>
      </c>
      <c r="C89" s="374" t="s">
        <v>70</v>
      </c>
      <c r="D89" s="742"/>
      <c r="E89" s="548"/>
      <c r="F89" s="549"/>
      <c r="G89" s="549"/>
    </row>
    <row r="90" spans="2:7" ht="15.75" thickBot="1" x14ac:dyDescent="0.3">
      <c r="B90" s="377">
        <v>22020901</v>
      </c>
      <c r="C90" s="378" t="s">
        <v>1196</v>
      </c>
      <c r="D90" s="740" t="s">
        <v>1341</v>
      </c>
      <c r="E90" s="551">
        <v>91050</v>
      </c>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91050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x14ac:dyDescent="0.25">
      <c r="B101" s="377">
        <v>22021003</v>
      </c>
      <c r="C101" s="378" t="s">
        <v>1206</v>
      </c>
      <c r="D101" s="740" t="s">
        <v>1350</v>
      </c>
      <c r="E101" s="551">
        <v>769350</v>
      </c>
      <c r="F101" s="552">
        <v>2223880</v>
      </c>
      <c r="G101" s="552"/>
    </row>
    <row r="102" spans="2:7" hidden="1" x14ac:dyDescent="0.25">
      <c r="B102" s="377">
        <v>22021004</v>
      </c>
      <c r="C102" s="378" t="s">
        <v>1207</v>
      </c>
      <c r="D102" s="740" t="s">
        <v>1351</v>
      </c>
      <c r="E102" s="551"/>
      <c r="F102" s="552">
        <v>0</v>
      </c>
      <c r="G102" s="552"/>
    </row>
    <row r="103" spans="2:7" x14ac:dyDescent="0.25">
      <c r="B103" s="377">
        <v>22021006</v>
      </c>
      <c r="C103" s="378" t="s">
        <v>1208</v>
      </c>
      <c r="D103" s="740" t="s">
        <v>1352</v>
      </c>
      <c r="E103" s="551">
        <v>0</v>
      </c>
      <c r="F103" s="552">
        <v>50000</v>
      </c>
      <c r="G103" s="552"/>
    </row>
    <row r="104" spans="2:7" x14ac:dyDescent="0.25">
      <c r="B104" s="377">
        <v>22021007</v>
      </c>
      <c r="C104" s="378" t="s">
        <v>1209</v>
      </c>
      <c r="D104" s="740" t="s">
        <v>1353</v>
      </c>
      <c r="E104" s="551">
        <v>670052440</v>
      </c>
      <c r="F104" s="552">
        <v>45826120</v>
      </c>
      <c r="G104" s="552"/>
    </row>
    <row r="105" spans="2:7" hidden="1" x14ac:dyDescent="0.25">
      <c r="B105" s="377">
        <v>22021008</v>
      </c>
      <c r="C105" s="378" t="s">
        <v>1210</v>
      </c>
      <c r="D105" s="740" t="s">
        <v>1354</v>
      </c>
      <c r="E105" s="551"/>
      <c r="F105" s="552">
        <v>0</v>
      </c>
      <c r="G105" s="552"/>
    </row>
    <row r="106" spans="2:7" hidden="1" x14ac:dyDescent="0.25">
      <c r="B106" s="377">
        <v>22021009</v>
      </c>
      <c r="C106" s="378" t="s">
        <v>1211</v>
      </c>
      <c r="D106" s="740" t="s">
        <v>1355</v>
      </c>
      <c r="E106" s="551"/>
      <c r="F106" s="552">
        <v>0</v>
      </c>
      <c r="G106" s="552"/>
    </row>
    <row r="107" spans="2:7" hidden="1" x14ac:dyDescent="0.25">
      <c r="B107" s="377">
        <v>22021010</v>
      </c>
      <c r="C107" s="378" t="s">
        <v>1212</v>
      </c>
      <c r="D107" s="740" t="s">
        <v>1356</v>
      </c>
      <c r="E107" s="551"/>
      <c r="F107" s="552">
        <v>0</v>
      </c>
      <c r="G107" s="552"/>
    </row>
    <row r="108" spans="2:7" hidden="1" x14ac:dyDescent="0.25">
      <c r="B108" s="377">
        <v>22021014</v>
      </c>
      <c r="C108" s="378" t="s">
        <v>1213</v>
      </c>
      <c r="D108" s="740" t="s">
        <v>1357</v>
      </c>
      <c r="E108" s="551"/>
      <c r="F108" s="552">
        <v>0</v>
      </c>
      <c r="G108" s="552"/>
    </row>
    <row r="109" spans="2:7" hidden="1" x14ac:dyDescent="0.25">
      <c r="B109" s="377">
        <v>22021020</v>
      </c>
      <c r="C109" s="378" t="s">
        <v>1214</v>
      </c>
      <c r="D109" s="740" t="s">
        <v>1358</v>
      </c>
      <c r="E109" s="551"/>
      <c r="F109" s="552">
        <v>0</v>
      </c>
      <c r="G109" s="552"/>
    </row>
    <row r="110" spans="2:7" hidden="1" x14ac:dyDescent="0.25">
      <c r="B110" s="377">
        <v>22021037</v>
      </c>
      <c r="C110" s="378" t="s">
        <v>1215</v>
      </c>
      <c r="D110" s="740" t="s">
        <v>1359</v>
      </c>
      <c r="E110" s="551"/>
      <c r="F110" s="552">
        <v>0</v>
      </c>
      <c r="G110" s="552"/>
    </row>
    <row r="111" spans="2:7" ht="15.75" thickBot="1" x14ac:dyDescent="0.3">
      <c r="B111" s="377">
        <v>22021041</v>
      </c>
      <c r="C111" s="378" t="s">
        <v>1216</v>
      </c>
      <c r="D111" s="740" t="s">
        <v>1360</v>
      </c>
      <c r="E111" s="551">
        <v>1146740</v>
      </c>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671968530</v>
      </c>
      <c r="F113" s="560">
        <f>SUM(F99:F112)</f>
        <v>48100000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
        <v>1362</v>
      </c>
      <c r="E116" s="551"/>
      <c r="F116" s="552">
        <v>0</v>
      </c>
      <c r="G116" s="552"/>
    </row>
    <row r="117" spans="2:7" hidden="1" x14ac:dyDescent="0.25">
      <c r="B117" s="377">
        <v>22030102</v>
      </c>
      <c r="C117" s="378" t="s">
        <v>1222</v>
      </c>
      <c r="D117" s="740" t="s">
        <v>1363</v>
      </c>
      <c r="E117" s="551"/>
      <c r="F117" s="552">
        <v>0</v>
      </c>
      <c r="G117" s="552"/>
    </row>
    <row r="118" spans="2:7" hidden="1" x14ac:dyDescent="0.25">
      <c r="B118" s="377">
        <v>22030103</v>
      </c>
      <c r="C118" s="378" t="s">
        <v>1223</v>
      </c>
      <c r="D118" s="740" t="s">
        <v>1364</v>
      </c>
      <c r="E118" s="551"/>
      <c r="F118" s="552">
        <v>0</v>
      </c>
      <c r="G118" s="552"/>
    </row>
    <row r="119" spans="2:7" hidden="1" x14ac:dyDescent="0.25">
      <c r="B119" s="377">
        <v>22030104</v>
      </c>
      <c r="C119" s="378" t="s">
        <v>1224</v>
      </c>
      <c r="D119" s="740" t="s">
        <v>1365</v>
      </c>
      <c r="E119" s="551"/>
      <c r="F119" s="552">
        <v>0</v>
      </c>
      <c r="G119" s="552"/>
    </row>
    <row r="120" spans="2:7" hidden="1" x14ac:dyDescent="0.25">
      <c r="B120" s="377">
        <v>22030105</v>
      </c>
      <c r="C120" s="378" t="s">
        <v>1225</v>
      </c>
      <c r="D120" s="740" t="s">
        <v>1366</v>
      </c>
      <c r="E120" s="551"/>
      <c r="F120" s="552">
        <v>0</v>
      </c>
      <c r="G120" s="552"/>
    </row>
    <row r="121" spans="2:7" hidden="1" x14ac:dyDescent="0.25">
      <c r="B121" s="377">
        <v>22030106</v>
      </c>
      <c r="C121" s="378" t="s">
        <v>688</v>
      </c>
      <c r="D121" s="740" t="s">
        <v>1367</v>
      </c>
      <c r="E121" s="551"/>
      <c r="F121" s="552">
        <v>0</v>
      </c>
      <c r="G121" s="552"/>
    </row>
    <row r="122" spans="2:7" hidden="1" x14ac:dyDescent="0.25">
      <c r="B122" s="377">
        <v>22030107</v>
      </c>
      <c r="C122" s="378" t="s">
        <v>1226</v>
      </c>
      <c r="D122" s="740" t="s">
        <v>1368</v>
      </c>
      <c r="E122" s="551"/>
      <c r="F122" s="552">
        <v>0</v>
      </c>
      <c r="G122" s="552"/>
    </row>
    <row r="123" spans="2:7" hidden="1" x14ac:dyDescent="0.25">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hidden="1" x14ac:dyDescent="0.25">
      <c r="B127" s="377">
        <v>22040101</v>
      </c>
      <c r="C127" s="378" t="s">
        <v>1231</v>
      </c>
      <c r="D127" s="740" t="s">
        <v>1370</v>
      </c>
      <c r="E127" s="551"/>
      <c r="F127" s="552">
        <v>0</v>
      </c>
      <c r="G127" s="552"/>
    </row>
    <row r="128" spans="2:7" hidden="1" x14ac:dyDescent="0.25">
      <c r="B128" s="377">
        <v>22040103</v>
      </c>
      <c r="C128" s="378" t="s">
        <v>1232</v>
      </c>
      <c r="D128" s="740" t="s">
        <v>1371</v>
      </c>
      <c r="E128" s="551"/>
      <c r="F128" s="552">
        <v>0</v>
      </c>
      <c r="G128" s="552"/>
    </row>
    <row r="129" spans="2:7" hidden="1" x14ac:dyDescent="0.25">
      <c r="B129" s="377">
        <v>22040105</v>
      </c>
      <c r="C129" s="378" t="s">
        <v>1233</v>
      </c>
      <c r="D129" s="740" t="s">
        <v>1372</v>
      </c>
      <c r="E129" s="551"/>
      <c r="F129" s="552">
        <v>0</v>
      </c>
      <c r="G129" s="552"/>
    </row>
    <row r="130" spans="2:7" hidden="1" x14ac:dyDescent="0.25">
      <c r="B130" s="377">
        <v>22040107</v>
      </c>
      <c r="C130" s="378" t="s">
        <v>1234</v>
      </c>
      <c r="D130" s="740" t="s">
        <v>1373</v>
      </c>
      <c r="E130" s="551"/>
      <c r="F130" s="552">
        <v>0</v>
      </c>
      <c r="G130" s="552"/>
    </row>
    <row r="131" spans="2:7" ht="60.75" thickBot="1" x14ac:dyDescent="0.3">
      <c r="B131" s="377">
        <v>22040109</v>
      </c>
      <c r="C131" s="746" t="s">
        <v>1406</v>
      </c>
      <c r="D131" s="740" t="s">
        <v>1374</v>
      </c>
      <c r="E131" s="551">
        <v>22645560</v>
      </c>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thickBot="1" x14ac:dyDescent="0.3">
      <c r="B134" s="384"/>
      <c r="C134" s="385" t="s">
        <v>1238</v>
      </c>
      <c r="D134" s="741">
        <v>0</v>
      </c>
      <c r="E134" s="559">
        <f>SUM(E127:E133)</f>
        <v>22645560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698921400</v>
      </c>
      <c r="F181" s="572">
        <v>75000000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948</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c r="F10" s="552">
        <v>200000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0</v>
      </c>
      <c r="F14" s="559">
        <f>SUM(F10:F13)</f>
        <v>200000</v>
      </c>
      <c r="G14" s="559"/>
    </row>
    <row r="15" spans="2:7" x14ac:dyDescent="0.25">
      <c r="B15" s="373">
        <v>22020200</v>
      </c>
      <c r="C15" s="374" t="s">
        <v>56</v>
      </c>
      <c r="D15" s="742"/>
      <c r="E15" s="548"/>
      <c r="F15" s="549"/>
      <c r="G15" s="549"/>
    </row>
    <row r="16" spans="2:7" x14ac:dyDescent="0.25">
      <c r="B16" s="377">
        <v>22020201</v>
      </c>
      <c r="C16" s="378" t="s">
        <v>1128</v>
      </c>
      <c r="D16" s="740" t="s">
        <v>1281</v>
      </c>
      <c r="E16" s="551">
        <v>127400</v>
      </c>
      <c r="F16" s="552">
        <v>350000</v>
      </c>
      <c r="G16" s="552"/>
    </row>
    <row r="17" spans="2:7" x14ac:dyDescent="0.25">
      <c r="B17" s="377">
        <v>22020202</v>
      </c>
      <c r="C17" s="378" t="s">
        <v>1129</v>
      </c>
      <c r="D17" s="740" t="s">
        <v>1282</v>
      </c>
      <c r="E17" s="551">
        <v>182000</v>
      </c>
      <c r="F17" s="552">
        <v>500000</v>
      </c>
      <c r="G17" s="552"/>
    </row>
    <row r="18" spans="2:7" hidden="1" x14ac:dyDescent="0.25">
      <c r="B18" s="377">
        <v>22020203</v>
      </c>
      <c r="C18" s="378" t="s">
        <v>1130</v>
      </c>
      <c r="D18" s="740" t="s">
        <v>1283</v>
      </c>
      <c r="E18" s="551"/>
      <c r="F18" s="552">
        <v>0</v>
      </c>
      <c r="G18" s="552"/>
    </row>
    <row r="19" spans="2:7" ht="15.75" thickBot="1" x14ac:dyDescent="0.3">
      <c r="B19" s="377">
        <v>22020204</v>
      </c>
      <c r="C19" s="378" t="s">
        <v>1131</v>
      </c>
      <c r="D19" s="740" t="s">
        <v>1284</v>
      </c>
      <c r="E19" s="551">
        <v>36400</v>
      </c>
      <c r="F19" s="552">
        <v>100000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345800</v>
      </c>
      <c r="F26" s="560">
        <f>SUM(F16:F25)</f>
        <v>950000</v>
      </c>
      <c r="G26" s="560"/>
    </row>
    <row r="27" spans="2:7" x14ac:dyDescent="0.25">
      <c r="B27" s="373">
        <v>22020300</v>
      </c>
      <c r="C27" s="374" t="s">
        <v>58</v>
      </c>
      <c r="D27" s="742"/>
      <c r="E27" s="548"/>
      <c r="F27" s="549"/>
      <c r="G27" s="549"/>
    </row>
    <row r="28" spans="2:7" ht="15.75" thickBot="1" x14ac:dyDescent="0.3">
      <c r="B28" s="377">
        <v>22020301</v>
      </c>
      <c r="C28" s="378" t="s">
        <v>1139</v>
      </c>
      <c r="D28" s="740" t="s">
        <v>1291</v>
      </c>
      <c r="E28" s="552">
        <v>91000</v>
      </c>
      <c r="F28" s="552">
        <v>250000</v>
      </c>
      <c r="G28" s="552"/>
    </row>
    <row r="29" spans="2:7" ht="15.75" hidden="1" thickBot="1" x14ac:dyDescent="0.3">
      <c r="B29" s="377">
        <v>22020302</v>
      </c>
      <c r="C29" s="378" t="s">
        <v>1140</v>
      </c>
      <c r="D29" s="740" t="s">
        <v>1292</v>
      </c>
      <c r="E29" s="551"/>
      <c r="F29" s="552">
        <v>0</v>
      </c>
      <c r="G29" s="552"/>
    </row>
    <row r="30" spans="2:7" ht="15.75" hidden="1" thickBot="1" x14ac:dyDescent="0.3">
      <c r="B30" s="377">
        <v>22020303</v>
      </c>
      <c r="C30" s="378" t="s">
        <v>1141</v>
      </c>
      <c r="D30" s="740" t="s">
        <v>1293</v>
      </c>
      <c r="E30" s="551"/>
      <c r="F30" s="552">
        <v>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91000</v>
      </c>
      <c r="F41" s="560">
        <f>SUM(F28:F40)</f>
        <v>250000</v>
      </c>
      <c r="G41" s="560"/>
    </row>
    <row r="42" spans="2:7" x14ac:dyDescent="0.25">
      <c r="B42" s="373">
        <v>22020400</v>
      </c>
      <c r="C42" s="374" t="s">
        <v>60</v>
      </c>
      <c r="D42" s="742"/>
      <c r="E42" s="548"/>
      <c r="F42" s="549"/>
      <c r="G42" s="549"/>
    </row>
    <row r="43" spans="2:7" x14ac:dyDescent="0.25">
      <c r="B43" s="377">
        <v>22020401</v>
      </c>
      <c r="C43" s="378" t="s">
        <v>1153</v>
      </c>
      <c r="D43" s="740" t="s">
        <v>1304</v>
      </c>
      <c r="E43" s="551">
        <v>182000</v>
      </c>
      <c r="F43" s="552">
        <v>500000</v>
      </c>
      <c r="G43" s="552"/>
    </row>
    <row r="44" spans="2:7" hidden="1" x14ac:dyDescent="0.25">
      <c r="B44" s="377">
        <v>22020402</v>
      </c>
      <c r="C44" s="378" t="s">
        <v>1154</v>
      </c>
      <c r="D44" s="740" t="s">
        <v>1305</v>
      </c>
      <c r="E44" s="551">
        <v>94660</v>
      </c>
      <c r="F44" s="552">
        <v>0</v>
      </c>
      <c r="G44" s="552"/>
    </row>
    <row r="45" spans="2:7" hidden="1" x14ac:dyDescent="0.25">
      <c r="B45" s="377">
        <v>22020403</v>
      </c>
      <c r="C45" s="378" t="s">
        <v>1155</v>
      </c>
      <c r="D45" s="740" t="s">
        <v>1306</v>
      </c>
      <c r="E45" s="551">
        <v>0</v>
      </c>
      <c r="F45" s="552">
        <v>0</v>
      </c>
      <c r="G45" s="552"/>
    </row>
    <row r="46" spans="2:7" hidden="1" x14ac:dyDescent="0.25">
      <c r="B46" s="377">
        <v>22020404</v>
      </c>
      <c r="C46" s="378" t="s">
        <v>1156</v>
      </c>
      <c r="D46" s="740" t="s">
        <v>1307</v>
      </c>
      <c r="E46" s="551">
        <v>0</v>
      </c>
      <c r="F46" s="552">
        <v>0</v>
      </c>
      <c r="G46" s="552"/>
    </row>
    <row r="47" spans="2:7" ht="15.75" thickBot="1" x14ac:dyDescent="0.3">
      <c r="B47" s="377">
        <v>22020405</v>
      </c>
      <c r="C47" s="378" t="s">
        <v>1157</v>
      </c>
      <c r="D47" s="740" t="s">
        <v>1308</v>
      </c>
      <c r="E47" s="551">
        <v>145600</v>
      </c>
      <c r="F47" s="552">
        <v>900000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422260</v>
      </c>
      <c r="F56" s="560">
        <f>SUM(F43:F55)</f>
        <v>1400000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291210</v>
      </c>
      <c r="F58" s="552">
        <v>800000</v>
      </c>
      <c r="G58" s="552"/>
    </row>
    <row r="59" spans="2:7" ht="15.75" hidden="1" thickBot="1" x14ac:dyDescent="0.3">
      <c r="B59" s="377">
        <v>22020502</v>
      </c>
      <c r="C59" s="378" t="s">
        <v>1169</v>
      </c>
      <c r="D59" s="740" t="s">
        <v>1318</v>
      </c>
      <c r="E59" s="551">
        <v>0</v>
      </c>
      <c r="F59" s="552">
        <v>0</v>
      </c>
      <c r="G59" s="552"/>
    </row>
    <row r="60" spans="2:7" ht="15.75" thickBot="1" x14ac:dyDescent="0.3">
      <c r="B60" s="384"/>
      <c r="C60" s="385" t="s">
        <v>1170</v>
      </c>
      <c r="D60" s="741">
        <v>0</v>
      </c>
      <c r="E60" s="560">
        <f>SUM(E58:E59)</f>
        <v>291210</v>
      </c>
      <c r="F60" s="560">
        <f>SUM(F58:F59)</f>
        <v>800000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v>0</v>
      </c>
      <c r="F62" s="552">
        <v>0</v>
      </c>
      <c r="G62" s="552"/>
    </row>
    <row r="63" spans="2:7" x14ac:dyDescent="0.25">
      <c r="B63" s="377">
        <v>22020602</v>
      </c>
      <c r="C63" s="378" t="s">
        <v>1172</v>
      </c>
      <c r="D63" s="740" t="s">
        <v>1320</v>
      </c>
      <c r="E63" s="551">
        <v>728020</v>
      </c>
      <c r="F63" s="552">
        <v>2000000</v>
      </c>
      <c r="G63" s="552"/>
    </row>
    <row r="64" spans="2:7" ht="15.75" thickBot="1" x14ac:dyDescent="0.3">
      <c r="B64" s="377">
        <v>22020603</v>
      </c>
      <c r="C64" s="378" t="s">
        <v>1173</v>
      </c>
      <c r="D64" s="740" t="s">
        <v>1321</v>
      </c>
      <c r="E64" s="551">
        <v>182000</v>
      </c>
      <c r="F64" s="552">
        <v>0</v>
      </c>
      <c r="G64" s="552"/>
    </row>
    <row r="65" spans="2:7" ht="15.75" hidden="1" thickBot="1" x14ac:dyDescent="0.3">
      <c r="B65" s="377">
        <v>22020604</v>
      </c>
      <c r="C65" s="378" t="s">
        <v>1174</v>
      </c>
      <c r="D65" s="740" t="s">
        <v>1322</v>
      </c>
      <c r="E65" s="551"/>
      <c r="F65" s="552">
        <v>0</v>
      </c>
      <c r="G65" s="552"/>
    </row>
    <row r="66" spans="2:7" ht="15.75" hidden="1" thickBot="1" x14ac:dyDescent="0.3">
      <c r="B66" s="377">
        <v>22020605</v>
      </c>
      <c r="C66" s="378" t="s">
        <v>1175</v>
      </c>
      <c r="D66" s="740" t="s">
        <v>1323</v>
      </c>
      <c r="E66" s="551"/>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910020</v>
      </c>
      <c r="F69" s="560">
        <v>2000000</v>
      </c>
      <c r="G69" s="560"/>
    </row>
    <row r="70" spans="2:7" x14ac:dyDescent="0.25">
      <c r="B70" s="373">
        <v>22020700</v>
      </c>
      <c r="C70" s="374" t="s">
        <v>66</v>
      </c>
      <c r="D70" s="742"/>
      <c r="E70" s="548"/>
      <c r="F70" s="549"/>
      <c r="G70" s="549"/>
    </row>
    <row r="71" spans="2:7" x14ac:dyDescent="0.25">
      <c r="B71" s="377">
        <v>22020701</v>
      </c>
      <c r="C71" s="378" t="s">
        <v>1179</v>
      </c>
      <c r="D71" s="740" t="s">
        <v>1326</v>
      </c>
      <c r="E71" s="551"/>
      <c r="F71" s="552">
        <v>1500000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t="15.75" thickBot="1" x14ac:dyDescent="0.3">
      <c r="B79" s="377">
        <v>22020709</v>
      </c>
      <c r="C79" s="378" t="s">
        <v>1187</v>
      </c>
      <c r="D79" s="740" t="s">
        <v>1334</v>
      </c>
      <c r="E79" s="551">
        <v>546010</v>
      </c>
      <c r="F79" s="552">
        <v>0</v>
      </c>
      <c r="G79" s="552"/>
    </row>
    <row r="80" spans="2:7" ht="15.75" thickBot="1" x14ac:dyDescent="0.3">
      <c r="B80" s="384"/>
      <c r="C80" s="385" t="s">
        <v>1188</v>
      </c>
      <c r="D80" s="741">
        <v>0</v>
      </c>
      <c r="E80" s="559">
        <f>SUM(E71:E79)</f>
        <v>546010</v>
      </c>
      <c r="F80" s="560">
        <v>1500000</v>
      </c>
      <c r="G80" s="560"/>
    </row>
    <row r="81" spans="2:7" x14ac:dyDescent="0.25">
      <c r="B81" s="373">
        <v>22020800</v>
      </c>
      <c r="C81" s="374" t="s">
        <v>68</v>
      </c>
      <c r="D81" s="742"/>
      <c r="E81" s="548"/>
      <c r="F81" s="549"/>
      <c r="G81" s="549"/>
    </row>
    <row r="82" spans="2:7" x14ac:dyDescent="0.25">
      <c r="B82" s="377">
        <v>22020801</v>
      </c>
      <c r="C82" s="378" t="s">
        <v>1189</v>
      </c>
      <c r="D82" s="740" t="s">
        <v>1335</v>
      </c>
      <c r="E82" s="551">
        <v>291210</v>
      </c>
      <c r="F82" s="552">
        <v>400000</v>
      </c>
      <c r="G82" s="552"/>
    </row>
    <row r="83" spans="2:7" hidden="1" x14ac:dyDescent="0.25">
      <c r="B83" s="377">
        <v>22020802</v>
      </c>
      <c r="C83" s="378" t="s">
        <v>1190</v>
      </c>
      <c r="D83" s="740" t="s">
        <v>1336</v>
      </c>
      <c r="E83" s="551"/>
      <c r="F83" s="552">
        <v>0</v>
      </c>
      <c r="G83" s="552"/>
    </row>
    <row r="84" spans="2:7" ht="15.75" thickBot="1" x14ac:dyDescent="0.3">
      <c r="B84" s="377">
        <v>22020803</v>
      </c>
      <c r="C84" s="378" t="s">
        <v>1191</v>
      </c>
      <c r="D84" s="740" t="s">
        <v>1337</v>
      </c>
      <c r="E84" s="551"/>
      <c r="F84" s="552">
        <v>460000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291210</v>
      </c>
      <c r="F88" s="560">
        <v>860000</v>
      </c>
      <c r="G88" s="560"/>
    </row>
    <row r="89" spans="2:7" x14ac:dyDescent="0.25">
      <c r="B89" s="373">
        <v>22020900</v>
      </c>
      <c r="C89" s="374" t="s">
        <v>70</v>
      </c>
      <c r="D89" s="742"/>
      <c r="E89" s="548"/>
      <c r="F89" s="549"/>
      <c r="G89" s="549"/>
    </row>
    <row r="90" spans="2:7" ht="15.75" thickBot="1" x14ac:dyDescent="0.3">
      <c r="B90" s="377">
        <v>22020901</v>
      </c>
      <c r="C90" s="378" t="s">
        <v>1196</v>
      </c>
      <c r="D90" s="740" t="s">
        <v>1341</v>
      </c>
      <c r="E90" s="551">
        <v>36420</v>
      </c>
      <c r="F90" s="552">
        <v>100040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36420</v>
      </c>
      <c r="F97" s="560">
        <f>SUM(F90:F96)</f>
        <v>100040</v>
      </c>
      <c r="G97" s="560"/>
    </row>
    <row r="98" spans="2:7" ht="15.75" hidden="1" thickBot="1" x14ac:dyDescent="0.3">
      <c r="B98" s="373">
        <v>22021000</v>
      </c>
      <c r="C98" s="374" t="s">
        <v>72</v>
      </c>
      <c r="D98" s="742"/>
      <c r="E98" s="548"/>
      <c r="F98" s="549"/>
      <c r="G98" s="549"/>
    </row>
    <row r="99" spans="2:7" ht="15.75" hidden="1" thickBot="1" x14ac:dyDescent="0.3">
      <c r="B99" s="377">
        <v>22021001</v>
      </c>
      <c r="C99" s="378" t="s">
        <v>1204</v>
      </c>
      <c r="D99" s="740" t="s">
        <v>1348</v>
      </c>
      <c r="E99" s="551"/>
      <c r="F99" s="552">
        <v>0</v>
      </c>
      <c r="G99" s="552"/>
    </row>
    <row r="100" spans="2:7" ht="15.75" hidden="1" thickBot="1" x14ac:dyDescent="0.3">
      <c r="B100" s="377">
        <v>22021002</v>
      </c>
      <c r="C100" s="378" t="s">
        <v>1205</v>
      </c>
      <c r="D100" s="740" t="s">
        <v>1349</v>
      </c>
      <c r="E100" s="551"/>
      <c r="F100" s="552">
        <v>0</v>
      </c>
      <c r="G100" s="552"/>
    </row>
    <row r="101" spans="2:7" ht="15.75" hidden="1" thickBot="1" x14ac:dyDescent="0.3">
      <c r="B101" s="377">
        <v>22021003</v>
      </c>
      <c r="C101" s="378" t="s">
        <v>1206</v>
      </c>
      <c r="D101" s="740" t="s">
        <v>1350</v>
      </c>
      <c r="E101" s="551"/>
      <c r="F101" s="552">
        <v>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hidden="1" thickBot="1" x14ac:dyDescent="0.3">
      <c r="B113" s="384"/>
      <c r="C113" s="385" t="s">
        <v>1219</v>
      </c>
      <c r="D113" s="741">
        <v>0</v>
      </c>
      <c r="E113" s="560">
        <f>SUM(E99:E112)</f>
        <v>0</v>
      </c>
      <c r="F113" s="560">
        <f>SUM(F99:F112)</f>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2933930</v>
      </c>
      <c r="F181" s="572">
        <v>8060040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rstPageNumber="202" fitToWidth="0" fitToHeight="0" orientation="portrait" r:id="rId1"/>
  <headerFooter>
    <oddFooter>&amp;C&amp;"Rockwell,Bold"&amp;14&amp;P</oddFooter>
  </headerFooter>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8" t="s">
        <v>950</v>
      </c>
      <c r="C2" s="1008"/>
      <c r="D2" s="1008"/>
      <c r="E2" s="1008"/>
      <c r="F2" s="1008"/>
    </row>
    <row r="3" spans="2:7" ht="5.0999999999999996" customHeight="1" x14ac:dyDescent="0.25">
      <c r="B3" s="734"/>
      <c r="C3" s="734"/>
      <c r="D3" s="734"/>
      <c r="E3" s="734"/>
      <c r="F3" s="734"/>
    </row>
    <row r="4" spans="2:7" s="421" customFormat="1" ht="27" thickBot="1" x14ac:dyDescent="0.45">
      <c r="B4" s="1006" t="s">
        <v>1275</v>
      </c>
      <c r="C4" s="1006"/>
      <c r="D4" s="1006"/>
      <c r="E4" s="1006"/>
      <c r="F4" s="1006"/>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v>0</v>
      </c>
      <c r="F10" s="552">
        <v>0</v>
      </c>
      <c r="G10" s="552"/>
    </row>
    <row r="11" spans="2:7" ht="15" thickBot="1" x14ac:dyDescent="0.25">
      <c r="B11" s="377">
        <v>22020102</v>
      </c>
      <c r="C11" s="378" t="s">
        <v>1124</v>
      </c>
      <c r="D11" s="740" t="s">
        <v>1278</v>
      </c>
      <c r="E11" s="551">
        <v>989780</v>
      </c>
      <c r="F11" s="552">
        <v>719110</v>
      </c>
      <c r="G11" s="552"/>
    </row>
    <row r="12" spans="2:7" ht="14.25" hidden="1" customHeight="1" thickBot="1" x14ac:dyDescent="0.25">
      <c r="B12" s="377">
        <v>22020103</v>
      </c>
      <c r="C12" s="378" t="s">
        <v>1125</v>
      </c>
      <c r="D12" s="740" t="s">
        <v>1279</v>
      </c>
      <c r="E12" s="551">
        <v>0</v>
      </c>
      <c r="F12" s="552">
        <v>0</v>
      </c>
      <c r="G12" s="552"/>
    </row>
    <row r="13" spans="2:7" ht="15" hidden="1" customHeight="1" thickBot="1" x14ac:dyDescent="0.25">
      <c r="B13" s="377">
        <v>22020104</v>
      </c>
      <c r="C13" s="378" t="s">
        <v>1126</v>
      </c>
      <c r="D13" s="740" t="s">
        <v>1280</v>
      </c>
      <c r="E13" s="551">
        <v>0</v>
      </c>
      <c r="F13" s="552">
        <v>0</v>
      </c>
      <c r="G13" s="552"/>
    </row>
    <row r="14" spans="2:7" ht="15.75" thickBot="1" x14ac:dyDescent="0.3">
      <c r="B14" s="384"/>
      <c r="C14" s="385" t="s">
        <v>1127</v>
      </c>
      <c r="D14" s="741">
        <v>0</v>
      </c>
      <c r="E14" s="559">
        <f>SUM(E10:E13)</f>
        <v>989780</v>
      </c>
      <c r="F14" s="559">
        <f>SUM(F10:F13)</f>
        <v>719110</v>
      </c>
      <c r="G14" s="559"/>
    </row>
    <row r="15" spans="2:7" ht="15" hidden="1" x14ac:dyDescent="0.25">
      <c r="B15" s="373">
        <v>22020200</v>
      </c>
      <c r="C15" s="374" t="s">
        <v>56</v>
      </c>
      <c r="D15" s="742"/>
      <c r="E15" s="548"/>
      <c r="F15" s="549"/>
      <c r="G15" s="549"/>
    </row>
    <row r="16" spans="2:7" hidden="1" x14ac:dyDescent="0.2">
      <c r="B16" s="377">
        <v>22020201</v>
      </c>
      <c r="C16" s="378" t="s">
        <v>1128</v>
      </c>
      <c r="D16" s="740" t="s">
        <v>1281</v>
      </c>
      <c r="E16" s="551"/>
      <c r="F16" s="552">
        <v>0</v>
      </c>
      <c r="G16" s="552"/>
    </row>
    <row r="17" spans="2:7" ht="14.25" hidden="1" customHeight="1" thickBot="1" x14ac:dyDescent="0.25">
      <c r="B17" s="377">
        <v>22020202</v>
      </c>
      <c r="C17" s="378" t="s">
        <v>1129</v>
      </c>
      <c r="D17" s="740" t="s">
        <v>1282</v>
      </c>
      <c r="E17" s="551"/>
      <c r="F17" s="552">
        <v>0</v>
      </c>
      <c r="G17" s="552"/>
    </row>
    <row r="18" spans="2:7" ht="14.25" hidden="1" customHeight="1" thickBot="1" x14ac:dyDescent="0.25">
      <c r="B18" s="377">
        <v>22020203</v>
      </c>
      <c r="C18" s="378" t="s">
        <v>1130</v>
      </c>
      <c r="D18" s="740" t="s">
        <v>1283</v>
      </c>
      <c r="E18" s="551"/>
      <c r="F18" s="552">
        <v>0</v>
      </c>
      <c r="G18" s="552"/>
    </row>
    <row r="19" spans="2:7" ht="14.25" hidden="1" customHeight="1" thickBot="1" x14ac:dyDescent="0.25">
      <c r="B19" s="377">
        <v>22020204</v>
      </c>
      <c r="C19" s="378" t="s">
        <v>1131</v>
      </c>
      <c r="D19" s="740" t="s">
        <v>1284</v>
      </c>
      <c r="E19" s="551"/>
      <c r="F19" s="552">
        <v>0</v>
      </c>
      <c r="G19" s="552"/>
    </row>
    <row r="20" spans="2:7" ht="14.25" hidden="1" customHeight="1" thickBot="1" x14ac:dyDescent="0.25">
      <c r="B20" s="377">
        <v>22020205</v>
      </c>
      <c r="C20" s="378" t="s">
        <v>1132</v>
      </c>
      <c r="D20" s="740" t="s">
        <v>1285</v>
      </c>
      <c r="E20" s="551"/>
      <c r="F20" s="552">
        <v>0</v>
      </c>
      <c r="G20" s="552"/>
    </row>
    <row r="21" spans="2:7" ht="14.25" hidden="1" customHeight="1" thickBot="1" x14ac:dyDescent="0.25">
      <c r="B21" s="377">
        <v>22020206</v>
      </c>
      <c r="C21" s="378" t="s">
        <v>1133</v>
      </c>
      <c r="D21" s="740" t="s">
        <v>1286</v>
      </c>
      <c r="E21" s="551"/>
      <c r="F21" s="552">
        <v>0</v>
      </c>
      <c r="G21" s="552"/>
    </row>
    <row r="22" spans="2:7" ht="14.25" hidden="1" customHeight="1" thickBot="1" x14ac:dyDescent="0.25">
      <c r="B22" s="377">
        <v>22020207</v>
      </c>
      <c r="C22" s="378" t="s">
        <v>1134</v>
      </c>
      <c r="D22" s="740" t="s">
        <v>1287</v>
      </c>
      <c r="E22" s="551"/>
      <c r="F22" s="552">
        <v>0</v>
      </c>
      <c r="G22" s="552"/>
    </row>
    <row r="23" spans="2:7" ht="14.25" hidden="1" customHeight="1" thickBot="1" x14ac:dyDescent="0.25">
      <c r="B23" s="377">
        <v>22020208</v>
      </c>
      <c r="C23" s="378" t="s">
        <v>1135</v>
      </c>
      <c r="D23" s="740" t="s">
        <v>1288</v>
      </c>
      <c r="E23" s="551"/>
      <c r="F23" s="552">
        <v>0</v>
      </c>
      <c r="G23" s="552"/>
    </row>
    <row r="24" spans="2:7" ht="14.25" hidden="1" customHeight="1" thickBot="1" x14ac:dyDescent="0.25">
      <c r="B24" s="377">
        <v>22020209</v>
      </c>
      <c r="C24" s="378" t="s">
        <v>1136</v>
      </c>
      <c r="D24" s="740" t="s">
        <v>1289</v>
      </c>
      <c r="E24" s="551"/>
      <c r="F24" s="552">
        <v>0</v>
      </c>
      <c r="G24" s="552"/>
    </row>
    <row r="25" spans="2:7" hidden="1" x14ac:dyDescent="0.2">
      <c r="B25" s="377">
        <v>22020210</v>
      </c>
      <c r="C25" s="378" t="s">
        <v>1137</v>
      </c>
      <c r="D25" s="740" t="s">
        <v>1290</v>
      </c>
      <c r="E25" s="551"/>
      <c r="F25" s="552">
        <v>0</v>
      </c>
      <c r="G25" s="552"/>
    </row>
    <row r="26" spans="2:7" ht="15.75" hidden="1" thickBot="1" x14ac:dyDescent="0.3">
      <c r="B26" s="384"/>
      <c r="C26" s="385" t="s">
        <v>1138</v>
      </c>
      <c r="D26" s="741">
        <v>0</v>
      </c>
      <c r="E26" s="559">
        <f>SUM(E16:E25)</f>
        <v>0</v>
      </c>
      <c r="F26" s="560">
        <v>0</v>
      </c>
      <c r="G26" s="560"/>
    </row>
    <row r="27" spans="2:7" ht="15" x14ac:dyDescent="0.25">
      <c r="B27" s="373">
        <v>22020300</v>
      </c>
      <c r="C27" s="374" t="s">
        <v>58</v>
      </c>
      <c r="D27" s="742"/>
      <c r="E27" s="548"/>
      <c r="F27" s="549"/>
      <c r="G27" s="549"/>
    </row>
    <row r="28" spans="2:7" ht="15" thickBot="1" x14ac:dyDescent="0.25">
      <c r="B28" s="377">
        <v>22020301</v>
      </c>
      <c r="C28" s="378" t="s">
        <v>1139</v>
      </c>
      <c r="D28" s="740" t="s">
        <v>1291</v>
      </c>
      <c r="E28" s="551">
        <v>218410</v>
      </c>
      <c r="F28" s="552">
        <v>600000</v>
      </c>
      <c r="G28" s="552"/>
    </row>
    <row r="29" spans="2:7" ht="14.25" hidden="1" customHeight="1" thickBot="1" x14ac:dyDescent="0.25">
      <c r="B29" s="377">
        <v>22020302</v>
      </c>
      <c r="C29" s="378" t="s">
        <v>1140</v>
      </c>
      <c r="D29" s="740" t="s">
        <v>1292</v>
      </c>
      <c r="E29" s="551"/>
      <c r="F29" s="552">
        <v>0</v>
      </c>
      <c r="G29" s="552"/>
    </row>
    <row r="30" spans="2:7" ht="14.25" hidden="1" customHeight="1" thickBot="1" x14ac:dyDescent="0.25">
      <c r="B30" s="377">
        <v>22020303</v>
      </c>
      <c r="C30" s="378" t="s">
        <v>1141</v>
      </c>
      <c r="D30" s="740" t="s">
        <v>1293</v>
      </c>
      <c r="E30" s="551"/>
      <c r="F30" s="552">
        <v>0</v>
      </c>
      <c r="G30" s="552"/>
    </row>
    <row r="31" spans="2:7" ht="14.25" hidden="1" customHeight="1" thickBot="1" x14ac:dyDescent="0.25">
      <c r="B31" s="377">
        <v>22020304</v>
      </c>
      <c r="C31" s="378" t="s">
        <v>1142</v>
      </c>
      <c r="D31" s="740" t="s">
        <v>1294</v>
      </c>
      <c r="E31" s="551"/>
      <c r="F31" s="552">
        <v>0</v>
      </c>
      <c r="G31" s="552"/>
    </row>
    <row r="32" spans="2:7" ht="14.25" hidden="1" customHeight="1" thickBot="1" x14ac:dyDescent="0.25">
      <c r="B32" s="377">
        <v>22020305</v>
      </c>
      <c r="C32" s="378" t="s">
        <v>1143</v>
      </c>
      <c r="D32" s="740" t="s">
        <v>1295</v>
      </c>
      <c r="E32" s="551"/>
      <c r="F32" s="552">
        <v>0</v>
      </c>
      <c r="G32" s="552"/>
    </row>
    <row r="33" spans="2:7" ht="14.25" hidden="1" customHeight="1" thickBot="1" x14ac:dyDescent="0.25">
      <c r="B33" s="377">
        <v>22020306</v>
      </c>
      <c r="C33" s="378" t="s">
        <v>1144</v>
      </c>
      <c r="D33" s="740" t="s">
        <v>1296</v>
      </c>
      <c r="E33" s="551"/>
      <c r="F33" s="552">
        <v>0</v>
      </c>
      <c r="G33" s="552"/>
    </row>
    <row r="34" spans="2:7" ht="14.25" hidden="1" customHeight="1" thickBot="1" x14ac:dyDescent="0.25">
      <c r="B34" s="377">
        <v>22020307</v>
      </c>
      <c r="C34" s="378" t="s">
        <v>1145</v>
      </c>
      <c r="D34" s="740" t="s">
        <v>1297</v>
      </c>
      <c r="E34" s="551"/>
      <c r="F34" s="552">
        <v>0</v>
      </c>
      <c r="G34" s="552"/>
    </row>
    <row r="35" spans="2:7" ht="14.25" hidden="1" customHeight="1" thickBot="1" x14ac:dyDescent="0.25">
      <c r="B35" s="377">
        <v>22020308</v>
      </c>
      <c r="C35" s="378" t="s">
        <v>1146</v>
      </c>
      <c r="D35" s="740" t="s">
        <v>1298</v>
      </c>
      <c r="E35" s="551"/>
      <c r="F35" s="552">
        <v>0</v>
      </c>
      <c r="G35" s="552"/>
    </row>
    <row r="36" spans="2:7" ht="14.25" hidden="1" customHeight="1" thickBot="1" x14ac:dyDescent="0.25">
      <c r="B36" s="377">
        <v>22020309</v>
      </c>
      <c r="C36" s="378" t="s">
        <v>1147</v>
      </c>
      <c r="D36" s="740" t="s">
        <v>1299</v>
      </c>
      <c r="E36" s="551"/>
      <c r="F36" s="552">
        <v>0</v>
      </c>
      <c r="G36" s="552"/>
    </row>
    <row r="37" spans="2:7" ht="14.25" hidden="1" customHeight="1" thickBot="1" x14ac:dyDescent="0.25">
      <c r="B37" s="377">
        <v>22020310</v>
      </c>
      <c r="C37" s="378" t="s">
        <v>1148</v>
      </c>
      <c r="D37" s="740" t="s">
        <v>1300</v>
      </c>
      <c r="E37" s="551"/>
      <c r="F37" s="552">
        <v>0</v>
      </c>
      <c r="G37" s="552"/>
    </row>
    <row r="38" spans="2:7" ht="14.25" hidden="1" customHeight="1" thickBot="1" x14ac:dyDescent="0.25">
      <c r="B38" s="377">
        <v>22020311</v>
      </c>
      <c r="C38" s="378" t="s">
        <v>1149</v>
      </c>
      <c r="D38" s="740" t="s">
        <v>1301</v>
      </c>
      <c r="E38" s="551"/>
      <c r="F38" s="552">
        <v>0</v>
      </c>
      <c r="G38" s="552"/>
    </row>
    <row r="39" spans="2:7" ht="14.25" hidden="1" customHeight="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59">
        <f>SUM(E28:E40)</f>
        <v>218410</v>
      </c>
      <c r="F41" s="560">
        <v>600000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174720</v>
      </c>
      <c r="F43" s="552">
        <v>480000</v>
      </c>
      <c r="G43" s="552"/>
    </row>
    <row r="44" spans="2:7" x14ac:dyDescent="0.2">
      <c r="B44" s="377">
        <v>22020402</v>
      </c>
      <c r="C44" s="378" t="s">
        <v>1154</v>
      </c>
      <c r="D44" s="740" t="s">
        <v>1305</v>
      </c>
      <c r="E44" s="551">
        <v>131040</v>
      </c>
      <c r="F44" s="552">
        <v>360000</v>
      </c>
      <c r="G44" s="552"/>
    </row>
    <row r="45" spans="2:7" hidden="1" x14ac:dyDescent="0.2">
      <c r="B45" s="377">
        <v>22020403</v>
      </c>
      <c r="C45" s="378" t="s">
        <v>1155</v>
      </c>
      <c r="D45" s="740" t="s">
        <v>1306</v>
      </c>
      <c r="E45" s="551">
        <v>0</v>
      </c>
      <c r="F45" s="552">
        <v>0</v>
      </c>
      <c r="G45" s="552"/>
    </row>
    <row r="46" spans="2:7" hidden="1" x14ac:dyDescent="0.2">
      <c r="B46" s="377">
        <v>22020404</v>
      </c>
      <c r="C46" s="378" t="s">
        <v>1156</v>
      </c>
      <c r="D46" s="740" t="s">
        <v>1307</v>
      </c>
      <c r="E46" s="551">
        <v>0</v>
      </c>
      <c r="F46" s="552">
        <v>0</v>
      </c>
      <c r="G46" s="552"/>
    </row>
    <row r="47" spans="2:7" ht="15" thickBot="1" x14ac:dyDescent="0.25">
      <c r="B47" s="377">
        <v>22020405</v>
      </c>
      <c r="C47" s="378" t="s">
        <v>1157</v>
      </c>
      <c r="D47" s="740" t="s">
        <v>1308</v>
      </c>
      <c r="E47" s="551">
        <v>21840</v>
      </c>
      <c r="F47" s="552">
        <v>60000</v>
      </c>
      <c r="G47" s="552"/>
    </row>
    <row r="48" spans="2:7" ht="15" hidden="1" thickBot="1" x14ac:dyDescent="0.25">
      <c r="B48" s="377">
        <v>22020406</v>
      </c>
      <c r="C48" s="378" t="s">
        <v>1158</v>
      </c>
      <c r="D48" s="740" t="s">
        <v>1309</v>
      </c>
      <c r="E48" s="551"/>
      <c r="F48" s="552">
        <v>0</v>
      </c>
      <c r="G48" s="552"/>
    </row>
    <row r="49" spans="2:7" ht="15" hidden="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v>0</v>
      </c>
      <c r="F55" s="552">
        <v>0</v>
      </c>
      <c r="G55" s="552"/>
    </row>
    <row r="56" spans="2:7" ht="15.75" thickBot="1" x14ac:dyDescent="0.3">
      <c r="B56" s="384"/>
      <c r="C56" s="385" t="s">
        <v>1167</v>
      </c>
      <c r="D56" s="741">
        <v>0</v>
      </c>
      <c r="E56" s="559">
        <f>SUM(E43:E55)</f>
        <v>327600</v>
      </c>
      <c r="F56" s="560">
        <v>900000</v>
      </c>
      <c r="G56" s="560"/>
    </row>
    <row r="57" spans="2:7" ht="15" hidden="1" x14ac:dyDescent="0.25">
      <c r="B57" s="373">
        <v>22020500</v>
      </c>
      <c r="C57" s="374" t="s">
        <v>62</v>
      </c>
      <c r="D57" s="742"/>
      <c r="E57" s="548"/>
      <c r="F57" s="549"/>
      <c r="G57" s="549"/>
    </row>
    <row r="58" spans="2:7" hidden="1" x14ac:dyDescent="0.2">
      <c r="B58" s="377">
        <v>22020501</v>
      </c>
      <c r="C58" s="378" t="s">
        <v>1168</v>
      </c>
      <c r="D58" s="740" t="s">
        <v>1317</v>
      </c>
      <c r="E58" s="551"/>
      <c r="F58" s="552">
        <v>0</v>
      </c>
      <c r="G58" s="552"/>
    </row>
    <row r="59" spans="2:7" hidden="1" x14ac:dyDescent="0.2">
      <c r="B59" s="377">
        <v>22020502</v>
      </c>
      <c r="C59" s="378" t="s">
        <v>1169</v>
      </c>
      <c r="D59" s="740" t="s">
        <v>1318</v>
      </c>
      <c r="E59" s="551"/>
      <c r="F59" s="552">
        <v>0</v>
      </c>
      <c r="G59" s="552"/>
    </row>
    <row r="60" spans="2:7" ht="15.75" hidden="1" thickBot="1" x14ac:dyDescent="0.3">
      <c r="B60" s="384"/>
      <c r="C60" s="385" t="s">
        <v>1170</v>
      </c>
      <c r="D60" s="741">
        <v>0</v>
      </c>
      <c r="E60" s="559">
        <f>SUM(E58:E59)</f>
        <v>0</v>
      </c>
      <c r="F60" s="560">
        <v>0</v>
      </c>
      <c r="G60" s="560"/>
    </row>
    <row r="61" spans="2:7" ht="15" hidden="1"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idden="1" x14ac:dyDescent="0.2">
      <c r="B63" s="377">
        <v>22020602</v>
      </c>
      <c r="C63" s="378" t="s">
        <v>1172</v>
      </c>
      <c r="D63" s="740" t="s">
        <v>1320</v>
      </c>
      <c r="E63" s="551"/>
      <c r="F63" s="552">
        <v>0</v>
      </c>
      <c r="G63" s="552"/>
    </row>
    <row r="64" spans="2:7" hidden="1" x14ac:dyDescent="0.2">
      <c r="B64" s="377">
        <v>22020603</v>
      </c>
      <c r="C64" s="378" t="s">
        <v>1173</v>
      </c>
      <c r="D64" s="740" t="s">
        <v>1321</v>
      </c>
      <c r="E64" s="551"/>
      <c r="F64" s="552">
        <v>0</v>
      </c>
      <c r="G64" s="552"/>
    </row>
    <row r="65" spans="2:7" hidden="1" x14ac:dyDescent="0.2">
      <c r="B65" s="377">
        <v>22020604</v>
      </c>
      <c r="C65" s="378" t="s">
        <v>1174</v>
      </c>
      <c r="D65" s="740" t="s">
        <v>1322</v>
      </c>
      <c r="E65" s="551"/>
      <c r="F65" s="552">
        <v>0</v>
      </c>
      <c r="G65" s="552"/>
    </row>
    <row r="66" spans="2:7" hidden="1" x14ac:dyDescent="0.2">
      <c r="B66" s="377">
        <v>22020605</v>
      </c>
      <c r="C66" s="378" t="s">
        <v>1175</v>
      </c>
      <c r="D66" s="740" t="s">
        <v>1323</v>
      </c>
      <c r="E66" s="551"/>
      <c r="F66" s="552">
        <v>0</v>
      </c>
      <c r="G66" s="552"/>
    </row>
    <row r="67" spans="2:7" hidden="1" x14ac:dyDescent="0.2">
      <c r="B67" s="377">
        <v>22020606</v>
      </c>
      <c r="C67" s="378" t="s">
        <v>1176</v>
      </c>
      <c r="D67" s="740" t="s">
        <v>1324</v>
      </c>
      <c r="E67" s="551"/>
      <c r="F67" s="552">
        <v>0</v>
      </c>
      <c r="G67" s="552"/>
    </row>
    <row r="68" spans="2:7" ht="15" hidden="1" customHeight="1" x14ac:dyDescent="0.2">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 hidden="1" x14ac:dyDescent="0.25">
      <c r="B70" s="373">
        <v>22020700</v>
      </c>
      <c r="C70" s="374" t="s">
        <v>66</v>
      </c>
      <c r="D70" s="742"/>
      <c r="E70" s="548"/>
      <c r="F70" s="549"/>
      <c r="G70" s="549"/>
    </row>
    <row r="71" spans="2:7" hidden="1" x14ac:dyDescent="0.2">
      <c r="B71" s="377">
        <v>22020701</v>
      </c>
      <c r="C71" s="378" t="s">
        <v>1179</v>
      </c>
      <c r="D71" s="740" t="s">
        <v>1326</v>
      </c>
      <c r="E71" s="551"/>
      <c r="F71" s="552">
        <v>0</v>
      </c>
      <c r="G71" s="552"/>
    </row>
    <row r="72" spans="2:7" hidden="1" x14ac:dyDescent="0.2">
      <c r="B72" s="377">
        <v>22020702</v>
      </c>
      <c r="C72" s="378" t="s">
        <v>1180</v>
      </c>
      <c r="D72" s="740" t="s">
        <v>1327</v>
      </c>
      <c r="E72" s="551"/>
      <c r="F72" s="552">
        <v>0</v>
      </c>
      <c r="G72" s="552"/>
    </row>
    <row r="73" spans="2:7" hidden="1" x14ac:dyDescent="0.2">
      <c r="B73" s="377">
        <v>22020703</v>
      </c>
      <c r="C73" s="378" t="s">
        <v>1181</v>
      </c>
      <c r="D73" s="740" t="s">
        <v>1328</v>
      </c>
      <c r="E73" s="551"/>
      <c r="F73" s="552">
        <v>0</v>
      </c>
      <c r="G73" s="552"/>
    </row>
    <row r="74" spans="2:7" hidden="1" x14ac:dyDescent="0.2">
      <c r="B74" s="377">
        <v>22020704</v>
      </c>
      <c r="C74" s="378" t="s">
        <v>1182</v>
      </c>
      <c r="D74" s="740" t="s">
        <v>1329</v>
      </c>
      <c r="E74" s="551"/>
      <c r="F74" s="552">
        <v>0</v>
      </c>
      <c r="G74" s="552"/>
    </row>
    <row r="75" spans="2:7" hidden="1" x14ac:dyDescent="0.2">
      <c r="B75" s="377">
        <v>22020705</v>
      </c>
      <c r="C75" s="378" t="s">
        <v>1183</v>
      </c>
      <c r="D75" s="740" t="s">
        <v>1330</v>
      </c>
      <c r="E75" s="551"/>
      <c r="F75" s="552">
        <v>0</v>
      </c>
      <c r="G75" s="552"/>
    </row>
    <row r="76" spans="2:7" hidden="1" x14ac:dyDescent="0.2">
      <c r="B76" s="377">
        <v>22020706</v>
      </c>
      <c r="C76" s="378" t="s">
        <v>1184</v>
      </c>
      <c r="D76" s="740" t="s">
        <v>1331</v>
      </c>
      <c r="E76" s="551"/>
      <c r="F76" s="552">
        <v>0</v>
      </c>
      <c r="G76" s="552"/>
    </row>
    <row r="77" spans="2:7" hidden="1" x14ac:dyDescent="0.2">
      <c r="B77" s="377">
        <v>22020707</v>
      </c>
      <c r="C77" s="378" t="s">
        <v>1185</v>
      </c>
      <c r="D77" s="740" t="s">
        <v>1332</v>
      </c>
      <c r="E77" s="551"/>
      <c r="F77" s="552">
        <v>0</v>
      </c>
      <c r="G77" s="552"/>
    </row>
    <row r="78" spans="2:7" hidden="1" x14ac:dyDescent="0.2">
      <c r="B78" s="377">
        <v>22020708</v>
      </c>
      <c r="C78" s="378" t="s">
        <v>1186</v>
      </c>
      <c r="D78" s="740" t="s">
        <v>1333</v>
      </c>
      <c r="E78" s="551"/>
      <c r="F78" s="552">
        <v>0</v>
      </c>
      <c r="G78" s="552"/>
    </row>
    <row r="79" spans="2:7" ht="15" hidden="1" customHeight="1" x14ac:dyDescent="0.2">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 x14ac:dyDescent="0.25">
      <c r="B81" s="373">
        <v>22020800</v>
      </c>
      <c r="C81" s="374" t="s">
        <v>68</v>
      </c>
      <c r="D81" s="742"/>
      <c r="E81" s="548"/>
      <c r="F81" s="549"/>
      <c r="G81" s="549"/>
    </row>
    <row r="82" spans="2:7" x14ac:dyDescent="0.2">
      <c r="B82" s="377">
        <v>22020801</v>
      </c>
      <c r="C82" s="378" t="s">
        <v>1189</v>
      </c>
      <c r="D82" s="740" t="s">
        <v>1335</v>
      </c>
      <c r="E82" s="551">
        <v>174720</v>
      </c>
      <c r="F82" s="552">
        <v>480000</v>
      </c>
      <c r="G82" s="552"/>
    </row>
    <row r="83" spans="2:7" hidden="1" x14ac:dyDescent="0.2">
      <c r="B83" s="377">
        <v>22020802</v>
      </c>
      <c r="C83" s="378" t="s">
        <v>1190</v>
      </c>
      <c r="D83" s="740" t="s">
        <v>1336</v>
      </c>
      <c r="E83" s="551">
        <v>0</v>
      </c>
      <c r="F83" s="552">
        <v>0</v>
      </c>
      <c r="G83" s="552"/>
    </row>
    <row r="84" spans="2:7" ht="15" thickBot="1" x14ac:dyDescent="0.25">
      <c r="B84" s="377">
        <v>22020803</v>
      </c>
      <c r="C84" s="378" t="s">
        <v>1191</v>
      </c>
      <c r="D84" s="740" t="s">
        <v>1337</v>
      </c>
      <c r="E84" s="551">
        <v>21850</v>
      </c>
      <c r="F84" s="552">
        <v>60000</v>
      </c>
      <c r="G84" s="552"/>
    </row>
    <row r="85" spans="2:7" ht="15" hidden="1" thickBot="1" x14ac:dyDescent="0.25">
      <c r="B85" s="377">
        <v>22020804</v>
      </c>
      <c r="C85" s="378" t="s">
        <v>1192</v>
      </c>
      <c r="D85" s="740" t="s">
        <v>1338</v>
      </c>
      <c r="E85" s="551">
        <v>0</v>
      </c>
      <c r="F85" s="552">
        <v>0</v>
      </c>
      <c r="G85" s="552"/>
    </row>
    <row r="86" spans="2:7" ht="15" hidden="1" thickBot="1" x14ac:dyDescent="0.25">
      <c r="B86" s="377">
        <v>22020805</v>
      </c>
      <c r="C86" s="378" t="s">
        <v>1193</v>
      </c>
      <c r="D86" s="740" t="s">
        <v>1339</v>
      </c>
      <c r="E86" s="551">
        <v>0</v>
      </c>
      <c r="F86" s="552">
        <v>0</v>
      </c>
      <c r="G86" s="552"/>
    </row>
    <row r="87" spans="2:7" ht="15" hidden="1" thickBot="1" x14ac:dyDescent="0.25">
      <c r="B87" s="377">
        <v>22020806</v>
      </c>
      <c r="C87" s="378" t="s">
        <v>1194</v>
      </c>
      <c r="D87" s="740" t="s">
        <v>1340</v>
      </c>
      <c r="E87" s="551">
        <v>0</v>
      </c>
      <c r="F87" s="552">
        <v>0</v>
      </c>
      <c r="G87" s="552"/>
    </row>
    <row r="88" spans="2:7" ht="15.75" thickBot="1" x14ac:dyDescent="0.3">
      <c r="B88" s="384"/>
      <c r="C88" s="385" t="s">
        <v>1195</v>
      </c>
      <c r="D88" s="741">
        <v>0</v>
      </c>
      <c r="E88" s="559">
        <f>SUM(E82:E87)</f>
        <v>196570</v>
      </c>
      <c r="F88" s="560">
        <v>540000</v>
      </c>
      <c r="G88" s="560"/>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59">
        <f>SUM(E90:E96)</f>
        <v>0</v>
      </c>
      <c r="F97" s="560">
        <v>0</v>
      </c>
      <c r="G97" s="560"/>
    </row>
    <row r="98" spans="2:7" ht="15" hidden="1" x14ac:dyDescent="0.25">
      <c r="B98" s="373">
        <v>22021000</v>
      </c>
      <c r="C98" s="374" t="s">
        <v>72</v>
      </c>
      <c r="D98" s="742"/>
      <c r="E98" s="548"/>
      <c r="F98" s="549"/>
      <c r="G98" s="549"/>
    </row>
    <row r="99" spans="2:7" hidden="1" x14ac:dyDescent="0.2">
      <c r="B99" s="377">
        <v>22021001</v>
      </c>
      <c r="C99" s="378" t="s">
        <v>1204</v>
      </c>
      <c r="D99" s="740" t="s">
        <v>1348</v>
      </c>
      <c r="E99" s="551"/>
      <c r="F99" s="552">
        <v>0</v>
      </c>
      <c r="G99" s="552"/>
    </row>
    <row r="100" spans="2:7" hidden="1" x14ac:dyDescent="0.2">
      <c r="B100" s="377">
        <v>22021002</v>
      </c>
      <c r="C100" s="378" t="s">
        <v>1205</v>
      </c>
      <c r="D100" s="740" t="s">
        <v>1349</v>
      </c>
      <c r="E100" s="551"/>
      <c r="F100" s="552">
        <v>0</v>
      </c>
      <c r="G100" s="552"/>
    </row>
    <row r="101" spans="2:7" hidden="1" x14ac:dyDescent="0.2">
      <c r="B101" s="377">
        <v>22021003</v>
      </c>
      <c r="C101" s="378" t="s">
        <v>1206</v>
      </c>
      <c r="D101" s="740" t="s">
        <v>1350</v>
      </c>
      <c r="E101" s="551"/>
      <c r="F101" s="552">
        <v>0</v>
      </c>
      <c r="G101" s="552"/>
    </row>
    <row r="102" spans="2:7" hidden="1" x14ac:dyDescent="0.2">
      <c r="B102" s="377">
        <v>22021004</v>
      </c>
      <c r="C102" s="378" t="s">
        <v>1207</v>
      </c>
      <c r="D102" s="740" t="s">
        <v>1351</v>
      </c>
      <c r="E102" s="551"/>
      <c r="F102" s="552">
        <v>0</v>
      </c>
      <c r="G102" s="552"/>
    </row>
    <row r="103" spans="2:7" hidden="1" x14ac:dyDescent="0.2">
      <c r="B103" s="377">
        <v>22021006</v>
      </c>
      <c r="C103" s="378" t="s">
        <v>1208</v>
      </c>
      <c r="D103" s="740" t="s">
        <v>1352</v>
      </c>
      <c r="E103" s="551"/>
      <c r="F103" s="552">
        <v>0</v>
      </c>
      <c r="G103" s="552"/>
    </row>
    <row r="104" spans="2:7" hidden="1" x14ac:dyDescent="0.2">
      <c r="B104" s="377">
        <v>22021007</v>
      </c>
      <c r="C104" s="378" t="s">
        <v>1209</v>
      </c>
      <c r="D104" s="740" t="s">
        <v>1353</v>
      </c>
      <c r="E104" s="551"/>
      <c r="F104" s="552">
        <v>0</v>
      </c>
      <c r="G104" s="552"/>
    </row>
    <row r="105" spans="2:7" hidden="1" x14ac:dyDescent="0.2">
      <c r="B105" s="377">
        <v>22021008</v>
      </c>
      <c r="C105" s="378" t="s">
        <v>1210</v>
      </c>
      <c r="D105" s="740" t="s">
        <v>1354</v>
      </c>
      <c r="E105" s="551"/>
      <c r="F105" s="552">
        <v>0</v>
      </c>
      <c r="G105" s="552"/>
    </row>
    <row r="106" spans="2:7" hidden="1" x14ac:dyDescent="0.2">
      <c r="B106" s="377">
        <v>22021009</v>
      </c>
      <c r="C106" s="378" t="s">
        <v>1211</v>
      </c>
      <c r="D106" s="740" t="s">
        <v>1355</v>
      </c>
      <c r="E106" s="551"/>
      <c r="F106" s="552">
        <v>0</v>
      </c>
      <c r="G106" s="552"/>
    </row>
    <row r="107" spans="2:7" hidden="1" x14ac:dyDescent="0.2">
      <c r="B107" s="377">
        <v>22021010</v>
      </c>
      <c r="C107" s="378" t="s">
        <v>1212</v>
      </c>
      <c r="D107" s="740" t="s">
        <v>1356</v>
      </c>
      <c r="E107" s="551"/>
      <c r="F107" s="552">
        <v>0</v>
      </c>
      <c r="G107" s="552"/>
    </row>
    <row r="108" spans="2:7" hidden="1" x14ac:dyDescent="0.2">
      <c r="B108" s="377">
        <v>22021014</v>
      </c>
      <c r="C108" s="378" t="s">
        <v>1213</v>
      </c>
      <c r="D108" s="740" t="s">
        <v>1357</v>
      </c>
      <c r="E108" s="551"/>
      <c r="F108" s="552">
        <v>0</v>
      </c>
      <c r="G108" s="552"/>
    </row>
    <row r="109" spans="2:7" hidden="1" x14ac:dyDescent="0.2">
      <c r="B109" s="377">
        <v>22021020</v>
      </c>
      <c r="C109" s="378" t="s">
        <v>1214</v>
      </c>
      <c r="D109" s="740" t="s">
        <v>1358</v>
      </c>
      <c r="E109" s="551"/>
      <c r="F109" s="552">
        <v>0</v>
      </c>
      <c r="G109" s="552"/>
    </row>
    <row r="110" spans="2:7" hidden="1" x14ac:dyDescent="0.2">
      <c r="B110" s="377">
        <v>22021037</v>
      </c>
      <c r="C110" s="378" t="s">
        <v>1215</v>
      </c>
      <c r="D110" s="740" t="s">
        <v>1359</v>
      </c>
      <c r="E110" s="551"/>
      <c r="F110" s="552">
        <v>0</v>
      </c>
      <c r="G110" s="552"/>
    </row>
    <row r="111" spans="2:7" hidden="1" x14ac:dyDescent="0.2">
      <c r="B111" s="377">
        <v>22021041</v>
      </c>
      <c r="C111" s="378" t="s">
        <v>1216</v>
      </c>
      <c r="D111" s="740" t="s">
        <v>1360</v>
      </c>
      <c r="E111" s="551"/>
      <c r="F111" s="552">
        <v>0</v>
      </c>
      <c r="G111" s="552"/>
    </row>
    <row r="112" spans="2:7" hidden="1" x14ac:dyDescent="0.2">
      <c r="B112" s="377">
        <v>22021042</v>
      </c>
      <c r="C112" s="378" t="s">
        <v>1217</v>
      </c>
      <c r="D112" s="740" t="s">
        <v>1361</v>
      </c>
      <c r="E112" s="551"/>
      <c r="F112" s="552">
        <v>0</v>
      </c>
      <c r="G112" s="552"/>
    </row>
    <row r="113" spans="2:7" ht="15.75" hidden="1" thickBot="1" x14ac:dyDescent="0.3">
      <c r="B113" s="384"/>
      <c r="C113" s="385" t="s">
        <v>1219</v>
      </c>
      <c r="D113" s="741">
        <v>0</v>
      </c>
      <c r="E113" s="559">
        <f>SUM(E99:E112)</f>
        <v>0</v>
      </c>
      <c r="F113" s="560">
        <v>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
        <v>1362</v>
      </c>
      <c r="E116" s="551"/>
      <c r="F116" s="552">
        <v>0</v>
      </c>
      <c r="G116" s="552"/>
    </row>
    <row r="117" spans="2:7" hidden="1" x14ac:dyDescent="0.2">
      <c r="B117" s="377">
        <v>22030102</v>
      </c>
      <c r="C117" s="378" t="s">
        <v>1222</v>
      </c>
      <c r="D117" s="740" t="s">
        <v>1363</v>
      </c>
      <c r="E117" s="551"/>
      <c r="F117" s="552">
        <v>0</v>
      </c>
      <c r="G117" s="552"/>
    </row>
    <row r="118" spans="2:7" hidden="1" x14ac:dyDescent="0.2">
      <c r="B118" s="377">
        <v>22030103</v>
      </c>
      <c r="C118" s="378" t="s">
        <v>1223</v>
      </c>
      <c r="D118" s="740" t="s">
        <v>1364</v>
      </c>
      <c r="E118" s="551"/>
      <c r="F118" s="552">
        <v>0</v>
      </c>
      <c r="G118" s="552"/>
    </row>
    <row r="119" spans="2:7" hidden="1" x14ac:dyDescent="0.2">
      <c r="B119" s="377">
        <v>22030104</v>
      </c>
      <c r="C119" s="378" t="s">
        <v>1224</v>
      </c>
      <c r="D119" s="740" t="s">
        <v>1365</v>
      </c>
      <c r="E119" s="551"/>
      <c r="F119" s="552">
        <v>0</v>
      </c>
      <c r="G119" s="552"/>
    </row>
    <row r="120" spans="2:7" hidden="1" x14ac:dyDescent="0.2">
      <c r="B120" s="377">
        <v>22030105</v>
      </c>
      <c r="C120" s="378" t="s">
        <v>1225</v>
      </c>
      <c r="D120" s="740" t="s">
        <v>1366</v>
      </c>
      <c r="E120" s="551"/>
      <c r="F120" s="552">
        <v>0</v>
      </c>
      <c r="G120" s="552"/>
    </row>
    <row r="121" spans="2:7" hidden="1" x14ac:dyDescent="0.2">
      <c r="B121" s="377">
        <v>22030106</v>
      </c>
      <c r="C121" s="378" t="s">
        <v>688</v>
      </c>
      <c r="D121" s="740" t="s">
        <v>1367</v>
      </c>
      <c r="E121" s="551"/>
      <c r="F121" s="552">
        <v>0</v>
      </c>
      <c r="G121" s="552"/>
    </row>
    <row r="122" spans="2:7" hidden="1" x14ac:dyDescent="0.2">
      <c r="B122" s="377">
        <v>22030107</v>
      </c>
      <c r="C122" s="378" t="s">
        <v>1226</v>
      </c>
      <c r="D122" s="740" t="s">
        <v>1368</v>
      </c>
      <c r="E122" s="551"/>
      <c r="F122" s="552">
        <v>0</v>
      </c>
      <c r="G122" s="552"/>
    </row>
    <row r="123" spans="2:7" hidden="1" x14ac:dyDescent="0.2">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hidden="1" x14ac:dyDescent="0.25">
      <c r="B125" s="373">
        <v>22040000</v>
      </c>
      <c r="C125" s="374" t="s">
        <v>1229</v>
      </c>
      <c r="D125" s="742"/>
      <c r="E125" s="548"/>
      <c r="F125" s="549"/>
      <c r="G125" s="549"/>
    </row>
    <row r="126" spans="2:7" ht="15" hidden="1" x14ac:dyDescent="0.25">
      <c r="B126" s="373">
        <v>22040100</v>
      </c>
      <c r="C126" s="374" t="s">
        <v>76</v>
      </c>
      <c r="D126" s="742"/>
      <c r="E126" s="548"/>
      <c r="F126" s="549"/>
      <c r="G126" s="549"/>
    </row>
    <row r="127" spans="2:7" hidden="1" x14ac:dyDescent="0.2">
      <c r="B127" s="377">
        <v>22040101</v>
      </c>
      <c r="C127" s="378" t="s">
        <v>1231</v>
      </c>
      <c r="D127" s="740" t="s">
        <v>1370</v>
      </c>
      <c r="E127" s="551"/>
      <c r="F127" s="552">
        <v>0</v>
      </c>
      <c r="G127" s="552"/>
    </row>
    <row r="128" spans="2:7" hidden="1" x14ac:dyDescent="0.2">
      <c r="B128" s="377">
        <v>22040103</v>
      </c>
      <c r="C128" s="378" t="s">
        <v>1232</v>
      </c>
      <c r="D128" s="740" t="s">
        <v>1371</v>
      </c>
      <c r="E128" s="551"/>
      <c r="F128" s="552">
        <v>0</v>
      </c>
      <c r="G128" s="552"/>
    </row>
    <row r="129" spans="2:7" hidden="1" x14ac:dyDescent="0.2">
      <c r="B129" s="377">
        <v>22040105</v>
      </c>
      <c r="C129" s="378" t="s">
        <v>1233</v>
      </c>
      <c r="D129" s="740" t="s">
        <v>1372</v>
      </c>
      <c r="E129" s="551"/>
      <c r="F129" s="552">
        <v>0</v>
      </c>
      <c r="G129" s="552"/>
    </row>
    <row r="130" spans="2:7" hidden="1" x14ac:dyDescent="0.2">
      <c r="B130" s="377">
        <v>22040107</v>
      </c>
      <c r="C130" s="378" t="s">
        <v>1234</v>
      </c>
      <c r="D130" s="740" t="s">
        <v>1373</v>
      </c>
      <c r="E130" s="551"/>
      <c r="F130" s="552">
        <v>0</v>
      </c>
      <c r="G130" s="552"/>
    </row>
    <row r="131" spans="2:7" hidden="1" x14ac:dyDescent="0.2">
      <c r="B131" s="377">
        <v>22040109</v>
      </c>
      <c r="C131" s="378" t="s">
        <v>1235</v>
      </c>
      <c r="D131" s="740" t="s">
        <v>1374</v>
      </c>
      <c r="E131" s="551"/>
      <c r="F131" s="552">
        <v>0</v>
      </c>
      <c r="G131" s="552"/>
    </row>
    <row r="132" spans="2:7" hidden="1" x14ac:dyDescent="0.2">
      <c r="B132" s="377">
        <v>22040110</v>
      </c>
      <c r="C132" s="378" t="s">
        <v>1236</v>
      </c>
      <c r="D132" s="740" t="s">
        <v>1375</v>
      </c>
      <c r="E132" s="551"/>
      <c r="F132" s="552">
        <v>0</v>
      </c>
      <c r="G132" s="552"/>
    </row>
    <row r="133" spans="2:7" hidden="1" x14ac:dyDescent="0.2">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
        <v>1377</v>
      </c>
      <c r="E136" s="551"/>
      <c r="F136" s="552">
        <v>0</v>
      </c>
      <c r="G136" s="552"/>
    </row>
    <row r="137" spans="2:7" hidden="1" x14ac:dyDescent="0.2">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
        <v>1379</v>
      </c>
      <c r="E141" s="551"/>
      <c r="F141" s="552">
        <v>0</v>
      </c>
      <c r="G141" s="552"/>
    </row>
    <row r="142" spans="2:7" hidden="1" x14ac:dyDescent="0.2">
      <c r="B142" s="377">
        <v>22050102</v>
      </c>
      <c r="C142" s="378" t="s">
        <v>1244</v>
      </c>
      <c r="D142" s="740" t="s">
        <v>1380</v>
      </c>
      <c r="E142" s="551"/>
      <c r="F142" s="552">
        <v>0</v>
      </c>
      <c r="G142" s="552"/>
    </row>
    <row r="143" spans="2:7" hidden="1" x14ac:dyDescent="0.2">
      <c r="B143" s="377">
        <v>22050104</v>
      </c>
      <c r="C143" s="378" t="s">
        <v>1245</v>
      </c>
      <c r="D143" s="740" t="s">
        <v>1381</v>
      </c>
      <c r="E143" s="551"/>
      <c r="F143" s="552">
        <v>0</v>
      </c>
      <c r="G143" s="552"/>
    </row>
    <row r="144" spans="2:7" hidden="1" x14ac:dyDescent="0.2">
      <c r="B144" s="377">
        <v>22050105</v>
      </c>
      <c r="C144" s="378" t="s">
        <v>1246</v>
      </c>
      <c r="D144" s="740" t="s">
        <v>1382</v>
      </c>
      <c r="E144" s="551"/>
      <c r="F144" s="552">
        <v>0</v>
      </c>
      <c r="G144" s="552"/>
    </row>
    <row r="145" spans="2:7" hidden="1" x14ac:dyDescent="0.2">
      <c r="B145" s="377">
        <v>22050106</v>
      </c>
      <c r="C145" s="378" t="s">
        <v>1247</v>
      </c>
      <c r="D145" s="740" t="s">
        <v>1383</v>
      </c>
      <c r="E145" s="551"/>
      <c r="F145" s="552">
        <v>0</v>
      </c>
      <c r="G145" s="552"/>
    </row>
    <row r="146" spans="2:7" hidden="1" x14ac:dyDescent="0.2">
      <c r="B146" s="377">
        <v>22050107</v>
      </c>
      <c r="C146" s="378" t="s">
        <v>1248</v>
      </c>
      <c r="D146" s="740" t="s">
        <v>1384</v>
      </c>
      <c r="E146" s="551"/>
      <c r="F146" s="552">
        <v>0</v>
      </c>
      <c r="G146" s="552"/>
    </row>
    <row r="147" spans="2:7" hidden="1" x14ac:dyDescent="0.2">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
        <v>1387</v>
      </c>
      <c r="E154" s="551"/>
      <c r="F154" s="552">
        <v>0</v>
      </c>
      <c r="G154" s="552"/>
    </row>
    <row r="155" spans="2:7" hidden="1" x14ac:dyDescent="0.2">
      <c r="B155" s="377">
        <v>22070102</v>
      </c>
      <c r="C155" s="378" t="s">
        <v>1254</v>
      </c>
      <c r="D155" s="740" t="s">
        <v>1388</v>
      </c>
      <c r="E155" s="551"/>
      <c r="F155" s="552">
        <v>0</v>
      </c>
      <c r="G155" s="552"/>
    </row>
    <row r="156" spans="2:7" hidden="1" x14ac:dyDescent="0.2">
      <c r="B156" s="377">
        <v>22070103</v>
      </c>
      <c r="C156" s="378" t="s">
        <v>1255</v>
      </c>
      <c r="D156" s="740" t="s">
        <v>1389</v>
      </c>
      <c r="E156" s="551"/>
      <c r="F156" s="552">
        <v>0</v>
      </c>
      <c r="G156" s="552"/>
    </row>
    <row r="157" spans="2:7" hidden="1" x14ac:dyDescent="0.2">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
        <v>1391</v>
      </c>
      <c r="E161" s="551"/>
      <c r="F161" s="552">
        <v>0</v>
      </c>
      <c r="G161" s="552"/>
    </row>
    <row r="162" spans="2:7" hidden="1" x14ac:dyDescent="0.2">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
        <v>1393</v>
      </c>
      <c r="E167" s="551"/>
      <c r="F167" s="552">
        <v>0</v>
      </c>
      <c r="G167" s="552"/>
    </row>
    <row r="168" spans="2:7" hidden="1" x14ac:dyDescent="0.2">
      <c r="B168" s="377">
        <v>23040102</v>
      </c>
      <c r="C168" s="378" t="s">
        <v>1263</v>
      </c>
      <c r="D168" s="740" t="s">
        <v>1394</v>
      </c>
      <c r="E168" s="551"/>
      <c r="F168" s="552">
        <v>0</v>
      </c>
      <c r="G168" s="552"/>
    </row>
    <row r="169" spans="2:7" hidden="1" x14ac:dyDescent="0.2">
      <c r="B169" s="377">
        <v>23040103</v>
      </c>
      <c r="C169" s="378" t="s">
        <v>1264</v>
      </c>
      <c r="D169" s="740" t="s">
        <v>1395</v>
      </c>
      <c r="E169" s="551"/>
      <c r="F169" s="552">
        <v>0</v>
      </c>
      <c r="G169" s="552"/>
    </row>
    <row r="170" spans="2:7" hidden="1" x14ac:dyDescent="0.2">
      <c r="B170" s="377">
        <v>23040104</v>
      </c>
      <c r="C170" s="378" t="s">
        <v>1265</v>
      </c>
      <c r="D170" s="740" t="s">
        <v>1396</v>
      </c>
      <c r="E170" s="551"/>
      <c r="F170" s="552">
        <v>0</v>
      </c>
      <c r="G170" s="552"/>
    </row>
    <row r="171" spans="2:7" hidden="1" x14ac:dyDescent="0.2">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idden="1" x14ac:dyDescent="0.2">
      <c r="B175" s="377">
        <v>23050101</v>
      </c>
      <c r="C175" s="378" t="s">
        <v>1276</v>
      </c>
      <c r="D175" s="740" t="s">
        <v>1398</v>
      </c>
      <c r="E175" s="551"/>
      <c r="F175" s="552">
        <v>0</v>
      </c>
      <c r="G175" s="552"/>
    </row>
    <row r="176" spans="2:7" hidden="1" x14ac:dyDescent="0.2">
      <c r="B176" s="377">
        <v>23050102</v>
      </c>
      <c r="C176" s="378" t="s">
        <v>1269</v>
      </c>
      <c r="D176" s="740" t="s">
        <v>1399</v>
      </c>
      <c r="E176" s="551"/>
      <c r="F176" s="552">
        <v>0</v>
      </c>
      <c r="G176" s="552"/>
    </row>
    <row r="177" spans="2:7" hidden="1" x14ac:dyDescent="0.2">
      <c r="B177" s="377">
        <v>23050103</v>
      </c>
      <c r="C177" s="378" t="s">
        <v>1270</v>
      </c>
      <c r="D177" s="740" t="s">
        <v>1400</v>
      </c>
      <c r="E177" s="551"/>
      <c r="F177" s="552">
        <v>0</v>
      </c>
      <c r="G177" s="552"/>
    </row>
    <row r="178" spans="2:7" ht="15" thickBot="1" x14ac:dyDescent="0.25">
      <c r="B178" s="377">
        <v>23050104</v>
      </c>
      <c r="C178" s="378" t="s">
        <v>1271</v>
      </c>
      <c r="D178" s="740" t="s">
        <v>1401</v>
      </c>
      <c r="E178" s="551" t="s">
        <v>1035</v>
      </c>
      <c r="F178" s="552">
        <v>5000000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0</v>
      </c>
      <c r="F180" s="559">
        <f>SUM(F175:F179)</f>
        <v>5000000</v>
      </c>
      <c r="G180" s="559"/>
    </row>
    <row r="181" spans="2:7" ht="19.5" thickBot="1" x14ac:dyDescent="0.35">
      <c r="B181" s="398"/>
      <c r="C181" s="399" t="s">
        <v>1273</v>
      </c>
      <c r="D181" s="399"/>
      <c r="E181" s="571">
        <f>E180+E172+E163+E158+E151+E148+E138+E134+E124+E113+E97+E88+E80+E69+E60+E56+E41+E26+E14</f>
        <v>1732360</v>
      </c>
      <c r="F181" s="571">
        <f>F180+F172+F163+F158+F151+F148+F138+F134+F124+F113+F97+F88+F80+F69+F60+F56+F41+F26+F14</f>
        <v>7759110</v>
      </c>
      <c r="G181" s="571"/>
    </row>
  </sheetData>
  <mergeCells count="5">
    <mergeCell ref="B1:F1"/>
    <mergeCell ref="B2:F2"/>
    <mergeCell ref="B4:F4"/>
    <mergeCell ref="B5:B6"/>
    <mergeCell ref="C5:C6"/>
  </mergeCells>
  <pageMargins left="0.98" right="0.3" top="0.37" bottom="0.36" header="0.17" footer="0.17"/>
  <pageSetup paperSize="9" scale="76" firstPageNumber="203" fitToHeight="0" orientation="portrait" r:id="rId1"/>
  <headerFooter>
    <oddFooter>&amp;C&amp;"Rockwell,Bold"&amp;14&amp;P</oddFooter>
  </headerFooter>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1:G181"/>
  <sheetViews>
    <sheetView view="pageBreakPreview" zoomScale="84" zoomScaleSheetLayoutView="84" workbookViewId="0">
      <selection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952</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v>364010</v>
      </c>
      <c r="F10" s="552">
        <v>200000</v>
      </c>
      <c r="G10" s="552"/>
    </row>
    <row r="11" spans="2:7" ht="15" thickBot="1" x14ac:dyDescent="0.25">
      <c r="B11" s="377">
        <v>22020102</v>
      </c>
      <c r="C11" s="378" t="s">
        <v>1124</v>
      </c>
      <c r="D11" s="740" t="s">
        <v>1278</v>
      </c>
      <c r="E11" s="551">
        <v>2184050</v>
      </c>
      <c r="F11" s="552">
        <v>4900000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2548060</v>
      </c>
      <c r="F14" s="560">
        <v>5100000</v>
      </c>
      <c r="G14" s="560"/>
    </row>
    <row r="15" spans="2:7" ht="15" hidden="1" x14ac:dyDescent="0.25">
      <c r="B15" s="373">
        <v>22020200</v>
      </c>
      <c r="C15" s="374" t="s">
        <v>56</v>
      </c>
      <c r="D15" s="742"/>
      <c r="E15" s="548"/>
      <c r="F15" s="549"/>
      <c r="G15" s="549"/>
    </row>
    <row r="16" spans="2:7" hidden="1" x14ac:dyDescent="0.2">
      <c r="B16" s="377">
        <v>22020201</v>
      </c>
      <c r="C16" s="378" t="s">
        <v>1128</v>
      </c>
      <c r="D16" s="740" t="s">
        <v>1281</v>
      </c>
      <c r="E16" s="551"/>
      <c r="F16" s="552">
        <v>0</v>
      </c>
      <c r="G16" s="552"/>
    </row>
    <row r="17" spans="2:7" hidden="1" x14ac:dyDescent="0.2">
      <c r="B17" s="377">
        <v>22020202</v>
      </c>
      <c r="C17" s="378" t="s">
        <v>1129</v>
      </c>
      <c r="D17" s="740" t="s">
        <v>1282</v>
      </c>
      <c r="E17" s="551"/>
      <c r="F17" s="552">
        <v>0</v>
      </c>
      <c r="G17" s="552"/>
    </row>
    <row r="18" spans="2:7" hidden="1" x14ac:dyDescent="0.2">
      <c r="B18" s="377">
        <v>22020203</v>
      </c>
      <c r="C18" s="378" t="s">
        <v>1130</v>
      </c>
      <c r="D18" s="740" t="s">
        <v>1283</v>
      </c>
      <c r="E18" s="551"/>
      <c r="F18" s="552">
        <v>0</v>
      </c>
      <c r="G18" s="552"/>
    </row>
    <row r="19" spans="2:7" hidden="1" x14ac:dyDescent="0.2">
      <c r="B19" s="377">
        <v>22020204</v>
      </c>
      <c r="C19" s="378" t="s">
        <v>1131</v>
      </c>
      <c r="D19" s="740" t="s">
        <v>1284</v>
      </c>
      <c r="E19" s="551"/>
      <c r="F19" s="552">
        <v>0</v>
      </c>
      <c r="G19" s="552"/>
    </row>
    <row r="20" spans="2:7" hidden="1" x14ac:dyDescent="0.2">
      <c r="B20" s="377">
        <v>22020205</v>
      </c>
      <c r="C20" s="378" t="s">
        <v>1132</v>
      </c>
      <c r="D20" s="740" t="s">
        <v>1285</v>
      </c>
      <c r="E20" s="551"/>
      <c r="F20" s="552">
        <v>0</v>
      </c>
      <c r="G20" s="552"/>
    </row>
    <row r="21" spans="2:7" hidden="1" x14ac:dyDescent="0.2">
      <c r="B21" s="377">
        <v>22020206</v>
      </c>
      <c r="C21" s="378" t="s">
        <v>1133</v>
      </c>
      <c r="D21" s="740" t="s">
        <v>1286</v>
      </c>
      <c r="E21" s="551"/>
      <c r="F21" s="552">
        <v>0</v>
      </c>
      <c r="G21" s="552"/>
    </row>
    <row r="22" spans="2:7" hidden="1" x14ac:dyDescent="0.2">
      <c r="B22" s="377">
        <v>22020207</v>
      </c>
      <c r="C22" s="378" t="s">
        <v>1134</v>
      </c>
      <c r="D22" s="740" t="s">
        <v>1287</v>
      </c>
      <c r="E22" s="551"/>
      <c r="F22" s="552">
        <v>0</v>
      </c>
      <c r="G22" s="552"/>
    </row>
    <row r="23" spans="2:7" hidden="1" x14ac:dyDescent="0.2">
      <c r="B23" s="377">
        <v>22020208</v>
      </c>
      <c r="C23" s="378" t="s">
        <v>1135</v>
      </c>
      <c r="D23" s="740" t="s">
        <v>1288</v>
      </c>
      <c r="E23" s="551"/>
      <c r="F23" s="552">
        <v>0</v>
      </c>
      <c r="G23" s="552"/>
    </row>
    <row r="24" spans="2:7" hidden="1" x14ac:dyDescent="0.2">
      <c r="B24" s="377">
        <v>22020209</v>
      </c>
      <c r="C24" s="378" t="s">
        <v>1136</v>
      </c>
      <c r="D24" s="740" t="s">
        <v>1289</v>
      </c>
      <c r="E24" s="551"/>
      <c r="F24" s="552">
        <v>0</v>
      </c>
      <c r="G24" s="552"/>
    </row>
    <row r="25" spans="2:7" hidden="1" x14ac:dyDescent="0.2">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ht="15" x14ac:dyDescent="0.25">
      <c r="B27" s="373">
        <v>22020300</v>
      </c>
      <c r="C27" s="374" t="s">
        <v>58</v>
      </c>
      <c r="D27" s="742"/>
      <c r="E27" s="548"/>
      <c r="F27" s="549"/>
      <c r="G27" s="549"/>
    </row>
    <row r="28" spans="2:7" ht="15" thickBot="1" x14ac:dyDescent="0.25">
      <c r="B28" s="377">
        <v>22020301</v>
      </c>
      <c r="C28" s="378" t="s">
        <v>1139</v>
      </c>
      <c r="D28" s="740" t="s">
        <v>1291</v>
      </c>
      <c r="E28" s="551">
        <v>254810</v>
      </c>
      <c r="F28" s="552">
        <v>150000</v>
      </c>
      <c r="G28" s="552"/>
    </row>
    <row r="29" spans="2:7" ht="15" hidden="1" thickBot="1" x14ac:dyDescent="0.25">
      <c r="B29" s="377">
        <v>22020302</v>
      </c>
      <c r="C29" s="378" t="s">
        <v>1140</v>
      </c>
      <c r="D29" s="740" t="s">
        <v>1292</v>
      </c>
      <c r="E29" s="551"/>
      <c r="F29" s="552">
        <v>0</v>
      </c>
      <c r="G29" s="552"/>
    </row>
    <row r="30" spans="2:7" ht="15" hidden="1" thickBot="1" x14ac:dyDescent="0.25">
      <c r="B30" s="377">
        <v>22020303</v>
      </c>
      <c r="C30" s="378" t="s">
        <v>1141</v>
      </c>
      <c r="D30" s="740" t="s">
        <v>1293</v>
      </c>
      <c r="E30" s="551"/>
      <c r="F30" s="552">
        <v>0</v>
      </c>
      <c r="G30" s="552"/>
    </row>
    <row r="31" spans="2:7" ht="15" hidden="1" thickBot="1" x14ac:dyDescent="0.25">
      <c r="B31" s="377">
        <v>22020304</v>
      </c>
      <c r="C31" s="378" t="s">
        <v>1142</v>
      </c>
      <c r="D31" s="740" t="s">
        <v>1294</v>
      </c>
      <c r="E31" s="551"/>
      <c r="F31" s="552">
        <v>0</v>
      </c>
      <c r="G31" s="552"/>
    </row>
    <row r="32" spans="2:7" ht="15" hidden="1" thickBot="1" x14ac:dyDescent="0.25">
      <c r="B32" s="377">
        <v>22020305</v>
      </c>
      <c r="C32" s="378" t="s">
        <v>1143</v>
      </c>
      <c r="D32" s="740" t="s">
        <v>1295</v>
      </c>
      <c r="E32" s="551"/>
      <c r="F32" s="552">
        <v>0</v>
      </c>
      <c r="G32" s="552"/>
    </row>
    <row r="33" spans="2:7" ht="15" hidden="1" thickBot="1" x14ac:dyDescent="0.25">
      <c r="B33" s="377">
        <v>22020306</v>
      </c>
      <c r="C33" s="378" t="s">
        <v>1144</v>
      </c>
      <c r="D33" s="740" t="s">
        <v>1296</v>
      </c>
      <c r="E33" s="551"/>
      <c r="F33" s="552">
        <v>0</v>
      </c>
      <c r="G33" s="552"/>
    </row>
    <row r="34" spans="2:7" ht="15" hidden="1" thickBot="1" x14ac:dyDescent="0.25">
      <c r="B34" s="377">
        <v>22020307</v>
      </c>
      <c r="C34" s="378" t="s">
        <v>1145</v>
      </c>
      <c r="D34" s="740" t="s">
        <v>1297</v>
      </c>
      <c r="E34" s="551"/>
      <c r="F34" s="552">
        <v>0</v>
      </c>
      <c r="G34" s="552"/>
    </row>
    <row r="35" spans="2:7" ht="15" hidden="1" thickBot="1" x14ac:dyDescent="0.25">
      <c r="B35" s="377">
        <v>22020308</v>
      </c>
      <c r="C35" s="378" t="s">
        <v>1146</v>
      </c>
      <c r="D35" s="740" t="s">
        <v>1298</v>
      </c>
      <c r="E35" s="551"/>
      <c r="F35" s="552">
        <v>0</v>
      </c>
      <c r="G35" s="552"/>
    </row>
    <row r="36" spans="2:7" ht="15" hidden="1" thickBot="1" x14ac:dyDescent="0.25">
      <c r="B36" s="377">
        <v>22020309</v>
      </c>
      <c r="C36" s="378" t="s">
        <v>1147</v>
      </c>
      <c r="D36" s="740" t="s">
        <v>1299</v>
      </c>
      <c r="E36" s="551"/>
      <c r="F36" s="552">
        <v>0</v>
      </c>
      <c r="G36" s="552"/>
    </row>
    <row r="37" spans="2:7" ht="15" hidden="1"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254810</v>
      </c>
      <c r="F41" s="560">
        <f>SUM(F28:F40)</f>
        <v>150000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109200</v>
      </c>
      <c r="F43" s="552">
        <v>100000</v>
      </c>
      <c r="G43" s="552"/>
    </row>
    <row r="44" spans="2:7" ht="15" thickBot="1" x14ac:dyDescent="0.25">
      <c r="B44" s="377">
        <v>22020402</v>
      </c>
      <c r="C44" s="378" t="s">
        <v>1154</v>
      </c>
      <c r="D44" s="740" t="s">
        <v>1305</v>
      </c>
      <c r="E44" s="551">
        <v>109200</v>
      </c>
      <c r="F44" s="552">
        <v>0</v>
      </c>
      <c r="G44" s="552"/>
    </row>
    <row r="45" spans="2:7" ht="15" hidden="1" thickBot="1" x14ac:dyDescent="0.25">
      <c r="B45" s="377">
        <v>22020403</v>
      </c>
      <c r="C45" s="378" t="s">
        <v>1155</v>
      </c>
      <c r="D45" s="740" t="s">
        <v>1306</v>
      </c>
      <c r="E45" s="551"/>
      <c r="F45" s="552">
        <v>0</v>
      </c>
      <c r="G45" s="552"/>
    </row>
    <row r="46" spans="2:7" ht="15" hidden="1" thickBot="1" x14ac:dyDescent="0.25">
      <c r="B46" s="377">
        <v>22020404</v>
      </c>
      <c r="C46" s="378" t="s">
        <v>1156</v>
      </c>
      <c r="D46" s="740" t="s">
        <v>1307</v>
      </c>
      <c r="E46" s="551"/>
      <c r="F46" s="552">
        <v>0</v>
      </c>
      <c r="G46" s="552"/>
    </row>
    <row r="47" spans="2:7" ht="15" hidden="1" thickBot="1" x14ac:dyDescent="0.25">
      <c r="B47" s="377">
        <v>22020405</v>
      </c>
      <c r="C47" s="378" t="s">
        <v>1157</v>
      </c>
      <c r="D47" s="740" t="s">
        <v>1308</v>
      </c>
      <c r="E47" s="551"/>
      <c r="F47" s="552">
        <v>0</v>
      </c>
      <c r="G47" s="552"/>
    </row>
    <row r="48" spans="2:7" ht="15" hidden="1" thickBot="1" x14ac:dyDescent="0.25">
      <c r="B48" s="377">
        <v>22020406</v>
      </c>
      <c r="C48" s="378" t="s">
        <v>1158</v>
      </c>
      <c r="D48" s="740" t="s">
        <v>1309</v>
      </c>
      <c r="E48" s="551"/>
      <c r="F48" s="552">
        <v>0</v>
      </c>
      <c r="G48" s="552"/>
    </row>
    <row r="49" spans="2:7" ht="15" hidden="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218400</v>
      </c>
      <c r="F56" s="560">
        <f>SUM(F43:F55)</f>
        <v>100000</v>
      </c>
      <c r="G56" s="560"/>
    </row>
    <row r="57" spans="2:7" ht="15" hidden="1" x14ac:dyDescent="0.25">
      <c r="B57" s="373">
        <v>22020500</v>
      </c>
      <c r="C57" s="374" t="s">
        <v>62</v>
      </c>
      <c r="D57" s="742"/>
      <c r="E57" s="548"/>
      <c r="F57" s="549"/>
      <c r="G57" s="549"/>
    </row>
    <row r="58" spans="2:7" hidden="1" x14ac:dyDescent="0.2">
      <c r="B58" s="377">
        <v>22020501</v>
      </c>
      <c r="C58" s="378" t="s">
        <v>1168</v>
      </c>
      <c r="D58" s="740" t="s">
        <v>1317</v>
      </c>
      <c r="E58" s="551"/>
      <c r="F58" s="552">
        <v>0</v>
      </c>
      <c r="G58" s="552"/>
    </row>
    <row r="59" spans="2:7" hidden="1" x14ac:dyDescent="0.2">
      <c r="B59" s="377">
        <v>22020502</v>
      </c>
      <c r="C59" s="378" t="s">
        <v>1169</v>
      </c>
      <c r="D59" s="740" t="s">
        <v>1318</v>
      </c>
      <c r="E59" s="551"/>
      <c r="F59" s="552">
        <v>0</v>
      </c>
      <c r="G59" s="552"/>
    </row>
    <row r="60" spans="2:7" ht="15.75" hidden="1" thickBot="1" x14ac:dyDescent="0.3">
      <c r="B60" s="384"/>
      <c r="C60" s="385" t="s">
        <v>1170</v>
      </c>
      <c r="D60" s="741">
        <v>0</v>
      </c>
      <c r="E60" s="560">
        <f>SUM(E58:E59)</f>
        <v>0</v>
      </c>
      <c r="F60" s="560">
        <f>SUM(F58:F59)</f>
        <v>0</v>
      </c>
      <c r="G60" s="560"/>
    </row>
    <row r="61" spans="2:7" ht="15" hidden="1"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idden="1" x14ac:dyDescent="0.2">
      <c r="B63" s="377">
        <v>22020602</v>
      </c>
      <c r="C63" s="378" t="s">
        <v>1172</v>
      </c>
      <c r="D63" s="740" t="s">
        <v>1320</v>
      </c>
      <c r="E63" s="551"/>
      <c r="F63" s="552">
        <v>0</v>
      </c>
      <c r="G63" s="552"/>
    </row>
    <row r="64" spans="2:7" hidden="1" x14ac:dyDescent="0.2">
      <c r="B64" s="377">
        <v>22020603</v>
      </c>
      <c r="C64" s="378" t="s">
        <v>1173</v>
      </c>
      <c r="D64" s="740" t="s">
        <v>1321</v>
      </c>
      <c r="E64" s="551"/>
      <c r="F64" s="552">
        <v>0</v>
      </c>
      <c r="G64" s="552"/>
    </row>
    <row r="65" spans="2:7" hidden="1" x14ac:dyDescent="0.2">
      <c r="B65" s="377">
        <v>22020604</v>
      </c>
      <c r="C65" s="378" t="s">
        <v>1174</v>
      </c>
      <c r="D65" s="740" t="s">
        <v>1322</v>
      </c>
      <c r="E65" s="551"/>
      <c r="F65" s="552">
        <v>0</v>
      </c>
      <c r="G65" s="552"/>
    </row>
    <row r="66" spans="2:7" hidden="1" x14ac:dyDescent="0.2">
      <c r="B66" s="377">
        <v>22020605</v>
      </c>
      <c r="C66" s="378" t="s">
        <v>1175</v>
      </c>
      <c r="D66" s="740" t="s">
        <v>1323</v>
      </c>
      <c r="E66" s="551"/>
      <c r="F66" s="552">
        <v>0</v>
      </c>
      <c r="G66" s="552"/>
    </row>
    <row r="67" spans="2:7" hidden="1" x14ac:dyDescent="0.2">
      <c r="B67" s="377">
        <v>22020606</v>
      </c>
      <c r="C67" s="378" t="s">
        <v>1176</v>
      </c>
      <c r="D67" s="740" t="s">
        <v>1324</v>
      </c>
      <c r="E67" s="551"/>
      <c r="F67" s="552">
        <v>0</v>
      </c>
      <c r="G67" s="552"/>
    </row>
    <row r="68" spans="2:7" hidden="1" x14ac:dyDescent="0.2">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 hidden="1" x14ac:dyDescent="0.25">
      <c r="B70" s="373">
        <v>22020700</v>
      </c>
      <c r="C70" s="374" t="s">
        <v>66</v>
      </c>
      <c r="D70" s="742"/>
      <c r="E70" s="548"/>
      <c r="F70" s="549"/>
      <c r="G70" s="549"/>
    </row>
    <row r="71" spans="2:7" hidden="1" x14ac:dyDescent="0.2">
      <c r="B71" s="377">
        <v>22020701</v>
      </c>
      <c r="C71" s="378" t="s">
        <v>1179</v>
      </c>
      <c r="D71" s="740" t="s">
        <v>1326</v>
      </c>
      <c r="E71" s="551"/>
      <c r="F71" s="552">
        <v>0</v>
      </c>
      <c r="G71" s="552"/>
    </row>
    <row r="72" spans="2:7" hidden="1" x14ac:dyDescent="0.2">
      <c r="B72" s="377">
        <v>22020702</v>
      </c>
      <c r="C72" s="378" t="s">
        <v>1180</v>
      </c>
      <c r="D72" s="740" t="s">
        <v>1327</v>
      </c>
      <c r="E72" s="551"/>
      <c r="F72" s="552">
        <v>0</v>
      </c>
      <c r="G72" s="552"/>
    </row>
    <row r="73" spans="2:7" hidden="1" x14ac:dyDescent="0.2">
      <c r="B73" s="377">
        <v>22020703</v>
      </c>
      <c r="C73" s="378" t="s">
        <v>1181</v>
      </c>
      <c r="D73" s="740" t="s">
        <v>1328</v>
      </c>
      <c r="E73" s="551"/>
      <c r="F73" s="552">
        <v>0</v>
      </c>
      <c r="G73" s="552"/>
    </row>
    <row r="74" spans="2:7" hidden="1" x14ac:dyDescent="0.2">
      <c r="B74" s="377">
        <v>22020704</v>
      </c>
      <c r="C74" s="378" t="s">
        <v>1182</v>
      </c>
      <c r="D74" s="740" t="s">
        <v>1329</v>
      </c>
      <c r="E74" s="551"/>
      <c r="F74" s="552">
        <v>0</v>
      </c>
      <c r="G74" s="552"/>
    </row>
    <row r="75" spans="2:7" hidden="1" x14ac:dyDescent="0.2">
      <c r="B75" s="377">
        <v>22020705</v>
      </c>
      <c r="C75" s="378" t="s">
        <v>1183</v>
      </c>
      <c r="D75" s="740" t="s">
        <v>1330</v>
      </c>
      <c r="E75" s="551"/>
      <c r="F75" s="552">
        <v>0</v>
      </c>
      <c r="G75" s="552"/>
    </row>
    <row r="76" spans="2:7" hidden="1" x14ac:dyDescent="0.2">
      <c r="B76" s="377">
        <v>22020706</v>
      </c>
      <c r="C76" s="378" t="s">
        <v>1184</v>
      </c>
      <c r="D76" s="740" t="s">
        <v>1331</v>
      </c>
      <c r="E76" s="551"/>
      <c r="F76" s="552">
        <v>0</v>
      </c>
      <c r="G76" s="552"/>
    </row>
    <row r="77" spans="2:7" hidden="1" x14ac:dyDescent="0.2">
      <c r="B77" s="377">
        <v>22020707</v>
      </c>
      <c r="C77" s="378" t="s">
        <v>1185</v>
      </c>
      <c r="D77" s="740" t="s">
        <v>1332</v>
      </c>
      <c r="E77" s="551"/>
      <c r="F77" s="552">
        <v>0</v>
      </c>
      <c r="G77" s="552"/>
    </row>
    <row r="78" spans="2:7" hidden="1" x14ac:dyDescent="0.2">
      <c r="B78" s="377">
        <v>22020708</v>
      </c>
      <c r="C78" s="378" t="s">
        <v>1186</v>
      </c>
      <c r="D78" s="740" t="s">
        <v>1333</v>
      </c>
      <c r="E78" s="551"/>
      <c r="F78" s="552">
        <v>0</v>
      </c>
      <c r="G78" s="552"/>
    </row>
    <row r="79" spans="2:7" hidden="1" x14ac:dyDescent="0.2">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 hidden="1" x14ac:dyDescent="0.25">
      <c r="B81" s="373">
        <v>22020800</v>
      </c>
      <c r="C81" s="374" t="s">
        <v>68</v>
      </c>
      <c r="D81" s="742"/>
      <c r="E81" s="548"/>
      <c r="F81" s="549"/>
      <c r="G81" s="549"/>
    </row>
    <row r="82" spans="2:7" hidden="1" x14ac:dyDescent="0.2">
      <c r="B82" s="377">
        <v>22020801</v>
      </c>
      <c r="C82" s="378" t="s">
        <v>1189</v>
      </c>
      <c r="D82" s="740" t="s">
        <v>1335</v>
      </c>
      <c r="E82" s="551"/>
      <c r="F82" s="552">
        <v>0</v>
      </c>
      <c r="G82" s="552"/>
    </row>
    <row r="83" spans="2:7" hidden="1" x14ac:dyDescent="0.2">
      <c r="B83" s="377">
        <v>22020802</v>
      </c>
      <c r="C83" s="378" t="s">
        <v>1190</v>
      </c>
      <c r="D83" s="740" t="s">
        <v>1336</v>
      </c>
      <c r="E83" s="551"/>
      <c r="F83" s="552">
        <v>0</v>
      </c>
      <c r="G83" s="552"/>
    </row>
    <row r="84" spans="2:7" hidden="1" x14ac:dyDescent="0.2">
      <c r="B84" s="377">
        <v>22020803</v>
      </c>
      <c r="C84" s="378" t="s">
        <v>1191</v>
      </c>
      <c r="D84" s="740" t="s">
        <v>1337</v>
      </c>
      <c r="E84" s="551"/>
      <c r="F84" s="552">
        <v>0</v>
      </c>
      <c r="G84" s="552"/>
    </row>
    <row r="85" spans="2:7" hidden="1" x14ac:dyDescent="0.2">
      <c r="B85" s="377">
        <v>22020804</v>
      </c>
      <c r="C85" s="378" t="s">
        <v>1192</v>
      </c>
      <c r="D85" s="740" t="s">
        <v>1338</v>
      </c>
      <c r="E85" s="551"/>
      <c r="F85" s="552">
        <v>0</v>
      </c>
      <c r="G85" s="552"/>
    </row>
    <row r="86" spans="2:7" hidden="1" x14ac:dyDescent="0.2">
      <c r="B86" s="377">
        <v>22020805</v>
      </c>
      <c r="C86" s="378" t="s">
        <v>1193</v>
      </c>
      <c r="D86" s="740" t="s">
        <v>1339</v>
      </c>
      <c r="E86" s="551"/>
      <c r="F86" s="552">
        <v>0</v>
      </c>
      <c r="G86" s="552"/>
    </row>
    <row r="87" spans="2:7" hidden="1" x14ac:dyDescent="0.2">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x14ac:dyDescent="0.25">
      <c r="B98" s="373">
        <v>22021000</v>
      </c>
      <c r="C98" s="374" t="s">
        <v>72</v>
      </c>
      <c r="D98" s="742"/>
      <c r="E98" s="548"/>
      <c r="F98" s="549"/>
      <c r="G98" s="549"/>
    </row>
    <row r="99" spans="2:7" hidden="1" x14ac:dyDescent="0.2">
      <c r="B99" s="377">
        <v>22021001</v>
      </c>
      <c r="C99" s="378" t="s">
        <v>1204</v>
      </c>
      <c r="D99" s="740" t="s">
        <v>1348</v>
      </c>
      <c r="E99" s="551"/>
      <c r="F99" s="552">
        <v>0</v>
      </c>
      <c r="G99" s="552"/>
    </row>
    <row r="100" spans="2:7" hidden="1" x14ac:dyDescent="0.2">
      <c r="B100" s="377">
        <v>22021002</v>
      </c>
      <c r="C100" s="378" t="s">
        <v>1205</v>
      </c>
      <c r="D100" s="740" t="s">
        <v>1349</v>
      </c>
      <c r="E100" s="551"/>
      <c r="F100" s="552">
        <v>0</v>
      </c>
      <c r="G100" s="552"/>
    </row>
    <row r="101" spans="2:7" hidden="1" x14ac:dyDescent="0.2">
      <c r="B101" s="377">
        <v>22021003</v>
      </c>
      <c r="C101" s="378" t="s">
        <v>1206</v>
      </c>
      <c r="D101" s="740" t="s">
        <v>1350</v>
      </c>
      <c r="E101" s="551"/>
      <c r="F101" s="552">
        <v>0</v>
      </c>
      <c r="G101" s="552"/>
    </row>
    <row r="102" spans="2:7" hidden="1" x14ac:dyDescent="0.2">
      <c r="B102" s="377">
        <v>22021004</v>
      </c>
      <c r="C102" s="378" t="s">
        <v>1207</v>
      </c>
      <c r="D102" s="740" t="s">
        <v>1351</v>
      </c>
      <c r="E102" s="551"/>
      <c r="F102" s="552">
        <v>0</v>
      </c>
      <c r="G102" s="552"/>
    </row>
    <row r="103" spans="2:7" hidden="1" x14ac:dyDescent="0.2">
      <c r="B103" s="377">
        <v>22021006</v>
      </c>
      <c r="C103" s="378" t="s">
        <v>1208</v>
      </c>
      <c r="D103" s="740" t="s">
        <v>1352</v>
      </c>
      <c r="E103" s="551"/>
      <c r="F103" s="552">
        <v>0</v>
      </c>
      <c r="G103" s="552"/>
    </row>
    <row r="104" spans="2:7" hidden="1" x14ac:dyDescent="0.2">
      <c r="B104" s="377">
        <v>22021007</v>
      </c>
      <c r="C104" s="378" t="s">
        <v>1209</v>
      </c>
      <c r="D104" s="740" t="s">
        <v>1353</v>
      </c>
      <c r="E104" s="551"/>
      <c r="F104" s="552">
        <v>0</v>
      </c>
      <c r="G104" s="552"/>
    </row>
    <row r="105" spans="2:7" ht="15" thickBot="1" x14ac:dyDescent="0.25">
      <c r="B105" s="377">
        <v>22021008</v>
      </c>
      <c r="C105" s="378" t="s">
        <v>1210</v>
      </c>
      <c r="D105" s="740" t="s">
        <v>1354</v>
      </c>
      <c r="E105" s="551">
        <v>182000</v>
      </c>
      <c r="F105" s="552">
        <v>450000</v>
      </c>
      <c r="G105" s="552"/>
    </row>
    <row r="106" spans="2:7" ht="15" hidden="1" thickBot="1" x14ac:dyDescent="0.25">
      <c r="B106" s="377">
        <v>22021009</v>
      </c>
      <c r="C106" s="378" t="s">
        <v>1211</v>
      </c>
      <c r="D106" s="740" t="s">
        <v>1355</v>
      </c>
      <c r="E106" s="551"/>
      <c r="F106" s="552">
        <v>0</v>
      </c>
      <c r="G106" s="552"/>
    </row>
    <row r="107" spans="2:7" ht="15" hidden="1" thickBot="1" x14ac:dyDescent="0.25">
      <c r="B107" s="377">
        <v>22021010</v>
      </c>
      <c r="C107" s="378" t="s">
        <v>1212</v>
      </c>
      <c r="D107" s="740" t="s">
        <v>1356</v>
      </c>
      <c r="E107" s="551"/>
      <c r="F107" s="552">
        <v>0</v>
      </c>
      <c r="G107" s="552"/>
    </row>
    <row r="108" spans="2:7" ht="15" hidden="1" thickBot="1" x14ac:dyDescent="0.25">
      <c r="B108" s="377">
        <v>22021014</v>
      </c>
      <c r="C108" s="378" t="s">
        <v>1213</v>
      </c>
      <c r="D108" s="740" t="s">
        <v>1357</v>
      </c>
      <c r="E108" s="551"/>
      <c r="F108" s="552">
        <v>0</v>
      </c>
      <c r="G108" s="552"/>
    </row>
    <row r="109" spans="2:7" ht="15" hidden="1" thickBot="1" x14ac:dyDescent="0.25">
      <c r="B109" s="377">
        <v>22021020</v>
      </c>
      <c r="C109" s="378" t="s">
        <v>1214</v>
      </c>
      <c r="D109" s="740" t="s">
        <v>1358</v>
      </c>
      <c r="E109" s="551"/>
      <c r="F109" s="552">
        <v>0</v>
      </c>
      <c r="G109" s="552"/>
    </row>
    <row r="110" spans="2:7" ht="15" hidden="1" thickBot="1" x14ac:dyDescent="0.25">
      <c r="B110" s="377">
        <v>22021037</v>
      </c>
      <c r="C110" s="378" t="s">
        <v>1215</v>
      </c>
      <c r="D110" s="740" t="s">
        <v>1359</v>
      </c>
      <c r="E110" s="551"/>
      <c r="F110" s="552">
        <v>0</v>
      </c>
      <c r="G110" s="552"/>
    </row>
    <row r="111" spans="2:7" ht="15" hidden="1" thickBot="1" x14ac:dyDescent="0.25">
      <c r="B111" s="377">
        <v>22021041</v>
      </c>
      <c r="C111" s="378" t="s">
        <v>1216</v>
      </c>
      <c r="D111" s="740" t="s">
        <v>1360</v>
      </c>
      <c r="E111" s="551"/>
      <c r="F111" s="552">
        <v>0</v>
      </c>
      <c r="G111" s="552"/>
    </row>
    <row r="112" spans="2:7" ht="15" hidden="1" thickBot="1" x14ac:dyDescent="0.25">
      <c r="B112" s="377">
        <v>22021042</v>
      </c>
      <c r="C112" s="378" t="s">
        <v>1217</v>
      </c>
      <c r="D112" s="740" t="s">
        <v>1361</v>
      </c>
      <c r="E112" s="551"/>
      <c r="F112" s="552">
        <v>0</v>
      </c>
      <c r="G112" s="552"/>
    </row>
    <row r="113" spans="2:7" ht="15.75" thickBot="1" x14ac:dyDescent="0.3">
      <c r="B113" s="384"/>
      <c r="C113" s="385" t="s">
        <v>1219</v>
      </c>
      <c r="D113" s="741">
        <v>0</v>
      </c>
      <c r="E113" s="560">
        <f>SUM(E99:E112)</f>
        <v>182000</v>
      </c>
      <c r="F113" s="560">
        <f>SUM(F99:F112)</f>
        <v>450000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
        <v>1362</v>
      </c>
      <c r="E116" s="551"/>
      <c r="F116" s="552">
        <v>0</v>
      </c>
      <c r="G116" s="552"/>
    </row>
    <row r="117" spans="2:7" hidden="1" x14ac:dyDescent="0.2">
      <c r="B117" s="377">
        <v>22030102</v>
      </c>
      <c r="C117" s="378" t="s">
        <v>1222</v>
      </c>
      <c r="D117" s="740" t="s">
        <v>1363</v>
      </c>
      <c r="E117" s="551"/>
      <c r="F117" s="552">
        <v>0</v>
      </c>
      <c r="G117" s="552"/>
    </row>
    <row r="118" spans="2:7" hidden="1" x14ac:dyDescent="0.2">
      <c r="B118" s="377">
        <v>22030103</v>
      </c>
      <c r="C118" s="378" t="s">
        <v>1223</v>
      </c>
      <c r="D118" s="740" t="s">
        <v>1364</v>
      </c>
      <c r="E118" s="551"/>
      <c r="F118" s="552">
        <v>0</v>
      </c>
      <c r="G118" s="552"/>
    </row>
    <row r="119" spans="2:7" hidden="1" x14ac:dyDescent="0.2">
      <c r="B119" s="377">
        <v>22030104</v>
      </c>
      <c r="C119" s="378" t="s">
        <v>1224</v>
      </c>
      <c r="D119" s="740" t="s">
        <v>1365</v>
      </c>
      <c r="E119" s="551"/>
      <c r="F119" s="552">
        <v>0</v>
      </c>
      <c r="G119" s="552"/>
    </row>
    <row r="120" spans="2:7" hidden="1" x14ac:dyDescent="0.2">
      <c r="B120" s="377">
        <v>22030105</v>
      </c>
      <c r="C120" s="378" t="s">
        <v>1225</v>
      </c>
      <c r="D120" s="740" t="s">
        <v>1366</v>
      </c>
      <c r="E120" s="551"/>
      <c r="F120" s="552">
        <v>0</v>
      </c>
      <c r="G120" s="552"/>
    </row>
    <row r="121" spans="2:7" hidden="1" x14ac:dyDescent="0.2">
      <c r="B121" s="377">
        <v>22030106</v>
      </c>
      <c r="C121" s="378" t="s">
        <v>688</v>
      </c>
      <c r="D121" s="740" t="s">
        <v>1367</v>
      </c>
      <c r="E121" s="551"/>
      <c r="F121" s="552">
        <v>0</v>
      </c>
      <c r="G121" s="552"/>
    </row>
    <row r="122" spans="2:7" hidden="1" x14ac:dyDescent="0.2">
      <c r="B122" s="377">
        <v>22030107</v>
      </c>
      <c r="C122" s="378" t="s">
        <v>1226</v>
      </c>
      <c r="D122" s="740" t="s">
        <v>1368</v>
      </c>
      <c r="E122" s="551"/>
      <c r="F122" s="552">
        <v>0</v>
      </c>
      <c r="G122" s="552"/>
    </row>
    <row r="123" spans="2:7" hidden="1" x14ac:dyDescent="0.2">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hidden="1" x14ac:dyDescent="0.25">
      <c r="B125" s="373">
        <v>22040000</v>
      </c>
      <c r="C125" s="374" t="s">
        <v>1229</v>
      </c>
      <c r="D125" s="742"/>
      <c r="E125" s="548"/>
      <c r="F125" s="549"/>
      <c r="G125" s="549"/>
    </row>
    <row r="126" spans="2:7" ht="15" hidden="1" x14ac:dyDescent="0.25">
      <c r="B126" s="373">
        <v>22040100</v>
      </c>
      <c r="C126" s="374" t="s">
        <v>76</v>
      </c>
      <c r="D126" s="742"/>
      <c r="E126" s="548"/>
      <c r="F126" s="549"/>
      <c r="G126" s="549"/>
    </row>
    <row r="127" spans="2:7" hidden="1" x14ac:dyDescent="0.2">
      <c r="B127" s="377">
        <v>22040101</v>
      </c>
      <c r="C127" s="378" t="s">
        <v>1231</v>
      </c>
      <c r="D127" s="740" t="s">
        <v>1370</v>
      </c>
      <c r="E127" s="551"/>
      <c r="F127" s="552">
        <v>0</v>
      </c>
      <c r="G127" s="552"/>
    </row>
    <row r="128" spans="2:7" hidden="1" x14ac:dyDescent="0.2">
      <c r="B128" s="377">
        <v>22040103</v>
      </c>
      <c r="C128" s="378" t="s">
        <v>1232</v>
      </c>
      <c r="D128" s="740" t="s">
        <v>1371</v>
      </c>
      <c r="E128" s="551"/>
      <c r="F128" s="552">
        <v>0</v>
      </c>
      <c r="G128" s="552"/>
    </row>
    <row r="129" spans="2:7" hidden="1" x14ac:dyDescent="0.2">
      <c r="B129" s="377">
        <v>22040105</v>
      </c>
      <c r="C129" s="378" t="s">
        <v>1233</v>
      </c>
      <c r="D129" s="740" t="s">
        <v>1372</v>
      </c>
      <c r="E129" s="551"/>
      <c r="F129" s="552">
        <v>0</v>
      </c>
      <c r="G129" s="552"/>
    </row>
    <row r="130" spans="2:7" hidden="1" x14ac:dyDescent="0.2">
      <c r="B130" s="377">
        <v>22040107</v>
      </c>
      <c r="C130" s="378" t="s">
        <v>1234</v>
      </c>
      <c r="D130" s="740" t="s">
        <v>1373</v>
      </c>
      <c r="E130" s="551"/>
      <c r="F130" s="552">
        <v>0</v>
      </c>
      <c r="G130" s="552"/>
    </row>
    <row r="131" spans="2:7" hidden="1" x14ac:dyDescent="0.2">
      <c r="B131" s="377">
        <v>22040109</v>
      </c>
      <c r="C131" s="378" t="s">
        <v>1235</v>
      </c>
      <c r="D131" s="740" t="s">
        <v>1374</v>
      </c>
      <c r="E131" s="551"/>
      <c r="F131" s="552">
        <v>0</v>
      </c>
      <c r="G131" s="552"/>
    </row>
    <row r="132" spans="2:7" hidden="1" x14ac:dyDescent="0.2">
      <c r="B132" s="377">
        <v>22040110</v>
      </c>
      <c r="C132" s="378" t="s">
        <v>1236</v>
      </c>
      <c r="D132" s="740" t="s">
        <v>1375</v>
      </c>
      <c r="E132" s="551"/>
      <c r="F132" s="552">
        <v>0</v>
      </c>
      <c r="G132" s="552"/>
    </row>
    <row r="133" spans="2:7" hidden="1" x14ac:dyDescent="0.2">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
        <v>1377</v>
      </c>
      <c r="E136" s="551"/>
      <c r="F136" s="552">
        <v>0</v>
      </c>
      <c r="G136" s="552"/>
    </row>
    <row r="137" spans="2:7" hidden="1" x14ac:dyDescent="0.2">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
        <v>1379</v>
      </c>
      <c r="E141" s="551"/>
      <c r="F141" s="552">
        <v>0</v>
      </c>
      <c r="G141" s="552"/>
    </row>
    <row r="142" spans="2:7" hidden="1" x14ac:dyDescent="0.2">
      <c r="B142" s="377">
        <v>22050102</v>
      </c>
      <c r="C142" s="378" t="s">
        <v>1244</v>
      </c>
      <c r="D142" s="740" t="s">
        <v>1380</v>
      </c>
      <c r="E142" s="551"/>
      <c r="F142" s="552">
        <v>0</v>
      </c>
      <c r="G142" s="552"/>
    </row>
    <row r="143" spans="2:7" hidden="1" x14ac:dyDescent="0.2">
      <c r="B143" s="377">
        <v>22050104</v>
      </c>
      <c r="C143" s="378" t="s">
        <v>1245</v>
      </c>
      <c r="D143" s="740" t="s">
        <v>1381</v>
      </c>
      <c r="E143" s="551"/>
      <c r="F143" s="552">
        <v>0</v>
      </c>
      <c r="G143" s="552"/>
    </row>
    <row r="144" spans="2:7" hidden="1" x14ac:dyDescent="0.2">
      <c r="B144" s="377">
        <v>22050105</v>
      </c>
      <c r="C144" s="378" t="s">
        <v>1246</v>
      </c>
      <c r="D144" s="740" t="s">
        <v>1382</v>
      </c>
      <c r="E144" s="551"/>
      <c r="F144" s="552">
        <v>0</v>
      </c>
      <c r="G144" s="552"/>
    </row>
    <row r="145" spans="2:7" hidden="1" x14ac:dyDescent="0.2">
      <c r="B145" s="377">
        <v>22050106</v>
      </c>
      <c r="C145" s="378" t="s">
        <v>1247</v>
      </c>
      <c r="D145" s="740" t="s">
        <v>1383</v>
      </c>
      <c r="E145" s="551"/>
      <c r="F145" s="552">
        <v>0</v>
      </c>
      <c r="G145" s="552"/>
    </row>
    <row r="146" spans="2:7" hidden="1" x14ac:dyDescent="0.2">
      <c r="B146" s="377">
        <v>22050107</v>
      </c>
      <c r="C146" s="378" t="s">
        <v>1248</v>
      </c>
      <c r="D146" s="740" t="s">
        <v>1384</v>
      </c>
      <c r="E146" s="551"/>
      <c r="F146" s="552">
        <v>0</v>
      </c>
      <c r="G146" s="552"/>
    </row>
    <row r="147" spans="2:7" hidden="1" x14ac:dyDescent="0.2">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
        <v>1387</v>
      </c>
      <c r="E154" s="551"/>
      <c r="F154" s="552">
        <v>0</v>
      </c>
      <c r="G154" s="552"/>
    </row>
    <row r="155" spans="2:7" hidden="1" x14ac:dyDescent="0.2">
      <c r="B155" s="377">
        <v>22070102</v>
      </c>
      <c r="C155" s="378" t="s">
        <v>1254</v>
      </c>
      <c r="D155" s="740" t="s">
        <v>1388</v>
      </c>
      <c r="E155" s="551"/>
      <c r="F155" s="552">
        <v>0</v>
      </c>
      <c r="G155" s="552"/>
    </row>
    <row r="156" spans="2:7" hidden="1" x14ac:dyDescent="0.2">
      <c r="B156" s="377">
        <v>22070103</v>
      </c>
      <c r="C156" s="378" t="s">
        <v>1255</v>
      </c>
      <c r="D156" s="740" t="s">
        <v>1389</v>
      </c>
      <c r="E156" s="551"/>
      <c r="F156" s="552">
        <v>0</v>
      </c>
      <c r="G156" s="552"/>
    </row>
    <row r="157" spans="2:7" hidden="1" x14ac:dyDescent="0.2">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
        <v>1391</v>
      </c>
      <c r="E161" s="551"/>
      <c r="F161" s="552">
        <v>0</v>
      </c>
      <c r="G161" s="552"/>
    </row>
    <row r="162" spans="2:7" hidden="1" x14ac:dyDescent="0.2">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
        <v>1393</v>
      </c>
      <c r="E167" s="551"/>
      <c r="F167" s="552">
        <v>0</v>
      </c>
      <c r="G167" s="552"/>
    </row>
    <row r="168" spans="2:7" hidden="1" x14ac:dyDescent="0.2">
      <c r="B168" s="377">
        <v>23040102</v>
      </c>
      <c r="C168" s="378" t="s">
        <v>1263</v>
      </c>
      <c r="D168" s="740" t="s">
        <v>1394</v>
      </c>
      <c r="E168" s="551"/>
      <c r="F168" s="552">
        <v>0</v>
      </c>
      <c r="G168" s="552"/>
    </row>
    <row r="169" spans="2:7" hidden="1" x14ac:dyDescent="0.2">
      <c r="B169" s="377">
        <v>23040103</v>
      </c>
      <c r="C169" s="378" t="s">
        <v>1264</v>
      </c>
      <c r="D169" s="740" t="s">
        <v>1395</v>
      </c>
      <c r="E169" s="551"/>
      <c r="F169" s="552">
        <v>0</v>
      </c>
      <c r="G169" s="552"/>
    </row>
    <row r="170" spans="2:7" hidden="1" x14ac:dyDescent="0.2">
      <c r="B170" s="377">
        <v>23040104</v>
      </c>
      <c r="C170" s="378" t="s">
        <v>1265</v>
      </c>
      <c r="D170" s="740" t="s">
        <v>1396</v>
      </c>
      <c r="E170" s="551"/>
      <c r="F170" s="552">
        <v>0</v>
      </c>
      <c r="G170" s="552"/>
    </row>
    <row r="171" spans="2:7" hidden="1" x14ac:dyDescent="0.2">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idden="1" x14ac:dyDescent="0.2">
      <c r="B175" s="377">
        <v>23050101</v>
      </c>
      <c r="C175" s="378" t="s">
        <v>1276</v>
      </c>
      <c r="D175" s="740" t="s">
        <v>1398</v>
      </c>
      <c r="E175" s="551"/>
      <c r="F175" s="552">
        <v>0</v>
      </c>
      <c r="G175" s="552"/>
    </row>
    <row r="176" spans="2:7" hidden="1" x14ac:dyDescent="0.2">
      <c r="B176" s="377">
        <v>23050102</v>
      </c>
      <c r="C176" s="378" t="s">
        <v>1269</v>
      </c>
      <c r="D176" s="740" t="s">
        <v>1399</v>
      </c>
      <c r="E176" s="551"/>
      <c r="F176" s="552">
        <v>0</v>
      </c>
      <c r="G176" s="552"/>
    </row>
    <row r="177" spans="2:7" hidden="1" x14ac:dyDescent="0.2">
      <c r="B177" s="377">
        <v>23050103</v>
      </c>
      <c r="C177" s="378" t="s">
        <v>1270</v>
      </c>
      <c r="D177" s="740" t="s">
        <v>1400</v>
      </c>
      <c r="E177" s="551"/>
      <c r="F177" s="552">
        <v>0</v>
      </c>
      <c r="G177" s="552"/>
    </row>
    <row r="178" spans="2:7" ht="15" thickBot="1" x14ac:dyDescent="0.25">
      <c r="B178" s="377">
        <v>23050104</v>
      </c>
      <c r="C178" s="378" t="s">
        <v>1271</v>
      </c>
      <c r="D178" s="740" t="s">
        <v>1401</v>
      </c>
      <c r="E178" s="551">
        <v>618820</v>
      </c>
      <c r="F178" s="552">
        <v>200000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618820</v>
      </c>
      <c r="F180" s="560">
        <v>200000</v>
      </c>
      <c r="G180" s="560"/>
    </row>
    <row r="181" spans="2:7" ht="19.5" thickBot="1" x14ac:dyDescent="0.35">
      <c r="B181" s="398"/>
      <c r="C181" s="399" t="s">
        <v>1273</v>
      </c>
      <c r="D181" s="399"/>
      <c r="E181" s="571">
        <f>E180+E172+E163+E158+E151+E148+E138+E134+E124+E113+E97+E88+E80+E69+E60+E56+E41+E26+E14</f>
        <v>3822090</v>
      </c>
      <c r="F181" s="572">
        <v>6000000</v>
      </c>
      <c r="G181" s="572"/>
    </row>
  </sheetData>
  <mergeCells count="5">
    <mergeCell ref="B1:F1"/>
    <mergeCell ref="B2:F2"/>
    <mergeCell ref="B4:F4"/>
    <mergeCell ref="B5:B6"/>
    <mergeCell ref="C5:C6"/>
  </mergeCells>
  <pageMargins left="0.98" right="0.3" top="0.37" bottom="0.36" header="0.17" footer="0.17"/>
  <pageSetup paperSize="9" scale="76" firstPageNumber="202" fitToHeight="0" orientation="portrait" useFirstPageNumber="1" r:id="rId1"/>
  <headerFooter>
    <oddFooter>&amp;C&amp;"Rockwell,Bold"&amp;14&amp;P</oddFooter>
  </headerFooter>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955</v>
      </c>
      <c r="C2" s="1002"/>
      <c r="D2" s="1002"/>
      <c r="E2" s="1002"/>
      <c r="F2" s="1002"/>
    </row>
    <row r="3" spans="2:7"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364010</v>
      </c>
      <c r="F10" s="552">
        <v>1000000</v>
      </c>
      <c r="G10" s="552"/>
    </row>
    <row r="11" spans="2:7" ht="15.75" thickBot="1" x14ac:dyDescent="0.3">
      <c r="B11" s="377">
        <v>22020102</v>
      </c>
      <c r="C11" s="378" t="s">
        <v>1124</v>
      </c>
      <c r="D11" s="740" t="str">
        <f>B11&amp;" - "&amp;C11</f>
        <v>22020102 - LOCAL TRAVEL &amp; TRANSPORT: OTHERS</v>
      </c>
      <c r="E11" s="551">
        <v>638070</v>
      </c>
      <c r="F11" s="552">
        <v>1752890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1002080</v>
      </c>
      <c r="F14" s="560">
        <f>SUM(F10:F13)</f>
        <v>2752890</v>
      </c>
      <c r="G14" s="560"/>
    </row>
    <row r="15" spans="2:7" x14ac:dyDescent="0.25">
      <c r="B15" s="373">
        <v>22020200</v>
      </c>
      <c r="C15" s="374" t="s">
        <v>56</v>
      </c>
      <c r="D15" s="742"/>
      <c r="E15" s="548"/>
      <c r="F15" s="549"/>
      <c r="G15" s="549"/>
    </row>
    <row r="16" spans="2:7" ht="15.75" thickBot="1" x14ac:dyDescent="0.3">
      <c r="B16" s="377">
        <v>22020201</v>
      </c>
      <c r="C16" s="378" t="s">
        <v>1128</v>
      </c>
      <c r="D16" s="740" t="str">
        <f t="shared" ref="D16:D25" si="0">B16&amp;" - "&amp;C16</f>
        <v>22020201 - ELECTRICITY CHARGES</v>
      </c>
      <c r="E16" s="551">
        <v>18200</v>
      </c>
      <c r="F16" s="552">
        <v>50000</v>
      </c>
      <c r="G16" s="552"/>
    </row>
    <row r="17" spans="2:7" ht="15.75" hidden="1" thickBot="1" x14ac:dyDescent="0.3">
      <c r="B17" s="377">
        <v>22020202</v>
      </c>
      <c r="C17" s="378" t="s">
        <v>1129</v>
      </c>
      <c r="D17" s="740" t="str">
        <f t="shared" si="0"/>
        <v>22020202 - TELEPHONE CHARGES</v>
      </c>
      <c r="E17" s="551"/>
      <c r="F17" s="552">
        <v>0</v>
      </c>
      <c r="G17" s="552"/>
    </row>
    <row r="18" spans="2:7" ht="15.75" hidden="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18200</v>
      </c>
      <c r="F26" s="560">
        <f>SUM(F16:F25)</f>
        <v>50000</v>
      </c>
      <c r="G26" s="560"/>
    </row>
    <row r="27" spans="2:7" x14ac:dyDescent="0.25">
      <c r="B27" s="373">
        <v>22020300</v>
      </c>
      <c r="C27" s="374" t="s">
        <v>58</v>
      </c>
      <c r="D27" s="742"/>
      <c r="E27" s="548"/>
      <c r="F27" s="549"/>
      <c r="G27" s="549"/>
    </row>
    <row r="28" spans="2:7" ht="15.75" thickBot="1" x14ac:dyDescent="0.3">
      <c r="B28" s="377">
        <v>22020301</v>
      </c>
      <c r="C28" s="378" t="s">
        <v>1139</v>
      </c>
      <c r="D28" s="740" t="str">
        <f t="shared" ref="D28:D40" si="1">B28&amp;" - "&amp;C28</f>
        <v>22020301 - OFFICE STATIONERIES / COMPUTER CONSUMABLES</v>
      </c>
      <c r="E28" s="551">
        <v>182000</v>
      </c>
      <c r="F28" s="552">
        <v>500000</v>
      </c>
      <c r="G28" s="552"/>
    </row>
    <row r="29" spans="2:7" ht="15.75" hidden="1" thickBot="1" x14ac:dyDescent="0.3">
      <c r="B29" s="377">
        <v>22020302</v>
      </c>
      <c r="C29" s="378" t="s">
        <v>1140</v>
      </c>
      <c r="D29" s="740" t="str">
        <f t="shared" si="1"/>
        <v>22020302 - BOOKS</v>
      </c>
      <c r="E29" s="551"/>
      <c r="F29" s="552">
        <v>0</v>
      </c>
      <c r="G29" s="552"/>
    </row>
    <row r="30" spans="2:7" ht="15.75" hidden="1" thickBot="1" x14ac:dyDescent="0.3">
      <c r="B30" s="377">
        <v>22020303</v>
      </c>
      <c r="C30" s="378" t="s">
        <v>1141</v>
      </c>
      <c r="D30" s="740" t="str">
        <f t="shared" si="1"/>
        <v>22020303 - NEWSPAPERS</v>
      </c>
      <c r="E30" s="551"/>
      <c r="F30" s="552">
        <v>0</v>
      </c>
      <c r="G30" s="552"/>
    </row>
    <row r="31" spans="2:7" ht="15.75" hidden="1" thickBot="1" x14ac:dyDescent="0.3">
      <c r="B31" s="377">
        <v>22020304</v>
      </c>
      <c r="C31" s="378" t="s">
        <v>1142</v>
      </c>
      <c r="D31" s="740" t="str">
        <f t="shared" si="1"/>
        <v>22020304 - MAGAZINES &amp; PERIODICALS</v>
      </c>
      <c r="E31" s="551"/>
      <c r="F31" s="552">
        <v>0</v>
      </c>
      <c r="G31" s="552"/>
    </row>
    <row r="32" spans="2:7" ht="15.75" hidden="1" thickBot="1" x14ac:dyDescent="0.3">
      <c r="B32" s="377">
        <v>22020305</v>
      </c>
      <c r="C32" s="378" t="s">
        <v>1143</v>
      </c>
      <c r="D32" s="740" t="str">
        <f t="shared" si="1"/>
        <v>22020305 - PRINTING OF NON SECURITY DOCUMENTS</v>
      </c>
      <c r="E32" s="551"/>
      <c r="F32" s="552">
        <v>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182000</v>
      </c>
      <c r="F41" s="560">
        <f>SUM(F28:F40)</f>
        <v>500000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291210</v>
      </c>
      <c r="F43" s="552">
        <v>800000</v>
      </c>
      <c r="G43" s="552"/>
    </row>
    <row r="44" spans="2:7" ht="15.75" thickBot="1" x14ac:dyDescent="0.3">
      <c r="B44" s="377">
        <v>22020402</v>
      </c>
      <c r="C44" s="378" t="s">
        <v>1154</v>
      </c>
      <c r="D44" s="740" t="str">
        <f t="shared" si="2"/>
        <v xml:space="preserve">22020402 - MAINTENANCE OF OFFICE FURNITURE </v>
      </c>
      <c r="E44" s="551">
        <v>182000</v>
      </c>
      <c r="F44" s="552">
        <v>500000</v>
      </c>
      <c r="G44" s="552"/>
    </row>
    <row r="45" spans="2:7" ht="15.75" hidden="1" thickBot="1" x14ac:dyDescent="0.3">
      <c r="B45" s="377">
        <v>22020403</v>
      </c>
      <c r="C45" s="378" t="s">
        <v>1155</v>
      </c>
      <c r="D45" s="740" t="str">
        <f t="shared" si="2"/>
        <v>22020403 - MAINTENANCE OF OFFICE BUILDING / RESIDENTIAL QTRS</v>
      </c>
      <c r="E45" s="551"/>
      <c r="F45" s="552">
        <v>0</v>
      </c>
      <c r="G45" s="552"/>
    </row>
    <row r="46" spans="2:7" ht="15.75" hidden="1" thickBot="1" x14ac:dyDescent="0.3">
      <c r="B46" s="377">
        <v>22020404</v>
      </c>
      <c r="C46" s="378" t="s">
        <v>1156</v>
      </c>
      <c r="D46" s="740" t="str">
        <f t="shared" si="2"/>
        <v>22020404 - MAINTENANCE OF OFFICE / IT EQUIPMENTS</v>
      </c>
      <c r="E46" s="551"/>
      <c r="F46" s="552">
        <v>0</v>
      </c>
      <c r="G46" s="552"/>
    </row>
    <row r="47" spans="2:7" ht="15.75" hidden="1" thickBot="1" x14ac:dyDescent="0.3">
      <c r="B47" s="377">
        <v>22020405</v>
      </c>
      <c r="C47" s="378" t="s">
        <v>1157</v>
      </c>
      <c r="D47" s="740" t="str">
        <f t="shared" si="2"/>
        <v>22020405 - MAINTENANCE OF PLANTS/GENERATORS</v>
      </c>
      <c r="E47" s="551"/>
      <c r="F47" s="552">
        <v>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473210</v>
      </c>
      <c r="F56" s="560">
        <f>SUM(F43:F55)</f>
        <v>1300000</v>
      </c>
      <c r="G56" s="560"/>
    </row>
    <row r="57" spans="2:7" x14ac:dyDescent="0.25">
      <c r="B57" s="373">
        <v>22020500</v>
      </c>
      <c r="C57" s="374" t="s">
        <v>62</v>
      </c>
      <c r="D57" s="742"/>
      <c r="E57" s="548"/>
      <c r="F57" s="549"/>
      <c r="G57" s="549"/>
    </row>
    <row r="58" spans="2:7" ht="15.75" thickBot="1" x14ac:dyDescent="0.3">
      <c r="B58" s="377">
        <v>22020501</v>
      </c>
      <c r="C58" s="378" t="s">
        <v>1168</v>
      </c>
      <c r="D58" s="740" t="str">
        <f>B58&amp;" - "&amp;C58</f>
        <v xml:space="preserve">22020501 - LOCAL TRAINING </v>
      </c>
      <c r="E58" s="551">
        <v>172510</v>
      </c>
      <c r="F58" s="552">
        <v>473910</v>
      </c>
      <c r="G58" s="552"/>
    </row>
    <row r="59" spans="2:7" ht="15.75" hidden="1" thickBot="1" x14ac:dyDescent="0.3">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59">
        <f>SUM(E58:E59)</f>
        <v>172510</v>
      </c>
      <c r="F60" s="560">
        <f>SUM(F58:F59)</f>
        <v>473910</v>
      </c>
      <c r="G60" s="560"/>
    </row>
    <row r="61" spans="2:7" hidden="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x14ac:dyDescent="0.25">
      <c r="B70" s="373">
        <v>22020700</v>
      </c>
      <c r="C70" s="374" t="s">
        <v>66</v>
      </c>
      <c r="D70" s="742"/>
      <c r="E70" s="548"/>
      <c r="F70" s="549"/>
      <c r="G70" s="549"/>
    </row>
    <row r="71" spans="2:7" ht="15.75" thickBot="1" x14ac:dyDescent="0.3">
      <c r="B71" s="377">
        <v>22020701</v>
      </c>
      <c r="C71" s="378" t="s">
        <v>1179</v>
      </c>
      <c r="D71" s="740" t="str">
        <f t="shared" ref="D71:D79" si="4">B71&amp;" - "&amp;C71</f>
        <v>22020701 - FINANCIAL CONSULTING</v>
      </c>
      <c r="E71" s="551"/>
      <c r="F71" s="552">
        <v>18000000</v>
      </c>
      <c r="G71" s="552"/>
    </row>
    <row r="72" spans="2:7" ht="15.75" hidden="1" thickBot="1" x14ac:dyDescent="0.3">
      <c r="B72" s="377">
        <v>22020702</v>
      </c>
      <c r="C72" s="378" t="s">
        <v>1180</v>
      </c>
      <c r="D72" s="740" t="str">
        <f t="shared" si="4"/>
        <v>22020702 - INFORMATION TECHNOLOGY CONSULTING</v>
      </c>
      <c r="E72" s="551"/>
      <c r="F72" s="552">
        <v>0</v>
      </c>
      <c r="G72" s="552"/>
    </row>
    <row r="73" spans="2:7" ht="15.75" hidden="1" thickBot="1" x14ac:dyDescent="0.3">
      <c r="B73" s="377">
        <v>22020703</v>
      </c>
      <c r="C73" s="378" t="s">
        <v>1181</v>
      </c>
      <c r="D73" s="740" t="str">
        <f t="shared" si="4"/>
        <v>22020703 - LEGAL SERVICES</v>
      </c>
      <c r="E73" s="551"/>
      <c r="F73" s="552">
        <v>0</v>
      </c>
      <c r="G73" s="552"/>
    </row>
    <row r="74" spans="2:7" ht="15.75" hidden="1" thickBot="1" x14ac:dyDescent="0.3">
      <c r="B74" s="377">
        <v>22020704</v>
      </c>
      <c r="C74" s="378" t="s">
        <v>1182</v>
      </c>
      <c r="D74" s="740" t="str">
        <f t="shared" si="4"/>
        <v>22020704 - ENGINEERING SERVICES</v>
      </c>
      <c r="E74" s="551"/>
      <c r="F74" s="552">
        <v>0</v>
      </c>
      <c r="G74" s="552"/>
    </row>
    <row r="75" spans="2:7" ht="15.75" hidden="1" thickBot="1" x14ac:dyDescent="0.3">
      <c r="B75" s="377">
        <v>22020705</v>
      </c>
      <c r="C75" s="378" t="s">
        <v>1183</v>
      </c>
      <c r="D75" s="740" t="str">
        <f t="shared" si="4"/>
        <v>22020705 - ARCHITECTURAL SERVICES</v>
      </c>
      <c r="E75" s="551"/>
      <c r="F75" s="552">
        <v>0</v>
      </c>
      <c r="G75" s="552"/>
    </row>
    <row r="76" spans="2:7" ht="15.75" hidden="1" thickBot="1" x14ac:dyDescent="0.3">
      <c r="B76" s="377">
        <v>22020706</v>
      </c>
      <c r="C76" s="378" t="s">
        <v>1184</v>
      </c>
      <c r="D76" s="740" t="str">
        <f t="shared" si="4"/>
        <v>22020706 - SURVEYING SERVICES</v>
      </c>
      <c r="E76" s="551"/>
      <c r="F76" s="552">
        <v>0</v>
      </c>
      <c r="G76" s="552"/>
    </row>
    <row r="77" spans="2:7" ht="15.75" hidden="1" thickBot="1" x14ac:dyDescent="0.3">
      <c r="B77" s="377">
        <v>22020707</v>
      </c>
      <c r="C77" s="378" t="s">
        <v>1185</v>
      </c>
      <c r="D77" s="740" t="str">
        <f t="shared" si="4"/>
        <v>22020707 - AGRICULTURAL CONSULTING</v>
      </c>
      <c r="E77" s="551"/>
      <c r="F77" s="552">
        <v>0</v>
      </c>
      <c r="G77" s="552"/>
    </row>
    <row r="78" spans="2:7" ht="15.75" hidden="1" thickBot="1" x14ac:dyDescent="0.3">
      <c r="B78" s="377">
        <v>22020708</v>
      </c>
      <c r="C78" s="378" t="s">
        <v>1186</v>
      </c>
      <c r="D78" s="740" t="str">
        <f t="shared" si="4"/>
        <v>22020708 - MEDICAL CONSULTING</v>
      </c>
      <c r="E78" s="551"/>
      <c r="F78" s="552">
        <v>0</v>
      </c>
      <c r="G78" s="552"/>
    </row>
    <row r="79" spans="2:7" ht="15.75" hidden="1" thickBot="1" x14ac:dyDescent="0.3">
      <c r="B79" s="377">
        <v>22020709</v>
      </c>
      <c r="C79" s="378" t="s">
        <v>1187</v>
      </c>
      <c r="D79" s="740" t="str">
        <f t="shared" si="4"/>
        <v>22020709 - AUDITING OF ACCOUNTS</v>
      </c>
      <c r="E79" s="551"/>
      <c r="F79" s="552">
        <v>0</v>
      </c>
      <c r="G79" s="552"/>
    </row>
    <row r="80" spans="2:7" ht="15.75" thickBot="1" x14ac:dyDescent="0.3">
      <c r="B80" s="384"/>
      <c r="C80" s="385" t="s">
        <v>1188</v>
      </c>
      <c r="D80" s="741">
        <f>SUM(D71:D79)</f>
        <v>0</v>
      </c>
      <c r="E80" s="559">
        <f>SUM(E71:E79)</f>
        <v>0</v>
      </c>
      <c r="F80" s="560">
        <f>SUM(F71:F79)</f>
        <v>18000000</v>
      </c>
      <c r="G80" s="560"/>
    </row>
    <row r="81" spans="2:7" x14ac:dyDescent="0.25">
      <c r="B81" s="373">
        <v>22020800</v>
      </c>
      <c r="C81" s="374" t="s">
        <v>68</v>
      </c>
      <c r="D81" s="742"/>
      <c r="E81" s="548"/>
      <c r="F81" s="549"/>
      <c r="G81" s="549"/>
    </row>
    <row r="82" spans="2:7" ht="15.75" thickBot="1" x14ac:dyDescent="0.3">
      <c r="B82" s="377">
        <v>22020801</v>
      </c>
      <c r="C82" s="378" t="s">
        <v>1189</v>
      </c>
      <c r="D82" s="740" t="str">
        <f t="shared" ref="D82:D87" si="5">B82&amp;" - "&amp;C82</f>
        <v>22020801 - MOTOR VEHICLE  FUEL COST</v>
      </c>
      <c r="E82" s="551">
        <v>2550</v>
      </c>
      <c r="F82" s="552">
        <v>7000</v>
      </c>
      <c r="G82" s="552"/>
    </row>
    <row r="83" spans="2:7" ht="15.75" hidden="1" thickBot="1" x14ac:dyDescent="0.3">
      <c r="B83" s="377">
        <v>22020802</v>
      </c>
      <c r="C83" s="378" t="s">
        <v>1190</v>
      </c>
      <c r="D83" s="740" t="str">
        <f t="shared" si="5"/>
        <v>22020802 - OTHER TRANSPORT EQUIPMENT FUEL COST</v>
      </c>
      <c r="E83" s="551"/>
      <c r="F83" s="552">
        <v>0</v>
      </c>
      <c r="G83" s="552"/>
    </row>
    <row r="84" spans="2:7" ht="15.75" hidden="1" thickBot="1" x14ac:dyDescent="0.3">
      <c r="B84" s="377">
        <v>22020803</v>
      </c>
      <c r="C84" s="378" t="s">
        <v>1191</v>
      </c>
      <c r="D84" s="740" t="str">
        <f t="shared" si="5"/>
        <v>22020803 - PLANT / GENERATOR FUEL COST</v>
      </c>
      <c r="E84" s="551"/>
      <c r="F84" s="552">
        <v>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2550</v>
      </c>
      <c r="F88" s="560">
        <f>SUM(F82:F87)</f>
        <v>7000</v>
      </c>
      <c r="G88" s="560"/>
    </row>
    <row r="89" spans="2:7" ht="15.75" hidden="1" thickBot="1" x14ac:dyDescent="0.3">
      <c r="B89" s="373">
        <v>22020900</v>
      </c>
      <c r="C89" s="374" t="s">
        <v>70</v>
      </c>
      <c r="D89" s="742"/>
      <c r="E89" s="548"/>
      <c r="F89" s="549"/>
      <c r="G89" s="549"/>
    </row>
    <row r="90" spans="2:7" ht="15.75" hidden="1" thickBot="1" x14ac:dyDescent="0.3">
      <c r="B90" s="377">
        <v>22020901</v>
      </c>
      <c r="C90" s="378" t="s">
        <v>1196</v>
      </c>
      <c r="D90" s="740" t="str">
        <f t="shared" ref="D90:D96" si="6">B90&amp;" - "&amp;C90</f>
        <v>22020901 - BANK CHARGES (OTHER THAN INTEREST)</v>
      </c>
      <c r="E90" s="551"/>
      <c r="F90" s="552">
        <v>0</v>
      </c>
      <c r="G90" s="552"/>
    </row>
    <row r="91" spans="2:7" ht="15.75" hidden="1" thickBot="1" x14ac:dyDescent="0.3">
      <c r="B91" s="377">
        <v>22020902</v>
      </c>
      <c r="C91" s="378" t="s">
        <v>1197</v>
      </c>
      <c r="D91" s="740" t="str">
        <f t="shared" si="6"/>
        <v>22020902 - INSURANCE PREMIUM</v>
      </c>
      <c r="E91" s="551"/>
      <c r="F91" s="552">
        <v>0</v>
      </c>
      <c r="G91" s="552"/>
    </row>
    <row r="92" spans="2:7" ht="15.75" hidden="1" thickBot="1" x14ac:dyDescent="0.3">
      <c r="B92" s="377">
        <v>22020904</v>
      </c>
      <c r="C92" s="378" t="s">
        <v>1198</v>
      </c>
      <c r="D92" s="740" t="str">
        <f t="shared" si="6"/>
        <v>22020904 - OTHER  CRF BANK CHARGES</v>
      </c>
      <c r="E92" s="551"/>
      <c r="F92" s="552">
        <v>0</v>
      </c>
      <c r="G92" s="552"/>
    </row>
    <row r="93" spans="2:7" ht="15.75" hidden="1" thickBot="1" x14ac:dyDescent="0.3">
      <c r="B93" s="377">
        <v>22020905</v>
      </c>
      <c r="C93" s="378" t="s">
        <v>1199</v>
      </c>
      <c r="D93" s="740" t="str">
        <f t="shared" si="6"/>
        <v>22020905 - INTEREST/DISCOUNT ON FOREIGN LOAN</v>
      </c>
      <c r="E93" s="551"/>
      <c r="F93" s="552">
        <v>0</v>
      </c>
      <c r="G93" s="552"/>
    </row>
    <row r="94" spans="2:7" ht="15.75" hidden="1" thickBot="1" x14ac:dyDescent="0.3">
      <c r="B94" s="377">
        <v>22020906</v>
      </c>
      <c r="C94" s="378" t="s">
        <v>1200</v>
      </c>
      <c r="D94" s="740" t="str">
        <f t="shared" si="6"/>
        <v>22020906 - FOREIGN INTEREST/DISCOUNT-SHORT TERM BORROWINGS</v>
      </c>
      <c r="E94" s="551"/>
      <c r="F94" s="552">
        <v>0</v>
      </c>
      <c r="G94" s="552"/>
    </row>
    <row r="95" spans="2:7" ht="15.75" hidden="1" thickBot="1" x14ac:dyDescent="0.3">
      <c r="B95" s="377">
        <v>22020907</v>
      </c>
      <c r="C95" s="378" t="s">
        <v>1201</v>
      </c>
      <c r="D95" s="740" t="str">
        <f t="shared" si="6"/>
        <v>22020907 - DOMESTIC INTEREST/DISCOUNT-TREASURY BILL</v>
      </c>
      <c r="E95" s="551"/>
      <c r="F95" s="552">
        <v>0</v>
      </c>
      <c r="G95" s="552"/>
    </row>
    <row r="96" spans="2:7" ht="15.75" hidden="1" thickBot="1" x14ac:dyDescent="0.3">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ht="15.75" hidden="1" thickBot="1" x14ac:dyDescent="0.3">
      <c r="B98" s="373">
        <v>22021000</v>
      </c>
      <c r="C98" s="374" t="s">
        <v>72</v>
      </c>
      <c r="D98" s="742"/>
      <c r="E98" s="548"/>
      <c r="F98" s="549"/>
      <c r="G98" s="549"/>
    </row>
    <row r="99" spans="2:7" ht="15.75" hidden="1" thickBot="1" x14ac:dyDescent="0.3">
      <c r="B99" s="377">
        <v>22021001</v>
      </c>
      <c r="C99" s="378" t="s">
        <v>1204</v>
      </c>
      <c r="D99" s="740" t="str">
        <f t="shared" ref="D99:D112" si="7">B99&amp;" - "&amp;C99</f>
        <v>22021001 - REFRESHMENT &amp; MEALS</v>
      </c>
      <c r="E99" s="551"/>
      <c r="F99" s="552">
        <v>0</v>
      </c>
      <c r="G99" s="552"/>
    </row>
    <row r="100" spans="2:7" ht="15.75" hidden="1" thickBot="1" x14ac:dyDescent="0.3">
      <c r="B100" s="377">
        <v>22021002</v>
      </c>
      <c r="C100" s="378" t="s">
        <v>1205</v>
      </c>
      <c r="D100" s="740" t="str">
        <f t="shared" si="7"/>
        <v>22021002 - HONORARIUM &amp; SITTING ALLOWANCE</v>
      </c>
      <c r="E100" s="551"/>
      <c r="F100" s="552">
        <v>0</v>
      </c>
      <c r="G100" s="552"/>
    </row>
    <row r="101" spans="2:7" ht="15.75" hidden="1" thickBot="1" x14ac:dyDescent="0.3">
      <c r="B101" s="377">
        <v>22021003</v>
      </c>
      <c r="C101" s="378" t="s">
        <v>1206</v>
      </c>
      <c r="D101" s="740" t="str">
        <f t="shared" si="7"/>
        <v>22021003 - PUBLICITY &amp; ADVERTISEMENTS</v>
      </c>
      <c r="E101" s="551"/>
      <c r="F101" s="552">
        <v>0</v>
      </c>
      <c r="G101" s="552"/>
    </row>
    <row r="102" spans="2:7" ht="15.75" hidden="1" thickBot="1" x14ac:dyDescent="0.3">
      <c r="B102" s="377">
        <v>22021004</v>
      </c>
      <c r="C102" s="378" t="s">
        <v>1207</v>
      </c>
      <c r="D102" s="740" t="str">
        <f t="shared" si="7"/>
        <v>22021004 - MEDICAL EXPENSES-LOCAL</v>
      </c>
      <c r="E102" s="551"/>
      <c r="F102" s="552">
        <v>0</v>
      </c>
      <c r="G102" s="552"/>
    </row>
    <row r="103" spans="2:7" ht="15.75" hidden="1" thickBot="1" x14ac:dyDescent="0.3">
      <c r="B103" s="377">
        <v>22021006</v>
      </c>
      <c r="C103" s="378" t="s">
        <v>1208</v>
      </c>
      <c r="D103" s="740" t="str">
        <f t="shared" si="7"/>
        <v>22021006 - POSTAGES &amp; COURIER SERVICES</v>
      </c>
      <c r="E103" s="551"/>
      <c r="F103" s="552">
        <v>0</v>
      </c>
      <c r="G103" s="552"/>
    </row>
    <row r="104" spans="2:7" ht="15.75" hidden="1" thickBot="1" x14ac:dyDescent="0.3">
      <c r="B104" s="377">
        <v>22021007</v>
      </c>
      <c r="C104" s="378" t="s">
        <v>1209</v>
      </c>
      <c r="D104" s="740" t="str">
        <f t="shared" si="7"/>
        <v>22021007 - WELFARE PACKAGES</v>
      </c>
      <c r="E104" s="551"/>
      <c r="F104" s="552">
        <v>0</v>
      </c>
      <c r="G104" s="552"/>
    </row>
    <row r="105" spans="2:7" ht="15.75" hidden="1" thickBot="1" x14ac:dyDescent="0.3">
      <c r="B105" s="377">
        <v>22021008</v>
      </c>
      <c r="C105" s="378" t="s">
        <v>1210</v>
      </c>
      <c r="D105" s="740" t="str">
        <f t="shared" si="7"/>
        <v>22021008 - SUBSCRIPTION TO PROFESSIONAL BODIES</v>
      </c>
      <c r="E105" s="551"/>
      <c r="F105" s="552">
        <v>0</v>
      </c>
      <c r="G105" s="552"/>
    </row>
    <row r="106" spans="2:7" ht="15.75" hidden="1" thickBot="1" x14ac:dyDescent="0.3">
      <c r="B106" s="377">
        <v>22021009</v>
      </c>
      <c r="C106" s="378" t="s">
        <v>1211</v>
      </c>
      <c r="D106" s="740" t="str">
        <f t="shared" si="7"/>
        <v>22021009 - SPORTING ACTIVITIES</v>
      </c>
      <c r="E106" s="551"/>
      <c r="F106" s="552">
        <v>0</v>
      </c>
      <c r="G106" s="552"/>
    </row>
    <row r="107" spans="2:7" ht="15.75" hidden="1" thickBot="1" x14ac:dyDescent="0.3">
      <c r="B107" s="377">
        <v>22021010</v>
      </c>
      <c r="C107" s="378" t="s">
        <v>1212</v>
      </c>
      <c r="D107" s="740" t="str">
        <f t="shared" si="7"/>
        <v>22021010 - DIRECT TEACHING &amp; LABORATORY COST</v>
      </c>
      <c r="E107" s="551"/>
      <c r="F107" s="552">
        <v>0</v>
      </c>
      <c r="G107" s="552"/>
    </row>
    <row r="108" spans="2:7" ht="15.75" hidden="1" thickBot="1" x14ac:dyDescent="0.3">
      <c r="B108" s="377">
        <v>22021014</v>
      </c>
      <c r="C108" s="378" t="s">
        <v>1213</v>
      </c>
      <c r="D108" s="740" t="str">
        <f t="shared" si="7"/>
        <v>22021014 - ANNUAL BUDGET EXPENSES AND ADMINISTRATION</v>
      </c>
      <c r="E108" s="551"/>
      <c r="F108" s="552">
        <v>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hidden="1" thickBot="1" x14ac:dyDescent="0.3">
      <c r="B113" s="384"/>
      <c r="C113" s="385" t="s">
        <v>1219</v>
      </c>
      <c r="D113" s="741">
        <f>SUM(D99:D112)</f>
        <v>0</v>
      </c>
      <c r="E113" s="559">
        <f>SUM(E99:E112)</f>
        <v>0</v>
      </c>
      <c r="F113" s="560">
        <f>SUM(F99:F112)</f>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1850550</v>
      </c>
      <c r="F181" s="572">
        <f>F14+F26+F41+F56+F60+F69+F80+F88+F97+F113+F124+F134+F138+F148+F151+F158+F163+F172+F180</f>
        <v>23083800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1:G182"/>
  <sheetViews>
    <sheetView view="pageBreakPreview" zoomScale="84" zoomScaleSheetLayoutView="84" workbookViewId="0">
      <pane xSplit="5" ySplit="6" topLeftCell="F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956</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4500000</v>
      </c>
      <c r="F10" s="552">
        <v>26900000</v>
      </c>
      <c r="G10" s="552"/>
    </row>
    <row r="11" spans="2:7" ht="15.75" thickBot="1" x14ac:dyDescent="0.3">
      <c r="B11" s="377">
        <v>22020102</v>
      </c>
      <c r="C11" s="378" t="s">
        <v>1124</v>
      </c>
      <c r="D11" s="740" t="str">
        <f>B11&amp;" - "&amp;C11</f>
        <v>22020102 - LOCAL TRAVEL &amp; TRANSPORT: OTHERS</v>
      </c>
      <c r="E11" s="551">
        <v>910020</v>
      </c>
      <c r="F11" s="552">
        <v>24040000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5410020</v>
      </c>
      <c r="F14" s="560">
        <f>SUM(F10:F13)</f>
        <v>50940000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ht="15.75" thickBot="1" x14ac:dyDescent="0.3">
      <c r="B17" s="377">
        <v>22020202</v>
      </c>
      <c r="C17" s="378" t="s">
        <v>1129</v>
      </c>
      <c r="D17" s="740" t="str">
        <f t="shared" si="0"/>
        <v>22020202 - TELEPHONE CHARGES</v>
      </c>
      <c r="E17" s="551">
        <v>182000</v>
      </c>
      <c r="F17" s="552">
        <v>10000</v>
      </c>
      <c r="G17" s="552"/>
    </row>
    <row r="18" spans="2:7" ht="15.75" hidden="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182000</v>
      </c>
      <c r="F26" s="560">
        <f>SUM(F16:F25)</f>
        <v>10000</v>
      </c>
      <c r="G26" s="560"/>
    </row>
    <row r="27" spans="2:7" hidden="1" x14ac:dyDescent="0.25">
      <c r="B27" s="373">
        <v>22020300</v>
      </c>
      <c r="C27" s="374" t="s">
        <v>58</v>
      </c>
      <c r="D27" s="742"/>
      <c r="E27" s="548"/>
      <c r="F27" s="549"/>
      <c r="G27" s="549"/>
    </row>
    <row r="28" spans="2:7" hidden="1" x14ac:dyDescent="0.25">
      <c r="B28" s="377">
        <v>22020301</v>
      </c>
      <c r="C28" s="378" t="s">
        <v>1139</v>
      </c>
      <c r="D28" s="740" t="str">
        <f t="shared" ref="D28:D40" si="1">B28&amp;" - "&amp;C28</f>
        <v>22020301 - OFFICE STATIONERIES / COMPUTER CONSUMABLES</v>
      </c>
      <c r="E28" s="551"/>
      <c r="F28" s="552">
        <v>0</v>
      </c>
      <c r="G28" s="552"/>
    </row>
    <row r="29" spans="2:7" hidden="1" x14ac:dyDescent="0.25">
      <c r="B29" s="377">
        <v>22020302</v>
      </c>
      <c r="C29" s="378" t="s">
        <v>1140</v>
      </c>
      <c r="D29" s="740" t="str">
        <f t="shared" si="1"/>
        <v>22020302 - BOOKS</v>
      </c>
      <c r="E29" s="551"/>
      <c r="F29" s="552">
        <v>0</v>
      </c>
      <c r="G29" s="552"/>
    </row>
    <row r="30" spans="2:7" hidden="1" x14ac:dyDescent="0.25">
      <c r="B30" s="377">
        <v>22020303</v>
      </c>
      <c r="C30" s="378" t="s">
        <v>1141</v>
      </c>
      <c r="D30" s="740" t="str">
        <f t="shared" si="1"/>
        <v>22020303 - NEWSPAPERS</v>
      </c>
      <c r="E30" s="551"/>
      <c r="F30" s="552">
        <v>0</v>
      </c>
      <c r="G30" s="552"/>
    </row>
    <row r="31" spans="2:7" hidden="1" x14ac:dyDescent="0.25">
      <c r="B31" s="377">
        <v>22020304</v>
      </c>
      <c r="C31" s="378" t="s">
        <v>1142</v>
      </c>
      <c r="D31" s="740" t="str">
        <f t="shared" si="1"/>
        <v>22020304 - MAGAZINES &amp; PERIODICALS</v>
      </c>
      <c r="E31" s="551"/>
      <c r="F31" s="552">
        <v>0</v>
      </c>
      <c r="G31" s="552"/>
    </row>
    <row r="32" spans="2:7" hidden="1" x14ac:dyDescent="0.25">
      <c r="B32" s="377">
        <v>22020305</v>
      </c>
      <c r="C32" s="378" t="s">
        <v>1143</v>
      </c>
      <c r="D32" s="740" t="str">
        <f t="shared" si="1"/>
        <v>22020305 - PRINTING OF NON SECURITY DOCUMENTS</v>
      </c>
      <c r="E32" s="551"/>
      <c r="F32" s="552">
        <v>0</v>
      </c>
      <c r="G32" s="552"/>
    </row>
    <row r="33" spans="2:7" hidden="1" x14ac:dyDescent="0.25">
      <c r="B33" s="377">
        <v>22020306</v>
      </c>
      <c r="C33" s="378" t="s">
        <v>1144</v>
      </c>
      <c r="D33" s="740" t="str">
        <f t="shared" si="1"/>
        <v>22020306 - PRINTING OF SECURITY DOCUMENTS</v>
      </c>
      <c r="E33" s="551"/>
      <c r="F33" s="552">
        <v>0</v>
      </c>
      <c r="G33" s="552"/>
    </row>
    <row r="34" spans="2:7" hidden="1" x14ac:dyDescent="0.25">
      <c r="B34" s="377">
        <v>22020307</v>
      </c>
      <c r="C34" s="378" t="s">
        <v>1145</v>
      </c>
      <c r="D34" s="740" t="str">
        <f t="shared" si="1"/>
        <v>22020307 - DRUGS/LABORATORY/MEDICAL SUPPLIES</v>
      </c>
      <c r="E34" s="551"/>
      <c r="F34" s="552">
        <v>0</v>
      </c>
      <c r="G34" s="552"/>
    </row>
    <row r="35" spans="2:7" hidden="1" x14ac:dyDescent="0.25">
      <c r="B35" s="377">
        <v>22020308</v>
      </c>
      <c r="C35" s="378" t="s">
        <v>1146</v>
      </c>
      <c r="D35" s="740" t="str">
        <f t="shared" si="1"/>
        <v>22020308 - FIELD &amp; CAMPING MATERIALS SUPPLIES</v>
      </c>
      <c r="E35" s="551"/>
      <c r="F35" s="552">
        <v>0</v>
      </c>
      <c r="G35" s="552"/>
    </row>
    <row r="36" spans="2:7" hidden="1" x14ac:dyDescent="0.25">
      <c r="B36" s="377">
        <v>22020309</v>
      </c>
      <c r="C36" s="378" t="s">
        <v>1147</v>
      </c>
      <c r="D36" s="740" t="str">
        <f t="shared" si="1"/>
        <v>22020309 - UNIFORMS &amp; OTHER CLOTHING</v>
      </c>
      <c r="E36" s="551"/>
      <c r="F36" s="552">
        <v>0</v>
      </c>
      <c r="G36" s="552"/>
    </row>
    <row r="37" spans="2:7" hidden="1" x14ac:dyDescent="0.25">
      <c r="B37" s="377">
        <v>22020310</v>
      </c>
      <c r="C37" s="378" t="s">
        <v>1148</v>
      </c>
      <c r="D37" s="740" t="str">
        <f t="shared" si="1"/>
        <v>22020310 - TEACHING AIDS / INSTRUCTION MATERIALS</v>
      </c>
      <c r="E37" s="551"/>
      <c r="F37" s="552">
        <v>0</v>
      </c>
      <c r="G37" s="552"/>
    </row>
    <row r="38" spans="2:7" hidden="1" x14ac:dyDescent="0.25">
      <c r="B38" s="377">
        <v>22020311</v>
      </c>
      <c r="C38" s="378" t="s">
        <v>1149</v>
      </c>
      <c r="D38" s="740" t="str">
        <f t="shared" si="1"/>
        <v>22020311 - FOOD STUFF / CATERING MATERIALS SUPPLIES</v>
      </c>
      <c r="E38" s="551"/>
      <c r="F38" s="552">
        <v>0</v>
      </c>
      <c r="G38" s="552"/>
    </row>
    <row r="39" spans="2:7" hidden="1" x14ac:dyDescent="0.25">
      <c r="B39" s="377">
        <v>22020312</v>
      </c>
      <c r="C39" s="378" t="s">
        <v>1150</v>
      </c>
      <c r="D39" s="740" t="str">
        <f t="shared" si="1"/>
        <v>22020312 - PRODUCTION, PUBLICATION AND CIRCULATION OF ANNUAL FINANCIAL STATEMENTS</v>
      </c>
      <c r="E39" s="551"/>
      <c r="F39" s="552">
        <v>0</v>
      </c>
      <c r="G39" s="552"/>
    </row>
    <row r="40" spans="2:7" hidden="1" x14ac:dyDescent="0.25">
      <c r="B40" s="377">
        <v>22020313</v>
      </c>
      <c r="C40" s="378" t="s">
        <v>1151</v>
      </c>
      <c r="D40" s="740" t="str">
        <f t="shared" si="1"/>
        <v>22020313 - PRODUCTION OF REPORTS TO PUBLIC ACCOUNTS COMMITTEE</v>
      </c>
      <c r="E40" s="551"/>
      <c r="F40" s="552">
        <v>0</v>
      </c>
      <c r="G40" s="552"/>
    </row>
    <row r="41" spans="2:7" ht="15.75" hidden="1" thickBot="1" x14ac:dyDescent="0.3">
      <c r="B41" s="384"/>
      <c r="C41" s="385" t="s">
        <v>1152</v>
      </c>
      <c r="D41" s="741">
        <f>SUM(D28:D40)</f>
        <v>0</v>
      </c>
      <c r="E41" s="559">
        <f>SUM(E28:E40)</f>
        <v>0</v>
      </c>
      <c r="F41" s="560">
        <f>SUM(F28:F40)</f>
        <v>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1820040</v>
      </c>
      <c r="F43" s="552">
        <v>1000000</v>
      </c>
      <c r="G43" s="552"/>
    </row>
    <row r="44" spans="2:7" x14ac:dyDescent="0.25">
      <c r="B44" s="377">
        <v>22020402</v>
      </c>
      <c r="C44" s="378" t="s">
        <v>1154</v>
      </c>
      <c r="D44" s="740" t="str">
        <f t="shared" si="2"/>
        <v xml:space="preserve">22020402 - MAINTENANCE OF OFFICE FURNITURE </v>
      </c>
      <c r="E44" s="551">
        <v>364010</v>
      </c>
      <c r="F44" s="552">
        <v>100000</v>
      </c>
      <c r="G44" s="552"/>
    </row>
    <row r="45" spans="2:7" hidden="1" x14ac:dyDescent="0.25">
      <c r="B45" s="377">
        <v>22020403</v>
      </c>
      <c r="C45" s="378" t="s">
        <v>1155</v>
      </c>
      <c r="D45" s="740" t="str">
        <f t="shared" si="2"/>
        <v>22020403 - MAINTENANCE OF OFFICE BUILDING / RESIDENTIAL QTRS</v>
      </c>
      <c r="E45" s="551"/>
      <c r="F45" s="552">
        <v>0</v>
      </c>
      <c r="G45" s="552"/>
    </row>
    <row r="46" spans="2:7" x14ac:dyDescent="0.25">
      <c r="B46" s="377">
        <v>22020404</v>
      </c>
      <c r="C46" s="378" t="s">
        <v>1156</v>
      </c>
      <c r="D46" s="740" t="str">
        <f t="shared" si="2"/>
        <v>22020404 - MAINTENANCE OF OFFICE / IT EQUIPMENTS</v>
      </c>
      <c r="E46" s="551">
        <v>4043980</v>
      </c>
      <c r="F46" s="552">
        <v>1100000</v>
      </c>
      <c r="G46" s="552"/>
    </row>
    <row r="47" spans="2:7" hidden="1" x14ac:dyDescent="0.25">
      <c r="B47" s="377">
        <v>22020405</v>
      </c>
      <c r="C47" s="378" t="s">
        <v>1157</v>
      </c>
      <c r="D47" s="740" t="str">
        <f t="shared" si="2"/>
        <v>22020405 - MAINTENANCE OF PLANTS/GENERATORS</v>
      </c>
      <c r="E47" s="551"/>
      <c r="F47" s="552">
        <v>0</v>
      </c>
      <c r="G47" s="552"/>
    </row>
    <row r="48" spans="2:7" ht="15.75" thickBot="1" x14ac:dyDescent="0.3">
      <c r="B48" s="377">
        <v>22020406</v>
      </c>
      <c r="C48" s="378" t="s">
        <v>1158</v>
      </c>
      <c r="D48" s="740" t="str">
        <f t="shared" si="2"/>
        <v>22020406 - OTHER MAINTENANCE SERVICES</v>
      </c>
      <c r="E48" s="551">
        <v>4562840</v>
      </c>
      <c r="F48" s="552">
        <v>1000000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10790870</v>
      </c>
      <c r="F56" s="560">
        <f>SUM(F43:F55)</f>
        <v>3200000</v>
      </c>
      <c r="G56" s="560"/>
    </row>
    <row r="57" spans="2:7" hidden="1" x14ac:dyDescent="0.25">
      <c r="B57" s="373">
        <v>22020500</v>
      </c>
      <c r="C57" s="374" t="s">
        <v>62</v>
      </c>
      <c r="D57" s="742"/>
      <c r="E57" s="548"/>
      <c r="F57" s="549"/>
      <c r="G57" s="549"/>
    </row>
    <row r="58" spans="2:7" hidden="1" x14ac:dyDescent="0.25">
      <c r="B58" s="377">
        <v>22020501</v>
      </c>
      <c r="C58" s="378" t="s">
        <v>1168</v>
      </c>
      <c r="D58" s="740" t="str">
        <f>B58&amp;" - "&amp;C58</f>
        <v xml:space="preserve">22020501 - LOCAL TRAINING </v>
      </c>
      <c r="E58" s="551"/>
      <c r="F58" s="552">
        <v>0</v>
      </c>
      <c r="G58" s="552"/>
    </row>
    <row r="59" spans="2:7" hidden="1" x14ac:dyDescent="0.25">
      <c r="B59" s="377">
        <v>22020502</v>
      </c>
      <c r="C59" s="378" t="s">
        <v>1169</v>
      </c>
      <c r="D59" s="740" t="str">
        <f>B59&amp;" - "&amp;C59</f>
        <v xml:space="preserve">22020502 - INTERNATIONAL  TRAINING </v>
      </c>
      <c r="E59" s="551"/>
      <c r="F59" s="552">
        <v>0</v>
      </c>
      <c r="G59" s="552"/>
    </row>
    <row r="60" spans="2:7" ht="15.75" hidden="1" thickBot="1" x14ac:dyDescent="0.3">
      <c r="B60" s="384"/>
      <c r="C60" s="385" t="s">
        <v>1170</v>
      </c>
      <c r="D60" s="741">
        <f>SUM(D58:D59)</f>
        <v>0</v>
      </c>
      <c r="E60" s="559">
        <f>SUM(E58:E59)</f>
        <v>0</v>
      </c>
      <c r="F60" s="560">
        <f>SUM(F58:F59)</f>
        <v>0</v>
      </c>
      <c r="G60" s="560"/>
    </row>
    <row r="61" spans="2:7" x14ac:dyDescent="0.25">
      <c r="B61" s="373">
        <v>22020600</v>
      </c>
      <c r="C61" s="374" t="s">
        <v>64</v>
      </c>
      <c r="D61" s="742"/>
      <c r="E61" s="548"/>
      <c r="F61" s="549"/>
      <c r="G61" s="549"/>
    </row>
    <row r="62" spans="2:7" ht="15.75" thickBot="1" x14ac:dyDescent="0.3">
      <c r="B62" s="377">
        <v>22020601</v>
      </c>
      <c r="C62" s="378" t="s">
        <v>1171</v>
      </c>
      <c r="D62" s="740" t="str">
        <f t="shared" ref="D62:D68" si="3">B62&amp;" - "&amp;C62</f>
        <v>22020601 - SECURITY SERVICES</v>
      </c>
      <c r="E62" s="551">
        <v>18200</v>
      </c>
      <c r="F62" s="552">
        <v>50000</v>
      </c>
      <c r="G62" s="552"/>
    </row>
    <row r="63" spans="2:7" ht="15.75" hidden="1" thickBot="1" x14ac:dyDescent="0.3">
      <c r="B63" s="377">
        <v>22020602</v>
      </c>
      <c r="C63" s="378" t="s">
        <v>1172</v>
      </c>
      <c r="D63" s="740" t="str">
        <f t="shared" si="3"/>
        <v>22020602 - OFFICE RENT</v>
      </c>
      <c r="E63" s="551"/>
      <c r="F63" s="552">
        <v>0</v>
      </c>
      <c r="G63" s="552"/>
    </row>
    <row r="64" spans="2:7" ht="15.75" hidden="1" thickBot="1" x14ac:dyDescent="0.3">
      <c r="B64" s="377">
        <v>22020603</v>
      </c>
      <c r="C64" s="378" t="s">
        <v>1173</v>
      </c>
      <c r="D64" s="740" t="str">
        <f t="shared" si="3"/>
        <v>22020603 - RESIDENTIAL RENT</v>
      </c>
      <c r="E64" s="551"/>
      <c r="F64" s="552">
        <v>0</v>
      </c>
      <c r="G64" s="552"/>
    </row>
    <row r="65" spans="2:7" ht="15.75" hidden="1" thickBot="1" x14ac:dyDescent="0.3">
      <c r="B65" s="377">
        <v>22020604</v>
      </c>
      <c r="C65" s="378" t="s">
        <v>1174</v>
      </c>
      <c r="D65" s="740" t="str">
        <f t="shared" si="3"/>
        <v>22020604 - SECURITY VOTE (INCLUDING OPERATIONS)</v>
      </c>
      <c r="E65" s="551"/>
      <c r="F65" s="552">
        <v>0</v>
      </c>
      <c r="G65" s="552"/>
    </row>
    <row r="66" spans="2:7" ht="15.75" hidden="1" thickBot="1" x14ac:dyDescent="0.3">
      <c r="B66" s="377">
        <v>22020605</v>
      </c>
      <c r="C66" s="378" t="s">
        <v>1175</v>
      </c>
      <c r="D66" s="740" t="str">
        <f t="shared" si="3"/>
        <v>22020605 - CLEANING &amp; FUMIGATION SERVICES</v>
      </c>
      <c r="E66" s="551"/>
      <c r="F66" s="552">
        <v>0</v>
      </c>
      <c r="G66" s="552"/>
    </row>
    <row r="67" spans="2:7" ht="15.75" hidden="1" thickBot="1" x14ac:dyDescent="0.3">
      <c r="B67" s="377">
        <v>22020606</v>
      </c>
      <c r="C67" s="378" t="s">
        <v>1176</v>
      </c>
      <c r="D67" s="740" t="str">
        <f t="shared" si="3"/>
        <v>22020606 - LAND USE CHARGES</v>
      </c>
      <c r="E67" s="551"/>
      <c r="F67" s="552">
        <v>0</v>
      </c>
      <c r="G67" s="552"/>
    </row>
    <row r="68" spans="2:7" ht="15.75" hidden="1" thickBot="1" x14ac:dyDescent="0.3">
      <c r="B68" s="377">
        <v>22020607</v>
      </c>
      <c r="C68" s="378" t="s">
        <v>1177</v>
      </c>
      <c r="D68" s="740" t="str">
        <f t="shared" si="3"/>
        <v>22020607 - RESCUE SERVICES</v>
      </c>
      <c r="E68" s="551"/>
      <c r="F68" s="552">
        <v>0</v>
      </c>
      <c r="G68" s="552"/>
    </row>
    <row r="69" spans="2:7" ht="15.75" thickBot="1" x14ac:dyDescent="0.3">
      <c r="B69" s="384"/>
      <c r="C69" s="385" t="s">
        <v>1178</v>
      </c>
      <c r="D69" s="741">
        <f>SUM(D62:D68)</f>
        <v>0</v>
      </c>
      <c r="E69" s="559">
        <f>SUM(E62:E68)</f>
        <v>18200</v>
      </c>
      <c r="F69" s="560">
        <f>SUM(F62:F68)</f>
        <v>50000</v>
      </c>
      <c r="G69" s="560"/>
    </row>
    <row r="70" spans="2:7" x14ac:dyDescent="0.25">
      <c r="B70" s="373">
        <v>22020700</v>
      </c>
      <c r="C70" s="374" t="s">
        <v>66</v>
      </c>
      <c r="D70" s="742"/>
      <c r="E70" s="548"/>
      <c r="F70" s="549"/>
      <c r="G70" s="549"/>
    </row>
    <row r="71" spans="2:7" ht="15.75" thickBot="1" x14ac:dyDescent="0.3">
      <c r="B71" s="377">
        <v>22020701</v>
      </c>
      <c r="C71" s="378" t="s">
        <v>1179</v>
      </c>
      <c r="D71" s="740" t="str">
        <f t="shared" ref="D71:D79" si="4">B71&amp;" - "&amp;C71</f>
        <v>22020701 - FINANCIAL CONSULTING</v>
      </c>
      <c r="E71" s="551">
        <v>5000000</v>
      </c>
      <c r="F71" s="552">
        <v>0</v>
      </c>
      <c r="G71" s="552"/>
    </row>
    <row r="72" spans="2:7" ht="15.75" hidden="1" thickBot="1" x14ac:dyDescent="0.3">
      <c r="B72" s="377">
        <v>22020702</v>
      </c>
      <c r="C72" s="378" t="s">
        <v>1180</v>
      </c>
      <c r="D72" s="740" t="str">
        <f t="shared" si="4"/>
        <v>22020702 - INFORMATION TECHNOLOGY CONSULTING</v>
      </c>
      <c r="E72" s="551"/>
      <c r="F72" s="552">
        <v>0</v>
      </c>
      <c r="G72" s="552"/>
    </row>
    <row r="73" spans="2:7" ht="15.75" hidden="1" thickBot="1" x14ac:dyDescent="0.3">
      <c r="B73" s="377">
        <v>22020703</v>
      </c>
      <c r="C73" s="378" t="s">
        <v>1181</v>
      </c>
      <c r="D73" s="740" t="str">
        <f t="shared" si="4"/>
        <v>22020703 - LEGAL SERVICES</v>
      </c>
      <c r="E73" s="551"/>
      <c r="F73" s="552">
        <v>0</v>
      </c>
      <c r="G73" s="552"/>
    </row>
    <row r="74" spans="2:7" ht="15.75" hidden="1" thickBot="1" x14ac:dyDescent="0.3">
      <c r="B74" s="377">
        <v>22020704</v>
      </c>
      <c r="C74" s="378" t="s">
        <v>1182</v>
      </c>
      <c r="D74" s="740" t="str">
        <f t="shared" si="4"/>
        <v>22020704 - ENGINEERING SERVICES</v>
      </c>
      <c r="E74" s="551"/>
      <c r="F74" s="552">
        <v>0</v>
      </c>
      <c r="G74" s="552"/>
    </row>
    <row r="75" spans="2:7" ht="15.75" hidden="1" thickBot="1" x14ac:dyDescent="0.3">
      <c r="B75" s="377">
        <v>22020705</v>
      </c>
      <c r="C75" s="378" t="s">
        <v>1183</v>
      </c>
      <c r="D75" s="740" t="str">
        <f t="shared" si="4"/>
        <v>22020705 - ARCHITECTURAL SERVICES</v>
      </c>
      <c r="E75" s="551"/>
      <c r="F75" s="552">
        <v>0</v>
      </c>
      <c r="G75" s="552"/>
    </row>
    <row r="76" spans="2:7" ht="15.75" hidden="1" thickBot="1" x14ac:dyDescent="0.3">
      <c r="B76" s="377">
        <v>22020706</v>
      </c>
      <c r="C76" s="378" t="s">
        <v>1184</v>
      </c>
      <c r="D76" s="740" t="str">
        <f t="shared" si="4"/>
        <v>22020706 - SURVEYING SERVICES</v>
      </c>
      <c r="E76" s="551"/>
      <c r="F76" s="552">
        <v>0</v>
      </c>
      <c r="G76" s="552"/>
    </row>
    <row r="77" spans="2:7" ht="15.75" hidden="1" thickBot="1" x14ac:dyDescent="0.3">
      <c r="B77" s="377">
        <v>22020707</v>
      </c>
      <c r="C77" s="378" t="s">
        <v>1185</v>
      </c>
      <c r="D77" s="740" t="str">
        <f t="shared" si="4"/>
        <v>22020707 - AGRICULTURAL CONSULTING</v>
      </c>
      <c r="E77" s="551"/>
      <c r="F77" s="552">
        <v>0</v>
      </c>
      <c r="G77" s="552"/>
    </row>
    <row r="78" spans="2:7" ht="15.75" hidden="1" thickBot="1" x14ac:dyDescent="0.3">
      <c r="B78" s="377">
        <v>22020708</v>
      </c>
      <c r="C78" s="378" t="s">
        <v>1186</v>
      </c>
      <c r="D78" s="740" t="str">
        <f t="shared" si="4"/>
        <v>22020708 - MEDICAL CONSULTING</v>
      </c>
      <c r="E78" s="551"/>
      <c r="F78" s="552">
        <v>0</v>
      </c>
      <c r="G78" s="552"/>
    </row>
    <row r="79" spans="2:7" ht="15.75" hidden="1" thickBot="1" x14ac:dyDescent="0.3">
      <c r="B79" s="377">
        <v>22020709</v>
      </c>
      <c r="C79" s="378" t="s">
        <v>1187</v>
      </c>
      <c r="D79" s="740" t="str">
        <f t="shared" si="4"/>
        <v>22020709 - AUDITING OF ACCOUNTS</v>
      </c>
      <c r="E79" s="551"/>
      <c r="F79" s="552">
        <v>0</v>
      </c>
      <c r="G79" s="552"/>
    </row>
    <row r="80" spans="2:7" ht="15.75" thickBot="1" x14ac:dyDescent="0.3">
      <c r="B80" s="384"/>
      <c r="C80" s="385" t="s">
        <v>1188</v>
      </c>
      <c r="D80" s="741">
        <f>SUM(D71:D79)</f>
        <v>0</v>
      </c>
      <c r="E80" s="559">
        <f>SUM(E71:E79)</f>
        <v>5000000</v>
      </c>
      <c r="F80" s="560">
        <f>SUM(F71:F79)</f>
        <v>0</v>
      </c>
      <c r="G80" s="560"/>
    </row>
    <row r="81" spans="2:7" hidden="1" x14ac:dyDescent="0.25">
      <c r="B81" s="373">
        <v>22020800</v>
      </c>
      <c r="C81" s="374" t="s">
        <v>68</v>
      </c>
      <c r="D81" s="742"/>
      <c r="E81" s="548"/>
      <c r="F81" s="549"/>
      <c r="G81" s="549"/>
    </row>
    <row r="82" spans="2:7" hidden="1" x14ac:dyDescent="0.25">
      <c r="B82" s="377">
        <v>22020801</v>
      </c>
      <c r="C82" s="378" t="s">
        <v>1189</v>
      </c>
      <c r="D82" s="740" t="str">
        <f t="shared" ref="D82:D87" si="5">B82&amp;" - "&amp;C82</f>
        <v>22020801 - MOTOR VEHICLE  FUEL COST</v>
      </c>
      <c r="E82" s="551"/>
      <c r="F82" s="552">
        <v>0</v>
      </c>
      <c r="G82" s="552"/>
    </row>
    <row r="83" spans="2:7" hidden="1" x14ac:dyDescent="0.25">
      <c r="B83" s="377">
        <v>22020802</v>
      </c>
      <c r="C83" s="378" t="s">
        <v>1190</v>
      </c>
      <c r="D83" s="740" t="str">
        <f t="shared" si="5"/>
        <v>22020802 - OTHER TRANSPORT EQUIPMENT FUEL COST</v>
      </c>
      <c r="E83" s="551"/>
      <c r="F83" s="552">
        <v>0</v>
      </c>
      <c r="G83" s="552"/>
    </row>
    <row r="84" spans="2:7" hidden="1" x14ac:dyDescent="0.25">
      <c r="B84" s="377">
        <v>22020803</v>
      </c>
      <c r="C84" s="378" t="s">
        <v>1191</v>
      </c>
      <c r="D84" s="740" t="str">
        <f t="shared" si="5"/>
        <v>22020803 - PLANT / GENERATOR FUEL COST</v>
      </c>
      <c r="E84" s="551"/>
      <c r="F84" s="552">
        <v>0</v>
      </c>
      <c r="G84" s="552"/>
    </row>
    <row r="85" spans="2:7" hidden="1" x14ac:dyDescent="0.25">
      <c r="B85" s="377">
        <v>22020804</v>
      </c>
      <c r="C85" s="378" t="s">
        <v>1192</v>
      </c>
      <c r="D85" s="740" t="str">
        <f t="shared" si="5"/>
        <v>22020804 - AIRCRAFT FUEL COST</v>
      </c>
      <c r="E85" s="551"/>
      <c r="F85" s="552">
        <v>0</v>
      </c>
      <c r="G85" s="552"/>
    </row>
    <row r="86" spans="2:7" hidden="1" x14ac:dyDescent="0.25">
      <c r="B86" s="377">
        <v>22020805</v>
      </c>
      <c r="C86" s="378" t="s">
        <v>1193</v>
      </c>
      <c r="D86" s="740" t="str">
        <f t="shared" si="5"/>
        <v>22020805 - SEA BOAT FUEL COST</v>
      </c>
      <c r="E86" s="551"/>
      <c r="F86" s="552">
        <v>0</v>
      </c>
      <c r="G86" s="552"/>
    </row>
    <row r="87" spans="2:7" hidden="1" x14ac:dyDescent="0.25">
      <c r="B87" s="377">
        <v>22020806</v>
      </c>
      <c r="C87" s="378" t="s">
        <v>1194</v>
      </c>
      <c r="D87" s="740" t="str">
        <f t="shared" si="5"/>
        <v>22020806 - COOKING GAS/FUEL COST</v>
      </c>
      <c r="E87" s="551"/>
      <c r="F87" s="552">
        <v>0</v>
      </c>
      <c r="G87" s="552"/>
    </row>
    <row r="88" spans="2:7" ht="15.75" hidden="1" thickBot="1" x14ac:dyDescent="0.3">
      <c r="B88" s="384"/>
      <c r="C88" s="385" t="s">
        <v>1195</v>
      </c>
      <c r="D88" s="741">
        <f>SUM(D82:D87)</f>
        <v>0</v>
      </c>
      <c r="E88" s="559">
        <f>SUM(E82:E87)</f>
        <v>0</v>
      </c>
      <c r="F88" s="560">
        <f>SUM(F82:F87)</f>
        <v>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4368100</v>
      </c>
      <c r="F99" s="552">
        <v>4000000</v>
      </c>
      <c r="G99" s="552"/>
    </row>
    <row r="100" spans="2:7" hidden="1" x14ac:dyDescent="0.25">
      <c r="B100" s="377">
        <v>22021002</v>
      </c>
      <c r="C100" s="378" t="s">
        <v>1205</v>
      </c>
      <c r="D100" s="740" t="str">
        <f t="shared" si="7"/>
        <v>22021002 - HONORARIUM &amp; SITTING ALLOWANCE</v>
      </c>
      <c r="E100" s="551"/>
      <c r="F100" s="552">
        <v>0</v>
      </c>
      <c r="G100" s="552"/>
    </row>
    <row r="101" spans="2:7" x14ac:dyDescent="0.25">
      <c r="B101" s="377">
        <v>22021003</v>
      </c>
      <c r="C101" s="378" t="s">
        <v>1206</v>
      </c>
      <c r="D101" s="740" t="str">
        <f t="shared" si="7"/>
        <v>22021003 - PUBLICITY &amp; ADVERTISEMENTS</v>
      </c>
      <c r="E101" s="551">
        <v>1619220</v>
      </c>
      <c r="F101" s="552">
        <v>750000</v>
      </c>
      <c r="G101" s="552"/>
    </row>
    <row r="102" spans="2:7" hidden="1" x14ac:dyDescent="0.25">
      <c r="B102" s="377">
        <v>22021004</v>
      </c>
      <c r="C102" s="378" t="s">
        <v>1207</v>
      </c>
      <c r="D102" s="740" t="str">
        <f t="shared" si="7"/>
        <v>22021004 - MEDICAL EXPENSES-LOCAL</v>
      </c>
      <c r="E102" s="551"/>
      <c r="F102" s="552">
        <v>0</v>
      </c>
      <c r="G102" s="552"/>
    </row>
    <row r="103" spans="2:7" hidden="1" x14ac:dyDescent="0.25">
      <c r="B103" s="377">
        <v>22021006</v>
      </c>
      <c r="C103" s="378" t="s">
        <v>1208</v>
      </c>
      <c r="D103" s="740" t="str">
        <f t="shared" si="7"/>
        <v>22021006 - POSTAGES &amp; COURIER SERVICES</v>
      </c>
      <c r="E103" s="551"/>
      <c r="F103" s="552">
        <v>0</v>
      </c>
      <c r="G103" s="552"/>
    </row>
    <row r="104" spans="2:7" x14ac:dyDescent="0.25">
      <c r="B104" s="377">
        <v>22021007</v>
      </c>
      <c r="C104" s="378" t="s">
        <v>1209</v>
      </c>
      <c r="D104" s="740" t="str">
        <f t="shared" si="7"/>
        <v>22021007 - WELFARE PACKAGES</v>
      </c>
      <c r="E104" s="551">
        <v>5000000</v>
      </c>
      <c r="F104" s="552">
        <v>11400000</v>
      </c>
      <c r="G104" s="552"/>
    </row>
    <row r="105" spans="2:7" hidden="1" x14ac:dyDescent="0.25">
      <c r="B105" s="377">
        <v>22021008</v>
      </c>
      <c r="C105" s="378" t="s">
        <v>1210</v>
      </c>
      <c r="D105" s="740" t="str">
        <f t="shared" si="7"/>
        <v>22021008 - SUBSCRIPTION TO PROFESSIONAL BODIES</v>
      </c>
      <c r="E105" s="551"/>
      <c r="F105" s="552">
        <v>0</v>
      </c>
      <c r="G105" s="552"/>
    </row>
    <row r="106" spans="2:7" x14ac:dyDescent="0.25">
      <c r="B106" s="377">
        <v>22021009</v>
      </c>
      <c r="C106" s="378" t="s">
        <v>1211</v>
      </c>
      <c r="D106" s="740" t="str">
        <f t="shared" si="7"/>
        <v>22021009 - SPORTING ACTIVITIES</v>
      </c>
      <c r="E106" s="551"/>
      <c r="F106" s="552">
        <v>5000000</v>
      </c>
      <c r="G106" s="552"/>
    </row>
    <row r="107" spans="2:7" hidden="1" x14ac:dyDescent="0.25">
      <c r="B107" s="377">
        <v>22021010</v>
      </c>
      <c r="C107" s="378" t="s">
        <v>1212</v>
      </c>
      <c r="D107" s="740" t="str">
        <f t="shared" si="7"/>
        <v>22021010 - DIRECT TEACHING &amp; LABORATORY COST</v>
      </c>
      <c r="E107" s="551"/>
      <c r="F107" s="552">
        <v>0</v>
      </c>
      <c r="G107" s="552"/>
    </row>
    <row r="108" spans="2:7" ht="15.75" thickBot="1" x14ac:dyDescent="0.3">
      <c r="B108" s="377">
        <v>22021014</v>
      </c>
      <c r="C108" s="378" t="s">
        <v>1213</v>
      </c>
      <c r="D108" s="740" t="str">
        <f t="shared" si="7"/>
        <v>22021014 - ANNUAL BUDGET EXPENSES AND ADMINISTRATION</v>
      </c>
      <c r="E108" s="551"/>
      <c r="F108" s="552">
        <v>400000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10987320</v>
      </c>
      <c r="F113" s="560">
        <f>SUM(F99:F112)</f>
        <v>21550000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tr">
        <f t="shared" ref="D116:D123" si="8">B116&amp;" - "&amp;C116</f>
        <v>22030101 - MOTOR CYCLE ADVANCES</v>
      </c>
      <c r="E116" s="551"/>
      <c r="F116" s="552">
        <v>0</v>
      </c>
      <c r="G116" s="552"/>
    </row>
    <row r="117" spans="2:7" hidden="1" x14ac:dyDescent="0.25">
      <c r="B117" s="377">
        <v>22030102</v>
      </c>
      <c r="C117" s="378" t="s">
        <v>1222</v>
      </c>
      <c r="D117" s="740" t="str">
        <f t="shared" si="8"/>
        <v>22030102 - BICYCLE ADVANCES</v>
      </c>
      <c r="E117" s="551"/>
      <c r="F117" s="552">
        <v>0</v>
      </c>
      <c r="G117" s="552"/>
    </row>
    <row r="118" spans="2:7" hidden="1" x14ac:dyDescent="0.25">
      <c r="B118" s="377">
        <v>22030103</v>
      </c>
      <c r="C118" s="378" t="s">
        <v>1223</v>
      </c>
      <c r="D118" s="740" t="str">
        <f t="shared" si="8"/>
        <v>22030103 - REFURBISHING ADVANCES</v>
      </c>
      <c r="E118" s="551"/>
      <c r="F118" s="552">
        <v>0</v>
      </c>
      <c r="G118" s="552"/>
    </row>
    <row r="119" spans="2:7" hidden="1" x14ac:dyDescent="0.25">
      <c r="B119" s="377">
        <v>22030104</v>
      </c>
      <c r="C119" s="378" t="s">
        <v>1224</v>
      </c>
      <c r="D119" s="740" t="str">
        <f t="shared" si="8"/>
        <v>22030104 - CORRESPONDENCE ADVANCES</v>
      </c>
      <c r="E119" s="551"/>
      <c r="F119" s="552">
        <v>0</v>
      </c>
      <c r="G119" s="552"/>
    </row>
    <row r="120" spans="2:7" hidden="1" x14ac:dyDescent="0.25">
      <c r="B120" s="377">
        <v>22030105</v>
      </c>
      <c r="C120" s="378" t="s">
        <v>1225</v>
      </c>
      <c r="D120" s="740" t="str">
        <f t="shared" si="8"/>
        <v>22030105 - SPECTACLE ADVANCES</v>
      </c>
      <c r="E120" s="551"/>
      <c r="F120" s="552">
        <v>0</v>
      </c>
      <c r="G120" s="552"/>
    </row>
    <row r="121" spans="2:7" hidden="1" x14ac:dyDescent="0.25">
      <c r="B121" s="377">
        <v>22030106</v>
      </c>
      <c r="C121" s="378" t="s">
        <v>688</v>
      </c>
      <c r="D121" s="740" t="str">
        <f t="shared" si="8"/>
        <v>22030106 - MOTOR VEHICLE ADVANCES</v>
      </c>
      <c r="E121" s="551"/>
      <c r="F121" s="552">
        <v>0</v>
      </c>
      <c r="G121" s="552"/>
    </row>
    <row r="122" spans="2:7" hidden="1" x14ac:dyDescent="0.25">
      <c r="B122" s="377">
        <v>22030107</v>
      </c>
      <c r="C122" s="378" t="s">
        <v>1226</v>
      </c>
      <c r="D122" s="740" t="str">
        <f t="shared" si="8"/>
        <v>22030107 - FURNISHING ADVANCES</v>
      </c>
      <c r="E122" s="551"/>
      <c r="F122" s="552">
        <v>0</v>
      </c>
      <c r="G122" s="552"/>
    </row>
    <row r="123" spans="2:7" hidden="1" x14ac:dyDescent="0.25">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hidden="1" x14ac:dyDescent="0.25">
      <c r="B127" s="377">
        <v>22040101</v>
      </c>
      <c r="C127" s="378" t="s">
        <v>1231</v>
      </c>
      <c r="D127" s="740" t="str">
        <f t="shared" ref="D127:D133" si="9">B127&amp;" - "&amp;C127</f>
        <v>22040101 - GRANT TO OTHER STATE GOVERNMENTS - CURRENT</v>
      </c>
      <c r="E127" s="551"/>
      <c r="F127" s="552">
        <v>0</v>
      </c>
      <c r="G127" s="552"/>
    </row>
    <row r="128" spans="2:7" hidden="1" x14ac:dyDescent="0.25">
      <c r="B128" s="377">
        <v>22040103</v>
      </c>
      <c r="C128" s="378" t="s">
        <v>1232</v>
      </c>
      <c r="D128" s="740" t="str">
        <f t="shared" si="9"/>
        <v xml:space="preserve">22040103 - GRANT TO LOCAL GOVERNMENTS -CURRENT </v>
      </c>
      <c r="E128" s="551"/>
      <c r="F128" s="552">
        <v>0</v>
      </c>
      <c r="G128" s="552"/>
    </row>
    <row r="129" spans="2:7" hidden="1" x14ac:dyDescent="0.25">
      <c r="B129" s="377">
        <v>22040105</v>
      </c>
      <c r="C129" s="378" t="s">
        <v>1233</v>
      </c>
      <c r="D129" s="740" t="str">
        <f t="shared" si="9"/>
        <v>22040105 - GRANTS TO GOVERNMENT OWNED COMPANIES - CURRENT</v>
      </c>
      <c r="E129" s="551"/>
      <c r="F129" s="552">
        <v>0</v>
      </c>
      <c r="G129" s="552"/>
    </row>
    <row r="130" spans="2:7" hidden="1" x14ac:dyDescent="0.25">
      <c r="B130" s="377">
        <v>22040107</v>
      </c>
      <c r="C130" s="378" t="s">
        <v>1234</v>
      </c>
      <c r="D130" s="740" t="str">
        <f t="shared" si="9"/>
        <v>22040107 - GRANT TO PRIVATE COMPANIES - CURRENT</v>
      </c>
      <c r="E130" s="551"/>
      <c r="F130" s="552">
        <v>0</v>
      </c>
      <c r="G130" s="552"/>
    </row>
    <row r="131" spans="2:7" x14ac:dyDescent="0.25">
      <c r="B131" s="377">
        <v>22040109</v>
      </c>
      <c r="C131" s="378" t="s">
        <v>1235</v>
      </c>
      <c r="D131" s="740" t="str">
        <f t="shared" si="9"/>
        <v>22040109 - GRANTS TO COMMUNITIES/NGOs</v>
      </c>
      <c r="E131" s="551">
        <v>72800</v>
      </c>
      <c r="F131" s="552">
        <v>300000</v>
      </c>
      <c r="G131" s="552"/>
    </row>
    <row r="132" spans="2:7" ht="15.75" thickBot="1" x14ac:dyDescent="0.3">
      <c r="B132" s="377">
        <v>22040110</v>
      </c>
      <c r="C132" s="378" t="s">
        <v>1236</v>
      </c>
      <c r="D132" s="740" t="str">
        <f t="shared" si="9"/>
        <v>22040110 - GRANTS TO ACADEMIC INSTITUTIONS</v>
      </c>
      <c r="E132" s="551">
        <v>2430800</v>
      </c>
      <c r="F132" s="552">
        <v>26100000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thickBot="1" x14ac:dyDescent="0.3">
      <c r="B134" s="384"/>
      <c r="C134" s="385" t="s">
        <v>1238</v>
      </c>
      <c r="D134" s="741">
        <f>SUM(D127:D133)</f>
        <v>0</v>
      </c>
      <c r="E134" s="559">
        <f>SUM(E127:E133)</f>
        <v>2503600</v>
      </c>
      <c r="F134" s="560">
        <f>SUM(F127:F133)</f>
        <v>26400000</v>
      </c>
      <c r="G134" s="560"/>
    </row>
    <row r="135" spans="2:7" hidden="1" x14ac:dyDescent="0.25">
      <c r="B135" s="373">
        <v>22040200</v>
      </c>
      <c r="C135" s="374" t="s">
        <v>78</v>
      </c>
      <c r="D135" s="742"/>
      <c r="E135" s="548"/>
      <c r="F135" s="549"/>
      <c r="G135" s="549"/>
    </row>
    <row r="136" spans="2:7" hidden="1" x14ac:dyDescent="0.25">
      <c r="B136" s="377">
        <v>22040203</v>
      </c>
      <c r="C136" s="378" t="s">
        <v>1239</v>
      </c>
      <c r="D136" s="740" t="str">
        <f>B136&amp;" - "&amp;C136</f>
        <v>22040203 - CONTRIBUTION TO INTERNATIONAL ORGANISATION</v>
      </c>
      <c r="E136" s="551"/>
      <c r="F136" s="552">
        <v>0</v>
      </c>
      <c r="G136" s="552"/>
    </row>
    <row r="137" spans="2:7" hidden="1" x14ac:dyDescent="0.25">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x14ac:dyDescent="0.25">
      <c r="B139" s="373">
        <v>22050000</v>
      </c>
      <c r="C139" s="374" t="s">
        <v>1242</v>
      </c>
      <c r="D139" s="742"/>
      <c r="E139" s="548"/>
      <c r="F139" s="549"/>
      <c r="G139" s="549"/>
    </row>
    <row r="140" spans="2:7" x14ac:dyDescent="0.25">
      <c r="B140" s="373">
        <v>22050100</v>
      </c>
      <c r="C140" s="374" t="s">
        <v>80</v>
      </c>
      <c r="D140" s="742"/>
      <c r="E140" s="548"/>
      <c r="F140" s="549"/>
      <c r="G140" s="549"/>
    </row>
    <row r="141" spans="2:7" hidden="1" x14ac:dyDescent="0.25">
      <c r="B141" s="377">
        <v>22050101</v>
      </c>
      <c r="C141" s="378" t="s">
        <v>1243</v>
      </c>
      <c r="D141" s="740" t="str">
        <f t="shared" ref="D141:D147" si="10">B141&amp;" - "&amp;C141</f>
        <v>22050101 - SUBSIDY TO GOVERNMENT OWNED COMPANIES</v>
      </c>
      <c r="E141" s="551"/>
      <c r="F141" s="552">
        <v>0</v>
      </c>
      <c r="G141" s="552"/>
    </row>
    <row r="142" spans="2:7" hidden="1" x14ac:dyDescent="0.25">
      <c r="B142" s="377">
        <v>22050102</v>
      </c>
      <c r="C142" s="378" t="s">
        <v>1244</v>
      </c>
      <c r="D142" s="740" t="str">
        <f t="shared" si="10"/>
        <v>22050102 - MEAL SUBSIDY</v>
      </c>
      <c r="E142" s="551"/>
      <c r="F142" s="552">
        <v>0</v>
      </c>
      <c r="G142" s="552"/>
    </row>
    <row r="143" spans="2:7" hidden="1" x14ac:dyDescent="0.25">
      <c r="B143" s="377">
        <v>22050104</v>
      </c>
      <c r="C143" s="378" t="s">
        <v>1245</v>
      </c>
      <c r="D143" s="740" t="str">
        <f t="shared" si="10"/>
        <v>22050104 - PETROLEUM/ENERGY SUBSIDY</v>
      </c>
      <c r="E143" s="551"/>
      <c r="F143" s="552">
        <v>0</v>
      </c>
      <c r="G143" s="552"/>
    </row>
    <row r="144" spans="2:7" ht="15.75" thickBot="1" x14ac:dyDescent="0.3">
      <c r="B144" s="377">
        <v>22050105</v>
      </c>
      <c r="C144" s="378" t="s">
        <v>1246</v>
      </c>
      <c r="D144" s="740" t="str">
        <f t="shared" si="10"/>
        <v>22050105 - EDUCATION SUBSIDY</v>
      </c>
      <c r="E144" s="551">
        <v>260000000</v>
      </c>
      <c r="F144" s="552">
        <v>240400000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thickBot="1" x14ac:dyDescent="0.3">
      <c r="B148" s="384"/>
      <c r="C148" s="385" t="s">
        <v>1250</v>
      </c>
      <c r="D148" s="741">
        <f>SUM(D141:D147)</f>
        <v>0</v>
      </c>
      <c r="E148" s="559">
        <f>SUM(E141:E147)</f>
        <v>260000000</v>
      </c>
      <c r="F148" s="560">
        <f>SUM(F141:F147)</f>
        <v>240400000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294892010</v>
      </c>
      <c r="F181" s="572">
        <f>F14+F26+F41+F56+F60+F69+F80+F88+F97+F113+F124+F134+F138+F148+F151+F158+F163+F172+F180</f>
        <v>342550000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957</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v>364010</v>
      </c>
      <c r="F10" s="552">
        <v>1500000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364010</v>
      </c>
      <c r="F14" s="560">
        <v>1500000</v>
      </c>
      <c r="G14" s="560"/>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x14ac:dyDescent="0.25">
      <c r="B27" s="373">
        <v>22020300</v>
      </c>
      <c r="C27" s="374" t="s">
        <v>58</v>
      </c>
      <c r="D27" s="742"/>
      <c r="E27" s="548"/>
      <c r="F27" s="549"/>
      <c r="G27" s="549"/>
    </row>
    <row r="28" spans="2:7" x14ac:dyDescent="0.25">
      <c r="B28" s="377">
        <v>22020301</v>
      </c>
      <c r="C28" s="378" t="s">
        <v>1139</v>
      </c>
      <c r="D28" s="740" t="s">
        <v>1291</v>
      </c>
      <c r="E28" s="551">
        <v>364010</v>
      </c>
      <c r="F28" s="552">
        <v>1000000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hidden="1" x14ac:dyDescent="0.25">
      <c r="B32" s="377">
        <v>22020305</v>
      </c>
      <c r="C32" s="378" t="s">
        <v>1143</v>
      </c>
      <c r="D32" s="740" t="s">
        <v>1295</v>
      </c>
      <c r="E32" s="551"/>
      <c r="F32" s="552">
        <v>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t="15.75" thickBot="1" x14ac:dyDescent="0.3">
      <c r="B37" s="377">
        <v>22020310</v>
      </c>
      <c r="C37" s="378" t="s">
        <v>1148</v>
      </c>
      <c r="D37" s="740" t="s">
        <v>1300</v>
      </c>
      <c r="E37" s="551">
        <v>1820040</v>
      </c>
      <c r="F37" s="552">
        <v>2500000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2184050</v>
      </c>
      <c r="F41" s="560">
        <f>SUM(F28:F40)</f>
        <v>3500000</v>
      </c>
      <c r="G41" s="560"/>
    </row>
    <row r="42" spans="2:7" x14ac:dyDescent="0.25">
      <c r="B42" s="373">
        <v>22020400</v>
      </c>
      <c r="C42" s="374" t="s">
        <v>60</v>
      </c>
      <c r="D42" s="742"/>
      <c r="E42" s="548"/>
      <c r="F42" s="549"/>
      <c r="G42" s="549"/>
    </row>
    <row r="43" spans="2:7" x14ac:dyDescent="0.25">
      <c r="B43" s="377">
        <v>22020401</v>
      </c>
      <c r="C43" s="378" t="s">
        <v>1153</v>
      </c>
      <c r="D43" s="740" t="s">
        <v>1304</v>
      </c>
      <c r="E43" s="551">
        <v>364010</v>
      </c>
      <c r="F43" s="552">
        <v>1000000</v>
      </c>
      <c r="G43" s="552"/>
    </row>
    <row r="44" spans="2:7" ht="15.75" thickBot="1" x14ac:dyDescent="0.3">
      <c r="B44" s="377">
        <v>22020402</v>
      </c>
      <c r="C44" s="378" t="s">
        <v>1154</v>
      </c>
      <c r="D44" s="740" t="s">
        <v>1305</v>
      </c>
      <c r="E44" s="551">
        <v>145600</v>
      </c>
      <c r="F44" s="552">
        <v>500000</v>
      </c>
      <c r="G44" s="552"/>
    </row>
    <row r="45" spans="2:7" ht="15.75" hidden="1" thickBot="1" x14ac:dyDescent="0.3">
      <c r="B45" s="377">
        <v>22020403</v>
      </c>
      <c r="C45" s="378" t="s">
        <v>1155</v>
      </c>
      <c r="D45" s="740" t="s">
        <v>1306</v>
      </c>
      <c r="E45" s="551"/>
      <c r="F45" s="552">
        <v>0</v>
      </c>
      <c r="G45" s="552"/>
    </row>
    <row r="46" spans="2:7" ht="15.75" hidden="1" thickBot="1" x14ac:dyDescent="0.3">
      <c r="B46" s="377">
        <v>22020404</v>
      </c>
      <c r="C46" s="378" t="s">
        <v>1156</v>
      </c>
      <c r="D46" s="740" t="s">
        <v>1307</v>
      </c>
      <c r="E46" s="551"/>
      <c r="F46" s="552">
        <v>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509610</v>
      </c>
      <c r="F56" s="560">
        <f>SUM(F43:F55)</f>
        <v>1500000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364010</v>
      </c>
      <c r="F58" s="552">
        <v>206000000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364010</v>
      </c>
      <c r="F60" s="560">
        <f>SUM(F58:F59)</f>
        <v>206000000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x14ac:dyDescent="0.25">
      <c r="B70" s="373">
        <v>22020700</v>
      </c>
      <c r="C70" s="374" t="s">
        <v>66</v>
      </c>
      <c r="D70" s="742"/>
      <c r="E70" s="548"/>
      <c r="F70" s="549"/>
      <c r="G70" s="549"/>
    </row>
    <row r="71" spans="2:7" ht="15.75" thickBot="1" x14ac:dyDescent="0.3">
      <c r="B71" s="377">
        <v>22020701</v>
      </c>
      <c r="C71" s="378" t="s">
        <v>1179</v>
      </c>
      <c r="D71" s="740" t="s">
        <v>1326</v>
      </c>
      <c r="E71" s="551">
        <v>1310430</v>
      </c>
      <c r="F71" s="552">
        <v>4500000</v>
      </c>
      <c r="G71" s="552"/>
    </row>
    <row r="72" spans="2:7" ht="15.75" hidden="1" thickBot="1" x14ac:dyDescent="0.3">
      <c r="B72" s="377">
        <v>22020702</v>
      </c>
      <c r="C72" s="378" t="s">
        <v>1180</v>
      </c>
      <c r="D72" s="740" t="s">
        <v>1327</v>
      </c>
      <c r="E72" s="551"/>
      <c r="F72" s="552">
        <v>0</v>
      </c>
      <c r="G72" s="552"/>
    </row>
    <row r="73" spans="2:7" ht="15.75" hidden="1" thickBot="1" x14ac:dyDescent="0.3">
      <c r="B73" s="377">
        <v>22020703</v>
      </c>
      <c r="C73" s="378" t="s">
        <v>1181</v>
      </c>
      <c r="D73" s="740" t="s">
        <v>1328</v>
      </c>
      <c r="E73" s="551"/>
      <c r="F73" s="552">
        <v>0</v>
      </c>
      <c r="G73" s="552"/>
    </row>
    <row r="74" spans="2:7" ht="15.75" hidden="1" thickBot="1" x14ac:dyDescent="0.3">
      <c r="B74" s="377">
        <v>22020704</v>
      </c>
      <c r="C74" s="378" t="s">
        <v>1182</v>
      </c>
      <c r="D74" s="740" t="s">
        <v>1329</v>
      </c>
      <c r="E74" s="551"/>
      <c r="F74" s="552">
        <v>0</v>
      </c>
      <c r="G74" s="552"/>
    </row>
    <row r="75" spans="2:7" ht="15.75" hidden="1" thickBot="1" x14ac:dyDescent="0.3">
      <c r="B75" s="377">
        <v>22020705</v>
      </c>
      <c r="C75" s="378" t="s">
        <v>1183</v>
      </c>
      <c r="D75" s="740" t="s">
        <v>1330</v>
      </c>
      <c r="E75" s="551"/>
      <c r="F75" s="552">
        <v>0</v>
      </c>
      <c r="G75" s="552"/>
    </row>
    <row r="76" spans="2:7" ht="15.75" hidden="1" thickBot="1" x14ac:dyDescent="0.3">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thickBot="1" x14ac:dyDescent="0.3">
      <c r="B80" s="384"/>
      <c r="C80" s="385" t="s">
        <v>1188</v>
      </c>
      <c r="D80" s="741">
        <v>0</v>
      </c>
      <c r="E80" s="559">
        <f>SUM(E71:E79)</f>
        <v>1310430</v>
      </c>
      <c r="F80" s="560">
        <v>4500000</v>
      </c>
      <c r="G80" s="560"/>
    </row>
    <row r="81" spans="2:7" hidden="1" x14ac:dyDescent="0.25">
      <c r="B81" s="373">
        <v>22020800</v>
      </c>
      <c r="C81" s="374" t="s">
        <v>68</v>
      </c>
      <c r="D81" s="742"/>
      <c r="E81" s="548"/>
      <c r="F81" s="549"/>
      <c r="G81" s="549"/>
    </row>
    <row r="82" spans="2:7" hidden="1" x14ac:dyDescent="0.25">
      <c r="B82" s="377">
        <v>22020801</v>
      </c>
      <c r="C82" s="378" t="s">
        <v>1189</v>
      </c>
      <c r="D82" s="740" t="s">
        <v>1335</v>
      </c>
      <c r="E82" s="551"/>
      <c r="F82" s="552">
        <v>0</v>
      </c>
      <c r="G82" s="552"/>
    </row>
    <row r="83" spans="2:7" hidden="1" x14ac:dyDescent="0.25">
      <c r="B83" s="377">
        <v>22020802</v>
      </c>
      <c r="C83" s="378" t="s">
        <v>1190</v>
      </c>
      <c r="D83" s="740" t="s">
        <v>1336</v>
      </c>
      <c r="E83" s="551"/>
      <c r="F83" s="552">
        <v>0</v>
      </c>
      <c r="G83" s="552"/>
    </row>
    <row r="84" spans="2:7" hidden="1" x14ac:dyDescent="0.25">
      <c r="B84" s="377">
        <v>22020803</v>
      </c>
      <c r="C84" s="378" t="s">
        <v>1191</v>
      </c>
      <c r="D84" s="740" t="s">
        <v>1337</v>
      </c>
      <c r="E84" s="551"/>
      <c r="F84" s="552">
        <v>0</v>
      </c>
      <c r="G84" s="552"/>
    </row>
    <row r="85" spans="2:7" hidden="1" x14ac:dyDescent="0.25">
      <c r="B85" s="377">
        <v>22020804</v>
      </c>
      <c r="C85" s="378" t="s">
        <v>1192</v>
      </c>
      <c r="D85" s="740" t="s">
        <v>1338</v>
      </c>
      <c r="E85" s="551"/>
      <c r="F85" s="552">
        <v>0</v>
      </c>
      <c r="G85" s="552"/>
    </row>
    <row r="86" spans="2:7" hidden="1" x14ac:dyDescent="0.25">
      <c r="B86" s="377">
        <v>22020805</v>
      </c>
      <c r="C86" s="378" t="s">
        <v>1193</v>
      </c>
      <c r="D86" s="740" t="s">
        <v>1339</v>
      </c>
      <c r="E86" s="551"/>
      <c r="F86" s="552">
        <v>0</v>
      </c>
      <c r="G86" s="552"/>
    </row>
    <row r="87" spans="2:7" hidden="1" x14ac:dyDescent="0.25">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hidden="1" x14ac:dyDescent="0.25">
      <c r="B101" s="377">
        <v>22021003</v>
      </c>
      <c r="C101" s="378" t="s">
        <v>1206</v>
      </c>
      <c r="D101" s="740" t="s">
        <v>1350</v>
      </c>
      <c r="E101" s="551"/>
      <c r="F101" s="552">
        <v>0</v>
      </c>
      <c r="G101" s="552"/>
    </row>
    <row r="102" spans="2:7" hidden="1" x14ac:dyDescent="0.25">
      <c r="B102" s="377">
        <v>22021004</v>
      </c>
      <c r="C102" s="378" t="s">
        <v>1207</v>
      </c>
      <c r="D102" s="740" t="s">
        <v>1351</v>
      </c>
      <c r="E102" s="551"/>
      <c r="F102" s="552">
        <v>0</v>
      </c>
      <c r="G102" s="552"/>
    </row>
    <row r="103" spans="2:7" hidden="1" x14ac:dyDescent="0.25">
      <c r="B103" s="377">
        <v>22021006</v>
      </c>
      <c r="C103" s="378" t="s">
        <v>1208</v>
      </c>
      <c r="D103" s="740" t="s">
        <v>1352</v>
      </c>
      <c r="E103" s="551"/>
      <c r="F103" s="552">
        <v>0</v>
      </c>
      <c r="G103" s="552"/>
    </row>
    <row r="104" spans="2:7" hidden="1" x14ac:dyDescent="0.25">
      <c r="B104" s="377">
        <v>22021007</v>
      </c>
      <c r="C104" s="378" t="s">
        <v>1209</v>
      </c>
      <c r="D104" s="740" t="s">
        <v>1353</v>
      </c>
      <c r="E104" s="551"/>
      <c r="F104" s="552">
        <v>0</v>
      </c>
      <c r="G104" s="552"/>
    </row>
    <row r="105" spans="2:7" hidden="1" x14ac:dyDescent="0.25">
      <c r="B105" s="377">
        <v>22021008</v>
      </c>
      <c r="C105" s="378" t="s">
        <v>1210</v>
      </c>
      <c r="D105" s="740" t="s">
        <v>1354</v>
      </c>
      <c r="E105" s="551"/>
      <c r="F105" s="552">
        <v>0</v>
      </c>
      <c r="G105" s="552"/>
    </row>
    <row r="106" spans="2:7" x14ac:dyDescent="0.25">
      <c r="B106" s="377">
        <v>22021009</v>
      </c>
      <c r="C106" s="378" t="s">
        <v>1211</v>
      </c>
      <c r="D106" s="740" t="s">
        <v>1355</v>
      </c>
      <c r="E106" s="551">
        <v>364010</v>
      </c>
      <c r="F106" s="552">
        <v>1000000</v>
      </c>
      <c r="G106" s="552"/>
    </row>
    <row r="107" spans="2:7" hidden="1" x14ac:dyDescent="0.25">
      <c r="B107" s="377">
        <v>22021010</v>
      </c>
      <c r="C107" s="378" t="s">
        <v>1212</v>
      </c>
      <c r="D107" s="740" t="s">
        <v>1356</v>
      </c>
      <c r="E107" s="551"/>
      <c r="F107" s="552">
        <v>0</v>
      </c>
      <c r="G107" s="552"/>
    </row>
    <row r="108" spans="2:7" hidden="1" x14ac:dyDescent="0.25">
      <c r="B108" s="377">
        <v>22021014</v>
      </c>
      <c r="C108" s="378" t="s">
        <v>1213</v>
      </c>
      <c r="D108" s="740" t="s">
        <v>1357</v>
      </c>
      <c r="E108" s="551"/>
      <c r="F108" s="552">
        <v>0</v>
      </c>
      <c r="G108" s="552"/>
    </row>
    <row r="109" spans="2:7" hidden="1" x14ac:dyDescent="0.25">
      <c r="B109" s="377">
        <v>22021020</v>
      </c>
      <c r="C109" s="378" t="s">
        <v>1214</v>
      </c>
      <c r="D109" s="740" t="s">
        <v>1358</v>
      </c>
      <c r="E109" s="551"/>
      <c r="F109" s="552">
        <v>0</v>
      </c>
      <c r="G109" s="552"/>
    </row>
    <row r="110" spans="2:7" hidden="1" x14ac:dyDescent="0.25">
      <c r="B110" s="377">
        <v>22021037</v>
      </c>
      <c r="C110" s="378" t="s">
        <v>1215</v>
      </c>
      <c r="D110" s="740" t="s">
        <v>1359</v>
      </c>
      <c r="E110" s="551"/>
      <c r="F110" s="552">
        <v>0</v>
      </c>
      <c r="G110" s="552"/>
    </row>
    <row r="111" spans="2:7" ht="15.75" thickBot="1" x14ac:dyDescent="0.3">
      <c r="B111" s="377">
        <v>22021041</v>
      </c>
      <c r="C111" s="378" t="s">
        <v>1216</v>
      </c>
      <c r="D111" s="740" t="s">
        <v>1360</v>
      </c>
      <c r="E111" s="551">
        <v>2184050</v>
      </c>
      <c r="F111" s="552">
        <v>7000000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2548060</v>
      </c>
      <c r="F113" s="560">
        <f>SUM(F99:F112)</f>
        <v>8000000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
        <v>1362</v>
      </c>
      <c r="E116" s="551"/>
      <c r="F116" s="552">
        <v>0</v>
      </c>
      <c r="G116" s="552"/>
    </row>
    <row r="117" spans="2:7" hidden="1" x14ac:dyDescent="0.25">
      <c r="B117" s="377">
        <v>22030102</v>
      </c>
      <c r="C117" s="378" t="s">
        <v>1222</v>
      </c>
      <c r="D117" s="740" t="s">
        <v>1363</v>
      </c>
      <c r="E117" s="551"/>
      <c r="F117" s="552">
        <v>0</v>
      </c>
      <c r="G117" s="552"/>
    </row>
    <row r="118" spans="2:7" hidden="1" x14ac:dyDescent="0.25">
      <c r="B118" s="377">
        <v>22030103</v>
      </c>
      <c r="C118" s="378" t="s">
        <v>1223</v>
      </c>
      <c r="D118" s="740" t="s">
        <v>1364</v>
      </c>
      <c r="E118" s="551"/>
      <c r="F118" s="552">
        <v>0</v>
      </c>
      <c r="G118" s="552"/>
    </row>
    <row r="119" spans="2:7" hidden="1" x14ac:dyDescent="0.25">
      <c r="B119" s="377">
        <v>22030104</v>
      </c>
      <c r="C119" s="378" t="s">
        <v>1224</v>
      </c>
      <c r="D119" s="740" t="s">
        <v>1365</v>
      </c>
      <c r="E119" s="551"/>
      <c r="F119" s="552">
        <v>0</v>
      </c>
      <c r="G119" s="552"/>
    </row>
    <row r="120" spans="2:7" hidden="1" x14ac:dyDescent="0.25">
      <c r="B120" s="377">
        <v>22030105</v>
      </c>
      <c r="C120" s="378" t="s">
        <v>1225</v>
      </c>
      <c r="D120" s="740" t="s">
        <v>1366</v>
      </c>
      <c r="E120" s="551"/>
      <c r="F120" s="552">
        <v>0</v>
      </c>
      <c r="G120" s="552"/>
    </row>
    <row r="121" spans="2:7" hidden="1" x14ac:dyDescent="0.25">
      <c r="B121" s="377">
        <v>22030106</v>
      </c>
      <c r="C121" s="378" t="s">
        <v>688</v>
      </c>
      <c r="D121" s="740" t="s">
        <v>1367</v>
      </c>
      <c r="E121" s="551"/>
      <c r="F121" s="552">
        <v>0</v>
      </c>
      <c r="G121" s="552"/>
    </row>
    <row r="122" spans="2:7" hidden="1" x14ac:dyDescent="0.25">
      <c r="B122" s="377">
        <v>22030107</v>
      </c>
      <c r="C122" s="378" t="s">
        <v>1226</v>
      </c>
      <c r="D122" s="740" t="s">
        <v>1368</v>
      </c>
      <c r="E122" s="551"/>
      <c r="F122" s="552">
        <v>0</v>
      </c>
      <c r="G122" s="552"/>
    </row>
    <row r="123" spans="2:7" hidden="1" x14ac:dyDescent="0.25">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hidden="1" x14ac:dyDescent="0.25">
      <c r="B127" s="377">
        <v>22040101</v>
      </c>
      <c r="C127" s="378" t="s">
        <v>1231</v>
      </c>
      <c r="D127" s="740" t="s">
        <v>1370</v>
      </c>
      <c r="E127" s="551"/>
      <c r="F127" s="552">
        <v>0</v>
      </c>
      <c r="G127" s="552"/>
    </row>
    <row r="128" spans="2:7" hidden="1" x14ac:dyDescent="0.25">
      <c r="B128" s="377">
        <v>22040103</v>
      </c>
      <c r="C128" s="378" t="s">
        <v>1232</v>
      </c>
      <c r="D128" s="740" t="s">
        <v>1371</v>
      </c>
      <c r="E128" s="551"/>
      <c r="F128" s="552">
        <v>0</v>
      </c>
      <c r="G128" s="552"/>
    </row>
    <row r="129" spans="2:7" hidden="1" x14ac:dyDescent="0.25">
      <c r="B129" s="377">
        <v>22040105</v>
      </c>
      <c r="C129" s="378" t="s">
        <v>1233</v>
      </c>
      <c r="D129" s="740" t="s">
        <v>1372</v>
      </c>
      <c r="E129" s="551"/>
      <c r="F129" s="552">
        <v>0</v>
      </c>
      <c r="G129" s="552"/>
    </row>
    <row r="130" spans="2:7" hidden="1" x14ac:dyDescent="0.25">
      <c r="B130" s="377">
        <v>22040107</v>
      </c>
      <c r="C130" s="378" t="s">
        <v>1234</v>
      </c>
      <c r="D130" s="740" t="s">
        <v>1373</v>
      </c>
      <c r="E130" s="551"/>
      <c r="F130" s="552">
        <v>0</v>
      </c>
      <c r="G130" s="552"/>
    </row>
    <row r="131" spans="2:7" hidden="1" x14ac:dyDescent="0.25">
      <c r="B131" s="377">
        <v>22040109</v>
      </c>
      <c r="C131" s="378" t="s">
        <v>1235</v>
      </c>
      <c r="D131" s="740" t="s">
        <v>1374</v>
      </c>
      <c r="E131" s="551"/>
      <c r="F131" s="552">
        <v>0</v>
      </c>
      <c r="G131" s="552"/>
    </row>
    <row r="132" spans="2:7" ht="15.75" thickBot="1" x14ac:dyDescent="0.3">
      <c r="B132" s="377">
        <v>22040110</v>
      </c>
      <c r="C132" s="378" t="s">
        <v>1236</v>
      </c>
      <c r="D132" s="740" t="s">
        <v>1375</v>
      </c>
      <c r="E132" s="551">
        <v>25480580</v>
      </c>
      <c r="F132" s="552">
        <v>0</v>
      </c>
      <c r="G132" s="552"/>
    </row>
    <row r="133" spans="2:7" ht="15.75" hidden="1" thickBot="1" x14ac:dyDescent="0.3">
      <c r="B133" s="377">
        <v>22040111</v>
      </c>
      <c r="C133" s="378" t="s">
        <v>1237</v>
      </c>
      <c r="D133" s="740" t="s">
        <v>1376</v>
      </c>
      <c r="E133" s="551"/>
      <c r="F133" s="552">
        <v>0</v>
      </c>
      <c r="G133" s="552"/>
    </row>
    <row r="134" spans="2:7" ht="15.75" thickBot="1" x14ac:dyDescent="0.3">
      <c r="B134" s="384"/>
      <c r="C134" s="385" t="s">
        <v>1238</v>
      </c>
      <c r="D134" s="741">
        <v>0</v>
      </c>
      <c r="E134" s="559">
        <f>SUM(E127:E133)</f>
        <v>25480580</v>
      </c>
      <c r="F134" s="560">
        <v>0</v>
      </c>
      <c r="G134" s="560"/>
    </row>
    <row r="135" spans="2:7" hidden="1" x14ac:dyDescent="0.25">
      <c r="B135" s="373">
        <v>22040200</v>
      </c>
      <c r="C135" s="374" t="s">
        <v>78</v>
      </c>
      <c r="D135" s="742"/>
      <c r="E135" s="548"/>
      <c r="F135" s="549"/>
      <c r="G135" s="549"/>
    </row>
    <row r="136" spans="2:7" hidden="1" x14ac:dyDescent="0.25">
      <c r="B136" s="377">
        <v>22040203</v>
      </c>
      <c r="C136" s="378" t="s">
        <v>1239</v>
      </c>
      <c r="D136" s="740" t="s">
        <v>1377</v>
      </c>
      <c r="E136" s="551"/>
      <c r="F136" s="552">
        <v>0</v>
      </c>
      <c r="G136" s="552"/>
    </row>
    <row r="137" spans="2:7" hidden="1" x14ac:dyDescent="0.25">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x14ac:dyDescent="0.25">
      <c r="B139" s="373">
        <v>22050000</v>
      </c>
      <c r="C139" s="374" t="s">
        <v>1242</v>
      </c>
      <c r="D139" s="742"/>
      <c r="E139" s="548"/>
      <c r="F139" s="549"/>
      <c r="G139" s="549"/>
    </row>
    <row r="140" spans="2:7" x14ac:dyDescent="0.25">
      <c r="B140" s="373">
        <v>22050100</v>
      </c>
      <c r="C140" s="374" t="s">
        <v>80</v>
      </c>
      <c r="D140" s="742"/>
      <c r="E140" s="548"/>
      <c r="F140" s="549"/>
      <c r="G140" s="549"/>
    </row>
    <row r="141" spans="2:7" hidden="1" x14ac:dyDescent="0.25">
      <c r="B141" s="377">
        <v>22050101</v>
      </c>
      <c r="C141" s="378" t="s">
        <v>1243</v>
      </c>
      <c r="D141" s="740" t="s">
        <v>1379</v>
      </c>
      <c r="E141" s="551"/>
      <c r="F141" s="552">
        <v>0</v>
      </c>
      <c r="G141" s="552"/>
    </row>
    <row r="142" spans="2:7" hidden="1" x14ac:dyDescent="0.25">
      <c r="B142" s="377">
        <v>22050102</v>
      </c>
      <c r="C142" s="378" t="s">
        <v>1244</v>
      </c>
      <c r="D142" s="740" t="s">
        <v>1380</v>
      </c>
      <c r="E142" s="551"/>
      <c r="F142" s="552">
        <v>0</v>
      </c>
      <c r="G142" s="552"/>
    </row>
    <row r="143" spans="2:7" hidden="1" x14ac:dyDescent="0.25">
      <c r="B143" s="377">
        <v>22050104</v>
      </c>
      <c r="C143" s="378" t="s">
        <v>1245</v>
      </c>
      <c r="D143" s="740" t="s">
        <v>1381</v>
      </c>
      <c r="E143" s="551"/>
      <c r="F143" s="552">
        <v>0</v>
      </c>
      <c r="G143" s="552"/>
    </row>
    <row r="144" spans="2:7" ht="15.75" thickBot="1" x14ac:dyDescent="0.3">
      <c r="B144" s="377">
        <v>22050105</v>
      </c>
      <c r="C144" s="378" t="s">
        <v>1246</v>
      </c>
      <c r="D144" s="740" t="s">
        <v>1382</v>
      </c>
      <c r="E144" s="551"/>
      <c r="F144" s="552">
        <v>70000000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thickBot="1" x14ac:dyDescent="0.3">
      <c r="B148" s="384"/>
      <c r="C148" s="385" t="s">
        <v>1250</v>
      </c>
      <c r="D148" s="741">
        <v>0</v>
      </c>
      <c r="E148" s="559">
        <f>SUM(E141:E147)</f>
        <v>0</v>
      </c>
      <c r="F148" s="560">
        <v>70000000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32760750</v>
      </c>
      <c r="F181" s="571">
        <f>F180+F172+F163+F158+F151+F148+F138+F134+F124+F113+F97+F88+F80+F69+F60+F56+F41+F26+F14</f>
        <v>295000000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958</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v>148580</v>
      </c>
      <c r="F10" s="552">
        <v>500000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148580</v>
      </c>
      <c r="F14" s="560">
        <v>500000</v>
      </c>
      <c r="G14" s="560"/>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x14ac:dyDescent="0.25">
      <c r="B27" s="373">
        <v>22020300</v>
      </c>
      <c r="C27" s="374" t="s">
        <v>58</v>
      </c>
      <c r="D27" s="742"/>
      <c r="E27" s="548"/>
      <c r="F27" s="549"/>
      <c r="G27" s="549"/>
    </row>
    <row r="28" spans="2:7" x14ac:dyDescent="0.25">
      <c r="B28" s="377">
        <v>22020301</v>
      </c>
      <c r="C28" s="378" t="s">
        <v>1139</v>
      </c>
      <c r="D28" s="740" t="s">
        <v>1291</v>
      </c>
      <c r="E28" s="551">
        <v>100000</v>
      </c>
      <c r="F28" s="552">
        <v>140000</v>
      </c>
      <c r="G28" s="552"/>
    </row>
    <row r="29" spans="2:7" hidden="1" x14ac:dyDescent="0.25">
      <c r="B29" s="377">
        <v>22020302</v>
      </c>
      <c r="C29" s="378" t="s">
        <v>1140</v>
      </c>
      <c r="D29" s="740" t="s">
        <v>1292</v>
      </c>
      <c r="E29" s="551"/>
      <c r="F29" s="552">
        <v>0</v>
      </c>
      <c r="G29" s="552"/>
    </row>
    <row r="30" spans="2:7" x14ac:dyDescent="0.25">
      <c r="B30" s="377">
        <v>22020303</v>
      </c>
      <c r="C30" s="378" t="s">
        <v>1141</v>
      </c>
      <c r="D30" s="740" t="s">
        <v>1293</v>
      </c>
      <c r="E30" s="551">
        <v>360000</v>
      </c>
      <c r="F30" s="552">
        <v>360000</v>
      </c>
      <c r="G30" s="552"/>
    </row>
    <row r="31" spans="2:7" hidden="1" x14ac:dyDescent="0.25">
      <c r="B31" s="377">
        <v>22020304</v>
      </c>
      <c r="C31" s="378" t="s">
        <v>1142</v>
      </c>
      <c r="D31" s="740" t="s">
        <v>1294</v>
      </c>
      <c r="E31" s="551"/>
      <c r="F31" s="552">
        <v>0</v>
      </c>
      <c r="G31" s="552"/>
    </row>
    <row r="32" spans="2:7" ht="15.75" thickBot="1" x14ac:dyDescent="0.3">
      <c r="B32" s="377">
        <v>22020305</v>
      </c>
      <c r="C32" s="378" t="s">
        <v>1143</v>
      </c>
      <c r="D32" s="740" t="s">
        <v>1295</v>
      </c>
      <c r="E32" s="551">
        <v>100000</v>
      </c>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560000</v>
      </c>
      <c r="F41" s="560">
        <f>SUM(F28:F40)</f>
        <v>500000</v>
      </c>
      <c r="G41" s="560"/>
    </row>
    <row r="42" spans="2:7" ht="15.75" hidden="1" thickBot="1" x14ac:dyDescent="0.3">
      <c r="B42" s="373">
        <v>22020400</v>
      </c>
      <c r="C42" s="374" t="s">
        <v>60</v>
      </c>
      <c r="D42" s="742"/>
      <c r="E42" s="548"/>
      <c r="F42" s="549"/>
      <c r="G42" s="549"/>
    </row>
    <row r="43" spans="2:7" ht="15.75" hidden="1" thickBot="1" x14ac:dyDescent="0.3">
      <c r="B43" s="377">
        <v>22020401</v>
      </c>
      <c r="C43" s="378" t="s">
        <v>1153</v>
      </c>
      <c r="D43" s="740" t="s">
        <v>1304</v>
      </c>
      <c r="E43" s="551"/>
      <c r="F43" s="552">
        <v>0</v>
      </c>
      <c r="G43" s="552"/>
    </row>
    <row r="44" spans="2:7" ht="15.75" hidden="1" thickBot="1" x14ac:dyDescent="0.3">
      <c r="B44" s="377">
        <v>22020402</v>
      </c>
      <c r="C44" s="378" t="s">
        <v>1154</v>
      </c>
      <c r="D44" s="740" t="s">
        <v>1305</v>
      </c>
      <c r="E44" s="551"/>
      <c r="F44" s="552">
        <v>0</v>
      </c>
      <c r="G44" s="552"/>
    </row>
    <row r="45" spans="2:7" ht="15.75" hidden="1" thickBot="1" x14ac:dyDescent="0.3">
      <c r="B45" s="377">
        <v>22020403</v>
      </c>
      <c r="C45" s="378" t="s">
        <v>1155</v>
      </c>
      <c r="D45" s="740" t="s">
        <v>1306</v>
      </c>
      <c r="E45" s="551"/>
      <c r="F45" s="552">
        <v>0</v>
      </c>
      <c r="G45" s="552"/>
    </row>
    <row r="46" spans="2:7" ht="15.75" hidden="1" thickBot="1" x14ac:dyDescent="0.3">
      <c r="B46" s="377">
        <v>22020404</v>
      </c>
      <c r="C46" s="378" t="s">
        <v>1156</v>
      </c>
      <c r="D46" s="740" t="s">
        <v>1307</v>
      </c>
      <c r="E46" s="551"/>
      <c r="F46" s="552">
        <v>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hidden="1" thickBot="1" x14ac:dyDescent="0.3">
      <c r="B56" s="384"/>
      <c r="C56" s="385" t="s">
        <v>1167</v>
      </c>
      <c r="D56" s="741">
        <v>0</v>
      </c>
      <c r="E56" s="560">
        <f>SUM(E43:E55)</f>
        <v>0</v>
      </c>
      <c r="F56" s="560">
        <f>SUM(F43:F55)</f>
        <v>0</v>
      </c>
      <c r="G56" s="560"/>
    </row>
    <row r="57" spans="2:7" ht="15.75" hidden="1" thickBot="1" x14ac:dyDescent="0.3">
      <c r="B57" s="373">
        <v>22020500</v>
      </c>
      <c r="C57" s="374" t="s">
        <v>62</v>
      </c>
      <c r="D57" s="742"/>
      <c r="E57" s="548"/>
      <c r="F57" s="549"/>
      <c r="G57" s="549"/>
    </row>
    <row r="58" spans="2:7" ht="15.75" hidden="1" thickBot="1" x14ac:dyDescent="0.3">
      <c r="B58" s="377">
        <v>22020501</v>
      </c>
      <c r="C58" s="378" t="s">
        <v>1168</v>
      </c>
      <c r="D58" s="740" t="s">
        <v>1317</v>
      </c>
      <c r="E58" s="551"/>
      <c r="F58" s="552">
        <v>0</v>
      </c>
      <c r="G58" s="552"/>
    </row>
    <row r="59" spans="2:7" ht="15.75" hidden="1" thickBot="1" x14ac:dyDescent="0.3">
      <c r="B59" s="377">
        <v>22020502</v>
      </c>
      <c r="C59" s="378" t="s">
        <v>1169</v>
      </c>
      <c r="D59" s="740" t="s">
        <v>1318</v>
      </c>
      <c r="E59" s="551"/>
      <c r="F59" s="552">
        <v>0</v>
      </c>
      <c r="G59" s="552"/>
    </row>
    <row r="60" spans="2:7" ht="15.75" hidden="1" thickBot="1" x14ac:dyDescent="0.3">
      <c r="B60" s="384"/>
      <c r="C60" s="385" t="s">
        <v>1170</v>
      </c>
      <c r="D60" s="741">
        <v>0</v>
      </c>
      <c r="E60" s="560">
        <f>SUM(E58:E59)</f>
        <v>0</v>
      </c>
      <c r="F60" s="560">
        <f>SUM(F58:F59)</f>
        <v>0</v>
      </c>
      <c r="G60" s="560"/>
    </row>
    <row r="61" spans="2:7" ht="15.75" hidden="1" thickBot="1" x14ac:dyDescent="0.3">
      <c r="B61" s="373">
        <v>22020600</v>
      </c>
      <c r="C61" s="374" t="s">
        <v>64</v>
      </c>
      <c r="D61" s="742"/>
      <c r="E61" s="548"/>
      <c r="F61" s="549"/>
      <c r="G61" s="549"/>
    </row>
    <row r="62" spans="2:7" ht="15.75" hidden="1" thickBot="1" x14ac:dyDescent="0.3">
      <c r="B62" s="377">
        <v>22020601</v>
      </c>
      <c r="C62" s="378" t="s">
        <v>1171</v>
      </c>
      <c r="D62" s="740" t="s">
        <v>1319</v>
      </c>
      <c r="E62" s="551"/>
      <c r="F62" s="552">
        <v>0</v>
      </c>
      <c r="G62" s="552"/>
    </row>
    <row r="63" spans="2:7" ht="15.75" hidden="1" thickBot="1" x14ac:dyDescent="0.3">
      <c r="B63" s="377">
        <v>22020602</v>
      </c>
      <c r="C63" s="378" t="s">
        <v>1172</v>
      </c>
      <c r="D63" s="740" t="s">
        <v>1320</v>
      </c>
      <c r="E63" s="551"/>
      <c r="F63" s="552">
        <v>0</v>
      </c>
      <c r="G63" s="552"/>
    </row>
    <row r="64" spans="2:7" ht="15.75" hidden="1" thickBot="1" x14ac:dyDescent="0.3">
      <c r="B64" s="377">
        <v>22020603</v>
      </c>
      <c r="C64" s="378" t="s">
        <v>1173</v>
      </c>
      <c r="D64" s="740" t="s">
        <v>1321</v>
      </c>
      <c r="E64" s="551"/>
      <c r="F64" s="552">
        <v>0</v>
      </c>
      <c r="G64" s="552"/>
    </row>
    <row r="65" spans="2:7" ht="15.75" hidden="1" thickBot="1" x14ac:dyDescent="0.3">
      <c r="B65" s="377">
        <v>22020604</v>
      </c>
      <c r="C65" s="378" t="s">
        <v>1174</v>
      </c>
      <c r="D65" s="740" t="s">
        <v>1322</v>
      </c>
      <c r="E65" s="551"/>
      <c r="F65" s="552">
        <v>0</v>
      </c>
      <c r="G65" s="552"/>
    </row>
    <row r="66" spans="2:7" ht="15.75" hidden="1" thickBot="1" x14ac:dyDescent="0.3">
      <c r="B66" s="377">
        <v>22020605</v>
      </c>
      <c r="C66" s="378" t="s">
        <v>1175</v>
      </c>
      <c r="D66" s="740" t="s">
        <v>1323</v>
      </c>
      <c r="E66" s="551"/>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75" hidden="1" thickBot="1" x14ac:dyDescent="0.3">
      <c r="B70" s="373">
        <v>22020700</v>
      </c>
      <c r="C70" s="374" t="s">
        <v>66</v>
      </c>
      <c r="D70" s="742"/>
      <c r="E70" s="548"/>
      <c r="F70" s="549"/>
      <c r="G70" s="549"/>
    </row>
    <row r="71" spans="2:7" ht="15.75" hidden="1" thickBot="1" x14ac:dyDescent="0.3">
      <c r="B71" s="377">
        <v>22020701</v>
      </c>
      <c r="C71" s="378" t="s">
        <v>1179</v>
      </c>
      <c r="D71" s="740" t="s">
        <v>1326</v>
      </c>
      <c r="E71" s="551"/>
      <c r="F71" s="552">
        <v>0</v>
      </c>
      <c r="G71" s="552"/>
    </row>
    <row r="72" spans="2:7" ht="15.75" hidden="1" thickBot="1" x14ac:dyDescent="0.3">
      <c r="B72" s="377">
        <v>22020702</v>
      </c>
      <c r="C72" s="378" t="s">
        <v>1180</v>
      </c>
      <c r="D72" s="740" t="s">
        <v>1327</v>
      </c>
      <c r="E72" s="551"/>
      <c r="F72" s="552">
        <v>0</v>
      </c>
      <c r="G72" s="552"/>
    </row>
    <row r="73" spans="2:7" ht="15.75" hidden="1" thickBot="1" x14ac:dyDescent="0.3">
      <c r="B73" s="377">
        <v>22020703</v>
      </c>
      <c r="C73" s="378" t="s">
        <v>1181</v>
      </c>
      <c r="D73" s="740" t="s">
        <v>1328</v>
      </c>
      <c r="E73" s="551"/>
      <c r="F73" s="552">
        <v>0</v>
      </c>
      <c r="G73" s="552"/>
    </row>
    <row r="74" spans="2:7" ht="15.75" hidden="1" thickBot="1" x14ac:dyDescent="0.3">
      <c r="B74" s="377">
        <v>22020704</v>
      </c>
      <c r="C74" s="378" t="s">
        <v>1182</v>
      </c>
      <c r="D74" s="740" t="s">
        <v>1329</v>
      </c>
      <c r="E74" s="551"/>
      <c r="F74" s="552">
        <v>0</v>
      </c>
      <c r="G74" s="552"/>
    </row>
    <row r="75" spans="2:7" ht="15.75" hidden="1" thickBot="1" x14ac:dyDescent="0.3">
      <c r="B75" s="377">
        <v>22020705</v>
      </c>
      <c r="C75" s="378" t="s">
        <v>1183</v>
      </c>
      <c r="D75" s="740" t="s">
        <v>1330</v>
      </c>
      <c r="E75" s="551"/>
      <c r="F75" s="552">
        <v>0</v>
      </c>
      <c r="G75" s="552"/>
    </row>
    <row r="76" spans="2:7" ht="15.75" hidden="1" thickBot="1" x14ac:dyDescent="0.3">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75" hidden="1" thickBot="1" x14ac:dyDescent="0.3">
      <c r="B81" s="373">
        <v>22020800</v>
      </c>
      <c r="C81" s="374" t="s">
        <v>68</v>
      </c>
      <c r="D81" s="742"/>
      <c r="E81" s="548"/>
      <c r="F81" s="549"/>
      <c r="G81" s="549"/>
    </row>
    <row r="82" spans="2:7" ht="15.75" hidden="1" thickBot="1" x14ac:dyDescent="0.3">
      <c r="B82" s="377">
        <v>22020801</v>
      </c>
      <c r="C82" s="378" t="s">
        <v>1189</v>
      </c>
      <c r="D82" s="740" t="s">
        <v>1335</v>
      </c>
      <c r="E82" s="551"/>
      <c r="F82" s="552">
        <v>0</v>
      </c>
      <c r="G82" s="552"/>
    </row>
    <row r="83" spans="2:7" ht="15.75" hidden="1"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ht="15.75" hidden="1" thickBot="1" x14ac:dyDescent="0.3">
      <c r="B89" s="373">
        <v>22020900</v>
      </c>
      <c r="C89" s="374" t="s">
        <v>70</v>
      </c>
      <c r="D89" s="742"/>
      <c r="E89" s="548"/>
      <c r="F89" s="549"/>
      <c r="G89" s="549"/>
    </row>
    <row r="90" spans="2:7" ht="15.75" hidden="1" thickBot="1" x14ac:dyDescent="0.3">
      <c r="B90" s="377">
        <v>22020901</v>
      </c>
      <c r="C90" s="378" t="s">
        <v>1196</v>
      </c>
      <c r="D90" s="740" t="s">
        <v>1341</v>
      </c>
      <c r="E90" s="551"/>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75" hidden="1" thickBot="1" x14ac:dyDescent="0.3">
      <c r="B98" s="373">
        <v>22021000</v>
      </c>
      <c r="C98" s="374" t="s">
        <v>72</v>
      </c>
      <c r="D98" s="742"/>
      <c r="E98" s="548"/>
      <c r="F98" s="549"/>
      <c r="G98" s="549"/>
    </row>
    <row r="99" spans="2:7" ht="15.75" hidden="1" thickBot="1" x14ac:dyDescent="0.3">
      <c r="B99" s="377">
        <v>22021001</v>
      </c>
      <c r="C99" s="378" t="s">
        <v>1204</v>
      </c>
      <c r="D99" s="740" t="s">
        <v>1348</v>
      </c>
      <c r="E99" s="551"/>
      <c r="F99" s="552">
        <v>0</v>
      </c>
      <c r="G99" s="552"/>
    </row>
    <row r="100" spans="2:7" ht="15.75" hidden="1" thickBot="1" x14ac:dyDescent="0.3">
      <c r="B100" s="377">
        <v>22021002</v>
      </c>
      <c r="C100" s="378" t="s">
        <v>1205</v>
      </c>
      <c r="D100" s="740" t="s">
        <v>1349</v>
      </c>
      <c r="E100" s="551"/>
      <c r="F100" s="552">
        <v>0</v>
      </c>
      <c r="G100" s="552"/>
    </row>
    <row r="101" spans="2:7" ht="15.75" hidden="1" thickBot="1" x14ac:dyDescent="0.3">
      <c r="B101" s="377">
        <v>22021003</v>
      </c>
      <c r="C101" s="378" t="s">
        <v>1206</v>
      </c>
      <c r="D101" s="740" t="s">
        <v>1350</v>
      </c>
      <c r="E101" s="551"/>
      <c r="F101" s="552">
        <v>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hidden="1" thickBot="1" x14ac:dyDescent="0.3">
      <c r="B113" s="384"/>
      <c r="C113" s="385" t="s">
        <v>1219</v>
      </c>
      <c r="D113" s="741">
        <v>0</v>
      </c>
      <c r="E113" s="560">
        <f>SUM(E99:E112)</f>
        <v>0</v>
      </c>
      <c r="F113" s="560">
        <f>SUM(F99:F112)</f>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708580</v>
      </c>
      <c r="F181" s="572">
        <v>1000000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959</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109200</v>
      </c>
      <c r="F10" s="552">
        <v>0</v>
      </c>
      <c r="G10" s="552"/>
    </row>
    <row r="11" spans="2:7" ht="15.75" thickBot="1" x14ac:dyDescent="0.3">
      <c r="B11" s="377">
        <v>22020102</v>
      </c>
      <c r="C11" s="378" t="s">
        <v>1124</v>
      </c>
      <c r="D11" s="740" t="s">
        <v>1278</v>
      </c>
      <c r="E11" s="551">
        <v>109200</v>
      </c>
      <c r="F11" s="552">
        <v>400000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218400</v>
      </c>
      <c r="F14" s="560">
        <v>400000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t="15.75" thickBot="1" x14ac:dyDescent="0.3">
      <c r="B17" s="377">
        <v>22020202</v>
      </c>
      <c r="C17" s="378" t="s">
        <v>1129</v>
      </c>
      <c r="D17" s="740" t="s">
        <v>1282</v>
      </c>
      <c r="E17" s="551">
        <v>21850</v>
      </c>
      <c r="F17" s="552">
        <v>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21850</v>
      </c>
      <c r="F26" s="560">
        <f>SUM(F16:F25)</f>
        <v>0</v>
      </c>
      <c r="G26" s="560"/>
    </row>
    <row r="27" spans="2:7" x14ac:dyDescent="0.25">
      <c r="B27" s="373">
        <v>22020300</v>
      </c>
      <c r="C27" s="374" t="s">
        <v>58</v>
      </c>
      <c r="D27" s="742"/>
      <c r="E27" s="548"/>
      <c r="F27" s="549"/>
      <c r="G27" s="549"/>
    </row>
    <row r="28" spans="2:7" x14ac:dyDescent="0.25">
      <c r="B28" s="377">
        <v>22020301</v>
      </c>
      <c r="C28" s="378" t="s">
        <v>1139</v>
      </c>
      <c r="D28" s="740" t="s">
        <v>1291</v>
      </c>
      <c r="E28" s="551">
        <v>54600</v>
      </c>
      <c r="F28" s="552">
        <v>150000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hidden="1" x14ac:dyDescent="0.25">
      <c r="B32" s="377">
        <v>22020305</v>
      </c>
      <c r="C32" s="378" t="s">
        <v>1143</v>
      </c>
      <c r="D32" s="740" t="s">
        <v>1295</v>
      </c>
      <c r="E32" s="551"/>
      <c r="F32" s="552">
        <v>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t="15.75" thickBot="1" x14ac:dyDescent="0.3">
      <c r="B37" s="377">
        <v>22020310</v>
      </c>
      <c r="C37" s="378" t="s">
        <v>1148</v>
      </c>
      <c r="D37" s="740" t="s">
        <v>1300</v>
      </c>
      <c r="E37" s="551">
        <v>54600</v>
      </c>
      <c r="F37" s="552">
        <v>100000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109200</v>
      </c>
      <c r="F41" s="560">
        <f>SUM(F28:F40)</f>
        <v>250000</v>
      </c>
      <c r="G41" s="560"/>
    </row>
    <row r="42" spans="2:7" x14ac:dyDescent="0.25">
      <c r="B42" s="373">
        <v>22020400</v>
      </c>
      <c r="C42" s="374" t="s">
        <v>60</v>
      </c>
      <c r="D42" s="742"/>
      <c r="E42" s="548"/>
      <c r="F42" s="549"/>
      <c r="G42" s="549"/>
    </row>
    <row r="43" spans="2:7" x14ac:dyDescent="0.25">
      <c r="B43" s="377">
        <v>22020401</v>
      </c>
      <c r="C43" s="378" t="s">
        <v>1153</v>
      </c>
      <c r="D43" s="740" t="s">
        <v>1304</v>
      </c>
      <c r="E43" s="551">
        <v>18200</v>
      </c>
      <c r="F43" s="552">
        <v>0</v>
      </c>
      <c r="G43" s="552"/>
    </row>
    <row r="44" spans="2:7" x14ac:dyDescent="0.25">
      <c r="B44" s="377">
        <v>22020402</v>
      </c>
      <c r="C44" s="378" t="s">
        <v>1154</v>
      </c>
      <c r="D44" s="740" t="s">
        <v>1305</v>
      </c>
      <c r="E44" s="551">
        <v>50960</v>
      </c>
      <c r="F44" s="552">
        <v>0</v>
      </c>
      <c r="G44" s="552"/>
    </row>
    <row r="45" spans="2:7" hidden="1" x14ac:dyDescent="0.25">
      <c r="B45" s="377">
        <v>22020403</v>
      </c>
      <c r="C45" s="378" t="s">
        <v>1155</v>
      </c>
      <c r="D45" s="740" t="s">
        <v>1306</v>
      </c>
      <c r="E45" s="551"/>
      <c r="F45" s="552">
        <v>0</v>
      </c>
      <c r="G45" s="552"/>
    </row>
    <row r="46" spans="2:7" hidden="1" x14ac:dyDescent="0.25">
      <c r="B46" s="377">
        <v>22020404</v>
      </c>
      <c r="C46" s="378" t="s">
        <v>1156</v>
      </c>
      <c r="D46" s="740" t="s">
        <v>1307</v>
      </c>
      <c r="E46" s="551"/>
      <c r="F46" s="552">
        <v>0</v>
      </c>
      <c r="G46" s="552"/>
    </row>
    <row r="47" spans="2:7" hidden="1" x14ac:dyDescent="0.25">
      <c r="B47" s="377">
        <v>22020405</v>
      </c>
      <c r="C47" s="378" t="s">
        <v>1157</v>
      </c>
      <c r="D47" s="740" t="s">
        <v>1308</v>
      </c>
      <c r="E47" s="551"/>
      <c r="F47" s="552">
        <v>0</v>
      </c>
      <c r="G47" s="552"/>
    </row>
    <row r="48" spans="2:7" ht="15.75" thickBot="1" x14ac:dyDescent="0.3">
      <c r="B48" s="377">
        <v>22020406</v>
      </c>
      <c r="C48" s="378" t="s">
        <v>1158</v>
      </c>
      <c r="D48" s="740" t="s">
        <v>1309</v>
      </c>
      <c r="E48" s="551"/>
      <c r="F48" s="552">
        <v>50000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69160</v>
      </c>
      <c r="F56" s="560">
        <f>SUM(F43:F55)</f>
        <v>50000</v>
      </c>
      <c r="G56" s="560"/>
    </row>
    <row r="57" spans="2:7" x14ac:dyDescent="0.25">
      <c r="B57" s="373">
        <v>22020500</v>
      </c>
      <c r="C57" s="374" t="s">
        <v>62</v>
      </c>
      <c r="D57" s="742"/>
      <c r="E57" s="548"/>
      <c r="F57" s="549"/>
      <c r="G57" s="549"/>
    </row>
    <row r="58" spans="2:7" x14ac:dyDescent="0.25">
      <c r="B58" s="377">
        <v>22020501</v>
      </c>
      <c r="C58" s="378" t="s">
        <v>1168</v>
      </c>
      <c r="D58" s="740" t="s">
        <v>1317</v>
      </c>
      <c r="E58" s="551">
        <v>72800</v>
      </c>
      <c r="F58" s="552">
        <v>100000</v>
      </c>
      <c r="G58" s="552"/>
    </row>
    <row r="59" spans="2:7" ht="15.75" thickBot="1" x14ac:dyDescent="0.3">
      <c r="B59" s="377">
        <v>22020502</v>
      </c>
      <c r="C59" s="378" t="s">
        <v>1169</v>
      </c>
      <c r="D59" s="740" t="s">
        <v>1318</v>
      </c>
      <c r="E59" s="551"/>
      <c r="F59" s="552">
        <v>0</v>
      </c>
      <c r="G59" s="552"/>
    </row>
    <row r="60" spans="2:7" ht="15.75" thickBot="1" x14ac:dyDescent="0.3">
      <c r="B60" s="384"/>
      <c r="C60" s="385" t="s">
        <v>1170</v>
      </c>
      <c r="D60" s="741">
        <v>0</v>
      </c>
      <c r="E60" s="560">
        <f>SUM(E58:E59)</f>
        <v>72800</v>
      </c>
      <c r="F60" s="560">
        <f>SUM(F58:F59)</f>
        <v>100000</v>
      </c>
      <c r="G60" s="560"/>
    </row>
    <row r="61" spans="2:7" ht="15" hidden="1" customHeight="1" x14ac:dyDescent="0.25">
      <c r="B61" s="373">
        <v>22020600</v>
      </c>
      <c r="C61" s="374" t="s">
        <v>64</v>
      </c>
      <c r="D61" s="742"/>
      <c r="E61" s="548"/>
      <c r="F61" s="549"/>
      <c r="G61" s="549"/>
    </row>
    <row r="62" spans="2:7" ht="14.25" hidden="1" customHeight="1" x14ac:dyDescent="0.25">
      <c r="B62" s="377">
        <v>22020601</v>
      </c>
      <c r="C62" s="378" t="s">
        <v>1171</v>
      </c>
      <c r="D62" s="740" t="s">
        <v>1319</v>
      </c>
      <c r="E62" s="551"/>
      <c r="F62" s="552">
        <v>0</v>
      </c>
      <c r="G62" s="552"/>
    </row>
    <row r="63" spans="2:7" ht="14.25" hidden="1" customHeight="1" x14ac:dyDescent="0.25">
      <c r="B63" s="377">
        <v>22020602</v>
      </c>
      <c r="C63" s="378" t="s">
        <v>1172</v>
      </c>
      <c r="D63" s="740" t="s">
        <v>1320</v>
      </c>
      <c r="E63" s="551"/>
      <c r="F63" s="552">
        <v>0</v>
      </c>
      <c r="G63" s="552"/>
    </row>
    <row r="64" spans="2:7" ht="14.25" hidden="1" customHeight="1" x14ac:dyDescent="0.25">
      <c r="B64" s="377">
        <v>22020603</v>
      </c>
      <c r="C64" s="378" t="s">
        <v>1173</v>
      </c>
      <c r="D64" s="740" t="s">
        <v>1321</v>
      </c>
      <c r="E64" s="551"/>
      <c r="F64" s="552">
        <v>0</v>
      </c>
      <c r="G64" s="552"/>
    </row>
    <row r="65" spans="2:7" ht="14.25" hidden="1" customHeight="1" x14ac:dyDescent="0.25">
      <c r="B65" s="377">
        <v>22020604</v>
      </c>
      <c r="C65" s="378" t="s">
        <v>1174</v>
      </c>
      <c r="D65" s="740" t="s">
        <v>1322</v>
      </c>
      <c r="E65" s="551"/>
      <c r="F65" s="552">
        <v>0</v>
      </c>
      <c r="G65" s="552"/>
    </row>
    <row r="66" spans="2:7" ht="14.25" hidden="1" customHeight="1" x14ac:dyDescent="0.25">
      <c r="B66" s="377">
        <v>22020605</v>
      </c>
      <c r="C66" s="378" t="s">
        <v>1175</v>
      </c>
      <c r="D66" s="740" t="s">
        <v>1323</v>
      </c>
      <c r="E66" s="551"/>
      <c r="F66" s="552">
        <v>0</v>
      </c>
      <c r="G66" s="552"/>
    </row>
    <row r="67" spans="2:7" ht="14.25" hidden="1" customHeight="1" x14ac:dyDescent="0.25">
      <c r="B67" s="377">
        <v>22020606</v>
      </c>
      <c r="C67" s="378" t="s">
        <v>1176</v>
      </c>
      <c r="D67" s="740" t="s">
        <v>1324</v>
      </c>
      <c r="E67" s="551"/>
      <c r="F67" s="552">
        <v>0</v>
      </c>
      <c r="G67" s="552"/>
    </row>
    <row r="68" spans="2:7" ht="15" hidden="1" customHeight="1" thickBot="1" x14ac:dyDescent="0.3">
      <c r="B68" s="377">
        <v>22020607</v>
      </c>
      <c r="C68" s="378" t="s">
        <v>1177</v>
      </c>
      <c r="D68" s="740" t="s">
        <v>1325</v>
      </c>
      <c r="E68" s="551"/>
      <c r="F68" s="552">
        <v>0</v>
      </c>
      <c r="G68" s="552"/>
    </row>
    <row r="69" spans="2:7" ht="15.75" hidden="1" customHeight="1" thickBot="1" x14ac:dyDescent="0.3">
      <c r="B69" s="384"/>
      <c r="C69" s="385" t="s">
        <v>1178</v>
      </c>
      <c r="D69" s="741">
        <v>0</v>
      </c>
      <c r="E69" s="559">
        <f>SUM(E62:E68)</f>
        <v>0</v>
      </c>
      <c r="F69" s="560">
        <v>0</v>
      </c>
      <c r="G69" s="560"/>
    </row>
    <row r="70" spans="2:7" ht="15" hidden="1" customHeight="1" x14ac:dyDescent="0.25">
      <c r="B70" s="373">
        <v>22020700</v>
      </c>
      <c r="C70" s="374" t="s">
        <v>66</v>
      </c>
      <c r="D70" s="742"/>
      <c r="E70" s="548"/>
      <c r="F70" s="549"/>
      <c r="G70" s="549"/>
    </row>
    <row r="71" spans="2:7" ht="14.25" hidden="1" customHeight="1" x14ac:dyDescent="0.25">
      <c r="B71" s="377">
        <v>22020701</v>
      </c>
      <c r="C71" s="378" t="s">
        <v>1179</v>
      </c>
      <c r="D71" s="740" t="s">
        <v>1326</v>
      </c>
      <c r="E71" s="551"/>
      <c r="F71" s="552">
        <v>0</v>
      </c>
      <c r="G71" s="552"/>
    </row>
    <row r="72" spans="2:7" ht="14.25" hidden="1" customHeight="1" x14ac:dyDescent="0.25">
      <c r="B72" s="377">
        <v>22020702</v>
      </c>
      <c r="C72" s="378" t="s">
        <v>1180</v>
      </c>
      <c r="D72" s="740" t="s">
        <v>1327</v>
      </c>
      <c r="E72" s="551"/>
      <c r="F72" s="552">
        <v>0</v>
      </c>
      <c r="G72" s="552"/>
    </row>
    <row r="73" spans="2:7" ht="14.25" hidden="1" customHeight="1" x14ac:dyDescent="0.25">
      <c r="B73" s="377">
        <v>22020703</v>
      </c>
      <c r="C73" s="378" t="s">
        <v>1181</v>
      </c>
      <c r="D73" s="740" t="s">
        <v>1328</v>
      </c>
      <c r="E73" s="551"/>
      <c r="F73" s="552">
        <v>0</v>
      </c>
      <c r="G73" s="552"/>
    </row>
    <row r="74" spans="2:7" ht="14.25" hidden="1" customHeight="1" x14ac:dyDescent="0.25">
      <c r="B74" s="377">
        <v>22020704</v>
      </c>
      <c r="C74" s="378" t="s">
        <v>1182</v>
      </c>
      <c r="D74" s="740" t="s">
        <v>1329</v>
      </c>
      <c r="E74" s="551"/>
      <c r="F74" s="552">
        <v>0</v>
      </c>
      <c r="G74" s="552"/>
    </row>
    <row r="75" spans="2:7" ht="14.25" hidden="1" customHeight="1" x14ac:dyDescent="0.25">
      <c r="B75" s="377">
        <v>22020705</v>
      </c>
      <c r="C75" s="378" t="s">
        <v>1183</v>
      </c>
      <c r="D75" s="740" t="s">
        <v>1330</v>
      </c>
      <c r="E75" s="551"/>
      <c r="F75" s="552">
        <v>0</v>
      </c>
      <c r="G75" s="552"/>
    </row>
    <row r="76" spans="2:7" ht="14.25" hidden="1" customHeight="1" x14ac:dyDescent="0.25">
      <c r="B76" s="377">
        <v>22020706</v>
      </c>
      <c r="C76" s="378" t="s">
        <v>1184</v>
      </c>
      <c r="D76" s="740" t="s">
        <v>1331</v>
      </c>
      <c r="E76" s="551"/>
      <c r="F76" s="552">
        <v>0</v>
      </c>
      <c r="G76" s="552"/>
    </row>
    <row r="77" spans="2:7" ht="14.25" hidden="1" customHeight="1" x14ac:dyDescent="0.25">
      <c r="B77" s="377">
        <v>22020707</v>
      </c>
      <c r="C77" s="378" t="s">
        <v>1185</v>
      </c>
      <c r="D77" s="740" t="s">
        <v>1332</v>
      </c>
      <c r="E77" s="551"/>
      <c r="F77" s="552">
        <v>0</v>
      </c>
      <c r="G77" s="552"/>
    </row>
    <row r="78" spans="2:7" ht="14.25" hidden="1" customHeight="1" x14ac:dyDescent="0.25">
      <c r="B78" s="377">
        <v>22020708</v>
      </c>
      <c r="C78" s="378" t="s">
        <v>1186</v>
      </c>
      <c r="D78" s="740" t="s">
        <v>1333</v>
      </c>
      <c r="E78" s="551"/>
      <c r="F78" s="552">
        <v>0</v>
      </c>
      <c r="G78" s="552"/>
    </row>
    <row r="79" spans="2:7" ht="15" hidden="1" customHeight="1" thickBot="1" x14ac:dyDescent="0.3">
      <c r="B79" s="377">
        <v>22020709</v>
      </c>
      <c r="C79" s="378" t="s">
        <v>1187</v>
      </c>
      <c r="D79" s="740" t="s">
        <v>1334</v>
      </c>
      <c r="E79" s="551"/>
      <c r="F79" s="552">
        <v>0</v>
      </c>
      <c r="G79" s="552"/>
    </row>
    <row r="80" spans="2:7" ht="15.75" hidden="1" customHeight="1" thickBot="1" x14ac:dyDescent="0.3">
      <c r="B80" s="384"/>
      <c r="C80" s="385" t="s">
        <v>1188</v>
      </c>
      <c r="D80" s="741">
        <v>0</v>
      </c>
      <c r="E80" s="559">
        <f>SUM(E71:E79)</f>
        <v>0</v>
      </c>
      <c r="F80" s="560">
        <v>0</v>
      </c>
      <c r="G80" s="560"/>
    </row>
    <row r="81" spans="2:7" ht="15" hidden="1" customHeight="1" x14ac:dyDescent="0.25">
      <c r="B81" s="373">
        <v>22020800</v>
      </c>
      <c r="C81" s="374" t="s">
        <v>68</v>
      </c>
      <c r="D81" s="742"/>
      <c r="E81" s="548"/>
      <c r="F81" s="549"/>
      <c r="G81" s="549"/>
    </row>
    <row r="82" spans="2:7" ht="14.25" hidden="1" customHeight="1" x14ac:dyDescent="0.25">
      <c r="B82" s="377">
        <v>22020801</v>
      </c>
      <c r="C82" s="378" t="s">
        <v>1189</v>
      </c>
      <c r="D82" s="740" t="s">
        <v>1335</v>
      </c>
      <c r="E82" s="551"/>
      <c r="F82" s="552">
        <v>0</v>
      </c>
      <c r="G82" s="552"/>
    </row>
    <row r="83" spans="2:7" ht="14.25" hidden="1" customHeight="1" x14ac:dyDescent="0.25">
      <c r="B83" s="377">
        <v>22020802</v>
      </c>
      <c r="C83" s="378" t="s">
        <v>1190</v>
      </c>
      <c r="D83" s="740" t="s">
        <v>1336</v>
      </c>
      <c r="E83" s="551"/>
      <c r="F83" s="552">
        <v>0</v>
      </c>
      <c r="G83" s="552"/>
    </row>
    <row r="84" spans="2:7" ht="14.25" hidden="1" customHeight="1" x14ac:dyDescent="0.25">
      <c r="B84" s="377">
        <v>22020803</v>
      </c>
      <c r="C84" s="378" t="s">
        <v>1191</v>
      </c>
      <c r="D84" s="740" t="s">
        <v>1337</v>
      </c>
      <c r="E84" s="551"/>
      <c r="F84" s="552">
        <v>0</v>
      </c>
      <c r="G84" s="552"/>
    </row>
    <row r="85" spans="2:7" ht="14.25" hidden="1" customHeight="1" x14ac:dyDescent="0.25">
      <c r="B85" s="377">
        <v>22020804</v>
      </c>
      <c r="C85" s="378" t="s">
        <v>1192</v>
      </c>
      <c r="D85" s="740" t="s">
        <v>1338</v>
      </c>
      <c r="E85" s="551"/>
      <c r="F85" s="552">
        <v>0</v>
      </c>
      <c r="G85" s="552"/>
    </row>
    <row r="86" spans="2:7" ht="14.25" hidden="1" customHeight="1" x14ac:dyDescent="0.25">
      <c r="B86" s="377">
        <v>22020805</v>
      </c>
      <c r="C86" s="378" t="s">
        <v>1193</v>
      </c>
      <c r="D86" s="740" t="s">
        <v>1339</v>
      </c>
      <c r="E86" s="551"/>
      <c r="F86" s="552">
        <v>0</v>
      </c>
      <c r="G86" s="552"/>
    </row>
    <row r="87" spans="2:7" ht="15" hidden="1" customHeight="1" thickBot="1" x14ac:dyDescent="0.3">
      <c r="B87" s="377">
        <v>22020806</v>
      </c>
      <c r="C87" s="378" t="s">
        <v>1194</v>
      </c>
      <c r="D87" s="740" t="s">
        <v>1340</v>
      </c>
      <c r="E87" s="551"/>
      <c r="F87" s="552">
        <v>0</v>
      </c>
      <c r="G87" s="552"/>
    </row>
    <row r="88" spans="2:7" ht="15.75" hidden="1" customHeight="1" thickBot="1" x14ac:dyDescent="0.3">
      <c r="B88" s="384"/>
      <c r="C88" s="385" t="s">
        <v>1195</v>
      </c>
      <c r="D88" s="741">
        <v>0</v>
      </c>
      <c r="E88" s="559">
        <f>SUM(E82:E87)</f>
        <v>0</v>
      </c>
      <c r="F88" s="560">
        <v>0</v>
      </c>
      <c r="G88" s="560"/>
    </row>
    <row r="89" spans="2:7" ht="15" hidden="1" customHeight="1" x14ac:dyDescent="0.25">
      <c r="B89" s="373">
        <v>22020900</v>
      </c>
      <c r="C89" s="374" t="s">
        <v>70</v>
      </c>
      <c r="D89" s="742"/>
      <c r="E89" s="548"/>
      <c r="F89" s="549"/>
      <c r="G89" s="549"/>
    </row>
    <row r="90" spans="2:7" ht="14.25" hidden="1" customHeight="1" x14ac:dyDescent="0.25">
      <c r="B90" s="377">
        <v>22020901</v>
      </c>
      <c r="C90" s="378" t="s">
        <v>1196</v>
      </c>
      <c r="D90" s="740" t="s">
        <v>1341</v>
      </c>
      <c r="E90" s="551"/>
      <c r="F90" s="552">
        <v>0</v>
      </c>
      <c r="G90" s="552"/>
    </row>
    <row r="91" spans="2:7" ht="14.25" hidden="1" customHeight="1" x14ac:dyDescent="0.25">
      <c r="B91" s="377">
        <v>22020902</v>
      </c>
      <c r="C91" s="378" t="s">
        <v>1197</v>
      </c>
      <c r="D91" s="740" t="s">
        <v>1342</v>
      </c>
      <c r="E91" s="551"/>
      <c r="F91" s="552">
        <v>0</v>
      </c>
      <c r="G91" s="552"/>
    </row>
    <row r="92" spans="2:7" ht="14.25" hidden="1" customHeight="1" x14ac:dyDescent="0.25">
      <c r="B92" s="377">
        <v>22020904</v>
      </c>
      <c r="C92" s="378" t="s">
        <v>1198</v>
      </c>
      <c r="D92" s="740" t="s">
        <v>1343</v>
      </c>
      <c r="E92" s="551"/>
      <c r="F92" s="552">
        <v>0</v>
      </c>
      <c r="G92" s="552"/>
    </row>
    <row r="93" spans="2:7" ht="14.25" hidden="1" customHeight="1" x14ac:dyDescent="0.25">
      <c r="B93" s="377">
        <v>22020905</v>
      </c>
      <c r="C93" s="378" t="s">
        <v>1199</v>
      </c>
      <c r="D93" s="740" t="s">
        <v>1344</v>
      </c>
      <c r="E93" s="551"/>
      <c r="F93" s="552">
        <v>0</v>
      </c>
      <c r="G93" s="552"/>
    </row>
    <row r="94" spans="2:7" ht="14.25" hidden="1" customHeight="1" x14ac:dyDescent="0.25">
      <c r="B94" s="377">
        <v>22020906</v>
      </c>
      <c r="C94" s="378" t="s">
        <v>1200</v>
      </c>
      <c r="D94" s="740" t="s">
        <v>1345</v>
      </c>
      <c r="E94" s="551"/>
      <c r="F94" s="552">
        <v>0</v>
      </c>
      <c r="G94" s="552"/>
    </row>
    <row r="95" spans="2:7" ht="14.25" hidden="1" customHeight="1" x14ac:dyDescent="0.25">
      <c r="B95" s="377">
        <v>22020907</v>
      </c>
      <c r="C95" s="378" t="s">
        <v>1201</v>
      </c>
      <c r="D95" s="740" t="s">
        <v>1346</v>
      </c>
      <c r="E95" s="551"/>
      <c r="F95" s="552">
        <v>0</v>
      </c>
      <c r="G95" s="552"/>
    </row>
    <row r="96" spans="2:7" ht="15" hidden="1" customHeight="1" thickBot="1" x14ac:dyDescent="0.3">
      <c r="B96" s="377">
        <v>22020908</v>
      </c>
      <c r="C96" s="378" t="s">
        <v>1202</v>
      </c>
      <c r="D96" s="740" t="s">
        <v>1347</v>
      </c>
      <c r="E96" s="551"/>
      <c r="F96" s="552">
        <v>0</v>
      </c>
      <c r="G96" s="552"/>
    </row>
    <row r="97" spans="2:7" ht="15.75" hidden="1" customHeight="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
        <v>1348</v>
      </c>
      <c r="E99" s="551"/>
      <c r="F99" s="552">
        <v>0</v>
      </c>
      <c r="G99" s="552"/>
    </row>
    <row r="100" spans="2:7" x14ac:dyDescent="0.25">
      <c r="B100" s="377">
        <v>22021002</v>
      </c>
      <c r="C100" s="378" t="s">
        <v>1205</v>
      </c>
      <c r="D100" s="740" t="s">
        <v>1349</v>
      </c>
      <c r="E100" s="551">
        <v>364010</v>
      </c>
      <c r="F100" s="552">
        <v>500000</v>
      </c>
      <c r="G100" s="552"/>
    </row>
    <row r="101" spans="2:7" ht="15.75" thickBot="1" x14ac:dyDescent="0.3">
      <c r="B101" s="377">
        <v>22021003</v>
      </c>
      <c r="C101" s="378" t="s">
        <v>1206</v>
      </c>
      <c r="D101" s="740" t="s">
        <v>1350</v>
      </c>
      <c r="E101" s="551">
        <v>174120</v>
      </c>
      <c r="F101" s="552">
        <v>200000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538130</v>
      </c>
      <c r="F113" s="560">
        <f>SUM(F99:F112)</f>
        <v>700000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1029540</v>
      </c>
      <c r="F181" s="572">
        <v>1500000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961</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t="14.25" hidden="1" customHeight="1" x14ac:dyDescent="0.2">
      <c r="B10" s="377">
        <v>22020101</v>
      </c>
      <c r="C10" s="378" t="s">
        <v>1123</v>
      </c>
      <c r="D10" s="740" t="s">
        <v>1277</v>
      </c>
      <c r="E10" s="551"/>
      <c r="F10" s="552">
        <v>0</v>
      </c>
      <c r="G10" s="552"/>
    </row>
    <row r="11" spans="2:7" x14ac:dyDescent="0.2">
      <c r="B11" s="377">
        <v>22020102</v>
      </c>
      <c r="C11" s="378" t="s">
        <v>1124</v>
      </c>
      <c r="D11" s="740" t="s">
        <v>1278</v>
      </c>
      <c r="E11" s="551">
        <v>7403515</v>
      </c>
      <c r="F11" s="552">
        <v>16500000</v>
      </c>
      <c r="G11" s="552"/>
    </row>
    <row r="12" spans="2:7" ht="14.25" hidden="1" customHeight="1" x14ac:dyDescent="0.2">
      <c r="B12" s="377">
        <v>22020103</v>
      </c>
      <c r="C12" s="378" t="s">
        <v>1125</v>
      </c>
      <c r="D12" s="740" t="s">
        <v>1279</v>
      </c>
      <c r="E12" s="551"/>
      <c r="F12" s="552">
        <v>0</v>
      </c>
      <c r="G12" s="552"/>
    </row>
    <row r="13" spans="2:7" ht="15" thickBot="1" x14ac:dyDescent="0.25">
      <c r="B13" s="377">
        <v>22020104</v>
      </c>
      <c r="C13" s="378" t="s">
        <v>1126</v>
      </c>
      <c r="D13" s="740" t="s">
        <v>1280</v>
      </c>
      <c r="E13" s="551">
        <v>3767053</v>
      </c>
      <c r="F13" s="552">
        <v>8000000</v>
      </c>
      <c r="G13" s="552"/>
    </row>
    <row r="14" spans="2:7" ht="15.75" thickBot="1" x14ac:dyDescent="0.3">
      <c r="B14" s="384"/>
      <c r="C14" s="385" t="s">
        <v>1127</v>
      </c>
      <c r="D14" s="741">
        <v>0</v>
      </c>
      <c r="E14" s="559">
        <v>11170568</v>
      </c>
      <c r="F14" s="560">
        <v>24500000</v>
      </c>
      <c r="G14" s="560"/>
    </row>
    <row r="15" spans="2:7" ht="15" x14ac:dyDescent="0.25">
      <c r="B15" s="373">
        <v>22020200</v>
      </c>
      <c r="C15" s="374" t="s">
        <v>56</v>
      </c>
      <c r="D15" s="742"/>
      <c r="E15" s="548"/>
      <c r="F15" s="549"/>
      <c r="G15" s="549"/>
    </row>
    <row r="16" spans="2:7" x14ac:dyDescent="0.2">
      <c r="B16" s="377">
        <v>22020201</v>
      </c>
      <c r="C16" s="378" t="s">
        <v>1128</v>
      </c>
      <c r="D16" s="740" t="s">
        <v>1281</v>
      </c>
      <c r="E16" s="551">
        <v>2685005</v>
      </c>
      <c r="F16" s="552">
        <v>6000000</v>
      </c>
      <c r="G16" s="552"/>
    </row>
    <row r="17" spans="2:7" x14ac:dyDescent="0.2">
      <c r="B17" s="377">
        <v>22020202</v>
      </c>
      <c r="C17" s="378" t="s">
        <v>1129</v>
      </c>
      <c r="D17" s="740" t="s">
        <v>1282</v>
      </c>
      <c r="E17" s="551">
        <v>703183</v>
      </c>
      <c r="F17" s="552">
        <v>1200000</v>
      </c>
      <c r="G17" s="552"/>
    </row>
    <row r="18" spans="2:7" ht="15" thickBot="1" x14ac:dyDescent="0.25">
      <c r="B18" s="377">
        <v>22020203</v>
      </c>
      <c r="C18" s="378" t="s">
        <v>1130</v>
      </c>
      <c r="D18" s="740" t="s">
        <v>1283</v>
      </c>
      <c r="E18" s="551">
        <v>6529559</v>
      </c>
      <c r="F18" s="552">
        <v>14000000</v>
      </c>
      <c r="G18" s="552"/>
    </row>
    <row r="19" spans="2:7" ht="15" hidden="1" customHeight="1" thickBot="1" x14ac:dyDescent="0.25">
      <c r="B19" s="377">
        <v>22020204</v>
      </c>
      <c r="C19" s="378" t="s">
        <v>1131</v>
      </c>
      <c r="D19" s="740" t="s">
        <v>1284</v>
      </c>
      <c r="E19" s="551"/>
      <c r="F19" s="552">
        <v>0</v>
      </c>
      <c r="G19" s="552"/>
    </row>
    <row r="20" spans="2:7" ht="15" hidden="1" customHeight="1" thickBot="1" x14ac:dyDescent="0.25">
      <c r="B20" s="377">
        <v>22020205</v>
      </c>
      <c r="C20" s="378" t="s">
        <v>1132</v>
      </c>
      <c r="D20" s="740" t="s">
        <v>1285</v>
      </c>
      <c r="E20" s="551"/>
      <c r="F20" s="552">
        <v>0</v>
      </c>
      <c r="G20" s="552"/>
    </row>
    <row r="21" spans="2:7" ht="15" hidden="1" customHeight="1" thickBot="1" x14ac:dyDescent="0.25">
      <c r="B21" s="377">
        <v>22020206</v>
      </c>
      <c r="C21" s="378" t="s">
        <v>1133</v>
      </c>
      <c r="D21" s="740" t="s">
        <v>1286</v>
      </c>
      <c r="E21" s="551"/>
      <c r="F21" s="552">
        <v>0</v>
      </c>
      <c r="G21" s="552"/>
    </row>
    <row r="22" spans="2:7" ht="15" hidden="1" customHeight="1" thickBot="1" x14ac:dyDescent="0.25">
      <c r="B22" s="377">
        <v>22020207</v>
      </c>
      <c r="C22" s="378" t="s">
        <v>1134</v>
      </c>
      <c r="D22" s="740" t="s">
        <v>1287</v>
      </c>
      <c r="E22" s="551"/>
      <c r="F22" s="552">
        <v>0</v>
      </c>
      <c r="G22" s="552"/>
    </row>
    <row r="23" spans="2:7" ht="15" hidden="1" customHeight="1" thickBot="1" x14ac:dyDescent="0.25">
      <c r="B23" s="377">
        <v>22020208</v>
      </c>
      <c r="C23" s="378" t="s">
        <v>1135</v>
      </c>
      <c r="D23" s="740" t="s">
        <v>1288</v>
      </c>
      <c r="E23" s="551"/>
      <c r="F23" s="552">
        <v>0</v>
      </c>
      <c r="G23" s="552"/>
    </row>
    <row r="24" spans="2:7" ht="15" hidden="1" customHeight="1" thickBot="1" x14ac:dyDescent="0.25">
      <c r="B24" s="377">
        <v>22020209</v>
      </c>
      <c r="C24" s="378" t="s">
        <v>1136</v>
      </c>
      <c r="D24" s="740" t="s">
        <v>1289</v>
      </c>
      <c r="E24" s="551"/>
      <c r="F24" s="552">
        <v>0</v>
      </c>
      <c r="G24" s="552"/>
    </row>
    <row r="25" spans="2:7" ht="15" hidden="1" customHeight="1" thickBot="1" x14ac:dyDescent="0.25">
      <c r="B25" s="377">
        <v>22020210</v>
      </c>
      <c r="C25" s="378" t="s">
        <v>1137</v>
      </c>
      <c r="D25" s="740" t="s">
        <v>1290</v>
      </c>
      <c r="E25" s="551"/>
      <c r="F25" s="552">
        <v>0</v>
      </c>
      <c r="G25" s="552"/>
    </row>
    <row r="26" spans="2:7" ht="15.75" thickBot="1" x14ac:dyDescent="0.3">
      <c r="B26" s="384"/>
      <c r="C26" s="385" t="s">
        <v>1138</v>
      </c>
      <c r="D26" s="741">
        <v>0</v>
      </c>
      <c r="E26" s="560">
        <v>9917747</v>
      </c>
      <c r="F26" s="560">
        <v>21200000</v>
      </c>
      <c r="G26" s="560"/>
    </row>
    <row r="27" spans="2:7" ht="15" x14ac:dyDescent="0.25">
      <c r="B27" s="373">
        <v>22020300</v>
      </c>
      <c r="C27" s="374" t="s">
        <v>58</v>
      </c>
      <c r="D27" s="742"/>
      <c r="E27" s="548"/>
      <c r="F27" s="549"/>
      <c r="G27" s="549"/>
    </row>
    <row r="28" spans="2:7" x14ac:dyDescent="0.2">
      <c r="B28" s="377">
        <v>22020301</v>
      </c>
      <c r="C28" s="378" t="s">
        <v>1139</v>
      </c>
      <c r="D28" s="740" t="s">
        <v>1291</v>
      </c>
      <c r="E28" s="551">
        <v>4520464</v>
      </c>
      <c r="F28" s="552">
        <v>12000000</v>
      </c>
      <c r="G28" s="552"/>
    </row>
    <row r="29" spans="2:7" ht="14.25" hidden="1" customHeight="1" x14ac:dyDescent="0.2">
      <c r="B29" s="377">
        <v>22020302</v>
      </c>
      <c r="C29" s="378" t="s">
        <v>1140</v>
      </c>
      <c r="D29" s="740" t="s">
        <v>1292</v>
      </c>
      <c r="E29" s="551"/>
      <c r="F29" s="552">
        <v>0</v>
      </c>
      <c r="G29" s="552"/>
    </row>
    <row r="30" spans="2:7" x14ac:dyDescent="0.2">
      <c r="B30" s="377">
        <v>22020303</v>
      </c>
      <c r="C30" s="378" t="s">
        <v>1141</v>
      </c>
      <c r="D30" s="740" t="s">
        <v>1293</v>
      </c>
      <c r="E30" s="551">
        <v>200910</v>
      </c>
      <c r="F30" s="552">
        <v>400000</v>
      </c>
      <c r="G30" s="552"/>
    </row>
    <row r="31" spans="2:7" x14ac:dyDescent="0.2">
      <c r="B31" s="377">
        <v>22020304</v>
      </c>
      <c r="C31" s="378" t="s">
        <v>1142</v>
      </c>
      <c r="D31" s="740" t="s">
        <v>1294</v>
      </c>
      <c r="E31" s="551">
        <v>251137</v>
      </c>
      <c r="F31" s="552">
        <v>700000</v>
      </c>
      <c r="G31" s="552"/>
    </row>
    <row r="32" spans="2:7" x14ac:dyDescent="0.2">
      <c r="B32" s="377">
        <v>22020305</v>
      </c>
      <c r="C32" s="378" t="s">
        <v>1143</v>
      </c>
      <c r="D32" s="740" t="s">
        <v>1295</v>
      </c>
      <c r="E32" s="551">
        <v>8789790</v>
      </c>
      <c r="F32" s="552">
        <v>18500000</v>
      </c>
      <c r="G32" s="552"/>
    </row>
    <row r="33" spans="2:7" x14ac:dyDescent="0.2">
      <c r="B33" s="377">
        <v>22020306</v>
      </c>
      <c r="C33" s="378" t="s">
        <v>1144</v>
      </c>
      <c r="D33" s="740" t="s">
        <v>1296</v>
      </c>
      <c r="E33" s="551">
        <v>2511369</v>
      </c>
      <c r="F33" s="552">
        <v>7000000</v>
      </c>
      <c r="G33" s="552"/>
    </row>
    <row r="34" spans="2:7" x14ac:dyDescent="0.2">
      <c r="B34" s="377">
        <v>22020307</v>
      </c>
      <c r="C34" s="378" t="s">
        <v>1145</v>
      </c>
      <c r="D34" s="740" t="s">
        <v>1297</v>
      </c>
      <c r="E34" s="551">
        <v>602728</v>
      </c>
      <c r="F34" s="552">
        <v>2000000</v>
      </c>
      <c r="G34" s="552"/>
    </row>
    <row r="35" spans="2:7" ht="14.25" hidden="1" customHeight="1" x14ac:dyDescent="0.2">
      <c r="B35" s="377">
        <v>22020308</v>
      </c>
      <c r="C35" s="378" t="s">
        <v>1146</v>
      </c>
      <c r="D35" s="740" t="s">
        <v>1298</v>
      </c>
      <c r="E35" s="551"/>
      <c r="F35" s="552">
        <v>0</v>
      </c>
      <c r="G35" s="552"/>
    </row>
    <row r="36" spans="2:7" x14ac:dyDescent="0.2">
      <c r="B36" s="377">
        <v>22020309</v>
      </c>
      <c r="C36" s="378" t="s">
        <v>1147</v>
      </c>
      <c r="D36" s="740" t="s">
        <v>1299</v>
      </c>
      <c r="E36" s="551">
        <v>1205457</v>
      </c>
      <c r="F36" s="552">
        <v>3000000</v>
      </c>
      <c r="G36" s="552"/>
    </row>
    <row r="37" spans="2:7" ht="15" thickBot="1" x14ac:dyDescent="0.25">
      <c r="B37" s="377">
        <v>22020310</v>
      </c>
      <c r="C37" s="378" t="s">
        <v>1148</v>
      </c>
      <c r="D37" s="740" t="s">
        <v>1300</v>
      </c>
      <c r="E37" s="551">
        <v>14314802</v>
      </c>
      <c r="F37" s="552">
        <v>68000000</v>
      </c>
      <c r="G37" s="552"/>
    </row>
    <row r="38" spans="2:7" ht="15" hidden="1" customHeight="1" thickBot="1" x14ac:dyDescent="0.25">
      <c r="B38" s="377">
        <v>22020311</v>
      </c>
      <c r="C38" s="378" t="s">
        <v>1149</v>
      </c>
      <c r="D38" s="740" t="s">
        <v>1301</v>
      </c>
      <c r="E38" s="551"/>
      <c r="F38" s="552">
        <v>0</v>
      </c>
      <c r="G38" s="552"/>
    </row>
    <row r="39" spans="2:7" ht="15" hidden="1" customHeight="1" thickBot="1" x14ac:dyDescent="0.25">
      <c r="B39" s="377">
        <v>22020312</v>
      </c>
      <c r="C39" s="378" t="s">
        <v>1150</v>
      </c>
      <c r="D39" s="740" t="s">
        <v>1302</v>
      </c>
      <c r="E39" s="551"/>
      <c r="F39" s="552">
        <v>0</v>
      </c>
      <c r="G39" s="552"/>
    </row>
    <row r="40" spans="2:7" ht="15" hidden="1" customHeight="1" thickBot="1" x14ac:dyDescent="0.25">
      <c r="B40" s="377">
        <v>22020313</v>
      </c>
      <c r="C40" s="378" t="s">
        <v>1151</v>
      </c>
      <c r="D40" s="740" t="s">
        <v>1303</v>
      </c>
      <c r="E40" s="551"/>
      <c r="F40" s="552">
        <v>0</v>
      </c>
      <c r="G40" s="552"/>
    </row>
    <row r="41" spans="2:7" ht="15.75" thickBot="1" x14ac:dyDescent="0.3">
      <c r="B41" s="384"/>
      <c r="C41" s="385" t="s">
        <v>1152</v>
      </c>
      <c r="D41" s="741">
        <v>0</v>
      </c>
      <c r="E41" s="560">
        <v>32396657</v>
      </c>
      <c r="F41" s="560">
        <v>111600000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2862960</v>
      </c>
      <c r="F43" s="552">
        <v>8758400</v>
      </c>
      <c r="G43" s="552"/>
    </row>
    <row r="44" spans="2:7" x14ac:dyDescent="0.2">
      <c r="B44" s="377">
        <v>22020402</v>
      </c>
      <c r="C44" s="378" t="s">
        <v>1154</v>
      </c>
      <c r="D44" s="740" t="s">
        <v>1305</v>
      </c>
      <c r="E44" s="551">
        <v>853865</v>
      </c>
      <c r="F44" s="552">
        <v>1700000</v>
      </c>
      <c r="G44" s="552"/>
    </row>
    <row r="45" spans="2:7" x14ac:dyDescent="0.2">
      <c r="B45" s="377">
        <v>22020403</v>
      </c>
      <c r="C45" s="378" t="s">
        <v>1155</v>
      </c>
      <c r="D45" s="740" t="s">
        <v>1306</v>
      </c>
      <c r="E45" s="551">
        <v>2009095</v>
      </c>
      <c r="F45" s="552">
        <v>6000000</v>
      </c>
      <c r="G45" s="552"/>
    </row>
    <row r="46" spans="2:7" x14ac:dyDescent="0.2">
      <c r="B46" s="377">
        <v>22020404</v>
      </c>
      <c r="C46" s="378" t="s">
        <v>1156</v>
      </c>
      <c r="D46" s="740" t="s">
        <v>1307</v>
      </c>
      <c r="E46" s="551">
        <v>803638</v>
      </c>
      <c r="F46" s="552">
        <v>2000000</v>
      </c>
      <c r="G46" s="552"/>
    </row>
    <row r="47" spans="2:7" ht="15" thickBot="1" x14ac:dyDescent="0.25">
      <c r="B47" s="377">
        <v>22020405</v>
      </c>
      <c r="C47" s="378" t="s">
        <v>1157</v>
      </c>
      <c r="D47" s="740" t="s">
        <v>1308</v>
      </c>
      <c r="E47" s="551">
        <v>3013642</v>
      </c>
      <c r="F47" s="552">
        <v>7000000</v>
      </c>
      <c r="G47" s="552"/>
    </row>
    <row r="48" spans="2:7" ht="15" hidden="1" customHeight="1" thickBot="1" x14ac:dyDescent="0.25">
      <c r="B48" s="377">
        <v>22020406</v>
      </c>
      <c r="C48" s="378" t="s">
        <v>1158</v>
      </c>
      <c r="D48" s="740" t="s">
        <v>1309</v>
      </c>
      <c r="E48" s="551"/>
      <c r="F48" s="552">
        <v>0</v>
      </c>
      <c r="G48" s="552"/>
    </row>
    <row r="49" spans="2:7" ht="15" hidden="1" customHeight="1" thickBot="1" x14ac:dyDescent="0.25">
      <c r="B49" s="377">
        <v>22020407</v>
      </c>
      <c r="C49" s="378" t="s">
        <v>1159</v>
      </c>
      <c r="D49" s="740" t="s">
        <v>1310</v>
      </c>
      <c r="E49" s="551"/>
      <c r="F49" s="552">
        <v>0</v>
      </c>
      <c r="G49" s="552"/>
    </row>
    <row r="50" spans="2:7" ht="15" hidden="1" customHeight="1" thickBot="1" x14ac:dyDescent="0.25">
      <c r="B50" s="377">
        <v>22020408</v>
      </c>
      <c r="C50" s="378" t="s">
        <v>1161</v>
      </c>
      <c r="D50" s="740" t="s">
        <v>1311</v>
      </c>
      <c r="E50" s="551"/>
      <c r="F50" s="552">
        <v>0</v>
      </c>
      <c r="G50" s="552"/>
    </row>
    <row r="51" spans="2:7" ht="15" hidden="1" customHeight="1" thickBot="1" x14ac:dyDescent="0.25">
      <c r="B51" s="377">
        <v>22020409</v>
      </c>
      <c r="C51" s="378" t="s">
        <v>1162</v>
      </c>
      <c r="D51" s="740" t="s">
        <v>1312</v>
      </c>
      <c r="E51" s="551"/>
      <c r="F51" s="552">
        <v>0</v>
      </c>
      <c r="G51" s="552"/>
    </row>
    <row r="52" spans="2:7" ht="15" hidden="1" customHeight="1" thickBot="1" x14ac:dyDescent="0.25">
      <c r="B52" s="377">
        <v>22020410</v>
      </c>
      <c r="C52" s="378" t="s">
        <v>1163</v>
      </c>
      <c r="D52" s="740" t="s">
        <v>1313</v>
      </c>
      <c r="E52" s="551"/>
      <c r="F52" s="552">
        <v>0</v>
      </c>
      <c r="G52" s="552"/>
    </row>
    <row r="53" spans="2:7" ht="15" hidden="1" customHeight="1" thickBot="1" x14ac:dyDescent="0.25">
      <c r="B53" s="377">
        <v>22020411</v>
      </c>
      <c r="C53" s="378" t="s">
        <v>1164</v>
      </c>
      <c r="D53" s="740" t="s">
        <v>1314</v>
      </c>
      <c r="E53" s="551"/>
      <c r="F53" s="552">
        <v>0</v>
      </c>
      <c r="G53" s="552"/>
    </row>
    <row r="54" spans="2:7" ht="15" hidden="1" customHeight="1" thickBot="1" x14ac:dyDescent="0.25">
      <c r="B54" s="377">
        <v>22020412</v>
      </c>
      <c r="C54" s="378" t="s">
        <v>1165</v>
      </c>
      <c r="D54" s="740" t="s">
        <v>1315</v>
      </c>
      <c r="E54" s="551"/>
      <c r="F54" s="552">
        <v>0</v>
      </c>
      <c r="G54" s="552"/>
    </row>
    <row r="55" spans="2:7" ht="15" hidden="1" customHeight="1" thickBot="1" x14ac:dyDescent="0.25">
      <c r="B55" s="377">
        <v>22020413</v>
      </c>
      <c r="C55" s="378" t="s">
        <v>1166</v>
      </c>
      <c r="D55" s="740" t="s">
        <v>1316</v>
      </c>
      <c r="E55" s="551"/>
      <c r="F55" s="552">
        <v>0</v>
      </c>
      <c r="G55" s="552"/>
    </row>
    <row r="56" spans="2:7" ht="15.75" thickBot="1" x14ac:dyDescent="0.3">
      <c r="B56" s="384"/>
      <c r="C56" s="385" t="s">
        <v>1167</v>
      </c>
      <c r="D56" s="741">
        <v>0</v>
      </c>
      <c r="E56" s="560">
        <v>9543200</v>
      </c>
      <c r="F56" s="560">
        <v>25458400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126673436</v>
      </c>
      <c r="F58" s="552">
        <v>171000000</v>
      </c>
      <c r="G58" s="552"/>
    </row>
    <row r="59" spans="2:7" ht="15" hidden="1" customHeight="1" thickBot="1" x14ac:dyDescent="0.25">
      <c r="B59" s="377">
        <v>22020502</v>
      </c>
      <c r="C59" s="378" t="s">
        <v>1169</v>
      </c>
      <c r="D59" s="740" t="s">
        <v>1318</v>
      </c>
      <c r="E59" s="551"/>
      <c r="F59" s="552">
        <v>0</v>
      </c>
      <c r="G59" s="552"/>
    </row>
    <row r="60" spans="2:7" ht="15.75" thickBot="1" x14ac:dyDescent="0.3">
      <c r="B60" s="384"/>
      <c r="C60" s="385" t="s">
        <v>1170</v>
      </c>
      <c r="D60" s="741">
        <v>0</v>
      </c>
      <c r="E60" s="560">
        <v>126673436</v>
      </c>
      <c r="F60" s="560">
        <v>171000000</v>
      </c>
      <c r="G60" s="560"/>
    </row>
    <row r="61" spans="2:7" ht="15" x14ac:dyDescent="0.25">
      <c r="B61" s="373">
        <v>22020600</v>
      </c>
      <c r="C61" s="374" t="s">
        <v>64</v>
      </c>
      <c r="D61" s="742"/>
      <c r="E61" s="548"/>
      <c r="F61" s="549"/>
      <c r="G61" s="549"/>
    </row>
    <row r="62" spans="2:7" x14ac:dyDescent="0.2">
      <c r="B62" s="377">
        <v>22020601</v>
      </c>
      <c r="C62" s="378" t="s">
        <v>1171</v>
      </c>
      <c r="D62" s="740" t="s">
        <v>1319</v>
      </c>
      <c r="E62" s="551">
        <v>2511369</v>
      </c>
      <c r="F62" s="552">
        <v>5000000</v>
      </c>
      <c r="G62" s="552"/>
    </row>
    <row r="63" spans="2:7" ht="14.25" hidden="1" customHeight="1" x14ac:dyDescent="0.2">
      <c r="B63" s="377">
        <v>22020602</v>
      </c>
      <c r="C63" s="378" t="s">
        <v>1172</v>
      </c>
      <c r="D63" s="740" t="s">
        <v>1320</v>
      </c>
      <c r="E63" s="551"/>
      <c r="F63" s="552">
        <v>0</v>
      </c>
      <c r="G63" s="552"/>
    </row>
    <row r="64" spans="2:7" ht="14.25" hidden="1" customHeight="1" x14ac:dyDescent="0.2">
      <c r="B64" s="377">
        <v>22020603</v>
      </c>
      <c r="C64" s="378" t="s">
        <v>1173</v>
      </c>
      <c r="D64" s="740" t="s">
        <v>1321</v>
      </c>
      <c r="E64" s="551"/>
      <c r="F64" s="552">
        <v>0</v>
      </c>
      <c r="G64" s="552"/>
    </row>
    <row r="65" spans="2:7" ht="14.25" hidden="1" customHeight="1" x14ac:dyDescent="0.2">
      <c r="B65" s="377">
        <v>22020604</v>
      </c>
      <c r="C65" s="378" t="s">
        <v>1174</v>
      </c>
      <c r="D65" s="740" t="s">
        <v>1322</v>
      </c>
      <c r="E65" s="551"/>
      <c r="F65" s="552">
        <v>0</v>
      </c>
      <c r="G65" s="552"/>
    </row>
    <row r="66" spans="2:7" ht="15" thickBot="1" x14ac:dyDescent="0.25">
      <c r="B66" s="377">
        <v>22020605</v>
      </c>
      <c r="C66" s="378" t="s">
        <v>1175</v>
      </c>
      <c r="D66" s="740" t="s">
        <v>1323</v>
      </c>
      <c r="E66" s="551">
        <v>904093</v>
      </c>
      <c r="F66" s="552">
        <v>2000000</v>
      </c>
      <c r="G66" s="552"/>
    </row>
    <row r="67" spans="2:7" ht="15" hidden="1" customHeight="1" thickBot="1" x14ac:dyDescent="0.25">
      <c r="B67" s="377">
        <v>22020606</v>
      </c>
      <c r="C67" s="378" t="s">
        <v>1176</v>
      </c>
      <c r="D67" s="740" t="s">
        <v>1324</v>
      </c>
      <c r="E67" s="551"/>
      <c r="F67" s="552">
        <v>0</v>
      </c>
      <c r="G67" s="552"/>
    </row>
    <row r="68" spans="2:7" ht="15" hidden="1" customHeight="1" thickBot="1" x14ac:dyDescent="0.25">
      <c r="B68" s="377">
        <v>22020607</v>
      </c>
      <c r="C68" s="378" t="s">
        <v>1177</v>
      </c>
      <c r="D68" s="740" t="s">
        <v>1325</v>
      </c>
      <c r="E68" s="551"/>
      <c r="F68" s="552">
        <v>0</v>
      </c>
      <c r="G68" s="552"/>
    </row>
    <row r="69" spans="2:7" ht="15.75" thickBot="1" x14ac:dyDescent="0.3">
      <c r="B69" s="384"/>
      <c r="C69" s="385" t="s">
        <v>1178</v>
      </c>
      <c r="D69" s="741">
        <v>0</v>
      </c>
      <c r="E69" s="559">
        <v>3415462</v>
      </c>
      <c r="F69" s="560">
        <v>7000000</v>
      </c>
      <c r="G69" s="560"/>
    </row>
    <row r="70" spans="2:7" ht="15" x14ac:dyDescent="0.25">
      <c r="B70" s="373">
        <v>22020700</v>
      </c>
      <c r="C70" s="374" t="s">
        <v>66</v>
      </c>
      <c r="D70" s="742"/>
      <c r="E70" s="548"/>
      <c r="F70" s="549"/>
      <c r="G70" s="549"/>
    </row>
    <row r="71" spans="2:7" ht="14.25" hidden="1" customHeight="1" x14ac:dyDescent="0.2">
      <c r="B71" s="377">
        <v>22020701</v>
      </c>
      <c r="C71" s="378" t="s">
        <v>1179</v>
      </c>
      <c r="D71" s="740" t="s">
        <v>1326</v>
      </c>
      <c r="E71" s="551"/>
      <c r="F71" s="552">
        <v>0</v>
      </c>
      <c r="G71" s="552"/>
    </row>
    <row r="72" spans="2:7" x14ac:dyDescent="0.2">
      <c r="B72" s="377">
        <v>22020702</v>
      </c>
      <c r="C72" s="378" t="s">
        <v>1180</v>
      </c>
      <c r="D72" s="740" t="s">
        <v>1327</v>
      </c>
      <c r="E72" s="551">
        <v>4018190</v>
      </c>
      <c r="F72" s="552">
        <v>18900000</v>
      </c>
      <c r="G72" s="552"/>
    </row>
    <row r="73" spans="2:7" x14ac:dyDescent="0.2">
      <c r="B73" s="377">
        <v>22020703</v>
      </c>
      <c r="C73" s="378" t="s">
        <v>1181</v>
      </c>
      <c r="D73" s="740" t="s">
        <v>1328</v>
      </c>
      <c r="E73" s="551">
        <v>502274</v>
      </c>
      <c r="F73" s="552">
        <v>1000000</v>
      </c>
      <c r="G73" s="552"/>
    </row>
    <row r="74" spans="2:7" ht="14.25" hidden="1" customHeight="1" x14ac:dyDescent="0.2">
      <c r="B74" s="377">
        <v>22020704</v>
      </c>
      <c r="C74" s="378" t="s">
        <v>1182</v>
      </c>
      <c r="D74" s="740" t="s">
        <v>1329</v>
      </c>
      <c r="E74" s="551"/>
      <c r="F74" s="552">
        <v>0</v>
      </c>
      <c r="G74" s="552"/>
    </row>
    <row r="75" spans="2:7" x14ac:dyDescent="0.2">
      <c r="B75" s="377">
        <v>22020705</v>
      </c>
      <c r="C75" s="378" t="s">
        <v>1183</v>
      </c>
      <c r="D75" s="740" t="s">
        <v>1330</v>
      </c>
      <c r="E75" s="551">
        <v>251137</v>
      </c>
      <c r="F75" s="552">
        <v>1500000</v>
      </c>
      <c r="G75" s="552"/>
    </row>
    <row r="76" spans="2:7" ht="14.25" hidden="1" customHeight="1" x14ac:dyDescent="0.2">
      <c r="B76" s="377">
        <v>22020706</v>
      </c>
      <c r="C76" s="378" t="s">
        <v>1184</v>
      </c>
      <c r="D76" s="740" t="s">
        <v>1331</v>
      </c>
      <c r="E76" s="551"/>
      <c r="F76" s="552">
        <v>0</v>
      </c>
      <c r="G76" s="552"/>
    </row>
    <row r="77" spans="2:7" ht="14.25" hidden="1" customHeight="1" x14ac:dyDescent="0.2">
      <c r="B77" s="377">
        <v>22020707</v>
      </c>
      <c r="C77" s="378" t="s">
        <v>1185</v>
      </c>
      <c r="D77" s="740" t="s">
        <v>1332</v>
      </c>
      <c r="E77" s="551"/>
      <c r="F77" s="552">
        <v>0</v>
      </c>
      <c r="G77" s="552"/>
    </row>
    <row r="78" spans="2:7" ht="14.25" hidden="1" customHeight="1" x14ac:dyDescent="0.2">
      <c r="B78" s="377">
        <v>22020708</v>
      </c>
      <c r="C78" s="378" t="s">
        <v>1186</v>
      </c>
      <c r="D78" s="740" t="s">
        <v>1333</v>
      </c>
      <c r="E78" s="551"/>
      <c r="F78" s="552">
        <v>0</v>
      </c>
      <c r="G78" s="552"/>
    </row>
    <row r="79" spans="2:7" ht="15" thickBot="1" x14ac:dyDescent="0.25">
      <c r="B79" s="377">
        <v>22020709</v>
      </c>
      <c r="C79" s="378" t="s">
        <v>1187</v>
      </c>
      <c r="D79" s="740" t="s">
        <v>1334</v>
      </c>
      <c r="E79" s="551">
        <v>1808185</v>
      </c>
      <c r="F79" s="552">
        <v>4000000</v>
      </c>
      <c r="G79" s="552"/>
    </row>
    <row r="80" spans="2:7" ht="15.75" thickBot="1" x14ac:dyDescent="0.3">
      <c r="B80" s="384"/>
      <c r="C80" s="385" t="s">
        <v>1188</v>
      </c>
      <c r="D80" s="741">
        <v>0</v>
      </c>
      <c r="E80" s="559">
        <v>6579786</v>
      </c>
      <c r="F80" s="560">
        <v>25400000</v>
      </c>
      <c r="G80" s="560"/>
    </row>
    <row r="81" spans="2:7" ht="15" x14ac:dyDescent="0.25">
      <c r="B81" s="373">
        <v>22020800</v>
      </c>
      <c r="C81" s="374" t="s">
        <v>68</v>
      </c>
      <c r="D81" s="742"/>
      <c r="E81" s="548"/>
      <c r="F81" s="549"/>
      <c r="G81" s="549"/>
    </row>
    <row r="82" spans="2:7" ht="15" thickBot="1" x14ac:dyDescent="0.25">
      <c r="B82" s="377">
        <v>22020801</v>
      </c>
      <c r="C82" s="378" t="s">
        <v>1189</v>
      </c>
      <c r="D82" s="740" t="s">
        <v>1335</v>
      </c>
      <c r="E82" s="551">
        <v>5725921</v>
      </c>
      <c r="F82" s="552">
        <v>12000000</v>
      </c>
      <c r="G82" s="552"/>
    </row>
    <row r="83" spans="2:7" ht="15" hidden="1" customHeight="1" thickBot="1" x14ac:dyDescent="0.25">
      <c r="B83" s="377">
        <v>22020802</v>
      </c>
      <c r="C83" s="378" t="s">
        <v>1190</v>
      </c>
      <c r="D83" s="740" t="s">
        <v>1336</v>
      </c>
      <c r="E83" s="551"/>
      <c r="F83" s="552">
        <v>0</v>
      </c>
      <c r="G83" s="552"/>
    </row>
    <row r="84" spans="2:7" ht="15" hidden="1" customHeight="1" thickBot="1" x14ac:dyDescent="0.25">
      <c r="B84" s="377">
        <v>22020803</v>
      </c>
      <c r="C84" s="378" t="s">
        <v>1191</v>
      </c>
      <c r="D84" s="740" t="s">
        <v>1337</v>
      </c>
      <c r="E84" s="551"/>
      <c r="F84" s="552">
        <v>0</v>
      </c>
      <c r="G84" s="552"/>
    </row>
    <row r="85" spans="2:7" ht="15" hidden="1" customHeight="1" thickBot="1" x14ac:dyDescent="0.25">
      <c r="B85" s="377">
        <v>22020804</v>
      </c>
      <c r="C85" s="378" t="s">
        <v>1192</v>
      </c>
      <c r="D85" s="740" t="s">
        <v>1338</v>
      </c>
      <c r="E85" s="551"/>
      <c r="F85" s="552">
        <v>0</v>
      </c>
      <c r="G85" s="552"/>
    </row>
    <row r="86" spans="2:7" ht="15" hidden="1" customHeight="1" thickBot="1" x14ac:dyDescent="0.25">
      <c r="B86" s="377">
        <v>22020805</v>
      </c>
      <c r="C86" s="378" t="s">
        <v>1193</v>
      </c>
      <c r="D86" s="740" t="s">
        <v>1339</v>
      </c>
      <c r="E86" s="551"/>
      <c r="F86" s="552">
        <v>0</v>
      </c>
      <c r="G86" s="552"/>
    </row>
    <row r="87" spans="2:7" ht="15" hidden="1" customHeight="1" thickBot="1" x14ac:dyDescent="0.25">
      <c r="B87" s="377">
        <v>22020806</v>
      </c>
      <c r="C87" s="378" t="s">
        <v>1194</v>
      </c>
      <c r="D87" s="740" t="s">
        <v>1340</v>
      </c>
      <c r="E87" s="551"/>
      <c r="F87" s="552">
        <v>0</v>
      </c>
      <c r="G87" s="552"/>
    </row>
    <row r="88" spans="2:7" ht="15.75" thickBot="1" x14ac:dyDescent="0.3">
      <c r="B88" s="384"/>
      <c r="C88" s="385" t="s">
        <v>1195</v>
      </c>
      <c r="D88" s="741">
        <v>0</v>
      </c>
      <c r="E88" s="559">
        <v>5725921</v>
      </c>
      <c r="F88" s="560">
        <v>12000000</v>
      </c>
      <c r="G88" s="560"/>
    </row>
    <row r="89" spans="2:7" ht="15" x14ac:dyDescent="0.25">
      <c r="B89" s="373">
        <v>22020900</v>
      </c>
      <c r="C89" s="374" t="s">
        <v>70</v>
      </c>
      <c r="D89" s="742"/>
      <c r="E89" s="548"/>
      <c r="F89" s="549"/>
      <c r="G89" s="549"/>
    </row>
    <row r="90" spans="2:7" ht="14.25" hidden="1" customHeight="1" x14ac:dyDescent="0.2">
      <c r="B90" s="377">
        <v>22020901</v>
      </c>
      <c r="C90" s="378" t="s">
        <v>1196</v>
      </c>
      <c r="D90" s="740" t="s">
        <v>1341</v>
      </c>
      <c r="E90" s="551"/>
      <c r="F90" s="552">
        <v>0</v>
      </c>
      <c r="G90" s="552"/>
    </row>
    <row r="91" spans="2:7" ht="15" thickBot="1" x14ac:dyDescent="0.25">
      <c r="B91" s="377">
        <v>22020902</v>
      </c>
      <c r="C91" s="378" t="s">
        <v>1197</v>
      </c>
      <c r="D91" s="740" t="s">
        <v>1342</v>
      </c>
      <c r="E91" s="551">
        <v>4520464</v>
      </c>
      <c r="F91" s="552">
        <v>12000000</v>
      </c>
      <c r="G91" s="552"/>
    </row>
    <row r="92" spans="2:7" ht="15" hidden="1" customHeight="1" thickBot="1" x14ac:dyDescent="0.25">
      <c r="B92" s="377">
        <v>22020904</v>
      </c>
      <c r="C92" s="378" t="s">
        <v>1198</v>
      </c>
      <c r="D92" s="740" t="s">
        <v>1343</v>
      </c>
      <c r="E92" s="551"/>
      <c r="F92" s="552">
        <v>0</v>
      </c>
      <c r="G92" s="552"/>
    </row>
    <row r="93" spans="2:7" ht="15" hidden="1" customHeight="1" thickBot="1" x14ac:dyDescent="0.25">
      <c r="B93" s="377">
        <v>22020905</v>
      </c>
      <c r="C93" s="378" t="s">
        <v>1199</v>
      </c>
      <c r="D93" s="740" t="s">
        <v>1344</v>
      </c>
      <c r="E93" s="551"/>
      <c r="F93" s="552">
        <v>0</v>
      </c>
      <c r="G93" s="552"/>
    </row>
    <row r="94" spans="2:7" ht="15" hidden="1" customHeight="1" thickBot="1" x14ac:dyDescent="0.25">
      <c r="B94" s="377">
        <v>22020906</v>
      </c>
      <c r="C94" s="378" t="s">
        <v>1200</v>
      </c>
      <c r="D94" s="740" t="s">
        <v>1345</v>
      </c>
      <c r="E94" s="551"/>
      <c r="F94" s="552">
        <v>0</v>
      </c>
      <c r="G94" s="552"/>
    </row>
    <row r="95" spans="2:7" ht="15" hidden="1" customHeight="1" thickBot="1" x14ac:dyDescent="0.25">
      <c r="B95" s="377">
        <v>22020907</v>
      </c>
      <c r="C95" s="378" t="s">
        <v>1201</v>
      </c>
      <c r="D95" s="740" t="s">
        <v>1346</v>
      </c>
      <c r="E95" s="551"/>
      <c r="F95" s="552">
        <v>0</v>
      </c>
      <c r="G95" s="552"/>
    </row>
    <row r="96" spans="2:7" ht="15" hidden="1" customHeight="1" thickBot="1" x14ac:dyDescent="0.25">
      <c r="B96" s="377">
        <v>22020908</v>
      </c>
      <c r="C96" s="378" t="s">
        <v>1202</v>
      </c>
      <c r="D96" s="740" t="s">
        <v>1347</v>
      </c>
      <c r="E96" s="551"/>
      <c r="F96" s="552">
        <v>0</v>
      </c>
      <c r="G96" s="552"/>
    </row>
    <row r="97" spans="2:7" ht="15.75" thickBot="1" x14ac:dyDescent="0.3">
      <c r="B97" s="384"/>
      <c r="C97" s="385" t="s">
        <v>1203</v>
      </c>
      <c r="D97" s="741">
        <v>0</v>
      </c>
      <c r="E97" s="560">
        <v>4520464</v>
      </c>
      <c r="F97" s="560">
        <v>12000000</v>
      </c>
      <c r="G97" s="560"/>
    </row>
    <row r="98" spans="2:7" ht="15" x14ac:dyDescent="0.25">
      <c r="B98" s="373">
        <v>22021000</v>
      </c>
      <c r="C98" s="374" t="s">
        <v>72</v>
      </c>
      <c r="D98" s="742"/>
      <c r="E98" s="548"/>
      <c r="F98" s="549"/>
      <c r="G98" s="549"/>
    </row>
    <row r="99" spans="2:7" x14ac:dyDescent="0.2">
      <c r="B99" s="377">
        <v>22021001</v>
      </c>
      <c r="C99" s="378" t="s">
        <v>1204</v>
      </c>
      <c r="D99" s="740" t="s">
        <v>1348</v>
      </c>
      <c r="E99" s="551">
        <v>6529559</v>
      </c>
      <c r="F99" s="552">
        <v>18000000</v>
      </c>
      <c r="G99" s="552"/>
    </row>
    <row r="100" spans="2:7" x14ac:dyDescent="0.2">
      <c r="B100" s="377">
        <v>22021002</v>
      </c>
      <c r="C100" s="378" t="s">
        <v>1205</v>
      </c>
      <c r="D100" s="740" t="s">
        <v>1349</v>
      </c>
      <c r="E100" s="551">
        <v>15871851</v>
      </c>
      <c r="F100" s="552">
        <v>34100000</v>
      </c>
      <c r="G100" s="552"/>
    </row>
    <row r="101" spans="2:7" x14ac:dyDescent="0.2">
      <c r="B101" s="377">
        <v>22021003</v>
      </c>
      <c r="C101" s="378" t="s">
        <v>1206</v>
      </c>
      <c r="D101" s="740" t="s">
        <v>1350</v>
      </c>
      <c r="E101" s="551">
        <v>2511369</v>
      </c>
      <c r="F101" s="552">
        <v>6500000</v>
      </c>
      <c r="G101" s="552"/>
    </row>
    <row r="102" spans="2:7" ht="14.25" hidden="1" customHeight="1" x14ac:dyDescent="0.2">
      <c r="B102" s="377">
        <v>22021004</v>
      </c>
      <c r="C102" s="378" t="s">
        <v>1207</v>
      </c>
      <c r="D102" s="740" t="s">
        <v>1351</v>
      </c>
      <c r="E102" s="551"/>
      <c r="F102" s="552">
        <v>0</v>
      </c>
      <c r="G102" s="552"/>
    </row>
    <row r="103" spans="2:7" ht="14.25" hidden="1" customHeight="1" x14ac:dyDescent="0.2">
      <c r="B103" s="377">
        <v>22021006</v>
      </c>
      <c r="C103" s="378" t="s">
        <v>1208</v>
      </c>
      <c r="D103" s="740" t="s">
        <v>1352</v>
      </c>
      <c r="E103" s="551"/>
      <c r="F103" s="552">
        <v>0</v>
      </c>
      <c r="G103" s="552"/>
    </row>
    <row r="104" spans="2:7" x14ac:dyDescent="0.2">
      <c r="B104" s="377">
        <v>22021007</v>
      </c>
      <c r="C104" s="378" t="s">
        <v>1209</v>
      </c>
      <c r="D104" s="740" t="s">
        <v>1353</v>
      </c>
      <c r="E104" s="551">
        <v>117933873</v>
      </c>
      <c r="F104" s="552">
        <v>247900000</v>
      </c>
      <c r="G104" s="552"/>
    </row>
    <row r="105" spans="2:7" ht="14.25" hidden="1" customHeight="1" x14ac:dyDescent="0.2">
      <c r="B105" s="377">
        <v>22021008</v>
      </c>
      <c r="C105" s="378" t="s">
        <v>1210</v>
      </c>
      <c r="D105" s="740" t="s">
        <v>1354</v>
      </c>
      <c r="E105" s="551"/>
      <c r="F105" s="552">
        <v>0</v>
      </c>
      <c r="G105" s="552"/>
    </row>
    <row r="106" spans="2:7" x14ac:dyDescent="0.2">
      <c r="B106" s="377">
        <v>22021009</v>
      </c>
      <c r="C106" s="378" t="s">
        <v>1211</v>
      </c>
      <c r="D106" s="740" t="s">
        <v>1355</v>
      </c>
      <c r="E106" s="551">
        <v>2511369</v>
      </c>
      <c r="F106" s="552">
        <v>6000000</v>
      </c>
      <c r="G106" s="552"/>
    </row>
    <row r="107" spans="2:7" ht="14.25" hidden="1" customHeight="1" x14ac:dyDescent="0.2">
      <c r="B107" s="377">
        <v>22021010</v>
      </c>
      <c r="C107" s="378" t="s">
        <v>1212</v>
      </c>
      <c r="D107" s="740" t="s">
        <v>1356</v>
      </c>
      <c r="E107" s="551"/>
      <c r="F107" s="552">
        <v>0</v>
      </c>
      <c r="G107" s="552"/>
    </row>
    <row r="108" spans="2:7" x14ac:dyDescent="0.2">
      <c r="B108" s="377">
        <v>22021014</v>
      </c>
      <c r="C108" s="378" t="s">
        <v>1213</v>
      </c>
      <c r="D108" s="740" t="s">
        <v>1357</v>
      </c>
      <c r="E108" s="551">
        <v>502274</v>
      </c>
      <c r="F108" s="552">
        <v>1000000</v>
      </c>
      <c r="G108" s="552"/>
    </row>
    <row r="109" spans="2:7" ht="14.25" hidden="1" customHeight="1" x14ac:dyDescent="0.2">
      <c r="B109" s="377">
        <v>22021020</v>
      </c>
      <c r="C109" s="378" t="s">
        <v>1214</v>
      </c>
      <c r="D109" s="740" t="s">
        <v>1358</v>
      </c>
      <c r="E109" s="551"/>
      <c r="F109" s="552">
        <v>0</v>
      </c>
      <c r="G109" s="552"/>
    </row>
    <row r="110" spans="2:7" ht="14.25" hidden="1" customHeight="1" x14ac:dyDescent="0.2">
      <c r="B110" s="377">
        <v>22021037</v>
      </c>
      <c r="C110" s="378" t="s">
        <v>1215</v>
      </c>
      <c r="D110" s="740" t="s">
        <v>1359</v>
      </c>
      <c r="E110" s="551"/>
      <c r="F110" s="552">
        <v>0</v>
      </c>
      <c r="G110" s="552"/>
    </row>
    <row r="111" spans="2:7" ht="15" thickBot="1" x14ac:dyDescent="0.25">
      <c r="B111" s="377">
        <v>22021041</v>
      </c>
      <c r="C111" s="378" t="s">
        <v>1216</v>
      </c>
      <c r="D111" s="740" t="s">
        <v>1360</v>
      </c>
      <c r="E111" s="551">
        <v>7534107</v>
      </c>
      <c r="F111" s="552">
        <v>21000000</v>
      </c>
      <c r="G111" s="552"/>
    </row>
    <row r="112" spans="2:7" ht="15" hidden="1" customHeight="1" thickBot="1" x14ac:dyDescent="0.25">
      <c r="B112" s="377">
        <v>22021042</v>
      </c>
      <c r="C112" s="378" t="s">
        <v>1217</v>
      </c>
      <c r="D112" s="740" t="s">
        <v>1361</v>
      </c>
      <c r="E112" s="551"/>
      <c r="F112" s="552">
        <v>0</v>
      </c>
      <c r="G112" s="552"/>
    </row>
    <row r="113" spans="2:7" ht="15.75" thickBot="1" x14ac:dyDescent="0.3">
      <c r="B113" s="384"/>
      <c r="C113" s="385" t="s">
        <v>1219</v>
      </c>
      <c r="D113" s="741">
        <v>0</v>
      </c>
      <c r="E113" s="560">
        <v>153394402</v>
      </c>
      <c r="F113" s="560">
        <v>334500000</v>
      </c>
      <c r="G113" s="560"/>
    </row>
    <row r="114" spans="2:7" ht="15.75" hidden="1" customHeight="1" thickBot="1" x14ac:dyDescent="0.3">
      <c r="B114" s="373">
        <v>22030000</v>
      </c>
      <c r="C114" s="374" t="s">
        <v>1220</v>
      </c>
      <c r="D114" s="742"/>
      <c r="E114" s="548"/>
      <c r="F114" s="549"/>
      <c r="G114" s="549"/>
    </row>
    <row r="115" spans="2:7" ht="15.75" hidden="1" customHeight="1" thickBot="1" x14ac:dyDescent="0.3">
      <c r="B115" s="373">
        <v>22030100</v>
      </c>
      <c r="C115" s="374" t="s">
        <v>74</v>
      </c>
      <c r="D115" s="742"/>
      <c r="E115" s="548"/>
      <c r="F115" s="549"/>
      <c r="G115" s="549"/>
    </row>
    <row r="116" spans="2:7" ht="15" hidden="1" customHeight="1" thickBot="1" x14ac:dyDescent="0.25">
      <c r="B116" s="377">
        <v>22030101</v>
      </c>
      <c r="C116" s="378" t="s">
        <v>1221</v>
      </c>
      <c r="D116" s="740" t="s">
        <v>1362</v>
      </c>
      <c r="E116" s="551"/>
      <c r="F116" s="552">
        <v>0</v>
      </c>
      <c r="G116" s="552"/>
    </row>
    <row r="117" spans="2:7" ht="15" hidden="1" customHeight="1" thickBot="1" x14ac:dyDescent="0.25">
      <c r="B117" s="377">
        <v>22030102</v>
      </c>
      <c r="C117" s="378" t="s">
        <v>1222</v>
      </c>
      <c r="D117" s="740" t="s">
        <v>1363</v>
      </c>
      <c r="E117" s="551"/>
      <c r="F117" s="552">
        <v>0</v>
      </c>
      <c r="G117" s="552"/>
    </row>
    <row r="118" spans="2:7" ht="15" hidden="1" customHeight="1" thickBot="1" x14ac:dyDescent="0.25">
      <c r="B118" s="377">
        <v>22030103</v>
      </c>
      <c r="C118" s="378" t="s">
        <v>1223</v>
      </c>
      <c r="D118" s="740" t="s">
        <v>1364</v>
      </c>
      <c r="E118" s="551"/>
      <c r="F118" s="552">
        <v>0</v>
      </c>
      <c r="G118" s="552"/>
    </row>
    <row r="119" spans="2:7" ht="15" hidden="1" customHeight="1" thickBot="1" x14ac:dyDescent="0.25">
      <c r="B119" s="377">
        <v>22030104</v>
      </c>
      <c r="C119" s="378" t="s">
        <v>1224</v>
      </c>
      <c r="D119" s="740" t="s">
        <v>1365</v>
      </c>
      <c r="E119" s="551"/>
      <c r="F119" s="552">
        <v>0</v>
      </c>
      <c r="G119" s="552"/>
    </row>
    <row r="120" spans="2:7" ht="15" hidden="1" customHeight="1" thickBot="1" x14ac:dyDescent="0.25">
      <c r="B120" s="377">
        <v>22030105</v>
      </c>
      <c r="C120" s="378" t="s">
        <v>1225</v>
      </c>
      <c r="D120" s="740" t="s">
        <v>1366</v>
      </c>
      <c r="E120" s="551"/>
      <c r="F120" s="552">
        <v>0</v>
      </c>
      <c r="G120" s="552"/>
    </row>
    <row r="121" spans="2:7" ht="15" hidden="1" customHeight="1" thickBot="1" x14ac:dyDescent="0.25">
      <c r="B121" s="377">
        <v>22030106</v>
      </c>
      <c r="C121" s="378" t="s">
        <v>688</v>
      </c>
      <c r="D121" s="740" t="s">
        <v>1367</v>
      </c>
      <c r="E121" s="551"/>
      <c r="F121" s="552">
        <v>0</v>
      </c>
      <c r="G121" s="552"/>
    </row>
    <row r="122" spans="2:7" ht="15" hidden="1" customHeight="1" thickBot="1" x14ac:dyDescent="0.25">
      <c r="B122" s="377">
        <v>22030107</v>
      </c>
      <c r="C122" s="378" t="s">
        <v>1226</v>
      </c>
      <c r="D122" s="740" t="s">
        <v>1368</v>
      </c>
      <c r="E122" s="551"/>
      <c r="F122" s="552">
        <v>0</v>
      </c>
      <c r="G122" s="552"/>
    </row>
    <row r="123" spans="2:7" ht="15" hidden="1" customHeight="1" thickBot="1" x14ac:dyDescent="0.25">
      <c r="B123" s="377">
        <v>22030108</v>
      </c>
      <c r="C123" s="378" t="s">
        <v>1227</v>
      </c>
      <c r="D123" s="740" t="s">
        <v>1369</v>
      </c>
      <c r="E123" s="551"/>
      <c r="F123" s="552">
        <v>0</v>
      </c>
      <c r="G123" s="552"/>
    </row>
    <row r="124" spans="2:7" ht="15.75" hidden="1" customHeight="1" thickBot="1" x14ac:dyDescent="0.3">
      <c r="B124" s="384"/>
      <c r="C124" s="385" t="s">
        <v>1228</v>
      </c>
      <c r="D124" s="741">
        <v>0</v>
      </c>
      <c r="E124" s="559">
        <v>0</v>
      </c>
      <c r="F124" s="560">
        <v>0</v>
      </c>
      <c r="G124" s="560"/>
    </row>
    <row r="125" spans="2:7" ht="15.75" hidden="1" customHeight="1" thickBot="1" x14ac:dyDescent="0.3">
      <c r="B125" s="373">
        <v>22040000</v>
      </c>
      <c r="C125" s="374" t="s">
        <v>1229</v>
      </c>
      <c r="D125" s="742"/>
      <c r="E125" s="548"/>
      <c r="F125" s="549"/>
      <c r="G125" s="549"/>
    </row>
    <row r="126" spans="2:7" ht="15.75" hidden="1" customHeight="1" thickBot="1" x14ac:dyDescent="0.3">
      <c r="B126" s="373">
        <v>22040100</v>
      </c>
      <c r="C126" s="374" t="s">
        <v>76</v>
      </c>
      <c r="D126" s="742"/>
      <c r="E126" s="548"/>
      <c r="F126" s="549"/>
      <c r="G126" s="549"/>
    </row>
    <row r="127" spans="2:7" ht="15" hidden="1" customHeight="1" thickBot="1" x14ac:dyDescent="0.25">
      <c r="B127" s="377">
        <v>22040101</v>
      </c>
      <c r="C127" s="378" t="s">
        <v>1231</v>
      </c>
      <c r="D127" s="740" t="s">
        <v>1370</v>
      </c>
      <c r="E127" s="551"/>
      <c r="F127" s="552">
        <v>0</v>
      </c>
      <c r="G127" s="552"/>
    </row>
    <row r="128" spans="2:7" ht="15" hidden="1" customHeight="1" thickBot="1" x14ac:dyDescent="0.25">
      <c r="B128" s="377">
        <v>22040103</v>
      </c>
      <c r="C128" s="378" t="s">
        <v>1232</v>
      </c>
      <c r="D128" s="740" t="s">
        <v>1371</v>
      </c>
      <c r="E128" s="551"/>
      <c r="F128" s="552">
        <v>0</v>
      </c>
      <c r="G128" s="552"/>
    </row>
    <row r="129" spans="2:7" ht="15" hidden="1" customHeight="1" thickBot="1" x14ac:dyDescent="0.25">
      <c r="B129" s="377">
        <v>22040105</v>
      </c>
      <c r="C129" s="378" t="s">
        <v>1233</v>
      </c>
      <c r="D129" s="740" t="s">
        <v>1372</v>
      </c>
      <c r="E129" s="551"/>
      <c r="F129" s="552">
        <v>0</v>
      </c>
      <c r="G129" s="552"/>
    </row>
    <row r="130" spans="2:7" ht="15" hidden="1" customHeight="1" thickBot="1" x14ac:dyDescent="0.25">
      <c r="B130" s="377">
        <v>22040107</v>
      </c>
      <c r="C130" s="378" t="s">
        <v>1234</v>
      </c>
      <c r="D130" s="740" t="s">
        <v>1373</v>
      </c>
      <c r="E130" s="551"/>
      <c r="F130" s="552">
        <v>0</v>
      </c>
      <c r="G130" s="552"/>
    </row>
    <row r="131" spans="2:7" ht="15" hidden="1" customHeight="1" thickBot="1" x14ac:dyDescent="0.25">
      <c r="B131" s="377">
        <v>22040109</v>
      </c>
      <c r="C131" s="378" t="s">
        <v>1235</v>
      </c>
      <c r="D131" s="740" t="s">
        <v>1374</v>
      </c>
      <c r="E131" s="551"/>
      <c r="F131" s="552">
        <v>0</v>
      </c>
      <c r="G131" s="552"/>
    </row>
    <row r="132" spans="2:7" ht="15" hidden="1" customHeight="1" thickBot="1" x14ac:dyDescent="0.25">
      <c r="B132" s="377">
        <v>22040110</v>
      </c>
      <c r="C132" s="378" t="s">
        <v>1236</v>
      </c>
      <c r="D132" s="740" t="s">
        <v>1375</v>
      </c>
      <c r="E132" s="551"/>
      <c r="F132" s="552">
        <v>0</v>
      </c>
      <c r="G132" s="552"/>
    </row>
    <row r="133" spans="2:7" ht="15" hidden="1" customHeight="1" thickBot="1" x14ac:dyDescent="0.25">
      <c r="B133" s="377">
        <v>22040111</v>
      </c>
      <c r="C133" s="378" t="s">
        <v>1237</v>
      </c>
      <c r="D133" s="740" t="s">
        <v>1376</v>
      </c>
      <c r="E133" s="551"/>
      <c r="F133" s="552">
        <v>0</v>
      </c>
      <c r="G133" s="552"/>
    </row>
    <row r="134" spans="2:7" ht="15.75" hidden="1" customHeight="1" thickBot="1" x14ac:dyDescent="0.3">
      <c r="B134" s="384"/>
      <c r="C134" s="385" t="s">
        <v>1238</v>
      </c>
      <c r="D134" s="741">
        <v>0</v>
      </c>
      <c r="E134" s="559">
        <v>0</v>
      </c>
      <c r="F134" s="560">
        <v>0</v>
      </c>
      <c r="G134" s="560"/>
    </row>
    <row r="135" spans="2:7" ht="15.75" hidden="1" customHeight="1" thickBot="1" x14ac:dyDescent="0.3">
      <c r="B135" s="373">
        <v>22040200</v>
      </c>
      <c r="C135" s="374" t="s">
        <v>78</v>
      </c>
      <c r="D135" s="742"/>
      <c r="E135" s="548"/>
      <c r="F135" s="549"/>
      <c r="G135" s="549"/>
    </row>
    <row r="136" spans="2:7" ht="15" hidden="1" customHeight="1" thickBot="1" x14ac:dyDescent="0.25">
      <c r="B136" s="377">
        <v>22040203</v>
      </c>
      <c r="C136" s="378" t="s">
        <v>1239</v>
      </c>
      <c r="D136" s="740" t="s">
        <v>1377</v>
      </c>
      <c r="E136" s="551"/>
      <c r="F136" s="552">
        <v>0</v>
      </c>
      <c r="G136" s="552"/>
    </row>
    <row r="137" spans="2:7" ht="15" hidden="1" customHeight="1" thickBot="1" x14ac:dyDescent="0.25">
      <c r="B137" s="377">
        <v>22040204</v>
      </c>
      <c r="C137" s="378" t="s">
        <v>1240</v>
      </c>
      <c r="D137" s="740" t="s">
        <v>1378</v>
      </c>
      <c r="E137" s="551"/>
      <c r="F137" s="552">
        <v>0</v>
      </c>
      <c r="G137" s="552"/>
    </row>
    <row r="138" spans="2:7" ht="15.75" hidden="1" customHeight="1" thickBot="1" x14ac:dyDescent="0.3">
      <c r="B138" s="384"/>
      <c r="C138" s="385" t="s">
        <v>1241</v>
      </c>
      <c r="D138" s="741">
        <v>0</v>
      </c>
      <c r="E138" s="559">
        <v>0</v>
      </c>
      <c r="F138" s="560">
        <v>0</v>
      </c>
      <c r="G138" s="560"/>
    </row>
    <row r="139" spans="2:7" ht="15.75" hidden="1" customHeight="1" thickBot="1" x14ac:dyDescent="0.3">
      <c r="B139" s="373">
        <v>22050000</v>
      </c>
      <c r="C139" s="374" t="s">
        <v>1242</v>
      </c>
      <c r="D139" s="742"/>
      <c r="E139" s="548"/>
      <c r="F139" s="549"/>
      <c r="G139" s="549"/>
    </row>
    <row r="140" spans="2:7" ht="15.75" hidden="1" customHeight="1" thickBot="1" x14ac:dyDescent="0.3">
      <c r="B140" s="373">
        <v>22050100</v>
      </c>
      <c r="C140" s="374" t="s">
        <v>80</v>
      </c>
      <c r="D140" s="742"/>
      <c r="E140" s="548"/>
      <c r="F140" s="549"/>
      <c r="G140" s="549"/>
    </row>
    <row r="141" spans="2:7" ht="15" hidden="1" customHeight="1" thickBot="1" x14ac:dyDescent="0.25">
      <c r="B141" s="377">
        <v>22050101</v>
      </c>
      <c r="C141" s="378" t="s">
        <v>1243</v>
      </c>
      <c r="D141" s="740" t="s">
        <v>1379</v>
      </c>
      <c r="E141" s="551"/>
      <c r="F141" s="552">
        <v>0</v>
      </c>
      <c r="G141" s="552"/>
    </row>
    <row r="142" spans="2:7" ht="15" hidden="1" customHeight="1" thickBot="1" x14ac:dyDescent="0.25">
      <c r="B142" s="377">
        <v>22050102</v>
      </c>
      <c r="C142" s="378" t="s">
        <v>1244</v>
      </c>
      <c r="D142" s="740" t="s">
        <v>1380</v>
      </c>
      <c r="E142" s="551"/>
      <c r="F142" s="552">
        <v>0</v>
      </c>
      <c r="G142" s="552"/>
    </row>
    <row r="143" spans="2:7" ht="15" hidden="1" customHeight="1" thickBot="1" x14ac:dyDescent="0.25">
      <c r="B143" s="377">
        <v>22050104</v>
      </c>
      <c r="C143" s="378" t="s">
        <v>1245</v>
      </c>
      <c r="D143" s="740" t="s">
        <v>1381</v>
      </c>
      <c r="E143" s="551"/>
      <c r="F143" s="552">
        <v>0</v>
      </c>
      <c r="G143" s="552"/>
    </row>
    <row r="144" spans="2:7" ht="15" hidden="1" customHeight="1" thickBot="1" x14ac:dyDescent="0.25">
      <c r="B144" s="377">
        <v>22050105</v>
      </c>
      <c r="C144" s="378" t="s">
        <v>1246</v>
      </c>
      <c r="D144" s="740" t="s">
        <v>1382</v>
      </c>
      <c r="E144" s="551"/>
      <c r="F144" s="552">
        <v>0</v>
      </c>
      <c r="G144" s="552"/>
    </row>
    <row r="145" spans="2:7" ht="15" hidden="1" customHeight="1" thickBot="1" x14ac:dyDescent="0.25">
      <c r="B145" s="377">
        <v>22050106</v>
      </c>
      <c r="C145" s="378" t="s">
        <v>1247</v>
      </c>
      <c r="D145" s="740" t="s">
        <v>1383</v>
      </c>
      <c r="E145" s="551"/>
      <c r="F145" s="552">
        <v>0</v>
      </c>
      <c r="G145" s="552"/>
    </row>
    <row r="146" spans="2:7" ht="15" hidden="1" customHeight="1" thickBot="1" x14ac:dyDescent="0.25">
      <c r="B146" s="377">
        <v>22050107</v>
      </c>
      <c r="C146" s="378" t="s">
        <v>1248</v>
      </c>
      <c r="D146" s="740" t="s">
        <v>1384</v>
      </c>
      <c r="E146" s="551"/>
      <c r="F146" s="552">
        <v>0</v>
      </c>
      <c r="G146" s="552"/>
    </row>
    <row r="147" spans="2:7" ht="15" hidden="1" customHeight="1" thickBot="1" x14ac:dyDescent="0.25">
      <c r="B147" s="377">
        <v>22050108</v>
      </c>
      <c r="C147" s="378" t="s">
        <v>1249</v>
      </c>
      <c r="D147" s="740" t="s">
        <v>1385</v>
      </c>
      <c r="E147" s="551"/>
      <c r="F147" s="552">
        <v>0</v>
      </c>
      <c r="G147" s="552"/>
    </row>
    <row r="148" spans="2:7" ht="15.75" hidden="1" customHeight="1" thickBot="1" x14ac:dyDescent="0.3">
      <c r="B148" s="384"/>
      <c r="C148" s="385" t="s">
        <v>1250</v>
      </c>
      <c r="D148" s="741">
        <v>0</v>
      </c>
      <c r="E148" s="559">
        <v>0</v>
      </c>
      <c r="F148" s="560">
        <v>0</v>
      </c>
      <c r="G148" s="560"/>
    </row>
    <row r="149" spans="2:7" ht="15.75" hidden="1" customHeight="1" thickBot="1" x14ac:dyDescent="0.3">
      <c r="B149" s="373">
        <v>22050200</v>
      </c>
      <c r="C149" s="374" t="s">
        <v>82</v>
      </c>
      <c r="D149" s="740"/>
      <c r="E149" s="743"/>
      <c r="F149" s="552"/>
      <c r="G149" s="552"/>
    </row>
    <row r="150" spans="2:7" ht="15" hidden="1" customHeight="1" thickBot="1" x14ac:dyDescent="0.25">
      <c r="B150" s="377">
        <v>22050201</v>
      </c>
      <c r="C150" s="378" t="s">
        <v>82</v>
      </c>
      <c r="D150" s="740" t="s">
        <v>1386</v>
      </c>
      <c r="E150" s="551"/>
      <c r="F150" s="552">
        <v>0</v>
      </c>
      <c r="G150" s="552"/>
    </row>
    <row r="151" spans="2:7" ht="15.75" hidden="1" customHeight="1" thickBot="1" x14ac:dyDescent="0.3">
      <c r="B151" s="384"/>
      <c r="C151" s="385" t="s">
        <v>1251</v>
      </c>
      <c r="D151" s="741">
        <v>0</v>
      </c>
      <c r="E151" s="559">
        <v>0</v>
      </c>
      <c r="F151" s="560">
        <v>0</v>
      </c>
      <c r="G151" s="560"/>
    </row>
    <row r="152" spans="2:7" ht="15.75" hidden="1" customHeight="1" thickBot="1" x14ac:dyDescent="0.3">
      <c r="B152" s="373">
        <v>22070000</v>
      </c>
      <c r="C152" s="374" t="s">
        <v>1252</v>
      </c>
      <c r="D152" s="742"/>
      <c r="E152" s="548"/>
      <c r="F152" s="549"/>
      <c r="G152" s="549"/>
    </row>
    <row r="153" spans="2:7" ht="15.75" hidden="1" customHeight="1" thickBot="1" x14ac:dyDescent="0.3">
      <c r="B153" s="373">
        <v>22070100</v>
      </c>
      <c r="C153" s="374" t="s">
        <v>84</v>
      </c>
      <c r="D153" s="742"/>
      <c r="E153" s="548"/>
      <c r="F153" s="549"/>
      <c r="G153" s="549"/>
    </row>
    <row r="154" spans="2:7" ht="15" hidden="1" customHeight="1" thickBot="1" x14ac:dyDescent="0.25">
      <c r="B154" s="377">
        <v>22070101</v>
      </c>
      <c r="C154" s="378" t="s">
        <v>1253</v>
      </c>
      <c r="D154" s="740" t="s">
        <v>1387</v>
      </c>
      <c r="E154" s="551"/>
      <c r="F154" s="552">
        <v>0</v>
      </c>
      <c r="G154" s="552"/>
    </row>
    <row r="155" spans="2:7" ht="15" hidden="1" customHeight="1" thickBot="1" x14ac:dyDescent="0.25">
      <c r="B155" s="377">
        <v>22070102</v>
      </c>
      <c r="C155" s="378" t="s">
        <v>1254</v>
      </c>
      <c r="D155" s="740" t="s">
        <v>1388</v>
      </c>
      <c r="E155" s="551"/>
      <c r="F155" s="552">
        <v>0</v>
      </c>
      <c r="G155" s="552"/>
    </row>
    <row r="156" spans="2:7" ht="15" hidden="1" customHeight="1" thickBot="1" x14ac:dyDescent="0.25">
      <c r="B156" s="377">
        <v>22070103</v>
      </c>
      <c r="C156" s="378" t="s">
        <v>1255</v>
      </c>
      <c r="D156" s="740" t="s">
        <v>1389</v>
      </c>
      <c r="E156" s="551"/>
      <c r="F156" s="552">
        <v>0</v>
      </c>
      <c r="G156" s="552"/>
    </row>
    <row r="157" spans="2:7" ht="15" hidden="1" customHeight="1" thickBot="1" x14ac:dyDescent="0.25">
      <c r="B157" s="377">
        <v>22070104</v>
      </c>
      <c r="C157" s="378" t="s">
        <v>1256</v>
      </c>
      <c r="D157" s="740" t="s">
        <v>1390</v>
      </c>
      <c r="E157" s="551"/>
      <c r="F157" s="552">
        <v>0</v>
      </c>
      <c r="G157" s="552"/>
    </row>
    <row r="158" spans="2:7" ht="15.75" hidden="1" customHeight="1" thickBot="1" x14ac:dyDescent="0.3">
      <c r="B158" s="384"/>
      <c r="C158" s="385" t="s">
        <v>1257</v>
      </c>
      <c r="D158" s="741">
        <v>0</v>
      </c>
      <c r="E158" s="559">
        <v>0</v>
      </c>
      <c r="F158" s="560">
        <v>0</v>
      </c>
      <c r="G158" s="560"/>
    </row>
    <row r="159" spans="2:7" ht="15.75" hidden="1" customHeight="1" thickBot="1" x14ac:dyDescent="0.3">
      <c r="B159" s="373">
        <v>22080000</v>
      </c>
      <c r="C159" s="374" t="s">
        <v>86</v>
      </c>
      <c r="D159" s="742"/>
      <c r="E159" s="548"/>
      <c r="F159" s="549"/>
      <c r="G159" s="549"/>
    </row>
    <row r="160" spans="2:7" ht="15.75" hidden="1" customHeight="1" thickBot="1" x14ac:dyDescent="0.3">
      <c r="B160" s="373">
        <v>22080100</v>
      </c>
      <c r="C160" s="374" t="s">
        <v>86</v>
      </c>
      <c r="D160" s="742"/>
      <c r="E160" s="548"/>
      <c r="F160" s="549"/>
      <c r="G160" s="549"/>
    </row>
    <row r="161" spans="2:7" ht="15" hidden="1" customHeight="1" thickBot="1" x14ac:dyDescent="0.25">
      <c r="B161" s="377">
        <v>22080101</v>
      </c>
      <c r="C161" s="378" t="s">
        <v>1258</v>
      </c>
      <c r="D161" s="740" t="s">
        <v>1391</v>
      </c>
      <c r="E161" s="551"/>
      <c r="F161" s="552">
        <v>0</v>
      </c>
      <c r="G161" s="552"/>
    </row>
    <row r="162" spans="2:7" ht="15" hidden="1" customHeight="1" thickBot="1" x14ac:dyDescent="0.25">
      <c r="B162" s="377">
        <v>22080102</v>
      </c>
      <c r="C162" s="378" t="s">
        <v>1259</v>
      </c>
      <c r="D162" s="740" t="s">
        <v>1392</v>
      </c>
      <c r="E162" s="551"/>
      <c r="F162" s="552">
        <v>0</v>
      </c>
      <c r="G162" s="552"/>
    </row>
    <row r="163" spans="2:7" ht="15.75" hidden="1" customHeight="1" thickBot="1" x14ac:dyDescent="0.3">
      <c r="B163" s="384"/>
      <c r="C163" s="385" t="s">
        <v>1260</v>
      </c>
      <c r="D163" s="741">
        <v>0</v>
      </c>
      <c r="E163" s="559">
        <v>0</v>
      </c>
      <c r="F163" s="560">
        <v>0</v>
      </c>
      <c r="G163" s="560"/>
    </row>
    <row r="164" spans="2:7" ht="15.75" hidden="1" customHeight="1" thickBot="1" x14ac:dyDescent="0.3">
      <c r="B164" s="373">
        <v>23000000</v>
      </c>
      <c r="C164" s="374" t="s">
        <v>1261</v>
      </c>
      <c r="D164" s="742"/>
      <c r="E164" s="548"/>
      <c r="F164" s="549"/>
      <c r="G164" s="549"/>
    </row>
    <row r="165" spans="2:7" ht="15.75" hidden="1" customHeight="1" thickBot="1" x14ac:dyDescent="0.3">
      <c r="B165" s="373">
        <v>23040000</v>
      </c>
      <c r="C165" s="374" t="s">
        <v>1261</v>
      </c>
      <c r="D165" s="742"/>
      <c r="E165" s="548"/>
      <c r="F165" s="549"/>
      <c r="G165" s="549"/>
    </row>
    <row r="166" spans="2:7" ht="15.75" hidden="1" customHeight="1" thickBot="1" x14ac:dyDescent="0.3">
      <c r="B166" s="373">
        <v>23040100</v>
      </c>
      <c r="C166" s="374" t="s">
        <v>88</v>
      </c>
      <c r="D166" s="742"/>
      <c r="E166" s="548"/>
      <c r="F166" s="549"/>
      <c r="G166" s="549"/>
    </row>
    <row r="167" spans="2:7" ht="15" hidden="1" customHeight="1" thickBot="1" x14ac:dyDescent="0.25">
      <c r="B167" s="377">
        <v>23040101</v>
      </c>
      <c r="C167" s="378" t="s">
        <v>1262</v>
      </c>
      <c r="D167" s="740" t="s">
        <v>1393</v>
      </c>
      <c r="E167" s="551"/>
      <c r="F167" s="552">
        <v>0</v>
      </c>
      <c r="G167" s="552"/>
    </row>
    <row r="168" spans="2:7" ht="15" hidden="1" customHeight="1" thickBot="1" x14ac:dyDescent="0.25">
      <c r="B168" s="377">
        <v>23040102</v>
      </c>
      <c r="C168" s="378" t="s">
        <v>1263</v>
      </c>
      <c r="D168" s="740" t="s">
        <v>1394</v>
      </c>
      <c r="E168" s="551"/>
      <c r="F168" s="552">
        <v>0</v>
      </c>
      <c r="G168" s="552"/>
    </row>
    <row r="169" spans="2:7" ht="15" hidden="1" customHeight="1" thickBot="1" x14ac:dyDescent="0.25">
      <c r="B169" s="377">
        <v>23040103</v>
      </c>
      <c r="C169" s="378" t="s">
        <v>1264</v>
      </c>
      <c r="D169" s="740" t="s">
        <v>1395</v>
      </c>
      <c r="E169" s="551"/>
      <c r="F169" s="552">
        <v>0</v>
      </c>
      <c r="G169" s="552"/>
    </row>
    <row r="170" spans="2:7" ht="15" hidden="1" customHeight="1" thickBot="1" x14ac:dyDescent="0.25">
      <c r="B170" s="377">
        <v>23040104</v>
      </c>
      <c r="C170" s="378" t="s">
        <v>1265</v>
      </c>
      <c r="D170" s="740" t="s">
        <v>1396</v>
      </c>
      <c r="E170" s="551"/>
      <c r="F170" s="552">
        <v>0</v>
      </c>
      <c r="G170" s="552"/>
    </row>
    <row r="171" spans="2:7" ht="15" hidden="1" customHeight="1" thickBot="1" x14ac:dyDescent="0.25">
      <c r="B171" s="377">
        <v>23040105</v>
      </c>
      <c r="C171" s="378" t="s">
        <v>1266</v>
      </c>
      <c r="D171" s="740" t="s">
        <v>1397</v>
      </c>
      <c r="E171" s="551"/>
      <c r="F171" s="552">
        <v>0</v>
      </c>
      <c r="G171" s="552"/>
    </row>
    <row r="172" spans="2:7" ht="15.75" hidden="1" customHeight="1" thickBot="1" x14ac:dyDescent="0.3">
      <c r="B172" s="384"/>
      <c r="C172" s="385" t="s">
        <v>1267</v>
      </c>
      <c r="D172" s="741">
        <v>0</v>
      </c>
      <c r="E172" s="559">
        <v>0</v>
      </c>
      <c r="F172" s="560">
        <v>0</v>
      </c>
      <c r="G172" s="560"/>
    </row>
    <row r="173" spans="2:7" ht="15.75" hidden="1" customHeight="1" thickBot="1" x14ac:dyDescent="0.3">
      <c r="B173" s="373">
        <v>23050000</v>
      </c>
      <c r="C173" s="374" t="s">
        <v>90</v>
      </c>
      <c r="D173" s="742"/>
      <c r="E173" s="548"/>
      <c r="F173" s="549"/>
      <c r="G173" s="549"/>
    </row>
    <row r="174" spans="2:7" ht="15.75" hidden="1" customHeight="1" thickBot="1" x14ac:dyDescent="0.3">
      <c r="B174" s="373">
        <v>23050100</v>
      </c>
      <c r="C174" s="374" t="s">
        <v>90</v>
      </c>
      <c r="D174" s="742"/>
      <c r="E174" s="548"/>
      <c r="F174" s="549"/>
      <c r="G174" s="549"/>
    </row>
    <row r="175" spans="2:7" ht="15" hidden="1" customHeight="1" thickBot="1" x14ac:dyDescent="0.25">
      <c r="B175" s="377">
        <v>23050101</v>
      </c>
      <c r="C175" s="378" t="s">
        <v>1276</v>
      </c>
      <c r="D175" s="740" t="s">
        <v>1398</v>
      </c>
      <c r="E175" s="551"/>
      <c r="F175" s="552">
        <v>0</v>
      </c>
      <c r="G175" s="552"/>
    </row>
    <row r="176" spans="2:7" ht="15" hidden="1" customHeight="1" thickBot="1" x14ac:dyDescent="0.25">
      <c r="B176" s="377">
        <v>23050102</v>
      </c>
      <c r="C176" s="378" t="s">
        <v>1269</v>
      </c>
      <c r="D176" s="740" t="s">
        <v>1399</v>
      </c>
      <c r="E176" s="551"/>
      <c r="F176" s="552">
        <v>0</v>
      </c>
      <c r="G176" s="552"/>
    </row>
    <row r="177" spans="2:7" ht="15" hidden="1" customHeight="1" thickBot="1" x14ac:dyDescent="0.25">
      <c r="B177" s="377">
        <v>23050103</v>
      </c>
      <c r="C177" s="378" t="s">
        <v>1270</v>
      </c>
      <c r="D177" s="740" t="s">
        <v>1400</v>
      </c>
      <c r="E177" s="551"/>
      <c r="F177" s="552">
        <v>0</v>
      </c>
      <c r="G177" s="552"/>
    </row>
    <row r="178" spans="2:7" ht="15" hidden="1" customHeight="1" thickBot="1" x14ac:dyDescent="0.25">
      <c r="B178" s="377">
        <v>23050104</v>
      </c>
      <c r="C178" s="378" t="s">
        <v>1271</v>
      </c>
      <c r="D178" s="740" t="s">
        <v>1401</v>
      </c>
      <c r="E178" s="551"/>
      <c r="F178" s="552">
        <v>0</v>
      </c>
      <c r="G178" s="552"/>
    </row>
    <row r="179" spans="2:7" ht="15" hidden="1" customHeight="1" thickBot="1" x14ac:dyDescent="0.25">
      <c r="B179" s="377">
        <v>23050105</v>
      </c>
      <c r="C179" s="378" t="s">
        <v>1215</v>
      </c>
      <c r="D179" s="740" t="s">
        <v>1402</v>
      </c>
      <c r="E179" s="551"/>
      <c r="F179" s="552">
        <v>0</v>
      </c>
      <c r="G179" s="552"/>
    </row>
    <row r="180" spans="2:7" ht="15.75" hidden="1" customHeight="1" thickBot="1" x14ac:dyDescent="0.3">
      <c r="B180" s="384"/>
      <c r="C180" s="385" t="s">
        <v>1272</v>
      </c>
      <c r="D180" s="741"/>
      <c r="E180" s="559">
        <v>0</v>
      </c>
      <c r="F180" s="560">
        <v>0</v>
      </c>
      <c r="G180" s="560"/>
    </row>
    <row r="181" spans="2:7" ht="19.5" thickBot="1" x14ac:dyDescent="0.35">
      <c r="B181" s="398"/>
      <c r="C181" s="399" t="s">
        <v>1273</v>
      </c>
      <c r="D181" s="399"/>
      <c r="E181" s="571">
        <v>363337643</v>
      </c>
      <c r="F181" s="572">
        <v>744658400</v>
      </c>
      <c r="G181" s="572"/>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I76"/>
  <sheetViews>
    <sheetView tabSelected="1" view="pageBreakPreview" zoomScale="98" zoomScaleNormal="100" zoomScaleSheetLayoutView="98" workbookViewId="0">
      <selection activeCell="G46" sqref="G46"/>
    </sheetView>
  </sheetViews>
  <sheetFormatPr defaultColWidth="17.7109375" defaultRowHeight="15" x14ac:dyDescent="0.25"/>
  <cols>
    <col min="1" max="1" width="17.7109375" style="76"/>
    <col min="2" max="2" width="56.140625" style="76" customWidth="1"/>
    <col min="3" max="3" width="21.42578125" style="76" customWidth="1"/>
    <col min="4" max="4" width="20.5703125" style="246" customWidth="1"/>
    <col min="5" max="5" width="22.28515625" style="76" customWidth="1"/>
    <col min="6" max="6" width="19.7109375" style="76" customWidth="1"/>
    <col min="7" max="7" width="13" style="76" customWidth="1"/>
    <col min="8" max="8" width="17.7109375" style="76" customWidth="1"/>
    <col min="9" max="9" width="19.140625" style="76" bestFit="1" customWidth="1"/>
    <col min="10" max="16384" width="17.7109375" style="76"/>
  </cols>
  <sheetData>
    <row r="1" spans="2:8" ht="18.75" x14ac:dyDescent="0.3">
      <c r="B1" s="947"/>
      <c r="C1" s="947"/>
      <c r="D1" s="947"/>
      <c r="E1" s="947"/>
      <c r="F1" s="911"/>
      <c r="G1" s="917"/>
    </row>
    <row r="2" spans="2:8" ht="20.25" x14ac:dyDescent="0.3">
      <c r="B2" s="948" t="s">
        <v>0</v>
      </c>
      <c r="C2" s="948"/>
      <c r="D2" s="948"/>
      <c r="E2" s="948"/>
      <c r="F2" s="912"/>
      <c r="G2" s="918"/>
    </row>
    <row r="3" spans="2:8" ht="19.5" thickBot="1" x14ac:dyDescent="0.35">
      <c r="B3" s="949" t="s">
        <v>1696</v>
      </c>
      <c r="C3" s="949"/>
      <c r="D3" s="949"/>
      <c r="E3" s="949"/>
      <c r="F3" s="913"/>
      <c r="G3" s="919"/>
    </row>
    <row r="4" spans="2:8" ht="79.5" thickBot="1" x14ac:dyDescent="0.3">
      <c r="B4" s="5" t="s">
        <v>3</v>
      </c>
      <c r="C4" s="336" t="s">
        <v>4</v>
      </c>
      <c r="D4" s="336" t="s">
        <v>207</v>
      </c>
      <c r="E4" s="336" t="s">
        <v>1701</v>
      </c>
      <c r="F4" s="920" t="s">
        <v>1719</v>
      </c>
      <c r="G4" s="920" t="s">
        <v>1772</v>
      </c>
      <c r="H4" s="336" t="s">
        <v>1750</v>
      </c>
    </row>
    <row r="5" spans="2:8" ht="16.5" thickBot="1" x14ac:dyDescent="0.3">
      <c r="B5" s="16" t="s">
        <v>171</v>
      </c>
      <c r="C5" s="218" t="s">
        <v>5</v>
      </c>
      <c r="D5" s="218" t="s">
        <v>5</v>
      </c>
      <c r="E5" s="218" t="s">
        <v>5</v>
      </c>
      <c r="F5" s="218" t="s">
        <v>5</v>
      </c>
      <c r="G5" s="218" t="s">
        <v>1773</v>
      </c>
      <c r="H5" s="218" t="s">
        <v>1722</v>
      </c>
    </row>
    <row r="6" spans="2:8" x14ac:dyDescent="0.25">
      <c r="B6" s="28" t="s">
        <v>172</v>
      </c>
      <c r="C6" s="6">
        <v>57</v>
      </c>
      <c r="D6" s="6">
        <v>20</v>
      </c>
      <c r="E6" s="269">
        <v>40</v>
      </c>
      <c r="F6" s="269">
        <v>40</v>
      </c>
      <c r="G6" s="269"/>
      <c r="H6" s="269"/>
    </row>
    <row r="7" spans="2:8" x14ac:dyDescent="0.25">
      <c r="B7" s="17" t="s">
        <v>173</v>
      </c>
      <c r="C7" s="6">
        <v>2.1800000000000002</v>
      </c>
      <c r="D7" s="6">
        <v>1.7</v>
      </c>
      <c r="E7" s="269">
        <v>1.8</v>
      </c>
      <c r="F7" s="269">
        <v>1.8</v>
      </c>
      <c r="G7" s="269"/>
      <c r="H7" s="269"/>
    </row>
    <row r="8" spans="2:8" x14ac:dyDescent="0.25">
      <c r="B8" s="17" t="s">
        <v>174</v>
      </c>
      <c r="C8" s="6">
        <v>305</v>
      </c>
      <c r="D8" s="6">
        <v>360</v>
      </c>
      <c r="E8" s="269">
        <v>379</v>
      </c>
      <c r="F8" s="269">
        <v>379</v>
      </c>
      <c r="G8" s="269"/>
      <c r="H8" s="269"/>
    </row>
    <row r="9" spans="2:8" x14ac:dyDescent="0.25">
      <c r="B9" s="17" t="s">
        <v>175</v>
      </c>
      <c r="C9" s="4">
        <v>3.1600000000000003E-2</v>
      </c>
      <c r="D9" s="4">
        <v>-4.4200000000000003E-2</v>
      </c>
      <c r="E9" s="270">
        <v>0.02</v>
      </c>
      <c r="F9" s="270">
        <v>0.02</v>
      </c>
      <c r="G9" s="270"/>
      <c r="H9" s="270"/>
    </row>
    <row r="10" spans="2:8" x14ac:dyDescent="0.25">
      <c r="B10" s="17" t="s">
        <v>176</v>
      </c>
      <c r="C10" s="4">
        <v>0.11700000000000001</v>
      </c>
      <c r="D10" s="4">
        <v>0.14130000000000001</v>
      </c>
      <c r="E10" s="270">
        <v>0.1195</v>
      </c>
      <c r="F10" s="270">
        <v>0.1195</v>
      </c>
      <c r="G10" s="270"/>
      <c r="H10" s="270"/>
    </row>
    <row r="11" spans="2:8" x14ac:dyDescent="0.25">
      <c r="B11" s="17" t="s">
        <v>177</v>
      </c>
      <c r="C11" s="4">
        <v>0.35</v>
      </c>
      <c r="D11" s="4">
        <v>0.27</v>
      </c>
      <c r="E11" s="270">
        <v>0.27</v>
      </c>
      <c r="F11" s="270">
        <v>0.27</v>
      </c>
      <c r="G11" s="270"/>
      <c r="H11" s="270"/>
    </row>
    <row r="12" spans="2:8" x14ac:dyDescent="0.25">
      <c r="B12" s="926"/>
      <c r="C12" s="927"/>
      <c r="D12" s="927"/>
      <c r="E12" s="928"/>
      <c r="F12" s="928"/>
      <c r="G12" s="928"/>
      <c r="H12" s="928"/>
    </row>
    <row r="13" spans="2:8" x14ac:dyDescent="0.25">
      <c r="B13" s="10" t="s">
        <v>178</v>
      </c>
      <c r="C13" s="235"/>
      <c r="D13" s="235">
        <f>'Budget Nature'!D9</f>
        <v>3646643790</v>
      </c>
      <c r="E13" s="272">
        <f>'Budget Nature'!E9</f>
        <v>0</v>
      </c>
      <c r="F13" s="272"/>
      <c r="G13" s="272"/>
      <c r="H13" s="272"/>
    </row>
    <row r="14" spans="2:8" x14ac:dyDescent="0.25">
      <c r="B14" s="10"/>
      <c r="C14" s="234"/>
      <c r="D14" s="234"/>
      <c r="E14" s="271"/>
      <c r="F14" s="271"/>
      <c r="G14" s="271"/>
      <c r="H14" s="271"/>
    </row>
    <row r="15" spans="2:8" x14ac:dyDescent="0.25">
      <c r="B15" s="16" t="s">
        <v>179</v>
      </c>
      <c r="C15" s="234"/>
      <c r="D15" s="234"/>
      <c r="E15" s="271"/>
      <c r="F15" s="271"/>
      <c r="G15" s="271"/>
      <c r="H15" s="271"/>
    </row>
    <row r="16" spans="2:8" x14ac:dyDescent="0.25">
      <c r="B16" s="16" t="s">
        <v>180</v>
      </c>
      <c r="C16" s="234"/>
      <c r="D16" s="234"/>
      <c r="E16" s="271"/>
      <c r="F16" s="271"/>
      <c r="G16" s="271"/>
      <c r="H16" s="271"/>
    </row>
    <row r="17" spans="2:8" x14ac:dyDescent="0.25">
      <c r="B17" s="17" t="s">
        <v>6</v>
      </c>
      <c r="C17" s="234">
        <v>39700000000</v>
      </c>
      <c r="D17" s="234">
        <f>'Budget Nature'!D12</f>
        <v>21853265710</v>
      </c>
      <c r="E17" s="271">
        <f>'Budget Nature'!E12</f>
        <v>31943474170</v>
      </c>
      <c r="F17" s="271"/>
      <c r="G17" s="271"/>
      <c r="H17" s="271"/>
    </row>
    <row r="18" spans="2:8" x14ac:dyDescent="0.25">
      <c r="B18" s="17" t="s">
        <v>31</v>
      </c>
      <c r="C18" s="234">
        <v>13500000000</v>
      </c>
      <c r="D18" s="234">
        <f>'Budget Nature'!D13</f>
        <v>12475764440</v>
      </c>
      <c r="E18" s="271">
        <f>'Budget Nature'!E13</f>
        <v>15888091850</v>
      </c>
      <c r="F18" s="271"/>
      <c r="G18" s="271"/>
      <c r="H18" s="271"/>
    </row>
    <row r="19" spans="2:8" x14ac:dyDescent="0.25">
      <c r="B19" s="17" t="s">
        <v>32</v>
      </c>
      <c r="C19" s="234">
        <v>75000000</v>
      </c>
      <c r="D19" s="234">
        <f>'Budget Nature'!D14</f>
        <v>0</v>
      </c>
      <c r="E19" s="271">
        <f>'Budget Nature'!E14</f>
        <v>900000000</v>
      </c>
      <c r="F19" s="271"/>
      <c r="G19" s="271"/>
      <c r="H19" s="271"/>
    </row>
    <row r="20" spans="2:8" x14ac:dyDescent="0.25">
      <c r="B20" s="17" t="s">
        <v>7</v>
      </c>
      <c r="C20" s="234">
        <v>1500000000</v>
      </c>
      <c r="D20" s="234">
        <f>'Budget Nature'!D15</f>
        <v>400000000</v>
      </c>
      <c r="E20" s="271">
        <f>'Budget Nature'!E15</f>
        <v>1500000000</v>
      </c>
      <c r="F20" s="271"/>
      <c r="G20" s="271"/>
      <c r="H20" s="271"/>
    </row>
    <row r="21" spans="2:8" x14ac:dyDescent="0.25">
      <c r="B21" s="17" t="s">
        <v>181</v>
      </c>
      <c r="C21" s="234"/>
      <c r="D21" s="234">
        <v>0</v>
      </c>
      <c r="E21" s="271">
        <v>0</v>
      </c>
      <c r="F21" s="271"/>
      <c r="G21" s="271"/>
      <c r="H21" s="271"/>
    </row>
    <row r="22" spans="2:8" x14ac:dyDescent="0.25">
      <c r="B22" s="8" t="s">
        <v>182</v>
      </c>
      <c r="C22" s="3">
        <f>SUM(C17:C21)</f>
        <v>54775000000</v>
      </c>
      <c r="D22" s="3">
        <f>SUM(D17:D21)</f>
        <v>34729030150</v>
      </c>
      <c r="E22" s="22">
        <f>SUM(E17:E21)</f>
        <v>50231566020</v>
      </c>
      <c r="F22" s="22"/>
      <c r="G22" s="22"/>
      <c r="H22" s="22"/>
    </row>
    <row r="23" spans="2:8" x14ac:dyDescent="0.25">
      <c r="B23" s="8" t="s">
        <v>203</v>
      </c>
      <c r="C23" s="3">
        <v>30828758440</v>
      </c>
      <c r="D23" s="3">
        <f>SUM('Budget Nature'!D17:D29)</f>
        <v>15082345490</v>
      </c>
      <c r="E23" s="3">
        <f>SUM('Budget Nature'!E17:E29)</f>
        <v>26671825610</v>
      </c>
      <c r="F23" s="3"/>
      <c r="G23" s="3"/>
      <c r="H23" s="22"/>
    </row>
    <row r="24" spans="2:8" x14ac:dyDescent="0.25">
      <c r="B24" s="8" t="s">
        <v>202</v>
      </c>
      <c r="C24" s="3">
        <f>C22+C23</f>
        <v>85603758440</v>
      </c>
      <c r="D24" s="3">
        <f>D22+D23</f>
        <v>49811375640</v>
      </c>
      <c r="E24" s="22">
        <f>E22+E23</f>
        <v>76903391630</v>
      </c>
      <c r="F24" s="22"/>
      <c r="G24" s="22"/>
      <c r="H24" s="22"/>
    </row>
    <row r="25" spans="2:8" x14ac:dyDescent="0.25">
      <c r="B25" s="8"/>
      <c r="C25" s="3"/>
      <c r="D25" s="3"/>
      <c r="E25" s="22"/>
      <c r="F25" s="22"/>
      <c r="G25" s="22"/>
      <c r="H25" s="22"/>
    </row>
    <row r="26" spans="2:8" x14ac:dyDescent="0.25">
      <c r="B26" s="24" t="s">
        <v>183</v>
      </c>
      <c r="C26" s="13"/>
      <c r="D26" s="13"/>
      <c r="E26" s="273"/>
      <c r="F26" s="273"/>
      <c r="G26" s="273"/>
      <c r="H26" s="273"/>
    </row>
    <row r="27" spans="2:8" x14ac:dyDescent="0.25">
      <c r="B27" s="17" t="s">
        <v>184</v>
      </c>
      <c r="C27" s="234">
        <v>6056283020</v>
      </c>
      <c r="D27" s="234">
        <f>'Budget Nature'!D32+'Budget Nature'!D34</f>
        <v>9422217320</v>
      </c>
      <c r="E27" s="234">
        <f>'Budget Nature'!E32+'Budget Nature'!E34</f>
        <v>5869095000</v>
      </c>
      <c r="F27" s="234"/>
      <c r="G27" s="234"/>
      <c r="H27" s="271"/>
    </row>
    <row r="28" spans="2:8" x14ac:dyDescent="0.25">
      <c r="B28" s="17" t="s">
        <v>185</v>
      </c>
      <c r="C28" s="234">
        <v>14229452970</v>
      </c>
      <c r="D28" s="234">
        <f>'Budget Nature'!D31+'Budget Nature'!D33</f>
        <v>13216437150</v>
      </c>
      <c r="E28" s="234">
        <f>'Budget Nature'!E31+'Budget Nature'!E33</f>
        <v>19270065010</v>
      </c>
      <c r="F28" s="234"/>
      <c r="G28" s="234"/>
      <c r="H28" s="271"/>
    </row>
    <row r="29" spans="2:8" ht="43.5" hidden="1" x14ac:dyDescent="0.25">
      <c r="B29" s="248" t="s">
        <v>186</v>
      </c>
      <c r="C29" s="249"/>
      <c r="D29" s="249">
        <v>2460000000</v>
      </c>
      <c r="E29" s="249">
        <v>2460000000</v>
      </c>
      <c r="F29" s="249"/>
      <c r="G29" s="249"/>
      <c r="H29" s="921"/>
    </row>
    <row r="30" spans="2:8" ht="29.25" hidden="1" x14ac:dyDescent="0.25">
      <c r="B30" s="248" t="s">
        <v>187</v>
      </c>
      <c r="C30" s="249"/>
      <c r="D30" s="249">
        <v>3672396860</v>
      </c>
      <c r="E30" s="249">
        <v>3672396860</v>
      </c>
      <c r="F30" s="249"/>
      <c r="G30" s="249"/>
      <c r="H30" s="921"/>
    </row>
    <row r="31" spans="2:8" x14ac:dyDescent="0.25">
      <c r="B31" s="17" t="s">
        <v>40</v>
      </c>
      <c r="C31" s="234">
        <v>0</v>
      </c>
      <c r="D31" s="234">
        <f>'Budget Nature'!D38</f>
        <v>6132396860</v>
      </c>
      <c r="E31" s="234">
        <f>'Budget Nature'!E38</f>
        <v>7812500000</v>
      </c>
      <c r="F31" s="234"/>
      <c r="G31" s="234"/>
      <c r="H31" s="271"/>
    </row>
    <row r="32" spans="2:8" x14ac:dyDescent="0.25">
      <c r="B32" s="8" t="s">
        <v>188</v>
      </c>
      <c r="C32" s="9">
        <f>C27+C28+C31</f>
        <v>20285735990</v>
      </c>
      <c r="D32" s="9">
        <f>D27+D28+D31</f>
        <v>28771051330</v>
      </c>
      <c r="E32" s="9">
        <f>E27+E28+E31</f>
        <v>32951660010</v>
      </c>
      <c r="F32" s="9"/>
      <c r="G32" s="9"/>
      <c r="H32" s="274"/>
    </row>
    <row r="33" spans="2:9" x14ac:dyDescent="0.25">
      <c r="B33" s="8"/>
      <c r="C33" s="11"/>
      <c r="D33" s="11"/>
      <c r="E33" s="275"/>
      <c r="F33" s="275"/>
      <c r="G33" s="275"/>
      <c r="H33" s="275"/>
    </row>
    <row r="34" spans="2:9" x14ac:dyDescent="0.25">
      <c r="B34" s="253" t="s">
        <v>189</v>
      </c>
      <c r="C34" s="9">
        <f>C32+C24+C13</f>
        <v>105889494430</v>
      </c>
      <c r="D34" s="9">
        <f>D32+D24+D13</f>
        <v>82229070760</v>
      </c>
      <c r="E34" s="274">
        <f>E32+E24+E13</f>
        <v>109855051640</v>
      </c>
      <c r="F34" s="274"/>
      <c r="G34" s="274"/>
      <c r="H34" s="274"/>
    </row>
    <row r="35" spans="2:9" x14ac:dyDescent="0.25">
      <c r="B35" s="8"/>
      <c r="C35" s="22"/>
      <c r="D35" s="22"/>
      <c r="E35" s="22"/>
      <c r="F35" s="22"/>
      <c r="G35" s="22"/>
      <c r="H35" s="22"/>
      <c r="I35" s="280"/>
    </row>
    <row r="36" spans="2:9" x14ac:dyDescent="0.25">
      <c r="B36" s="27" t="s">
        <v>190</v>
      </c>
      <c r="C36" s="1"/>
      <c r="D36" s="1"/>
      <c r="E36" s="276"/>
      <c r="F36" s="276"/>
      <c r="G36" s="276"/>
      <c r="H36" s="276"/>
    </row>
    <row r="37" spans="2:9" x14ac:dyDescent="0.25">
      <c r="B37" s="24" t="s">
        <v>191</v>
      </c>
      <c r="C37" s="1"/>
      <c r="D37" s="1"/>
      <c r="E37" s="276"/>
      <c r="F37" s="276"/>
      <c r="G37" s="276"/>
      <c r="H37" s="276"/>
    </row>
    <row r="38" spans="2:9" x14ac:dyDescent="0.25">
      <c r="B38" s="17" t="s">
        <v>192</v>
      </c>
      <c r="C38" s="12">
        <v>1200000000</v>
      </c>
      <c r="D38" s="12">
        <v>640000000</v>
      </c>
      <c r="E38" s="277">
        <f>'80 - DMO'!F94</f>
        <v>2059927660</v>
      </c>
      <c r="F38" s="277">
        <f>'80 - DMO'!G94</f>
        <v>0</v>
      </c>
      <c r="G38" s="277"/>
      <c r="H38" s="277"/>
    </row>
    <row r="39" spans="2:9" x14ac:dyDescent="0.25">
      <c r="B39" s="17" t="s">
        <v>193</v>
      </c>
      <c r="C39" s="12">
        <v>36465191230</v>
      </c>
      <c r="D39" s="12">
        <f>SUM('Budget Nature'!D51:D54)</f>
        <v>26535911910</v>
      </c>
      <c r="E39" s="277">
        <f>SUM('Budget Nature'!E51:E54)</f>
        <v>31599386530</v>
      </c>
      <c r="F39" s="277">
        <f>SUM('Budget Nature'!F51:F54)</f>
        <v>0</v>
      </c>
      <c r="G39" s="277"/>
      <c r="H39" s="277"/>
    </row>
    <row r="40" spans="2:9" x14ac:dyDescent="0.25">
      <c r="B40" s="17" t="s">
        <v>194</v>
      </c>
      <c r="C40" s="244">
        <v>20004514850</v>
      </c>
      <c r="D40" s="244">
        <f>SUM('Budget Nature'!D55:D73)</f>
        <v>14424968810</v>
      </c>
      <c r="E40" s="21">
        <f>'Budget Nature'!E75-SUM('Budget Nature'!E51:E54)-'80 - DMO'!F94</f>
        <v>16960968950</v>
      </c>
      <c r="F40" s="21">
        <f>'Budget Nature'!F75-SUM('Budget Nature'!F51:F54)-'80 - DMO'!G94</f>
        <v>511000000</v>
      </c>
      <c r="G40" s="270">
        <f>F40/E$57</f>
        <v>4.6515839951955075E-3</v>
      </c>
      <c r="H40" s="21" t="s">
        <v>1769</v>
      </c>
      <c r="I40" s="279"/>
    </row>
    <row r="41" spans="2:9" ht="6" customHeight="1" x14ac:dyDescent="0.25">
      <c r="B41" s="17"/>
      <c r="C41" s="13"/>
      <c r="D41" s="13"/>
      <c r="E41" s="273"/>
      <c r="F41" s="273"/>
      <c r="G41" s="270"/>
      <c r="H41" s="273"/>
    </row>
    <row r="42" spans="2:9" x14ac:dyDescent="0.25">
      <c r="B42" s="24" t="s">
        <v>195</v>
      </c>
      <c r="C42" s="22">
        <f>SUM(C38:C41)</f>
        <v>57669706080</v>
      </c>
      <c r="D42" s="22">
        <f>SUM(D38:D41)</f>
        <v>41600880720</v>
      </c>
      <c r="E42" s="22">
        <f>SUM(E38:E41)</f>
        <v>50620283140</v>
      </c>
      <c r="F42" s="22">
        <f>SUM(F38:F41)</f>
        <v>511000000</v>
      </c>
      <c r="G42" s="923">
        <f>F42/E$57</f>
        <v>4.6515839951955075E-3</v>
      </c>
      <c r="H42" s="22"/>
      <c r="I42" s="279">
        <f>I40</f>
        <v>0</v>
      </c>
    </row>
    <row r="43" spans="2:9" ht="3.75" customHeight="1" x14ac:dyDescent="0.25">
      <c r="B43" s="20"/>
      <c r="C43" s="9"/>
      <c r="D43" s="9"/>
      <c r="E43" s="274"/>
      <c r="F43" s="274"/>
      <c r="G43" s="923"/>
      <c r="H43" s="274"/>
    </row>
    <row r="44" spans="2:9" x14ac:dyDescent="0.25">
      <c r="B44" s="19" t="s">
        <v>196</v>
      </c>
      <c r="C44" s="11">
        <f>'Budget Nature'!C101</f>
        <v>61880694960</v>
      </c>
      <c r="D44" s="11">
        <f>'Budget Nature'!D101</f>
        <v>40628190040</v>
      </c>
      <c r="E44" s="275">
        <f>'Budget Nature'!E101</f>
        <v>59234768500</v>
      </c>
      <c r="F44" s="275">
        <f>'Budget Nature'!F101</f>
        <v>5241609520</v>
      </c>
      <c r="G44" s="924">
        <f>F44/E$57</f>
        <v>4.7713868791186706E-2</v>
      </c>
      <c r="H44" s="275" t="s">
        <v>1770</v>
      </c>
    </row>
    <row r="45" spans="2:9" x14ac:dyDescent="0.25">
      <c r="B45" s="233"/>
      <c r="C45" s="21"/>
      <c r="D45" s="21"/>
      <c r="E45" s="21"/>
      <c r="F45" s="21"/>
      <c r="G45" s="270"/>
      <c r="H45" s="21"/>
    </row>
    <row r="46" spans="2:9" x14ac:dyDescent="0.25">
      <c r="B46" s="233" t="s">
        <v>197</v>
      </c>
      <c r="C46" s="22">
        <f>C42+C44</f>
        <v>119550401040</v>
      </c>
      <c r="D46" s="22">
        <f>D42+D44</f>
        <v>82229070760</v>
      </c>
      <c r="E46" s="22">
        <f>E42+E44</f>
        <v>109855051640</v>
      </c>
      <c r="F46" s="22">
        <f>F42+F44</f>
        <v>5752609520</v>
      </c>
      <c r="G46" s="923">
        <f>F46/E$57</f>
        <v>5.2365452786382216E-2</v>
      </c>
      <c r="H46" s="22" t="s">
        <v>1771</v>
      </c>
    </row>
    <row r="47" spans="2:9" x14ac:dyDescent="0.25">
      <c r="B47" s="233"/>
      <c r="C47" s="22"/>
      <c r="D47" s="22"/>
      <c r="E47" s="22"/>
      <c r="F47" s="22"/>
      <c r="G47" s="925"/>
      <c r="H47" s="22"/>
    </row>
    <row r="48" spans="2:9" x14ac:dyDescent="0.25">
      <c r="B48" s="242" t="s">
        <v>206</v>
      </c>
      <c r="C48" s="22">
        <f>C34-C46</f>
        <v>-13660906610</v>
      </c>
      <c r="D48" s="22">
        <f>D34-D46</f>
        <v>0</v>
      </c>
      <c r="E48" s="22">
        <f>E34-E46</f>
        <v>0</v>
      </c>
      <c r="F48" s="22"/>
      <c r="G48" s="22"/>
      <c r="H48" s="22"/>
    </row>
    <row r="49" spans="2:8" x14ac:dyDescent="0.25">
      <c r="B49" s="243"/>
      <c r="C49" s="13"/>
      <c r="D49" s="13"/>
      <c r="E49" s="273"/>
      <c r="F49" s="273"/>
      <c r="G49" s="273"/>
      <c r="H49" s="273"/>
    </row>
    <row r="50" spans="2:8" x14ac:dyDescent="0.25">
      <c r="B50" s="7" t="s">
        <v>133</v>
      </c>
      <c r="C50" s="245"/>
      <c r="D50" s="245"/>
      <c r="E50" s="278"/>
      <c r="F50" s="278"/>
      <c r="G50" s="278"/>
      <c r="H50" s="278"/>
    </row>
    <row r="51" spans="2:8" x14ac:dyDescent="0.25">
      <c r="B51" s="243" t="s">
        <v>198</v>
      </c>
      <c r="C51" s="13">
        <v>5414944860</v>
      </c>
      <c r="D51" s="13">
        <f>'Budget Nature'!D108</f>
        <v>0</v>
      </c>
      <c r="E51" s="273">
        <v>0</v>
      </c>
      <c r="F51" s="273"/>
      <c r="G51" s="273"/>
      <c r="H51" s="273"/>
    </row>
    <row r="52" spans="2:8" x14ac:dyDescent="0.25">
      <c r="B52" s="243" t="s">
        <v>199</v>
      </c>
      <c r="C52" s="13">
        <v>8245961750</v>
      </c>
      <c r="D52" s="13">
        <f>'Budget Nature'!D107</f>
        <v>0</v>
      </c>
      <c r="E52" s="273">
        <f>'Budget Nature'!E107</f>
        <v>0</v>
      </c>
      <c r="F52" s="273"/>
      <c r="G52" s="273"/>
      <c r="H52" s="273"/>
    </row>
    <row r="53" spans="2:8" x14ac:dyDescent="0.25">
      <c r="B53" s="8" t="s">
        <v>200</v>
      </c>
      <c r="C53" s="3">
        <f>SUM(C51:C52)</f>
        <v>13660906610</v>
      </c>
      <c r="D53" s="3">
        <f>SUM(D51:D52)</f>
        <v>0</v>
      </c>
      <c r="E53" s="22">
        <f>SUM(E51:E52)</f>
        <v>0</v>
      </c>
      <c r="F53" s="22"/>
      <c r="G53" s="22"/>
      <c r="H53" s="22"/>
    </row>
    <row r="54" spans="2:8" x14ac:dyDescent="0.25">
      <c r="B54" s="8"/>
      <c r="C54" s="3"/>
      <c r="D54" s="3"/>
      <c r="E54" s="22"/>
      <c r="F54" s="22"/>
      <c r="G54" s="22"/>
      <c r="H54" s="22"/>
    </row>
    <row r="55" spans="2:8" ht="15.75" thickBot="1" x14ac:dyDescent="0.3">
      <c r="B55" s="8" t="s">
        <v>205</v>
      </c>
      <c r="C55" s="3"/>
      <c r="D55" s="3">
        <f>-(D48+D53)</f>
        <v>0</v>
      </c>
      <c r="E55" s="22">
        <f>(E48+E53)</f>
        <v>0</v>
      </c>
      <c r="F55" s="22"/>
      <c r="G55" s="22"/>
      <c r="H55" s="22"/>
    </row>
    <row r="56" spans="2:8" ht="5.25" customHeight="1" thickBot="1" x14ac:dyDescent="0.3">
      <c r="B56" s="15"/>
      <c r="C56" s="14"/>
      <c r="D56" s="14"/>
      <c r="E56" s="14"/>
      <c r="F56" s="14"/>
      <c r="G56" s="14"/>
      <c r="H56" s="14"/>
    </row>
    <row r="57" spans="2:8" ht="15.75" thickBot="1" x14ac:dyDescent="0.3">
      <c r="B57" s="18" t="s">
        <v>201</v>
      </c>
      <c r="C57" s="14">
        <f>C46</f>
        <v>119550401040</v>
      </c>
      <c r="D57" s="14">
        <f>D46</f>
        <v>82229070760</v>
      </c>
      <c r="E57" s="14">
        <f>E46</f>
        <v>109855051640</v>
      </c>
      <c r="F57" s="14">
        <f>F46</f>
        <v>5752609520</v>
      </c>
      <c r="G57" s="922">
        <f>F57/E$57</f>
        <v>5.2365452786382216E-2</v>
      </c>
      <c r="H57" s="14" t="s">
        <v>1771</v>
      </c>
    </row>
    <row r="58" spans="2:8" x14ac:dyDescent="0.25">
      <c r="B58" s="2"/>
      <c r="C58" s="25"/>
      <c r="D58" s="25"/>
      <c r="E58" s="25"/>
      <c r="F58" s="25"/>
      <c r="G58" s="25"/>
    </row>
    <row r="59" spans="2:8" ht="15" customHeight="1" x14ac:dyDescent="0.25">
      <c r="B59" s="950" t="s">
        <v>1774</v>
      </c>
      <c r="C59" s="950"/>
      <c r="D59" s="950"/>
      <c r="E59" s="950"/>
      <c r="F59" s="950"/>
      <c r="G59" s="950"/>
      <c r="H59" s="950"/>
    </row>
    <row r="60" spans="2:8" x14ac:dyDescent="0.25">
      <c r="B60" s="2"/>
      <c r="C60" s="246"/>
      <c r="E60" s="246"/>
      <c r="F60" s="246"/>
      <c r="G60" s="246"/>
    </row>
    <row r="61" spans="2:8" x14ac:dyDescent="0.25">
      <c r="B61" s="2"/>
      <c r="C61" s="246"/>
      <c r="E61" s="246"/>
      <c r="F61" s="246"/>
      <c r="G61" s="246"/>
    </row>
    <row r="62" spans="2:8" ht="18.75" x14ac:dyDescent="0.3">
      <c r="B62" s="26"/>
      <c r="C62" s="247"/>
      <c r="D62" s="247"/>
      <c r="E62" s="247"/>
      <c r="F62" s="247"/>
      <c r="G62" s="247"/>
    </row>
    <row r="63" spans="2:8" x14ac:dyDescent="0.25">
      <c r="C63" s="246"/>
      <c r="E63" s="246"/>
      <c r="F63" s="246"/>
      <c r="G63" s="246"/>
    </row>
    <row r="64" spans="2:8" x14ac:dyDescent="0.25">
      <c r="E64" s="246"/>
      <c r="F64" s="246"/>
      <c r="G64" s="246"/>
    </row>
    <row r="65" spans="5:7" x14ac:dyDescent="0.25">
      <c r="E65" s="246"/>
      <c r="F65" s="246"/>
      <c r="G65" s="246"/>
    </row>
    <row r="66" spans="5:7" x14ac:dyDescent="0.25">
      <c r="E66" s="246"/>
      <c r="F66" s="246"/>
      <c r="G66" s="246"/>
    </row>
    <row r="67" spans="5:7" x14ac:dyDescent="0.25">
      <c r="E67" s="246"/>
      <c r="F67" s="246"/>
      <c r="G67" s="246"/>
    </row>
    <row r="68" spans="5:7" x14ac:dyDescent="0.25">
      <c r="E68" s="246"/>
      <c r="F68" s="246"/>
      <c r="G68" s="246"/>
    </row>
    <row r="69" spans="5:7" x14ac:dyDescent="0.25">
      <c r="E69" s="246"/>
      <c r="F69" s="246"/>
      <c r="G69" s="246"/>
    </row>
    <row r="70" spans="5:7" x14ac:dyDescent="0.25">
      <c r="E70" s="246"/>
      <c r="F70" s="246"/>
      <c r="G70" s="246"/>
    </row>
    <row r="71" spans="5:7" x14ac:dyDescent="0.25">
      <c r="E71" s="246"/>
      <c r="F71" s="246"/>
      <c r="G71" s="246"/>
    </row>
    <row r="72" spans="5:7" x14ac:dyDescent="0.25">
      <c r="E72" s="246"/>
      <c r="F72" s="246"/>
      <c r="G72" s="246"/>
    </row>
    <row r="73" spans="5:7" x14ac:dyDescent="0.25">
      <c r="E73" s="246"/>
      <c r="F73" s="246"/>
      <c r="G73" s="246"/>
    </row>
    <row r="74" spans="5:7" x14ac:dyDescent="0.25">
      <c r="E74" s="246"/>
      <c r="F74" s="246"/>
      <c r="G74" s="246"/>
    </row>
    <row r="75" spans="5:7" x14ac:dyDescent="0.25">
      <c r="E75" s="246"/>
      <c r="F75" s="246"/>
      <c r="G75" s="246"/>
    </row>
    <row r="76" spans="5:7" x14ac:dyDescent="0.25">
      <c r="E76" s="246"/>
      <c r="F76" s="246"/>
      <c r="G76" s="246"/>
    </row>
  </sheetData>
  <mergeCells count="4">
    <mergeCell ref="B1:E1"/>
    <mergeCell ref="B2:E2"/>
    <mergeCell ref="B3:E3"/>
    <mergeCell ref="B59:H59"/>
  </mergeCells>
  <pageMargins left="0.72" right="0.17" top="0.75" bottom="0.75" header="0.3" footer="0.3"/>
  <pageSetup paperSize="9" scale="52" orientation="portrait" r:id="rId1"/>
  <headerFooter>
    <oddFooter>&amp;C&amp;"-,Bold"&amp;14&amp;P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910</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x14ac:dyDescent="0.25">
      <c r="B77" s="377">
        <v>12020426</v>
      </c>
      <c r="C77" s="378" t="s">
        <v>586</v>
      </c>
      <c r="D77" s="378" t="s">
        <v>791</v>
      </c>
      <c r="E77" s="443"/>
      <c r="F77" s="444"/>
      <c r="G77" s="445"/>
      <c r="H77" s="446">
        <v>0</v>
      </c>
    </row>
    <row r="78" spans="2:8" ht="15.75" thickBot="1" x14ac:dyDescent="0.3">
      <c r="B78" s="377">
        <v>12020427</v>
      </c>
      <c r="C78" s="378" t="s">
        <v>587</v>
      </c>
      <c r="D78" s="378" t="s">
        <v>792</v>
      </c>
      <c r="E78" s="443"/>
      <c r="F78" s="444"/>
      <c r="G78" s="445">
        <v>200000</v>
      </c>
      <c r="H78" s="446">
        <v>200000</v>
      </c>
    </row>
    <row r="79" spans="2:8" ht="15.75" hidden="1" thickBot="1" x14ac:dyDescent="0.3">
      <c r="B79" s="377">
        <v>12020428</v>
      </c>
      <c r="C79" s="378" t="s">
        <v>588</v>
      </c>
      <c r="D79" s="378" t="s">
        <v>794</v>
      </c>
      <c r="E79" s="443"/>
      <c r="F79" s="444"/>
      <c r="G79" s="445"/>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200000</v>
      </c>
      <c r="H114" s="454">
        <v>200000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x14ac:dyDescent="0.25">
      <c r="B121" s="377">
        <v>12020601</v>
      </c>
      <c r="C121" s="378" t="s">
        <v>628</v>
      </c>
      <c r="D121" s="378" t="s">
        <v>833</v>
      </c>
      <c r="E121" s="443"/>
      <c r="F121" s="444"/>
      <c r="G121" s="445"/>
      <c r="H121" s="446">
        <v>1500000</v>
      </c>
    </row>
    <row r="122" spans="2:8" ht="15.75" thickBot="1" x14ac:dyDescent="0.3">
      <c r="B122" s="377">
        <v>12020602</v>
      </c>
      <c r="C122" s="378" t="s">
        <v>629</v>
      </c>
      <c r="D122" s="378" t="s">
        <v>834</v>
      </c>
      <c r="E122" s="443"/>
      <c r="F122" s="444"/>
      <c r="G122" s="445">
        <v>604660</v>
      </c>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604660</v>
      </c>
      <c r="H142" s="454">
        <v>1500000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x14ac:dyDescent="0.25">
      <c r="B161" s="373">
        <v>12020800</v>
      </c>
      <c r="C161" s="374" t="s">
        <v>15</v>
      </c>
      <c r="D161" s="374"/>
      <c r="E161" s="439"/>
      <c r="F161" s="440"/>
      <c r="G161" s="441"/>
      <c r="H161" s="442"/>
    </row>
    <row r="162" spans="2:8" ht="15.75" thickBot="1" x14ac:dyDescent="0.3">
      <c r="B162" s="377">
        <v>12020801</v>
      </c>
      <c r="C162" s="378" t="s">
        <v>667</v>
      </c>
      <c r="D162" s="378" t="s">
        <v>872</v>
      </c>
      <c r="E162" s="443"/>
      <c r="F162" s="444"/>
      <c r="G162" s="445"/>
      <c r="H162" s="446">
        <v>500000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0</v>
      </c>
      <c r="H167" s="454">
        <v>500000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v>100000</v>
      </c>
      <c r="F174" s="444">
        <v>100000</v>
      </c>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804660</v>
      </c>
      <c r="H225" s="481">
        <v>2200000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5"/>
  <cols>
    <col min="1" max="1" width="21" style="486" bestFit="1" customWidth="1"/>
    <col min="2" max="2" width="16.140625" style="543" customWidth="1"/>
    <col min="3" max="3" width="72.42578125" style="544" customWidth="1"/>
    <col min="4" max="4" width="23.28515625" style="486" hidden="1" customWidth="1"/>
    <col min="5" max="6" width="17.28515625" style="486" customWidth="1"/>
    <col min="7" max="7" width="16.140625" style="486" customWidth="1"/>
    <col min="8" max="40" width="9.140625" style="486"/>
    <col min="41" max="41" width="13" style="486" customWidth="1"/>
    <col min="42" max="42" width="16.140625" style="486" customWidth="1"/>
    <col min="43" max="43" width="96.5703125" style="486" bestFit="1" customWidth="1"/>
    <col min="44" max="45" width="17.28515625" style="486" bestFit="1" customWidth="1"/>
    <col min="46" max="46" width="20.28515625" style="486" bestFit="1" customWidth="1"/>
    <col min="47" max="47" width="23.85546875" style="486" bestFit="1" customWidth="1"/>
    <col min="48" max="48" width="26" style="486" bestFit="1" customWidth="1"/>
    <col min="49" max="49" width="18.7109375" style="486" bestFit="1" customWidth="1"/>
    <col min="50" max="50" width="10.7109375" style="486" bestFit="1" customWidth="1"/>
    <col min="51" max="16384" width="9.140625" style="486"/>
  </cols>
  <sheetData>
    <row r="1" spans="1:7" s="137" customFormat="1" ht="27" customHeight="1" x14ac:dyDescent="0.5">
      <c r="B1" s="1001" t="s">
        <v>0</v>
      </c>
      <c r="C1" s="1001"/>
      <c r="D1" s="1001"/>
      <c r="E1" s="1001"/>
      <c r="F1" s="1001"/>
    </row>
    <row r="2" spans="1:7" s="344" customFormat="1" ht="36" x14ac:dyDescent="0.55000000000000004">
      <c r="B2" s="1002" t="s">
        <v>962</v>
      </c>
      <c r="C2" s="1002"/>
      <c r="D2" s="1002"/>
      <c r="E2" s="1002"/>
      <c r="F2" s="1002"/>
    </row>
    <row r="3" spans="1:7" s="137" customFormat="1" ht="15" x14ac:dyDescent="0.25">
      <c r="B3" s="734"/>
      <c r="C3" s="734"/>
      <c r="D3" s="734"/>
      <c r="E3" s="734"/>
      <c r="F3" s="734"/>
    </row>
    <row r="4" spans="1:7" ht="27" thickBot="1" x14ac:dyDescent="0.45">
      <c r="B4" s="1017" t="s">
        <v>1275</v>
      </c>
      <c r="C4" s="1017"/>
      <c r="D4" s="1017"/>
      <c r="E4" s="1017"/>
      <c r="F4" s="1017"/>
    </row>
    <row r="5" spans="1:7" ht="38.25" x14ac:dyDescent="0.25">
      <c r="B5" s="991" t="s">
        <v>2</v>
      </c>
      <c r="C5" s="991" t="s">
        <v>3</v>
      </c>
      <c r="D5" s="422"/>
      <c r="E5" s="363" t="s">
        <v>530</v>
      </c>
      <c r="F5" s="364" t="s">
        <v>1703</v>
      </c>
      <c r="G5" s="364" t="s">
        <v>1721</v>
      </c>
    </row>
    <row r="6" spans="1:7" ht="15.75" customHeight="1" thickBot="1" x14ac:dyDescent="0.3">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ht="15" x14ac:dyDescent="0.25">
      <c r="B9" s="373">
        <v>22020100</v>
      </c>
      <c r="C9" s="374" t="s">
        <v>54</v>
      </c>
      <c r="D9" s="739"/>
      <c r="E9" s="548"/>
      <c r="F9" s="549"/>
      <c r="G9" s="549"/>
    </row>
    <row r="10" spans="1:7" ht="15.75" customHeight="1" x14ac:dyDescent="0.2">
      <c r="A10" s="502"/>
      <c r="B10" s="377">
        <v>22020101</v>
      </c>
      <c r="C10" s="378" t="s">
        <v>1123</v>
      </c>
      <c r="D10" s="740" t="s">
        <v>1277</v>
      </c>
      <c r="E10" s="551">
        <v>1914680</v>
      </c>
      <c r="F10" s="552">
        <v>5000000</v>
      </c>
      <c r="G10" s="552"/>
    </row>
    <row r="11" spans="1:7" ht="15" thickBot="1" x14ac:dyDescent="0.25">
      <c r="A11" s="502"/>
      <c r="B11" s="377">
        <v>22020102</v>
      </c>
      <c r="C11" s="378" t="s">
        <v>1124</v>
      </c>
      <c r="D11" s="740" t="s">
        <v>1278</v>
      </c>
      <c r="E11" s="551">
        <v>5196980</v>
      </c>
      <c r="F11" s="552">
        <v>12000000</v>
      </c>
      <c r="G11" s="552"/>
    </row>
    <row r="12" spans="1:7" ht="15.75" hidden="1" customHeight="1" x14ac:dyDescent="0.2">
      <c r="A12" s="502"/>
      <c r="B12" s="377">
        <v>22020103</v>
      </c>
      <c r="C12" s="378" t="s">
        <v>1125</v>
      </c>
      <c r="D12" s="740" t="s">
        <v>1279</v>
      </c>
      <c r="E12" s="551"/>
      <c r="F12" s="552">
        <v>0</v>
      </c>
      <c r="G12" s="552"/>
    </row>
    <row r="13" spans="1:7" ht="15" hidden="1" customHeight="1" thickBot="1" x14ac:dyDescent="0.25">
      <c r="A13" s="502"/>
      <c r="B13" s="377">
        <v>22020104</v>
      </c>
      <c r="C13" s="378" t="s">
        <v>1126</v>
      </c>
      <c r="D13" s="740" t="s">
        <v>1280</v>
      </c>
      <c r="E13" s="551"/>
      <c r="F13" s="552">
        <v>0</v>
      </c>
      <c r="G13" s="552"/>
    </row>
    <row r="14" spans="1:7" s="493" customFormat="1" ht="16.5" customHeight="1" thickBot="1" x14ac:dyDescent="0.3">
      <c r="A14" s="509"/>
      <c r="B14" s="384"/>
      <c r="C14" s="385" t="s">
        <v>1127</v>
      </c>
      <c r="D14" s="741">
        <v>0</v>
      </c>
      <c r="E14" s="559">
        <v>7111660</v>
      </c>
      <c r="F14" s="560">
        <v>17000000</v>
      </c>
      <c r="G14" s="560"/>
    </row>
    <row r="15" spans="1:7" s="493" customFormat="1" ht="15" x14ac:dyDescent="0.25">
      <c r="A15" s="509"/>
      <c r="B15" s="373">
        <v>22020200</v>
      </c>
      <c r="C15" s="374" t="s">
        <v>56</v>
      </c>
      <c r="D15" s="742"/>
      <c r="E15" s="548"/>
      <c r="F15" s="549"/>
      <c r="G15" s="549"/>
    </row>
    <row r="16" spans="1:7" ht="15.75" customHeight="1" x14ac:dyDescent="0.2">
      <c r="A16" s="502"/>
      <c r="B16" s="377">
        <v>22020201</v>
      </c>
      <c r="C16" s="378" t="s">
        <v>1128</v>
      </c>
      <c r="D16" s="740" t="s">
        <v>1281</v>
      </c>
      <c r="E16" s="551">
        <v>2735250</v>
      </c>
      <c r="F16" s="552">
        <v>6000000</v>
      </c>
      <c r="G16" s="552"/>
    </row>
    <row r="17" spans="1:7" x14ac:dyDescent="0.2">
      <c r="A17" s="502"/>
      <c r="B17" s="377">
        <v>22020202</v>
      </c>
      <c r="C17" s="378" t="s">
        <v>1129</v>
      </c>
      <c r="D17" s="740" t="s">
        <v>1282</v>
      </c>
      <c r="E17" s="551">
        <v>547050</v>
      </c>
      <c r="F17" s="552">
        <v>2000000</v>
      </c>
      <c r="G17" s="552"/>
    </row>
    <row r="18" spans="1:7" ht="15.75" customHeight="1" thickBot="1" x14ac:dyDescent="0.25">
      <c r="A18" s="502"/>
      <c r="B18" s="377">
        <v>22020203</v>
      </c>
      <c r="C18" s="378" t="s">
        <v>1130</v>
      </c>
      <c r="D18" s="740" t="s">
        <v>1283</v>
      </c>
      <c r="E18" s="551">
        <v>9846910</v>
      </c>
      <c r="F18" s="552">
        <v>25000000</v>
      </c>
      <c r="G18" s="552"/>
    </row>
    <row r="19" spans="1:7" ht="14.25" hidden="1" customHeight="1" x14ac:dyDescent="0.2">
      <c r="A19" s="502"/>
      <c r="B19" s="377">
        <v>22020204</v>
      </c>
      <c r="C19" s="378" t="s">
        <v>1131</v>
      </c>
      <c r="D19" s="740" t="s">
        <v>1284</v>
      </c>
      <c r="E19" s="551"/>
      <c r="F19" s="552">
        <v>0</v>
      </c>
      <c r="G19" s="552"/>
    </row>
    <row r="20" spans="1:7" ht="15.75" hidden="1" customHeight="1" x14ac:dyDescent="0.2">
      <c r="A20" s="502"/>
      <c r="B20" s="377">
        <v>22020205</v>
      </c>
      <c r="C20" s="378" t="s">
        <v>1132</v>
      </c>
      <c r="D20" s="740" t="s">
        <v>1285</v>
      </c>
      <c r="E20" s="551"/>
      <c r="F20" s="552">
        <v>0</v>
      </c>
      <c r="G20" s="552"/>
    </row>
    <row r="21" spans="1:7" ht="14.25" hidden="1" customHeight="1" x14ac:dyDescent="0.2">
      <c r="A21" s="502"/>
      <c r="B21" s="377">
        <v>22020206</v>
      </c>
      <c r="C21" s="378" t="s">
        <v>1133</v>
      </c>
      <c r="D21" s="740" t="s">
        <v>1286</v>
      </c>
      <c r="E21" s="551"/>
      <c r="F21" s="552">
        <v>0</v>
      </c>
      <c r="G21" s="552"/>
    </row>
    <row r="22" spans="1:7" ht="15.75" hidden="1" customHeight="1" x14ac:dyDescent="0.2">
      <c r="A22" s="502"/>
      <c r="B22" s="377">
        <v>22020207</v>
      </c>
      <c r="C22" s="378" t="s">
        <v>1134</v>
      </c>
      <c r="D22" s="740" t="s">
        <v>1287</v>
      </c>
      <c r="E22" s="551"/>
      <c r="F22" s="552">
        <v>0</v>
      </c>
      <c r="G22" s="552"/>
    </row>
    <row r="23" spans="1:7" ht="14.25" hidden="1" customHeight="1" x14ac:dyDescent="0.2">
      <c r="A23" s="502"/>
      <c r="B23" s="377">
        <v>22020208</v>
      </c>
      <c r="C23" s="378" t="s">
        <v>1135</v>
      </c>
      <c r="D23" s="740" t="s">
        <v>1288</v>
      </c>
      <c r="E23" s="551"/>
      <c r="F23" s="552">
        <v>0</v>
      </c>
      <c r="G23" s="552"/>
    </row>
    <row r="24" spans="1:7" ht="15.75" hidden="1" customHeight="1" x14ac:dyDescent="0.2">
      <c r="A24" s="502"/>
      <c r="B24" s="377">
        <v>22020209</v>
      </c>
      <c r="C24" s="378" t="s">
        <v>1136</v>
      </c>
      <c r="D24" s="740" t="s">
        <v>1289</v>
      </c>
      <c r="E24" s="551"/>
      <c r="F24" s="552">
        <v>0</v>
      </c>
      <c r="G24" s="552"/>
    </row>
    <row r="25" spans="1:7" ht="15" hidden="1" customHeight="1" thickBot="1" x14ac:dyDescent="0.25">
      <c r="A25" s="502"/>
      <c r="B25" s="377">
        <v>22020210</v>
      </c>
      <c r="C25" s="378" t="s">
        <v>1137</v>
      </c>
      <c r="D25" s="740" t="s">
        <v>1290</v>
      </c>
      <c r="E25" s="551"/>
      <c r="F25" s="552">
        <v>0</v>
      </c>
      <c r="G25" s="552"/>
    </row>
    <row r="26" spans="1:7" s="493" customFormat="1" ht="16.5" customHeight="1" thickBot="1" x14ac:dyDescent="0.3">
      <c r="A26" s="509"/>
      <c r="B26" s="384"/>
      <c r="C26" s="385" t="s">
        <v>1138</v>
      </c>
      <c r="D26" s="741">
        <v>0</v>
      </c>
      <c r="E26" s="559">
        <v>13129210</v>
      </c>
      <c r="F26" s="560">
        <v>33000000</v>
      </c>
      <c r="G26" s="560"/>
    </row>
    <row r="27" spans="1:7" s="493" customFormat="1" ht="15" x14ac:dyDescent="0.25">
      <c r="A27" s="509"/>
      <c r="B27" s="373">
        <v>22020300</v>
      </c>
      <c r="C27" s="374" t="s">
        <v>58</v>
      </c>
      <c r="D27" s="742"/>
      <c r="E27" s="548"/>
      <c r="F27" s="549"/>
      <c r="G27" s="549"/>
    </row>
    <row r="28" spans="1:7" ht="15.75" customHeight="1" x14ac:dyDescent="0.2">
      <c r="A28" s="502"/>
      <c r="B28" s="377">
        <v>22020301</v>
      </c>
      <c r="C28" s="378" t="s">
        <v>1139</v>
      </c>
      <c r="D28" s="740" t="s">
        <v>1291</v>
      </c>
      <c r="E28" s="551">
        <v>8752810</v>
      </c>
      <c r="F28" s="552">
        <v>22000000</v>
      </c>
      <c r="G28" s="552"/>
    </row>
    <row r="29" spans="1:7" ht="14.25" hidden="1" customHeight="1" x14ac:dyDescent="0.2">
      <c r="A29" s="502"/>
      <c r="B29" s="377">
        <v>22020302</v>
      </c>
      <c r="C29" s="378" t="s">
        <v>1140</v>
      </c>
      <c r="D29" s="740" t="s">
        <v>1292</v>
      </c>
      <c r="E29" s="551"/>
      <c r="F29" s="552">
        <v>0</v>
      </c>
      <c r="G29" s="552"/>
    </row>
    <row r="30" spans="1:7" ht="15.75" hidden="1" customHeight="1" x14ac:dyDescent="0.2">
      <c r="A30" s="502"/>
      <c r="B30" s="377">
        <v>22020303</v>
      </c>
      <c r="C30" s="378" t="s">
        <v>1141</v>
      </c>
      <c r="D30" s="740" t="s">
        <v>1293</v>
      </c>
      <c r="E30" s="551"/>
      <c r="F30" s="552">
        <v>0</v>
      </c>
      <c r="G30" s="552"/>
    </row>
    <row r="31" spans="1:7" x14ac:dyDescent="0.2">
      <c r="A31" s="502"/>
      <c r="B31" s="377">
        <v>22020304</v>
      </c>
      <c r="C31" s="378" t="s">
        <v>1142</v>
      </c>
      <c r="D31" s="740" t="s">
        <v>1294</v>
      </c>
      <c r="E31" s="551">
        <v>273530</v>
      </c>
      <c r="F31" s="552">
        <v>500000</v>
      </c>
      <c r="G31" s="552"/>
    </row>
    <row r="32" spans="1:7" ht="15.75" customHeight="1" x14ac:dyDescent="0.2">
      <c r="A32" s="502"/>
      <c r="B32" s="377">
        <v>22020305</v>
      </c>
      <c r="C32" s="378" t="s">
        <v>1143</v>
      </c>
      <c r="D32" s="740" t="s">
        <v>1295</v>
      </c>
      <c r="E32" s="551">
        <v>4102880</v>
      </c>
      <c r="F32" s="552">
        <v>15000000</v>
      </c>
      <c r="G32" s="552"/>
    </row>
    <row r="33" spans="1:7" ht="14.25" hidden="1" customHeight="1" x14ac:dyDescent="0.2">
      <c r="A33" s="502"/>
      <c r="B33" s="377">
        <v>22020306</v>
      </c>
      <c r="C33" s="378" t="s">
        <v>1144</v>
      </c>
      <c r="D33" s="740" t="s">
        <v>1296</v>
      </c>
      <c r="E33" s="551"/>
      <c r="F33" s="552">
        <v>0</v>
      </c>
      <c r="G33" s="552"/>
    </row>
    <row r="34" spans="1:7" ht="15.75" customHeight="1" x14ac:dyDescent="0.2">
      <c r="A34" s="502"/>
      <c r="B34" s="377">
        <v>22020307</v>
      </c>
      <c r="C34" s="378" t="s">
        <v>1145</v>
      </c>
      <c r="D34" s="740" t="s">
        <v>1297</v>
      </c>
      <c r="E34" s="551">
        <v>14223310</v>
      </c>
      <c r="F34" s="552">
        <v>27276000</v>
      </c>
      <c r="G34" s="552"/>
    </row>
    <row r="35" spans="1:7" ht="14.25" hidden="1" customHeight="1" x14ac:dyDescent="0.2">
      <c r="A35" s="502"/>
      <c r="B35" s="377">
        <v>22020308</v>
      </c>
      <c r="C35" s="378" t="s">
        <v>1146</v>
      </c>
      <c r="D35" s="740" t="s">
        <v>1298</v>
      </c>
      <c r="E35" s="551"/>
      <c r="F35" s="552">
        <v>0</v>
      </c>
      <c r="G35" s="552"/>
    </row>
    <row r="36" spans="1:7" ht="15.75" customHeight="1" x14ac:dyDescent="0.2">
      <c r="A36" s="502"/>
      <c r="B36" s="377">
        <v>22020309</v>
      </c>
      <c r="C36" s="378" t="s">
        <v>1147</v>
      </c>
      <c r="D36" s="740" t="s">
        <v>1299</v>
      </c>
      <c r="E36" s="551">
        <v>273530</v>
      </c>
      <c r="F36" s="552">
        <v>1000000</v>
      </c>
      <c r="G36" s="552"/>
    </row>
    <row r="37" spans="1:7" ht="15" thickBot="1" x14ac:dyDescent="0.25">
      <c r="A37" s="502"/>
      <c r="B37" s="377">
        <v>22020310</v>
      </c>
      <c r="C37" s="378" t="s">
        <v>1148</v>
      </c>
      <c r="D37" s="740" t="s">
        <v>1300</v>
      </c>
      <c r="E37" s="551">
        <v>2735250</v>
      </c>
      <c r="F37" s="552">
        <v>10000000</v>
      </c>
      <c r="G37" s="552"/>
    </row>
    <row r="38" spans="1:7" ht="15.75" hidden="1" customHeight="1" x14ac:dyDescent="0.2">
      <c r="A38" s="502"/>
      <c r="B38" s="377">
        <v>22020311</v>
      </c>
      <c r="C38" s="378" t="s">
        <v>1149</v>
      </c>
      <c r="D38" s="740" t="s">
        <v>1301</v>
      </c>
      <c r="E38" s="551"/>
      <c r="F38" s="552">
        <v>0</v>
      </c>
      <c r="G38" s="552"/>
    </row>
    <row r="39" spans="1:7" ht="14.25" hidden="1" customHeight="1" x14ac:dyDescent="0.2">
      <c r="A39" s="502"/>
      <c r="B39" s="377">
        <v>22020312</v>
      </c>
      <c r="C39" s="378" t="s">
        <v>1150</v>
      </c>
      <c r="D39" s="740" t="s">
        <v>1302</v>
      </c>
      <c r="E39" s="551"/>
      <c r="F39" s="552">
        <v>0</v>
      </c>
      <c r="G39" s="552"/>
    </row>
    <row r="40" spans="1:7" ht="16.5" hidden="1" customHeight="1" thickBot="1" x14ac:dyDescent="0.25">
      <c r="A40" s="502"/>
      <c r="B40" s="377">
        <v>22020313</v>
      </c>
      <c r="C40" s="378" t="s">
        <v>1151</v>
      </c>
      <c r="D40" s="740" t="s">
        <v>1303</v>
      </c>
      <c r="E40" s="551"/>
      <c r="F40" s="552">
        <v>0</v>
      </c>
      <c r="G40" s="552"/>
    </row>
    <row r="41" spans="1:7" s="493" customFormat="1" ht="15.75" thickBot="1" x14ac:dyDescent="0.3">
      <c r="A41" s="509"/>
      <c r="B41" s="384"/>
      <c r="C41" s="385" t="s">
        <v>1152</v>
      </c>
      <c r="D41" s="741">
        <v>0</v>
      </c>
      <c r="E41" s="559">
        <v>30361310</v>
      </c>
      <c r="F41" s="560">
        <v>75776000</v>
      </c>
      <c r="G41" s="560"/>
    </row>
    <row r="42" spans="1:7" s="493" customFormat="1" ht="15.75" customHeight="1" x14ac:dyDescent="0.25">
      <c r="A42" s="509"/>
      <c r="B42" s="373">
        <v>22020400</v>
      </c>
      <c r="C42" s="374" t="s">
        <v>60</v>
      </c>
      <c r="D42" s="742"/>
      <c r="E42" s="548"/>
      <c r="F42" s="549"/>
      <c r="G42" s="549"/>
    </row>
    <row r="43" spans="1:7" x14ac:dyDescent="0.2">
      <c r="A43" s="502"/>
      <c r="B43" s="377">
        <v>22020401</v>
      </c>
      <c r="C43" s="378" t="s">
        <v>1153</v>
      </c>
      <c r="D43" s="740" t="s">
        <v>1304</v>
      </c>
      <c r="E43" s="551">
        <v>5470510</v>
      </c>
      <c r="F43" s="552">
        <v>10000000</v>
      </c>
      <c r="G43" s="552"/>
    </row>
    <row r="44" spans="1:7" ht="15.75" customHeight="1" x14ac:dyDescent="0.2">
      <c r="A44" s="502"/>
      <c r="B44" s="377">
        <v>22020402</v>
      </c>
      <c r="C44" s="378" t="s">
        <v>1154</v>
      </c>
      <c r="D44" s="740" t="s">
        <v>1305</v>
      </c>
      <c r="E44" s="551">
        <v>1094100</v>
      </c>
      <c r="F44" s="552">
        <v>5000000</v>
      </c>
      <c r="G44" s="552"/>
    </row>
    <row r="45" spans="1:7" x14ac:dyDescent="0.2">
      <c r="A45" s="502"/>
      <c r="B45" s="377">
        <v>22020403</v>
      </c>
      <c r="C45" s="378" t="s">
        <v>1155</v>
      </c>
      <c r="D45" s="740" t="s">
        <v>1306</v>
      </c>
      <c r="E45" s="551">
        <v>1641150</v>
      </c>
      <c r="F45" s="552">
        <v>15000000</v>
      </c>
      <c r="G45" s="552"/>
    </row>
    <row r="46" spans="1:7" ht="15.75" customHeight="1" x14ac:dyDescent="0.2">
      <c r="A46" s="502"/>
      <c r="B46" s="377">
        <v>22020404</v>
      </c>
      <c r="C46" s="378" t="s">
        <v>1156</v>
      </c>
      <c r="D46" s="740" t="s">
        <v>1307</v>
      </c>
      <c r="E46" s="551">
        <v>1094100</v>
      </c>
      <c r="F46" s="552">
        <v>3000000</v>
      </c>
      <c r="G46" s="552"/>
    </row>
    <row r="47" spans="1:7" x14ac:dyDescent="0.2">
      <c r="A47" s="502"/>
      <c r="B47" s="377">
        <v>22020405</v>
      </c>
      <c r="C47" s="378" t="s">
        <v>1157</v>
      </c>
      <c r="D47" s="740" t="s">
        <v>1308</v>
      </c>
      <c r="E47" s="551">
        <v>1367630</v>
      </c>
      <c r="F47" s="552">
        <v>5000000</v>
      </c>
      <c r="G47" s="552"/>
    </row>
    <row r="48" spans="1:7" ht="15.75" hidden="1" customHeight="1" x14ac:dyDescent="0.2">
      <c r="A48" s="502"/>
      <c r="B48" s="377">
        <v>22020406</v>
      </c>
      <c r="C48" s="378" t="s">
        <v>1158</v>
      </c>
      <c r="D48" s="740" t="s">
        <v>1309</v>
      </c>
      <c r="E48" s="551"/>
      <c r="F48" s="552">
        <v>0</v>
      </c>
      <c r="G48" s="552"/>
    </row>
    <row r="49" spans="1:7" ht="14.25" hidden="1" customHeight="1" x14ac:dyDescent="0.2">
      <c r="A49" s="502"/>
      <c r="B49" s="377">
        <v>22020407</v>
      </c>
      <c r="C49" s="378" t="s">
        <v>1159</v>
      </c>
      <c r="D49" s="740" t="s">
        <v>1310</v>
      </c>
      <c r="E49" s="551"/>
      <c r="F49" s="552">
        <v>0</v>
      </c>
      <c r="G49" s="552"/>
    </row>
    <row r="50" spans="1:7" ht="15.75" hidden="1" customHeight="1" x14ac:dyDescent="0.2">
      <c r="A50" s="502"/>
      <c r="B50" s="377">
        <v>22020408</v>
      </c>
      <c r="C50" s="378" t="s">
        <v>1161</v>
      </c>
      <c r="D50" s="740" t="s">
        <v>1311</v>
      </c>
      <c r="E50" s="551"/>
      <c r="F50" s="552">
        <v>0</v>
      </c>
      <c r="G50" s="552"/>
    </row>
    <row r="51" spans="1:7" ht="14.25" hidden="1" customHeight="1" x14ac:dyDescent="0.2">
      <c r="A51" s="502"/>
      <c r="B51" s="377">
        <v>22020409</v>
      </c>
      <c r="C51" s="378" t="s">
        <v>1162</v>
      </c>
      <c r="D51" s="740" t="s">
        <v>1312</v>
      </c>
      <c r="E51" s="551"/>
      <c r="F51" s="552">
        <v>0</v>
      </c>
      <c r="G51" s="552"/>
    </row>
    <row r="52" spans="1:7" ht="15.75" hidden="1" customHeight="1" x14ac:dyDescent="0.2">
      <c r="A52" s="502"/>
      <c r="B52" s="377">
        <v>22020410</v>
      </c>
      <c r="C52" s="378" t="s">
        <v>1163</v>
      </c>
      <c r="D52" s="740" t="s">
        <v>1313</v>
      </c>
      <c r="E52" s="551"/>
      <c r="F52" s="552">
        <v>0</v>
      </c>
      <c r="G52" s="552"/>
    </row>
    <row r="53" spans="1:7" ht="14.25" hidden="1" customHeight="1" x14ac:dyDescent="0.2">
      <c r="A53" s="502"/>
      <c r="B53" s="377">
        <v>22020411</v>
      </c>
      <c r="C53" s="378" t="s">
        <v>1164</v>
      </c>
      <c r="D53" s="740" t="s">
        <v>1314</v>
      </c>
      <c r="E53" s="551"/>
      <c r="F53" s="552">
        <v>0</v>
      </c>
      <c r="G53" s="552"/>
    </row>
    <row r="54" spans="1:7" ht="15.75" hidden="1" customHeight="1" x14ac:dyDescent="0.2">
      <c r="A54" s="502"/>
      <c r="B54" s="377">
        <v>22020412</v>
      </c>
      <c r="C54" s="378" t="s">
        <v>1165</v>
      </c>
      <c r="D54" s="740" t="s">
        <v>1315</v>
      </c>
      <c r="E54" s="551"/>
      <c r="F54" s="552">
        <v>0</v>
      </c>
      <c r="G54" s="552"/>
    </row>
    <row r="55" spans="1:7" ht="15" thickBot="1" x14ac:dyDescent="0.25">
      <c r="A55" s="502"/>
      <c r="B55" s="377">
        <v>22020413</v>
      </c>
      <c r="C55" s="378" t="s">
        <v>1166</v>
      </c>
      <c r="D55" s="740" t="s">
        <v>1316</v>
      </c>
      <c r="E55" s="551">
        <v>1094100</v>
      </c>
      <c r="F55" s="552">
        <v>5000000</v>
      </c>
      <c r="G55" s="552"/>
    </row>
    <row r="56" spans="1:7" s="493" customFormat="1" ht="16.5" customHeight="1" thickBot="1" x14ac:dyDescent="0.3">
      <c r="A56" s="509"/>
      <c r="B56" s="384"/>
      <c r="C56" s="385" t="s">
        <v>1167</v>
      </c>
      <c r="D56" s="741">
        <v>0</v>
      </c>
      <c r="E56" s="559">
        <v>11761590</v>
      </c>
      <c r="F56" s="560">
        <v>43000000</v>
      </c>
      <c r="G56" s="560"/>
    </row>
    <row r="57" spans="1:7" s="493" customFormat="1" ht="15" x14ac:dyDescent="0.25">
      <c r="A57" s="509"/>
      <c r="B57" s="373">
        <v>22020500</v>
      </c>
      <c r="C57" s="374" t="s">
        <v>62</v>
      </c>
      <c r="D57" s="742"/>
      <c r="E57" s="548"/>
      <c r="F57" s="549"/>
      <c r="G57" s="549"/>
    </row>
    <row r="58" spans="1:7" ht="15.75" customHeight="1" thickBot="1" x14ac:dyDescent="0.25">
      <c r="A58" s="531"/>
      <c r="B58" s="377">
        <v>22020501</v>
      </c>
      <c r="C58" s="378" t="s">
        <v>1168</v>
      </c>
      <c r="D58" s="740" t="s">
        <v>1317</v>
      </c>
      <c r="E58" s="551">
        <v>10995720</v>
      </c>
      <c r="F58" s="552">
        <v>31000000</v>
      </c>
      <c r="G58" s="552"/>
    </row>
    <row r="59" spans="1:7" ht="15" hidden="1" customHeight="1" thickBot="1" x14ac:dyDescent="0.25">
      <c r="A59" s="502"/>
      <c r="B59" s="377">
        <v>22020502</v>
      </c>
      <c r="C59" s="378" t="s">
        <v>1169</v>
      </c>
      <c r="D59" s="740" t="s">
        <v>1318</v>
      </c>
      <c r="E59" s="551"/>
      <c r="F59" s="552">
        <v>0</v>
      </c>
      <c r="G59" s="552"/>
    </row>
    <row r="60" spans="1:7" s="493" customFormat="1" ht="16.5" customHeight="1" thickBot="1" x14ac:dyDescent="0.3">
      <c r="A60" s="509"/>
      <c r="B60" s="384"/>
      <c r="C60" s="385" t="s">
        <v>1170</v>
      </c>
      <c r="D60" s="741">
        <v>0</v>
      </c>
      <c r="E60" s="559">
        <v>10995720</v>
      </c>
      <c r="F60" s="560">
        <v>31000000</v>
      </c>
      <c r="G60" s="560"/>
    </row>
    <row r="61" spans="1:7" s="493" customFormat="1" ht="15" x14ac:dyDescent="0.25">
      <c r="A61" s="509"/>
      <c r="B61" s="373">
        <v>22020600</v>
      </c>
      <c r="C61" s="374" t="s">
        <v>64</v>
      </c>
      <c r="D61" s="742"/>
      <c r="E61" s="548"/>
      <c r="F61" s="549"/>
      <c r="G61" s="549"/>
    </row>
    <row r="62" spans="1:7" ht="15.75" hidden="1" customHeight="1" x14ac:dyDescent="0.2">
      <c r="A62" s="502"/>
      <c r="B62" s="377">
        <v>22020601</v>
      </c>
      <c r="C62" s="378" t="s">
        <v>1171</v>
      </c>
      <c r="D62" s="740" t="s">
        <v>1319</v>
      </c>
      <c r="E62" s="551"/>
      <c r="F62" s="552">
        <v>0</v>
      </c>
      <c r="G62" s="552"/>
    </row>
    <row r="63" spans="1:7" ht="14.25" hidden="1" customHeight="1" x14ac:dyDescent="0.2">
      <c r="A63" s="502"/>
      <c r="B63" s="377">
        <v>22020602</v>
      </c>
      <c r="C63" s="378" t="s">
        <v>1172</v>
      </c>
      <c r="D63" s="740" t="s">
        <v>1320</v>
      </c>
      <c r="E63" s="551"/>
      <c r="F63" s="552">
        <v>0</v>
      </c>
      <c r="G63" s="552"/>
    </row>
    <row r="64" spans="1:7" ht="15.75" hidden="1" customHeight="1" x14ac:dyDescent="0.2">
      <c r="A64" s="502"/>
      <c r="B64" s="377">
        <v>22020603</v>
      </c>
      <c r="C64" s="378" t="s">
        <v>1173</v>
      </c>
      <c r="D64" s="740" t="s">
        <v>1321</v>
      </c>
      <c r="E64" s="551"/>
      <c r="F64" s="552">
        <v>0</v>
      </c>
      <c r="G64" s="552"/>
    </row>
    <row r="65" spans="1:7" ht="14.25" hidden="1" customHeight="1" x14ac:dyDescent="0.2">
      <c r="A65" s="502"/>
      <c r="B65" s="377">
        <v>22020604</v>
      </c>
      <c r="C65" s="378" t="s">
        <v>1174</v>
      </c>
      <c r="D65" s="740" t="s">
        <v>1322</v>
      </c>
      <c r="E65" s="551"/>
      <c r="F65" s="552">
        <v>0</v>
      </c>
      <c r="G65" s="552"/>
    </row>
    <row r="66" spans="1:7" ht="15.75" customHeight="1" thickBot="1" x14ac:dyDescent="0.25">
      <c r="A66" s="502"/>
      <c r="B66" s="377">
        <v>22020605</v>
      </c>
      <c r="C66" s="378" t="s">
        <v>1175</v>
      </c>
      <c r="D66" s="740" t="s">
        <v>1323</v>
      </c>
      <c r="E66" s="551">
        <v>547050</v>
      </c>
      <c r="F66" s="552">
        <v>3000000</v>
      </c>
      <c r="G66" s="552"/>
    </row>
    <row r="67" spans="1:7" ht="14.25" hidden="1" customHeight="1" x14ac:dyDescent="0.2">
      <c r="A67" s="502"/>
      <c r="B67" s="377">
        <v>22020606</v>
      </c>
      <c r="C67" s="378" t="s">
        <v>1176</v>
      </c>
      <c r="D67" s="740" t="s">
        <v>1324</v>
      </c>
      <c r="E67" s="551"/>
      <c r="F67" s="552">
        <v>0</v>
      </c>
      <c r="G67" s="552"/>
    </row>
    <row r="68" spans="1:7" ht="16.5" hidden="1" customHeight="1" thickBot="1" x14ac:dyDescent="0.25">
      <c r="A68" s="502"/>
      <c r="B68" s="377">
        <v>22020607</v>
      </c>
      <c r="C68" s="378" t="s">
        <v>1177</v>
      </c>
      <c r="D68" s="740" t="s">
        <v>1325</v>
      </c>
      <c r="E68" s="551"/>
      <c r="F68" s="552">
        <v>0</v>
      </c>
      <c r="G68" s="552"/>
    </row>
    <row r="69" spans="1:7" s="493" customFormat="1" ht="15.75" thickBot="1" x14ac:dyDescent="0.3">
      <c r="A69" s="509"/>
      <c r="B69" s="384"/>
      <c r="C69" s="385" t="s">
        <v>1178</v>
      </c>
      <c r="D69" s="741">
        <v>0</v>
      </c>
      <c r="E69" s="559">
        <v>547050</v>
      </c>
      <c r="F69" s="560">
        <v>3000000</v>
      </c>
      <c r="G69" s="560"/>
    </row>
    <row r="70" spans="1:7" s="493" customFormat="1" ht="15.75" customHeight="1" x14ac:dyDescent="0.25">
      <c r="A70" s="509"/>
      <c r="B70" s="373">
        <v>22020700</v>
      </c>
      <c r="C70" s="374" t="s">
        <v>66</v>
      </c>
      <c r="D70" s="742"/>
      <c r="E70" s="548"/>
      <c r="F70" s="549"/>
      <c r="G70" s="549"/>
    </row>
    <row r="71" spans="1:7" s="493" customFormat="1" ht="15" x14ac:dyDescent="0.2">
      <c r="A71" s="509"/>
      <c r="B71" s="377">
        <v>22020701</v>
      </c>
      <c r="C71" s="378" t="s">
        <v>1179</v>
      </c>
      <c r="D71" s="740" t="s">
        <v>1326</v>
      </c>
      <c r="E71" s="551">
        <v>820580</v>
      </c>
      <c r="F71" s="552">
        <v>5000000</v>
      </c>
      <c r="G71" s="552"/>
    </row>
    <row r="72" spans="1:7" ht="15.75" hidden="1" customHeight="1" x14ac:dyDescent="0.2">
      <c r="A72" s="502"/>
      <c r="B72" s="377">
        <v>22020702</v>
      </c>
      <c r="C72" s="378" t="s">
        <v>1180</v>
      </c>
      <c r="D72" s="740" t="s">
        <v>1327</v>
      </c>
      <c r="E72" s="551"/>
      <c r="F72" s="552">
        <v>0</v>
      </c>
      <c r="G72" s="552"/>
    </row>
    <row r="73" spans="1:7" x14ac:dyDescent="0.2">
      <c r="A73" s="502"/>
      <c r="B73" s="377">
        <v>22020703</v>
      </c>
      <c r="C73" s="378" t="s">
        <v>1181</v>
      </c>
      <c r="D73" s="740" t="s">
        <v>1328</v>
      </c>
      <c r="E73" s="551">
        <v>820580</v>
      </c>
      <c r="F73" s="552">
        <v>2000000</v>
      </c>
      <c r="G73" s="552"/>
    </row>
    <row r="74" spans="1:7" ht="15.75" hidden="1" customHeight="1" x14ac:dyDescent="0.2">
      <c r="A74" s="502"/>
      <c r="B74" s="377">
        <v>22020704</v>
      </c>
      <c r="C74" s="378" t="s">
        <v>1182</v>
      </c>
      <c r="D74" s="740" t="s">
        <v>1329</v>
      </c>
      <c r="E74" s="551"/>
      <c r="F74" s="552">
        <v>0</v>
      </c>
      <c r="G74" s="552"/>
    </row>
    <row r="75" spans="1:7" ht="14.25" hidden="1" customHeight="1" x14ac:dyDescent="0.2">
      <c r="A75" s="502"/>
      <c r="B75" s="377">
        <v>22020705</v>
      </c>
      <c r="C75" s="378" t="s">
        <v>1183</v>
      </c>
      <c r="D75" s="740" t="s">
        <v>1330</v>
      </c>
      <c r="E75" s="551"/>
      <c r="F75" s="552">
        <v>0</v>
      </c>
      <c r="G75" s="552"/>
    </row>
    <row r="76" spans="1:7" ht="15.75" hidden="1" customHeight="1" x14ac:dyDescent="0.2">
      <c r="A76" s="502"/>
      <c r="B76" s="377">
        <v>22020706</v>
      </c>
      <c r="C76" s="378" t="s">
        <v>1184</v>
      </c>
      <c r="D76" s="740" t="s">
        <v>1331</v>
      </c>
      <c r="E76" s="551"/>
      <c r="F76" s="552">
        <v>0</v>
      </c>
      <c r="G76" s="552"/>
    </row>
    <row r="77" spans="1:7" ht="14.25" hidden="1" customHeight="1" x14ac:dyDescent="0.2">
      <c r="A77" s="502"/>
      <c r="B77" s="377">
        <v>22020707</v>
      </c>
      <c r="C77" s="378" t="s">
        <v>1185</v>
      </c>
      <c r="D77" s="740" t="s">
        <v>1332</v>
      </c>
      <c r="E77" s="551"/>
      <c r="F77" s="552">
        <v>0</v>
      </c>
      <c r="G77" s="552"/>
    </row>
    <row r="78" spans="1:7" ht="15.75" hidden="1" customHeight="1" x14ac:dyDescent="0.2">
      <c r="A78" s="502"/>
      <c r="B78" s="377">
        <v>22020708</v>
      </c>
      <c r="C78" s="378" t="s">
        <v>1186</v>
      </c>
      <c r="D78" s="740" t="s">
        <v>1333</v>
      </c>
      <c r="E78" s="551"/>
      <c r="F78" s="552">
        <v>0</v>
      </c>
      <c r="G78" s="552"/>
    </row>
    <row r="79" spans="1:7" ht="15" thickBot="1" x14ac:dyDescent="0.25">
      <c r="A79" s="502"/>
      <c r="B79" s="377">
        <v>22020709</v>
      </c>
      <c r="C79" s="378" t="s">
        <v>1187</v>
      </c>
      <c r="D79" s="740" t="s">
        <v>1334</v>
      </c>
      <c r="E79" s="551">
        <v>1641150</v>
      </c>
      <c r="F79" s="552">
        <v>5000000</v>
      </c>
      <c r="G79" s="552"/>
    </row>
    <row r="80" spans="1:7" s="493" customFormat="1" ht="16.5" customHeight="1" thickBot="1" x14ac:dyDescent="0.3">
      <c r="A80" s="509"/>
      <c r="B80" s="384"/>
      <c r="C80" s="385" t="s">
        <v>1188</v>
      </c>
      <c r="D80" s="741">
        <v>0</v>
      </c>
      <c r="E80" s="559">
        <v>3282310</v>
      </c>
      <c r="F80" s="560">
        <v>12000000</v>
      </c>
      <c r="G80" s="560"/>
    </row>
    <row r="81" spans="1:7" s="493" customFormat="1" ht="15" x14ac:dyDescent="0.25">
      <c r="A81" s="509"/>
      <c r="B81" s="373">
        <v>22020800</v>
      </c>
      <c r="C81" s="374" t="s">
        <v>68</v>
      </c>
      <c r="D81" s="742"/>
      <c r="E81" s="548"/>
      <c r="F81" s="549"/>
      <c r="G81" s="549"/>
    </row>
    <row r="82" spans="1:7" ht="15.75" customHeight="1" x14ac:dyDescent="0.2">
      <c r="A82" s="502"/>
      <c r="B82" s="377">
        <v>22020801</v>
      </c>
      <c r="C82" s="378" t="s">
        <v>1189</v>
      </c>
      <c r="D82" s="740" t="s">
        <v>1335</v>
      </c>
      <c r="E82" s="551">
        <v>5196980</v>
      </c>
      <c r="F82" s="552">
        <v>8000000</v>
      </c>
      <c r="G82" s="552"/>
    </row>
    <row r="83" spans="1:7" ht="14.25" hidden="1" customHeight="1" x14ac:dyDescent="0.2">
      <c r="A83" s="502"/>
      <c r="B83" s="377">
        <v>22020802</v>
      </c>
      <c r="C83" s="378" t="s">
        <v>1190</v>
      </c>
      <c r="D83" s="740" t="s">
        <v>1336</v>
      </c>
      <c r="E83" s="551"/>
      <c r="F83" s="552">
        <v>0</v>
      </c>
      <c r="G83" s="552"/>
    </row>
    <row r="84" spans="1:7" ht="15.75" customHeight="1" thickBot="1" x14ac:dyDescent="0.25">
      <c r="A84" s="502"/>
      <c r="B84" s="377">
        <v>22020803</v>
      </c>
      <c r="C84" s="378" t="s">
        <v>1191</v>
      </c>
      <c r="D84" s="740" t="s">
        <v>1337</v>
      </c>
      <c r="E84" s="551">
        <v>4923450</v>
      </c>
      <c r="F84" s="552">
        <v>10000000</v>
      </c>
      <c r="G84" s="552"/>
    </row>
    <row r="85" spans="1:7" ht="14.25" hidden="1" customHeight="1" x14ac:dyDescent="0.2">
      <c r="A85" s="502"/>
      <c r="B85" s="377">
        <v>22020804</v>
      </c>
      <c r="C85" s="378" t="s">
        <v>1192</v>
      </c>
      <c r="D85" s="740" t="s">
        <v>1338</v>
      </c>
      <c r="E85" s="551"/>
      <c r="F85" s="552">
        <v>0</v>
      </c>
      <c r="G85" s="552"/>
    </row>
    <row r="86" spans="1:7" ht="15.75" hidden="1" customHeight="1" x14ac:dyDescent="0.2">
      <c r="A86" s="502"/>
      <c r="B86" s="377">
        <v>22020805</v>
      </c>
      <c r="C86" s="378" t="s">
        <v>1193</v>
      </c>
      <c r="D86" s="740" t="s">
        <v>1339</v>
      </c>
      <c r="E86" s="551"/>
      <c r="F86" s="552">
        <v>0</v>
      </c>
      <c r="G86" s="552"/>
    </row>
    <row r="87" spans="1:7" ht="15" hidden="1" customHeight="1" thickBot="1" x14ac:dyDescent="0.25">
      <c r="A87" s="502"/>
      <c r="B87" s="377">
        <v>22020806</v>
      </c>
      <c r="C87" s="378" t="s">
        <v>1194</v>
      </c>
      <c r="D87" s="740" t="s">
        <v>1340</v>
      </c>
      <c r="E87" s="551"/>
      <c r="F87" s="552">
        <v>0</v>
      </c>
      <c r="G87" s="552"/>
    </row>
    <row r="88" spans="1:7" s="493" customFormat="1" ht="16.5" customHeight="1" thickBot="1" x14ac:dyDescent="0.3">
      <c r="A88" s="509"/>
      <c r="B88" s="384"/>
      <c r="C88" s="385" t="s">
        <v>1195</v>
      </c>
      <c r="D88" s="741">
        <v>0</v>
      </c>
      <c r="E88" s="559">
        <v>10120430</v>
      </c>
      <c r="F88" s="560">
        <v>18000000</v>
      </c>
      <c r="G88" s="560"/>
    </row>
    <row r="89" spans="1:7" s="493" customFormat="1" ht="15" x14ac:dyDescent="0.25">
      <c r="A89" s="509"/>
      <c r="B89" s="373">
        <v>22020900</v>
      </c>
      <c r="C89" s="374" t="s">
        <v>70</v>
      </c>
      <c r="D89" s="742"/>
      <c r="E89" s="548"/>
      <c r="F89" s="549"/>
      <c r="G89" s="549"/>
    </row>
    <row r="90" spans="1:7" ht="15.75" hidden="1" customHeight="1" x14ac:dyDescent="0.2">
      <c r="A90" s="502"/>
      <c r="B90" s="377">
        <v>22020901</v>
      </c>
      <c r="C90" s="378" t="s">
        <v>1196</v>
      </c>
      <c r="D90" s="740" t="s">
        <v>1341</v>
      </c>
      <c r="E90" s="551"/>
      <c r="F90" s="552">
        <v>0</v>
      </c>
      <c r="G90" s="552"/>
    </row>
    <row r="91" spans="1:7" ht="15" thickBot="1" x14ac:dyDescent="0.25">
      <c r="A91" s="502"/>
      <c r="B91" s="377">
        <v>22020902</v>
      </c>
      <c r="C91" s="378" t="s">
        <v>1197</v>
      </c>
      <c r="D91" s="740" t="s">
        <v>1342</v>
      </c>
      <c r="E91" s="551">
        <v>13676260</v>
      </c>
      <c r="F91" s="552">
        <v>35000000</v>
      </c>
      <c r="G91" s="552"/>
    </row>
    <row r="92" spans="1:7" ht="15.75" hidden="1" customHeight="1" x14ac:dyDescent="0.2">
      <c r="A92" s="502"/>
      <c r="B92" s="377">
        <v>22020904</v>
      </c>
      <c r="C92" s="378" t="s">
        <v>1198</v>
      </c>
      <c r="D92" s="740" t="s">
        <v>1343</v>
      </c>
      <c r="E92" s="551"/>
      <c r="F92" s="552">
        <v>0</v>
      </c>
      <c r="G92" s="552"/>
    </row>
    <row r="93" spans="1:7" ht="14.25" hidden="1" customHeight="1" x14ac:dyDescent="0.2">
      <c r="A93" s="502"/>
      <c r="B93" s="377">
        <v>22020905</v>
      </c>
      <c r="C93" s="378" t="s">
        <v>1199</v>
      </c>
      <c r="D93" s="740" t="s">
        <v>1344</v>
      </c>
      <c r="E93" s="551"/>
      <c r="F93" s="552">
        <v>0</v>
      </c>
      <c r="G93" s="552"/>
    </row>
    <row r="94" spans="1:7" ht="15.75" hidden="1" customHeight="1" x14ac:dyDescent="0.2">
      <c r="A94" s="531"/>
      <c r="B94" s="377">
        <v>22020906</v>
      </c>
      <c r="C94" s="378" t="s">
        <v>1200</v>
      </c>
      <c r="D94" s="740" t="s">
        <v>1345</v>
      </c>
      <c r="E94" s="551"/>
      <c r="F94" s="552">
        <v>0</v>
      </c>
      <c r="G94" s="552"/>
    </row>
    <row r="95" spans="1:7" ht="14.25" hidden="1" customHeight="1" x14ac:dyDescent="0.2">
      <c r="A95" s="502"/>
      <c r="B95" s="377">
        <v>22020907</v>
      </c>
      <c r="C95" s="378" t="s">
        <v>1201</v>
      </c>
      <c r="D95" s="740" t="s">
        <v>1346</v>
      </c>
      <c r="E95" s="551"/>
      <c r="F95" s="552">
        <v>0</v>
      </c>
      <c r="G95" s="552"/>
    </row>
    <row r="96" spans="1:7" ht="16.5" hidden="1" customHeight="1" thickBot="1" x14ac:dyDescent="0.25">
      <c r="A96" s="502"/>
      <c r="B96" s="377">
        <v>22020908</v>
      </c>
      <c r="C96" s="378" t="s">
        <v>1202</v>
      </c>
      <c r="D96" s="740" t="s">
        <v>1347</v>
      </c>
      <c r="E96" s="551"/>
      <c r="F96" s="552">
        <v>0</v>
      </c>
      <c r="G96" s="552"/>
    </row>
    <row r="97" spans="1:7" s="493" customFormat="1" ht="15.75" thickBot="1" x14ac:dyDescent="0.3">
      <c r="A97" s="509"/>
      <c r="B97" s="384"/>
      <c r="C97" s="385" t="s">
        <v>1203</v>
      </c>
      <c r="D97" s="741">
        <v>0</v>
      </c>
      <c r="E97" s="559">
        <v>13676260</v>
      </c>
      <c r="F97" s="560">
        <v>35000000</v>
      </c>
      <c r="G97" s="560"/>
    </row>
    <row r="98" spans="1:7" s="493" customFormat="1" ht="15.75" customHeight="1" x14ac:dyDescent="0.25">
      <c r="A98" s="509"/>
      <c r="B98" s="373">
        <v>22021000</v>
      </c>
      <c r="C98" s="374" t="s">
        <v>72</v>
      </c>
      <c r="D98" s="742"/>
      <c r="E98" s="548"/>
      <c r="F98" s="549"/>
      <c r="G98" s="549"/>
    </row>
    <row r="99" spans="1:7" x14ac:dyDescent="0.2">
      <c r="A99" s="531"/>
      <c r="B99" s="377">
        <v>22021001</v>
      </c>
      <c r="C99" s="378" t="s">
        <v>1204</v>
      </c>
      <c r="D99" s="740" t="s">
        <v>1348</v>
      </c>
      <c r="E99" s="551">
        <v>4102880</v>
      </c>
      <c r="F99" s="552">
        <v>7500000</v>
      </c>
      <c r="G99" s="552"/>
    </row>
    <row r="100" spans="1:7" ht="15.75" customHeight="1" x14ac:dyDescent="0.2">
      <c r="A100" s="502"/>
      <c r="B100" s="377">
        <v>22021002</v>
      </c>
      <c r="C100" s="378" t="s">
        <v>1205</v>
      </c>
      <c r="D100" s="740" t="s">
        <v>1349</v>
      </c>
      <c r="E100" s="551">
        <v>1914680</v>
      </c>
      <c r="F100" s="552">
        <v>5000000</v>
      </c>
      <c r="G100" s="552"/>
    </row>
    <row r="101" spans="1:7" x14ac:dyDescent="0.2">
      <c r="A101" s="502"/>
      <c r="B101" s="377">
        <v>22021003</v>
      </c>
      <c r="C101" s="378" t="s">
        <v>1206</v>
      </c>
      <c r="D101" s="740" t="s">
        <v>1350</v>
      </c>
      <c r="E101" s="551">
        <v>1914680</v>
      </c>
      <c r="F101" s="552">
        <v>5000000</v>
      </c>
      <c r="G101" s="552"/>
    </row>
    <row r="102" spans="1:7" ht="15.75" hidden="1" customHeight="1" x14ac:dyDescent="0.2">
      <c r="A102" s="502"/>
      <c r="B102" s="377">
        <v>22021004</v>
      </c>
      <c r="C102" s="378" t="s">
        <v>1207</v>
      </c>
      <c r="D102" s="740" t="s">
        <v>1351</v>
      </c>
      <c r="E102" s="551"/>
      <c r="F102" s="552">
        <v>0</v>
      </c>
      <c r="G102" s="552"/>
    </row>
    <row r="103" spans="1:7" x14ac:dyDescent="0.2">
      <c r="A103" s="502"/>
      <c r="B103" s="377">
        <v>22021006</v>
      </c>
      <c r="C103" s="378" t="s">
        <v>1208</v>
      </c>
      <c r="D103" s="740" t="s">
        <v>1352</v>
      </c>
      <c r="E103" s="551">
        <v>136760</v>
      </c>
      <c r="F103" s="552">
        <v>500000</v>
      </c>
      <c r="G103" s="552"/>
    </row>
    <row r="104" spans="1:7" ht="15.75" customHeight="1" x14ac:dyDescent="0.2">
      <c r="A104" s="502"/>
      <c r="B104" s="377">
        <v>22021007</v>
      </c>
      <c r="C104" s="378" t="s">
        <v>1209</v>
      </c>
      <c r="D104" s="740" t="s">
        <v>1353</v>
      </c>
      <c r="E104" s="551">
        <v>177174120</v>
      </c>
      <c r="F104" s="552">
        <v>378000000</v>
      </c>
      <c r="G104" s="552"/>
    </row>
    <row r="105" spans="1:7" ht="14.25" hidden="1" customHeight="1" x14ac:dyDescent="0.2">
      <c r="A105" s="502"/>
      <c r="B105" s="377">
        <v>22021008</v>
      </c>
      <c r="C105" s="378" t="s">
        <v>1210</v>
      </c>
      <c r="D105" s="740" t="s">
        <v>1354</v>
      </c>
      <c r="E105" s="551"/>
      <c r="F105" s="552">
        <v>0</v>
      </c>
      <c r="G105" s="552"/>
    </row>
    <row r="106" spans="1:7" ht="15.75" customHeight="1" x14ac:dyDescent="0.2">
      <c r="A106" s="502"/>
      <c r="B106" s="377">
        <v>22021009</v>
      </c>
      <c r="C106" s="378" t="s">
        <v>1211</v>
      </c>
      <c r="D106" s="740" t="s">
        <v>1355</v>
      </c>
      <c r="E106" s="551">
        <v>4239640</v>
      </c>
      <c r="F106" s="552">
        <v>8100000</v>
      </c>
      <c r="G106" s="552"/>
    </row>
    <row r="107" spans="1:7" ht="14.25" hidden="1" customHeight="1" x14ac:dyDescent="0.2">
      <c r="A107" s="502"/>
      <c r="B107" s="377">
        <v>22021010</v>
      </c>
      <c r="C107" s="378" t="s">
        <v>1212</v>
      </c>
      <c r="D107" s="740" t="s">
        <v>1356</v>
      </c>
      <c r="E107" s="551"/>
      <c r="F107" s="552">
        <v>0</v>
      </c>
      <c r="G107" s="552"/>
    </row>
    <row r="108" spans="1:7" ht="15.75" customHeight="1" x14ac:dyDescent="0.2">
      <c r="A108" s="502"/>
      <c r="B108" s="377">
        <v>22021014</v>
      </c>
      <c r="C108" s="378" t="s">
        <v>1213</v>
      </c>
      <c r="D108" s="740" t="s">
        <v>1357</v>
      </c>
      <c r="E108" s="551">
        <v>547050</v>
      </c>
      <c r="F108" s="552">
        <v>2500000</v>
      </c>
      <c r="G108" s="552"/>
    </row>
    <row r="109" spans="1:7" ht="14.25" hidden="1" customHeight="1" x14ac:dyDescent="0.2">
      <c r="A109" s="502"/>
      <c r="B109" s="377">
        <v>22021020</v>
      </c>
      <c r="C109" s="378" t="s">
        <v>1214</v>
      </c>
      <c r="D109" s="740" t="s">
        <v>1358</v>
      </c>
      <c r="E109" s="551"/>
      <c r="F109" s="552">
        <v>0</v>
      </c>
      <c r="G109" s="552"/>
    </row>
    <row r="110" spans="1:7" ht="15.75" hidden="1" customHeight="1" x14ac:dyDescent="0.2">
      <c r="A110" s="502"/>
      <c r="B110" s="377">
        <v>22021037</v>
      </c>
      <c r="C110" s="378" t="s">
        <v>1215</v>
      </c>
      <c r="D110" s="740" t="s">
        <v>1359</v>
      </c>
      <c r="E110" s="551"/>
      <c r="F110" s="552">
        <v>0</v>
      </c>
      <c r="G110" s="552"/>
    </row>
    <row r="111" spans="1:7" ht="15" thickBot="1" x14ac:dyDescent="0.25">
      <c r="A111" s="502"/>
      <c r="B111" s="377">
        <v>22021041</v>
      </c>
      <c r="C111" s="378" t="s">
        <v>1216</v>
      </c>
      <c r="D111" s="740" t="s">
        <v>1360</v>
      </c>
      <c r="E111" s="551">
        <v>3555810</v>
      </c>
      <c r="F111" s="552">
        <v>46250000</v>
      </c>
      <c r="G111" s="552"/>
    </row>
    <row r="112" spans="1:7" ht="16.5" hidden="1" customHeight="1" thickBot="1" x14ac:dyDescent="0.25">
      <c r="A112" s="502"/>
      <c r="B112" s="377">
        <v>22021042</v>
      </c>
      <c r="C112" s="378" t="s">
        <v>1217</v>
      </c>
      <c r="D112" s="740" t="s">
        <v>1361</v>
      </c>
      <c r="E112" s="551"/>
      <c r="F112" s="552">
        <v>0</v>
      </c>
      <c r="G112" s="552"/>
    </row>
    <row r="113" spans="1:7" ht="15.75" thickBot="1" x14ac:dyDescent="0.3">
      <c r="A113" s="502"/>
      <c r="B113" s="384"/>
      <c r="C113" s="385" t="s">
        <v>1219</v>
      </c>
      <c r="D113" s="741">
        <v>0</v>
      </c>
      <c r="E113" s="559">
        <v>193585620</v>
      </c>
      <c r="F113" s="560">
        <v>452850000</v>
      </c>
      <c r="G113" s="560"/>
    </row>
    <row r="114" spans="1:7" s="493" customFormat="1" ht="15.75" hidden="1" customHeight="1" x14ac:dyDescent="0.25">
      <c r="A114" s="509"/>
      <c r="B114" s="373">
        <v>22030000</v>
      </c>
      <c r="C114" s="374" t="s">
        <v>1220</v>
      </c>
      <c r="D114" s="742"/>
      <c r="E114" s="548"/>
      <c r="F114" s="549"/>
      <c r="G114" s="549"/>
    </row>
    <row r="115" spans="1:7" s="493" customFormat="1" ht="15" hidden="1" customHeight="1" x14ac:dyDescent="0.25">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t="14.25" hidden="1" customHeight="1" x14ac:dyDescent="0.2">
      <c r="A117" s="502"/>
      <c r="B117" s="377">
        <v>22030102</v>
      </c>
      <c r="C117" s="378" t="s">
        <v>1222</v>
      </c>
      <c r="D117" s="740" t="s">
        <v>1363</v>
      </c>
      <c r="E117" s="551"/>
      <c r="F117" s="552">
        <v>0</v>
      </c>
      <c r="G117" s="552"/>
    </row>
    <row r="118" spans="1:7" ht="15.75" hidden="1" customHeight="1" x14ac:dyDescent="0.2">
      <c r="A118" s="502"/>
      <c r="B118" s="377">
        <v>22030103</v>
      </c>
      <c r="C118" s="378" t="s">
        <v>1223</v>
      </c>
      <c r="D118" s="740" t="s">
        <v>1364</v>
      </c>
      <c r="E118" s="551"/>
      <c r="F118" s="552">
        <v>0</v>
      </c>
      <c r="G118" s="552"/>
    </row>
    <row r="119" spans="1:7" ht="14.25" hidden="1" customHeight="1" x14ac:dyDescent="0.2">
      <c r="A119" s="502"/>
      <c r="B119" s="377">
        <v>22030104</v>
      </c>
      <c r="C119" s="378" t="s">
        <v>1224</v>
      </c>
      <c r="D119" s="740" t="s">
        <v>1365</v>
      </c>
      <c r="E119" s="551"/>
      <c r="F119" s="552">
        <v>0</v>
      </c>
      <c r="G119" s="552"/>
    </row>
    <row r="120" spans="1:7" ht="15.75" hidden="1" customHeight="1" x14ac:dyDescent="0.2">
      <c r="A120" s="502"/>
      <c r="B120" s="377">
        <v>22030105</v>
      </c>
      <c r="C120" s="378" t="s">
        <v>1225</v>
      </c>
      <c r="D120" s="740" t="s">
        <v>1366</v>
      </c>
      <c r="E120" s="551"/>
      <c r="F120" s="552">
        <v>0</v>
      </c>
      <c r="G120" s="552"/>
    </row>
    <row r="121" spans="1:7" ht="14.25" hidden="1" customHeight="1" x14ac:dyDescent="0.2">
      <c r="A121" s="502"/>
      <c r="B121" s="377">
        <v>22030106</v>
      </c>
      <c r="C121" s="378" t="s">
        <v>688</v>
      </c>
      <c r="D121" s="740" t="s">
        <v>1367</v>
      </c>
      <c r="E121" s="551"/>
      <c r="F121" s="552">
        <v>0</v>
      </c>
      <c r="G121" s="552"/>
    </row>
    <row r="122" spans="1:7" ht="15.75" hidden="1" customHeight="1" x14ac:dyDescent="0.2">
      <c r="A122" s="502"/>
      <c r="B122" s="377">
        <v>22030107</v>
      </c>
      <c r="C122" s="378" t="s">
        <v>1226</v>
      </c>
      <c r="D122" s="740" t="s">
        <v>1368</v>
      </c>
      <c r="E122" s="551"/>
      <c r="F122" s="552">
        <v>0</v>
      </c>
      <c r="G122" s="552"/>
    </row>
    <row r="123" spans="1:7" ht="15" hidden="1" customHeight="1" thickBot="1" x14ac:dyDescent="0.25">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v>0</v>
      </c>
      <c r="F124" s="560">
        <v>0</v>
      </c>
      <c r="G124" s="560"/>
    </row>
    <row r="125" spans="1:7" s="493" customFormat="1" ht="15" x14ac:dyDescent="0.25">
      <c r="A125" s="509"/>
      <c r="B125" s="373">
        <v>22040000</v>
      </c>
      <c r="C125" s="374" t="s">
        <v>1229</v>
      </c>
      <c r="D125" s="742"/>
      <c r="E125" s="548"/>
      <c r="F125" s="549"/>
      <c r="G125" s="549"/>
    </row>
    <row r="126" spans="1:7" s="493" customFormat="1" ht="15.75" customHeight="1" x14ac:dyDescent="0.25">
      <c r="A126" s="509"/>
      <c r="B126" s="373">
        <v>22040100</v>
      </c>
      <c r="C126" s="374" t="s">
        <v>76</v>
      </c>
      <c r="D126" s="742"/>
      <c r="E126" s="548"/>
      <c r="F126" s="549"/>
      <c r="G126" s="549"/>
    </row>
    <row r="127" spans="1:7" s="493" customFormat="1" ht="15" hidden="1" customHeight="1" x14ac:dyDescent="0.2">
      <c r="A127" s="509"/>
      <c r="B127" s="377">
        <v>22040101</v>
      </c>
      <c r="C127" s="378" t="s">
        <v>1231</v>
      </c>
      <c r="D127" s="740" t="s">
        <v>1370</v>
      </c>
      <c r="E127" s="551"/>
      <c r="F127" s="552">
        <v>0</v>
      </c>
      <c r="G127" s="552"/>
    </row>
    <row r="128" spans="1:7" ht="15.75" hidden="1" customHeight="1" x14ac:dyDescent="0.2">
      <c r="A128" s="502"/>
      <c r="B128" s="377">
        <v>22040103</v>
      </c>
      <c r="C128" s="378" t="s">
        <v>1232</v>
      </c>
      <c r="D128" s="740" t="s">
        <v>1371</v>
      </c>
      <c r="E128" s="551"/>
      <c r="F128" s="552">
        <v>0</v>
      </c>
      <c r="G128" s="552"/>
    </row>
    <row r="129" spans="1:7" ht="14.25" hidden="1" customHeight="1" x14ac:dyDescent="0.2">
      <c r="A129" s="502"/>
      <c r="B129" s="377">
        <v>22040105</v>
      </c>
      <c r="C129" s="378" t="s">
        <v>1233</v>
      </c>
      <c r="D129" s="740" t="s">
        <v>1372</v>
      </c>
      <c r="E129" s="551"/>
      <c r="F129" s="552">
        <v>0</v>
      </c>
      <c r="G129" s="552"/>
    </row>
    <row r="130" spans="1:7" ht="15.75" hidden="1" customHeight="1" x14ac:dyDescent="0.2">
      <c r="A130" s="502"/>
      <c r="B130" s="377">
        <v>22040107</v>
      </c>
      <c r="C130" s="378" t="s">
        <v>1234</v>
      </c>
      <c r="D130" s="740" t="s">
        <v>1373</v>
      </c>
      <c r="E130" s="551"/>
      <c r="F130" s="552">
        <v>0</v>
      </c>
      <c r="G130" s="552"/>
    </row>
    <row r="131" spans="1:7" ht="15" thickBot="1" x14ac:dyDescent="0.25">
      <c r="A131" s="502"/>
      <c r="B131" s="377">
        <v>22040109</v>
      </c>
      <c r="C131" s="378" t="s">
        <v>1235</v>
      </c>
      <c r="D131" s="740" t="s">
        <v>1374</v>
      </c>
      <c r="E131" s="551">
        <v>4294350</v>
      </c>
      <c r="F131" s="552">
        <v>6750000</v>
      </c>
      <c r="G131" s="552"/>
    </row>
    <row r="132" spans="1:7" ht="15.75" hidden="1" customHeight="1" x14ac:dyDescent="0.2">
      <c r="A132" s="502"/>
      <c r="B132" s="377">
        <v>22040110</v>
      </c>
      <c r="C132" s="378" t="s">
        <v>1236</v>
      </c>
      <c r="D132" s="740" t="s">
        <v>1375</v>
      </c>
      <c r="E132" s="551"/>
      <c r="F132" s="552">
        <v>0</v>
      </c>
      <c r="G132" s="552"/>
    </row>
    <row r="133" spans="1:7" ht="15" hidden="1" customHeight="1" thickBot="1" x14ac:dyDescent="0.25">
      <c r="A133" s="502"/>
      <c r="B133" s="377">
        <v>22040111</v>
      </c>
      <c r="C133" s="378" t="s">
        <v>1237</v>
      </c>
      <c r="D133" s="740" t="s">
        <v>1376</v>
      </c>
      <c r="E133" s="551"/>
      <c r="F133" s="552">
        <v>0</v>
      </c>
      <c r="G133" s="552"/>
    </row>
    <row r="134" spans="1:7" ht="16.5" customHeight="1" thickBot="1" x14ac:dyDescent="0.3">
      <c r="A134" s="502"/>
      <c r="B134" s="384"/>
      <c r="C134" s="385" t="s">
        <v>1238</v>
      </c>
      <c r="D134" s="741">
        <v>0</v>
      </c>
      <c r="E134" s="559">
        <v>4294350</v>
      </c>
      <c r="F134" s="560">
        <v>6750000</v>
      </c>
      <c r="G134" s="560"/>
    </row>
    <row r="135" spans="1:7" ht="15" hidden="1" customHeight="1" x14ac:dyDescent="0.25">
      <c r="A135" s="502"/>
      <c r="B135" s="373">
        <v>22040200</v>
      </c>
      <c r="C135" s="374" t="s">
        <v>78</v>
      </c>
      <c r="D135" s="742"/>
      <c r="E135" s="548"/>
      <c r="F135" s="549"/>
      <c r="G135" s="549"/>
    </row>
    <row r="136" spans="1:7" s="493" customFormat="1" ht="15" hidden="1" customHeight="1" x14ac:dyDescent="0.2">
      <c r="A136" s="509"/>
      <c r="B136" s="377">
        <v>22040203</v>
      </c>
      <c r="C136" s="378" t="s">
        <v>1239</v>
      </c>
      <c r="D136" s="740" t="s">
        <v>1377</v>
      </c>
      <c r="E136" s="551"/>
      <c r="F136" s="552">
        <v>0</v>
      </c>
      <c r="G136" s="552"/>
    </row>
    <row r="137" spans="1:7" ht="15" hidden="1" customHeight="1" thickBot="1" x14ac:dyDescent="0.25">
      <c r="A137" s="502"/>
      <c r="B137" s="377">
        <v>22040204</v>
      </c>
      <c r="C137" s="378" t="s">
        <v>1240</v>
      </c>
      <c r="D137" s="740" t="s">
        <v>1378</v>
      </c>
      <c r="E137" s="551"/>
      <c r="F137" s="552">
        <v>0</v>
      </c>
      <c r="G137" s="552"/>
    </row>
    <row r="138" spans="1:7" ht="15.75" hidden="1" customHeight="1" thickBot="1" x14ac:dyDescent="0.3">
      <c r="A138" s="502"/>
      <c r="B138" s="384"/>
      <c r="C138" s="385" t="s">
        <v>1241</v>
      </c>
      <c r="D138" s="741">
        <v>0</v>
      </c>
      <c r="E138" s="559">
        <v>0</v>
      </c>
      <c r="F138" s="560">
        <v>0</v>
      </c>
      <c r="G138" s="560"/>
    </row>
    <row r="139" spans="1:7" s="493" customFormat="1" ht="15" hidden="1" customHeight="1" x14ac:dyDescent="0.25">
      <c r="A139" s="509"/>
      <c r="B139" s="373">
        <v>22050000</v>
      </c>
      <c r="C139" s="374" t="s">
        <v>1242</v>
      </c>
      <c r="D139" s="742"/>
      <c r="E139" s="548"/>
      <c r="F139" s="549"/>
      <c r="G139" s="549"/>
    </row>
    <row r="140" spans="1:7" s="493" customFormat="1" ht="15" hidden="1" customHeight="1" x14ac:dyDescent="0.25">
      <c r="A140" s="509"/>
      <c r="B140" s="373">
        <v>22050100</v>
      </c>
      <c r="C140" s="374" t="s">
        <v>80</v>
      </c>
      <c r="D140" s="742"/>
      <c r="E140" s="548"/>
      <c r="F140" s="549"/>
      <c r="G140" s="549"/>
    </row>
    <row r="141" spans="1:7" s="493" customFormat="1" ht="15" hidden="1" customHeight="1" x14ac:dyDescent="0.2">
      <c r="A141" s="509"/>
      <c r="B141" s="377">
        <v>22050101</v>
      </c>
      <c r="C141" s="378" t="s">
        <v>1243</v>
      </c>
      <c r="D141" s="740" t="s">
        <v>1379</v>
      </c>
      <c r="E141" s="551"/>
      <c r="F141" s="552">
        <v>0</v>
      </c>
      <c r="G141" s="552"/>
    </row>
    <row r="142" spans="1:7" ht="14.25" hidden="1" customHeight="1" x14ac:dyDescent="0.2">
      <c r="A142" s="502"/>
      <c r="B142" s="377">
        <v>22050102</v>
      </c>
      <c r="C142" s="378" t="s">
        <v>1244</v>
      </c>
      <c r="D142" s="740" t="s">
        <v>1380</v>
      </c>
      <c r="E142" s="551"/>
      <c r="F142" s="552">
        <v>0</v>
      </c>
      <c r="G142" s="552"/>
    </row>
    <row r="143" spans="1:7" ht="14.25" hidden="1" customHeight="1" x14ac:dyDescent="0.2">
      <c r="A143" s="502"/>
      <c r="B143" s="377">
        <v>22050104</v>
      </c>
      <c r="C143" s="378" t="s">
        <v>1245</v>
      </c>
      <c r="D143" s="740" t="s">
        <v>1381</v>
      </c>
      <c r="E143" s="551"/>
      <c r="F143" s="552">
        <v>0</v>
      </c>
      <c r="G143" s="552"/>
    </row>
    <row r="144" spans="1:7" ht="14.25" hidden="1" customHeight="1" x14ac:dyDescent="0.2">
      <c r="A144" s="502"/>
      <c r="B144" s="377">
        <v>22050105</v>
      </c>
      <c r="C144" s="378" t="s">
        <v>1246</v>
      </c>
      <c r="D144" s="740" t="s">
        <v>1382</v>
      </c>
      <c r="E144" s="551"/>
      <c r="F144" s="552">
        <v>0</v>
      </c>
      <c r="G144" s="552"/>
    </row>
    <row r="145" spans="1:7" ht="14.25" hidden="1" customHeight="1" x14ac:dyDescent="0.2">
      <c r="A145" s="502"/>
      <c r="B145" s="377">
        <v>22050106</v>
      </c>
      <c r="C145" s="378" t="s">
        <v>1247</v>
      </c>
      <c r="D145" s="740" t="s">
        <v>1383</v>
      </c>
      <c r="E145" s="551"/>
      <c r="F145" s="552">
        <v>0</v>
      </c>
      <c r="G145" s="552"/>
    </row>
    <row r="146" spans="1:7" ht="14.25" hidden="1" customHeight="1" x14ac:dyDescent="0.2">
      <c r="A146" s="502"/>
      <c r="B146" s="377">
        <v>22050107</v>
      </c>
      <c r="C146" s="378" t="s">
        <v>1248</v>
      </c>
      <c r="D146" s="740" t="s">
        <v>1384</v>
      </c>
      <c r="E146" s="551"/>
      <c r="F146" s="552">
        <v>0</v>
      </c>
      <c r="G146" s="552"/>
    </row>
    <row r="147" spans="1:7" ht="15" hidden="1" customHeight="1" thickBot="1" x14ac:dyDescent="0.25">
      <c r="A147" s="502"/>
      <c r="B147" s="377">
        <v>22050108</v>
      </c>
      <c r="C147" s="378" t="s">
        <v>1249</v>
      </c>
      <c r="D147" s="740" t="s">
        <v>1385</v>
      </c>
      <c r="E147" s="551"/>
      <c r="F147" s="552">
        <v>0</v>
      </c>
      <c r="G147" s="552"/>
    </row>
    <row r="148" spans="1:7" ht="15.75" hidden="1" customHeight="1" thickBot="1" x14ac:dyDescent="0.3">
      <c r="A148" s="502"/>
      <c r="B148" s="384"/>
      <c r="C148" s="385" t="s">
        <v>1250</v>
      </c>
      <c r="D148" s="741">
        <v>0</v>
      </c>
      <c r="E148" s="559">
        <v>0</v>
      </c>
      <c r="F148" s="560">
        <v>0</v>
      </c>
      <c r="G148" s="560"/>
    </row>
    <row r="149" spans="1:7" ht="15" hidden="1" customHeight="1" x14ac:dyDescent="0.25">
      <c r="A149" s="502"/>
      <c r="B149" s="373">
        <v>22050200</v>
      </c>
      <c r="C149" s="374" t="s">
        <v>82</v>
      </c>
      <c r="D149" s="740"/>
      <c r="E149" s="743"/>
      <c r="F149" s="552"/>
      <c r="G149" s="552"/>
    </row>
    <row r="150" spans="1:7" s="493" customFormat="1" ht="15.75" hidden="1" customHeight="1" thickBot="1" x14ac:dyDescent="0.25">
      <c r="A150" s="509"/>
      <c r="B150" s="377">
        <v>22050201</v>
      </c>
      <c r="C150" s="378" t="s">
        <v>82</v>
      </c>
      <c r="D150" s="740" t="s">
        <v>1386</v>
      </c>
      <c r="E150" s="551"/>
      <c r="F150" s="552">
        <v>0</v>
      </c>
      <c r="G150" s="552"/>
    </row>
    <row r="151" spans="1:7" ht="15.75" hidden="1" customHeight="1" thickBot="1" x14ac:dyDescent="0.3">
      <c r="A151" s="502"/>
      <c r="B151" s="384"/>
      <c r="C151" s="385" t="s">
        <v>1251</v>
      </c>
      <c r="D151" s="741">
        <v>0</v>
      </c>
      <c r="E151" s="559">
        <v>0</v>
      </c>
      <c r="F151" s="560">
        <v>0</v>
      </c>
      <c r="G151" s="560"/>
    </row>
    <row r="152" spans="1:7" s="493" customFormat="1" ht="15" hidden="1" customHeight="1" x14ac:dyDescent="0.25">
      <c r="A152" s="509"/>
      <c r="B152" s="373">
        <v>22070000</v>
      </c>
      <c r="C152" s="374" t="s">
        <v>1252</v>
      </c>
      <c r="D152" s="742"/>
      <c r="E152" s="548"/>
      <c r="F152" s="549"/>
      <c r="G152" s="549"/>
    </row>
    <row r="153" spans="1:7" s="493" customFormat="1" ht="15" hidden="1" customHeight="1" x14ac:dyDescent="0.25">
      <c r="A153" s="509"/>
      <c r="B153" s="373">
        <v>22070100</v>
      </c>
      <c r="C153" s="374" t="s">
        <v>84</v>
      </c>
      <c r="D153" s="742"/>
      <c r="E153" s="548"/>
      <c r="F153" s="549"/>
      <c r="G153" s="549"/>
    </row>
    <row r="154" spans="1:7" s="493" customFormat="1" ht="15" hidden="1" customHeight="1" x14ac:dyDescent="0.2">
      <c r="A154" s="509"/>
      <c r="B154" s="377">
        <v>22070101</v>
      </c>
      <c r="C154" s="378" t="s">
        <v>1253</v>
      </c>
      <c r="D154" s="740" t="s">
        <v>1387</v>
      </c>
      <c r="E154" s="551"/>
      <c r="F154" s="552">
        <v>0</v>
      </c>
      <c r="G154" s="552"/>
    </row>
    <row r="155" spans="1:7" s="493" customFormat="1" ht="15" hidden="1" customHeight="1" x14ac:dyDescent="0.2">
      <c r="A155" s="509"/>
      <c r="B155" s="377">
        <v>22070102</v>
      </c>
      <c r="C155" s="378" t="s">
        <v>1254</v>
      </c>
      <c r="D155" s="740" t="s">
        <v>1388</v>
      </c>
      <c r="E155" s="551"/>
      <c r="F155" s="552">
        <v>0</v>
      </c>
      <c r="G155" s="552"/>
    </row>
    <row r="156" spans="1:7" s="493" customFormat="1" ht="15" hidden="1" customHeight="1" x14ac:dyDescent="0.2">
      <c r="A156" s="509"/>
      <c r="B156" s="377">
        <v>22070103</v>
      </c>
      <c r="C156" s="378" t="s">
        <v>1255</v>
      </c>
      <c r="D156" s="740" t="s">
        <v>1389</v>
      </c>
      <c r="E156" s="551"/>
      <c r="F156" s="552">
        <v>0</v>
      </c>
      <c r="G156" s="552"/>
    </row>
    <row r="157" spans="1:7" ht="15" hidden="1" customHeight="1" thickBot="1" x14ac:dyDescent="0.25">
      <c r="A157" s="502"/>
      <c r="B157" s="377">
        <v>22070104</v>
      </c>
      <c r="C157" s="378" t="s">
        <v>1256</v>
      </c>
      <c r="D157" s="740" t="s">
        <v>1390</v>
      </c>
      <c r="E157" s="551"/>
      <c r="F157" s="552">
        <v>0</v>
      </c>
      <c r="G157" s="552"/>
    </row>
    <row r="158" spans="1:7" ht="15.75" hidden="1" customHeight="1" thickBot="1" x14ac:dyDescent="0.3">
      <c r="A158" s="502"/>
      <c r="B158" s="384"/>
      <c r="C158" s="385" t="s">
        <v>1257</v>
      </c>
      <c r="D158" s="741">
        <v>0</v>
      </c>
      <c r="E158" s="559">
        <v>0</v>
      </c>
      <c r="F158" s="560">
        <v>0</v>
      </c>
      <c r="G158" s="560"/>
    </row>
    <row r="159" spans="1:7" ht="15" hidden="1" customHeight="1" x14ac:dyDescent="0.25">
      <c r="A159" s="502"/>
      <c r="B159" s="373">
        <v>22080000</v>
      </c>
      <c r="C159" s="374" t="s">
        <v>86</v>
      </c>
      <c r="D159" s="742"/>
      <c r="E159" s="548"/>
      <c r="F159" s="549"/>
      <c r="G159" s="549"/>
    </row>
    <row r="160" spans="1:7" s="493" customFormat="1" ht="15" hidden="1" customHeight="1" x14ac:dyDescent="0.25">
      <c r="A160" s="509"/>
      <c r="B160" s="373">
        <v>22080100</v>
      </c>
      <c r="C160" s="374" t="s">
        <v>86</v>
      </c>
      <c r="D160" s="742"/>
      <c r="E160" s="548"/>
      <c r="F160" s="549"/>
      <c r="G160" s="549"/>
    </row>
    <row r="161" spans="1:7" s="493" customFormat="1" ht="15" hidden="1" customHeight="1" x14ac:dyDescent="0.2">
      <c r="A161" s="509"/>
      <c r="B161" s="377">
        <v>22080101</v>
      </c>
      <c r="C161" s="378" t="s">
        <v>1258</v>
      </c>
      <c r="D161" s="740" t="s">
        <v>1391</v>
      </c>
      <c r="E161" s="551"/>
      <c r="F161" s="552">
        <v>0</v>
      </c>
      <c r="G161" s="552"/>
    </row>
    <row r="162" spans="1:7" ht="15" hidden="1" customHeight="1" thickBot="1" x14ac:dyDescent="0.25">
      <c r="A162" s="502"/>
      <c r="B162" s="377">
        <v>22080102</v>
      </c>
      <c r="C162" s="378" t="s">
        <v>1259</v>
      </c>
      <c r="D162" s="740" t="s">
        <v>1392</v>
      </c>
      <c r="E162" s="551"/>
      <c r="F162" s="552">
        <v>0</v>
      </c>
      <c r="G162" s="552"/>
    </row>
    <row r="163" spans="1:7" ht="15.75" hidden="1" customHeight="1" thickBot="1" x14ac:dyDescent="0.3">
      <c r="A163" s="502"/>
      <c r="B163" s="384"/>
      <c r="C163" s="385" t="s">
        <v>1260</v>
      </c>
      <c r="D163" s="741">
        <v>0</v>
      </c>
      <c r="E163" s="559">
        <v>0</v>
      </c>
      <c r="F163" s="560">
        <v>0</v>
      </c>
      <c r="G163" s="560"/>
    </row>
    <row r="164" spans="1:7" ht="15" hidden="1" customHeight="1" x14ac:dyDescent="0.25">
      <c r="A164" s="502"/>
      <c r="B164" s="373">
        <v>23000000</v>
      </c>
      <c r="C164" s="374" t="s">
        <v>1261</v>
      </c>
      <c r="D164" s="742"/>
      <c r="E164" s="548"/>
      <c r="F164" s="549"/>
      <c r="G164" s="549"/>
    </row>
    <row r="165" spans="1:7" s="493" customFormat="1" ht="15" hidden="1" customHeight="1" x14ac:dyDescent="0.25">
      <c r="A165" s="509"/>
      <c r="B165" s="373">
        <v>23040000</v>
      </c>
      <c r="C165" s="374" t="s">
        <v>1261</v>
      </c>
      <c r="D165" s="742"/>
      <c r="E165" s="548"/>
      <c r="F165" s="549"/>
      <c r="G165" s="549"/>
    </row>
    <row r="166" spans="1:7" s="493" customFormat="1" ht="15" hidden="1" customHeight="1" x14ac:dyDescent="0.25">
      <c r="A166" s="509"/>
      <c r="B166" s="373">
        <v>23040100</v>
      </c>
      <c r="C166" s="374" t="s">
        <v>88</v>
      </c>
      <c r="D166" s="742"/>
      <c r="E166" s="548"/>
      <c r="F166" s="549"/>
      <c r="G166" s="549"/>
    </row>
    <row r="167" spans="1:7" ht="14.25" hidden="1" customHeight="1" x14ac:dyDescent="0.2">
      <c r="A167" s="502"/>
      <c r="B167" s="377">
        <v>23040101</v>
      </c>
      <c r="C167" s="378" t="s">
        <v>1262</v>
      </c>
      <c r="D167" s="740" t="s">
        <v>1393</v>
      </c>
      <c r="E167" s="551"/>
      <c r="F167" s="552">
        <v>0</v>
      </c>
      <c r="G167" s="552"/>
    </row>
    <row r="168" spans="1:7" ht="14.25" hidden="1" customHeight="1" x14ac:dyDescent="0.2">
      <c r="A168" s="502"/>
      <c r="B168" s="377">
        <v>23040102</v>
      </c>
      <c r="C168" s="378" t="s">
        <v>1263</v>
      </c>
      <c r="D168" s="740" t="s">
        <v>1394</v>
      </c>
      <c r="E168" s="551"/>
      <c r="F168" s="552">
        <v>0</v>
      </c>
      <c r="G168" s="552"/>
    </row>
    <row r="169" spans="1:7" s="493" customFormat="1" ht="15" hidden="1" customHeight="1" x14ac:dyDescent="0.2">
      <c r="A169" s="509"/>
      <c r="B169" s="377">
        <v>23040103</v>
      </c>
      <c r="C169" s="378" t="s">
        <v>1264</v>
      </c>
      <c r="D169" s="740" t="s">
        <v>1395</v>
      </c>
      <c r="E169" s="551"/>
      <c r="F169" s="552">
        <v>0</v>
      </c>
      <c r="G169" s="552"/>
    </row>
    <row r="170" spans="1:7" ht="14.25" hidden="1" customHeight="1" x14ac:dyDescent="0.2">
      <c r="A170" s="502"/>
      <c r="B170" s="377">
        <v>23040104</v>
      </c>
      <c r="C170" s="378" t="s">
        <v>1265</v>
      </c>
      <c r="D170" s="740" t="s">
        <v>1396</v>
      </c>
      <c r="E170" s="551"/>
      <c r="F170" s="552">
        <v>0</v>
      </c>
      <c r="G170" s="552"/>
    </row>
    <row r="171" spans="1:7" ht="15" hidden="1" customHeight="1" thickBot="1" x14ac:dyDescent="0.25">
      <c r="A171" s="502"/>
      <c r="B171" s="377">
        <v>23040105</v>
      </c>
      <c r="C171" s="378" t="s">
        <v>1266</v>
      </c>
      <c r="D171" s="740" t="s">
        <v>1397</v>
      </c>
      <c r="E171" s="551"/>
      <c r="F171" s="552">
        <v>0</v>
      </c>
      <c r="G171" s="552"/>
    </row>
    <row r="172" spans="1:7" ht="15.75" hidden="1" customHeight="1" thickBot="1" x14ac:dyDescent="0.3">
      <c r="A172" s="502"/>
      <c r="B172" s="384"/>
      <c r="C172" s="385" t="s">
        <v>1267</v>
      </c>
      <c r="D172" s="741">
        <v>0</v>
      </c>
      <c r="E172" s="559">
        <v>0</v>
      </c>
      <c r="F172" s="560">
        <v>0</v>
      </c>
      <c r="G172" s="560"/>
    </row>
    <row r="173" spans="1:7" ht="15" hidden="1" customHeight="1" x14ac:dyDescent="0.25">
      <c r="A173" s="502"/>
      <c r="B173" s="373">
        <v>23050000</v>
      </c>
      <c r="C173" s="374" t="s">
        <v>1407</v>
      </c>
      <c r="D173" s="742"/>
      <c r="E173" s="548"/>
      <c r="F173" s="549"/>
      <c r="G173" s="549"/>
    </row>
    <row r="174" spans="1:7" s="493" customFormat="1" ht="15" hidden="1" customHeight="1" x14ac:dyDescent="0.25">
      <c r="A174" s="509"/>
      <c r="B174" s="373">
        <v>23050100</v>
      </c>
      <c r="C174" s="374" t="s">
        <v>1407</v>
      </c>
      <c r="D174" s="742"/>
      <c r="E174" s="548"/>
      <c r="F174" s="549"/>
      <c r="G174" s="549"/>
    </row>
    <row r="175" spans="1:7" s="493" customFormat="1" ht="15" hidden="1" customHeight="1" x14ac:dyDescent="0.2">
      <c r="A175" s="509"/>
      <c r="B175" s="377">
        <v>23050101</v>
      </c>
      <c r="C175" s="378" t="s">
        <v>1276</v>
      </c>
      <c r="D175" s="740" t="s">
        <v>1398</v>
      </c>
      <c r="E175" s="551"/>
      <c r="F175" s="552">
        <v>0</v>
      </c>
      <c r="G175" s="552"/>
    </row>
    <row r="176" spans="1:7" ht="14.25" hidden="1" customHeight="1" x14ac:dyDescent="0.2">
      <c r="A176" s="502"/>
      <c r="B176" s="377">
        <v>23050102</v>
      </c>
      <c r="C176" s="378" t="s">
        <v>1269</v>
      </c>
      <c r="D176" s="740" t="s">
        <v>1399</v>
      </c>
      <c r="E176" s="551"/>
      <c r="F176" s="552">
        <v>0</v>
      </c>
      <c r="G176" s="552"/>
    </row>
    <row r="177" spans="1:7" ht="14.25" hidden="1" customHeight="1" x14ac:dyDescent="0.2">
      <c r="A177" s="502"/>
      <c r="B177" s="377">
        <v>23050103</v>
      </c>
      <c r="C177" s="378" t="s">
        <v>1270</v>
      </c>
      <c r="D177" s="740" t="s">
        <v>1400</v>
      </c>
      <c r="E177" s="551"/>
      <c r="F177" s="552">
        <v>0</v>
      </c>
      <c r="G177" s="552"/>
    </row>
    <row r="178" spans="1:7" ht="14.25" hidden="1" customHeight="1" x14ac:dyDescent="0.2">
      <c r="A178" s="502"/>
      <c r="B178" s="377">
        <v>23050104</v>
      </c>
      <c r="C178" s="378" t="s">
        <v>1271</v>
      </c>
      <c r="D178" s="740" t="s">
        <v>1401</v>
      </c>
      <c r="E178" s="551"/>
      <c r="F178" s="552">
        <v>0</v>
      </c>
      <c r="G178" s="552"/>
    </row>
    <row r="179" spans="1:7" ht="15" hidden="1" customHeight="1" thickBot="1" x14ac:dyDescent="0.25">
      <c r="A179" s="502"/>
      <c r="B179" s="377">
        <v>23050105</v>
      </c>
      <c r="C179" s="378" t="s">
        <v>1215</v>
      </c>
      <c r="D179" s="740" t="s">
        <v>1402</v>
      </c>
      <c r="E179" s="551"/>
      <c r="F179" s="552">
        <v>0</v>
      </c>
      <c r="G179" s="552"/>
    </row>
    <row r="180" spans="1:7" ht="15.75" hidden="1" customHeight="1" thickBot="1" x14ac:dyDescent="0.3">
      <c r="A180" s="502"/>
      <c r="B180" s="384"/>
      <c r="C180" s="385" t="s">
        <v>1272</v>
      </c>
      <c r="D180" s="741"/>
      <c r="E180" s="559">
        <v>0</v>
      </c>
      <c r="F180" s="560">
        <v>0</v>
      </c>
      <c r="G180" s="560"/>
    </row>
    <row r="181" spans="1:7" ht="19.5" thickBot="1" x14ac:dyDescent="0.35">
      <c r="A181" s="502"/>
      <c r="B181" s="398"/>
      <c r="C181" s="399" t="s">
        <v>1273</v>
      </c>
      <c r="D181" s="399"/>
      <c r="E181" s="571">
        <v>298865510</v>
      </c>
      <c r="F181" s="572">
        <v>727376000</v>
      </c>
      <c r="G181" s="572"/>
    </row>
  </sheetData>
  <mergeCells count="5">
    <mergeCell ref="B1:F1"/>
    <mergeCell ref="B2:F2"/>
    <mergeCell ref="B4:F4"/>
    <mergeCell ref="B5:B6"/>
    <mergeCell ref="C5:C6"/>
  </mergeCells>
  <pageMargins left="0.98" right="0.3" top="0.37" bottom="0.36" header="0.17" footer="0.17"/>
  <pageSetup paperSize="9" scale="63" fitToHeight="0" orientation="portrait" r:id="rId1"/>
  <headerFooter>
    <oddFooter>&amp;C&amp;"Rockwell,Bold"&amp;14&amp;P</oddFooter>
  </headerFooter>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963</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v>1489200</v>
      </c>
      <c r="F10" s="552">
        <v>1889000</v>
      </c>
      <c r="G10" s="552"/>
    </row>
    <row r="11" spans="2:7" x14ac:dyDescent="0.2">
      <c r="B11" s="377">
        <v>22020102</v>
      </c>
      <c r="C11" s="378" t="s">
        <v>1124</v>
      </c>
      <c r="D11" s="740" t="s">
        <v>1278</v>
      </c>
      <c r="E11" s="551">
        <v>2978390</v>
      </c>
      <c r="F11" s="552">
        <v>4885000</v>
      </c>
      <c r="G11" s="552"/>
    </row>
    <row r="12" spans="2:7" ht="15" thickBot="1" x14ac:dyDescent="0.25">
      <c r="B12" s="377">
        <v>22020103</v>
      </c>
      <c r="C12" s="378" t="s">
        <v>1125</v>
      </c>
      <c r="D12" s="740" t="s">
        <v>1279</v>
      </c>
      <c r="E12" s="551">
        <v>3574070</v>
      </c>
      <c r="F12" s="552">
        <v>4675400</v>
      </c>
      <c r="G12" s="552"/>
    </row>
    <row r="13" spans="2:7" ht="15" hidden="1" customHeight="1" thickBot="1" x14ac:dyDescent="0.25">
      <c r="B13" s="377">
        <v>22020104</v>
      </c>
      <c r="C13" s="378" t="s">
        <v>1126</v>
      </c>
      <c r="D13" s="740" t="s">
        <v>1280</v>
      </c>
      <c r="E13" s="551"/>
      <c r="F13" s="552">
        <v>0</v>
      </c>
      <c r="G13" s="552"/>
    </row>
    <row r="14" spans="2:7" ht="15.75" thickBot="1" x14ac:dyDescent="0.3">
      <c r="B14" s="384"/>
      <c r="C14" s="385" t="s">
        <v>1127</v>
      </c>
      <c r="D14" s="741">
        <v>0</v>
      </c>
      <c r="E14" s="559">
        <v>8041660</v>
      </c>
      <c r="F14" s="560">
        <v>11449400</v>
      </c>
      <c r="G14" s="560"/>
    </row>
    <row r="15" spans="2:7" ht="15" x14ac:dyDescent="0.25">
      <c r="B15" s="373">
        <v>22020200</v>
      </c>
      <c r="C15" s="374" t="s">
        <v>56</v>
      </c>
      <c r="D15" s="742"/>
      <c r="E15" s="548"/>
      <c r="F15" s="549"/>
      <c r="G15" s="549"/>
    </row>
    <row r="16" spans="2:7" x14ac:dyDescent="0.2">
      <c r="B16" s="377">
        <v>22020201</v>
      </c>
      <c r="C16" s="378" t="s">
        <v>1128</v>
      </c>
      <c r="D16" s="740" t="s">
        <v>1281</v>
      </c>
      <c r="E16" s="551">
        <v>2978390</v>
      </c>
      <c r="F16" s="552">
        <v>3495000</v>
      </c>
      <c r="G16" s="552"/>
    </row>
    <row r="17" spans="2:7" x14ac:dyDescent="0.2">
      <c r="B17" s="377">
        <v>22020202</v>
      </c>
      <c r="C17" s="378" t="s">
        <v>1129</v>
      </c>
      <c r="D17" s="740" t="s">
        <v>1282</v>
      </c>
      <c r="E17" s="551">
        <v>1191360</v>
      </c>
      <c r="F17" s="552">
        <v>1874000</v>
      </c>
      <c r="G17" s="552"/>
    </row>
    <row r="18" spans="2:7" x14ac:dyDescent="0.2">
      <c r="B18" s="377">
        <v>22020203</v>
      </c>
      <c r="C18" s="378" t="s">
        <v>1130</v>
      </c>
      <c r="D18" s="740" t="s">
        <v>1283</v>
      </c>
      <c r="E18" s="551">
        <v>2084880</v>
      </c>
      <c r="F18" s="552">
        <v>3505000</v>
      </c>
      <c r="G18" s="552"/>
    </row>
    <row r="19" spans="2:7" ht="14.25" hidden="1" customHeight="1" x14ac:dyDescent="0.2">
      <c r="B19" s="377">
        <v>22020204</v>
      </c>
      <c r="C19" s="378" t="s">
        <v>1131</v>
      </c>
      <c r="D19" s="740" t="s">
        <v>1284</v>
      </c>
      <c r="E19" s="551"/>
      <c r="F19" s="552">
        <v>0</v>
      </c>
      <c r="G19" s="552"/>
    </row>
    <row r="20" spans="2:7" x14ac:dyDescent="0.2">
      <c r="B20" s="377">
        <v>22020205</v>
      </c>
      <c r="C20" s="378" t="s">
        <v>1132</v>
      </c>
      <c r="D20" s="740" t="s">
        <v>1285</v>
      </c>
      <c r="E20" s="551">
        <v>29780</v>
      </c>
      <c r="F20" s="552">
        <v>185430</v>
      </c>
      <c r="G20" s="552"/>
    </row>
    <row r="21" spans="2:7" ht="14.25" hidden="1" customHeight="1" x14ac:dyDescent="0.2">
      <c r="B21" s="377">
        <v>22020206</v>
      </c>
      <c r="C21" s="378" t="s">
        <v>1133</v>
      </c>
      <c r="D21" s="740" t="s">
        <v>1286</v>
      </c>
      <c r="E21" s="551"/>
      <c r="F21" s="552">
        <v>0</v>
      </c>
      <c r="G21" s="552"/>
    </row>
    <row r="22" spans="2:7" ht="14.25" hidden="1" customHeight="1" x14ac:dyDescent="0.2">
      <c r="B22" s="377">
        <v>22020207</v>
      </c>
      <c r="C22" s="378" t="s">
        <v>1134</v>
      </c>
      <c r="D22" s="740" t="s">
        <v>1287</v>
      </c>
      <c r="E22" s="551"/>
      <c r="F22" s="552">
        <v>0</v>
      </c>
      <c r="G22" s="552"/>
    </row>
    <row r="23" spans="2:7" ht="14.25" hidden="1" customHeight="1" x14ac:dyDescent="0.2">
      <c r="B23" s="377">
        <v>22020208</v>
      </c>
      <c r="C23" s="378" t="s">
        <v>1135</v>
      </c>
      <c r="D23" s="740" t="s">
        <v>1288</v>
      </c>
      <c r="E23" s="551"/>
      <c r="F23" s="552">
        <v>0</v>
      </c>
      <c r="G23" s="552"/>
    </row>
    <row r="24" spans="2:7" ht="14.25" hidden="1" customHeight="1" x14ac:dyDescent="0.2">
      <c r="B24" s="377">
        <v>22020209</v>
      </c>
      <c r="C24" s="378" t="s">
        <v>1136</v>
      </c>
      <c r="D24" s="740" t="s">
        <v>1289</v>
      </c>
      <c r="E24" s="551"/>
      <c r="F24" s="552">
        <v>0</v>
      </c>
      <c r="G24" s="552"/>
    </row>
    <row r="25" spans="2:7" ht="15" thickBot="1" x14ac:dyDescent="0.25">
      <c r="B25" s="377">
        <v>22020210</v>
      </c>
      <c r="C25" s="378" t="s">
        <v>1137</v>
      </c>
      <c r="D25" s="740" t="s">
        <v>1290</v>
      </c>
      <c r="E25" s="551">
        <v>1191360</v>
      </c>
      <c r="F25" s="552">
        <v>2500000</v>
      </c>
      <c r="G25" s="552"/>
    </row>
    <row r="26" spans="2:7" ht="15.75" thickBot="1" x14ac:dyDescent="0.3">
      <c r="B26" s="384"/>
      <c r="C26" s="385" t="s">
        <v>1138</v>
      </c>
      <c r="D26" s="741">
        <v>0</v>
      </c>
      <c r="E26" s="559">
        <v>7475770</v>
      </c>
      <c r="F26" s="560">
        <v>11559430</v>
      </c>
      <c r="G26" s="560"/>
    </row>
    <row r="27" spans="2:7" ht="15" x14ac:dyDescent="0.25">
      <c r="B27" s="373">
        <v>22020300</v>
      </c>
      <c r="C27" s="374" t="s">
        <v>58</v>
      </c>
      <c r="D27" s="742"/>
      <c r="E27" s="548"/>
      <c r="F27" s="549"/>
      <c r="G27" s="549"/>
    </row>
    <row r="28" spans="2:7" x14ac:dyDescent="0.2">
      <c r="B28" s="377">
        <v>22020301</v>
      </c>
      <c r="C28" s="378" t="s">
        <v>1139</v>
      </c>
      <c r="D28" s="740" t="s">
        <v>1291</v>
      </c>
      <c r="E28" s="551">
        <v>2978390</v>
      </c>
      <c r="F28" s="552">
        <v>4500000</v>
      </c>
      <c r="G28" s="552"/>
    </row>
    <row r="29" spans="2:7" x14ac:dyDescent="0.2">
      <c r="B29" s="377">
        <v>22020302</v>
      </c>
      <c r="C29" s="378" t="s">
        <v>1140</v>
      </c>
      <c r="D29" s="740" t="s">
        <v>1292</v>
      </c>
      <c r="E29" s="551">
        <v>1191710</v>
      </c>
      <c r="F29" s="552">
        <v>1000000</v>
      </c>
      <c r="G29" s="552"/>
    </row>
    <row r="30" spans="2:7" x14ac:dyDescent="0.2">
      <c r="B30" s="377">
        <v>22020303</v>
      </c>
      <c r="C30" s="378" t="s">
        <v>1141</v>
      </c>
      <c r="D30" s="740" t="s">
        <v>1293</v>
      </c>
      <c r="E30" s="551">
        <v>893520</v>
      </c>
      <c r="F30" s="552">
        <v>800000</v>
      </c>
      <c r="G30" s="552"/>
    </row>
    <row r="31" spans="2:7" x14ac:dyDescent="0.2">
      <c r="B31" s="377">
        <v>22020304</v>
      </c>
      <c r="C31" s="378" t="s">
        <v>1142</v>
      </c>
      <c r="D31" s="740" t="s">
        <v>1294</v>
      </c>
      <c r="E31" s="551">
        <v>297840</v>
      </c>
      <c r="F31" s="552">
        <v>872000</v>
      </c>
      <c r="G31" s="552"/>
    </row>
    <row r="32" spans="2:7" x14ac:dyDescent="0.2">
      <c r="B32" s="377">
        <v>22020305</v>
      </c>
      <c r="C32" s="378" t="s">
        <v>1143</v>
      </c>
      <c r="D32" s="740" t="s">
        <v>1295</v>
      </c>
      <c r="E32" s="551">
        <v>2382710</v>
      </c>
      <c r="F32" s="552">
        <v>2000000</v>
      </c>
      <c r="G32" s="552"/>
    </row>
    <row r="33" spans="2:7" x14ac:dyDescent="0.2">
      <c r="B33" s="377">
        <v>22020306</v>
      </c>
      <c r="C33" s="378" t="s">
        <v>1144</v>
      </c>
      <c r="D33" s="740" t="s">
        <v>1296</v>
      </c>
      <c r="E33" s="551">
        <v>5956790</v>
      </c>
      <c r="F33" s="552">
        <v>7500000</v>
      </c>
      <c r="G33" s="552"/>
    </row>
    <row r="34" spans="2:7" x14ac:dyDescent="0.2">
      <c r="B34" s="377">
        <v>22020307</v>
      </c>
      <c r="C34" s="378" t="s">
        <v>1145</v>
      </c>
      <c r="D34" s="740" t="s">
        <v>1297</v>
      </c>
      <c r="E34" s="551">
        <v>2382710</v>
      </c>
      <c r="F34" s="552">
        <v>3500500</v>
      </c>
      <c r="G34" s="552"/>
    </row>
    <row r="35" spans="2:7" ht="14.25" hidden="1" customHeight="1" x14ac:dyDescent="0.2">
      <c r="B35" s="377">
        <v>22020308</v>
      </c>
      <c r="C35" s="378" t="s">
        <v>1146</v>
      </c>
      <c r="D35" s="740" t="s">
        <v>1298</v>
      </c>
      <c r="E35" s="551"/>
      <c r="F35" s="552">
        <v>0</v>
      </c>
      <c r="G35" s="552"/>
    </row>
    <row r="36" spans="2:7" x14ac:dyDescent="0.2">
      <c r="B36" s="377">
        <v>22020309</v>
      </c>
      <c r="C36" s="378" t="s">
        <v>1147</v>
      </c>
      <c r="D36" s="740" t="s">
        <v>1299</v>
      </c>
      <c r="E36" s="551">
        <v>595680</v>
      </c>
      <c r="F36" s="552">
        <v>1500000</v>
      </c>
      <c r="G36" s="552"/>
    </row>
    <row r="37" spans="2:7" x14ac:dyDescent="0.2">
      <c r="B37" s="377">
        <v>22020310</v>
      </c>
      <c r="C37" s="378" t="s">
        <v>1148</v>
      </c>
      <c r="D37" s="740" t="s">
        <v>1300</v>
      </c>
      <c r="E37" s="551">
        <v>1191360</v>
      </c>
      <c r="F37" s="552">
        <v>4500000</v>
      </c>
      <c r="G37" s="552"/>
    </row>
    <row r="38" spans="2:7" x14ac:dyDescent="0.2">
      <c r="B38" s="377">
        <v>22020311</v>
      </c>
      <c r="C38" s="378" t="s">
        <v>1149</v>
      </c>
      <c r="D38" s="740" t="s">
        <v>1301</v>
      </c>
      <c r="E38" s="551">
        <v>595680</v>
      </c>
      <c r="F38" s="552">
        <v>575000</v>
      </c>
      <c r="G38" s="552"/>
    </row>
    <row r="39" spans="2:7" x14ac:dyDescent="0.2">
      <c r="B39" s="377">
        <v>22020312</v>
      </c>
      <c r="C39" s="378" t="s">
        <v>1150</v>
      </c>
      <c r="D39" s="740" t="s">
        <v>1302</v>
      </c>
      <c r="E39" s="551">
        <v>297840</v>
      </c>
      <c r="F39" s="552">
        <v>500000</v>
      </c>
      <c r="G39" s="552"/>
    </row>
    <row r="40" spans="2:7" ht="15" thickBot="1" x14ac:dyDescent="0.25">
      <c r="B40" s="377">
        <v>22020313</v>
      </c>
      <c r="C40" s="378" t="s">
        <v>1151</v>
      </c>
      <c r="D40" s="740" t="s">
        <v>1303</v>
      </c>
      <c r="E40" s="551">
        <v>297840</v>
      </c>
      <c r="F40" s="552">
        <v>500000</v>
      </c>
      <c r="G40" s="552"/>
    </row>
    <row r="41" spans="2:7" ht="15.75" thickBot="1" x14ac:dyDescent="0.3">
      <c r="B41" s="384"/>
      <c r="C41" s="385" t="s">
        <v>1152</v>
      </c>
      <c r="D41" s="741">
        <v>0</v>
      </c>
      <c r="E41" s="559">
        <v>19062070</v>
      </c>
      <c r="F41" s="560">
        <v>27747500</v>
      </c>
      <c r="G41" s="560"/>
    </row>
    <row r="42" spans="2:7" ht="15" x14ac:dyDescent="0.25">
      <c r="B42" s="373">
        <v>22020400</v>
      </c>
      <c r="C42" s="374" t="s">
        <v>60</v>
      </c>
      <c r="D42" s="742"/>
      <c r="E42" s="548"/>
      <c r="F42" s="549"/>
      <c r="G42" s="549"/>
    </row>
    <row r="43" spans="2:7" x14ac:dyDescent="0.2">
      <c r="B43" s="377">
        <v>22020401</v>
      </c>
      <c r="C43" s="378" t="s">
        <v>1153</v>
      </c>
      <c r="D43" s="740" t="s">
        <v>1304</v>
      </c>
      <c r="E43" s="551">
        <v>2978390</v>
      </c>
      <c r="F43" s="552">
        <v>4500000</v>
      </c>
      <c r="G43" s="552"/>
    </row>
    <row r="44" spans="2:7" x14ac:dyDescent="0.2">
      <c r="B44" s="377">
        <v>22020402</v>
      </c>
      <c r="C44" s="378" t="s">
        <v>1154</v>
      </c>
      <c r="D44" s="740" t="s">
        <v>1305</v>
      </c>
      <c r="E44" s="551">
        <v>1191360</v>
      </c>
      <c r="F44" s="552">
        <v>2500000</v>
      </c>
      <c r="G44" s="552"/>
    </row>
    <row r="45" spans="2:7" x14ac:dyDescent="0.2">
      <c r="B45" s="377">
        <v>22020403</v>
      </c>
      <c r="C45" s="378" t="s">
        <v>1155</v>
      </c>
      <c r="D45" s="740" t="s">
        <v>1306</v>
      </c>
      <c r="E45" s="551">
        <v>1787040</v>
      </c>
      <c r="F45" s="552">
        <v>3700000</v>
      </c>
      <c r="G45" s="552"/>
    </row>
    <row r="46" spans="2:7" x14ac:dyDescent="0.2">
      <c r="B46" s="377">
        <v>22020404</v>
      </c>
      <c r="C46" s="378" t="s">
        <v>1156</v>
      </c>
      <c r="D46" s="740" t="s">
        <v>1307</v>
      </c>
      <c r="E46" s="551">
        <v>1489200</v>
      </c>
      <c r="F46" s="552">
        <v>2570000</v>
      </c>
      <c r="G46" s="552"/>
    </row>
    <row r="47" spans="2:7" x14ac:dyDescent="0.2">
      <c r="B47" s="377">
        <v>22020405</v>
      </c>
      <c r="C47" s="378" t="s">
        <v>1157</v>
      </c>
      <c r="D47" s="740" t="s">
        <v>1308</v>
      </c>
      <c r="E47" s="551">
        <v>1191360</v>
      </c>
      <c r="F47" s="552">
        <v>2300000</v>
      </c>
      <c r="G47" s="552"/>
    </row>
    <row r="48" spans="2:7" x14ac:dyDescent="0.2">
      <c r="B48" s="377">
        <v>22020406</v>
      </c>
      <c r="C48" s="378" t="s">
        <v>1158</v>
      </c>
      <c r="D48" s="740" t="s">
        <v>1309</v>
      </c>
      <c r="E48" s="551">
        <v>2680550</v>
      </c>
      <c r="F48" s="552">
        <v>2500000</v>
      </c>
      <c r="G48" s="552"/>
    </row>
    <row r="49" spans="2:7" ht="14.25" hidden="1" customHeight="1" x14ac:dyDescent="0.2">
      <c r="B49" s="377">
        <v>22020407</v>
      </c>
      <c r="C49" s="378" t="s">
        <v>1159</v>
      </c>
      <c r="D49" s="740" t="s">
        <v>1310</v>
      </c>
      <c r="E49" s="551"/>
      <c r="F49" s="552">
        <v>0</v>
      </c>
      <c r="G49" s="552"/>
    </row>
    <row r="50" spans="2:7" ht="14.25" hidden="1" customHeight="1" x14ac:dyDescent="0.2">
      <c r="B50" s="377">
        <v>22020408</v>
      </c>
      <c r="C50" s="378" t="s">
        <v>1161</v>
      </c>
      <c r="D50" s="740" t="s">
        <v>1311</v>
      </c>
      <c r="E50" s="551"/>
      <c r="F50" s="552">
        <v>0</v>
      </c>
      <c r="G50" s="552"/>
    </row>
    <row r="51" spans="2:7" ht="14.25" hidden="1" customHeight="1" x14ac:dyDescent="0.2">
      <c r="B51" s="377">
        <v>22020409</v>
      </c>
      <c r="C51" s="378" t="s">
        <v>1162</v>
      </c>
      <c r="D51" s="740" t="s">
        <v>1312</v>
      </c>
      <c r="E51" s="551"/>
      <c r="F51" s="552">
        <v>0</v>
      </c>
      <c r="G51" s="552"/>
    </row>
    <row r="52" spans="2:7" ht="14.25" hidden="1" customHeight="1" x14ac:dyDescent="0.2">
      <c r="B52" s="377">
        <v>22020410</v>
      </c>
      <c r="C52" s="378" t="s">
        <v>1163</v>
      </c>
      <c r="D52" s="740" t="s">
        <v>1313</v>
      </c>
      <c r="E52" s="551"/>
      <c r="F52" s="552">
        <v>0</v>
      </c>
      <c r="G52" s="552"/>
    </row>
    <row r="53" spans="2:7" x14ac:dyDescent="0.2">
      <c r="B53" s="377">
        <v>22020411</v>
      </c>
      <c r="C53" s="378" t="s">
        <v>1164</v>
      </c>
      <c r="D53" s="740" t="s">
        <v>1314</v>
      </c>
      <c r="E53" s="551">
        <v>1489200</v>
      </c>
      <c r="F53" s="552">
        <v>2500000</v>
      </c>
      <c r="G53" s="552"/>
    </row>
    <row r="54" spans="2:7" ht="14.25" hidden="1" customHeight="1" x14ac:dyDescent="0.2">
      <c r="B54" s="377">
        <v>22020412</v>
      </c>
      <c r="C54" s="378" t="s">
        <v>1165</v>
      </c>
      <c r="D54" s="740" t="s">
        <v>1315</v>
      </c>
      <c r="E54" s="551"/>
      <c r="F54" s="552">
        <v>0</v>
      </c>
      <c r="G54" s="552"/>
    </row>
    <row r="55" spans="2:7" ht="15" thickBot="1" x14ac:dyDescent="0.25">
      <c r="B55" s="377">
        <v>22020413</v>
      </c>
      <c r="C55" s="378" t="s">
        <v>1166</v>
      </c>
      <c r="D55" s="740" t="s">
        <v>1316</v>
      </c>
      <c r="E55" s="551">
        <v>893520</v>
      </c>
      <c r="F55" s="552">
        <v>2750000</v>
      </c>
      <c r="G55" s="552"/>
    </row>
    <row r="56" spans="2:7" ht="15.75" thickBot="1" x14ac:dyDescent="0.3">
      <c r="B56" s="384"/>
      <c r="C56" s="385" t="s">
        <v>1167</v>
      </c>
      <c r="D56" s="741">
        <v>0</v>
      </c>
      <c r="E56" s="559">
        <v>13700620</v>
      </c>
      <c r="F56" s="560">
        <v>23320000</v>
      </c>
      <c r="G56" s="560"/>
    </row>
    <row r="57" spans="2:7" ht="15" x14ac:dyDescent="0.25">
      <c r="B57" s="373">
        <v>22020500</v>
      </c>
      <c r="C57" s="374" t="s">
        <v>62</v>
      </c>
      <c r="D57" s="742"/>
      <c r="E57" s="548"/>
      <c r="F57" s="549"/>
      <c r="G57" s="549"/>
    </row>
    <row r="58" spans="2:7" x14ac:dyDescent="0.2">
      <c r="B58" s="377">
        <v>22020501</v>
      </c>
      <c r="C58" s="378" t="s">
        <v>1168</v>
      </c>
      <c r="D58" s="740" t="s">
        <v>1317</v>
      </c>
      <c r="E58" s="551">
        <v>11913570</v>
      </c>
      <c r="F58" s="552">
        <v>15000000</v>
      </c>
      <c r="G58" s="552"/>
    </row>
    <row r="59" spans="2:7" ht="15" thickBot="1" x14ac:dyDescent="0.25">
      <c r="B59" s="377">
        <v>22020502</v>
      </c>
      <c r="C59" s="378" t="s">
        <v>1169</v>
      </c>
      <c r="D59" s="740" t="s">
        <v>1318</v>
      </c>
      <c r="E59" s="551">
        <v>7148140</v>
      </c>
      <c r="F59" s="552">
        <v>15000000</v>
      </c>
      <c r="G59" s="552"/>
    </row>
    <row r="60" spans="2:7" ht="15.75" thickBot="1" x14ac:dyDescent="0.3">
      <c r="B60" s="384"/>
      <c r="C60" s="385" t="s">
        <v>1170</v>
      </c>
      <c r="D60" s="741">
        <v>0</v>
      </c>
      <c r="E60" s="559">
        <v>19061710</v>
      </c>
      <c r="F60" s="560">
        <v>30000000</v>
      </c>
      <c r="G60" s="560"/>
    </row>
    <row r="61" spans="2:7" ht="15" x14ac:dyDescent="0.25">
      <c r="B61" s="373">
        <v>22020600</v>
      </c>
      <c r="C61" s="374" t="s">
        <v>64</v>
      </c>
      <c r="D61" s="742"/>
      <c r="E61" s="548"/>
      <c r="F61" s="549"/>
      <c r="G61" s="549"/>
    </row>
    <row r="62" spans="2:7" x14ac:dyDescent="0.2">
      <c r="B62" s="377">
        <v>22020601</v>
      </c>
      <c r="C62" s="378" t="s">
        <v>1171</v>
      </c>
      <c r="D62" s="740" t="s">
        <v>1319</v>
      </c>
      <c r="E62" s="551">
        <v>1787040</v>
      </c>
      <c r="F62" s="552">
        <v>3500000</v>
      </c>
      <c r="G62" s="552"/>
    </row>
    <row r="63" spans="2:7" x14ac:dyDescent="0.2">
      <c r="B63" s="377">
        <v>22020602</v>
      </c>
      <c r="C63" s="378" t="s">
        <v>1172</v>
      </c>
      <c r="D63" s="740" t="s">
        <v>1320</v>
      </c>
      <c r="E63" s="551">
        <v>1191360</v>
      </c>
      <c r="F63" s="552">
        <v>0</v>
      </c>
      <c r="G63" s="552"/>
    </row>
    <row r="64" spans="2:7" x14ac:dyDescent="0.2">
      <c r="B64" s="377">
        <v>22020603</v>
      </c>
      <c r="C64" s="378" t="s">
        <v>1173</v>
      </c>
      <c r="D64" s="740" t="s">
        <v>1321</v>
      </c>
      <c r="E64" s="551">
        <v>142960</v>
      </c>
      <c r="F64" s="552">
        <v>2000000</v>
      </c>
      <c r="G64" s="552"/>
    </row>
    <row r="65" spans="2:7" x14ac:dyDescent="0.2">
      <c r="B65" s="377">
        <v>22020604</v>
      </c>
      <c r="C65" s="378" t="s">
        <v>1174</v>
      </c>
      <c r="D65" s="740" t="s">
        <v>1322</v>
      </c>
      <c r="E65" s="551"/>
      <c r="F65" s="552">
        <v>400000</v>
      </c>
      <c r="G65" s="552"/>
    </row>
    <row r="66" spans="2:7" ht="15" thickBot="1" x14ac:dyDescent="0.25">
      <c r="B66" s="377">
        <v>22020605</v>
      </c>
      <c r="C66" s="378" t="s">
        <v>1175</v>
      </c>
      <c r="D66" s="740" t="s">
        <v>1323</v>
      </c>
      <c r="E66" s="551">
        <v>2084880</v>
      </c>
      <c r="F66" s="552">
        <v>4500000</v>
      </c>
      <c r="G66" s="552"/>
    </row>
    <row r="67" spans="2:7" ht="14.25" hidden="1" customHeight="1" x14ac:dyDescent="0.2">
      <c r="B67" s="377">
        <v>22020606</v>
      </c>
      <c r="C67" s="378" t="s">
        <v>1176</v>
      </c>
      <c r="D67" s="740" t="s">
        <v>1324</v>
      </c>
      <c r="E67" s="551"/>
      <c r="F67" s="552">
        <v>0</v>
      </c>
      <c r="G67" s="552"/>
    </row>
    <row r="68" spans="2:7" ht="15" hidden="1" customHeight="1" thickBot="1" x14ac:dyDescent="0.25">
      <c r="B68" s="377">
        <v>22020607</v>
      </c>
      <c r="C68" s="378" t="s">
        <v>1177</v>
      </c>
      <c r="D68" s="740" t="s">
        <v>1325</v>
      </c>
      <c r="E68" s="551"/>
      <c r="F68" s="552">
        <v>0</v>
      </c>
      <c r="G68" s="552"/>
    </row>
    <row r="69" spans="2:7" ht="15.75" thickBot="1" x14ac:dyDescent="0.3">
      <c r="B69" s="384"/>
      <c r="C69" s="385" t="s">
        <v>1178</v>
      </c>
      <c r="D69" s="741">
        <v>0</v>
      </c>
      <c r="E69" s="559">
        <v>5206240</v>
      </c>
      <c r="F69" s="560">
        <v>10400000</v>
      </c>
      <c r="G69" s="560"/>
    </row>
    <row r="70" spans="2:7" ht="15" x14ac:dyDescent="0.25">
      <c r="B70" s="373">
        <v>22020700</v>
      </c>
      <c r="C70" s="374" t="s">
        <v>66</v>
      </c>
      <c r="D70" s="742"/>
      <c r="E70" s="548"/>
      <c r="F70" s="549"/>
      <c r="G70" s="549"/>
    </row>
    <row r="71" spans="2:7" x14ac:dyDescent="0.2">
      <c r="B71" s="377">
        <v>22020701</v>
      </c>
      <c r="C71" s="378" t="s">
        <v>1179</v>
      </c>
      <c r="D71" s="740" t="s">
        <v>1326</v>
      </c>
      <c r="E71" s="551">
        <v>1489200</v>
      </c>
      <c r="F71" s="552">
        <v>2500000</v>
      </c>
      <c r="G71" s="552"/>
    </row>
    <row r="72" spans="2:7" x14ac:dyDescent="0.2">
      <c r="B72" s="377">
        <v>22020702</v>
      </c>
      <c r="C72" s="378" t="s">
        <v>1180</v>
      </c>
      <c r="D72" s="740" t="s">
        <v>1327</v>
      </c>
      <c r="E72" s="551">
        <v>1787040</v>
      </c>
      <c r="F72" s="552">
        <v>3500000</v>
      </c>
      <c r="G72" s="552"/>
    </row>
    <row r="73" spans="2:7" x14ac:dyDescent="0.2">
      <c r="B73" s="377">
        <v>22020703</v>
      </c>
      <c r="C73" s="378" t="s">
        <v>1181</v>
      </c>
      <c r="D73" s="740" t="s">
        <v>1328</v>
      </c>
      <c r="E73" s="551">
        <v>1489200</v>
      </c>
      <c r="F73" s="552">
        <v>2000000</v>
      </c>
      <c r="G73" s="552"/>
    </row>
    <row r="74" spans="2:7" ht="14.25" hidden="1" customHeight="1" x14ac:dyDescent="0.2">
      <c r="B74" s="377">
        <v>22020704</v>
      </c>
      <c r="C74" s="378" t="s">
        <v>1182</v>
      </c>
      <c r="D74" s="740" t="s">
        <v>1329</v>
      </c>
      <c r="E74" s="551"/>
      <c r="F74" s="552">
        <v>0</v>
      </c>
      <c r="G74" s="552"/>
    </row>
    <row r="75" spans="2:7" ht="14.25" hidden="1" customHeight="1" x14ac:dyDescent="0.2">
      <c r="B75" s="377">
        <v>22020705</v>
      </c>
      <c r="C75" s="378" t="s">
        <v>1183</v>
      </c>
      <c r="D75" s="740" t="s">
        <v>1330</v>
      </c>
      <c r="E75" s="551"/>
      <c r="F75" s="552">
        <v>0</v>
      </c>
      <c r="G75" s="552"/>
    </row>
    <row r="76" spans="2:7" ht="14.25" hidden="1" customHeight="1" x14ac:dyDescent="0.2">
      <c r="B76" s="377">
        <v>22020706</v>
      </c>
      <c r="C76" s="378" t="s">
        <v>1184</v>
      </c>
      <c r="D76" s="740" t="s">
        <v>1331</v>
      </c>
      <c r="E76" s="551"/>
      <c r="F76" s="552">
        <v>0</v>
      </c>
      <c r="G76" s="552"/>
    </row>
    <row r="77" spans="2:7" x14ac:dyDescent="0.2">
      <c r="B77" s="377">
        <v>22020707</v>
      </c>
      <c r="C77" s="378" t="s">
        <v>1185</v>
      </c>
      <c r="D77" s="740" t="s">
        <v>1332</v>
      </c>
      <c r="E77" s="551">
        <v>2978390</v>
      </c>
      <c r="F77" s="552">
        <v>0</v>
      </c>
      <c r="G77" s="552"/>
    </row>
    <row r="78" spans="2:7" ht="14.25" hidden="1" customHeight="1" x14ac:dyDescent="0.2">
      <c r="B78" s="377">
        <v>22020708</v>
      </c>
      <c r="C78" s="378" t="s">
        <v>1186</v>
      </c>
      <c r="D78" s="740" t="s">
        <v>1333</v>
      </c>
      <c r="E78" s="551"/>
      <c r="F78" s="552">
        <v>0</v>
      </c>
      <c r="G78" s="552"/>
    </row>
    <row r="79" spans="2:7" ht="15" thickBot="1" x14ac:dyDescent="0.25">
      <c r="B79" s="377">
        <v>22020709</v>
      </c>
      <c r="C79" s="378" t="s">
        <v>1187</v>
      </c>
      <c r="D79" s="740" t="s">
        <v>1334</v>
      </c>
      <c r="E79" s="551">
        <v>1191360</v>
      </c>
      <c r="F79" s="552">
        <v>1500000</v>
      </c>
      <c r="G79" s="552"/>
    </row>
    <row r="80" spans="2:7" ht="15.75" thickBot="1" x14ac:dyDescent="0.3">
      <c r="B80" s="384"/>
      <c r="C80" s="385" t="s">
        <v>1188</v>
      </c>
      <c r="D80" s="741">
        <v>0</v>
      </c>
      <c r="E80" s="559">
        <v>8935190</v>
      </c>
      <c r="F80" s="560">
        <v>9500000</v>
      </c>
      <c r="G80" s="560"/>
    </row>
    <row r="81" spans="2:7" ht="15" x14ac:dyDescent="0.25">
      <c r="B81" s="373">
        <v>22020800</v>
      </c>
      <c r="C81" s="374" t="s">
        <v>68</v>
      </c>
      <c r="D81" s="742"/>
      <c r="E81" s="548"/>
      <c r="F81" s="549"/>
      <c r="G81" s="549"/>
    </row>
    <row r="82" spans="2:7" x14ac:dyDescent="0.2">
      <c r="B82" s="377">
        <v>22020801</v>
      </c>
      <c r="C82" s="378" t="s">
        <v>1189</v>
      </c>
      <c r="D82" s="740" t="s">
        <v>1335</v>
      </c>
      <c r="E82" s="551">
        <v>1787040</v>
      </c>
      <c r="F82" s="552">
        <v>4500000</v>
      </c>
      <c r="G82" s="552"/>
    </row>
    <row r="83" spans="2:7" x14ac:dyDescent="0.2">
      <c r="B83" s="377">
        <v>22020802</v>
      </c>
      <c r="C83" s="378" t="s">
        <v>1190</v>
      </c>
      <c r="D83" s="740" t="s">
        <v>1336</v>
      </c>
      <c r="E83" s="551">
        <v>1191360</v>
      </c>
      <c r="F83" s="552">
        <v>2000000</v>
      </c>
      <c r="G83" s="552"/>
    </row>
    <row r="84" spans="2:7" ht="15" thickBot="1" x14ac:dyDescent="0.25">
      <c r="B84" s="377">
        <v>22020803</v>
      </c>
      <c r="C84" s="378" t="s">
        <v>1191</v>
      </c>
      <c r="D84" s="740" t="s">
        <v>1337</v>
      </c>
      <c r="E84" s="551">
        <v>893520</v>
      </c>
      <c r="F84" s="552">
        <v>3850000</v>
      </c>
      <c r="G84" s="552"/>
    </row>
    <row r="85" spans="2:7" ht="14.25" hidden="1" customHeight="1" x14ac:dyDescent="0.2">
      <c r="B85" s="377">
        <v>22020804</v>
      </c>
      <c r="C85" s="378" t="s">
        <v>1192</v>
      </c>
      <c r="D85" s="740" t="s">
        <v>1338</v>
      </c>
      <c r="E85" s="551"/>
      <c r="F85" s="552">
        <v>0</v>
      </c>
      <c r="G85" s="552"/>
    </row>
    <row r="86" spans="2:7" ht="14.25" hidden="1" customHeight="1" x14ac:dyDescent="0.2">
      <c r="B86" s="377">
        <v>22020805</v>
      </c>
      <c r="C86" s="378" t="s">
        <v>1193</v>
      </c>
      <c r="D86" s="740" t="s">
        <v>1339</v>
      </c>
      <c r="E86" s="551"/>
      <c r="F86" s="552">
        <v>0</v>
      </c>
      <c r="G86" s="552"/>
    </row>
    <row r="87" spans="2:7" ht="15" hidden="1" customHeight="1" thickBot="1" x14ac:dyDescent="0.25">
      <c r="B87" s="377">
        <v>22020806</v>
      </c>
      <c r="C87" s="378" t="s">
        <v>1194</v>
      </c>
      <c r="D87" s="740" t="s">
        <v>1340</v>
      </c>
      <c r="E87" s="551"/>
      <c r="F87" s="552">
        <v>0</v>
      </c>
      <c r="G87" s="552"/>
    </row>
    <row r="88" spans="2:7" ht="15.75" thickBot="1" x14ac:dyDescent="0.3">
      <c r="B88" s="384"/>
      <c r="C88" s="385" t="s">
        <v>1195</v>
      </c>
      <c r="D88" s="741">
        <v>0</v>
      </c>
      <c r="E88" s="559">
        <v>3871920</v>
      </c>
      <c r="F88" s="560">
        <v>10350000</v>
      </c>
      <c r="G88" s="560"/>
    </row>
    <row r="89" spans="2:7" ht="15" x14ac:dyDescent="0.25">
      <c r="B89" s="373">
        <v>22020900</v>
      </c>
      <c r="C89" s="374" t="s">
        <v>70</v>
      </c>
      <c r="D89" s="742"/>
      <c r="E89" s="548"/>
      <c r="F89" s="549"/>
      <c r="G89" s="549"/>
    </row>
    <row r="90" spans="2:7" x14ac:dyDescent="0.2">
      <c r="B90" s="377">
        <v>22020901</v>
      </c>
      <c r="C90" s="378" t="s">
        <v>1196</v>
      </c>
      <c r="D90" s="740" t="s">
        <v>1341</v>
      </c>
      <c r="E90" s="551">
        <v>595680</v>
      </c>
      <c r="F90" s="552">
        <v>1000000</v>
      </c>
      <c r="G90" s="552"/>
    </row>
    <row r="91" spans="2:7" x14ac:dyDescent="0.2">
      <c r="B91" s="377">
        <v>22020902</v>
      </c>
      <c r="C91" s="378" t="s">
        <v>1197</v>
      </c>
      <c r="D91" s="740" t="s">
        <v>1342</v>
      </c>
      <c r="E91" s="551">
        <v>5956790</v>
      </c>
      <c r="F91" s="552">
        <v>10801000</v>
      </c>
      <c r="G91" s="552"/>
    </row>
    <row r="92" spans="2:7" x14ac:dyDescent="0.2">
      <c r="B92" s="377">
        <v>22020904</v>
      </c>
      <c r="C92" s="378" t="s">
        <v>1198</v>
      </c>
      <c r="D92" s="740" t="s">
        <v>1343</v>
      </c>
      <c r="E92" s="551">
        <v>297840</v>
      </c>
      <c r="F92" s="552">
        <v>700000</v>
      </c>
      <c r="G92" s="552"/>
    </row>
    <row r="93" spans="2:7" ht="14.25" hidden="1" customHeight="1" x14ac:dyDescent="0.2">
      <c r="B93" s="377">
        <v>22020905</v>
      </c>
      <c r="C93" s="378" t="s">
        <v>1199</v>
      </c>
      <c r="D93" s="740" t="s">
        <v>1344</v>
      </c>
      <c r="E93" s="551"/>
      <c r="F93" s="552">
        <v>0</v>
      </c>
      <c r="G93" s="552"/>
    </row>
    <row r="94" spans="2:7" ht="14.25" hidden="1" customHeight="1" x14ac:dyDescent="0.2">
      <c r="B94" s="377">
        <v>22020906</v>
      </c>
      <c r="C94" s="378" t="s">
        <v>1200</v>
      </c>
      <c r="D94" s="740" t="s">
        <v>1345</v>
      </c>
      <c r="E94" s="551"/>
      <c r="F94" s="552">
        <v>0</v>
      </c>
      <c r="G94" s="552"/>
    </row>
    <row r="95" spans="2:7" ht="14.25" hidden="1" customHeight="1" x14ac:dyDescent="0.2">
      <c r="B95" s="377">
        <v>22020907</v>
      </c>
      <c r="C95" s="378" t="s">
        <v>1201</v>
      </c>
      <c r="D95" s="740" t="s">
        <v>1346</v>
      </c>
      <c r="E95" s="551"/>
      <c r="F95" s="552">
        <v>0</v>
      </c>
      <c r="G95" s="552"/>
    </row>
    <row r="96" spans="2:7" ht="15" thickBot="1" x14ac:dyDescent="0.25">
      <c r="B96" s="377">
        <v>22020908</v>
      </c>
      <c r="C96" s="378" t="s">
        <v>1202</v>
      </c>
      <c r="D96" s="740" t="s">
        <v>1347</v>
      </c>
      <c r="E96" s="551"/>
      <c r="F96" s="552">
        <v>875000</v>
      </c>
      <c r="G96" s="552"/>
    </row>
    <row r="97" spans="2:7" ht="15.75" thickBot="1" x14ac:dyDescent="0.3">
      <c r="B97" s="384"/>
      <c r="C97" s="385" t="s">
        <v>1203</v>
      </c>
      <c r="D97" s="741">
        <v>0</v>
      </c>
      <c r="E97" s="559">
        <v>6850310</v>
      </c>
      <c r="F97" s="560">
        <v>13376000</v>
      </c>
      <c r="G97" s="560"/>
    </row>
    <row r="98" spans="2:7" ht="15" x14ac:dyDescent="0.25">
      <c r="B98" s="373">
        <v>22021000</v>
      </c>
      <c r="C98" s="374" t="s">
        <v>72</v>
      </c>
      <c r="D98" s="742"/>
      <c r="E98" s="548"/>
      <c r="F98" s="549"/>
      <c r="G98" s="549"/>
    </row>
    <row r="99" spans="2:7" x14ac:dyDescent="0.2">
      <c r="B99" s="377">
        <v>22021001</v>
      </c>
      <c r="C99" s="378" t="s">
        <v>1204</v>
      </c>
      <c r="D99" s="740" t="s">
        <v>1348</v>
      </c>
      <c r="E99" s="551">
        <v>7148100</v>
      </c>
      <c r="F99" s="552">
        <v>11650000</v>
      </c>
      <c r="G99" s="552"/>
    </row>
    <row r="100" spans="2:7" x14ac:dyDescent="0.2">
      <c r="B100" s="377">
        <v>22021002</v>
      </c>
      <c r="C100" s="378" t="s">
        <v>1205</v>
      </c>
      <c r="D100" s="740" t="s">
        <v>1349</v>
      </c>
      <c r="E100" s="551">
        <v>8935180</v>
      </c>
      <c r="F100" s="552">
        <v>12500000</v>
      </c>
      <c r="G100" s="552"/>
    </row>
    <row r="101" spans="2:7" x14ac:dyDescent="0.2">
      <c r="B101" s="377">
        <v>22021003</v>
      </c>
      <c r="C101" s="378" t="s">
        <v>1206</v>
      </c>
      <c r="D101" s="740" t="s">
        <v>1350</v>
      </c>
      <c r="E101" s="551">
        <v>1787040</v>
      </c>
      <c r="F101" s="552">
        <v>5500000</v>
      </c>
      <c r="G101" s="552"/>
    </row>
    <row r="102" spans="2:7" x14ac:dyDescent="0.2">
      <c r="B102" s="377">
        <v>22021004</v>
      </c>
      <c r="C102" s="378" t="s">
        <v>1207</v>
      </c>
      <c r="D102" s="740" t="s">
        <v>1351</v>
      </c>
      <c r="E102" s="551">
        <v>6374060</v>
      </c>
      <c r="F102" s="552">
        <v>9955000</v>
      </c>
      <c r="G102" s="552"/>
    </row>
    <row r="103" spans="2:7" x14ac:dyDescent="0.2">
      <c r="B103" s="377">
        <v>22021006</v>
      </c>
      <c r="C103" s="378" t="s">
        <v>1208</v>
      </c>
      <c r="D103" s="740" t="s">
        <v>1352</v>
      </c>
      <c r="E103" s="551">
        <v>297840</v>
      </c>
      <c r="F103" s="552">
        <v>500000</v>
      </c>
      <c r="G103" s="552"/>
    </row>
    <row r="104" spans="2:7" x14ac:dyDescent="0.2">
      <c r="B104" s="377">
        <v>22021007</v>
      </c>
      <c r="C104" s="378" t="s">
        <v>1209</v>
      </c>
      <c r="D104" s="740" t="s">
        <v>1353</v>
      </c>
      <c r="E104" s="551">
        <v>112259370</v>
      </c>
      <c r="F104" s="552">
        <v>186985000</v>
      </c>
      <c r="G104" s="552"/>
    </row>
    <row r="105" spans="2:7" x14ac:dyDescent="0.2">
      <c r="B105" s="377">
        <v>22021008</v>
      </c>
      <c r="C105" s="378" t="s">
        <v>1210</v>
      </c>
      <c r="D105" s="740" t="s">
        <v>1354</v>
      </c>
      <c r="E105" s="551">
        <v>119140</v>
      </c>
      <c r="F105" s="552">
        <v>500000</v>
      </c>
      <c r="G105" s="552"/>
    </row>
    <row r="106" spans="2:7" x14ac:dyDescent="0.2">
      <c r="B106" s="377">
        <v>22021009</v>
      </c>
      <c r="C106" s="378" t="s">
        <v>1211</v>
      </c>
      <c r="D106" s="740" t="s">
        <v>1355</v>
      </c>
      <c r="E106" s="551">
        <v>2084880</v>
      </c>
      <c r="F106" s="552">
        <v>3050000</v>
      </c>
      <c r="G106" s="552"/>
    </row>
    <row r="107" spans="2:7" x14ac:dyDescent="0.2">
      <c r="B107" s="377">
        <v>22021010</v>
      </c>
      <c r="C107" s="378" t="s">
        <v>1212</v>
      </c>
      <c r="D107" s="740" t="s">
        <v>1356</v>
      </c>
      <c r="E107" s="551">
        <v>20848760</v>
      </c>
      <c r="F107" s="552">
        <v>32500000</v>
      </c>
      <c r="G107" s="552"/>
    </row>
    <row r="108" spans="2:7" x14ac:dyDescent="0.2">
      <c r="B108" s="377">
        <v>22021014</v>
      </c>
      <c r="C108" s="378" t="s">
        <v>1213</v>
      </c>
      <c r="D108" s="740" t="s">
        <v>1357</v>
      </c>
      <c r="E108" s="551">
        <v>2084880</v>
      </c>
      <c r="F108" s="552">
        <v>3755000</v>
      </c>
      <c r="G108" s="552"/>
    </row>
    <row r="109" spans="2:7" x14ac:dyDescent="0.2">
      <c r="B109" s="377">
        <v>22021020</v>
      </c>
      <c r="C109" s="378" t="s">
        <v>1214</v>
      </c>
      <c r="D109" s="740" t="s">
        <v>1358</v>
      </c>
      <c r="E109" s="551"/>
      <c r="F109" s="552">
        <v>500000</v>
      </c>
      <c r="G109" s="552"/>
    </row>
    <row r="110" spans="2:7" ht="14.25" hidden="1" customHeight="1" x14ac:dyDescent="0.2">
      <c r="B110" s="377">
        <v>22021037</v>
      </c>
      <c r="C110" s="378" t="s">
        <v>1215</v>
      </c>
      <c r="D110" s="740" t="s">
        <v>1359</v>
      </c>
      <c r="E110" s="551"/>
      <c r="F110" s="552">
        <v>0</v>
      </c>
      <c r="G110" s="552"/>
    </row>
    <row r="111" spans="2:7" ht="15" thickBot="1" x14ac:dyDescent="0.25">
      <c r="B111" s="377">
        <v>22021041</v>
      </c>
      <c r="C111" s="378" t="s">
        <v>1216</v>
      </c>
      <c r="D111" s="740" t="s">
        <v>1360</v>
      </c>
      <c r="E111" s="551">
        <v>1191360</v>
      </c>
      <c r="F111" s="552">
        <v>3500000</v>
      </c>
      <c r="G111" s="552"/>
    </row>
    <row r="112" spans="2:7" ht="15" hidden="1" customHeight="1" thickBot="1" x14ac:dyDescent="0.25">
      <c r="B112" s="377">
        <v>22021042</v>
      </c>
      <c r="C112" s="378" t="s">
        <v>1217</v>
      </c>
      <c r="D112" s="740" t="s">
        <v>1361</v>
      </c>
      <c r="E112" s="551"/>
      <c r="F112" s="552">
        <v>0</v>
      </c>
      <c r="G112" s="552"/>
    </row>
    <row r="113" spans="2:7" ht="15.75" thickBot="1" x14ac:dyDescent="0.3">
      <c r="B113" s="384"/>
      <c r="C113" s="385" t="s">
        <v>1219</v>
      </c>
      <c r="D113" s="741">
        <v>0</v>
      </c>
      <c r="E113" s="559">
        <v>163130610</v>
      </c>
      <c r="F113" s="560">
        <v>270895000</v>
      </c>
      <c r="G113" s="560"/>
    </row>
    <row r="114" spans="2:7" ht="15" hidden="1" customHeight="1" x14ac:dyDescent="0.25">
      <c r="B114" s="373">
        <v>22030000</v>
      </c>
      <c r="C114" s="374" t="s">
        <v>1220</v>
      </c>
      <c r="D114" s="742"/>
      <c r="E114" s="548"/>
      <c r="F114" s="549"/>
      <c r="G114" s="549"/>
    </row>
    <row r="115" spans="2:7" ht="15" hidden="1" customHeight="1" x14ac:dyDescent="0.25">
      <c r="B115" s="373">
        <v>22030100</v>
      </c>
      <c r="C115" s="374" t="s">
        <v>74</v>
      </c>
      <c r="D115" s="742"/>
      <c r="E115" s="548"/>
      <c r="F115" s="549"/>
      <c r="G115" s="549"/>
    </row>
    <row r="116" spans="2:7" ht="14.25" hidden="1" customHeight="1" x14ac:dyDescent="0.2">
      <c r="B116" s="377">
        <v>22030101</v>
      </c>
      <c r="C116" s="378" t="s">
        <v>1221</v>
      </c>
      <c r="D116" s="740" t="s">
        <v>1362</v>
      </c>
      <c r="E116" s="551"/>
      <c r="F116" s="552">
        <v>0</v>
      </c>
      <c r="G116" s="552"/>
    </row>
    <row r="117" spans="2:7" ht="14.25" hidden="1" customHeight="1" x14ac:dyDescent="0.2">
      <c r="B117" s="377">
        <v>22030102</v>
      </c>
      <c r="C117" s="378" t="s">
        <v>1222</v>
      </c>
      <c r="D117" s="740" t="s">
        <v>1363</v>
      </c>
      <c r="E117" s="551"/>
      <c r="F117" s="552">
        <v>0</v>
      </c>
      <c r="G117" s="552"/>
    </row>
    <row r="118" spans="2:7" ht="14.25" hidden="1" customHeight="1" x14ac:dyDescent="0.2">
      <c r="B118" s="377">
        <v>22030103</v>
      </c>
      <c r="C118" s="378" t="s">
        <v>1223</v>
      </c>
      <c r="D118" s="740" t="s">
        <v>1364</v>
      </c>
      <c r="E118" s="551"/>
      <c r="F118" s="552">
        <v>0</v>
      </c>
      <c r="G118" s="552"/>
    </row>
    <row r="119" spans="2:7" ht="14.25" hidden="1" customHeight="1" x14ac:dyDescent="0.2">
      <c r="B119" s="377">
        <v>22030104</v>
      </c>
      <c r="C119" s="378" t="s">
        <v>1224</v>
      </c>
      <c r="D119" s="740" t="s">
        <v>1365</v>
      </c>
      <c r="E119" s="551"/>
      <c r="F119" s="552">
        <v>0</v>
      </c>
      <c r="G119" s="552"/>
    </row>
    <row r="120" spans="2:7" ht="14.25" hidden="1" customHeight="1" x14ac:dyDescent="0.2">
      <c r="B120" s="377">
        <v>22030105</v>
      </c>
      <c r="C120" s="378" t="s">
        <v>1225</v>
      </c>
      <c r="D120" s="740" t="s">
        <v>1366</v>
      </c>
      <c r="E120" s="551"/>
      <c r="F120" s="552">
        <v>0</v>
      </c>
      <c r="G120" s="552"/>
    </row>
    <row r="121" spans="2:7" ht="14.25" hidden="1" customHeight="1" x14ac:dyDescent="0.2">
      <c r="B121" s="377">
        <v>22030106</v>
      </c>
      <c r="C121" s="378" t="s">
        <v>688</v>
      </c>
      <c r="D121" s="740" t="s">
        <v>1367</v>
      </c>
      <c r="E121" s="551"/>
      <c r="F121" s="552">
        <v>0</v>
      </c>
      <c r="G121" s="552"/>
    </row>
    <row r="122" spans="2:7" ht="14.25" hidden="1" customHeight="1" x14ac:dyDescent="0.2">
      <c r="B122" s="377">
        <v>22030107</v>
      </c>
      <c r="C122" s="378" t="s">
        <v>1226</v>
      </c>
      <c r="D122" s="740" t="s">
        <v>1368</v>
      </c>
      <c r="E122" s="551"/>
      <c r="F122" s="552">
        <v>0</v>
      </c>
      <c r="G122" s="552"/>
    </row>
    <row r="123" spans="2:7" ht="15" hidden="1" customHeight="1" thickBot="1" x14ac:dyDescent="0.25">
      <c r="B123" s="377">
        <v>22030108</v>
      </c>
      <c r="C123" s="378" t="s">
        <v>1227</v>
      </c>
      <c r="D123" s="740" t="s">
        <v>1369</v>
      </c>
      <c r="E123" s="551"/>
      <c r="F123" s="552">
        <v>0</v>
      </c>
      <c r="G123" s="552"/>
    </row>
    <row r="124" spans="2:7" ht="15.75" hidden="1" customHeight="1" thickBot="1" x14ac:dyDescent="0.3">
      <c r="B124" s="384"/>
      <c r="C124" s="385" t="s">
        <v>1228</v>
      </c>
      <c r="D124" s="741">
        <v>0</v>
      </c>
      <c r="E124" s="559">
        <v>0</v>
      </c>
      <c r="F124" s="560">
        <v>0</v>
      </c>
      <c r="G124" s="560"/>
    </row>
    <row r="125" spans="2:7" ht="15" x14ac:dyDescent="0.25">
      <c r="B125" s="373">
        <v>22040000</v>
      </c>
      <c r="C125" s="374" t="s">
        <v>1229</v>
      </c>
      <c r="D125" s="742"/>
      <c r="E125" s="548"/>
      <c r="F125" s="549"/>
      <c r="G125" s="549"/>
    </row>
    <row r="126" spans="2:7" ht="15" x14ac:dyDescent="0.25">
      <c r="B126" s="373">
        <v>22040100</v>
      </c>
      <c r="C126" s="374" t="s">
        <v>76</v>
      </c>
      <c r="D126" s="742"/>
      <c r="E126" s="548"/>
      <c r="F126" s="549"/>
      <c r="G126" s="549"/>
    </row>
    <row r="127" spans="2:7" ht="14.25" hidden="1" customHeight="1" x14ac:dyDescent="0.2">
      <c r="B127" s="377">
        <v>22040101</v>
      </c>
      <c r="C127" s="378" t="s">
        <v>1231</v>
      </c>
      <c r="D127" s="740" t="s">
        <v>1370</v>
      </c>
      <c r="E127" s="551"/>
      <c r="F127" s="552">
        <v>0</v>
      </c>
      <c r="G127" s="552"/>
    </row>
    <row r="128" spans="2:7" ht="14.25" hidden="1" customHeight="1" x14ac:dyDescent="0.2">
      <c r="B128" s="377">
        <v>22040103</v>
      </c>
      <c r="C128" s="378" t="s">
        <v>1232</v>
      </c>
      <c r="D128" s="740" t="s">
        <v>1371</v>
      </c>
      <c r="E128" s="551"/>
      <c r="F128" s="552">
        <v>0</v>
      </c>
      <c r="G128" s="552"/>
    </row>
    <row r="129" spans="2:7" ht="14.25" hidden="1" customHeight="1" x14ac:dyDescent="0.2">
      <c r="B129" s="377">
        <v>22040105</v>
      </c>
      <c r="C129" s="378" t="s">
        <v>1233</v>
      </c>
      <c r="D129" s="740" t="s">
        <v>1372</v>
      </c>
      <c r="E129" s="551"/>
      <c r="F129" s="552">
        <v>0</v>
      </c>
      <c r="G129" s="552"/>
    </row>
    <row r="130" spans="2:7" ht="14.25" hidden="1" customHeight="1" x14ac:dyDescent="0.2">
      <c r="B130" s="377">
        <v>22040107</v>
      </c>
      <c r="C130" s="378" t="s">
        <v>1234</v>
      </c>
      <c r="D130" s="740" t="s">
        <v>1373</v>
      </c>
      <c r="E130" s="551"/>
      <c r="F130" s="552">
        <v>0</v>
      </c>
      <c r="G130" s="552"/>
    </row>
    <row r="131" spans="2:7" x14ac:dyDescent="0.2">
      <c r="B131" s="377">
        <v>22040109</v>
      </c>
      <c r="C131" s="378" t="s">
        <v>1235</v>
      </c>
      <c r="D131" s="740" t="s">
        <v>1374</v>
      </c>
      <c r="E131" s="551">
        <v>893520</v>
      </c>
      <c r="F131" s="552">
        <v>1500000</v>
      </c>
      <c r="G131" s="552"/>
    </row>
    <row r="132" spans="2:7" ht="14.25" hidden="1" customHeight="1" x14ac:dyDescent="0.2">
      <c r="B132" s="377">
        <v>22040110</v>
      </c>
      <c r="C132" s="378" t="s">
        <v>1236</v>
      </c>
      <c r="D132" s="740" t="s">
        <v>1375</v>
      </c>
      <c r="E132" s="551"/>
      <c r="F132" s="552">
        <v>0</v>
      </c>
      <c r="G132" s="552"/>
    </row>
    <row r="133" spans="2:7" ht="15" thickBot="1" x14ac:dyDescent="0.25">
      <c r="B133" s="377">
        <v>22040111</v>
      </c>
      <c r="C133" s="378" t="s">
        <v>1237</v>
      </c>
      <c r="D133" s="740" t="s">
        <v>1376</v>
      </c>
      <c r="E133" s="551">
        <v>893520</v>
      </c>
      <c r="F133" s="552">
        <v>1000000</v>
      </c>
      <c r="G133" s="552"/>
    </row>
    <row r="134" spans="2:7" ht="15.75" thickBot="1" x14ac:dyDescent="0.3">
      <c r="B134" s="384"/>
      <c r="C134" s="385" t="s">
        <v>1238</v>
      </c>
      <c r="D134" s="741">
        <v>0</v>
      </c>
      <c r="E134" s="559">
        <v>1787040</v>
      </c>
      <c r="F134" s="560">
        <v>2500000</v>
      </c>
      <c r="G134" s="560"/>
    </row>
    <row r="135" spans="2:7" ht="15" hidden="1" customHeight="1" x14ac:dyDescent="0.25">
      <c r="B135" s="373">
        <v>22040200</v>
      </c>
      <c r="C135" s="374" t="s">
        <v>78</v>
      </c>
      <c r="D135" s="742"/>
      <c r="E135" s="548"/>
      <c r="F135" s="549"/>
      <c r="G135" s="549"/>
    </row>
    <row r="136" spans="2:7" ht="14.25" hidden="1" customHeight="1" x14ac:dyDescent="0.2">
      <c r="B136" s="377">
        <v>22040203</v>
      </c>
      <c r="C136" s="378" t="s">
        <v>1239</v>
      </c>
      <c r="D136" s="740" t="s">
        <v>1377</v>
      </c>
      <c r="E136" s="551"/>
      <c r="F136" s="552">
        <v>0</v>
      </c>
      <c r="G136" s="552"/>
    </row>
    <row r="137" spans="2:7" ht="15" hidden="1" customHeight="1" thickBot="1" x14ac:dyDescent="0.25">
      <c r="B137" s="377">
        <v>22040204</v>
      </c>
      <c r="C137" s="378" t="s">
        <v>1240</v>
      </c>
      <c r="D137" s="740" t="s">
        <v>1378</v>
      </c>
      <c r="E137" s="551"/>
      <c r="F137" s="552">
        <v>0</v>
      </c>
      <c r="G137" s="552"/>
    </row>
    <row r="138" spans="2:7" ht="15.75" hidden="1" customHeight="1" thickBot="1" x14ac:dyDescent="0.3">
      <c r="B138" s="384"/>
      <c r="C138" s="385" t="s">
        <v>1241</v>
      </c>
      <c r="D138" s="741">
        <v>0</v>
      </c>
      <c r="E138" s="559">
        <v>0</v>
      </c>
      <c r="F138" s="560">
        <v>0</v>
      </c>
      <c r="G138" s="560"/>
    </row>
    <row r="139" spans="2:7" ht="15" x14ac:dyDescent="0.25">
      <c r="B139" s="373">
        <v>22050000</v>
      </c>
      <c r="C139" s="374" t="s">
        <v>1242</v>
      </c>
      <c r="D139" s="742"/>
      <c r="E139" s="548"/>
      <c r="F139" s="549"/>
      <c r="G139" s="549"/>
    </row>
    <row r="140" spans="2:7" ht="15" x14ac:dyDescent="0.25">
      <c r="B140" s="373">
        <v>22050100</v>
      </c>
      <c r="C140" s="374" t="s">
        <v>80</v>
      </c>
      <c r="D140" s="742"/>
      <c r="E140" s="548"/>
      <c r="F140" s="549"/>
      <c r="G140" s="549"/>
    </row>
    <row r="141" spans="2:7" ht="15" thickBot="1" x14ac:dyDescent="0.25">
      <c r="B141" s="377">
        <v>22050101</v>
      </c>
      <c r="C141" s="378" t="s">
        <v>1243</v>
      </c>
      <c r="D141" s="740" t="s">
        <v>1379</v>
      </c>
      <c r="E141" s="551"/>
      <c r="F141" s="552">
        <v>550000</v>
      </c>
      <c r="G141" s="552"/>
    </row>
    <row r="142" spans="2:7" ht="14.25" hidden="1" customHeight="1" x14ac:dyDescent="0.2">
      <c r="B142" s="377">
        <v>22050102</v>
      </c>
      <c r="C142" s="378" t="s">
        <v>1244</v>
      </c>
      <c r="D142" s="740" t="s">
        <v>1380</v>
      </c>
      <c r="E142" s="551"/>
      <c r="F142" s="552">
        <v>0</v>
      </c>
      <c r="G142" s="552"/>
    </row>
    <row r="143" spans="2:7" ht="14.25" hidden="1" customHeight="1" x14ac:dyDescent="0.2">
      <c r="B143" s="377">
        <v>22050104</v>
      </c>
      <c r="C143" s="378" t="s">
        <v>1245</v>
      </c>
      <c r="D143" s="740" t="s">
        <v>1381</v>
      </c>
      <c r="E143" s="551"/>
      <c r="F143" s="552">
        <v>0</v>
      </c>
      <c r="G143" s="552"/>
    </row>
    <row r="144" spans="2:7" ht="14.25" hidden="1" customHeight="1" x14ac:dyDescent="0.2">
      <c r="B144" s="377">
        <v>22050105</v>
      </c>
      <c r="C144" s="378" t="s">
        <v>1246</v>
      </c>
      <c r="D144" s="740" t="s">
        <v>1382</v>
      </c>
      <c r="E144" s="551"/>
      <c r="F144" s="552">
        <v>0</v>
      </c>
      <c r="G144" s="552"/>
    </row>
    <row r="145" spans="2:7" ht="14.25" hidden="1" customHeight="1" x14ac:dyDescent="0.2">
      <c r="B145" s="377">
        <v>22050106</v>
      </c>
      <c r="C145" s="378" t="s">
        <v>1247</v>
      </c>
      <c r="D145" s="740" t="s">
        <v>1383</v>
      </c>
      <c r="E145" s="551"/>
      <c r="F145" s="552">
        <v>0</v>
      </c>
      <c r="G145" s="552"/>
    </row>
    <row r="146" spans="2:7" ht="14.25" hidden="1" customHeight="1" x14ac:dyDescent="0.2">
      <c r="B146" s="377">
        <v>22050107</v>
      </c>
      <c r="C146" s="378" t="s">
        <v>1248</v>
      </c>
      <c r="D146" s="740" t="s">
        <v>1384</v>
      </c>
      <c r="E146" s="551"/>
      <c r="F146" s="552">
        <v>0</v>
      </c>
      <c r="G146" s="552"/>
    </row>
    <row r="147" spans="2:7" ht="15" hidden="1" customHeight="1" thickBot="1" x14ac:dyDescent="0.25">
      <c r="B147" s="377">
        <v>22050108</v>
      </c>
      <c r="C147" s="378" t="s">
        <v>1249</v>
      </c>
      <c r="D147" s="740" t="s">
        <v>1385</v>
      </c>
      <c r="E147" s="551"/>
      <c r="F147" s="552">
        <v>0</v>
      </c>
      <c r="G147" s="552"/>
    </row>
    <row r="148" spans="2:7" ht="15.75" thickBot="1" x14ac:dyDescent="0.3">
      <c r="B148" s="384"/>
      <c r="C148" s="385" t="s">
        <v>1250</v>
      </c>
      <c r="D148" s="741">
        <v>0</v>
      </c>
      <c r="E148" s="559">
        <v>0</v>
      </c>
      <c r="F148" s="560">
        <v>550000</v>
      </c>
      <c r="G148" s="560"/>
    </row>
    <row r="149" spans="2:7" ht="15" hidden="1" customHeight="1" x14ac:dyDescent="0.25">
      <c r="B149" s="373">
        <v>22050200</v>
      </c>
      <c r="C149" s="374" t="s">
        <v>82</v>
      </c>
      <c r="D149" s="740"/>
      <c r="E149" s="743"/>
      <c r="F149" s="552"/>
      <c r="G149" s="552"/>
    </row>
    <row r="150" spans="2:7" ht="15" hidden="1" customHeight="1" thickBot="1" x14ac:dyDescent="0.25">
      <c r="B150" s="377">
        <v>22050201</v>
      </c>
      <c r="C150" s="378" t="s">
        <v>82</v>
      </c>
      <c r="D150" s="740" t="s">
        <v>1386</v>
      </c>
      <c r="E150" s="551"/>
      <c r="F150" s="552">
        <v>0</v>
      </c>
      <c r="G150" s="552"/>
    </row>
    <row r="151" spans="2:7" ht="15.75" hidden="1" customHeight="1" thickBot="1" x14ac:dyDescent="0.3">
      <c r="B151" s="384"/>
      <c r="C151" s="385" t="s">
        <v>1251</v>
      </c>
      <c r="D151" s="741">
        <v>0</v>
      </c>
      <c r="E151" s="559">
        <v>0</v>
      </c>
      <c r="F151" s="560">
        <v>0</v>
      </c>
      <c r="G151" s="560"/>
    </row>
    <row r="152" spans="2:7" ht="15" hidden="1" customHeight="1" x14ac:dyDescent="0.25">
      <c r="B152" s="373">
        <v>22070000</v>
      </c>
      <c r="C152" s="374" t="s">
        <v>1252</v>
      </c>
      <c r="D152" s="742"/>
      <c r="E152" s="548"/>
      <c r="F152" s="549"/>
      <c r="G152" s="549"/>
    </row>
    <row r="153" spans="2:7" ht="15" hidden="1" customHeight="1" x14ac:dyDescent="0.25">
      <c r="B153" s="373">
        <v>22070100</v>
      </c>
      <c r="C153" s="374" t="s">
        <v>84</v>
      </c>
      <c r="D153" s="742"/>
      <c r="E153" s="548"/>
      <c r="F153" s="549"/>
      <c r="G153" s="549"/>
    </row>
    <row r="154" spans="2:7" ht="14.25" hidden="1" customHeight="1" x14ac:dyDescent="0.2">
      <c r="B154" s="377">
        <v>22070101</v>
      </c>
      <c r="C154" s="378" t="s">
        <v>1253</v>
      </c>
      <c r="D154" s="740" t="s">
        <v>1387</v>
      </c>
      <c r="E154" s="551"/>
      <c r="F154" s="552">
        <v>0</v>
      </c>
      <c r="G154" s="552"/>
    </row>
    <row r="155" spans="2:7" ht="14.25" hidden="1" customHeight="1" x14ac:dyDescent="0.2">
      <c r="B155" s="377">
        <v>22070102</v>
      </c>
      <c r="C155" s="378" t="s">
        <v>1254</v>
      </c>
      <c r="D155" s="740" t="s">
        <v>1388</v>
      </c>
      <c r="E155" s="551"/>
      <c r="F155" s="552">
        <v>0</v>
      </c>
      <c r="G155" s="552"/>
    </row>
    <row r="156" spans="2:7" ht="14.25" hidden="1" customHeight="1" x14ac:dyDescent="0.2">
      <c r="B156" s="377">
        <v>22070103</v>
      </c>
      <c r="C156" s="378" t="s">
        <v>1255</v>
      </c>
      <c r="D156" s="740" t="s">
        <v>1389</v>
      </c>
      <c r="E156" s="551"/>
      <c r="F156" s="552">
        <v>0</v>
      </c>
      <c r="G156" s="552"/>
    </row>
    <row r="157" spans="2:7" ht="15" hidden="1" customHeight="1" thickBot="1" x14ac:dyDescent="0.25">
      <c r="B157" s="377">
        <v>22070104</v>
      </c>
      <c r="C157" s="378" t="s">
        <v>1256</v>
      </c>
      <c r="D157" s="740" t="s">
        <v>1390</v>
      </c>
      <c r="E157" s="551"/>
      <c r="F157" s="552">
        <v>0</v>
      </c>
      <c r="G157" s="552"/>
    </row>
    <row r="158" spans="2:7" ht="15.75" hidden="1" customHeight="1" thickBot="1" x14ac:dyDescent="0.3">
      <c r="B158" s="384"/>
      <c r="C158" s="385" t="s">
        <v>1257</v>
      </c>
      <c r="D158" s="741">
        <v>0</v>
      </c>
      <c r="E158" s="559">
        <v>0</v>
      </c>
      <c r="F158" s="560">
        <v>0</v>
      </c>
      <c r="G158" s="560"/>
    </row>
    <row r="159" spans="2:7" ht="15" hidden="1" customHeight="1" x14ac:dyDescent="0.25">
      <c r="B159" s="373">
        <v>22080000</v>
      </c>
      <c r="C159" s="374" t="s">
        <v>86</v>
      </c>
      <c r="D159" s="742"/>
      <c r="E159" s="548"/>
      <c r="F159" s="549"/>
      <c r="G159" s="549"/>
    </row>
    <row r="160" spans="2:7" ht="15" hidden="1" customHeight="1" x14ac:dyDescent="0.25">
      <c r="B160" s="373">
        <v>22080100</v>
      </c>
      <c r="C160" s="374" t="s">
        <v>86</v>
      </c>
      <c r="D160" s="742"/>
      <c r="E160" s="548"/>
      <c r="F160" s="549"/>
      <c r="G160" s="549"/>
    </row>
    <row r="161" spans="2:7" ht="14.25" hidden="1" customHeight="1" x14ac:dyDescent="0.2">
      <c r="B161" s="377">
        <v>22080101</v>
      </c>
      <c r="C161" s="378" t="s">
        <v>1258</v>
      </c>
      <c r="D161" s="740" t="s">
        <v>1391</v>
      </c>
      <c r="E161" s="551"/>
      <c r="F161" s="552">
        <v>0</v>
      </c>
      <c r="G161" s="552"/>
    </row>
    <row r="162" spans="2:7" ht="15" hidden="1" customHeight="1" thickBot="1" x14ac:dyDescent="0.25">
      <c r="B162" s="377">
        <v>22080102</v>
      </c>
      <c r="C162" s="378" t="s">
        <v>1259</v>
      </c>
      <c r="D162" s="740" t="s">
        <v>1392</v>
      </c>
      <c r="E162" s="551"/>
      <c r="F162" s="552">
        <v>0</v>
      </c>
      <c r="G162" s="552"/>
    </row>
    <row r="163" spans="2:7" ht="15.75" hidden="1" customHeight="1" thickBot="1" x14ac:dyDescent="0.3">
      <c r="B163" s="384"/>
      <c r="C163" s="385" t="s">
        <v>1260</v>
      </c>
      <c r="D163" s="741">
        <v>0</v>
      </c>
      <c r="E163" s="559">
        <v>0</v>
      </c>
      <c r="F163" s="560">
        <v>0</v>
      </c>
      <c r="G163" s="560"/>
    </row>
    <row r="164" spans="2:7" ht="15" hidden="1" customHeight="1" x14ac:dyDescent="0.25">
      <c r="B164" s="373">
        <v>23000000</v>
      </c>
      <c r="C164" s="374" t="s">
        <v>1261</v>
      </c>
      <c r="D164" s="742"/>
      <c r="E164" s="548"/>
      <c r="F164" s="549"/>
      <c r="G164" s="549"/>
    </row>
    <row r="165" spans="2:7" ht="15" hidden="1" customHeight="1" x14ac:dyDescent="0.25">
      <c r="B165" s="373">
        <v>23040000</v>
      </c>
      <c r="C165" s="374" t="s">
        <v>1261</v>
      </c>
      <c r="D165" s="742"/>
      <c r="E165" s="548"/>
      <c r="F165" s="549"/>
      <c r="G165" s="549"/>
    </row>
    <row r="166" spans="2:7" ht="15" hidden="1" customHeight="1" x14ac:dyDescent="0.25">
      <c r="B166" s="373">
        <v>23040100</v>
      </c>
      <c r="C166" s="374" t="s">
        <v>88</v>
      </c>
      <c r="D166" s="742"/>
      <c r="E166" s="548"/>
      <c r="F166" s="549"/>
      <c r="G166" s="549"/>
    </row>
    <row r="167" spans="2:7" ht="14.25" hidden="1" customHeight="1" x14ac:dyDescent="0.2">
      <c r="B167" s="377">
        <v>23040101</v>
      </c>
      <c r="C167" s="378" t="s">
        <v>1262</v>
      </c>
      <c r="D167" s="740" t="s">
        <v>1393</v>
      </c>
      <c r="E167" s="551"/>
      <c r="F167" s="552">
        <v>0</v>
      </c>
      <c r="G167" s="552"/>
    </row>
    <row r="168" spans="2:7" ht="14.25" hidden="1" customHeight="1" x14ac:dyDescent="0.2">
      <c r="B168" s="377">
        <v>23040102</v>
      </c>
      <c r="C168" s="378" t="s">
        <v>1263</v>
      </c>
      <c r="D168" s="740" t="s">
        <v>1394</v>
      </c>
      <c r="E168" s="551"/>
      <c r="F168" s="552">
        <v>0</v>
      </c>
      <c r="G168" s="552"/>
    </row>
    <row r="169" spans="2:7" ht="14.25" hidden="1" customHeight="1" x14ac:dyDescent="0.2">
      <c r="B169" s="377">
        <v>23040103</v>
      </c>
      <c r="C169" s="378" t="s">
        <v>1264</v>
      </c>
      <c r="D169" s="740" t="s">
        <v>1395</v>
      </c>
      <c r="E169" s="551"/>
      <c r="F169" s="552">
        <v>0</v>
      </c>
      <c r="G169" s="552"/>
    </row>
    <row r="170" spans="2:7" ht="14.25" hidden="1" customHeight="1" x14ac:dyDescent="0.2">
      <c r="B170" s="377">
        <v>23040104</v>
      </c>
      <c r="C170" s="378" t="s">
        <v>1265</v>
      </c>
      <c r="D170" s="740" t="s">
        <v>1396</v>
      </c>
      <c r="E170" s="551"/>
      <c r="F170" s="552">
        <v>0</v>
      </c>
      <c r="G170" s="552"/>
    </row>
    <row r="171" spans="2:7" ht="15" hidden="1" customHeight="1" thickBot="1" x14ac:dyDescent="0.25">
      <c r="B171" s="377">
        <v>23040105</v>
      </c>
      <c r="C171" s="378" t="s">
        <v>1266</v>
      </c>
      <c r="D171" s="740" t="s">
        <v>1397</v>
      </c>
      <c r="E171" s="551"/>
      <c r="F171" s="552">
        <v>0</v>
      </c>
      <c r="G171" s="552"/>
    </row>
    <row r="172" spans="2:7" ht="15.75" hidden="1" customHeight="1" thickBot="1" x14ac:dyDescent="0.3">
      <c r="B172" s="384"/>
      <c r="C172" s="385" t="s">
        <v>1267</v>
      </c>
      <c r="D172" s="741">
        <v>0</v>
      </c>
      <c r="E172" s="559">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x14ac:dyDescent="0.2">
      <c r="B175" s="377">
        <v>23050101</v>
      </c>
      <c r="C175" s="378" t="s">
        <v>1276</v>
      </c>
      <c r="D175" s="740" t="s">
        <v>1398</v>
      </c>
      <c r="E175" s="551"/>
      <c r="F175" s="552">
        <v>2500000</v>
      </c>
      <c r="G175" s="552"/>
    </row>
    <row r="176" spans="2:7" ht="14.25" hidden="1" customHeight="1" x14ac:dyDescent="0.2">
      <c r="B176" s="377">
        <v>23050102</v>
      </c>
      <c r="C176" s="378" t="s">
        <v>1269</v>
      </c>
      <c r="D176" s="740" t="s">
        <v>1399</v>
      </c>
      <c r="E176" s="551"/>
      <c r="F176" s="552">
        <v>0</v>
      </c>
      <c r="G176" s="552"/>
    </row>
    <row r="177" spans="2:7" ht="14.25" hidden="1" customHeight="1" x14ac:dyDescent="0.2">
      <c r="B177" s="377">
        <v>23050103</v>
      </c>
      <c r="C177" s="378" t="s">
        <v>1270</v>
      </c>
      <c r="D177" s="740" t="s">
        <v>1400</v>
      </c>
      <c r="E177" s="551"/>
      <c r="F177" s="552">
        <v>0</v>
      </c>
      <c r="G177" s="552"/>
    </row>
    <row r="178" spans="2:7" ht="15" thickBot="1" x14ac:dyDescent="0.25">
      <c r="B178" s="377">
        <v>23050104</v>
      </c>
      <c r="C178" s="378" t="s">
        <v>1271</v>
      </c>
      <c r="D178" s="740" t="s">
        <v>1401</v>
      </c>
      <c r="E178" s="551"/>
      <c r="F178" s="552">
        <v>7500000</v>
      </c>
      <c r="G178" s="552"/>
    </row>
    <row r="179" spans="2:7" ht="15" hidden="1" customHeight="1" thickBot="1" x14ac:dyDescent="0.25">
      <c r="B179" s="377">
        <v>23050105</v>
      </c>
      <c r="C179" s="378" t="s">
        <v>1215</v>
      </c>
      <c r="D179" s="740" t="s">
        <v>1402</v>
      </c>
      <c r="E179" s="551"/>
      <c r="F179" s="552">
        <v>0</v>
      </c>
      <c r="G179" s="552"/>
    </row>
    <row r="180" spans="2:7" ht="15.75" thickBot="1" x14ac:dyDescent="0.3">
      <c r="B180" s="384"/>
      <c r="C180" s="385" t="s">
        <v>1272</v>
      </c>
      <c r="D180" s="741"/>
      <c r="E180" s="559">
        <v>0</v>
      </c>
      <c r="F180" s="560">
        <v>10000000</v>
      </c>
      <c r="G180" s="560"/>
    </row>
    <row r="181" spans="2:7" ht="19.5" thickBot="1" x14ac:dyDescent="0.35">
      <c r="B181" s="398"/>
      <c r="C181" s="399" t="s">
        <v>1273</v>
      </c>
      <c r="D181" s="399"/>
      <c r="E181" s="571">
        <v>257123140</v>
      </c>
      <c r="F181" s="572">
        <v>431647330</v>
      </c>
      <c r="G181" s="572"/>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964</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c r="F10" s="552">
        <v>0</v>
      </c>
      <c r="G10" s="552"/>
    </row>
    <row r="11" spans="2:7" ht="15" thickBot="1" x14ac:dyDescent="0.25">
      <c r="B11" s="377">
        <v>22020102</v>
      </c>
      <c r="C11" s="378" t="s">
        <v>1124</v>
      </c>
      <c r="D11" s="740" t="s">
        <v>1278</v>
      </c>
      <c r="E11" s="551">
        <v>10774880</v>
      </c>
      <c r="F11" s="552">
        <v>6578500</v>
      </c>
      <c r="G11" s="552"/>
    </row>
    <row r="12" spans="2:7" ht="14.25" hidden="1" customHeight="1" x14ac:dyDescent="0.2">
      <c r="B12" s="377">
        <v>22020103</v>
      </c>
      <c r="C12" s="378" t="s">
        <v>1125</v>
      </c>
      <c r="D12" s="740" t="s">
        <v>1279</v>
      </c>
      <c r="E12" s="551"/>
      <c r="F12" s="552">
        <v>0</v>
      </c>
      <c r="G12" s="552"/>
    </row>
    <row r="13" spans="2:7" ht="15" hidden="1" customHeight="1" thickBot="1" x14ac:dyDescent="0.25">
      <c r="B13" s="377">
        <v>22020104</v>
      </c>
      <c r="C13" s="378" t="s">
        <v>1126</v>
      </c>
      <c r="D13" s="740" t="s">
        <v>1280</v>
      </c>
      <c r="E13" s="551"/>
      <c r="F13" s="552">
        <v>0</v>
      </c>
      <c r="G13" s="552"/>
    </row>
    <row r="14" spans="2:7" ht="15.75" thickBot="1" x14ac:dyDescent="0.3">
      <c r="B14" s="384"/>
      <c r="C14" s="385" t="s">
        <v>1127</v>
      </c>
      <c r="D14" s="741">
        <v>0</v>
      </c>
      <c r="E14" s="559">
        <v>10774880</v>
      </c>
      <c r="F14" s="560">
        <v>6578500</v>
      </c>
      <c r="G14" s="560"/>
    </row>
    <row r="15" spans="2:7" ht="15" x14ac:dyDescent="0.25">
      <c r="B15" s="373">
        <v>22020200</v>
      </c>
      <c r="C15" s="374" t="s">
        <v>56</v>
      </c>
      <c r="D15" s="742"/>
      <c r="E15" s="548"/>
      <c r="F15" s="549"/>
      <c r="G15" s="549"/>
    </row>
    <row r="16" spans="2:7" x14ac:dyDescent="0.2">
      <c r="B16" s="377">
        <v>22020201</v>
      </c>
      <c r="C16" s="378" t="s">
        <v>1128</v>
      </c>
      <c r="D16" s="740" t="s">
        <v>1281</v>
      </c>
      <c r="E16" s="551">
        <v>4162210</v>
      </c>
      <c r="F16" s="552">
        <v>2541200</v>
      </c>
      <c r="G16" s="552"/>
    </row>
    <row r="17" spans="2:7" ht="15" thickBot="1" x14ac:dyDescent="0.25">
      <c r="B17" s="377">
        <v>22020202</v>
      </c>
      <c r="C17" s="378" t="s">
        <v>1129</v>
      </c>
      <c r="D17" s="740" t="s">
        <v>1282</v>
      </c>
      <c r="E17" s="551">
        <v>2522520</v>
      </c>
      <c r="F17" s="552">
        <v>1540100</v>
      </c>
      <c r="G17" s="552"/>
    </row>
    <row r="18" spans="2:7" ht="14.25" hidden="1" customHeight="1" x14ac:dyDescent="0.2">
      <c r="B18" s="377">
        <v>22020203</v>
      </c>
      <c r="C18" s="378" t="s">
        <v>1130</v>
      </c>
      <c r="D18" s="740" t="s">
        <v>1283</v>
      </c>
      <c r="E18" s="551"/>
      <c r="F18" s="552">
        <v>0</v>
      </c>
      <c r="G18" s="552"/>
    </row>
    <row r="19" spans="2:7" ht="14.25" hidden="1" customHeight="1" x14ac:dyDescent="0.2">
      <c r="B19" s="377">
        <v>22020204</v>
      </c>
      <c r="C19" s="378" t="s">
        <v>1131</v>
      </c>
      <c r="D19" s="740" t="s">
        <v>1284</v>
      </c>
      <c r="E19" s="551"/>
      <c r="F19" s="552">
        <v>0</v>
      </c>
      <c r="G19" s="552"/>
    </row>
    <row r="20" spans="2:7" ht="14.25" hidden="1" customHeight="1" x14ac:dyDescent="0.2">
      <c r="B20" s="377">
        <v>22020205</v>
      </c>
      <c r="C20" s="378" t="s">
        <v>1132</v>
      </c>
      <c r="D20" s="740" t="s">
        <v>1285</v>
      </c>
      <c r="E20" s="551"/>
      <c r="F20" s="552">
        <v>0</v>
      </c>
      <c r="G20" s="552"/>
    </row>
    <row r="21" spans="2:7" ht="14.25" hidden="1" customHeight="1" x14ac:dyDescent="0.2">
      <c r="B21" s="377">
        <v>22020206</v>
      </c>
      <c r="C21" s="378" t="s">
        <v>1133</v>
      </c>
      <c r="D21" s="740" t="s">
        <v>1286</v>
      </c>
      <c r="E21" s="551"/>
      <c r="F21" s="552">
        <v>0</v>
      </c>
      <c r="G21" s="552"/>
    </row>
    <row r="22" spans="2:7" ht="14.25" hidden="1" customHeight="1" x14ac:dyDescent="0.2">
      <c r="B22" s="377">
        <v>22020207</v>
      </c>
      <c r="C22" s="378" t="s">
        <v>1134</v>
      </c>
      <c r="D22" s="740" t="s">
        <v>1287</v>
      </c>
      <c r="E22" s="551"/>
      <c r="F22" s="552">
        <v>0</v>
      </c>
      <c r="G22" s="552"/>
    </row>
    <row r="23" spans="2:7" ht="14.25" hidden="1" customHeight="1" x14ac:dyDescent="0.2">
      <c r="B23" s="377">
        <v>22020208</v>
      </c>
      <c r="C23" s="378" t="s">
        <v>1135</v>
      </c>
      <c r="D23" s="740" t="s">
        <v>1288</v>
      </c>
      <c r="E23" s="551"/>
      <c r="F23" s="552">
        <v>0</v>
      </c>
      <c r="G23" s="552"/>
    </row>
    <row r="24" spans="2:7" ht="14.25" hidden="1" customHeight="1" x14ac:dyDescent="0.2">
      <c r="B24" s="377">
        <v>22020209</v>
      </c>
      <c r="C24" s="378" t="s">
        <v>1136</v>
      </c>
      <c r="D24" s="740" t="s">
        <v>1289</v>
      </c>
      <c r="E24" s="551"/>
      <c r="F24" s="552">
        <v>0</v>
      </c>
      <c r="G24" s="552"/>
    </row>
    <row r="25" spans="2:7" ht="15" hidden="1" customHeight="1" thickBot="1" x14ac:dyDescent="0.25">
      <c r="B25" s="377">
        <v>22020210</v>
      </c>
      <c r="C25" s="378" t="s">
        <v>1137</v>
      </c>
      <c r="D25" s="740" t="s">
        <v>1290</v>
      </c>
      <c r="E25" s="551"/>
      <c r="F25" s="552">
        <v>0</v>
      </c>
      <c r="G25" s="552"/>
    </row>
    <row r="26" spans="2:7" ht="15.75" thickBot="1" x14ac:dyDescent="0.3">
      <c r="B26" s="384"/>
      <c r="C26" s="385" t="s">
        <v>1138</v>
      </c>
      <c r="D26" s="741">
        <v>0</v>
      </c>
      <c r="E26" s="559">
        <v>6684730</v>
      </c>
      <c r="F26" s="560">
        <v>4081300</v>
      </c>
      <c r="G26" s="560"/>
    </row>
    <row r="27" spans="2:7" ht="15" x14ac:dyDescent="0.25">
      <c r="B27" s="373">
        <v>22020300</v>
      </c>
      <c r="C27" s="374" t="s">
        <v>58</v>
      </c>
      <c r="D27" s="742"/>
      <c r="E27" s="548"/>
      <c r="F27" s="549"/>
      <c r="G27" s="549"/>
    </row>
    <row r="28" spans="2:7" x14ac:dyDescent="0.2">
      <c r="B28" s="377">
        <v>22020301</v>
      </c>
      <c r="C28" s="378" t="s">
        <v>1139</v>
      </c>
      <c r="D28" s="740" t="s">
        <v>1291</v>
      </c>
      <c r="E28" s="551">
        <v>10567850</v>
      </c>
      <c r="F28" s="552">
        <v>6452100</v>
      </c>
      <c r="G28" s="552"/>
    </row>
    <row r="29" spans="2:7" ht="14.25" hidden="1" customHeight="1" x14ac:dyDescent="0.2">
      <c r="B29" s="377">
        <v>22020302</v>
      </c>
      <c r="C29" s="378" t="s">
        <v>1140</v>
      </c>
      <c r="D29" s="740" t="s">
        <v>1292</v>
      </c>
      <c r="E29" s="551"/>
      <c r="F29" s="552">
        <v>0</v>
      </c>
      <c r="G29" s="552"/>
    </row>
    <row r="30" spans="2:7" x14ac:dyDescent="0.2">
      <c r="B30" s="377">
        <v>22020303</v>
      </c>
      <c r="C30" s="378" t="s">
        <v>1141</v>
      </c>
      <c r="D30" s="740" t="s">
        <v>1293</v>
      </c>
      <c r="E30" s="551">
        <v>286960</v>
      </c>
      <c r="F30" s="552">
        <v>175200</v>
      </c>
      <c r="G30" s="552"/>
    </row>
    <row r="31" spans="2:7" x14ac:dyDescent="0.2">
      <c r="B31" s="377">
        <v>22020304</v>
      </c>
      <c r="C31" s="378" t="s">
        <v>1142</v>
      </c>
      <c r="D31" s="740" t="s">
        <v>1294</v>
      </c>
      <c r="E31" s="551">
        <v>286630</v>
      </c>
      <c r="F31" s="552">
        <v>175200</v>
      </c>
      <c r="G31" s="552"/>
    </row>
    <row r="32" spans="2:7" ht="14.25" hidden="1" customHeight="1" x14ac:dyDescent="0.2">
      <c r="B32" s="377">
        <v>22020305</v>
      </c>
      <c r="C32" s="378" t="s">
        <v>1143</v>
      </c>
      <c r="D32" s="740" t="s">
        <v>1295</v>
      </c>
      <c r="E32" s="551"/>
      <c r="F32" s="552">
        <v>0</v>
      </c>
      <c r="G32" s="552"/>
    </row>
    <row r="33" spans="2:7" ht="14.25" hidden="1" customHeight="1" x14ac:dyDescent="0.2">
      <c r="B33" s="377">
        <v>22020306</v>
      </c>
      <c r="C33" s="378" t="s">
        <v>1144</v>
      </c>
      <c r="D33" s="740" t="s">
        <v>1296</v>
      </c>
      <c r="E33" s="551"/>
      <c r="F33" s="552">
        <v>0</v>
      </c>
      <c r="G33" s="552"/>
    </row>
    <row r="34" spans="2:7" x14ac:dyDescent="0.2">
      <c r="B34" s="377">
        <v>22020307</v>
      </c>
      <c r="C34" s="378" t="s">
        <v>1145</v>
      </c>
      <c r="D34" s="740" t="s">
        <v>1297</v>
      </c>
      <c r="E34" s="551">
        <v>3309360</v>
      </c>
      <c r="F34" s="552">
        <v>2020500</v>
      </c>
      <c r="G34" s="552"/>
    </row>
    <row r="35" spans="2:7" ht="14.25" hidden="1" customHeight="1" x14ac:dyDescent="0.2">
      <c r="B35" s="377">
        <v>22020308</v>
      </c>
      <c r="C35" s="378" t="s">
        <v>1146</v>
      </c>
      <c r="D35" s="740" t="s">
        <v>1298</v>
      </c>
      <c r="E35" s="551"/>
      <c r="F35" s="552">
        <v>0</v>
      </c>
      <c r="G35" s="552"/>
    </row>
    <row r="36" spans="2:7" ht="14.25" hidden="1" customHeight="1" x14ac:dyDescent="0.2">
      <c r="B36" s="377">
        <v>22020309</v>
      </c>
      <c r="C36" s="378" t="s">
        <v>1147</v>
      </c>
      <c r="D36" s="740" t="s">
        <v>1299</v>
      </c>
      <c r="E36" s="551"/>
      <c r="F36" s="552">
        <v>0</v>
      </c>
      <c r="G36" s="552"/>
    </row>
    <row r="37" spans="2:7" ht="15" thickBot="1" x14ac:dyDescent="0.25">
      <c r="B37" s="377">
        <v>22020310</v>
      </c>
      <c r="C37" s="378" t="s">
        <v>1148</v>
      </c>
      <c r="D37" s="740" t="s">
        <v>1300</v>
      </c>
      <c r="E37" s="551">
        <v>857270</v>
      </c>
      <c r="F37" s="552">
        <v>523400</v>
      </c>
      <c r="G37" s="552"/>
    </row>
    <row r="38" spans="2:7" ht="14.25" hidden="1" customHeight="1" x14ac:dyDescent="0.2">
      <c r="B38" s="377">
        <v>22020311</v>
      </c>
      <c r="C38" s="378" t="s">
        <v>1149</v>
      </c>
      <c r="D38" s="740" t="s">
        <v>1301</v>
      </c>
      <c r="E38" s="551"/>
      <c r="F38" s="552">
        <v>0</v>
      </c>
      <c r="G38" s="552"/>
    </row>
    <row r="39" spans="2:7" ht="14.25" hidden="1" customHeight="1" x14ac:dyDescent="0.2">
      <c r="B39" s="377">
        <v>22020312</v>
      </c>
      <c r="C39" s="378" t="s">
        <v>1150</v>
      </c>
      <c r="D39" s="740" t="s">
        <v>1302</v>
      </c>
      <c r="E39" s="551"/>
      <c r="F39" s="552">
        <v>0</v>
      </c>
      <c r="G39" s="552"/>
    </row>
    <row r="40" spans="2:7" ht="15" hidden="1" customHeight="1" thickBot="1" x14ac:dyDescent="0.25">
      <c r="B40" s="377">
        <v>22020313</v>
      </c>
      <c r="C40" s="378" t="s">
        <v>1151</v>
      </c>
      <c r="D40" s="740" t="s">
        <v>1303</v>
      </c>
      <c r="E40" s="551"/>
      <c r="F40" s="552">
        <v>0</v>
      </c>
      <c r="G40" s="552"/>
    </row>
    <row r="41" spans="2:7" ht="15.75" thickBot="1" x14ac:dyDescent="0.3">
      <c r="B41" s="384"/>
      <c r="C41" s="385" t="s">
        <v>1152</v>
      </c>
      <c r="D41" s="741">
        <v>0</v>
      </c>
      <c r="E41" s="559">
        <v>15308070</v>
      </c>
      <c r="F41" s="560">
        <v>9346400</v>
      </c>
      <c r="G41" s="560"/>
    </row>
    <row r="42" spans="2:7" ht="15" x14ac:dyDescent="0.25">
      <c r="B42" s="373">
        <v>22020400</v>
      </c>
      <c r="C42" s="374" t="s">
        <v>60</v>
      </c>
      <c r="D42" s="742"/>
      <c r="E42" s="548"/>
      <c r="F42" s="549"/>
      <c r="G42" s="549"/>
    </row>
    <row r="43" spans="2:7" x14ac:dyDescent="0.2">
      <c r="B43" s="377">
        <v>22020401</v>
      </c>
      <c r="C43" s="378" t="s">
        <v>1153</v>
      </c>
      <c r="D43" s="740" t="s">
        <v>1304</v>
      </c>
      <c r="E43" s="551">
        <v>4987390</v>
      </c>
      <c r="F43" s="552">
        <v>3045000</v>
      </c>
      <c r="G43" s="552"/>
    </row>
    <row r="44" spans="2:7" x14ac:dyDescent="0.2">
      <c r="B44" s="377">
        <v>22020402</v>
      </c>
      <c r="C44" s="378" t="s">
        <v>1154</v>
      </c>
      <c r="D44" s="740" t="s">
        <v>1305</v>
      </c>
      <c r="E44" s="551">
        <v>7544140</v>
      </c>
      <c r="F44" s="552">
        <v>4606000</v>
      </c>
      <c r="G44" s="552"/>
    </row>
    <row r="45" spans="2:7" x14ac:dyDescent="0.2">
      <c r="B45" s="377">
        <v>22020403</v>
      </c>
      <c r="C45" s="378" t="s">
        <v>1155</v>
      </c>
      <c r="D45" s="740" t="s">
        <v>1306</v>
      </c>
      <c r="E45" s="551">
        <v>2497790</v>
      </c>
      <c r="F45" s="552">
        <v>1525000</v>
      </c>
      <c r="G45" s="552"/>
    </row>
    <row r="46" spans="2:7" x14ac:dyDescent="0.2">
      <c r="B46" s="377">
        <v>22020404</v>
      </c>
      <c r="C46" s="378" t="s">
        <v>1156</v>
      </c>
      <c r="D46" s="740" t="s">
        <v>1307</v>
      </c>
      <c r="E46" s="551">
        <v>4284730</v>
      </c>
      <c r="F46" s="552">
        <v>2616000</v>
      </c>
      <c r="G46" s="552"/>
    </row>
    <row r="47" spans="2:7" x14ac:dyDescent="0.2">
      <c r="B47" s="377">
        <v>22020405</v>
      </c>
      <c r="C47" s="378" t="s">
        <v>1157</v>
      </c>
      <c r="D47" s="740" t="s">
        <v>1308</v>
      </c>
      <c r="E47" s="551">
        <v>2184950</v>
      </c>
      <c r="F47" s="552">
        <v>1334000</v>
      </c>
      <c r="G47" s="552"/>
    </row>
    <row r="48" spans="2:7" ht="14.25" hidden="1" customHeight="1" x14ac:dyDescent="0.2">
      <c r="B48" s="377">
        <v>22020406</v>
      </c>
      <c r="C48" s="378" t="s">
        <v>1158</v>
      </c>
      <c r="D48" s="740" t="s">
        <v>1309</v>
      </c>
      <c r="E48" s="551"/>
      <c r="F48" s="552">
        <v>0</v>
      </c>
      <c r="G48" s="552"/>
    </row>
    <row r="49" spans="2:7" ht="14.25" hidden="1" customHeight="1" x14ac:dyDescent="0.2">
      <c r="B49" s="377">
        <v>22020407</v>
      </c>
      <c r="C49" s="378" t="s">
        <v>1159</v>
      </c>
      <c r="D49" s="740" t="s">
        <v>1310</v>
      </c>
      <c r="E49" s="551"/>
      <c r="F49" s="552">
        <v>0</v>
      </c>
      <c r="G49" s="552"/>
    </row>
    <row r="50" spans="2:7" ht="14.25" hidden="1" customHeight="1" x14ac:dyDescent="0.2">
      <c r="B50" s="377">
        <v>22020408</v>
      </c>
      <c r="C50" s="378" t="s">
        <v>1161</v>
      </c>
      <c r="D50" s="740" t="s">
        <v>1311</v>
      </c>
      <c r="E50" s="551"/>
      <c r="F50" s="552">
        <v>0</v>
      </c>
      <c r="G50" s="552"/>
    </row>
    <row r="51" spans="2:7" ht="14.25" hidden="1" customHeight="1" x14ac:dyDescent="0.2">
      <c r="B51" s="377">
        <v>22020409</v>
      </c>
      <c r="C51" s="378" t="s">
        <v>1162</v>
      </c>
      <c r="D51" s="740" t="s">
        <v>1312</v>
      </c>
      <c r="E51" s="551"/>
      <c r="F51" s="552">
        <v>0</v>
      </c>
      <c r="G51" s="552"/>
    </row>
    <row r="52" spans="2:7" ht="14.25" hidden="1" customHeight="1" x14ac:dyDescent="0.2">
      <c r="B52" s="377">
        <v>22020410</v>
      </c>
      <c r="C52" s="378" t="s">
        <v>1163</v>
      </c>
      <c r="D52" s="740" t="s">
        <v>1313</v>
      </c>
      <c r="E52" s="551"/>
      <c r="F52" s="552">
        <v>0</v>
      </c>
      <c r="G52" s="552"/>
    </row>
    <row r="53" spans="2:7" ht="14.25" hidden="1" customHeight="1" x14ac:dyDescent="0.2">
      <c r="B53" s="377">
        <v>22020411</v>
      </c>
      <c r="C53" s="378" t="s">
        <v>1164</v>
      </c>
      <c r="D53" s="740" t="s">
        <v>1314</v>
      </c>
      <c r="E53" s="551"/>
      <c r="F53" s="552">
        <v>0</v>
      </c>
      <c r="G53" s="552"/>
    </row>
    <row r="54" spans="2:7" ht="14.25" hidden="1" customHeight="1" x14ac:dyDescent="0.2">
      <c r="B54" s="377">
        <v>22020412</v>
      </c>
      <c r="C54" s="378" t="s">
        <v>1165</v>
      </c>
      <c r="D54" s="740" t="s">
        <v>1315</v>
      </c>
      <c r="E54" s="551"/>
      <c r="F54" s="552">
        <v>0</v>
      </c>
      <c r="G54" s="552"/>
    </row>
    <row r="55" spans="2:7" ht="15" thickBot="1" x14ac:dyDescent="0.25">
      <c r="B55" s="377">
        <v>22020413</v>
      </c>
      <c r="C55" s="378" t="s">
        <v>1166</v>
      </c>
      <c r="D55" s="740" t="s">
        <v>1316</v>
      </c>
      <c r="E55" s="551">
        <v>2162020</v>
      </c>
      <c r="F55" s="552">
        <v>1320000</v>
      </c>
      <c r="G55" s="552"/>
    </row>
    <row r="56" spans="2:7" ht="15.75" thickBot="1" x14ac:dyDescent="0.3">
      <c r="B56" s="384"/>
      <c r="C56" s="385" t="s">
        <v>1167</v>
      </c>
      <c r="D56" s="741">
        <v>0</v>
      </c>
      <c r="E56" s="559">
        <v>23661020</v>
      </c>
      <c r="F56" s="560">
        <v>14446000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10725750</v>
      </c>
      <c r="F58" s="552">
        <v>6548250</v>
      </c>
      <c r="G58" s="552"/>
    </row>
    <row r="59" spans="2:7" ht="15" hidden="1" customHeight="1" thickBot="1" x14ac:dyDescent="0.25">
      <c r="B59" s="377">
        <v>22020502</v>
      </c>
      <c r="C59" s="378" t="s">
        <v>1169</v>
      </c>
      <c r="D59" s="740" t="s">
        <v>1318</v>
      </c>
      <c r="E59" s="551"/>
      <c r="F59" s="552">
        <v>0</v>
      </c>
      <c r="G59" s="552"/>
    </row>
    <row r="60" spans="2:7" ht="15.75" thickBot="1" x14ac:dyDescent="0.3">
      <c r="B60" s="384"/>
      <c r="C60" s="385" t="s">
        <v>1170</v>
      </c>
      <c r="D60" s="741">
        <v>0</v>
      </c>
      <c r="E60" s="559">
        <v>10725750</v>
      </c>
      <c r="F60" s="560">
        <v>6548250</v>
      </c>
      <c r="G60" s="560"/>
    </row>
    <row r="61" spans="2:7" ht="15" x14ac:dyDescent="0.25">
      <c r="B61" s="373">
        <v>22020600</v>
      </c>
      <c r="C61" s="374" t="s">
        <v>64</v>
      </c>
      <c r="D61" s="742"/>
      <c r="E61" s="548"/>
      <c r="F61" s="549"/>
      <c r="G61" s="549"/>
    </row>
    <row r="62" spans="2:7" x14ac:dyDescent="0.2">
      <c r="B62" s="377">
        <v>22020601</v>
      </c>
      <c r="C62" s="378" t="s">
        <v>1171</v>
      </c>
      <c r="D62" s="740" t="s">
        <v>1319</v>
      </c>
      <c r="E62" s="551">
        <v>2948210</v>
      </c>
      <c r="F62" s="552">
        <v>1800000</v>
      </c>
      <c r="G62" s="552"/>
    </row>
    <row r="63" spans="2:7" ht="14.25" hidden="1" customHeight="1" x14ac:dyDescent="0.2">
      <c r="B63" s="377">
        <v>22020602</v>
      </c>
      <c r="C63" s="378" t="s">
        <v>1172</v>
      </c>
      <c r="D63" s="740" t="s">
        <v>1320</v>
      </c>
      <c r="E63" s="551"/>
      <c r="F63" s="552">
        <v>0</v>
      </c>
      <c r="G63" s="552"/>
    </row>
    <row r="64" spans="2:7" ht="14.25" hidden="1" customHeight="1" x14ac:dyDescent="0.2">
      <c r="B64" s="377">
        <v>22020603</v>
      </c>
      <c r="C64" s="378" t="s">
        <v>1173</v>
      </c>
      <c r="D64" s="740" t="s">
        <v>1321</v>
      </c>
      <c r="E64" s="551"/>
      <c r="F64" s="552">
        <v>0</v>
      </c>
      <c r="G64" s="552"/>
    </row>
    <row r="65" spans="2:7" ht="15" thickBot="1" x14ac:dyDescent="0.25">
      <c r="B65" s="377">
        <v>22020604</v>
      </c>
      <c r="C65" s="378" t="s">
        <v>1174</v>
      </c>
      <c r="D65" s="740" t="s">
        <v>1322</v>
      </c>
      <c r="E65" s="551">
        <v>393090</v>
      </c>
      <c r="F65" s="552">
        <v>240000</v>
      </c>
      <c r="G65" s="552"/>
    </row>
    <row r="66" spans="2:7" ht="14.25" hidden="1" customHeight="1" x14ac:dyDescent="0.2">
      <c r="B66" s="377">
        <v>22020605</v>
      </c>
      <c r="C66" s="378" t="s">
        <v>1175</v>
      </c>
      <c r="D66" s="740" t="s">
        <v>1323</v>
      </c>
      <c r="E66" s="551"/>
      <c r="F66" s="552">
        <v>0</v>
      </c>
      <c r="G66" s="552"/>
    </row>
    <row r="67" spans="2:7" ht="14.25" hidden="1" customHeight="1" x14ac:dyDescent="0.2">
      <c r="B67" s="377">
        <v>22020606</v>
      </c>
      <c r="C67" s="378" t="s">
        <v>1176</v>
      </c>
      <c r="D67" s="740" t="s">
        <v>1324</v>
      </c>
      <c r="E67" s="551"/>
      <c r="F67" s="552">
        <v>0</v>
      </c>
      <c r="G67" s="552"/>
    </row>
    <row r="68" spans="2:7" ht="15" hidden="1" customHeight="1" thickBot="1" x14ac:dyDescent="0.25">
      <c r="B68" s="377">
        <v>22020607</v>
      </c>
      <c r="C68" s="378" t="s">
        <v>1177</v>
      </c>
      <c r="D68" s="740" t="s">
        <v>1325</v>
      </c>
      <c r="E68" s="551"/>
      <c r="F68" s="552">
        <v>0</v>
      </c>
      <c r="G68" s="552"/>
    </row>
    <row r="69" spans="2:7" ht="15.75" thickBot="1" x14ac:dyDescent="0.3">
      <c r="B69" s="384"/>
      <c r="C69" s="385" t="s">
        <v>1178</v>
      </c>
      <c r="D69" s="741">
        <v>0</v>
      </c>
      <c r="E69" s="559">
        <v>3341300</v>
      </c>
      <c r="F69" s="560">
        <v>2040000</v>
      </c>
      <c r="G69" s="560"/>
    </row>
    <row r="70" spans="2:7" ht="15" x14ac:dyDescent="0.25">
      <c r="B70" s="373">
        <v>22020700</v>
      </c>
      <c r="C70" s="374" t="s">
        <v>66</v>
      </c>
      <c r="D70" s="742"/>
      <c r="E70" s="548"/>
      <c r="F70" s="549"/>
      <c r="G70" s="549"/>
    </row>
    <row r="71" spans="2:7" ht="14.25" hidden="1" customHeight="1" x14ac:dyDescent="0.2">
      <c r="B71" s="377">
        <v>22020701</v>
      </c>
      <c r="C71" s="378" t="s">
        <v>1179</v>
      </c>
      <c r="D71" s="740" t="s">
        <v>1326</v>
      </c>
      <c r="E71" s="551"/>
      <c r="F71" s="552">
        <v>0</v>
      </c>
      <c r="G71" s="552"/>
    </row>
    <row r="72" spans="2:7" x14ac:dyDescent="0.2">
      <c r="B72" s="377">
        <v>22020702</v>
      </c>
      <c r="C72" s="378" t="s">
        <v>1180</v>
      </c>
      <c r="D72" s="740" t="s">
        <v>1327</v>
      </c>
      <c r="E72" s="551">
        <v>3439580</v>
      </c>
      <c r="F72" s="552">
        <v>2100000</v>
      </c>
      <c r="G72" s="552"/>
    </row>
    <row r="73" spans="2:7" x14ac:dyDescent="0.2">
      <c r="B73" s="377">
        <v>22020703</v>
      </c>
      <c r="C73" s="378" t="s">
        <v>1181</v>
      </c>
      <c r="D73" s="740" t="s">
        <v>1328</v>
      </c>
      <c r="E73" s="551">
        <v>2293050</v>
      </c>
      <c r="F73" s="552">
        <v>1400000</v>
      </c>
      <c r="G73" s="552"/>
    </row>
    <row r="74" spans="2:7" ht="14.25" hidden="1" customHeight="1" x14ac:dyDescent="0.2">
      <c r="B74" s="377">
        <v>22020704</v>
      </c>
      <c r="C74" s="378" t="s">
        <v>1182</v>
      </c>
      <c r="D74" s="740" t="s">
        <v>1329</v>
      </c>
      <c r="E74" s="551"/>
      <c r="F74" s="552">
        <v>0</v>
      </c>
      <c r="G74" s="552"/>
    </row>
    <row r="75" spans="2:7" ht="14.25" hidden="1" customHeight="1" x14ac:dyDescent="0.2">
      <c r="B75" s="377">
        <v>22020705</v>
      </c>
      <c r="C75" s="378" t="s">
        <v>1183</v>
      </c>
      <c r="D75" s="740" t="s">
        <v>1330</v>
      </c>
      <c r="E75" s="551"/>
      <c r="F75" s="552">
        <v>0</v>
      </c>
      <c r="G75" s="552"/>
    </row>
    <row r="76" spans="2:7" ht="14.25" hidden="1" customHeight="1" x14ac:dyDescent="0.2">
      <c r="B76" s="377">
        <v>22020706</v>
      </c>
      <c r="C76" s="378" t="s">
        <v>1184</v>
      </c>
      <c r="D76" s="740" t="s">
        <v>1331</v>
      </c>
      <c r="E76" s="551"/>
      <c r="F76" s="552">
        <v>0</v>
      </c>
      <c r="G76" s="552"/>
    </row>
    <row r="77" spans="2:7" ht="14.25" hidden="1" customHeight="1" x14ac:dyDescent="0.2">
      <c r="B77" s="377">
        <v>22020707</v>
      </c>
      <c r="C77" s="378" t="s">
        <v>1185</v>
      </c>
      <c r="D77" s="740" t="s">
        <v>1332</v>
      </c>
      <c r="E77" s="551"/>
      <c r="F77" s="552">
        <v>0</v>
      </c>
      <c r="G77" s="552"/>
    </row>
    <row r="78" spans="2:7" x14ac:dyDescent="0.2">
      <c r="B78" s="377">
        <v>22020708</v>
      </c>
      <c r="C78" s="378" t="s">
        <v>1186</v>
      </c>
      <c r="D78" s="740" t="s">
        <v>1333</v>
      </c>
      <c r="E78" s="551">
        <v>982740</v>
      </c>
      <c r="F78" s="552">
        <v>600000</v>
      </c>
      <c r="G78" s="552"/>
    </row>
    <row r="79" spans="2:7" ht="15" thickBot="1" x14ac:dyDescent="0.25">
      <c r="B79" s="377">
        <v>22020709</v>
      </c>
      <c r="C79" s="378" t="s">
        <v>1187</v>
      </c>
      <c r="D79" s="740" t="s">
        <v>1334</v>
      </c>
      <c r="E79" s="551">
        <v>3980080</v>
      </c>
      <c r="F79" s="552">
        <v>2430000</v>
      </c>
      <c r="G79" s="552"/>
    </row>
    <row r="80" spans="2:7" ht="15.75" thickBot="1" x14ac:dyDescent="0.3">
      <c r="B80" s="384"/>
      <c r="C80" s="385" t="s">
        <v>1188</v>
      </c>
      <c r="D80" s="741">
        <v>0</v>
      </c>
      <c r="E80" s="559">
        <v>10695450</v>
      </c>
      <c r="F80" s="560">
        <v>6530000</v>
      </c>
      <c r="G80" s="560"/>
    </row>
    <row r="81" spans="2:7" ht="15" hidden="1" customHeight="1" x14ac:dyDescent="0.25">
      <c r="B81" s="373">
        <v>22020800</v>
      </c>
      <c r="C81" s="374" t="s">
        <v>68</v>
      </c>
      <c r="D81" s="742"/>
      <c r="E81" s="548"/>
      <c r="F81" s="549"/>
      <c r="G81" s="549"/>
    </row>
    <row r="82" spans="2:7" ht="14.25" hidden="1" customHeight="1" x14ac:dyDescent="0.2">
      <c r="B82" s="377">
        <v>22020801</v>
      </c>
      <c r="C82" s="378" t="s">
        <v>1189</v>
      </c>
      <c r="D82" s="740" t="s">
        <v>1335</v>
      </c>
      <c r="E82" s="551"/>
      <c r="F82" s="552">
        <v>0</v>
      </c>
      <c r="G82" s="552"/>
    </row>
    <row r="83" spans="2:7" ht="14.25" hidden="1" customHeight="1" x14ac:dyDescent="0.2">
      <c r="B83" s="377">
        <v>22020802</v>
      </c>
      <c r="C83" s="378" t="s">
        <v>1190</v>
      </c>
      <c r="D83" s="740" t="s">
        <v>1336</v>
      </c>
      <c r="E83" s="551"/>
      <c r="F83" s="552">
        <v>0</v>
      </c>
      <c r="G83" s="552"/>
    </row>
    <row r="84" spans="2:7" ht="14.25" hidden="1" customHeight="1" x14ac:dyDescent="0.2">
      <c r="B84" s="377">
        <v>22020803</v>
      </c>
      <c r="C84" s="378" t="s">
        <v>1191</v>
      </c>
      <c r="D84" s="740" t="s">
        <v>1337</v>
      </c>
      <c r="E84" s="551"/>
      <c r="F84" s="552">
        <v>0</v>
      </c>
      <c r="G84" s="552"/>
    </row>
    <row r="85" spans="2:7" ht="14.25" hidden="1" customHeight="1" x14ac:dyDescent="0.2">
      <c r="B85" s="377">
        <v>22020804</v>
      </c>
      <c r="C85" s="378" t="s">
        <v>1192</v>
      </c>
      <c r="D85" s="740" t="s">
        <v>1338</v>
      </c>
      <c r="E85" s="551"/>
      <c r="F85" s="552">
        <v>0</v>
      </c>
      <c r="G85" s="552"/>
    </row>
    <row r="86" spans="2:7" ht="14.25" hidden="1" customHeight="1" x14ac:dyDescent="0.2">
      <c r="B86" s="377">
        <v>22020805</v>
      </c>
      <c r="C86" s="378" t="s">
        <v>1193</v>
      </c>
      <c r="D86" s="740" t="s">
        <v>1339</v>
      </c>
      <c r="E86" s="551"/>
      <c r="F86" s="552">
        <v>0</v>
      </c>
      <c r="G86" s="552"/>
    </row>
    <row r="87" spans="2:7" ht="15" hidden="1" customHeight="1" thickBot="1" x14ac:dyDescent="0.25">
      <c r="B87" s="377">
        <v>22020806</v>
      </c>
      <c r="C87" s="378" t="s">
        <v>1194</v>
      </c>
      <c r="D87" s="740" t="s">
        <v>1340</v>
      </c>
      <c r="E87" s="551"/>
      <c r="F87" s="552">
        <v>0</v>
      </c>
      <c r="G87" s="552"/>
    </row>
    <row r="88" spans="2:7" ht="15.75" hidden="1" customHeight="1" thickBot="1" x14ac:dyDescent="0.3">
      <c r="B88" s="384"/>
      <c r="C88" s="385" t="s">
        <v>1195</v>
      </c>
      <c r="D88" s="741">
        <v>0</v>
      </c>
      <c r="E88" s="559">
        <v>0</v>
      </c>
      <c r="F88" s="560">
        <v>0</v>
      </c>
      <c r="G88" s="560"/>
    </row>
    <row r="89" spans="2:7" ht="15" x14ac:dyDescent="0.25">
      <c r="B89" s="373">
        <v>22020900</v>
      </c>
      <c r="C89" s="374" t="s">
        <v>70</v>
      </c>
      <c r="D89" s="742"/>
      <c r="E89" s="548"/>
      <c r="F89" s="549"/>
      <c r="G89" s="549"/>
    </row>
    <row r="90" spans="2:7" ht="15" thickBot="1" x14ac:dyDescent="0.25">
      <c r="B90" s="377">
        <v>22020901</v>
      </c>
      <c r="C90" s="378" t="s">
        <v>1196</v>
      </c>
      <c r="D90" s="740" t="s">
        <v>1341</v>
      </c>
      <c r="E90" s="551">
        <v>1377140</v>
      </c>
      <c r="F90" s="552">
        <v>840800</v>
      </c>
      <c r="G90" s="552"/>
    </row>
    <row r="91" spans="2:7" ht="14.25" hidden="1" customHeight="1" x14ac:dyDescent="0.2">
      <c r="B91" s="377">
        <v>22020902</v>
      </c>
      <c r="C91" s="378" t="s">
        <v>1197</v>
      </c>
      <c r="D91" s="740" t="s">
        <v>1342</v>
      </c>
      <c r="E91" s="551"/>
      <c r="F91" s="552">
        <v>0</v>
      </c>
      <c r="G91" s="552"/>
    </row>
    <row r="92" spans="2:7" ht="14.25" hidden="1" customHeight="1" x14ac:dyDescent="0.2">
      <c r="B92" s="377">
        <v>22020904</v>
      </c>
      <c r="C92" s="378" t="s">
        <v>1198</v>
      </c>
      <c r="D92" s="740" t="s">
        <v>1343</v>
      </c>
      <c r="E92" s="551"/>
      <c r="F92" s="552">
        <v>0</v>
      </c>
      <c r="G92" s="552"/>
    </row>
    <row r="93" spans="2:7" ht="14.25" hidden="1" customHeight="1" x14ac:dyDescent="0.2">
      <c r="B93" s="377">
        <v>22020905</v>
      </c>
      <c r="C93" s="378" t="s">
        <v>1199</v>
      </c>
      <c r="D93" s="740" t="s">
        <v>1344</v>
      </c>
      <c r="E93" s="551"/>
      <c r="F93" s="552">
        <v>0</v>
      </c>
      <c r="G93" s="552"/>
    </row>
    <row r="94" spans="2:7" ht="14.25" hidden="1" customHeight="1" x14ac:dyDescent="0.2">
      <c r="B94" s="377">
        <v>22020906</v>
      </c>
      <c r="C94" s="378" t="s">
        <v>1200</v>
      </c>
      <c r="D94" s="740" t="s">
        <v>1345</v>
      </c>
      <c r="E94" s="551"/>
      <c r="F94" s="552">
        <v>0</v>
      </c>
      <c r="G94" s="552"/>
    </row>
    <row r="95" spans="2:7" ht="14.25" hidden="1" customHeight="1" x14ac:dyDescent="0.2">
      <c r="B95" s="377">
        <v>22020907</v>
      </c>
      <c r="C95" s="378" t="s">
        <v>1201</v>
      </c>
      <c r="D95" s="740" t="s">
        <v>1346</v>
      </c>
      <c r="E95" s="551"/>
      <c r="F95" s="552">
        <v>0</v>
      </c>
      <c r="G95" s="552"/>
    </row>
    <row r="96" spans="2:7" ht="15" hidden="1" customHeight="1" thickBot="1" x14ac:dyDescent="0.25">
      <c r="B96" s="377">
        <v>22020908</v>
      </c>
      <c r="C96" s="378" t="s">
        <v>1202</v>
      </c>
      <c r="D96" s="740" t="s">
        <v>1347</v>
      </c>
      <c r="E96" s="551"/>
      <c r="F96" s="552">
        <v>0</v>
      </c>
      <c r="G96" s="552"/>
    </row>
    <row r="97" spans="2:7" ht="15.75" thickBot="1" x14ac:dyDescent="0.3">
      <c r="B97" s="384"/>
      <c r="C97" s="385" t="s">
        <v>1203</v>
      </c>
      <c r="D97" s="741">
        <v>0</v>
      </c>
      <c r="E97" s="559">
        <v>1377140</v>
      </c>
      <c r="F97" s="560">
        <v>840800</v>
      </c>
      <c r="G97" s="560"/>
    </row>
    <row r="98" spans="2:7" ht="15" x14ac:dyDescent="0.25">
      <c r="B98" s="373">
        <v>22021000</v>
      </c>
      <c r="C98" s="374" t="s">
        <v>72</v>
      </c>
      <c r="D98" s="742"/>
      <c r="E98" s="548"/>
      <c r="F98" s="549"/>
      <c r="G98" s="549"/>
    </row>
    <row r="99" spans="2:7" x14ac:dyDescent="0.2">
      <c r="B99" s="377">
        <v>22021001</v>
      </c>
      <c r="C99" s="378" t="s">
        <v>1204</v>
      </c>
      <c r="D99" s="740" t="s">
        <v>1348</v>
      </c>
      <c r="E99" s="551">
        <v>2506630</v>
      </c>
      <c r="F99" s="552">
        <v>1530400</v>
      </c>
      <c r="G99" s="552"/>
    </row>
    <row r="100" spans="2:7" x14ac:dyDescent="0.2">
      <c r="B100" s="377">
        <v>22021002</v>
      </c>
      <c r="C100" s="378" t="s">
        <v>1205</v>
      </c>
      <c r="D100" s="740" t="s">
        <v>1349</v>
      </c>
      <c r="E100" s="551">
        <v>2457990</v>
      </c>
      <c r="F100" s="552">
        <v>1500700</v>
      </c>
      <c r="G100" s="552"/>
    </row>
    <row r="101" spans="2:7" x14ac:dyDescent="0.2">
      <c r="B101" s="377">
        <v>22021003</v>
      </c>
      <c r="C101" s="378" t="s">
        <v>1206</v>
      </c>
      <c r="D101" s="740" t="s">
        <v>1350</v>
      </c>
      <c r="E101" s="551">
        <v>1187150</v>
      </c>
      <c r="F101" s="552">
        <v>724800</v>
      </c>
      <c r="G101" s="552"/>
    </row>
    <row r="102" spans="2:7" hidden="1" x14ac:dyDescent="0.2">
      <c r="B102" s="377">
        <v>22021004</v>
      </c>
      <c r="C102" s="378" t="s">
        <v>1207</v>
      </c>
      <c r="D102" s="740" t="s">
        <v>1351</v>
      </c>
      <c r="E102" s="551">
        <v>0</v>
      </c>
      <c r="F102" s="552">
        <v>0</v>
      </c>
      <c r="G102" s="552"/>
    </row>
    <row r="103" spans="2:7" x14ac:dyDescent="0.2">
      <c r="B103" s="377">
        <v>22021006</v>
      </c>
      <c r="C103" s="378" t="s">
        <v>1208</v>
      </c>
      <c r="D103" s="740" t="s">
        <v>1352</v>
      </c>
      <c r="E103" s="551">
        <v>246670</v>
      </c>
      <c r="F103" s="552">
        <v>150600</v>
      </c>
      <c r="G103" s="552"/>
    </row>
    <row r="104" spans="2:7" x14ac:dyDescent="0.2">
      <c r="B104" s="377">
        <v>22021007</v>
      </c>
      <c r="C104" s="378" t="s">
        <v>1209</v>
      </c>
      <c r="D104" s="740" t="s">
        <v>1353</v>
      </c>
      <c r="E104" s="551">
        <v>2773450</v>
      </c>
      <c r="F104" s="552">
        <v>20000000</v>
      </c>
      <c r="G104" s="552"/>
    </row>
    <row r="105" spans="2:7" x14ac:dyDescent="0.2">
      <c r="B105" s="377">
        <v>22021008</v>
      </c>
      <c r="C105" s="378" t="s">
        <v>1210</v>
      </c>
      <c r="D105" s="740" t="s">
        <v>1354</v>
      </c>
      <c r="E105" s="551">
        <v>900840</v>
      </c>
      <c r="F105" s="552">
        <v>550000</v>
      </c>
      <c r="G105" s="552"/>
    </row>
    <row r="106" spans="2:7" x14ac:dyDescent="0.2">
      <c r="B106" s="377">
        <v>22021009</v>
      </c>
      <c r="C106" s="378" t="s">
        <v>1211</v>
      </c>
      <c r="D106" s="740" t="s">
        <v>1355</v>
      </c>
      <c r="E106" s="551">
        <v>1179280</v>
      </c>
      <c r="F106" s="552">
        <v>720000</v>
      </c>
      <c r="G106" s="552"/>
    </row>
    <row r="107" spans="2:7" x14ac:dyDescent="0.2">
      <c r="B107" s="377">
        <v>22021010</v>
      </c>
      <c r="C107" s="378" t="s">
        <v>1212</v>
      </c>
      <c r="D107" s="740" t="s">
        <v>1356</v>
      </c>
      <c r="E107" s="551">
        <v>4094730</v>
      </c>
      <c r="F107" s="552">
        <v>2500000</v>
      </c>
      <c r="G107" s="552"/>
    </row>
    <row r="108" spans="2:7" x14ac:dyDescent="0.2">
      <c r="B108" s="377">
        <v>22021014</v>
      </c>
      <c r="C108" s="378" t="s">
        <v>1213</v>
      </c>
      <c r="D108" s="740" t="s">
        <v>1357</v>
      </c>
      <c r="E108" s="551">
        <v>4422310</v>
      </c>
      <c r="F108" s="552">
        <v>2700000</v>
      </c>
      <c r="G108" s="552"/>
    </row>
    <row r="109" spans="2:7" ht="14.25" hidden="1" customHeight="1" x14ac:dyDescent="0.2">
      <c r="B109" s="377">
        <v>22021020</v>
      </c>
      <c r="C109" s="378" t="s">
        <v>1214</v>
      </c>
      <c r="D109" s="740" t="s">
        <v>1358</v>
      </c>
      <c r="E109" s="551"/>
      <c r="F109" s="552">
        <v>0</v>
      </c>
      <c r="G109" s="552"/>
    </row>
    <row r="110" spans="2:7" ht="14.25" hidden="1" customHeight="1" x14ac:dyDescent="0.2">
      <c r="B110" s="377">
        <v>22021037</v>
      </c>
      <c r="C110" s="378" t="s">
        <v>1215</v>
      </c>
      <c r="D110" s="740" t="s">
        <v>1359</v>
      </c>
      <c r="E110" s="551"/>
      <c r="F110" s="552">
        <v>0</v>
      </c>
      <c r="G110" s="552"/>
    </row>
    <row r="111" spans="2:7" ht="15" thickBot="1" x14ac:dyDescent="0.25">
      <c r="B111" s="377">
        <v>22021041</v>
      </c>
      <c r="C111" s="378" t="s">
        <v>1216</v>
      </c>
      <c r="D111" s="740" t="s">
        <v>1360</v>
      </c>
      <c r="E111" s="551">
        <v>21928770</v>
      </c>
      <c r="F111" s="552">
        <v>24780950</v>
      </c>
      <c r="G111" s="552"/>
    </row>
    <row r="112" spans="2:7" ht="15" hidden="1" customHeight="1" thickBot="1" x14ac:dyDescent="0.25">
      <c r="B112" s="377">
        <v>22021042</v>
      </c>
      <c r="C112" s="378" t="s">
        <v>1217</v>
      </c>
      <c r="D112" s="740" t="s">
        <v>1361</v>
      </c>
      <c r="E112" s="551"/>
      <c r="F112" s="552">
        <v>0</v>
      </c>
      <c r="G112" s="552"/>
    </row>
    <row r="113" spans="2:7" ht="15.75" thickBot="1" x14ac:dyDescent="0.3">
      <c r="B113" s="384"/>
      <c r="C113" s="385" t="s">
        <v>1219</v>
      </c>
      <c r="D113" s="741">
        <v>0</v>
      </c>
      <c r="E113" s="559">
        <v>41697820</v>
      </c>
      <c r="F113" s="560">
        <v>55157450</v>
      </c>
      <c r="G113" s="560"/>
    </row>
    <row r="114" spans="2:7" ht="15" hidden="1" customHeight="1" x14ac:dyDescent="0.25">
      <c r="B114" s="373">
        <v>22030000</v>
      </c>
      <c r="C114" s="374" t="s">
        <v>1220</v>
      </c>
      <c r="D114" s="742"/>
      <c r="E114" s="548"/>
      <c r="F114" s="549"/>
      <c r="G114" s="549"/>
    </row>
    <row r="115" spans="2:7" ht="15" hidden="1" customHeight="1" x14ac:dyDescent="0.25">
      <c r="B115" s="373">
        <v>22030100</v>
      </c>
      <c r="C115" s="374" t="s">
        <v>74</v>
      </c>
      <c r="D115" s="742"/>
      <c r="E115" s="548"/>
      <c r="F115" s="549"/>
      <c r="G115" s="549"/>
    </row>
    <row r="116" spans="2:7" ht="14.25" hidden="1" customHeight="1" x14ac:dyDescent="0.2">
      <c r="B116" s="377">
        <v>22030101</v>
      </c>
      <c r="C116" s="378" t="s">
        <v>1221</v>
      </c>
      <c r="D116" s="740" t="s">
        <v>1362</v>
      </c>
      <c r="E116" s="551"/>
      <c r="F116" s="552">
        <v>0</v>
      </c>
      <c r="G116" s="552"/>
    </row>
    <row r="117" spans="2:7" ht="14.25" hidden="1" customHeight="1" x14ac:dyDescent="0.2">
      <c r="B117" s="377">
        <v>22030102</v>
      </c>
      <c r="C117" s="378" t="s">
        <v>1222</v>
      </c>
      <c r="D117" s="740" t="s">
        <v>1363</v>
      </c>
      <c r="E117" s="551"/>
      <c r="F117" s="552">
        <v>0</v>
      </c>
      <c r="G117" s="552"/>
    </row>
    <row r="118" spans="2:7" ht="14.25" hidden="1" customHeight="1" x14ac:dyDescent="0.2">
      <c r="B118" s="377">
        <v>22030103</v>
      </c>
      <c r="C118" s="378" t="s">
        <v>1223</v>
      </c>
      <c r="D118" s="740" t="s">
        <v>1364</v>
      </c>
      <c r="E118" s="551"/>
      <c r="F118" s="552">
        <v>0</v>
      </c>
      <c r="G118" s="552"/>
    </row>
    <row r="119" spans="2:7" ht="14.25" hidden="1" customHeight="1" x14ac:dyDescent="0.2">
      <c r="B119" s="377">
        <v>22030104</v>
      </c>
      <c r="C119" s="378" t="s">
        <v>1224</v>
      </c>
      <c r="D119" s="740" t="s">
        <v>1365</v>
      </c>
      <c r="E119" s="551"/>
      <c r="F119" s="552">
        <v>0</v>
      </c>
      <c r="G119" s="552"/>
    </row>
    <row r="120" spans="2:7" ht="14.25" hidden="1" customHeight="1" x14ac:dyDescent="0.2">
      <c r="B120" s="377">
        <v>22030105</v>
      </c>
      <c r="C120" s="378" t="s">
        <v>1225</v>
      </c>
      <c r="D120" s="740" t="s">
        <v>1366</v>
      </c>
      <c r="E120" s="551"/>
      <c r="F120" s="552">
        <v>0</v>
      </c>
      <c r="G120" s="552"/>
    </row>
    <row r="121" spans="2:7" ht="14.25" hidden="1" customHeight="1" x14ac:dyDescent="0.2">
      <c r="B121" s="377">
        <v>22030106</v>
      </c>
      <c r="C121" s="378" t="s">
        <v>688</v>
      </c>
      <c r="D121" s="740" t="s">
        <v>1367</v>
      </c>
      <c r="E121" s="551"/>
      <c r="F121" s="552">
        <v>0</v>
      </c>
      <c r="G121" s="552"/>
    </row>
    <row r="122" spans="2:7" ht="14.25" hidden="1" customHeight="1" x14ac:dyDescent="0.2">
      <c r="B122" s="377">
        <v>22030107</v>
      </c>
      <c r="C122" s="378" t="s">
        <v>1226</v>
      </c>
      <c r="D122" s="740" t="s">
        <v>1368</v>
      </c>
      <c r="E122" s="551"/>
      <c r="F122" s="552">
        <v>0</v>
      </c>
      <c r="G122" s="552"/>
    </row>
    <row r="123" spans="2:7" ht="14.25" hidden="1" customHeight="1" x14ac:dyDescent="0.2">
      <c r="B123" s="377">
        <v>22030108</v>
      </c>
      <c r="C123" s="378" t="s">
        <v>1227</v>
      </c>
      <c r="D123" s="740" t="s">
        <v>1369</v>
      </c>
      <c r="E123" s="551"/>
      <c r="F123" s="552">
        <v>0</v>
      </c>
      <c r="G123" s="552"/>
    </row>
    <row r="124" spans="2:7" ht="15.75" hidden="1" customHeight="1" thickBot="1" x14ac:dyDescent="0.3">
      <c r="B124" s="384"/>
      <c r="C124" s="385" t="s">
        <v>1228</v>
      </c>
      <c r="D124" s="741">
        <v>0</v>
      </c>
      <c r="E124" s="559">
        <v>0</v>
      </c>
      <c r="F124" s="560">
        <v>0</v>
      </c>
      <c r="G124" s="560"/>
    </row>
    <row r="125" spans="2:7" ht="15" x14ac:dyDescent="0.25">
      <c r="B125" s="373">
        <v>22040000</v>
      </c>
      <c r="C125" s="374" t="s">
        <v>1229</v>
      </c>
      <c r="D125" s="742"/>
      <c r="E125" s="548"/>
      <c r="F125" s="549"/>
      <c r="G125" s="549"/>
    </row>
    <row r="126" spans="2:7" ht="15" x14ac:dyDescent="0.25">
      <c r="B126" s="373">
        <v>22040100</v>
      </c>
      <c r="C126" s="374" t="s">
        <v>76</v>
      </c>
      <c r="D126" s="742"/>
      <c r="E126" s="548"/>
      <c r="F126" s="549"/>
      <c r="G126" s="549"/>
    </row>
    <row r="127" spans="2:7" ht="14.25" hidden="1" customHeight="1" x14ac:dyDescent="0.2">
      <c r="B127" s="377">
        <v>22040101</v>
      </c>
      <c r="C127" s="378" t="s">
        <v>1231</v>
      </c>
      <c r="D127" s="740" t="s">
        <v>1370</v>
      </c>
      <c r="E127" s="551"/>
      <c r="F127" s="552">
        <v>0</v>
      </c>
      <c r="G127" s="552"/>
    </row>
    <row r="128" spans="2:7" ht="14.25" hidden="1" customHeight="1" x14ac:dyDescent="0.2">
      <c r="B128" s="377">
        <v>22040103</v>
      </c>
      <c r="C128" s="378" t="s">
        <v>1232</v>
      </c>
      <c r="D128" s="740" t="s">
        <v>1371</v>
      </c>
      <c r="E128" s="551"/>
      <c r="F128" s="552">
        <v>0</v>
      </c>
      <c r="G128" s="552"/>
    </row>
    <row r="129" spans="2:7" ht="14.25" hidden="1" customHeight="1" x14ac:dyDescent="0.2">
      <c r="B129" s="377">
        <v>22040105</v>
      </c>
      <c r="C129" s="378" t="s">
        <v>1233</v>
      </c>
      <c r="D129" s="740" t="s">
        <v>1372</v>
      </c>
      <c r="E129" s="551"/>
      <c r="F129" s="552">
        <v>0</v>
      </c>
      <c r="G129" s="552"/>
    </row>
    <row r="130" spans="2:7" ht="14.25" hidden="1" customHeight="1" x14ac:dyDescent="0.2">
      <c r="B130" s="377">
        <v>22040107</v>
      </c>
      <c r="C130" s="378" t="s">
        <v>1234</v>
      </c>
      <c r="D130" s="740" t="s">
        <v>1373</v>
      </c>
      <c r="E130" s="551"/>
      <c r="F130" s="552">
        <v>0</v>
      </c>
      <c r="G130" s="552"/>
    </row>
    <row r="131" spans="2:7" ht="14.25" hidden="1" customHeight="1" x14ac:dyDescent="0.2">
      <c r="B131" s="377">
        <v>22040109</v>
      </c>
      <c r="C131" s="378" t="s">
        <v>1235</v>
      </c>
      <c r="D131" s="740" t="s">
        <v>1374</v>
      </c>
      <c r="E131" s="551"/>
      <c r="F131" s="552">
        <v>0</v>
      </c>
      <c r="G131" s="552"/>
    </row>
    <row r="132" spans="2:7" ht="15" thickBot="1" x14ac:dyDescent="0.25">
      <c r="B132" s="377">
        <v>22040110</v>
      </c>
      <c r="C132" s="378" t="s">
        <v>1236</v>
      </c>
      <c r="D132" s="740" t="s">
        <v>1375</v>
      </c>
      <c r="E132" s="551">
        <v>4308480</v>
      </c>
      <c r="F132" s="552">
        <v>2630500</v>
      </c>
      <c r="G132" s="552"/>
    </row>
    <row r="133" spans="2:7" ht="15" hidden="1" customHeight="1" thickBot="1" x14ac:dyDescent="0.25">
      <c r="B133" s="377">
        <v>22040111</v>
      </c>
      <c r="C133" s="378" t="s">
        <v>1237</v>
      </c>
      <c r="D133" s="740" t="s">
        <v>1376</v>
      </c>
      <c r="E133" s="551"/>
      <c r="F133" s="552">
        <v>0</v>
      </c>
      <c r="G133" s="552"/>
    </row>
    <row r="134" spans="2:7" ht="15.75" thickBot="1" x14ac:dyDescent="0.3">
      <c r="B134" s="384"/>
      <c r="C134" s="385" t="s">
        <v>1238</v>
      </c>
      <c r="D134" s="741">
        <v>0</v>
      </c>
      <c r="E134" s="559">
        <v>4308480</v>
      </c>
      <c r="F134" s="560">
        <v>2630500</v>
      </c>
      <c r="G134" s="560"/>
    </row>
    <row r="135" spans="2:7" ht="15.75" hidden="1" customHeight="1" thickBot="1" x14ac:dyDescent="0.3">
      <c r="B135" s="373">
        <v>22040200</v>
      </c>
      <c r="C135" s="374" t="s">
        <v>78</v>
      </c>
      <c r="D135" s="742"/>
      <c r="E135" s="548"/>
      <c r="F135" s="549"/>
      <c r="G135" s="549"/>
    </row>
    <row r="136" spans="2:7" ht="15" hidden="1" customHeight="1" thickBot="1" x14ac:dyDescent="0.25">
      <c r="B136" s="377">
        <v>22040203</v>
      </c>
      <c r="C136" s="378" t="s">
        <v>1239</v>
      </c>
      <c r="D136" s="740" t="s">
        <v>1377</v>
      </c>
      <c r="E136" s="551"/>
      <c r="F136" s="552">
        <v>0</v>
      </c>
      <c r="G136" s="552"/>
    </row>
    <row r="137" spans="2:7" ht="15" hidden="1" customHeight="1" thickBot="1" x14ac:dyDescent="0.25">
      <c r="B137" s="377">
        <v>22040204</v>
      </c>
      <c r="C137" s="378" t="s">
        <v>1240</v>
      </c>
      <c r="D137" s="740" t="s">
        <v>1378</v>
      </c>
      <c r="E137" s="551"/>
      <c r="F137" s="552">
        <v>0</v>
      </c>
      <c r="G137" s="552"/>
    </row>
    <row r="138" spans="2:7" ht="15.75" hidden="1" customHeight="1" thickBot="1" x14ac:dyDescent="0.3">
      <c r="B138" s="384"/>
      <c r="C138" s="385" t="s">
        <v>1241</v>
      </c>
      <c r="D138" s="741">
        <v>0</v>
      </c>
      <c r="E138" s="559">
        <v>0</v>
      </c>
      <c r="F138" s="560">
        <v>0</v>
      </c>
      <c r="G138" s="560"/>
    </row>
    <row r="139" spans="2:7" ht="15.75" hidden="1" customHeight="1" thickBot="1" x14ac:dyDescent="0.3">
      <c r="B139" s="373">
        <v>22050000</v>
      </c>
      <c r="C139" s="374" t="s">
        <v>1242</v>
      </c>
      <c r="D139" s="742"/>
      <c r="E139" s="548"/>
      <c r="F139" s="549"/>
      <c r="G139" s="549"/>
    </row>
    <row r="140" spans="2:7" ht="15.75" hidden="1" customHeight="1" thickBot="1" x14ac:dyDescent="0.3">
      <c r="B140" s="373">
        <v>22050100</v>
      </c>
      <c r="C140" s="374" t="s">
        <v>80</v>
      </c>
      <c r="D140" s="742"/>
      <c r="E140" s="548"/>
      <c r="F140" s="549"/>
      <c r="G140" s="549"/>
    </row>
    <row r="141" spans="2:7" ht="15" hidden="1" customHeight="1" thickBot="1" x14ac:dyDescent="0.25">
      <c r="B141" s="377">
        <v>22050101</v>
      </c>
      <c r="C141" s="378" t="s">
        <v>1243</v>
      </c>
      <c r="D141" s="740" t="s">
        <v>1379</v>
      </c>
      <c r="E141" s="551"/>
      <c r="F141" s="552">
        <v>0</v>
      </c>
      <c r="G141" s="552"/>
    </row>
    <row r="142" spans="2:7" ht="15" hidden="1" customHeight="1" thickBot="1" x14ac:dyDescent="0.25">
      <c r="B142" s="377">
        <v>22050102</v>
      </c>
      <c r="C142" s="378" t="s">
        <v>1244</v>
      </c>
      <c r="D142" s="740" t="s">
        <v>1380</v>
      </c>
      <c r="E142" s="551"/>
      <c r="F142" s="552">
        <v>0</v>
      </c>
      <c r="G142" s="552"/>
    </row>
    <row r="143" spans="2:7" ht="15" hidden="1" customHeight="1" thickBot="1" x14ac:dyDescent="0.25">
      <c r="B143" s="377">
        <v>22050104</v>
      </c>
      <c r="C143" s="378" t="s">
        <v>1245</v>
      </c>
      <c r="D143" s="740" t="s">
        <v>1381</v>
      </c>
      <c r="E143" s="551"/>
      <c r="F143" s="552">
        <v>0</v>
      </c>
      <c r="G143" s="552"/>
    </row>
    <row r="144" spans="2:7" ht="15" hidden="1" customHeight="1" thickBot="1" x14ac:dyDescent="0.25">
      <c r="B144" s="377">
        <v>22050105</v>
      </c>
      <c r="C144" s="378" t="s">
        <v>1246</v>
      </c>
      <c r="D144" s="740" t="s">
        <v>1382</v>
      </c>
      <c r="E144" s="551"/>
      <c r="F144" s="552">
        <v>0</v>
      </c>
      <c r="G144" s="552"/>
    </row>
    <row r="145" spans="2:7" ht="15" hidden="1" customHeight="1" thickBot="1" x14ac:dyDescent="0.25">
      <c r="B145" s="377">
        <v>22050106</v>
      </c>
      <c r="C145" s="378" t="s">
        <v>1247</v>
      </c>
      <c r="D145" s="740" t="s">
        <v>1383</v>
      </c>
      <c r="E145" s="551"/>
      <c r="F145" s="552">
        <v>0</v>
      </c>
      <c r="G145" s="552"/>
    </row>
    <row r="146" spans="2:7" ht="15" hidden="1" customHeight="1" thickBot="1" x14ac:dyDescent="0.25">
      <c r="B146" s="377">
        <v>22050107</v>
      </c>
      <c r="C146" s="378" t="s">
        <v>1248</v>
      </c>
      <c r="D146" s="740" t="s">
        <v>1384</v>
      </c>
      <c r="E146" s="551"/>
      <c r="F146" s="552">
        <v>0</v>
      </c>
      <c r="G146" s="552"/>
    </row>
    <row r="147" spans="2:7" ht="15" hidden="1" customHeight="1" thickBot="1" x14ac:dyDescent="0.25">
      <c r="B147" s="377">
        <v>22050108</v>
      </c>
      <c r="C147" s="378" t="s">
        <v>1249</v>
      </c>
      <c r="D147" s="740" t="s">
        <v>1385</v>
      </c>
      <c r="E147" s="551"/>
      <c r="F147" s="552">
        <v>0</v>
      </c>
      <c r="G147" s="552"/>
    </row>
    <row r="148" spans="2:7" ht="15.75" hidden="1" customHeight="1" thickBot="1" x14ac:dyDescent="0.3">
      <c r="B148" s="384"/>
      <c r="C148" s="385" t="s">
        <v>1250</v>
      </c>
      <c r="D148" s="741">
        <v>0</v>
      </c>
      <c r="E148" s="559">
        <v>0</v>
      </c>
      <c r="F148" s="560">
        <v>0</v>
      </c>
      <c r="G148" s="560"/>
    </row>
    <row r="149" spans="2:7" ht="15.75" hidden="1" customHeight="1" thickBot="1" x14ac:dyDescent="0.3">
      <c r="B149" s="373">
        <v>22050200</v>
      </c>
      <c r="C149" s="374" t="s">
        <v>82</v>
      </c>
      <c r="D149" s="740"/>
      <c r="E149" s="743"/>
      <c r="F149" s="552"/>
      <c r="G149" s="552"/>
    </row>
    <row r="150" spans="2:7" ht="15" hidden="1" customHeight="1" thickBot="1" x14ac:dyDescent="0.25">
      <c r="B150" s="377">
        <v>22050201</v>
      </c>
      <c r="C150" s="378" t="s">
        <v>82</v>
      </c>
      <c r="D150" s="740" t="s">
        <v>1386</v>
      </c>
      <c r="E150" s="551"/>
      <c r="F150" s="552">
        <v>0</v>
      </c>
      <c r="G150" s="552"/>
    </row>
    <row r="151" spans="2:7" ht="15.75" hidden="1" customHeight="1" thickBot="1" x14ac:dyDescent="0.3">
      <c r="B151" s="384"/>
      <c r="C151" s="385" t="s">
        <v>1251</v>
      </c>
      <c r="D151" s="741">
        <v>0</v>
      </c>
      <c r="E151" s="559">
        <v>0</v>
      </c>
      <c r="F151" s="560">
        <v>0</v>
      </c>
      <c r="G151" s="560"/>
    </row>
    <row r="152" spans="2:7" ht="15.75" hidden="1" customHeight="1" thickBot="1" x14ac:dyDescent="0.3">
      <c r="B152" s="373">
        <v>22070000</v>
      </c>
      <c r="C152" s="374" t="s">
        <v>1252</v>
      </c>
      <c r="D152" s="742"/>
      <c r="E152" s="548"/>
      <c r="F152" s="549"/>
      <c r="G152" s="549"/>
    </row>
    <row r="153" spans="2:7" ht="15.75" hidden="1" customHeight="1" thickBot="1" x14ac:dyDescent="0.3">
      <c r="B153" s="373">
        <v>22070100</v>
      </c>
      <c r="C153" s="374" t="s">
        <v>84</v>
      </c>
      <c r="D153" s="742"/>
      <c r="E153" s="548"/>
      <c r="F153" s="549"/>
      <c r="G153" s="549"/>
    </row>
    <row r="154" spans="2:7" ht="15" hidden="1" customHeight="1" thickBot="1" x14ac:dyDescent="0.25">
      <c r="B154" s="377">
        <v>22070101</v>
      </c>
      <c r="C154" s="378" t="s">
        <v>1253</v>
      </c>
      <c r="D154" s="740" t="s">
        <v>1387</v>
      </c>
      <c r="E154" s="551"/>
      <c r="F154" s="552">
        <v>0</v>
      </c>
      <c r="G154" s="552"/>
    </row>
    <row r="155" spans="2:7" ht="15" hidden="1" customHeight="1" thickBot="1" x14ac:dyDescent="0.25">
      <c r="B155" s="377">
        <v>22070102</v>
      </c>
      <c r="C155" s="378" t="s">
        <v>1254</v>
      </c>
      <c r="D155" s="740" t="s">
        <v>1388</v>
      </c>
      <c r="E155" s="551"/>
      <c r="F155" s="552">
        <v>0</v>
      </c>
      <c r="G155" s="552"/>
    </row>
    <row r="156" spans="2:7" ht="15" hidden="1" customHeight="1" thickBot="1" x14ac:dyDescent="0.25">
      <c r="B156" s="377">
        <v>22070103</v>
      </c>
      <c r="C156" s="378" t="s">
        <v>1255</v>
      </c>
      <c r="D156" s="740" t="s">
        <v>1389</v>
      </c>
      <c r="E156" s="551"/>
      <c r="F156" s="552">
        <v>0</v>
      </c>
      <c r="G156" s="552"/>
    </row>
    <row r="157" spans="2:7" ht="15" hidden="1" customHeight="1" thickBot="1" x14ac:dyDescent="0.25">
      <c r="B157" s="377">
        <v>22070104</v>
      </c>
      <c r="C157" s="378" t="s">
        <v>1256</v>
      </c>
      <c r="D157" s="740" t="s">
        <v>1390</v>
      </c>
      <c r="E157" s="551"/>
      <c r="F157" s="552">
        <v>0</v>
      </c>
      <c r="G157" s="552"/>
    </row>
    <row r="158" spans="2:7" ht="15.75" hidden="1" customHeight="1" thickBot="1" x14ac:dyDescent="0.3">
      <c r="B158" s="384"/>
      <c r="C158" s="385" t="s">
        <v>1257</v>
      </c>
      <c r="D158" s="741">
        <v>0</v>
      </c>
      <c r="E158" s="559">
        <v>0</v>
      </c>
      <c r="F158" s="560">
        <v>0</v>
      </c>
      <c r="G158" s="560"/>
    </row>
    <row r="159" spans="2:7" ht="15.75" hidden="1" customHeight="1" thickBot="1" x14ac:dyDescent="0.3">
      <c r="B159" s="373">
        <v>22080000</v>
      </c>
      <c r="C159" s="374" t="s">
        <v>86</v>
      </c>
      <c r="D159" s="742"/>
      <c r="E159" s="548"/>
      <c r="F159" s="549"/>
      <c r="G159" s="549"/>
    </row>
    <row r="160" spans="2:7" ht="15.75" hidden="1" customHeight="1" thickBot="1" x14ac:dyDescent="0.3">
      <c r="B160" s="373">
        <v>22080100</v>
      </c>
      <c r="C160" s="374" t="s">
        <v>86</v>
      </c>
      <c r="D160" s="742"/>
      <c r="E160" s="548"/>
      <c r="F160" s="549"/>
      <c r="G160" s="549"/>
    </row>
    <row r="161" spans="2:7" ht="15" hidden="1" customHeight="1" thickBot="1" x14ac:dyDescent="0.25">
      <c r="B161" s="377">
        <v>22080101</v>
      </c>
      <c r="C161" s="378" t="s">
        <v>1258</v>
      </c>
      <c r="D161" s="740" t="s">
        <v>1391</v>
      </c>
      <c r="E161" s="551"/>
      <c r="F161" s="552">
        <v>0</v>
      </c>
      <c r="G161" s="552"/>
    </row>
    <row r="162" spans="2:7" ht="15" hidden="1" customHeight="1" thickBot="1" x14ac:dyDescent="0.25">
      <c r="B162" s="377">
        <v>22080102</v>
      </c>
      <c r="C162" s="378" t="s">
        <v>1259</v>
      </c>
      <c r="D162" s="740" t="s">
        <v>1392</v>
      </c>
      <c r="E162" s="551"/>
      <c r="F162" s="552">
        <v>0</v>
      </c>
      <c r="G162" s="552"/>
    </row>
    <row r="163" spans="2:7" ht="15.75" hidden="1" customHeight="1" thickBot="1" x14ac:dyDescent="0.3">
      <c r="B163" s="384"/>
      <c r="C163" s="385" t="s">
        <v>1260</v>
      </c>
      <c r="D163" s="741">
        <v>0</v>
      </c>
      <c r="E163" s="559">
        <v>0</v>
      </c>
      <c r="F163" s="560">
        <v>0</v>
      </c>
      <c r="G163" s="560"/>
    </row>
    <row r="164" spans="2:7" ht="15.75" hidden="1" customHeight="1" thickBot="1" x14ac:dyDescent="0.3">
      <c r="B164" s="373">
        <v>23000000</v>
      </c>
      <c r="C164" s="374" t="s">
        <v>1261</v>
      </c>
      <c r="D164" s="742"/>
      <c r="E164" s="548"/>
      <c r="F164" s="549"/>
      <c r="G164" s="549"/>
    </row>
    <row r="165" spans="2:7" ht="15.75" hidden="1" customHeight="1" thickBot="1" x14ac:dyDescent="0.3">
      <c r="B165" s="373">
        <v>23040000</v>
      </c>
      <c r="C165" s="374" t="s">
        <v>1261</v>
      </c>
      <c r="D165" s="742"/>
      <c r="E165" s="548"/>
      <c r="F165" s="549"/>
      <c r="G165" s="549"/>
    </row>
    <row r="166" spans="2:7" ht="15.75" hidden="1" customHeight="1" thickBot="1" x14ac:dyDescent="0.3">
      <c r="B166" s="373">
        <v>23040100</v>
      </c>
      <c r="C166" s="374" t="s">
        <v>88</v>
      </c>
      <c r="D166" s="742"/>
      <c r="E166" s="548"/>
      <c r="F166" s="549"/>
      <c r="G166" s="549"/>
    </row>
    <row r="167" spans="2:7" ht="15" hidden="1" customHeight="1" thickBot="1" x14ac:dyDescent="0.25">
      <c r="B167" s="377">
        <v>23040101</v>
      </c>
      <c r="C167" s="378" t="s">
        <v>1262</v>
      </c>
      <c r="D167" s="740" t="s">
        <v>1393</v>
      </c>
      <c r="E167" s="551"/>
      <c r="F167" s="552">
        <v>0</v>
      </c>
      <c r="G167" s="552"/>
    </row>
    <row r="168" spans="2:7" ht="15" hidden="1" customHeight="1" thickBot="1" x14ac:dyDescent="0.25">
      <c r="B168" s="377">
        <v>23040102</v>
      </c>
      <c r="C168" s="378" t="s">
        <v>1263</v>
      </c>
      <c r="D168" s="740" t="s">
        <v>1394</v>
      </c>
      <c r="E168" s="551"/>
      <c r="F168" s="552">
        <v>0</v>
      </c>
      <c r="G168" s="552"/>
    </row>
    <row r="169" spans="2:7" ht="15" hidden="1" customHeight="1" thickBot="1" x14ac:dyDescent="0.25">
      <c r="B169" s="377">
        <v>23040103</v>
      </c>
      <c r="C169" s="378" t="s">
        <v>1264</v>
      </c>
      <c r="D169" s="740" t="s">
        <v>1395</v>
      </c>
      <c r="E169" s="551"/>
      <c r="F169" s="552">
        <v>0</v>
      </c>
      <c r="G169" s="552"/>
    </row>
    <row r="170" spans="2:7" ht="15" hidden="1" customHeight="1" thickBot="1" x14ac:dyDescent="0.25">
      <c r="B170" s="377">
        <v>23040104</v>
      </c>
      <c r="C170" s="378" t="s">
        <v>1265</v>
      </c>
      <c r="D170" s="740" t="s">
        <v>1396</v>
      </c>
      <c r="E170" s="551"/>
      <c r="F170" s="552">
        <v>0</v>
      </c>
      <c r="G170" s="552"/>
    </row>
    <row r="171" spans="2:7" ht="15" hidden="1" customHeight="1" thickBot="1" x14ac:dyDescent="0.25">
      <c r="B171" s="377">
        <v>23040105</v>
      </c>
      <c r="C171" s="378" t="s">
        <v>1266</v>
      </c>
      <c r="D171" s="740" t="s">
        <v>1397</v>
      </c>
      <c r="E171" s="551"/>
      <c r="F171" s="552">
        <v>0</v>
      </c>
      <c r="G171" s="552"/>
    </row>
    <row r="172" spans="2:7" ht="15.75" hidden="1" customHeight="1" thickBot="1" x14ac:dyDescent="0.3">
      <c r="B172" s="384"/>
      <c r="C172" s="385" t="s">
        <v>1267</v>
      </c>
      <c r="D172" s="741">
        <v>0</v>
      </c>
      <c r="E172" s="559">
        <v>0</v>
      </c>
      <c r="F172" s="560">
        <v>0</v>
      </c>
      <c r="G172" s="560"/>
    </row>
    <row r="173" spans="2:7" ht="15.75" hidden="1" customHeight="1" thickBot="1" x14ac:dyDescent="0.3">
      <c r="B173" s="373">
        <v>23050000</v>
      </c>
      <c r="C173" s="374" t="s">
        <v>90</v>
      </c>
      <c r="D173" s="742"/>
      <c r="E173" s="548"/>
      <c r="F173" s="549"/>
      <c r="G173" s="549"/>
    </row>
    <row r="174" spans="2:7" ht="15.75" hidden="1" customHeight="1" thickBot="1" x14ac:dyDescent="0.3">
      <c r="B174" s="373">
        <v>23050100</v>
      </c>
      <c r="C174" s="374" t="s">
        <v>90</v>
      </c>
      <c r="D174" s="742"/>
      <c r="E174" s="548"/>
      <c r="F174" s="549"/>
      <c r="G174" s="549"/>
    </row>
    <row r="175" spans="2:7" ht="15" hidden="1" customHeight="1" thickBot="1" x14ac:dyDescent="0.25">
      <c r="B175" s="377">
        <v>23050101</v>
      </c>
      <c r="C175" s="378" t="s">
        <v>1276</v>
      </c>
      <c r="D175" s="740" t="s">
        <v>1398</v>
      </c>
      <c r="E175" s="551"/>
      <c r="F175" s="552">
        <v>0</v>
      </c>
      <c r="G175" s="552"/>
    </row>
    <row r="176" spans="2:7" ht="15" hidden="1" customHeight="1" thickBot="1" x14ac:dyDescent="0.25">
      <c r="B176" s="377">
        <v>23050102</v>
      </c>
      <c r="C176" s="378" t="s">
        <v>1269</v>
      </c>
      <c r="D176" s="740" t="s">
        <v>1399</v>
      </c>
      <c r="E176" s="551"/>
      <c r="F176" s="552">
        <v>0</v>
      </c>
      <c r="G176" s="552"/>
    </row>
    <row r="177" spans="2:7" ht="15" hidden="1" customHeight="1" thickBot="1" x14ac:dyDescent="0.25">
      <c r="B177" s="377">
        <v>23050103</v>
      </c>
      <c r="C177" s="378" t="s">
        <v>1270</v>
      </c>
      <c r="D177" s="740" t="s">
        <v>1400</v>
      </c>
      <c r="E177" s="551"/>
      <c r="F177" s="552">
        <v>0</v>
      </c>
      <c r="G177" s="552"/>
    </row>
    <row r="178" spans="2:7" ht="15" hidden="1" customHeight="1" thickBot="1" x14ac:dyDescent="0.25">
      <c r="B178" s="377">
        <v>23050104</v>
      </c>
      <c r="C178" s="378" t="s">
        <v>1271</v>
      </c>
      <c r="D178" s="740" t="s">
        <v>1401</v>
      </c>
      <c r="E178" s="551"/>
      <c r="F178" s="552">
        <v>0</v>
      </c>
      <c r="G178" s="552"/>
    </row>
    <row r="179" spans="2:7" ht="15" hidden="1" customHeight="1" thickBot="1" x14ac:dyDescent="0.25">
      <c r="B179" s="377">
        <v>23050105</v>
      </c>
      <c r="C179" s="378" t="s">
        <v>1215</v>
      </c>
      <c r="D179" s="740" t="s">
        <v>1402</v>
      </c>
      <c r="E179" s="551"/>
      <c r="F179" s="552">
        <v>0</v>
      </c>
      <c r="G179" s="552"/>
    </row>
    <row r="180" spans="2:7" ht="15.75" hidden="1" customHeight="1" thickBot="1" x14ac:dyDescent="0.3">
      <c r="B180" s="384"/>
      <c r="C180" s="385" t="s">
        <v>1272</v>
      </c>
      <c r="D180" s="741"/>
      <c r="E180" s="559">
        <v>0</v>
      </c>
      <c r="F180" s="560">
        <v>0</v>
      </c>
      <c r="G180" s="560"/>
    </row>
    <row r="181" spans="2:7" ht="19.5" thickBot="1" x14ac:dyDescent="0.35">
      <c r="B181" s="398"/>
      <c r="C181" s="399" t="s">
        <v>1273</v>
      </c>
      <c r="D181" s="399"/>
      <c r="E181" s="571">
        <v>128574640</v>
      </c>
      <c r="F181" s="572">
        <v>108199200</v>
      </c>
      <c r="G181" s="572"/>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rowBreaks count="1" manualBreakCount="1">
    <brk id="181" min="1" max="5" man="1"/>
  </rowBreaks>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1:G181"/>
  <sheetViews>
    <sheetView view="pageBreakPreview" zoomScale="84" zoomScaleSheetLayoutView="84" workbookViewId="0">
      <pane xSplit="2" ySplit="6" topLeftCell="C134"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965</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t="14.25" hidden="1" customHeight="1" x14ac:dyDescent="0.2">
      <c r="B10" s="377">
        <v>22020101</v>
      </c>
      <c r="C10" s="378" t="s">
        <v>1123</v>
      </c>
      <c r="D10" s="740" t="s">
        <v>1277</v>
      </c>
      <c r="E10" s="551"/>
      <c r="F10" s="552">
        <v>0</v>
      </c>
      <c r="G10" s="552"/>
    </row>
    <row r="11" spans="2:7" x14ac:dyDescent="0.2">
      <c r="B11" s="377">
        <v>22020102</v>
      </c>
      <c r="C11" s="378" t="s">
        <v>1124</v>
      </c>
      <c r="D11" s="740" t="s">
        <v>1278</v>
      </c>
      <c r="E11" s="551">
        <v>17309480</v>
      </c>
      <c r="F11" s="552">
        <v>25000000</v>
      </c>
      <c r="G11" s="552"/>
    </row>
    <row r="12" spans="2:7" ht="14.25" hidden="1" customHeight="1" x14ac:dyDescent="0.2">
      <c r="B12" s="377">
        <v>22020103</v>
      </c>
      <c r="C12" s="378" t="s">
        <v>1125</v>
      </c>
      <c r="D12" s="740" t="s">
        <v>1279</v>
      </c>
      <c r="E12" s="551"/>
      <c r="F12" s="552">
        <v>0</v>
      </c>
      <c r="G12" s="552"/>
    </row>
    <row r="13" spans="2:7" ht="15" thickBot="1" x14ac:dyDescent="0.25">
      <c r="B13" s="377">
        <v>22020104</v>
      </c>
      <c r="C13" s="378" t="s">
        <v>1126</v>
      </c>
      <c r="D13" s="740" t="s">
        <v>1280</v>
      </c>
      <c r="E13" s="551">
        <v>7418350</v>
      </c>
      <c r="F13" s="552">
        <v>12000000</v>
      </c>
      <c r="G13" s="552"/>
    </row>
    <row r="14" spans="2:7" ht="15.75" thickBot="1" x14ac:dyDescent="0.3">
      <c r="B14" s="384"/>
      <c r="C14" s="385" t="s">
        <v>1127</v>
      </c>
      <c r="D14" s="741">
        <v>0</v>
      </c>
      <c r="E14" s="559">
        <v>24727830</v>
      </c>
      <c r="F14" s="560">
        <v>37000000</v>
      </c>
      <c r="G14" s="560"/>
    </row>
    <row r="15" spans="2:7" ht="15" x14ac:dyDescent="0.25">
      <c r="B15" s="373">
        <v>22020200</v>
      </c>
      <c r="C15" s="374" t="s">
        <v>56</v>
      </c>
      <c r="D15" s="742"/>
      <c r="E15" s="548"/>
      <c r="F15" s="549"/>
      <c r="G15" s="549"/>
    </row>
    <row r="16" spans="2:7" x14ac:dyDescent="0.2">
      <c r="B16" s="377">
        <v>22020201</v>
      </c>
      <c r="C16" s="378" t="s">
        <v>1128</v>
      </c>
      <c r="D16" s="740" t="s">
        <v>1281</v>
      </c>
      <c r="E16" s="551">
        <v>10880240</v>
      </c>
      <c r="F16" s="552">
        <v>30000000</v>
      </c>
      <c r="G16" s="552"/>
    </row>
    <row r="17" spans="2:7" x14ac:dyDescent="0.2">
      <c r="B17" s="377">
        <v>22020202</v>
      </c>
      <c r="C17" s="378" t="s">
        <v>1129</v>
      </c>
      <c r="D17" s="740" t="s">
        <v>1282</v>
      </c>
      <c r="E17" s="551">
        <v>9891130</v>
      </c>
      <c r="F17" s="552">
        <v>15000000</v>
      </c>
      <c r="G17" s="552"/>
    </row>
    <row r="18" spans="2:7" x14ac:dyDescent="0.2">
      <c r="B18" s="377">
        <v>22020203</v>
      </c>
      <c r="C18" s="378" t="s">
        <v>1130</v>
      </c>
      <c r="D18" s="740" t="s">
        <v>1283</v>
      </c>
      <c r="E18" s="551">
        <v>17309480</v>
      </c>
      <c r="F18" s="552">
        <v>40000000</v>
      </c>
      <c r="G18" s="552"/>
    </row>
    <row r="19" spans="2:7" x14ac:dyDescent="0.2">
      <c r="B19" s="377">
        <v>22020204</v>
      </c>
      <c r="C19" s="378" t="s">
        <v>1131</v>
      </c>
      <c r="D19" s="740" t="s">
        <v>1284</v>
      </c>
      <c r="E19" s="551">
        <v>0</v>
      </c>
      <c r="F19" s="552">
        <v>500000</v>
      </c>
      <c r="G19" s="552"/>
    </row>
    <row r="20" spans="2:7" ht="14.25" hidden="1" customHeight="1" x14ac:dyDescent="0.2">
      <c r="B20" s="377">
        <v>22020205</v>
      </c>
      <c r="C20" s="378" t="s">
        <v>1132</v>
      </c>
      <c r="D20" s="740" t="s">
        <v>1285</v>
      </c>
      <c r="E20" s="551"/>
      <c r="F20" s="552">
        <v>0</v>
      </c>
      <c r="G20" s="552"/>
    </row>
    <row r="21" spans="2:7" ht="14.25" hidden="1" customHeight="1" x14ac:dyDescent="0.2">
      <c r="B21" s="377">
        <v>22020206</v>
      </c>
      <c r="C21" s="378" t="s">
        <v>1133</v>
      </c>
      <c r="D21" s="740" t="s">
        <v>1286</v>
      </c>
      <c r="E21" s="551"/>
      <c r="F21" s="552">
        <v>0</v>
      </c>
      <c r="G21" s="552"/>
    </row>
    <row r="22" spans="2:7" ht="14.25" hidden="1" customHeight="1" x14ac:dyDescent="0.2">
      <c r="B22" s="377">
        <v>22020207</v>
      </c>
      <c r="C22" s="378" t="s">
        <v>1134</v>
      </c>
      <c r="D22" s="740" t="s">
        <v>1287</v>
      </c>
      <c r="E22" s="551"/>
      <c r="F22" s="552">
        <v>0</v>
      </c>
      <c r="G22" s="552"/>
    </row>
    <row r="23" spans="2:7" ht="14.25" hidden="1" customHeight="1" x14ac:dyDescent="0.2">
      <c r="B23" s="377">
        <v>22020208</v>
      </c>
      <c r="C23" s="378" t="s">
        <v>1135</v>
      </c>
      <c r="D23" s="740" t="s">
        <v>1288</v>
      </c>
      <c r="E23" s="551"/>
      <c r="F23" s="552">
        <v>0</v>
      </c>
      <c r="G23" s="552"/>
    </row>
    <row r="24" spans="2:7" x14ac:dyDescent="0.2">
      <c r="B24" s="377">
        <v>22020209</v>
      </c>
      <c r="C24" s="378" t="s">
        <v>1136</v>
      </c>
      <c r="D24" s="740" t="s">
        <v>1289</v>
      </c>
      <c r="E24" s="551">
        <v>0</v>
      </c>
      <c r="F24" s="552">
        <v>10000000</v>
      </c>
      <c r="G24" s="552"/>
    </row>
    <row r="25" spans="2:7" ht="15" thickBot="1" x14ac:dyDescent="0.25">
      <c r="B25" s="377">
        <v>22020210</v>
      </c>
      <c r="C25" s="378" t="s">
        <v>1137</v>
      </c>
      <c r="D25" s="740" t="s">
        <v>1290</v>
      </c>
      <c r="E25" s="551">
        <v>4945560</v>
      </c>
      <c r="F25" s="552">
        <v>2000000</v>
      </c>
      <c r="G25" s="552"/>
    </row>
    <row r="26" spans="2:7" ht="15.75" thickBot="1" x14ac:dyDescent="0.3">
      <c r="B26" s="384"/>
      <c r="C26" s="385" t="s">
        <v>1138</v>
      </c>
      <c r="D26" s="741">
        <v>0</v>
      </c>
      <c r="E26" s="559">
        <v>43026410</v>
      </c>
      <c r="F26" s="560">
        <v>97500000</v>
      </c>
      <c r="G26" s="560"/>
    </row>
    <row r="27" spans="2:7" ht="15" x14ac:dyDescent="0.25">
      <c r="B27" s="373">
        <v>22020300</v>
      </c>
      <c r="C27" s="374" t="s">
        <v>58</v>
      </c>
      <c r="D27" s="742"/>
      <c r="E27" s="548"/>
      <c r="F27" s="549"/>
      <c r="G27" s="549"/>
    </row>
    <row r="28" spans="2:7" x14ac:dyDescent="0.2">
      <c r="B28" s="377">
        <v>22020301</v>
      </c>
      <c r="C28" s="378" t="s">
        <v>1139</v>
      </c>
      <c r="D28" s="740" t="s">
        <v>1291</v>
      </c>
      <c r="E28" s="551">
        <v>9891130</v>
      </c>
      <c r="F28" s="552">
        <v>20000000</v>
      </c>
      <c r="G28" s="552"/>
    </row>
    <row r="29" spans="2:7" x14ac:dyDescent="0.2">
      <c r="B29" s="377">
        <v>22020302</v>
      </c>
      <c r="C29" s="378" t="s">
        <v>1140</v>
      </c>
      <c r="D29" s="740" t="s">
        <v>1292</v>
      </c>
      <c r="E29" s="551">
        <v>7418350</v>
      </c>
      <c r="F29" s="552">
        <v>10000000</v>
      </c>
      <c r="G29" s="552"/>
    </row>
    <row r="30" spans="2:7" x14ac:dyDescent="0.2">
      <c r="B30" s="377">
        <v>22020303</v>
      </c>
      <c r="C30" s="378" t="s">
        <v>1141</v>
      </c>
      <c r="D30" s="740" t="s">
        <v>1293</v>
      </c>
      <c r="E30" s="551">
        <v>1978230</v>
      </c>
      <c r="F30" s="552">
        <v>1000000</v>
      </c>
      <c r="G30" s="552"/>
    </row>
    <row r="31" spans="2:7" x14ac:dyDescent="0.2">
      <c r="B31" s="377">
        <v>22020304</v>
      </c>
      <c r="C31" s="378" t="s">
        <v>1142</v>
      </c>
      <c r="D31" s="740" t="s">
        <v>1294</v>
      </c>
      <c r="E31" s="551">
        <v>989110</v>
      </c>
      <c r="F31" s="552">
        <v>2000000</v>
      </c>
      <c r="G31" s="552"/>
    </row>
    <row r="32" spans="2:7" x14ac:dyDescent="0.2">
      <c r="B32" s="377">
        <v>22020305</v>
      </c>
      <c r="C32" s="378" t="s">
        <v>1143</v>
      </c>
      <c r="D32" s="740" t="s">
        <v>1295</v>
      </c>
      <c r="E32" s="551">
        <v>3956450</v>
      </c>
      <c r="F32" s="552">
        <v>12000000</v>
      </c>
      <c r="G32" s="552"/>
    </row>
    <row r="33" spans="2:7" x14ac:dyDescent="0.2">
      <c r="B33" s="377">
        <v>22020306</v>
      </c>
      <c r="C33" s="378" t="s">
        <v>1144</v>
      </c>
      <c r="D33" s="740" t="s">
        <v>1296</v>
      </c>
      <c r="E33" s="551">
        <v>989110</v>
      </c>
      <c r="F33" s="552">
        <v>2000000</v>
      </c>
      <c r="G33" s="552"/>
    </row>
    <row r="34" spans="2:7" x14ac:dyDescent="0.2">
      <c r="B34" s="377">
        <v>22020307</v>
      </c>
      <c r="C34" s="378" t="s">
        <v>1145</v>
      </c>
      <c r="D34" s="740" t="s">
        <v>1297</v>
      </c>
      <c r="E34" s="551">
        <v>22255040</v>
      </c>
      <c r="F34" s="552">
        <v>20000000</v>
      </c>
      <c r="G34" s="552"/>
    </row>
    <row r="35" spans="2:7" ht="14.25" hidden="1" customHeight="1" x14ac:dyDescent="0.2">
      <c r="B35" s="377">
        <v>22020308</v>
      </c>
      <c r="C35" s="378" t="s">
        <v>1146</v>
      </c>
      <c r="D35" s="740" t="s">
        <v>1298</v>
      </c>
      <c r="E35" s="551"/>
      <c r="F35" s="552">
        <v>0</v>
      </c>
      <c r="G35" s="552"/>
    </row>
    <row r="36" spans="2:7" x14ac:dyDescent="0.2">
      <c r="B36" s="377">
        <v>22020309</v>
      </c>
      <c r="C36" s="378" t="s">
        <v>1147</v>
      </c>
      <c r="D36" s="740" t="s">
        <v>1299</v>
      </c>
      <c r="E36" s="551">
        <v>148370</v>
      </c>
      <c r="F36" s="552">
        <v>500000</v>
      </c>
      <c r="G36" s="552"/>
    </row>
    <row r="37" spans="2:7" ht="15" thickBot="1" x14ac:dyDescent="0.25">
      <c r="B37" s="377">
        <v>22020310</v>
      </c>
      <c r="C37" s="378" t="s">
        <v>1148</v>
      </c>
      <c r="D37" s="740" t="s">
        <v>1300</v>
      </c>
      <c r="E37" s="551">
        <v>9891130</v>
      </c>
      <c r="F37" s="552">
        <v>5000000</v>
      </c>
      <c r="G37" s="552"/>
    </row>
    <row r="38" spans="2:7" ht="15" hidden="1" customHeight="1" thickBot="1" x14ac:dyDescent="0.25">
      <c r="B38" s="377">
        <v>22020311</v>
      </c>
      <c r="C38" s="378" t="s">
        <v>1149</v>
      </c>
      <c r="D38" s="740" t="s">
        <v>1301</v>
      </c>
      <c r="E38" s="551"/>
      <c r="F38" s="552">
        <v>0</v>
      </c>
      <c r="G38" s="552"/>
    </row>
    <row r="39" spans="2:7" ht="15" hidden="1" customHeight="1" thickBot="1" x14ac:dyDescent="0.25">
      <c r="B39" s="377">
        <v>22020312</v>
      </c>
      <c r="C39" s="378" t="s">
        <v>1150</v>
      </c>
      <c r="D39" s="740" t="s">
        <v>1302</v>
      </c>
      <c r="E39" s="551"/>
      <c r="F39" s="552">
        <v>0</v>
      </c>
      <c r="G39" s="552"/>
    </row>
    <row r="40" spans="2:7" ht="15" hidden="1" customHeight="1" thickBot="1" x14ac:dyDescent="0.25">
      <c r="B40" s="377">
        <v>22020313</v>
      </c>
      <c r="C40" s="378" t="s">
        <v>1151</v>
      </c>
      <c r="D40" s="740" t="s">
        <v>1303</v>
      </c>
      <c r="E40" s="551"/>
      <c r="F40" s="552">
        <v>0</v>
      </c>
      <c r="G40" s="552"/>
    </row>
    <row r="41" spans="2:7" ht="15.75" thickBot="1" x14ac:dyDescent="0.3">
      <c r="B41" s="384"/>
      <c r="C41" s="385" t="s">
        <v>1152</v>
      </c>
      <c r="D41" s="741">
        <v>0</v>
      </c>
      <c r="E41" s="559">
        <v>57516920</v>
      </c>
      <c r="F41" s="560">
        <v>72500000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4945560</v>
      </c>
      <c r="F43" s="552">
        <v>15000000</v>
      </c>
      <c r="G43" s="552"/>
    </row>
    <row r="44" spans="2:7" x14ac:dyDescent="0.2">
      <c r="B44" s="377">
        <v>22020402</v>
      </c>
      <c r="C44" s="378" t="s">
        <v>1154</v>
      </c>
      <c r="D44" s="740" t="s">
        <v>1305</v>
      </c>
      <c r="E44" s="551">
        <v>2472780</v>
      </c>
      <c r="F44" s="552">
        <v>3000000</v>
      </c>
      <c r="G44" s="552"/>
    </row>
    <row r="45" spans="2:7" x14ac:dyDescent="0.2">
      <c r="B45" s="377">
        <v>22020403</v>
      </c>
      <c r="C45" s="378" t="s">
        <v>1155</v>
      </c>
      <c r="D45" s="740" t="s">
        <v>1306</v>
      </c>
      <c r="E45" s="551">
        <v>12363910</v>
      </c>
      <c r="F45" s="552">
        <v>30000000</v>
      </c>
      <c r="G45" s="552"/>
    </row>
    <row r="46" spans="2:7" x14ac:dyDescent="0.2">
      <c r="B46" s="377">
        <v>22020404</v>
      </c>
      <c r="C46" s="378" t="s">
        <v>1156</v>
      </c>
      <c r="D46" s="740" t="s">
        <v>1307</v>
      </c>
      <c r="E46" s="551">
        <v>4945560</v>
      </c>
      <c r="F46" s="552">
        <v>10000000</v>
      </c>
      <c r="G46" s="552"/>
    </row>
    <row r="47" spans="2:7" x14ac:dyDescent="0.2">
      <c r="B47" s="377">
        <v>22020405</v>
      </c>
      <c r="C47" s="378" t="s">
        <v>1157</v>
      </c>
      <c r="D47" s="740" t="s">
        <v>1308</v>
      </c>
      <c r="E47" s="551">
        <v>3956450</v>
      </c>
      <c r="F47" s="552">
        <v>6000000</v>
      </c>
      <c r="G47" s="552"/>
    </row>
    <row r="48" spans="2:7" x14ac:dyDescent="0.2">
      <c r="B48" s="377">
        <v>22020406</v>
      </c>
      <c r="C48" s="378" t="s">
        <v>1158</v>
      </c>
      <c r="D48" s="740" t="s">
        <v>1309</v>
      </c>
      <c r="E48" s="551">
        <v>2472780</v>
      </c>
      <c r="F48" s="552">
        <v>10000000</v>
      </c>
      <c r="G48" s="552"/>
    </row>
    <row r="49" spans="2:7" ht="14.25" hidden="1" customHeight="1" x14ac:dyDescent="0.2">
      <c r="B49" s="377">
        <v>22020407</v>
      </c>
      <c r="C49" s="378" t="s">
        <v>1159</v>
      </c>
      <c r="D49" s="740" t="s">
        <v>1310</v>
      </c>
      <c r="E49" s="551"/>
      <c r="F49" s="552">
        <v>0</v>
      </c>
      <c r="G49" s="552"/>
    </row>
    <row r="50" spans="2:7" ht="14.25" hidden="1" customHeight="1" x14ac:dyDescent="0.2">
      <c r="B50" s="377">
        <v>22020408</v>
      </c>
      <c r="C50" s="378" t="s">
        <v>1161</v>
      </c>
      <c r="D50" s="740" t="s">
        <v>1311</v>
      </c>
      <c r="E50" s="551"/>
      <c r="F50" s="552">
        <v>0</v>
      </c>
      <c r="G50" s="552"/>
    </row>
    <row r="51" spans="2:7" ht="14.25" hidden="1" customHeight="1" x14ac:dyDescent="0.2">
      <c r="B51" s="377">
        <v>22020409</v>
      </c>
      <c r="C51" s="378" t="s">
        <v>1162</v>
      </c>
      <c r="D51" s="740" t="s">
        <v>1312</v>
      </c>
      <c r="E51" s="551"/>
      <c r="F51" s="552">
        <v>0</v>
      </c>
      <c r="G51" s="552"/>
    </row>
    <row r="52" spans="2:7" ht="14.25" hidden="1" customHeight="1" x14ac:dyDescent="0.2">
      <c r="B52" s="377">
        <v>22020410</v>
      </c>
      <c r="C52" s="378" t="s">
        <v>1163</v>
      </c>
      <c r="D52" s="740" t="s">
        <v>1313</v>
      </c>
      <c r="E52" s="551"/>
      <c r="F52" s="552">
        <v>0</v>
      </c>
      <c r="G52" s="552"/>
    </row>
    <row r="53" spans="2:7" ht="14.25" hidden="1" customHeight="1" x14ac:dyDescent="0.2">
      <c r="B53" s="377">
        <v>22020411</v>
      </c>
      <c r="C53" s="378" t="s">
        <v>1164</v>
      </c>
      <c r="D53" s="740" t="s">
        <v>1314</v>
      </c>
      <c r="E53" s="551"/>
      <c r="F53" s="552">
        <v>0</v>
      </c>
      <c r="G53" s="552"/>
    </row>
    <row r="54" spans="2:7" ht="14.25" hidden="1" customHeight="1" x14ac:dyDescent="0.2">
      <c r="B54" s="377">
        <v>22020412</v>
      </c>
      <c r="C54" s="378" t="s">
        <v>1165</v>
      </c>
      <c r="D54" s="740" t="s">
        <v>1315</v>
      </c>
      <c r="E54" s="551"/>
      <c r="F54" s="552">
        <v>0</v>
      </c>
      <c r="G54" s="552"/>
    </row>
    <row r="55" spans="2:7" ht="15" thickBot="1" x14ac:dyDescent="0.25">
      <c r="B55" s="377">
        <v>22020413</v>
      </c>
      <c r="C55" s="378" t="s">
        <v>1166</v>
      </c>
      <c r="D55" s="740" t="s">
        <v>1316</v>
      </c>
      <c r="E55" s="551">
        <v>989110</v>
      </c>
      <c r="F55" s="552">
        <v>5000000</v>
      </c>
      <c r="G55" s="552"/>
    </row>
    <row r="56" spans="2:7" ht="15.75" thickBot="1" x14ac:dyDescent="0.3">
      <c r="B56" s="384"/>
      <c r="C56" s="385" t="s">
        <v>1167</v>
      </c>
      <c r="D56" s="741">
        <v>0</v>
      </c>
      <c r="E56" s="559">
        <v>32146150</v>
      </c>
      <c r="F56" s="560">
        <v>79000000</v>
      </c>
      <c r="G56" s="560"/>
    </row>
    <row r="57" spans="2:7" ht="15" x14ac:dyDescent="0.25">
      <c r="B57" s="373">
        <v>22020500</v>
      </c>
      <c r="C57" s="374" t="s">
        <v>62</v>
      </c>
      <c r="D57" s="742"/>
      <c r="E57" s="548"/>
      <c r="F57" s="549"/>
      <c r="G57" s="549"/>
    </row>
    <row r="58" spans="2:7" x14ac:dyDescent="0.2">
      <c r="B58" s="377">
        <v>22020501</v>
      </c>
      <c r="C58" s="378" t="s">
        <v>1168</v>
      </c>
      <c r="D58" s="740" t="s">
        <v>1317</v>
      </c>
      <c r="E58" s="551">
        <v>14836690</v>
      </c>
      <c r="F58" s="552">
        <v>35000000</v>
      </c>
      <c r="G58" s="552"/>
    </row>
    <row r="59" spans="2:7" ht="15" thickBot="1" x14ac:dyDescent="0.25">
      <c r="B59" s="377">
        <v>22020502</v>
      </c>
      <c r="C59" s="378" t="s">
        <v>1169</v>
      </c>
      <c r="D59" s="740" t="s">
        <v>1318</v>
      </c>
      <c r="E59" s="551">
        <v>32146170</v>
      </c>
      <c r="F59" s="552">
        <v>60000000</v>
      </c>
      <c r="G59" s="552"/>
    </row>
    <row r="60" spans="2:7" ht="15.75" thickBot="1" x14ac:dyDescent="0.3">
      <c r="B60" s="384"/>
      <c r="C60" s="385" t="s">
        <v>1170</v>
      </c>
      <c r="D60" s="741">
        <v>0</v>
      </c>
      <c r="E60" s="559">
        <v>46982860</v>
      </c>
      <c r="F60" s="560">
        <v>95000000</v>
      </c>
      <c r="G60" s="560"/>
    </row>
    <row r="61" spans="2:7" ht="15" x14ac:dyDescent="0.25">
      <c r="B61" s="373">
        <v>22020600</v>
      </c>
      <c r="C61" s="374" t="s">
        <v>64</v>
      </c>
      <c r="D61" s="742"/>
      <c r="E61" s="548"/>
      <c r="F61" s="549"/>
      <c r="G61" s="549"/>
    </row>
    <row r="62" spans="2:7" x14ac:dyDescent="0.2">
      <c r="B62" s="377">
        <v>22020601</v>
      </c>
      <c r="C62" s="378" t="s">
        <v>1171</v>
      </c>
      <c r="D62" s="740" t="s">
        <v>1319</v>
      </c>
      <c r="E62" s="551">
        <v>39564510</v>
      </c>
      <c r="F62" s="552">
        <v>85000000</v>
      </c>
      <c r="G62" s="552"/>
    </row>
    <row r="63" spans="2:7" ht="14.25" hidden="1" customHeight="1" x14ac:dyDescent="0.2">
      <c r="B63" s="377">
        <v>22020602</v>
      </c>
      <c r="C63" s="378" t="s">
        <v>1172</v>
      </c>
      <c r="D63" s="740" t="s">
        <v>1320</v>
      </c>
      <c r="E63" s="551"/>
      <c r="F63" s="552">
        <v>0</v>
      </c>
      <c r="G63" s="552"/>
    </row>
    <row r="64" spans="2:7" x14ac:dyDescent="0.2">
      <c r="B64" s="377">
        <v>22020603</v>
      </c>
      <c r="C64" s="378" t="s">
        <v>1173</v>
      </c>
      <c r="D64" s="740" t="s">
        <v>1321</v>
      </c>
      <c r="E64" s="551">
        <v>5934680</v>
      </c>
      <c r="F64" s="552">
        <v>10000000</v>
      </c>
      <c r="G64" s="552"/>
    </row>
    <row r="65" spans="2:7" ht="14.25" hidden="1" customHeight="1" x14ac:dyDescent="0.2">
      <c r="B65" s="377">
        <v>22020604</v>
      </c>
      <c r="C65" s="378" t="s">
        <v>1174</v>
      </c>
      <c r="D65" s="740" t="s">
        <v>1322</v>
      </c>
      <c r="E65" s="551"/>
      <c r="F65" s="552">
        <v>0</v>
      </c>
      <c r="G65" s="552"/>
    </row>
    <row r="66" spans="2:7" ht="15" thickBot="1" x14ac:dyDescent="0.25">
      <c r="B66" s="377">
        <v>22020605</v>
      </c>
      <c r="C66" s="378" t="s">
        <v>1175</v>
      </c>
      <c r="D66" s="740" t="s">
        <v>1323</v>
      </c>
      <c r="E66" s="551">
        <v>29673390</v>
      </c>
      <c r="F66" s="552">
        <v>55000000</v>
      </c>
      <c r="G66" s="552"/>
    </row>
    <row r="67" spans="2:7" ht="15" hidden="1" customHeight="1" thickBot="1" x14ac:dyDescent="0.25">
      <c r="B67" s="377">
        <v>22020606</v>
      </c>
      <c r="C67" s="378" t="s">
        <v>1176</v>
      </c>
      <c r="D67" s="740" t="s">
        <v>1324</v>
      </c>
      <c r="E67" s="551"/>
      <c r="F67" s="552">
        <v>0</v>
      </c>
      <c r="G67" s="552"/>
    </row>
    <row r="68" spans="2:7" ht="15" hidden="1" customHeight="1" thickBot="1" x14ac:dyDescent="0.25">
      <c r="B68" s="377">
        <v>22020607</v>
      </c>
      <c r="C68" s="378" t="s">
        <v>1177</v>
      </c>
      <c r="D68" s="740" t="s">
        <v>1325</v>
      </c>
      <c r="E68" s="551"/>
      <c r="F68" s="552">
        <v>0</v>
      </c>
      <c r="G68" s="552"/>
    </row>
    <row r="69" spans="2:7" ht="15.75" thickBot="1" x14ac:dyDescent="0.3">
      <c r="B69" s="384"/>
      <c r="C69" s="385" t="s">
        <v>1178</v>
      </c>
      <c r="D69" s="741">
        <v>0</v>
      </c>
      <c r="E69" s="559">
        <v>75172580</v>
      </c>
      <c r="F69" s="560">
        <v>150000000</v>
      </c>
      <c r="G69" s="560"/>
    </row>
    <row r="70" spans="2:7" ht="15" x14ac:dyDescent="0.25">
      <c r="B70" s="373">
        <v>22020700</v>
      </c>
      <c r="C70" s="374" t="s">
        <v>66</v>
      </c>
      <c r="D70" s="742"/>
      <c r="E70" s="548"/>
      <c r="F70" s="549"/>
      <c r="G70" s="549"/>
    </row>
    <row r="71" spans="2:7" x14ac:dyDescent="0.2">
      <c r="B71" s="377">
        <v>22020701</v>
      </c>
      <c r="C71" s="378" t="s">
        <v>1179</v>
      </c>
      <c r="D71" s="740" t="s">
        <v>1326</v>
      </c>
      <c r="E71" s="551">
        <v>2967340</v>
      </c>
      <c r="F71" s="552">
        <v>1000000</v>
      </c>
      <c r="G71" s="552"/>
    </row>
    <row r="72" spans="2:7" ht="14.25" hidden="1" customHeight="1" x14ac:dyDescent="0.2">
      <c r="B72" s="377">
        <v>22020702</v>
      </c>
      <c r="C72" s="378" t="s">
        <v>1180</v>
      </c>
      <c r="D72" s="740" t="s">
        <v>1327</v>
      </c>
      <c r="E72" s="551"/>
      <c r="F72" s="552">
        <v>0</v>
      </c>
      <c r="G72" s="552"/>
    </row>
    <row r="73" spans="2:7" x14ac:dyDescent="0.2">
      <c r="B73" s="377">
        <v>22020703</v>
      </c>
      <c r="C73" s="378" t="s">
        <v>1181</v>
      </c>
      <c r="D73" s="740" t="s">
        <v>1328</v>
      </c>
      <c r="E73" s="551">
        <v>1483670</v>
      </c>
      <c r="F73" s="552">
        <v>0</v>
      </c>
      <c r="G73" s="552"/>
    </row>
    <row r="74" spans="2:7" x14ac:dyDescent="0.2">
      <c r="B74" s="377">
        <v>22020704</v>
      </c>
      <c r="C74" s="378" t="s">
        <v>1182</v>
      </c>
      <c r="D74" s="740" t="s">
        <v>1329</v>
      </c>
      <c r="E74" s="551">
        <v>2967340</v>
      </c>
      <c r="F74" s="552">
        <v>40000000</v>
      </c>
      <c r="G74" s="552"/>
    </row>
    <row r="75" spans="2:7" ht="14.25" hidden="1" customHeight="1" x14ac:dyDescent="0.2">
      <c r="B75" s="377">
        <v>22020705</v>
      </c>
      <c r="C75" s="378" t="s">
        <v>1183</v>
      </c>
      <c r="D75" s="740" t="s">
        <v>1330</v>
      </c>
      <c r="E75" s="551"/>
      <c r="F75" s="552">
        <v>0</v>
      </c>
      <c r="G75" s="552"/>
    </row>
    <row r="76" spans="2:7" x14ac:dyDescent="0.2">
      <c r="B76" s="377">
        <v>22020706</v>
      </c>
      <c r="C76" s="378" t="s">
        <v>1184</v>
      </c>
      <c r="D76" s="740" t="s">
        <v>1331</v>
      </c>
      <c r="E76" s="551">
        <v>989110</v>
      </c>
      <c r="F76" s="552">
        <v>0</v>
      </c>
      <c r="G76" s="552"/>
    </row>
    <row r="77" spans="2:7" ht="14.25" hidden="1" customHeight="1" x14ac:dyDescent="0.2">
      <c r="B77" s="377">
        <v>22020707</v>
      </c>
      <c r="C77" s="378" t="s">
        <v>1185</v>
      </c>
      <c r="D77" s="740" t="s">
        <v>1332</v>
      </c>
      <c r="E77" s="551"/>
      <c r="F77" s="552">
        <v>0</v>
      </c>
      <c r="G77" s="552"/>
    </row>
    <row r="78" spans="2:7" ht="14.25" hidden="1" customHeight="1" x14ac:dyDescent="0.2">
      <c r="B78" s="377">
        <v>22020708</v>
      </c>
      <c r="C78" s="378" t="s">
        <v>1186</v>
      </c>
      <c r="D78" s="740" t="s">
        <v>1333</v>
      </c>
      <c r="E78" s="551"/>
      <c r="F78" s="552">
        <v>0</v>
      </c>
      <c r="G78" s="552"/>
    </row>
    <row r="79" spans="2:7" ht="15" thickBot="1" x14ac:dyDescent="0.25">
      <c r="B79" s="377">
        <v>22020709</v>
      </c>
      <c r="C79" s="378" t="s">
        <v>1187</v>
      </c>
      <c r="D79" s="740" t="s">
        <v>1334</v>
      </c>
      <c r="E79" s="551">
        <v>3461900</v>
      </c>
      <c r="F79" s="552">
        <v>6500000</v>
      </c>
      <c r="G79" s="552"/>
    </row>
    <row r="80" spans="2:7" ht="15.75" thickBot="1" x14ac:dyDescent="0.3">
      <c r="B80" s="384"/>
      <c r="C80" s="385" t="s">
        <v>1188</v>
      </c>
      <c r="D80" s="741">
        <v>0</v>
      </c>
      <c r="E80" s="559">
        <v>11869360</v>
      </c>
      <c r="F80" s="560">
        <v>47500000</v>
      </c>
      <c r="G80" s="560"/>
    </row>
    <row r="81" spans="2:7" ht="15" x14ac:dyDescent="0.25">
      <c r="B81" s="373">
        <v>22020800</v>
      </c>
      <c r="C81" s="374" t="s">
        <v>68</v>
      </c>
      <c r="D81" s="742"/>
      <c r="E81" s="548"/>
      <c r="F81" s="549"/>
      <c r="G81" s="549"/>
    </row>
    <row r="82" spans="2:7" x14ac:dyDescent="0.2">
      <c r="B82" s="377">
        <v>22020801</v>
      </c>
      <c r="C82" s="378" t="s">
        <v>1189</v>
      </c>
      <c r="D82" s="740" t="s">
        <v>1335</v>
      </c>
      <c r="E82" s="551">
        <v>9891130</v>
      </c>
      <c r="F82" s="552">
        <v>15000000</v>
      </c>
      <c r="G82" s="552"/>
    </row>
    <row r="83" spans="2:7" x14ac:dyDescent="0.2">
      <c r="B83" s="377">
        <v>22020802</v>
      </c>
      <c r="C83" s="378" t="s">
        <v>1190</v>
      </c>
      <c r="D83" s="740" t="s">
        <v>1336</v>
      </c>
      <c r="E83" s="551">
        <v>197820</v>
      </c>
      <c r="F83" s="552">
        <v>0</v>
      </c>
      <c r="G83" s="552"/>
    </row>
    <row r="84" spans="2:7" ht="15" thickBot="1" x14ac:dyDescent="0.25">
      <c r="B84" s="377">
        <v>22020803</v>
      </c>
      <c r="C84" s="378" t="s">
        <v>1191</v>
      </c>
      <c r="D84" s="740" t="s">
        <v>1337</v>
      </c>
      <c r="E84" s="551">
        <v>9891130</v>
      </c>
      <c r="F84" s="552">
        <v>25000000</v>
      </c>
      <c r="G84" s="552"/>
    </row>
    <row r="85" spans="2:7" ht="15" hidden="1" customHeight="1" thickBot="1" x14ac:dyDescent="0.25">
      <c r="B85" s="377">
        <v>22020804</v>
      </c>
      <c r="C85" s="378" t="s">
        <v>1192</v>
      </c>
      <c r="D85" s="740" t="s">
        <v>1338</v>
      </c>
      <c r="E85" s="551"/>
      <c r="F85" s="552">
        <v>0</v>
      </c>
      <c r="G85" s="552"/>
    </row>
    <row r="86" spans="2:7" ht="15" hidden="1" customHeight="1" thickBot="1" x14ac:dyDescent="0.25">
      <c r="B86" s="377">
        <v>22020805</v>
      </c>
      <c r="C86" s="378" t="s">
        <v>1193</v>
      </c>
      <c r="D86" s="740" t="s">
        <v>1339</v>
      </c>
      <c r="E86" s="551"/>
      <c r="F86" s="552">
        <v>0</v>
      </c>
      <c r="G86" s="552"/>
    </row>
    <row r="87" spans="2:7" ht="15" hidden="1" customHeight="1" thickBot="1" x14ac:dyDescent="0.25">
      <c r="B87" s="377">
        <v>22020806</v>
      </c>
      <c r="C87" s="378" t="s">
        <v>1194</v>
      </c>
      <c r="D87" s="740" t="s">
        <v>1340</v>
      </c>
      <c r="E87" s="551"/>
      <c r="F87" s="552">
        <v>0</v>
      </c>
      <c r="G87" s="552"/>
    </row>
    <row r="88" spans="2:7" ht="15.75" thickBot="1" x14ac:dyDescent="0.3">
      <c r="B88" s="384"/>
      <c r="C88" s="385" t="s">
        <v>1195</v>
      </c>
      <c r="D88" s="741">
        <v>0</v>
      </c>
      <c r="E88" s="559">
        <v>19980080</v>
      </c>
      <c r="F88" s="560">
        <v>40000000</v>
      </c>
      <c r="G88" s="560"/>
    </row>
    <row r="89" spans="2:7" ht="15" x14ac:dyDescent="0.25">
      <c r="B89" s="373">
        <v>22020900</v>
      </c>
      <c r="C89" s="374" t="s">
        <v>70</v>
      </c>
      <c r="D89" s="742"/>
      <c r="E89" s="548"/>
      <c r="F89" s="549"/>
      <c r="G89" s="549"/>
    </row>
    <row r="90" spans="2:7" x14ac:dyDescent="0.2">
      <c r="B90" s="377">
        <v>22020901</v>
      </c>
      <c r="C90" s="378" t="s">
        <v>1196</v>
      </c>
      <c r="D90" s="740" t="s">
        <v>1341</v>
      </c>
      <c r="E90" s="551">
        <v>989110</v>
      </c>
      <c r="F90" s="552">
        <v>1700000</v>
      </c>
      <c r="G90" s="552"/>
    </row>
    <row r="91" spans="2:7" ht="15" thickBot="1" x14ac:dyDescent="0.25">
      <c r="B91" s="377">
        <v>22020902</v>
      </c>
      <c r="C91" s="378" t="s">
        <v>1197</v>
      </c>
      <c r="D91" s="740" t="s">
        <v>1342</v>
      </c>
      <c r="E91" s="551">
        <v>9891130</v>
      </c>
      <c r="F91" s="552">
        <v>20000000</v>
      </c>
      <c r="G91" s="552"/>
    </row>
    <row r="92" spans="2:7" ht="15" hidden="1" customHeight="1" thickBot="1" x14ac:dyDescent="0.25">
      <c r="B92" s="377">
        <v>22020904</v>
      </c>
      <c r="C92" s="378" t="s">
        <v>1198</v>
      </c>
      <c r="D92" s="740" t="s">
        <v>1343</v>
      </c>
      <c r="E92" s="551"/>
      <c r="F92" s="552">
        <v>0</v>
      </c>
      <c r="G92" s="552"/>
    </row>
    <row r="93" spans="2:7" ht="15" hidden="1" customHeight="1" thickBot="1" x14ac:dyDescent="0.25">
      <c r="B93" s="377">
        <v>22020905</v>
      </c>
      <c r="C93" s="378" t="s">
        <v>1199</v>
      </c>
      <c r="D93" s="740" t="s">
        <v>1344</v>
      </c>
      <c r="E93" s="551"/>
      <c r="F93" s="552">
        <v>0</v>
      </c>
      <c r="G93" s="552"/>
    </row>
    <row r="94" spans="2:7" ht="15" hidden="1" customHeight="1" thickBot="1" x14ac:dyDescent="0.25">
      <c r="B94" s="377">
        <v>22020906</v>
      </c>
      <c r="C94" s="378" t="s">
        <v>1200</v>
      </c>
      <c r="D94" s="740" t="s">
        <v>1345</v>
      </c>
      <c r="E94" s="551"/>
      <c r="F94" s="552">
        <v>0</v>
      </c>
      <c r="G94" s="552"/>
    </row>
    <row r="95" spans="2:7" ht="15" hidden="1" customHeight="1" thickBot="1" x14ac:dyDescent="0.25">
      <c r="B95" s="377">
        <v>22020907</v>
      </c>
      <c r="C95" s="378" t="s">
        <v>1201</v>
      </c>
      <c r="D95" s="740" t="s">
        <v>1346</v>
      </c>
      <c r="E95" s="551"/>
      <c r="F95" s="552">
        <v>0</v>
      </c>
      <c r="G95" s="552"/>
    </row>
    <row r="96" spans="2:7" ht="15" hidden="1" customHeight="1" thickBot="1" x14ac:dyDescent="0.25">
      <c r="B96" s="377">
        <v>22020908</v>
      </c>
      <c r="C96" s="378" t="s">
        <v>1202</v>
      </c>
      <c r="D96" s="740" t="s">
        <v>1347</v>
      </c>
      <c r="E96" s="551"/>
      <c r="F96" s="552">
        <v>0</v>
      </c>
      <c r="G96" s="552"/>
    </row>
    <row r="97" spans="2:7" ht="15.75" thickBot="1" x14ac:dyDescent="0.3">
      <c r="B97" s="384"/>
      <c r="C97" s="385" t="s">
        <v>1203</v>
      </c>
      <c r="D97" s="741">
        <v>0</v>
      </c>
      <c r="E97" s="559">
        <v>10880240</v>
      </c>
      <c r="F97" s="560">
        <v>21700000</v>
      </c>
      <c r="G97" s="560"/>
    </row>
    <row r="98" spans="2:7" ht="15" x14ac:dyDescent="0.25">
      <c r="B98" s="373">
        <v>22021000</v>
      </c>
      <c r="C98" s="374" t="s">
        <v>72</v>
      </c>
      <c r="D98" s="742"/>
      <c r="E98" s="548"/>
      <c r="F98" s="549"/>
      <c r="G98" s="549"/>
    </row>
    <row r="99" spans="2:7" x14ac:dyDescent="0.2">
      <c r="B99" s="377">
        <v>22021001</v>
      </c>
      <c r="C99" s="378" t="s">
        <v>1204</v>
      </c>
      <c r="D99" s="740" t="s">
        <v>1348</v>
      </c>
      <c r="E99" s="551">
        <v>4945560</v>
      </c>
      <c r="F99" s="552">
        <v>15000000</v>
      </c>
      <c r="G99" s="552"/>
    </row>
    <row r="100" spans="2:7" x14ac:dyDescent="0.2">
      <c r="B100" s="377">
        <v>22021002</v>
      </c>
      <c r="C100" s="378" t="s">
        <v>1205</v>
      </c>
      <c r="D100" s="740" t="s">
        <v>1349</v>
      </c>
      <c r="E100" s="551">
        <v>22255040</v>
      </c>
      <c r="F100" s="552">
        <v>25000000</v>
      </c>
      <c r="G100" s="552"/>
    </row>
    <row r="101" spans="2:7" x14ac:dyDescent="0.2">
      <c r="B101" s="377">
        <v>22021003</v>
      </c>
      <c r="C101" s="378" t="s">
        <v>1206</v>
      </c>
      <c r="D101" s="740" t="s">
        <v>1350</v>
      </c>
      <c r="E101" s="551">
        <v>3709170</v>
      </c>
      <c r="F101" s="552">
        <v>8000000</v>
      </c>
      <c r="G101" s="552"/>
    </row>
    <row r="102" spans="2:7" x14ac:dyDescent="0.2">
      <c r="B102" s="377">
        <v>22021004</v>
      </c>
      <c r="C102" s="378" t="s">
        <v>1207</v>
      </c>
      <c r="D102" s="740" t="s">
        <v>1351</v>
      </c>
      <c r="E102" s="551">
        <v>1236390</v>
      </c>
      <c r="F102" s="552">
        <v>5000000</v>
      </c>
      <c r="G102" s="552"/>
    </row>
    <row r="103" spans="2:7" x14ac:dyDescent="0.2">
      <c r="B103" s="377">
        <v>22021006</v>
      </c>
      <c r="C103" s="378" t="s">
        <v>1208</v>
      </c>
      <c r="D103" s="740" t="s">
        <v>1352</v>
      </c>
      <c r="E103" s="551">
        <v>2967340</v>
      </c>
      <c r="F103" s="552">
        <v>8000000</v>
      </c>
      <c r="G103" s="552"/>
    </row>
    <row r="104" spans="2:7" x14ac:dyDescent="0.2">
      <c r="B104" s="377">
        <v>22021007</v>
      </c>
      <c r="C104" s="378" t="s">
        <v>1209</v>
      </c>
      <c r="D104" s="740" t="s">
        <v>1353</v>
      </c>
      <c r="E104" s="551">
        <v>4945560</v>
      </c>
      <c r="F104" s="552">
        <v>10000000</v>
      </c>
      <c r="G104" s="552"/>
    </row>
    <row r="105" spans="2:7" x14ac:dyDescent="0.2">
      <c r="B105" s="377">
        <v>22021008</v>
      </c>
      <c r="C105" s="378" t="s">
        <v>1210</v>
      </c>
      <c r="D105" s="740" t="s">
        <v>1354</v>
      </c>
      <c r="E105" s="551">
        <v>4451010</v>
      </c>
      <c r="F105" s="552">
        <v>10000000</v>
      </c>
      <c r="G105" s="552"/>
    </row>
    <row r="106" spans="2:7" x14ac:dyDescent="0.2">
      <c r="B106" s="377">
        <v>22021009</v>
      </c>
      <c r="C106" s="378" t="s">
        <v>1211</v>
      </c>
      <c r="D106" s="740" t="s">
        <v>1355</v>
      </c>
      <c r="E106" s="551">
        <v>989100</v>
      </c>
      <c r="F106" s="552">
        <v>5000000</v>
      </c>
      <c r="G106" s="552"/>
    </row>
    <row r="107" spans="2:7" x14ac:dyDescent="0.2">
      <c r="B107" s="377">
        <v>22021010</v>
      </c>
      <c r="C107" s="378" t="s">
        <v>1212</v>
      </c>
      <c r="D107" s="740" t="s">
        <v>1356</v>
      </c>
      <c r="E107" s="551">
        <v>8407460</v>
      </c>
      <c r="F107" s="552">
        <v>15000000</v>
      </c>
      <c r="G107" s="552"/>
    </row>
    <row r="108" spans="2:7" x14ac:dyDescent="0.2">
      <c r="B108" s="377">
        <v>22021014</v>
      </c>
      <c r="C108" s="378" t="s">
        <v>1213</v>
      </c>
      <c r="D108" s="740" t="s">
        <v>1357</v>
      </c>
      <c r="E108" s="551">
        <v>148370</v>
      </c>
      <c r="F108" s="552">
        <v>300000</v>
      </c>
      <c r="G108" s="552"/>
    </row>
    <row r="109" spans="2:7" ht="14.25" hidden="1" customHeight="1" x14ac:dyDescent="0.2">
      <c r="B109" s="377">
        <v>22021020</v>
      </c>
      <c r="C109" s="378" t="s">
        <v>1214</v>
      </c>
      <c r="D109" s="740" t="s">
        <v>1358</v>
      </c>
      <c r="E109" s="551"/>
      <c r="F109" s="552">
        <v>0</v>
      </c>
      <c r="G109" s="552"/>
    </row>
    <row r="110" spans="2:7" x14ac:dyDescent="0.2">
      <c r="B110" s="377">
        <v>22021037</v>
      </c>
      <c r="C110" s="378" t="s">
        <v>1215</v>
      </c>
      <c r="D110" s="740" t="s">
        <v>1359</v>
      </c>
      <c r="E110" s="551">
        <v>247280</v>
      </c>
      <c r="F110" s="552">
        <v>1000000</v>
      </c>
      <c r="G110" s="552"/>
    </row>
    <row r="111" spans="2:7" x14ac:dyDescent="0.2">
      <c r="B111" s="377">
        <v>22021041</v>
      </c>
      <c r="C111" s="378" t="s">
        <v>1216</v>
      </c>
      <c r="D111" s="740" t="s">
        <v>1360</v>
      </c>
      <c r="E111" s="551">
        <v>494560</v>
      </c>
      <c r="F111" s="552">
        <v>1000000</v>
      </c>
      <c r="G111" s="552"/>
    </row>
    <row r="112" spans="2:7" ht="15" thickBot="1" x14ac:dyDescent="0.25">
      <c r="B112" s="377">
        <v>22021042</v>
      </c>
      <c r="C112" s="378" t="s">
        <v>1217</v>
      </c>
      <c r="D112" s="740" t="s">
        <v>1361</v>
      </c>
      <c r="E112" s="551">
        <v>494560</v>
      </c>
      <c r="F112" s="552">
        <v>0</v>
      </c>
      <c r="G112" s="552"/>
    </row>
    <row r="113" spans="2:7" ht="15.75" thickBot="1" x14ac:dyDescent="0.3">
      <c r="B113" s="384"/>
      <c r="C113" s="385" t="s">
        <v>1219</v>
      </c>
      <c r="D113" s="741">
        <v>0</v>
      </c>
      <c r="E113" s="559">
        <v>55291400</v>
      </c>
      <c r="F113" s="560">
        <v>103300000</v>
      </c>
      <c r="G113" s="560"/>
    </row>
    <row r="114" spans="2:7" ht="15" hidden="1" customHeight="1" x14ac:dyDescent="0.25">
      <c r="B114" s="373">
        <v>22030000</v>
      </c>
      <c r="C114" s="374" t="s">
        <v>1220</v>
      </c>
      <c r="D114" s="742"/>
      <c r="E114" s="548"/>
      <c r="F114" s="549"/>
      <c r="G114" s="549"/>
    </row>
    <row r="115" spans="2:7" ht="15" hidden="1" customHeight="1" x14ac:dyDescent="0.25">
      <c r="B115" s="373">
        <v>22030100</v>
      </c>
      <c r="C115" s="374" t="s">
        <v>74</v>
      </c>
      <c r="D115" s="742"/>
      <c r="E115" s="548"/>
      <c r="F115" s="549"/>
      <c r="G115" s="549"/>
    </row>
    <row r="116" spans="2:7" ht="14.25" hidden="1" customHeight="1" x14ac:dyDescent="0.2">
      <c r="B116" s="377">
        <v>22030101</v>
      </c>
      <c r="C116" s="378" t="s">
        <v>1221</v>
      </c>
      <c r="D116" s="740" t="s">
        <v>1362</v>
      </c>
      <c r="E116" s="551"/>
      <c r="F116" s="552">
        <v>0</v>
      </c>
      <c r="G116" s="552"/>
    </row>
    <row r="117" spans="2:7" ht="14.25" hidden="1" customHeight="1" x14ac:dyDescent="0.2">
      <c r="B117" s="377">
        <v>22030102</v>
      </c>
      <c r="C117" s="378" t="s">
        <v>1222</v>
      </c>
      <c r="D117" s="740" t="s">
        <v>1363</v>
      </c>
      <c r="E117" s="551"/>
      <c r="F117" s="552">
        <v>0</v>
      </c>
      <c r="G117" s="552"/>
    </row>
    <row r="118" spans="2:7" ht="14.25" hidden="1" customHeight="1" x14ac:dyDescent="0.2">
      <c r="B118" s="377">
        <v>22030103</v>
      </c>
      <c r="C118" s="378" t="s">
        <v>1223</v>
      </c>
      <c r="D118" s="740" t="s">
        <v>1364</v>
      </c>
      <c r="E118" s="551"/>
      <c r="F118" s="552">
        <v>0</v>
      </c>
      <c r="G118" s="552"/>
    </row>
    <row r="119" spans="2:7" ht="14.25" hidden="1" customHeight="1" x14ac:dyDescent="0.2">
      <c r="B119" s="377">
        <v>22030104</v>
      </c>
      <c r="C119" s="378" t="s">
        <v>1224</v>
      </c>
      <c r="D119" s="740" t="s">
        <v>1365</v>
      </c>
      <c r="E119" s="551"/>
      <c r="F119" s="552">
        <v>0</v>
      </c>
      <c r="G119" s="552"/>
    </row>
    <row r="120" spans="2:7" ht="14.25" hidden="1" customHeight="1" x14ac:dyDescent="0.2">
      <c r="B120" s="377">
        <v>22030105</v>
      </c>
      <c r="C120" s="378" t="s">
        <v>1225</v>
      </c>
      <c r="D120" s="740" t="s">
        <v>1366</v>
      </c>
      <c r="E120" s="551"/>
      <c r="F120" s="552">
        <v>0</v>
      </c>
      <c r="G120" s="552"/>
    </row>
    <row r="121" spans="2:7" ht="14.25" hidden="1" customHeight="1" x14ac:dyDescent="0.2">
      <c r="B121" s="377">
        <v>22030106</v>
      </c>
      <c r="C121" s="378" t="s">
        <v>688</v>
      </c>
      <c r="D121" s="740" t="s">
        <v>1367</v>
      </c>
      <c r="E121" s="551"/>
      <c r="F121" s="552">
        <v>0</v>
      </c>
      <c r="G121" s="552"/>
    </row>
    <row r="122" spans="2:7" ht="14.25" hidden="1" customHeight="1" x14ac:dyDescent="0.2">
      <c r="B122" s="377">
        <v>22030107</v>
      </c>
      <c r="C122" s="378" t="s">
        <v>1226</v>
      </c>
      <c r="D122" s="740" t="s">
        <v>1368</v>
      </c>
      <c r="E122" s="551"/>
      <c r="F122" s="552">
        <v>0</v>
      </c>
      <c r="G122" s="552"/>
    </row>
    <row r="123" spans="2:7" ht="14.25" hidden="1" customHeight="1" x14ac:dyDescent="0.2">
      <c r="B123" s="377">
        <v>22030108</v>
      </c>
      <c r="C123" s="378" t="s">
        <v>1227</v>
      </c>
      <c r="D123" s="740" t="s">
        <v>1369</v>
      </c>
      <c r="E123" s="551"/>
      <c r="F123" s="552">
        <v>0</v>
      </c>
      <c r="G123" s="552"/>
    </row>
    <row r="124" spans="2:7" ht="15.75" hidden="1" customHeight="1" thickBot="1" x14ac:dyDescent="0.3">
      <c r="B124" s="384"/>
      <c r="C124" s="385" t="s">
        <v>1228</v>
      </c>
      <c r="D124" s="741">
        <v>0</v>
      </c>
      <c r="E124" s="559">
        <v>0</v>
      </c>
      <c r="F124" s="560">
        <v>0</v>
      </c>
      <c r="G124" s="560"/>
    </row>
    <row r="125" spans="2:7" ht="15" x14ac:dyDescent="0.25">
      <c r="B125" s="373">
        <v>22040000</v>
      </c>
      <c r="C125" s="374" t="s">
        <v>1229</v>
      </c>
      <c r="D125" s="742"/>
      <c r="E125" s="548"/>
      <c r="F125" s="549"/>
      <c r="G125" s="549"/>
    </row>
    <row r="126" spans="2:7" ht="15" x14ac:dyDescent="0.25">
      <c r="B126" s="373">
        <v>22040100</v>
      </c>
      <c r="C126" s="374" t="s">
        <v>76</v>
      </c>
      <c r="D126" s="742"/>
      <c r="E126" s="548"/>
      <c r="F126" s="549"/>
      <c r="G126" s="549"/>
    </row>
    <row r="127" spans="2:7" ht="14.25" hidden="1" customHeight="1" x14ac:dyDescent="0.2">
      <c r="B127" s="377">
        <v>22040101</v>
      </c>
      <c r="C127" s="378" t="s">
        <v>1231</v>
      </c>
      <c r="D127" s="740" t="s">
        <v>1370</v>
      </c>
      <c r="E127" s="551"/>
      <c r="F127" s="552">
        <v>0</v>
      </c>
      <c r="G127" s="552"/>
    </row>
    <row r="128" spans="2:7" ht="14.25" hidden="1" customHeight="1" x14ac:dyDescent="0.2">
      <c r="B128" s="377">
        <v>22040103</v>
      </c>
      <c r="C128" s="378" t="s">
        <v>1232</v>
      </c>
      <c r="D128" s="740" t="s">
        <v>1371</v>
      </c>
      <c r="E128" s="551"/>
      <c r="F128" s="552">
        <v>0</v>
      </c>
      <c r="G128" s="552"/>
    </row>
    <row r="129" spans="2:7" ht="14.25" hidden="1" customHeight="1" x14ac:dyDescent="0.2">
      <c r="B129" s="377">
        <v>22040105</v>
      </c>
      <c r="C129" s="378" t="s">
        <v>1233</v>
      </c>
      <c r="D129" s="740" t="s">
        <v>1372</v>
      </c>
      <c r="E129" s="551"/>
      <c r="F129" s="552">
        <v>0</v>
      </c>
      <c r="G129" s="552"/>
    </row>
    <row r="130" spans="2:7" ht="14.25" hidden="1" customHeight="1" x14ac:dyDescent="0.2">
      <c r="B130" s="377">
        <v>22040107</v>
      </c>
      <c r="C130" s="378" t="s">
        <v>1234</v>
      </c>
      <c r="D130" s="740" t="s">
        <v>1373</v>
      </c>
      <c r="E130" s="551"/>
      <c r="F130" s="552">
        <v>0</v>
      </c>
      <c r="G130" s="552"/>
    </row>
    <row r="131" spans="2:7" x14ac:dyDescent="0.2">
      <c r="B131" s="377">
        <v>22040109</v>
      </c>
      <c r="C131" s="378" t="s">
        <v>1235</v>
      </c>
      <c r="D131" s="740" t="s">
        <v>1374</v>
      </c>
      <c r="E131" s="551">
        <v>494560</v>
      </c>
      <c r="F131" s="552">
        <v>0</v>
      </c>
      <c r="G131" s="552"/>
    </row>
    <row r="132" spans="2:7" x14ac:dyDescent="0.2">
      <c r="B132" s="377">
        <v>22040110</v>
      </c>
      <c r="C132" s="378" t="s">
        <v>1236</v>
      </c>
      <c r="D132" s="740" t="s">
        <v>1375</v>
      </c>
      <c r="E132" s="551">
        <v>247280</v>
      </c>
      <c r="F132" s="552">
        <v>0</v>
      </c>
      <c r="G132" s="552"/>
    </row>
    <row r="133" spans="2:7" ht="15" thickBot="1" x14ac:dyDescent="0.25">
      <c r="B133" s="377">
        <v>22040111</v>
      </c>
      <c r="C133" s="378" t="s">
        <v>1237</v>
      </c>
      <c r="D133" s="740" t="s">
        <v>1376</v>
      </c>
      <c r="E133" s="551">
        <v>494560</v>
      </c>
      <c r="F133" s="552">
        <v>0</v>
      </c>
      <c r="G133" s="552"/>
    </row>
    <row r="134" spans="2:7" ht="15.75" thickBot="1" x14ac:dyDescent="0.3">
      <c r="B134" s="384"/>
      <c r="C134" s="385" t="s">
        <v>1238</v>
      </c>
      <c r="D134" s="741">
        <v>0</v>
      </c>
      <c r="E134" s="559">
        <v>1236400</v>
      </c>
      <c r="F134" s="560">
        <v>0</v>
      </c>
      <c r="G134" s="560"/>
    </row>
    <row r="135" spans="2:7" ht="15" hidden="1" customHeight="1" x14ac:dyDescent="0.25">
      <c r="B135" s="373">
        <v>22040200</v>
      </c>
      <c r="C135" s="374" t="s">
        <v>78</v>
      </c>
      <c r="D135" s="742"/>
      <c r="E135" s="548"/>
      <c r="F135" s="549"/>
      <c r="G135" s="549"/>
    </row>
    <row r="136" spans="2:7" ht="14.25" hidden="1" customHeight="1" x14ac:dyDescent="0.2">
      <c r="B136" s="377">
        <v>22040203</v>
      </c>
      <c r="C136" s="378" t="s">
        <v>1239</v>
      </c>
      <c r="D136" s="740" t="s">
        <v>1377</v>
      </c>
      <c r="E136" s="551"/>
      <c r="F136" s="552">
        <v>0</v>
      </c>
      <c r="G136" s="552"/>
    </row>
    <row r="137" spans="2:7" ht="14.25" hidden="1" customHeight="1" x14ac:dyDescent="0.2">
      <c r="B137" s="377">
        <v>22040204</v>
      </c>
      <c r="C137" s="378" t="s">
        <v>1240</v>
      </c>
      <c r="D137" s="740" t="s">
        <v>1378</v>
      </c>
      <c r="E137" s="551"/>
      <c r="F137" s="552">
        <v>0</v>
      </c>
      <c r="G137" s="552"/>
    </row>
    <row r="138" spans="2:7" ht="15.75" hidden="1" customHeight="1" thickBot="1" x14ac:dyDescent="0.3">
      <c r="B138" s="384"/>
      <c r="C138" s="385" t="s">
        <v>1241</v>
      </c>
      <c r="D138" s="741">
        <v>0</v>
      </c>
      <c r="E138" s="559">
        <v>0</v>
      </c>
      <c r="F138" s="560">
        <v>0</v>
      </c>
      <c r="G138" s="560"/>
    </row>
    <row r="139" spans="2:7" ht="15" hidden="1" customHeight="1" x14ac:dyDescent="0.25">
      <c r="B139" s="373">
        <v>22050000</v>
      </c>
      <c r="C139" s="374" t="s">
        <v>1242</v>
      </c>
      <c r="D139" s="742"/>
      <c r="E139" s="548"/>
      <c r="F139" s="549"/>
      <c r="G139" s="549"/>
    </row>
    <row r="140" spans="2:7" ht="15" hidden="1" customHeight="1" x14ac:dyDescent="0.25">
      <c r="B140" s="373">
        <v>22050100</v>
      </c>
      <c r="C140" s="374" t="s">
        <v>80</v>
      </c>
      <c r="D140" s="742"/>
      <c r="E140" s="548"/>
      <c r="F140" s="549"/>
      <c r="G140" s="549"/>
    </row>
    <row r="141" spans="2:7" ht="14.25" hidden="1" customHeight="1" x14ac:dyDescent="0.2">
      <c r="B141" s="377">
        <v>22050101</v>
      </c>
      <c r="C141" s="378" t="s">
        <v>1243</v>
      </c>
      <c r="D141" s="740" t="s">
        <v>1379</v>
      </c>
      <c r="E141" s="551"/>
      <c r="F141" s="552">
        <v>0</v>
      </c>
      <c r="G141" s="552"/>
    </row>
    <row r="142" spans="2:7" ht="14.25" hidden="1" customHeight="1" x14ac:dyDescent="0.2">
      <c r="B142" s="377">
        <v>22050102</v>
      </c>
      <c r="C142" s="378" t="s">
        <v>1244</v>
      </c>
      <c r="D142" s="740" t="s">
        <v>1380</v>
      </c>
      <c r="E142" s="551"/>
      <c r="F142" s="552">
        <v>0</v>
      </c>
      <c r="G142" s="552"/>
    </row>
    <row r="143" spans="2:7" ht="14.25" hidden="1" customHeight="1" x14ac:dyDescent="0.2">
      <c r="B143" s="377">
        <v>22050104</v>
      </c>
      <c r="C143" s="378" t="s">
        <v>1245</v>
      </c>
      <c r="D143" s="740" t="s">
        <v>1381</v>
      </c>
      <c r="E143" s="551"/>
      <c r="F143" s="552">
        <v>0</v>
      </c>
      <c r="G143" s="552"/>
    </row>
    <row r="144" spans="2:7" ht="14.25" hidden="1" customHeight="1" x14ac:dyDescent="0.2">
      <c r="B144" s="377">
        <v>22050105</v>
      </c>
      <c r="C144" s="378" t="s">
        <v>1246</v>
      </c>
      <c r="D144" s="740" t="s">
        <v>1382</v>
      </c>
      <c r="E144" s="551"/>
      <c r="F144" s="552">
        <v>0</v>
      </c>
      <c r="G144" s="552"/>
    </row>
    <row r="145" spans="2:7" ht="14.25" hidden="1" customHeight="1" x14ac:dyDescent="0.2">
      <c r="B145" s="377">
        <v>22050106</v>
      </c>
      <c r="C145" s="378" t="s">
        <v>1247</v>
      </c>
      <c r="D145" s="740" t="s">
        <v>1383</v>
      </c>
      <c r="E145" s="551"/>
      <c r="F145" s="552">
        <v>0</v>
      </c>
      <c r="G145" s="552"/>
    </row>
    <row r="146" spans="2:7" ht="14.25" hidden="1" customHeight="1" x14ac:dyDescent="0.2">
      <c r="B146" s="377">
        <v>22050107</v>
      </c>
      <c r="C146" s="378" t="s">
        <v>1248</v>
      </c>
      <c r="D146" s="740" t="s">
        <v>1384</v>
      </c>
      <c r="E146" s="551"/>
      <c r="F146" s="552">
        <v>0</v>
      </c>
      <c r="G146" s="552"/>
    </row>
    <row r="147" spans="2:7" ht="14.25" hidden="1" customHeight="1" x14ac:dyDescent="0.2">
      <c r="B147" s="377">
        <v>22050108</v>
      </c>
      <c r="C147" s="378" t="s">
        <v>1249</v>
      </c>
      <c r="D147" s="740" t="s">
        <v>1385</v>
      </c>
      <c r="E147" s="551"/>
      <c r="F147" s="552">
        <v>0</v>
      </c>
      <c r="G147" s="552"/>
    </row>
    <row r="148" spans="2:7" ht="15.75" hidden="1" customHeight="1" thickBot="1" x14ac:dyDescent="0.3">
      <c r="B148" s="384"/>
      <c r="C148" s="385" t="s">
        <v>1250</v>
      </c>
      <c r="D148" s="741">
        <v>0</v>
      </c>
      <c r="E148" s="559">
        <v>0</v>
      </c>
      <c r="F148" s="560">
        <v>0</v>
      </c>
      <c r="G148" s="560"/>
    </row>
    <row r="149" spans="2:7" ht="15" hidden="1" customHeight="1" x14ac:dyDescent="0.25">
      <c r="B149" s="373">
        <v>22050200</v>
      </c>
      <c r="C149" s="374" t="s">
        <v>82</v>
      </c>
      <c r="D149" s="740"/>
      <c r="E149" s="743"/>
      <c r="F149" s="552"/>
      <c r="G149" s="552"/>
    </row>
    <row r="150" spans="2:7" ht="14.25" hidden="1" customHeight="1" x14ac:dyDescent="0.2">
      <c r="B150" s="377">
        <v>22050201</v>
      </c>
      <c r="C150" s="378" t="s">
        <v>82</v>
      </c>
      <c r="D150" s="740" t="s">
        <v>1386</v>
      </c>
      <c r="E150" s="551"/>
      <c r="F150" s="552">
        <v>0</v>
      </c>
      <c r="G150" s="552"/>
    </row>
    <row r="151" spans="2:7" ht="15.75" hidden="1" customHeight="1" thickBot="1" x14ac:dyDescent="0.3">
      <c r="B151" s="384"/>
      <c r="C151" s="385" t="s">
        <v>1251</v>
      </c>
      <c r="D151" s="741">
        <v>0</v>
      </c>
      <c r="E151" s="559">
        <v>0</v>
      </c>
      <c r="F151" s="560">
        <v>0</v>
      </c>
      <c r="G151" s="560"/>
    </row>
    <row r="152" spans="2:7" ht="15" hidden="1" customHeight="1" x14ac:dyDescent="0.25">
      <c r="B152" s="373">
        <v>22070000</v>
      </c>
      <c r="C152" s="374" t="s">
        <v>1252</v>
      </c>
      <c r="D152" s="742"/>
      <c r="E152" s="548"/>
      <c r="F152" s="549"/>
      <c r="G152" s="549"/>
    </row>
    <row r="153" spans="2:7" ht="15" hidden="1" customHeight="1" x14ac:dyDescent="0.25">
      <c r="B153" s="373">
        <v>22070100</v>
      </c>
      <c r="C153" s="374" t="s">
        <v>84</v>
      </c>
      <c r="D153" s="742"/>
      <c r="E153" s="548"/>
      <c r="F153" s="549"/>
      <c r="G153" s="549"/>
    </row>
    <row r="154" spans="2:7" ht="14.25" hidden="1" customHeight="1" x14ac:dyDescent="0.2">
      <c r="B154" s="377">
        <v>22070101</v>
      </c>
      <c r="C154" s="378" t="s">
        <v>1253</v>
      </c>
      <c r="D154" s="740" t="s">
        <v>1387</v>
      </c>
      <c r="E154" s="551"/>
      <c r="F154" s="552">
        <v>0</v>
      </c>
      <c r="G154" s="552"/>
    </row>
    <row r="155" spans="2:7" ht="14.25" hidden="1" customHeight="1" x14ac:dyDescent="0.2">
      <c r="B155" s="377">
        <v>22070102</v>
      </c>
      <c r="C155" s="378" t="s">
        <v>1254</v>
      </c>
      <c r="D155" s="740" t="s">
        <v>1388</v>
      </c>
      <c r="E155" s="551"/>
      <c r="F155" s="552">
        <v>0</v>
      </c>
      <c r="G155" s="552"/>
    </row>
    <row r="156" spans="2:7" ht="14.25" hidden="1" customHeight="1" x14ac:dyDescent="0.2">
      <c r="B156" s="377">
        <v>22070103</v>
      </c>
      <c r="C156" s="378" t="s">
        <v>1255</v>
      </c>
      <c r="D156" s="740" t="s">
        <v>1389</v>
      </c>
      <c r="E156" s="551"/>
      <c r="F156" s="552">
        <v>0</v>
      </c>
      <c r="G156" s="552"/>
    </row>
    <row r="157" spans="2:7" ht="14.25" hidden="1" customHeight="1" x14ac:dyDescent="0.2">
      <c r="B157" s="377">
        <v>22070104</v>
      </c>
      <c r="C157" s="378" t="s">
        <v>1256</v>
      </c>
      <c r="D157" s="740" t="s">
        <v>1390</v>
      </c>
      <c r="E157" s="551"/>
      <c r="F157" s="552">
        <v>0</v>
      </c>
      <c r="G157" s="552"/>
    </row>
    <row r="158" spans="2:7" ht="15.75" hidden="1" customHeight="1" thickBot="1" x14ac:dyDescent="0.3">
      <c r="B158" s="384"/>
      <c r="C158" s="385" t="s">
        <v>1257</v>
      </c>
      <c r="D158" s="741">
        <v>0</v>
      </c>
      <c r="E158" s="559">
        <v>0</v>
      </c>
      <c r="F158" s="560">
        <v>0</v>
      </c>
      <c r="G158" s="560"/>
    </row>
    <row r="159" spans="2:7" ht="15" hidden="1" customHeight="1" x14ac:dyDescent="0.25">
      <c r="B159" s="373">
        <v>22080000</v>
      </c>
      <c r="C159" s="374" t="s">
        <v>86</v>
      </c>
      <c r="D159" s="742"/>
      <c r="E159" s="548"/>
      <c r="F159" s="549"/>
      <c r="G159" s="549"/>
    </row>
    <row r="160" spans="2:7" ht="15" hidden="1" customHeight="1" x14ac:dyDescent="0.25">
      <c r="B160" s="373">
        <v>22080100</v>
      </c>
      <c r="C160" s="374" t="s">
        <v>86</v>
      </c>
      <c r="D160" s="742"/>
      <c r="E160" s="548"/>
      <c r="F160" s="549"/>
      <c r="G160" s="549"/>
    </row>
    <row r="161" spans="2:7" ht="14.25" hidden="1" customHeight="1" x14ac:dyDescent="0.2">
      <c r="B161" s="377">
        <v>22080101</v>
      </c>
      <c r="C161" s="378" t="s">
        <v>1258</v>
      </c>
      <c r="D161" s="740" t="s">
        <v>1391</v>
      </c>
      <c r="E161" s="551"/>
      <c r="F161" s="552">
        <v>0</v>
      </c>
      <c r="G161" s="552"/>
    </row>
    <row r="162" spans="2:7" ht="14.25" hidden="1" customHeight="1" x14ac:dyDescent="0.2">
      <c r="B162" s="377">
        <v>22080102</v>
      </c>
      <c r="C162" s="378" t="s">
        <v>1259</v>
      </c>
      <c r="D162" s="740" t="s">
        <v>1392</v>
      </c>
      <c r="E162" s="551"/>
      <c r="F162" s="552">
        <v>0</v>
      </c>
      <c r="G162" s="552"/>
    </row>
    <row r="163" spans="2:7" ht="15.75" hidden="1" customHeight="1" thickBot="1" x14ac:dyDescent="0.3">
      <c r="B163" s="384"/>
      <c r="C163" s="385" t="s">
        <v>1260</v>
      </c>
      <c r="D163" s="741">
        <v>0</v>
      </c>
      <c r="E163" s="559">
        <v>0</v>
      </c>
      <c r="F163" s="560">
        <v>0</v>
      </c>
      <c r="G163" s="560"/>
    </row>
    <row r="164" spans="2:7" ht="15" x14ac:dyDescent="0.25">
      <c r="B164" s="373">
        <v>23000000</v>
      </c>
      <c r="C164" s="374" t="s">
        <v>1261</v>
      </c>
      <c r="D164" s="742"/>
      <c r="E164" s="548"/>
      <c r="F164" s="549"/>
      <c r="G164" s="549"/>
    </row>
    <row r="165" spans="2:7" ht="15" x14ac:dyDescent="0.25">
      <c r="B165" s="373">
        <v>23040000</v>
      </c>
      <c r="C165" s="374" t="s">
        <v>1261</v>
      </c>
      <c r="D165" s="742"/>
      <c r="E165" s="548"/>
      <c r="F165" s="549"/>
      <c r="G165" s="549"/>
    </row>
    <row r="166" spans="2:7" ht="15" x14ac:dyDescent="0.25">
      <c r="B166" s="373">
        <v>23040100</v>
      </c>
      <c r="C166" s="374" t="s">
        <v>88</v>
      </c>
      <c r="D166" s="742"/>
      <c r="E166" s="548"/>
      <c r="F166" s="549"/>
      <c r="G166" s="549"/>
    </row>
    <row r="167" spans="2:7" ht="15" thickBot="1" x14ac:dyDescent="0.25">
      <c r="B167" s="377">
        <v>23040101</v>
      </c>
      <c r="C167" s="378" t="s">
        <v>1262</v>
      </c>
      <c r="D167" s="740" t="s">
        <v>1393</v>
      </c>
      <c r="E167" s="551"/>
      <c r="F167" s="552">
        <v>2500000</v>
      </c>
      <c r="G167" s="552"/>
    </row>
    <row r="168" spans="2:7" ht="15" hidden="1" customHeight="1" thickBot="1" x14ac:dyDescent="0.25">
      <c r="B168" s="377">
        <v>23040102</v>
      </c>
      <c r="C168" s="378" t="s">
        <v>1263</v>
      </c>
      <c r="D168" s="740" t="s">
        <v>1394</v>
      </c>
      <c r="E168" s="551"/>
      <c r="F168" s="552">
        <v>0</v>
      </c>
      <c r="G168" s="552"/>
    </row>
    <row r="169" spans="2:7" ht="15" hidden="1" customHeight="1" thickBot="1" x14ac:dyDescent="0.25">
      <c r="B169" s="377">
        <v>23040103</v>
      </c>
      <c r="C169" s="378" t="s">
        <v>1264</v>
      </c>
      <c r="D169" s="740" t="s">
        <v>1395</v>
      </c>
      <c r="E169" s="551"/>
      <c r="F169" s="552">
        <v>0</v>
      </c>
      <c r="G169" s="552"/>
    </row>
    <row r="170" spans="2:7" ht="15" hidden="1" customHeight="1" thickBot="1" x14ac:dyDescent="0.25">
      <c r="B170" s="377">
        <v>23040104</v>
      </c>
      <c r="C170" s="378" t="s">
        <v>1265</v>
      </c>
      <c r="D170" s="740" t="s">
        <v>1396</v>
      </c>
      <c r="E170" s="551"/>
      <c r="F170" s="552">
        <v>0</v>
      </c>
      <c r="G170" s="552"/>
    </row>
    <row r="171" spans="2:7" ht="15" hidden="1" customHeight="1" thickBot="1" x14ac:dyDescent="0.25">
      <c r="B171" s="377">
        <v>23040105</v>
      </c>
      <c r="C171" s="378" t="s">
        <v>1266</v>
      </c>
      <c r="D171" s="740" t="s">
        <v>1397</v>
      </c>
      <c r="E171" s="551"/>
      <c r="F171" s="552">
        <v>0</v>
      </c>
      <c r="G171" s="552"/>
    </row>
    <row r="172" spans="2:7" ht="15.75" thickBot="1" x14ac:dyDescent="0.3">
      <c r="B172" s="384"/>
      <c r="C172" s="385" t="s">
        <v>1267</v>
      </c>
      <c r="D172" s="741">
        <v>0</v>
      </c>
      <c r="E172" s="559">
        <v>0</v>
      </c>
      <c r="F172" s="560">
        <v>2500000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t="14.25" hidden="1" customHeight="1" x14ac:dyDescent="0.2">
      <c r="B175" s="377">
        <v>23050101</v>
      </c>
      <c r="C175" s="378" t="s">
        <v>1276</v>
      </c>
      <c r="D175" s="740" t="s">
        <v>1398</v>
      </c>
      <c r="E175" s="551"/>
      <c r="F175" s="552">
        <v>0</v>
      </c>
      <c r="G175" s="552"/>
    </row>
    <row r="176" spans="2:7" x14ac:dyDescent="0.2">
      <c r="B176" s="377">
        <v>23050102</v>
      </c>
      <c r="C176" s="378" t="s">
        <v>1269</v>
      </c>
      <c r="D176" s="740" t="s">
        <v>1399</v>
      </c>
      <c r="E176" s="551"/>
      <c r="F176" s="552">
        <v>15000000</v>
      </c>
      <c r="G176" s="552"/>
    </row>
    <row r="177" spans="2:7" ht="14.25" hidden="1" customHeight="1" x14ac:dyDescent="0.2">
      <c r="B177" s="377">
        <v>23050103</v>
      </c>
      <c r="C177" s="378" t="s">
        <v>1270</v>
      </c>
      <c r="D177" s="740" t="s">
        <v>1400</v>
      </c>
      <c r="E177" s="551"/>
      <c r="F177" s="552">
        <v>0</v>
      </c>
      <c r="G177" s="552"/>
    </row>
    <row r="178" spans="2:7" x14ac:dyDescent="0.2">
      <c r="B178" s="377">
        <v>23050104</v>
      </c>
      <c r="C178" s="378" t="s">
        <v>1271</v>
      </c>
      <c r="D178" s="740" t="s">
        <v>1401</v>
      </c>
      <c r="E178" s="551"/>
      <c r="F178" s="552">
        <v>5000000</v>
      </c>
      <c r="G178" s="552"/>
    </row>
    <row r="179" spans="2:7" ht="15" thickBot="1" x14ac:dyDescent="0.25">
      <c r="B179" s="377">
        <v>23050105</v>
      </c>
      <c r="C179" s="378" t="s">
        <v>1215</v>
      </c>
      <c r="D179" s="740" t="s">
        <v>1402</v>
      </c>
      <c r="E179" s="551"/>
      <c r="F179" s="552">
        <v>0</v>
      </c>
      <c r="G179" s="552"/>
    </row>
    <row r="180" spans="2:7" ht="15.75" thickBot="1" x14ac:dyDescent="0.3">
      <c r="B180" s="384"/>
      <c r="C180" s="385" t="s">
        <v>1272</v>
      </c>
      <c r="D180" s="741"/>
      <c r="E180" s="559">
        <v>0</v>
      </c>
      <c r="F180" s="560">
        <v>20000000</v>
      </c>
      <c r="G180" s="560"/>
    </row>
    <row r="181" spans="2:7" ht="19.5" thickBot="1" x14ac:dyDescent="0.35">
      <c r="B181" s="398"/>
      <c r="C181" s="399" t="s">
        <v>1273</v>
      </c>
      <c r="D181" s="399"/>
      <c r="E181" s="571">
        <v>378830230</v>
      </c>
      <c r="F181" s="572">
        <v>766000000</v>
      </c>
      <c r="G181" s="572"/>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x14ac:dyDescent="0.2">
      <c r="B2" s="1031" t="s">
        <v>973</v>
      </c>
      <c r="C2" s="1031"/>
      <c r="D2" s="1031"/>
      <c r="E2" s="1031"/>
      <c r="F2" s="1031"/>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v>336210</v>
      </c>
      <c r="F10" s="552">
        <v>1000000</v>
      </c>
      <c r="G10" s="552"/>
    </row>
    <row r="11" spans="2:7" ht="15" thickBot="1" x14ac:dyDescent="0.25">
      <c r="B11" s="377">
        <v>22020102</v>
      </c>
      <c r="C11" s="378" t="s">
        <v>1124</v>
      </c>
      <c r="D11" s="740" t="s">
        <v>1278</v>
      </c>
      <c r="E11" s="551">
        <v>129310</v>
      </c>
      <c r="F11" s="552">
        <v>500000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465520</v>
      </c>
      <c r="F14" s="560">
        <v>1500000</v>
      </c>
      <c r="G14" s="560"/>
    </row>
    <row r="15" spans="2:7" ht="15" hidden="1" x14ac:dyDescent="0.25">
      <c r="B15" s="373">
        <v>22020200</v>
      </c>
      <c r="C15" s="374" t="s">
        <v>56</v>
      </c>
      <c r="D15" s="742"/>
      <c r="E15" s="548"/>
      <c r="F15" s="549"/>
      <c r="G15" s="549"/>
    </row>
    <row r="16" spans="2:7" hidden="1" x14ac:dyDescent="0.2">
      <c r="B16" s="377">
        <v>22020201</v>
      </c>
      <c r="C16" s="378" t="s">
        <v>1128</v>
      </c>
      <c r="D16" s="740" t="s">
        <v>1281</v>
      </c>
      <c r="E16" s="551"/>
      <c r="F16" s="552">
        <v>0</v>
      </c>
      <c r="G16" s="552"/>
    </row>
    <row r="17" spans="2:7" hidden="1" x14ac:dyDescent="0.2">
      <c r="B17" s="377">
        <v>22020202</v>
      </c>
      <c r="C17" s="378" t="s">
        <v>1129</v>
      </c>
      <c r="D17" s="740" t="s">
        <v>1282</v>
      </c>
      <c r="E17" s="551"/>
      <c r="F17" s="552">
        <v>0</v>
      </c>
      <c r="G17" s="552"/>
    </row>
    <row r="18" spans="2:7" hidden="1" x14ac:dyDescent="0.2">
      <c r="B18" s="377">
        <v>22020203</v>
      </c>
      <c r="C18" s="378" t="s">
        <v>1130</v>
      </c>
      <c r="D18" s="740" t="s">
        <v>1283</v>
      </c>
      <c r="E18" s="551"/>
      <c r="F18" s="552">
        <v>0</v>
      </c>
      <c r="G18" s="552"/>
    </row>
    <row r="19" spans="2:7" hidden="1" x14ac:dyDescent="0.2">
      <c r="B19" s="377">
        <v>22020204</v>
      </c>
      <c r="C19" s="378" t="s">
        <v>1131</v>
      </c>
      <c r="D19" s="740" t="s">
        <v>1284</v>
      </c>
      <c r="E19" s="551"/>
      <c r="F19" s="552">
        <v>0</v>
      </c>
      <c r="G19" s="552"/>
    </row>
    <row r="20" spans="2:7" hidden="1" x14ac:dyDescent="0.2">
      <c r="B20" s="377">
        <v>22020205</v>
      </c>
      <c r="C20" s="378" t="s">
        <v>1132</v>
      </c>
      <c r="D20" s="740" t="s">
        <v>1285</v>
      </c>
      <c r="E20" s="551"/>
      <c r="F20" s="552">
        <v>0</v>
      </c>
      <c r="G20" s="552"/>
    </row>
    <row r="21" spans="2:7" hidden="1" x14ac:dyDescent="0.2">
      <c r="B21" s="377">
        <v>22020206</v>
      </c>
      <c r="C21" s="378" t="s">
        <v>1133</v>
      </c>
      <c r="D21" s="740" t="s">
        <v>1286</v>
      </c>
      <c r="E21" s="551"/>
      <c r="F21" s="552">
        <v>0</v>
      </c>
      <c r="G21" s="552"/>
    </row>
    <row r="22" spans="2:7" hidden="1" x14ac:dyDescent="0.2">
      <c r="B22" s="377">
        <v>22020207</v>
      </c>
      <c r="C22" s="378" t="s">
        <v>1134</v>
      </c>
      <c r="D22" s="740" t="s">
        <v>1287</v>
      </c>
      <c r="E22" s="551"/>
      <c r="F22" s="552">
        <v>0</v>
      </c>
      <c r="G22" s="552"/>
    </row>
    <row r="23" spans="2:7" hidden="1" x14ac:dyDescent="0.2">
      <c r="B23" s="377">
        <v>22020208</v>
      </c>
      <c r="C23" s="378" t="s">
        <v>1135</v>
      </c>
      <c r="D23" s="740" t="s">
        <v>1288</v>
      </c>
      <c r="E23" s="551"/>
      <c r="F23" s="552">
        <v>0</v>
      </c>
      <c r="G23" s="552"/>
    </row>
    <row r="24" spans="2:7" hidden="1" x14ac:dyDescent="0.2">
      <c r="B24" s="377">
        <v>22020209</v>
      </c>
      <c r="C24" s="378" t="s">
        <v>1136</v>
      </c>
      <c r="D24" s="740" t="s">
        <v>1289</v>
      </c>
      <c r="E24" s="551"/>
      <c r="F24" s="552">
        <v>0</v>
      </c>
      <c r="G24" s="552"/>
    </row>
    <row r="25" spans="2:7" hidden="1" x14ac:dyDescent="0.2">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ht="15" x14ac:dyDescent="0.25">
      <c r="B27" s="373">
        <v>22020300</v>
      </c>
      <c r="C27" s="374" t="s">
        <v>58</v>
      </c>
      <c r="D27" s="742"/>
      <c r="E27" s="548"/>
      <c r="F27" s="549"/>
      <c r="G27" s="549"/>
    </row>
    <row r="28" spans="2:7" ht="15" thickBot="1" x14ac:dyDescent="0.25">
      <c r="B28" s="377">
        <v>22020301</v>
      </c>
      <c r="C28" s="378" t="s">
        <v>1139</v>
      </c>
      <c r="D28" s="740" t="s">
        <v>1291</v>
      </c>
      <c r="E28" s="551">
        <v>258620</v>
      </c>
      <c r="F28" s="552">
        <v>1000000</v>
      </c>
      <c r="G28" s="552"/>
    </row>
    <row r="29" spans="2:7" ht="15" hidden="1" thickBot="1" x14ac:dyDescent="0.25">
      <c r="B29" s="377">
        <v>22020302</v>
      </c>
      <c r="C29" s="378" t="s">
        <v>1140</v>
      </c>
      <c r="D29" s="740" t="s">
        <v>1292</v>
      </c>
      <c r="E29" s="551"/>
      <c r="F29" s="552">
        <v>0</v>
      </c>
      <c r="G29" s="552"/>
    </row>
    <row r="30" spans="2:7" ht="15" hidden="1" thickBot="1" x14ac:dyDescent="0.25">
      <c r="B30" s="377">
        <v>22020303</v>
      </c>
      <c r="C30" s="378" t="s">
        <v>1141</v>
      </c>
      <c r="D30" s="740" t="s">
        <v>1293</v>
      </c>
      <c r="E30" s="551"/>
      <c r="F30" s="552">
        <v>0</v>
      </c>
      <c r="G30" s="552"/>
    </row>
    <row r="31" spans="2:7" ht="15" hidden="1" thickBot="1" x14ac:dyDescent="0.25">
      <c r="B31" s="377">
        <v>22020304</v>
      </c>
      <c r="C31" s="378" t="s">
        <v>1142</v>
      </c>
      <c r="D31" s="740" t="s">
        <v>1294</v>
      </c>
      <c r="E31" s="551"/>
      <c r="F31" s="552">
        <v>0</v>
      </c>
      <c r="G31" s="552"/>
    </row>
    <row r="32" spans="2:7" ht="15" hidden="1" thickBot="1" x14ac:dyDescent="0.25">
      <c r="B32" s="377">
        <v>22020305</v>
      </c>
      <c r="C32" s="378" t="s">
        <v>1143</v>
      </c>
      <c r="D32" s="740" t="s">
        <v>1295</v>
      </c>
      <c r="E32" s="551"/>
      <c r="F32" s="552">
        <v>0</v>
      </c>
      <c r="G32" s="552"/>
    </row>
    <row r="33" spans="2:7" ht="15" hidden="1" thickBot="1" x14ac:dyDescent="0.25">
      <c r="B33" s="377">
        <v>22020306</v>
      </c>
      <c r="C33" s="378" t="s">
        <v>1144</v>
      </c>
      <c r="D33" s="740" t="s">
        <v>1296</v>
      </c>
      <c r="E33" s="551"/>
      <c r="F33" s="552">
        <v>0</v>
      </c>
      <c r="G33" s="552"/>
    </row>
    <row r="34" spans="2:7" ht="15" hidden="1" thickBot="1" x14ac:dyDescent="0.25">
      <c r="B34" s="377">
        <v>22020307</v>
      </c>
      <c r="C34" s="378" t="s">
        <v>1145</v>
      </c>
      <c r="D34" s="740" t="s">
        <v>1297</v>
      </c>
      <c r="E34" s="551"/>
      <c r="F34" s="552">
        <v>0</v>
      </c>
      <c r="G34" s="552"/>
    </row>
    <row r="35" spans="2:7" ht="15" hidden="1" thickBot="1" x14ac:dyDescent="0.25">
      <c r="B35" s="377">
        <v>22020308</v>
      </c>
      <c r="C35" s="378" t="s">
        <v>1146</v>
      </c>
      <c r="D35" s="740" t="s">
        <v>1298</v>
      </c>
      <c r="E35" s="551"/>
      <c r="F35" s="552">
        <v>0</v>
      </c>
      <c r="G35" s="552"/>
    </row>
    <row r="36" spans="2:7" ht="15" hidden="1" thickBot="1" x14ac:dyDescent="0.25">
      <c r="B36" s="377">
        <v>22020309</v>
      </c>
      <c r="C36" s="378" t="s">
        <v>1147</v>
      </c>
      <c r="D36" s="740" t="s">
        <v>1299</v>
      </c>
      <c r="E36" s="551"/>
      <c r="F36" s="552">
        <v>0</v>
      </c>
      <c r="G36" s="552"/>
    </row>
    <row r="37" spans="2:7" ht="15" hidden="1"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258620</v>
      </c>
      <c r="F41" s="560">
        <f>SUM(F28:F40)</f>
        <v>1000000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271550</v>
      </c>
      <c r="F43" s="552">
        <v>700000</v>
      </c>
      <c r="G43" s="552"/>
    </row>
    <row r="44" spans="2:7" x14ac:dyDescent="0.2">
      <c r="B44" s="377">
        <v>22020402</v>
      </c>
      <c r="C44" s="378" t="s">
        <v>1154</v>
      </c>
      <c r="D44" s="740" t="s">
        <v>1305</v>
      </c>
      <c r="E44" s="551">
        <v>206900</v>
      </c>
      <c r="F44" s="552">
        <v>500000</v>
      </c>
      <c r="G44" s="552"/>
    </row>
    <row r="45" spans="2:7" hidden="1" x14ac:dyDescent="0.2">
      <c r="B45" s="377">
        <v>22020403</v>
      </c>
      <c r="C45" s="378" t="s">
        <v>1155</v>
      </c>
      <c r="D45" s="740" t="s">
        <v>1306</v>
      </c>
      <c r="E45" s="551"/>
      <c r="F45" s="552">
        <v>0</v>
      </c>
      <c r="G45" s="552"/>
    </row>
    <row r="46" spans="2:7" ht="15" thickBot="1" x14ac:dyDescent="0.25">
      <c r="B46" s="377">
        <v>22020404</v>
      </c>
      <c r="C46" s="378" t="s">
        <v>1156</v>
      </c>
      <c r="D46" s="740" t="s">
        <v>1307</v>
      </c>
      <c r="E46" s="551">
        <v>387930</v>
      </c>
      <c r="F46" s="552">
        <v>800000</v>
      </c>
      <c r="G46" s="552"/>
    </row>
    <row r="47" spans="2:7" ht="15" hidden="1" thickBot="1" x14ac:dyDescent="0.25">
      <c r="B47" s="377">
        <v>22020405</v>
      </c>
      <c r="C47" s="378" t="s">
        <v>1157</v>
      </c>
      <c r="D47" s="740" t="s">
        <v>1308</v>
      </c>
      <c r="E47" s="551"/>
      <c r="F47" s="552">
        <v>0</v>
      </c>
      <c r="G47" s="552"/>
    </row>
    <row r="48" spans="2:7" ht="15" hidden="1" thickBot="1" x14ac:dyDescent="0.25">
      <c r="B48" s="377">
        <v>22020406</v>
      </c>
      <c r="C48" s="378" t="s">
        <v>1158</v>
      </c>
      <c r="D48" s="740" t="s">
        <v>1309</v>
      </c>
      <c r="E48" s="551"/>
      <c r="F48" s="552">
        <v>0</v>
      </c>
      <c r="G48" s="552"/>
    </row>
    <row r="49" spans="2:7" ht="15" hidden="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866380</v>
      </c>
      <c r="F56" s="560">
        <f>SUM(F43:F55)</f>
        <v>2000000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1293100</v>
      </c>
      <c r="F58" s="552">
        <v>1500000</v>
      </c>
      <c r="G58" s="552"/>
    </row>
    <row r="59" spans="2:7" ht="15" hidden="1" thickBot="1" x14ac:dyDescent="0.25">
      <c r="B59" s="377">
        <v>22020502</v>
      </c>
      <c r="C59" s="378" t="s">
        <v>1169</v>
      </c>
      <c r="D59" s="740" t="s">
        <v>1318</v>
      </c>
      <c r="E59" s="551"/>
      <c r="F59" s="552">
        <v>0</v>
      </c>
      <c r="G59" s="552"/>
    </row>
    <row r="60" spans="2:7" ht="15.75" thickBot="1" x14ac:dyDescent="0.3">
      <c r="B60" s="384"/>
      <c r="C60" s="385" t="s">
        <v>1170</v>
      </c>
      <c r="D60" s="741">
        <v>0</v>
      </c>
      <c r="E60" s="560">
        <f>SUM(E58:E59)</f>
        <v>1293100</v>
      </c>
      <c r="F60" s="560">
        <f>SUM(F58:F59)</f>
        <v>1500000</v>
      </c>
      <c r="G60" s="560"/>
    </row>
    <row r="61" spans="2:7" ht="15"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t="15" thickBot="1" x14ac:dyDescent="0.25">
      <c r="B63" s="377">
        <v>22020602</v>
      </c>
      <c r="C63" s="378" t="s">
        <v>1172</v>
      </c>
      <c r="D63" s="740" t="s">
        <v>1320</v>
      </c>
      <c r="E63" s="551">
        <v>775860</v>
      </c>
      <c r="F63" s="552">
        <v>1500000</v>
      </c>
      <c r="G63" s="552"/>
    </row>
    <row r="64" spans="2:7" ht="15" hidden="1" thickBot="1" x14ac:dyDescent="0.25">
      <c r="B64" s="377">
        <v>22020603</v>
      </c>
      <c r="C64" s="378" t="s">
        <v>1173</v>
      </c>
      <c r="D64" s="740" t="s">
        <v>1321</v>
      </c>
      <c r="E64" s="551"/>
      <c r="F64" s="552">
        <v>0</v>
      </c>
      <c r="G64" s="552"/>
    </row>
    <row r="65" spans="2:7" ht="15" hidden="1" thickBot="1" x14ac:dyDescent="0.25">
      <c r="B65" s="377">
        <v>22020604</v>
      </c>
      <c r="C65" s="378" t="s">
        <v>1174</v>
      </c>
      <c r="D65" s="740" t="s">
        <v>1322</v>
      </c>
      <c r="E65" s="551"/>
      <c r="F65" s="552">
        <v>0</v>
      </c>
      <c r="G65" s="552"/>
    </row>
    <row r="66" spans="2:7" ht="15" hidden="1" thickBot="1" x14ac:dyDescent="0.25">
      <c r="B66" s="377">
        <v>22020605</v>
      </c>
      <c r="C66" s="378" t="s">
        <v>1175</v>
      </c>
      <c r="D66" s="740" t="s">
        <v>1323</v>
      </c>
      <c r="E66" s="551"/>
      <c r="F66" s="552">
        <v>0</v>
      </c>
      <c r="G66" s="552"/>
    </row>
    <row r="67" spans="2:7" ht="15" hidden="1" thickBot="1" x14ac:dyDescent="0.25">
      <c r="B67" s="377">
        <v>22020606</v>
      </c>
      <c r="C67" s="378" t="s">
        <v>1176</v>
      </c>
      <c r="D67" s="740" t="s">
        <v>1324</v>
      </c>
      <c r="E67" s="551"/>
      <c r="F67" s="552">
        <v>0</v>
      </c>
      <c r="G67" s="552"/>
    </row>
    <row r="68" spans="2:7" ht="15" hidden="1" thickBot="1" x14ac:dyDescent="0.25">
      <c r="B68" s="377">
        <v>22020607</v>
      </c>
      <c r="C68" s="378" t="s">
        <v>1177</v>
      </c>
      <c r="D68" s="740" t="s">
        <v>1325</v>
      </c>
      <c r="E68" s="551"/>
      <c r="F68" s="552">
        <v>0</v>
      </c>
      <c r="G68" s="552"/>
    </row>
    <row r="69" spans="2:7" ht="15.75" thickBot="1" x14ac:dyDescent="0.3">
      <c r="B69" s="384"/>
      <c r="C69" s="385" t="s">
        <v>1178</v>
      </c>
      <c r="D69" s="741">
        <v>0</v>
      </c>
      <c r="E69" s="559">
        <f>SUM(E62:E68)</f>
        <v>775860</v>
      </c>
      <c r="F69" s="560">
        <v>1500000</v>
      </c>
      <c r="G69" s="560"/>
    </row>
    <row r="70" spans="2:7" ht="15" hidden="1" x14ac:dyDescent="0.25">
      <c r="B70" s="373">
        <v>22020700</v>
      </c>
      <c r="C70" s="374" t="s">
        <v>66</v>
      </c>
      <c r="D70" s="742"/>
      <c r="E70" s="548"/>
      <c r="F70" s="549"/>
      <c r="G70" s="549"/>
    </row>
    <row r="71" spans="2:7" hidden="1" x14ac:dyDescent="0.2">
      <c r="B71" s="377">
        <v>22020701</v>
      </c>
      <c r="C71" s="378" t="s">
        <v>1179</v>
      </c>
      <c r="D71" s="740" t="s">
        <v>1326</v>
      </c>
      <c r="E71" s="551"/>
      <c r="F71" s="552">
        <v>0</v>
      </c>
      <c r="G71" s="552"/>
    </row>
    <row r="72" spans="2:7" hidden="1" x14ac:dyDescent="0.2">
      <c r="B72" s="377">
        <v>22020702</v>
      </c>
      <c r="C72" s="378" t="s">
        <v>1180</v>
      </c>
      <c r="D72" s="740" t="s">
        <v>1327</v>
      </c>
      <c r="E72" s="551"/>
      <c r="F72" s="552">
        <v>0</v>
      </c>
      <c r="G72" s="552"/>
    </row>
    <row r="73" spans="2:7" hidden="1" x14ac:dyDescent="0.2">
      <c r="B73" s="377">
        <v>22020703</v>
      </c>
      <c r="C73" s="378" t="s">
        <v>1181</v>
      </c>
      <c r="D73" s="740" t="s">
        <v>1328</v>
      </c>
      <c r="E73" s="551"/>
      <c r="F73" s="552">
        <v>0</v>
      </c>
      <c r="G73" s="552"/>
    </row>
    <row r="74" spans="2:7" hidden="1" x14ac:dyDescent="0.2">
      <c r="B74" s="377">
        <v>22020704</v>
      </c>
      <c r="C74" s="378" t="s">
        <v>1182</v>
      </c>
      <c r="D74" s="740" t="s">
        <v>1329</v>
      </c>
      <c r="E74" s="551"/>
      <c r="F74" s="552">
        <v>0</v>
      </c>
      <c r="G74" s="552"/>
    </row>
    <row r="75" spans="2:7" hidden="1" x14ac:dyDescent="0.2">
      <c r="B75" s="377">
        <v>22020705</v>
      </c>
      <c r="C75" s="378" t="s">
        <v>1183</v>
      </c>
      <c r="D75" s="740" t="s">
        <v>1330</v>
      </c>
      <c r="E75" s="551"/>
      <c r="F75" s="552">
        <v>0</v>
      </c>
      <c r="G75" s="552"/>
    </row>
    <row r="76" spans="2:7" hidden="1" x14ac:dyDescent="0.2">
      <c r="B76" s="377">
        <v>22020706</v>
      </c>
      <c r="C76" s="378" t="s">
        <v>1184</v>
      </c>
      <c r="D76" s="740" t="s">
        <v>1331</v>
      </c>
      <c r="E76" s="551"/>
      <c r="F76" s="552">
        <v>0</v>
      </c>
      <c r="G76" s="552"/>
    </row>
    <row r="77" spans="2:7" hidden="1" x14ac:dyDescent="0.2">
      <c r="B77" s="377">
        <v>22020707</v>
      </c>
      <c r="C77" s="378" t="s">
        <v>1185</v>
      </c>
      <c r="D77" s="740" t="s">
        <v>1332</v>
      </c>
      <c r="E77" s="551"/>
      <c r="F77" s="552">
        <v>0</v>
      </c>
      <c r="G77" s="552"/>
    </row>
    <row r="78" spans="2:7" hidden="1" x14ac:dyDescent="0.2">
      <c r="B78" s="377">
        <v>22020708</v>
      </c>
      <c r="C78" s="378" t="s">
        <v>1186</v>
      </c>
      <c r="D78" s="740" t="s">
        <v>1333</v>
      </c>
      <c r="E78" s="551"/>
      <c r="F78" s="552">
        <v>0</v>
      </c>
      <c r="G78" s="552"/>
    </row>
    <row r="79" spans="2:7" hidden="1" x14ac:dyDescent="0.2">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 x14ac:dyDescent="0.25">
      <c r="B81" s="373">
        <v>22020800</v>
      </c>
      <c r="C81" s="374" t="s">
        <v>68</v>
      </c>
      <c r="D81" s="742"/>
      <c r="E81" s="548"/>
      <c r="F81" s="549"/>
      <c r="G81" s="549"/>
    </row>
    <row r="82" spans="2:7" x14ac:dyDescent="0.2">
      <c r="B82" s="377">
        <v>22020801</v>
      </c>
      <c r="C82" s="378" t="s">
        <v>1189</v>
      </c>
      <c r="D82" s="740" t="s">
        <v>1335</v>
      </c>
      <c r="E82" s="551">
        <v>258620</v>
      </c>
      <c r="F82" s="552">
        <v>500000</v>
      </c>
      <c r="G82" s="552"/>
    </row>
    <row r="83" spans="2:7" hidden="1" x14ac:dyDescent="0.2">
      <c r="B83" s="377">
        <v>22020802</v>
      </c>
      <c r="C83" s="378" t="s">
        <v>1190</v>
      </c>
      <c r="D83" s="740" t="s">
        <v>1336</v>
      </c>
      <c r="E83" s="551"/>
      <c r="F83" s="552">
        <v>0</v>
      </c>
      <c r="G83" s="552"/>
    </row>
    <row r="84" spans="2:7" ht="15" thickBot="1" x14ac:dyDescent="0.25">
      <c r="B84" s="377">
        <v>22020803</v>
      </c>
      <c r="C84" s="378" t="s">
        <v>1191</v>
      </c>
      <c r="D84" s="740" t="s">
        <v>1337</v>
      </c>
      <c r="E84" s="551"/>
      <c r="F84" s="552">
        <v>0</v>
      </c>
      <c r="G84" s="552"/>
    </row>
    <row r="85" spans="2:7" ht="15" hidden="1" thickBot="1" x14ac:dyDescent="0.25">
      <c r="B85" s="377">
        <v>22020804</v>
      </c>
      <c r="C85" s="378" t="s">
        <v>1192</v>
      </c>
      <c r="D85" s="740" t="s">
        <v>1338</v>
      </c>
      <c r="E85" s="551"/>
      <c r="F85" s="552">
        <v>0</v>
      </c>
      <c r="G85" s="552"/>
    </row>
    <row r="86" spans="2:7" ht="15" hidden="1" thickBot="1" x14ac:dyDescent="0.25">
      <c r="B86" s="377">
        <v>22020805</v>
      </c>
      <c r="C86" s="378" t="s">
        <v>1193</v>
      </c>
      <c r="D86" s="740" t="s">
        <v>1339</v>
      </c>
      <c r="E86" s="551"/>
      <c r="F86" s="552">
        <v>0</v>
      </c>
      <c r="G86" s="552"/>
    </row>
    <row r="87" spans="2:7" ht="15" hidden="1" thickBot="1" x14ac:dyDescent="0.25">
      <c r="B87" s="377">
        <v>22020806</v>
      </c>
      <c r="C87" s="378" t="s">
        <v>1194</v>
      </c>
      <c r="D87" s="740" t="s">
        <v>1340</v>
      </c>
      <c r="E87" s="551"/>
      <c r="F87" s="552">
        <v>0</v>
      </c>
      <c r="G87" s="552"/>
    </row>
    <row r="88" spans="2:7" ht="15.75" thickBot="1" x14ac:dyDescent="0.3">
      <c r="B88" s="384"/>
      <c r="C88" s="385" t="s">
        <v>1195</v>
      </c>
      <c r="D88" s="741">
        <v>0</v>
      </c>
      <c r="E88" s="559">
        <f>SUM(E82:E87)</f>
        <v>258620</v>
      </c>
      <c r="F88" s="560">
        <v>500000</v>
      </c>
      <c r="G88" s="560"/>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x14ac:dyDescent="0.25">
      <c r="B98" s="373">
        <v>22021000</v>
      </c>
      <c r="C98" s="374" t="s">
        <v>72</v>
      </c>
      <c r="D98" s="742"/>
      <c r="E98" s="548"/>
      <c r="F98" s="549"/>
      <c r="G98" s="549"/>
    </row>
    <row r="99" spans="2:7" hidden="1" x14ac:dyDescent="0.2">
      <c r="B99" s="377">
        <v>22021001</v>
      </c>
      <c r="C99" s="378" t="s">
        <v>1204</v>
      </c>
      <c r="D99" s="740" t="s">
        <v>1348</v>
      </c>
      <c r="E99" s="551"/>
      <c r="F99" s="552">
        <v>0</v>
      </c>
      <c r="G99" s="552"/>
    </row>
    <row r="100" spans="2:7" x14ac:dyDescent="0.2">
      <c r="B100" s="377">
        <v>22021002</v>
      </c>
      <c r="C100" s="378" t="s">
        <v>1205</v>
      </c>
      <c r="D100" s="740" t="s">
        <v>1349</v>
      </c>
      <c r="E100" s="551">
        <v>439660</v>
      </c>
      <c r="F100" s="552">
        <v>500000</v>
      </c>
      <c r="G100" s="552"/>
    </row>
    <row r="101" spans="2:7" hidden="1" x14ac:dyDescent="0.2">
      <c r="B101" s="377">
        <v>22021003</v>
      </c>
      <c r="C101" s="378" t="s">
        <v>1206</v>
      </c>
      <c r="D101" s="740" t="s">
        <v>1350</v>
      </c>
      <c r="E101" s="551"/>
      <c r="F101" s="552">
        <v>0</v>
      </c>
      <c r="G101" s="552"/>
    </row>
    <row r="102" spans="2:7" ht="15" thickBot="1" x14ac:dyDescent="0.25">
      <c r="B102" s="377">
        <v>22021004</v>
      </c>
      <c r="C102" s="378" t="s">
        <v>1207</v>
      </c>
      <c r="D102" s="740" t="s">
        <v>1351</v>
      </c>
      <c r="E102" s="551">
        <v>426720</v>
      </c>
      <c r="F102" s="552">
        <v>500000</v>
      </c>
      <c r="G102" s="552"/>
    </row>
    <row r="103" spans="2:7" ht="15" hidden="1" thickBot="1" x14ac:dyDescent="0.25">
      <c r="B103" s="377">
        <v>22021006</v>
      </c>
      <c r="C103" s="378" t="s">
        <v>1208</v>
      </c>
      <c r="D103" s="740" t="s">
        <v>1352</v>
      </c>
      <c r="E103" s="551"/>
      <c r="F103" s="552">
        <v>0</v>
      </c>
      <c r="G103" s="552"/>
    </row>
    <row r="104" spans="2:7" ht="15" hidden="1" thickBot="1" x14ac:dyDescent="0.25">
      <c r="B104" s="377">
        <v>22021007</v>
      </c>
      <c r="C104" s="378" t="s">
        <v>1209</v>
      </c>
      <c r="D104" s="740" t="s">
        <v>1353</v>
      </c>
      <c r="E104" s="551"/>
      <c r="F104" s="552">
        <v>0</v>
      </c>
      <c r="G104" s="552"/>
    </row>
    <row r="105" spans="2:7" ht="15" hidden="1" thickBot="1" x14ac:dyDescent="0.25">
      <c r="B105" s="377">
        <v>22021008</v>
      </c>
      <c r="C105" s="378" t="s">
        <v>1210</v>
      </c>
      <c r="D105" s="740" t="s">
        <v>1354</v>
      </c>
      <c r="E105" s="551"/>
      <c r="F105" s="552">
        <v>0</v>
      </c>
      <c r="G105" s="552"/>
    </row>
    <row r="106" spans="2:7" ht="15" hidden="1" thickBot="1" x14ac:dyDescent="0.25">
      <c r="B106" s="377">
        <v>22021009</v>
      </c>
      <c r="C106" s="378" t="s">
        <v>1211</v>
      </c>
      <c r="D106" s="740" t="s">
        <v>1355</v>
      </c>
      <c r="E106" s="551"/>
      <c r="F106" s="552">
        <v>0</v>
      </c>
      <c r="G106" s="552"/>
    </row>
    <row r="107" spans="2:7" ht="15" hidden="1" thickBot="1" x14ac:dyDescent="0.25">
      <c r="B107" s="377">
        <v>22021010</v>
      </c>
      <c r="C107" s="378" t="s">
        <v>1212</v>
      </c>
      <c r="D107" s="740" t="s">
        <v>1356</v>
      </c>
      <c r="E107" s="551"/>
      <c r="F107" s="552">
        <v>0</v>
      </c>
      <c r="G107" s="552"/>
    </row>
    <row r="108" spans="2:7" ht="15" hidden="1" thickBot="1" x14ac:dyDescent="0.25">
      <c r="B108" s="377">
        <v>22021014</v>
      </c>
      <c r="C108" s="378" t="s">
        <v>1213</v>
      </c>
      <c r="D108" s="740" t="s">
        <v>1357</v>
      </c>
      <c r="E108" s="551"/>
      <c r="F108" s="552">
        <v>0</v>
      </c>
      <c r="G108" s="552"/>
    </row>
    <row r="109" spans="2:7" ht="15" hidden="1" thickBot="1" x14ac:dyDescent="0.25">
      <c r="B109" s="377">
        <v>22021020</v>
      </c>
      <c r="C109" s="378" t="s">
        <v>1214</v>
      </c>
      <c r="D109" s="740" t="s">
        <v>1358</v>
      </c>
      <c r="E109" s="551"/>
      <c r="F109" s="552">
        <v>0</v>
      </c>
      <c r="G109" s="552"/>
    </row>
    <row r="110" spans="2:7" ht="15" hidden="1" thickBot="1" x14ac:dyDescent="0.25">
      <c r="B110" s="377">
        <v>22021037</v>
      </c>
      <c r="C110" s="378" t="s">
        <v>1215</v>
      </c>
      <c r="D110" s="740" t="s">
        <v>1359</v>
      </c>
      <c r="E110" s="551"/>
      <c r="F110" s="552">
        <v>0</v>
      </c>
      <c r="G110" s="552"/>
    </row>
    <row r="111" spans="2:7" ht="15" hidden="1" thickBot="1" x14ac:dyDescent="0.25">
      <c r="B111" s="377">
        <v>22021041</v>
      </c>
      <c r="C111" s="378" t="s">
        <v>1216</v>
      </c>
      <c r="D111" s="740" t="s">
        <v>1360</v>
      </c>
      <c r="E111" s="551"/>
      <c r="F111" s="552">
        <v>0</v>
      </c>
      <c r="G111" s="552"/>
    </row>
    <row r="112" spans="2:7" ht="15" hidden="1" thickBot="1" x14ac:dyDescent="0.25">
      <c r="B112" s="377">
        <v>22021042</v>
      </c>
      <c r="C112" s="378" t="s">
        <v>1217</v>
      </c>
      <c r="D112" s="740" t="s">
        <v>1361</v>
      </c>
      <c r="E112" s="551"/>
      <c r="F112" s="552">
        <v>0</v>
      </c>
      <c r="G112" s="552"/>
    </row>
    <row r="113" spans="2:7" ht="15.75" thickBot="1" x14ac:dyDescent="0.3">
      <c r="B113" s="384"/>
      <c r="C113" s="385" t="s">
        <v>1219</v>
      </c>
      <c r="D113" s="741">
        <v>0</v>
      </c>
      <c r="E113" s="560">
        <f>SUM(E99:E112)</f>
        <v>866380</v>
      </c>
      <c r="F113" s="560">
        <f>SUM(F99:F112)</f>
        <v>1000000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
        <v>1362</v>
      </c>
      <c r="E116" s="551"/>
      <c r="F116" s="552">
        <v>0</v>
      </c>
      <c r="G116" s="552"/>
    </row>
    <row r="117" spans="2:7" hidden="1" x14ac:dyDescent="0.2">
      <c r="B117" s="377">
        <v>22030102</v>
      </c>
      <c r="C117" s="378" t="s">
        <v>1222</v>
      </c>
      <c r="D117" s="740" t="s">
        <v>1363</v>
      </c>
      <c r="E117" s="551"/>
      <c r="F117" s="552">
        <v>0</v>
      </c>
      <c r="G117" s="552"/>
    </row>
    <row r="118" spans="2:7" hidden="1" x14ac:dyDescent="0.2">
      <c r="B118" s="377">
        <v>22030103</v>
      </c>
      <c r="C118" s="378" t="s">
        <v>1223</v>
      </c>
      <c r="D118" s="740" t="s">
        <v>1364</v>
      </c>
      <c r="E118" s="551"/>
      <c r="F118" s="552">
        <v>0</v>
      </c>
      <c r="G118" s="552"/>
    </row>
    <row r="119" spans="2:7" hidden="1" x14ac:dyDescent="0.2">
      <c r="B119" s="377">
        <v>22030104</v>
      </c>
      <c r="C119" s="378" t="s">
        <v>1224</v>
      </c>
      <c r="D119" s="740" t="s">
        <v>1365</v>
      </c>
      <c r="E119" s="551"/>
      <c r="F119" s="552">
        <v>0</v>
      </c>
      <c r="G119" s="552"/>
    </row>
    <row r="120" spans="2:7" hidden="1" x14ac:dyDescent="0.2">
      <c r="B120" s="377">
        <v>22030105</v>
      </c>
      <c r="C120" s="378" t="s">
        <v>1225</v>
      </c>
      <c r="D120" s="740" t="s">
        <v>1366</v>
      </c>
      <c r="E120" s="551"/>
      <c r="F120" s="552">
        <v>0</v>
      </c>
      <c r="G120" s="552"/>
    </row>
    <row r="121" spans="2:7" hidden="1" x14ac:dyDescent="0.2">
      <c r="B121" s="377">
        <v>22030106</v>
      </c>
      <c r="C121" s="378" t="s">
        <v>688</v>
      </c>
      <c r="D121" s="740" t="s">
        <v>1367</v>
      </c>
      <c r="E121" s="551"/>
      <c r="F121" s="552">
        <v>0</v>
      </c>
      <c r="G121" s="552"/>
    </row>
    <row r="122" spans="2:7" hidden="1" x14ac:dyDescent="0.2">
      <c r="B122" s="377">
        <v>22030107</v>
      </c>
      <c r="C122" s="378" t="s">
        <v>1226</v>
      </c>
      <c r="D122" s="740" t="s">
        <v>1368</v>
      </c>
      <c r="E122" s="551"/>
      <c r="F122" s="552">
        <v>0</v>
      </c>
      <c r="G122" s="552"/>
    </row>
    <row r="123" spans="2:7" hidden="1" x14ac:dyDescent="0.2">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x14ac:dyDescent="0.25">
      <c r="B125" s="373">
        <v>22040000</v>
      </c>
      <c r="C125" s="374" t="s">
        <v>1229</v>
      </c>
      <c r="D125" s="742"/>
      <c r="E125" s="548"/>
      <c r="F125" s="549"/>
      <c r="G125" s="549"/>
    </row>
    <row r="126" spans="2:7" ht="15" x14ac:dyDescent="0.25">
      <c r="B126" s="373">
        <v>22040100</v>
      </c>
      <c r="C126" s="374" t="s">
        <v>76</v>
      </c>
      <c r="D126" s="742"/>
      <c r="E126" s="548"/>
      <c r="F126" s="549"/>
      <c r="G126" s="549"/>
    </row>
    <row r="127" spans="2:7" hidden="1" x14ac:dyDescent="0.2">
      <c r="B127" s="377">
        <v>22040101</v>
      </c>
      <c r="C127" s="378" t="s">
        <v>1231</v>
      </c>
      <c r="D127" s="740" t="s">
        <v>1370</v>
      </c>
      <c r="E127" s="551"/>
      <c r="F127" s="552">
        <v>0</v>
      </c>
      <c r="G127" s="552"/>
    </row>
    <row r="128" spans="2:7" hidden="1" x14ac:dyDescent="0.2">
      <c r="B128" s="377">
        <v>22040103</v>
      </c>
      <c r="C128" s="378" t="s">
        <v>1232</v>
      </c>
      <c r="D128" s="740" t="s">
        <v>1371</v>
      </c>
      <c r="E128" s="551"/>
      <c r="F128" s="552">
        <v>0</v>
      </c>
      <c r="G128" s="552"/>
    </row>
    <row r="129" spans="2:7" hidden="1" x14ac:dyDescent="0.2">
      <c r="B129" s="377">
        <v>22040105</v>
      </c>
      <c r="C129" s="378" t="s">
        <v>1233</v>
      </c>
      <c r="D129" s="740" t="s">
        <v>1372</v>
      </c>
      <c r="E129" s="551"/>
      <c r="F129" s="552">
        <v>0</v>
      </c>
      <c r="G129" s="552"/>
    </row>
    <row r="130" spans="2:7" hidden="1" x14ac:dyDescent="0.2">
      <c r="B130" s="377">
        <v>22040107</v>
      </c>
      <c r="C130" s="378" t="s">
        <v>1234</v>
      </c>
      <c r="D130" s="740" t="s">
        <v>1373</v>
      </c>
      <c r="E130" s="551"/>
      <c r="F130" s="552">
        <v>0</v>
      </c>
      <c r="G130" s="552"/>
    </row>
    <row r="131" spans="2:7" hidden="1" x14ac:dyDescent="0.2">
      <c r="B131" s="377">
        <v>22040109</v>
      </c>
      <c r="C131" s="378" t="s">
        <v>1235</v>
      </c>
      <c r="D131" s="740" t="s">
        <v>1374</v>
      </c>
      <c r="E131" s="551"/>
      <c r="F131" s="552">
        <v>0</v>
      </c>
      <c r="G131" s="552"/>
    </row>
    <row r="132" spans="2:7" x14ac:dyDescent="0.2">
      <c r="B132" s="377">
        <v>22040110</v>
      </c>
      <c r="C132" s="378" t="s">
        <v>1236</v>
      </c>
      <c r="D132" s="740" t="s">
        <v>1375</v>
      </c>
      <c r="E132" s="551">
        <v>9568970</v>
      </c>
      <c r="F132" s="552">
        <v>32200000</v>
      </c>
      <c r="G132" s="552"/>
    </row>
    <row r="133" spans="2:7" ht="15" thickBot="1" x14ac:dyDescent="0.25">
      <c r="B133" s="377">
        <v>22040111</v>
      </c>
      <c r="C133" s="378" t="s">
        <v>1237</v>
      </c>
      <c r="D133" s="740" t="s">
        <v>1376</v>
      </c>
      <c r="E133" s="551"/>
      <c r="F133" s="552">
        <v>0</v>
      </c>
      <c r="G133" s="552"/>
    </row>
    <row r="134" spans="2:7" ht="15.75" thickBot="1" x14ac:dyDescent="0.3">
      <c r="B134" s="384"/>
      <c r="C134" s="385" t="s">
        <v>1238</v>
      </c>
      <c r="D134" s="741">
        <v>0</v>
      </c>
      <c r="E134" s="559">
        <f>SUM(E127:E133)</f>
        <v>9568970</v>
      </c>
      <c r="F134" s="560">
        <v>32200000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
        <v>1377</v>
      </c>
      <c r="E136" s="551"/>
      <c r="F136" s="552">
        <v>0</v>
      </c>
      <c r="G136" s="552"/>
    </row>
    <row r="137" spans="2:7" hidden="1" x14ac:dyDescent="0.2">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
        <v>1379</v>
      </c>
      <c r="E141" s="551"/>
      <c r="F141" s="552">
        <v>0</v>
      </c>
      <c r="G141" s="552"/>
    </row>
    <row r="142" spans="2:7" hidden="1" x14ac:dyDescent="0.2">
      <c r="B142" s="377">
        <v>22050102</v>
      </c>
      <c r="C142" s="378" t="s">
        <v>1244</v>
      </c>
      <c r="D142" s="740" t="s">
        <v>1380</v>
      </c>
      <c r="E142" s="551"/>
      <c r="F142" s="552">
        <v>0</v>
      </c>
      <c r="G142" s="552"/>
    </row>
    <row r="143" spans="2:7" hidden="1" x14ac:dyDescent="0.2">
      <c r="B143" s="377">
        <v>22050104</v>
      </c>
      <c r="C143" s="378" t="s">
        <v>1245</v>
      </c>
      <c r="D143" s="740" t="s">
        <v>1381</v>
      </c>
      <c r="E143" s="551"/>
      <c r="F143" s="552">
        <v>0</v>
      </c>
      <c r="G143" s="552"/>
    </row>
    <row r="144" spans="2:7" hidden="1" x14ac:dyDescent="0.2">
      <c r="B144" s="377">
        <v>22050105</v>
      </c>
      <c r="C144" s="378" t="s">
        <v>1246</v>
      </c>
      <c r="D144" s="740" t="s">
        <v>1382</v>
      </c>
      <c r="E144" s="551"/>
      <c r="F144" s="552">
        <v>0</v>
      </c>
      <c r="G144" s="552"/>
    </row>
    <row r="145" spans="2:7" hidden="1" x14ac:dyDescent="0.2">
      <c r="B145" s="377">
        <v>22050106</v>
      </c>
      <c r="C145" s="378" t="s">
        <v>1247</v>
      </c>
      <c r="D145" s="740" t="s">
        <v>1383</v>
      </c>
      <c r="E145" s="551"/>
      <c r="F145" s="552">
        <v>0</v>
      </c>
      <c r="G145" s="552"/>
    </row>
    <row r="146" spans="2:7" hidden="1" x14ac:dyDescent="0.2">
      <c r="B146" s="377">
        <v>22050107</v>
      </c>
      <c r="C146" s="378" t="s">
        <v>1248</v>
      </c>
      <c r="D146" s="740" t="s">
        <v>1384</v>
      </c>
      <c r="E146" s="551"/>
      <c r="F146" s="552">
        <v>0</v>
      </c>
      <c r="G146" s="552"/>
    </row>
    <row r="147" spans="2:7" hidden="1" x14ac:dyDescent="0.2">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
        <v>1387</v>
      </c>
      <c r="E154" s="551"/>
      <c r="F154" s="552">
        <v>0</v>
      </c>
      <c r="G154" s="552"/>
    </row>
    <row r="155" spans="2:7" hidden="1" x14ac:dyDescent="0.2">
      <c r="B155" s="377">
        <v>22070102</v>
      </c>
      <c r="C155" s="378" t="s">
        <v>1254</v>
      </c>
      <c r="D155" s="740" t="s">
        <v>1388</v>
      </c>
      <c r="E155" s="551"/>
      <c r="F155" s="552">
        <v>0</v>
      </c>
      <c r="G155" s="552"/>
    </row>
    <row r="156" spans="2:7" hidden="1" x14ac:dyDescent="0.2">
      <c r="B156" s="377">
        <v>22070103</v>
      </c>
      <c r="C156" s="378" t="s">
        <v>1255</v>
      </c>
      <c r="D156" s="740" t="s">
        <v>1389</v>
      </c>
      <c r="E156" s="551"/>
      <c r="F156" s="552">
        <v>0</v>
      </c>
      <c r="G156" s="552"/>
    </row>
    <row r="157" spans="2:7" hidden="1" x14ac:dyDescent="0.2">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
        <v>1391</v>
      </c>
      <c r="E161" s="551"/>
      <c r="F161" s="552">
        <v>0</v>
      </c>
      <c r="G161" s="552"/>
    </row>
    <row r="162" spans="2:7" hidden="1" x14ac:dyDescent="0.2">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
        <v>1393</v>
      </c>
      <c r="E167" s="551"/>
      <c r="F167" s="552">
        <v>0</v>
      </c>
      <c r="G167" s="552"/>
    </row>
    <row r="168" spans="2:7" hidden="1" x14ac:dyDescent="0.2">
      <c r="B168" s="377">
        <v>23040102</v>
      </c>
      <c r="C168" s="378" t="s">
        <v>1263</v>
      </c>
      <c r="D168" s="740" t="s">
        <v>1394</v>
      </c>
      <c r="E168" s="551"/>
      <c r="F168" s="552">
        <v>0</v>
      </c>
      <c r="G168" s="552"/>
    </row>
    <row r="169" spans="2:7" hidden="1" x14ac:dyDescent="0.2">
      <c r="B169" s="377">
        <v>23040103</v>
      </c>
      <c r="C169" s="378" t="s">
        <v>1264</v>
      </c>
      <c r="D169" s="740" t="s">
        <v>1395</v>
      </c>
      <c r="E169" s="551"/>
      <c r="F169" s="552">
        <v>0</v>
      </c>
      <c r="G169" s="552"/>
    </row>
    <row r="170" spans="2:7" hidden="1" x14ac:dyDescent="0.2">
      <c r="B170" s="377">
        <v>23040104</v>
      </c>
      <c r="C170" s="378" t="s">
        <v>1265</v>
      </c>
      <c r="D170" s="740" t="s">
        <v>1396</v>
      </c>
      <c r="E170" s="551"/>
      <c r="F170" s="552">
        <v>0</v>
      </c>
      <c r="G170" s="552"/>
    </row>
    <row r="171" spans="2:7" hidden="1" x14ac:dyDescent="0.2">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idden="1" x14ac:dyDescent="0.2">
      <c r="B175" s="377">
        <v>23050101</v>
      </c>
      <c r="C175" s="378" t="s">
        <v>1276</v>
      </c>
      <c r="D175" s="740" t="s">
        <v>1398</v>
      </c>
      <c r="E175" s="551"/>
      <c r="F175" s="552">
        <v>0</v>
      </c>
      <c r="G175" s="552"/>
    </row>
    <row r="176" spans="2:7" hidden="1" x14ac:dyDescent="0.2">
      <c r="B176" s="377">
        <v>23050102</v>
      </c>
      <c r="C176" s="378" t="s">
        <v>1269</v>
      </c>
      <c r="D176" s="740" t="s">
        <v>1399</v>
      </c>
      <c r="E176" s="551"/>
      <c r="F176" s="552">
        <v>0</v>
      </c>
      <c r="G176" s="552"/>
    </row>
    <row r="177" spans="2:7" ht="15" thickBot="1" x14ac:dyDescent="0.25">
      <c r="B177" s="377">
        <v>23050103</v>
      </c>
      <c r="C177" s="378" t="s">
        <v>1270</v>
      </c>
      <c r="D177" s="740" t="s">
        <v>1400</v>
      </c>
      <c r="E177" s="551">
        <v>646550</v>
      </c>
      <c r="F177" s="552">
        <v>800000</v>
      </c>
      <c r="G177" s="552"/>
    </row>
    <row r="178" spans="2:7" ht="15" hidden="1" thickBot="1" x14ac:dyDescent="0.25">
      <c r="B178" s="377">
        <v>23050104</v>
      </c>
      <c r="C178" s="378" t="s">
        <v>1271</v>
      </c>
      <c r="D178" s="740" t="s">
        <v>1401</v>
      </c>
      <c r="E178" s="551"/>
      <c r="F178" s="552">
        <v>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646550</v>
      </c>
      <c r="F180" s="560">
        <v>800000</v>
      </c>
      <c r="G180" s="560"/>
    </row>
    <row r="181" spans="2:7" ht="19.5" thickBot="1" x14ac:dyDescent="0.35">
      <c r="B181" s="398"/>
      <c r="C181" s="399" t="s">
        <v>1273</v>
      </c>
      <c r="D181" s="399"/>
      <c r="E181" s="571">
        <f>E180+E172+E163+E158+E151+E148+E138+E134+E124+E113+E97+E88+E80+E69+E60+E56+E41+E26+E14</f>
        <v>15000000</v>
      </c>
      <c r="F181" s="572">
        <v>42000000</v>
      </c>
      <c r="G181" s="572"/>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x14ac:dyDescent="0.25">
      <c r="B2" s="1031" t="s">
        <v>974</v>
      </c>
      <c r="C2" s="1031"/>
      <c r="D2" s="1031"/>
      <c r="E2" s="1031"/>
      <c r="F2" s="1031"/>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c r="F10" s="552">
        <v>0</v>
      </c>
      <c r="G10" s="552"/>
    </row>
    <row r="11" spans="2:7" x14ac:dyDescent="0.25">
      <c r="B11" s="377">
        <v>22020102</v>
      </c>
      <c r="C11" s="378" t="s">
        <v>1124</v>
      </c>
      <c r="D11" s="740" t="str">
        <f>B11&amp;" - "&amp;C11</f>
        <v>22020102 - LOCAL TRAVEL &amp; TRANSPORT: OTHERS</v>
      </c>
      <c r="E11" s="551"/>
      <c r="F11" s="552">
        <v>2000000</v>
      </c>
      <c r="G11" s="552"/>
    </row>
    <row r="12" spans="2:7" hidden="1" x14ac:dyDescent="0.25">
      <c r="B12" s="377">
        <v>22020103</v>
      </c>
      <c r="C12" s="378" t="s">
        <v>1125</v>
      </c>
      <c r="D12" s="740" t="str">
        <f>B12&amp;" - "&amp;C12</f>
        <v>22020103 - INTERNATIONAL TRAVEL &amp; TRANSPORT: TRAINING</v>
      </c>
      <c r="E12" s="551"/>
      <c r="F12" s="552">
        <v>0</v>
      </c>
      <c r="G12" s="552"/>
    </row>
    <row r="13" spans="2:7" ht="15.75" thickBot="1" x14ac:dyDescent="0.3">
      <c r="B13" s="377">
        <v>22020104</v>
      </c>
      <c r="C13" s="378" t="s">
        <v>1126</v>
      </c>
      <c r="D13" s="740" t="str">
        <f>B13&amp;" - "&amp;C13</f>
        <v>22020104 - INTERNATIONAL TRAVEL &amp; TRANSPORT: OTHERS</v>
      </c>
      <c r="E13" s="551">
        <v>517240</v>
      </c>
      <c r="F13" s="552">
        <v>0</v>
      </c>
      <c r="G13" s="552"/>
    </row>
    <row r="14" spans="2:7" ht="15.75" thickBot="1" x14ac:dyDescent="0.3">
      <c r="B14" s="384"/>
      <c r="C14" s="385" t="s">
        <v>1127</v>
      </c>
      <c r="D14" s="741">
        <f>SUM(D10:D13)</f>
        <v>0</v>
      </c>
      <c r="E14" s="559">
        <f>SUM(E10:E13)</f>
        <v>517240</v>
      </c>
      <c r="F14" s="560">
        <f>SUM(F10:F13)</f>
        <v>2000000</v>
      </c>
      <c r="G14" s="560"/>
    </row>
    <row r="15" spans="2:7" x14ac:dyDescent="0.25">
      <c r="B15" s="373">
        <v>22020200</v>
      </c>
      <c r="C15" s="374" t="s">
        <v>56</v>
      </c>
      <c r="D15" s="742"/>
      <c r="E15" s="548"/>
      <c r="F15" s="549"/>
      <c r="G15" s="549"/>
    </row>
    <row r="16" spans="2:7" x14ac:dyDescent="0.25">
      <c r="B16" s="377">
        <v>22020201</v>
      </c>
      <c r="C16" s="378" t="s">
        <v>1128</v>
      </c>
      <c r="D16" s="740" t="str">
        <f t="shared" ref="D16:D25" si="0">B16&amp;" - "&amp;C16</f>
        <v>22020201 - ELECTRICITY CHARGES</v>
      </c>
      <c r="E16" s="551">
        <v>387930</v>
      </c>
      <c r="F16" s="552">
        <v>2000000</v>
      </c>
      <c r="G16" s="552"/>
    </row>
    <row r="17" spans="2:7" ht="15.75" thickBot="1" x14ac:dyDescent="0.3">
      <c r="B17" s="377">
        <v>22020202</v>
      </c>
      <c r="C17" s="378" t="s">
        <v>1129</v>
      </c>
      <c r="D17" s="740" t="str">
        <f t="shared" si="0"/>
        <v>22020202 - TELEPHONE CHARGES</v>
      </c>
      <c r="E17" s="551">
        <v>129310</v>
      </c>
      <c r="F17" s="552">
        <v>0</v>
      </c>
      <c r="G17" s="552"/>
    </row>
    <row r="18" spans="2:7" ht="15" hidden="1" customHeight="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517240</v>
      </c>
      <c r="F26" s="560">
        <f>SUM(F16:F25)</f>
        <v>2000000</v>
      </c>
      <c r="G26" s="560"/>
    </row>
    <row r="27" spans="2:7" x14ac:dyDescent="0.25">
      <c r="B27" s="373">
        <v>22020300</v>
      </c>
      <c r="C27" s="374" t="s">
        <v>58</v>
      </c>
      <c r="D27" s="742"/>
      <c r="E27" s="548"/>
      <c r="F27" s="549"/>
      <c r="G27" s="549"/>
    </row>
    <row r="28" spans="2:7" ht="15.75" thickBot="1" x14ac:dyDescent="0.3">
      <c r="B28" s="377">
        <v>22020301</v>
      </c>
      <c r="C28" s="378" t="s">
        <v>1139</v>
      </c>
      <c r="D28" s="740" t="str">
        <f t="shared" ref="D28:D40" si="1">B28&amp;" - "&amp;C28</f>
        <v>22020301 - OFFICE STATIONERIES / COMPUTER CONSUMABLES</v>
      </c>
      <c r="E28" s="551">
        <v>258620</v>
      </c>
      <c r="F28" s="552">
        <v>0</v>
      </c>
      <c r="G28" s="552"/>
    </row>
    <row r="29" spans="2:7" ht="15.75" hidden="1" thickBot="1" x14ac:dyDescent="0.3">
      <c r="B29" s="377">
        <v>22020302</v>
      </c>
      <c r="C29" s="378" t="s">
        <v>1140</v>
      </c>
      <c r="D29" s="740" t="str">
        <f t="shared" si="1"/>
        <v>22020302 - BOOKS</v>
      </c>
      <c r="E29" s="551"/>
      <c r="F29" s="552">
        <v>0</v>
      </c>
      <c r="G29" s="552"/>
    </row>
    <row r="30" spans="2:7" ht="15.75" hidden="1" thickBot="1" x14ac:dyDescent="0.3">
      <c r="B30" s="377">
        <v>22020303</v>
      </c>
      <c r="C30" s="378" t="s">
        <v>1141</v>
      </c>
      <c r="D30" s="740" t="str">
        <f t="shared" si="1"/>
        <v>22020303 - NEWSPAPERS</v>
      </c>
      <c r="E30" s="551"/>
      <c r="F30" s="552">
        <v>0</v>
      </c>
      <c r="G30" s="552"/>
    </row>
    <row r="31" spans="2:7" ht="15.75" hidden="1" thickBot="1" x14ac:dyDescent="0.3">
      <c r="B31" s="377">
        <v>22020304</v>
      </c>
      <c r="C31" s="378" t="s">
        <v>1142</v>
      </c>
      <c r="D31" s="740" t="str">
        <f t="shared" si="1"/>
        <v>22020304 - MAGAZINES &amp; PERIODICALS</v>
      </c>
      <c r="E31" s="551"/>
      <c r="F31" s="552">
        <v>0</v>
      </c>
      <c r="G31" s="552"/>
    </row>
    <row r="32" spans="2:7" ht="15.75" hidden="1" thickBot="1" x14ac:dyDescent="0.3">
      <c r="B32" s="377">
        <v>22020305</v>
      </c>
      <c r="C32" s="378" t="s">
        <v>1143</v>
      </c>
      <c r="D32" s="740" t="str">
        <f t="shared" si="1"/>
        <v>22020305 - PRINTING OF NON SECURITY DOCUMENTS</v>
      </c>
      <c r="E32" s="551"/>
      <c r="F32" s="552">
        <v>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258620</v>
      </c>
      <c r="F41" s="560">
        <f>SUM(F28:F40)</f>
        <v>0</v>
      </c>
      <c r="G41" s="560"/>
    </row>
    <row r="42" spans="2:7" x14ac:dyDescent="0.25">
      <c r="B42" s="373">
        <v>22020400</v>
      </c>
      <c r="C42" s="374" t="s">
        <v>60</v>
      </c>
      <c r="D42" s="742"/>
      <c r="E42" s="548"/>
      <c r="F42" s="549"/>
      <c r="G42" s="549"/>
    </row>
    <row r="43" spans="2:7" ht="15.75" thickBot="1" x14ac:dyDescent="0.3">
      <c r="B43" s="377">
        <v>22020401</v>
      </c>
      <c r="C43" s="378" t="s">
        <v>1153</v>
      </c>
      <c r="D43" s="740" t="str">
        <f t="shared" ref="D43:D55" si="2">B43&amp;" - "&amp;C43</f>
        <v>22020401 - MAINTENANCE OF MOTOR VEHICLE / TRANSPORT EQUIPMENT</v>
      </c>
      <c r="E43" s="551">
        <v>258620</v>
      </c>
      <c r="F43" s="552">
        <v>1000000</v>
      </c>
      <c r="G43" s="552"/>
    </row>
    <row r="44" spans="2:7" ht="15.75" hidden="1" thickBot="1" x14ac:dyDescent="0.3">
      <c r="B44" s="377">
        <v>22020402</v>
      </c>
      <c r="C44" s="378" t="s">
        <v>1154</v>
      </c>
      <c r="D44" s="740" t="str">
        <f t="shared" si="2"/>
        <v xml:space="preserve">22020402 - MAINTENANCE OF OFFICE FURNITURE </v>
      </c>
      <c r="E44" s="551"/>
      <c r="F44" s="552">
        <v>0</v>
      </c>
      <c r="G44" s="552"/>
    </row>
    <row r="45" spans="2:7" ht="15.75" hidden="1" thickBot="1" x14ac:dyDescent="0.3">
      <c r="B45" s="377">
        <v>22020403</v>
      </c>
      <c r="C45" s="378" t="s">
        <v>1155</v>
      </c>
      <c r="D45" s="740" t="str">
        <f t="shared" si="2"/>
        <v>22020403 - MAINTENANCE OF OFFICE BUILDING / RESIDENTIAL QTRS</v>
      </c>
      <c r="E45" s="551"/>
      <c r="F45" s="552">
        <v>0</v>
      </c>
      <c r="G45" s="552"/>
    </row>
    <row r="46" spans="2:7" ht="15.75" hidden="1" thickBot="1" x14ac:dyDescent="0.3">
      <c r="B46" s="377">
        <v>22020404</v>
      </c>
      <c r="C46" s="378" t="s">
        <v>1156</v>
      </c>
      <c r="D46" s="740" t="str">
        <f t="shared" si="2"/>
        <v>22020404 - MAINTENANCE OF OFFICE / IT EQUIPMENTS</v>
      </c>
      <c r="E46" s="551"/>
      <c r="F46" s="552">
        <v>0</v>
      </c>
      <c r="G46" s="552"/>
    </row>
    <row r="47" spans="2:7" ht="15.75" hidden="1" thickBot="1" x14ac:dyDescent="0.3">
      <c r="B47" s="377">
        <v>22020405</v>
      </c>
      <c r="C47" s="378" t="s">
        <v>1157</v>
      </c>
      <c r="D47" s="740" t="str">
        <f t="shared" si="2"/>
        <v>22020405 - MAINTENANCE OF PLANTS/GENERATORS</v>
      </c>
      <c r="E47" s="551"/>
      <c r="F47" s="552">
        <v>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258620</v>
      </c>
      <c r="F56" s="560">
        <f>SUM(F43:F55)</f>
        <v>1000000</v>
      </c>
      <c r="G56" s="560"/>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1810340</v>
      </c>
      <c r="F58" s="552">
        <v>7000000</v>
      </c>
      <c r="G58" s="552"/>
    </row>
    <row r="59" spans="2:7" ht="15.75" thickBot="1" x14ac:dyDescent="0.3">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59">
        <f>SUM(E58:E59)</f>
        <v>1810340</v>
      </c>
      <c r="F60" s="560">
        <f>SUM(F58:F59)</f>
        <v>7000000</v>
      </c>
      <c r="G60" s="560"/>
    </row>
    <row r="61" spans="2:7"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t="15.75" thickBot="1" x14ac:dyDescent="0.3">
      <c r="B63" s="377">
        <v>22020602</v>
      </c>
      <c r="C63" s="378" t="s">
        <v>1172</v>
      </c>
      <c r="D63" s="740" t="str">
        <f t="shared" si="3"/>
        <v>22020602 - OFFICE RENT</v>
      </c>
      <c r="E63" s="551">
        <v>517240</v>
      </c>
      <c r="F63" s="552">
        <v>2500000</v>
      </c>
      <c r="G63" s="552"/>
    </row>
    <row r="64" spans="2:7" ht="15.75" hidden="1" thickBot="1" x14ac:dyDescent="0.3">
      <c r="B64" s="377">
        <v>22020603</v>
      </c>
      <c r="C64" s="378" t="s">
        <v>1173</v>
      </c>
      <c r="D64" s="740" t="str">
        <f t="shared" si="3"/>
        <v>22020603 - RESIDENTIAL RENT</v>
      </c>
      <c r="E64" s="551"/>
      <c r="F64" s="552">
        <v>0</v>
      </c>
      <c r="G64" s="552"/>
    </row>
    <row r="65" spans="2:7" ht="15.75" hidden="1" thickBot="1" x14ac:dyDescent="0.3">
      <c r="B65" s="377">
        <v>22020604</v>
      </c>
      <c r="C65" s="378" t="s">
        <v>1174</v>
      </c>
      <c r="D65" s="740" t="str">
        <f t="shared" si="3"/>
        <v>22020604 - SECURITY VOTE (INCLUDING OPERATIONS)</v>
      </c>
      <c r="E65" s="551"/>
      <c r="F65" s="552">
        <v>0</v>
      </c>
      <c r="G65" s="552"/>
    </row>
    <row r="66" spans="2:7" ht="15.75" hidden="1" thickBot="1" x14ac:dyDescent="0.3">
      <c r="B66" s="377">
        <v>22020605</v>
      </c>
      <c r="C66" s="378" t="s">
        <v>1175</v>
      </c>
      <c r="D66" s="740" t="str">
        <f t="shared" si="3"/>
        <v>22020605 - CLEANING &amp; FUMIGATION SERVICES</v>
      </c>
      <c r="E66" s="551"/>
      <c r="F66" s="552">
        <v>0</v>
      </c>
      <c r="G66" s="552"/>
    </row>
    <row r="67" spans="2:7" ht="15.75" hidden="1" thickBot="1" x14ac:dyDescent="0.3">
      <c r="B67" s="377">
        <v>22020606</v>
      </c>
      <c r="C67" s="378" t="s">
        <v>1176</v>
      </c>
      <c r="D67" s="740" t="str">
        <f t="shared" si="3"/>
        <v>22020606 - LAND USE CHARGES</v>
      </c>
      <c r="E67" s="551"/>
      <c r="F67" s="552">
        <v>0</v>
      </c>
      <c r="G67" s="552"/>
    </row>
    <row r="68" spans="2:7" ht="15.75" hidden="1" thickBot="1" x14ac:dyDescent="0.3">
      <c r="B68" s="377">
        <v>22020607</v>
      </c>
      <c r="C68" s="378" t="s">
        <v>1177</v>
      </c>
      <c r="D68" s="740" t="str">
        <f t="shared" si="3"/>
        <v>22020607 - RESCUE SERVICES</v>
      </c>
      <c r="E68" s="551"/>
      <c r="F68" s="552">
        <v>0</v>
      </c>
      <c r="G68" s="552"/>
    </row>
    <row r="69" spans="2:7" ht="15.75" thickBot="1" x14ac:dyDescent="0.3">
      <c r="B69" s="384"/>
      <c r="C69" s="385" t="s">
        <v>1178</v>
      </c>
      <c r="D69" s="741">
        <f>SUM(D62:D68)</f>
        <v>0</v>
      </c>
      <c r="E69" s="559">
        <f>SUM(E62:E68)</f>
        <v>517240</v>
      </c>
      <c r="F69" s="560">
        <f>SUM(F62:F68)</f>
        <v>2500000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hidden="1" x14ac:dyDescent="0.25">
      <c r="B82" s="377">
        <v>22020801</v>
      </c>
      <c r="C82" s="378" t="s">
        <v>1189</v>
      </c>
      <c r="D82" s="740" t="str">
        <f t="shared" ref="D82:D87" si="5">B82&amp;" - "&amp;C82</f>
        <v>22020801 - MOTOR VEHICLE  FUEL COST</v>
      </c>
      <c r="E82" s="551"/>
      <c r="F82" s="552">
        <v>0</v>
      </c>
      <c r="G82" s="552"/>
    </row>
    <row r="83" spans="2:7" x14ac:dyDescent="0.25">
      <c r="B83" s="377">
        <v>22020802</v>
      </c>
      <c r="C83" s="378" t="s">
        <v>1190</v>
      </c>
      <c r="D83" s="740" t="str">
        <f t="shared" si="5"/>
        <v>22020802 - OTHER TRANSPORT EQUIPMENT FUEL COST</v>
      </c>
      <c r="E83" s="551"/>
      <c r="F83" s="552">
        <v>0</v>
      </c>
      <c r="G83" s="552"/>
    </row>
    <row r="84" spans="2:7" ht="15.75" thickBot="1" x14ac:dyDescent="0.3">
      <c r="B84" s="377">
        <v>22020803</v>
      </c>
      <c r="C84" s="378" t="s">
        <v>1191</v>
      </c>
      <c r="D84" s="740" t="str">
        <f t="shared" si="5"/>
        <v>22020803 - PLANT / GENERATOR FUEL COST</v>
      </c>
      <c r="E84" s="551">
        <v>517250</v>
      </c>
      <c r="F84" s="552">
        <v>2000000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517250</v>
      </c>
      <c r="F88" s="560">
        <f>SUM(F82:F87)</f>
        <v>2000000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hidden="1" x14ac:dyDescent="0.25">
      <c r="B98" s="373">
        <v>22021000</v>
      </c>
      <c r="C98" s="374" t="s">
        <v>72</v>
      </c>
      <c r="D98" s="742"/>
      <c r="E98" s="548"/>
      <c r="F98" s="549"/>
      <c r="G98" s="549"/>
    </row>
    <row r="99" spans="2:7" hidden="1" x14ac:dyDescent="0.25">
      <c r="B99" s="377">
        <v>22021001</v>
      </c>
      <c r="C99" s="378" t="s">
        <v>1204</v>
      </c>
      <c r="D99" s="740" t="str">
        <f t="shared" ref="D99:D112" si="7">B99&amp;" - "&amp;C99</f>
        <v>22021001 - REFRESHMENT &amp; MEALS</v>
      </c>
      <c r="E99" s="551"/>
      <c r="F99" s="552">
        <v>0</v>
      </c>
      <c r="G99" s="552"/>
    </row>
    <row r="100" spans="2:7" hidden="1" x14ac:dyDescent="0.25">
      <c r="B100" s="377">
        <v>22021002</v>
      </c>
      <c r="C100" s="378" t="s">
        <v>1205</v>
      </c>
      <c r="D100" s="740" t="str">
        <f t="shared" si="7"/>
        <v>22021002 - HONORARIUM &amp; SITTING ALLOWANCE</v>
      </c>
      <c r="E100" s="551"/>
      <c r="F100" s="552">
        <v>0</v>
      </c>
      <c r="G100" s="552"/>
    </row>
    <row r="101" spans="2:7" hidden="1" x14ac:dyDescent="0.25">
      <c r="B101" s="377">
        <v>22021003</v>
      </c>
      <c r="C101" s="378" t="s">
        <v>1206</v>
      </c>
      <c r="D101" s="740" t="str">
        <f t="shared" si="7"/>
        <v>22021003 - PUBLICITY &amp; ADVERTISEMENTS</v>
      </c>
      <c r="E101" s="551"/>
      <c r="F101" s="552">
        <v>0</v>
      </c>
      <c r="G101" s="552"/>
    </row>
    <row r="102" spans="2:7" hidden="1" x14ac:dyDescent="0.25">
      <c r="B102" s="377">
        <v>22021004</v>
      </c>
      <c r="C102" s="378" t="s">
        <v>1207</v>
      </c>
      <c r="D102" s="740" t="str">
        <f t="shared" si="7"/>
        <v>22021004 - MEDICAL EXPENSES-LOCAL</v>
      </c>
      <c r="E102" s="551"/>
      <c r="F102" s="552">
        <v>0</v>
      </c>
      <c r="G102" s="552"/>
    </row>
    <row r="103" spans="2:7" hidden="1" x14ac:dyDescent="0.25">
      <c r="B103" s="377">
        <v>22021006</v>
      </c>
      <c r="C103" s="378" t="s">
        <v>1208</v>
      </c>
      <c r="D103" s="740" t="str">
        <f t="shared" si="7"/>
        <v>22021006 - POSTAGES &amp; COURIER SERVICES</v>
      </c>
      <c r="E103" s="551"/>
      <c r="F103" s="552">
        <v>0</v>
      </c>
      <c r="G103" s="552"/>
    </row>
    <row r="104" spans="2:7" hidden="1" x14ac:dyDescent="0.25">
      <c r="B104" s="377">
        <v>22021007</v>
      </c>
      <c r="C104" s="378" t="s">
        <v>1209</v>
      </c>
      <c r="D104" s="740" t="str">
        <f t="shared" si="7"/>
        <v>22021007 - WELFARE PACKAGES</v>
      </c>
      <c r="E104" s="551"/>
      <c r="F104" s="552">
        <v>0</v>
      </c>
      <c r="G104" s="552"/>
    </row>
    <row r="105" spans="2:7" hidden="1" x14ac:dyDescent="0.25">
      <c r="B105" s="377">
        <v>22021008</v>
      </c>
      <c r="C105" s="378" t="s">
        <v>1210</v>
      </c>
      <c r="D105" s="740" t="str">
        <f t="shared" si="7"/>
        <v>22021008 - SUBSCRIPTION TO PROFESSIONAL BODIES</v>
      </c>
      <c r="E105" s="551"/>
      <c r="F105" s="552">
        <v>0</v>
      </c>
      <c r="G105" s="552"/>
    </row>
    <row r="106" spans="2:7" hidden="1" x14ac:dyDescent="0.25">
      <c r="B106" s="377">
        <v>22021009</v>
      </c>
      <c r="C106" s="378" t="s">
        <v>1211</v>
      </c>
      <c r="D106" s="740" t="str">
        <f t="shared" si="7"/>
        <v>22021009 - SPORTING ACTIVITIES</v>
      </c>
      <c r="E106" s="551"/>
      <c r="F106" s="552">
        <v>0</v>
      </c>
      <c r="G106" s="552"/>
    </row>
    <row r="107" spans="2:7" hidden="1" x14ac:dyDescent="0.25">
      <c r="B107" s="377">
        <v>22021010</v>
      </c>
      <c r="C107" s="378" t="s">
        <v>1212</v>
      </c>
      <c r="D107" s="740" t="str">
        <f t="shared" si="7"/>
        <v>22021010 - DIRECT TEACHING &amp; LABORATORY COST</v>
      </c>
      <c r="E107" s="551"/>
      <c r="F107" s="552">
        <v>0</v>
      </c>
      <c r="G107" s="552"/>
    </row>
    <row r="108" spans="2:7" hidden="1" x14ac:dyDescent="0.25">
      <c r="B108" s="377">
        <v>22021014</v>
      </c>
      <c r="C108" s="378" t="s">
        <v>1213</v>
      </c>
      <c r="D108" s="740" t="str">
        <f t="shared" si="7"/>
        <v>22021014 - ANNUAL BUDGET EXPENSES AND ADMINISTRATION</v>
      </c>
      <c r="E108" s="551"/>
      <c r="F108" s="552">
        <v>0</v>
      </c>
      <c r="G108" s="552"/>
    </row>
    <row r="109" spans="2:7" hidden="1" x14ac:dyDescent="0.25">
      <c r="B109" s="377">
        <v>22021020</v>
      </c>
      <c r="C109" s="378" t="s">
        <v>1214</v>
      </c>
      <c r="D109" s="740" t="str">
        <f t="shared" si="7"/>
        <v>22021020 - ELECTION-LOGISTICS SUPPORT</v>
      </c>
      <c r="E109" s="551"/>
      <c r="F109" s="552">
        <v>0</v>
      </c>
      <c r="G109" s="552"/>
    </row>
    <row r="110" spans="2:7" hidden="1" x14ac:dyDescent="0.25">
      <c r="B110" s="377">
        <v>22021037</v>
      </c>
      <c r="C110" s="378" t="s">
        <v>1215</v>
      </c>
      <c r="D110" s="740" t="str">
        <f t="shared" si="7"/>
        <v>22021037 - MARGIN FOR INCREASE IN COSTS</v>
      </c>
      <c r="E110" s="551"/>
      <c r="F110" s="552">
        <v>0</v>
      </c>
      <c r="G110" s="552"/>
    </row>
    <row r="111" spans="2:7" hidden="1" x14ac:dyDescent="0.25">
      <c r="B111" s="377">
        <v>22021041</v>
      </c>
      <c r="C111" s="378" t="s">
        <v>1216</v>
      </c>
      <c r="D111" s="740" t="str">
        <f t="shared" si="7"/>
        <v>22021041 - CONTINGENCY</v>
      </c>
      <c r="E111" s="551"/>
      <c r="F111" s="552">
        <v>0</v>
      </c>
      <c r="G111" s="552"/>
    </row>
    <row r="112" spans="2:7" hidden="1" x14ac:dyDescent="0.25">
      <c r="B112" s="377">
        <v>22021042</v>
      </c>
      <c r="C112" s="378" t="s">
        <v>1217</v>
      </c>
      <c r="D112" s="740" t="str">
        <f t="shared" si="7"/>
        <v>22021042 - RECURRENT ADJUSTMENT</v>
      </c>
      <c r="E112" s="551"/>
      <c r="F112" s="552">
        <v>0</v>
      </c>
      <c r="G112" s="552"/>
    </row>
    <row r="113" spans="2:7" ht="15.75" hidden="1" thickBot="1" x14ac:dyDescent="0.3">
      <c r="B113" s="384"/>
      <c r="C113" s="385" t="s">
        <v>1219</v>
      </c>
      <c r="D113" s="741">
        <f>SUM(D99:D112)</f>
        <v>0</v>
      </c>
      <c r="E113" s="559">
        <f>SUM(E99:E112)</f>
        <v>0</v>
      </c>
      <c r="F113" s="560">
        <f>SUM(F99:F112)</f>
        <v>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tr">
        <f t="shared" ref="D116:D123" si="8">B116&amp;" - "&amp;C116</f>
        <v>22030101 - MOTOR CYCLE ADVANCES</v>
      </c>
      <c r="E116" s="551"/>
      <c r="F116" s="552">
        <v>0</v>
      </c>
      <c r="G116" s="552"/>
    </row>
    <row r="117" spans="2:7" hidden="1" x14ac:dyDescent="0.25">
      <c r="B117" s="377">
        <v>22030102</v>
      </c>
      <c r="C117" s="378" t="s">
        <v>1222</v>
      </c>
      <c r="D117" s="740" t="str">
        <f t="shared" si="8"/>
        <v>22030102 - BICYCLE ADVANCES</v>
      </c>
      <c r="E117" s="551"/>
      <c r="F117" s="552">
        <v>0</v>
      </c>
      <c r="G117" s="552"/>
    </row>
    <row r="118" spans="2:7" hidden="1" x14ac:dyDescent="0.25">
      <c r="B118" s="377">
        <v>22030103</v>
      </c>
      <c r="C118" s="378" t="s">
        <v>1223</v>
      </c>
      <c r="D118" s="740" t="str">
        <f t="shared" si="8"/>
        <v>22030103 - REFURBISHING ADVANCES</v>
      </c>
      <c r="E118" s="551"/>
      <c r="F118" s="552">
        <v>0</v>
      </c>
      <c r="G118" s="552"/>
    </row>
    <row r="119" spans="2:7" hidden="1" x14ac:dyDescent="0.25">
      <c r="B119" s="377">
        <v>22030104</v>
      </c>
      <c r="C119" s="378" t="s">
        <v>1224</v>
      </c>
      <c r="D119" s="740" t="str">
        <f t="shared" si="8"/>
        <v>22030104 - CORRESPONDENCE ADVANCES</v>
      </c>
      <c r="E119" s="551"/>
      <c r="F119" s="552">
        <v>0</v>
      </c>
      <c r="G119" s="552"/>
    </row>
    <row r="120" spans="2:7" hidden="1" x14ac:dyDescent="0.25">
      <c r="B120" s="377">
        <v>22030105</v>
      </c>
      <c r="C120" s="378" t="s">
        <v>1225</v>
      </c>
      <c r="D120" s="740" t="str">
        <f t="shared" si="8"/>
        <v>22030105 - SPECTACLE ADVANCES</v>
      </c>
      <c r="E120" s="551"/>
      <c r="F120" s="552">
        <v>0</v>
      </c>
      <c r="G120" s="552"/>
    </row>
    <row r="121" spans="2:7" hidden="1" x14ac:dyDescent="0.25">
      <c r="B121" s="377">
        <v>22030106</v>
      </c>
      <c r="C121" s="378" t="s">
        <v>688</v>
      </c>
      <c r="D121" s="740" t="str">
        <f t="shared" si="8"/>
        <v>22030106 - MOTOR VEHICLE ADVANCES</v>
      </c>
      <c r="E121" s="551"/>
      <c r="F121" s="552">
        <v>0</v>
      </c>
      <c r="G121" s="552"/>
    </row>
    <row r="122" spans="2:7" hidden="1" x14ac:dyDescent="0.25">
      <c r="B122" s="377">
        <v>22030107</v>
      </c>
      <c r="C122" s="378" t="s">
        <v>1226</v>
      </c>
      <c r="D122" s="740" t="str">
        <f t="shared" si="8"/>
        <v>22030107 - FURNISHING ADVANCES</v>
      </c>
      <c r="E122" s="551"/>
      <c r="F122" s="552">
        <v>0</v>
      </c>
      <c r="G122" s="552"/>
    </row>
    <row r="123" spans="2:7" hidden="1" x14ac:dyDescent="0.25">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hidden="1" x14ac:dyDescent="0.25">
      <c r="B127" s="377">
        <v>22040101</v>
      </c>
      <c r="C127" s="378" t="s">
        <v>1231</v>
      </c>
      <c r="D127" s="740" t="str">
        <f t="shared" ref="D127:D133" si="9">B127&amp;" - "&amp;C127</f>
        <v>22040101 - GRANT TO OTHER STATE GOVERNMENTS - CURRENT</v>
      </c>
      <c r="E127" s="551"/>
      <c r="F127" s="552">
        <v>0</v>
      </c>
      <c r="G127" s="552"/>
    </row>
    <row r="128" spans="2:7" hidden="1" x14ac:dyDescent="0.25">
      <c r="B128" s="377">
        <v>22040103</v>
      </c>
      <c r="C128" s="378" t="s">
        <v>1232</v>
      </c>
      <c r="D128" s="740" t="str">
        <f t="shared" si="9"/>
        <v xml:space="preserve">22040103 - GRANT TO LOCAL GOVERNMENTS -CURRENT </v>
      </c>
      <c r="E128" s="551"/>
      <c r="F128" s="552">
        <v>0</v>
      </c>
      <c r="G128" s="552"/>
    </row>
    <row r="129" spans="2:7" hidden="1" x14ac:dyDescent="0.25">
      <c r="B129" s="377">
        <v>22040105</v>
      </c>
      <c r="C129" s="378" t="s">
        <v>1233</v>
      </c>
      <c r="D129" s="740" t="str">
        <f t="shared" si="9"/>
        <v>22040105 - GRANTS TO GOVERNMENT OWNED COMPANIES - CURRENT</v>
      </c>
      <c r="E129" s="551"/>
      <c r="F129" s="552">
        <v>0</v>
      </c>
      <c r="G129" s="552"/>
    </row>
    <row r="130" spans="2:7" hidden="1" x14ac:dyDescent="0.25">
      <c r="B130" s="377">
        <v>22040107</v>
      </c>
      <c r="C130" s="378" t="s">
        <v>1234</v>
      </c>
      <c r="D130" s="740" t="str">
        <f t="shared" si="9"/>
        <v>22040107 - GRANT TO PRIVATE COMPANIES - CURRENT</v>
      </c>
      <c r="E130" s="551"/>
      <c r="F130" s="552">
        <v>0</v>
      </c>
      <c r="G130" s="552"/>
    </row>
    <row r="131" spans="2:7" hidden="1" x14ac:dyDescent="0.25">
      <c r="B131" s="377">
        <v>22040109</v>
      </c>
      <c r="C131" s="378" t="s">
        <v>1235</v>
      </c>
      <c r="D131" s="740" t="str">
        <f t="shared" si="9"/>
        <v>22040109 - GRANTS TO COMMUNITIES/NGOs</v>
      </c>
      <c r="E131" s="551"/>
      <c r="F131" s="552">
        <v>0</v>
      </c>
      <c r="G131" s="552"/>
    </row>
    <row r="132" spans="2:7" ht="15.75" thickBot="1" x14ac:dyDescent="0.3">
      <c r="B132" s="377">
        <v>22040110</v>
      </c>
      <c r="C132" s="378" t="s">
        <v>1236</v>
      </c>
      <c r="D132" s="740" t="str">
        <f t="shared" si="9"/>
        <v>22040110 - GRANTS TO ACADEMIC INSTITUTIONS</v>
      </c>
      <c r="E132" s="551">
        <v>10603450</v>
      </c>
      <c r="F132" s="552">
        <v>26500000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thickBot="1" x14ac:dyDescent="0.3">
      <c r="B134" s="384"/>
      <c r="C134" s="385" t="s">
        <v>1238</v>
      </c>
      <c r="D134" s="741">
        <f>SUM(D127:D133)</f>
        <v>0</v>
      </c>
      <c r="E134" s="559">
        <f>SUM(E127:E133)</f>
        <v>10603450</v>
      </c>
      <c r="F134" s="560">
        <f>SUM(F127:F133)</f>
        <v>26500000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15000000</v>
      </c>
      <c r="F181" s="572">
        <f>F14+F26+F41+F56+F60+F69+F80+F88+F97+F113+F124+F134+F138+F148+F151+F158+F163+F172+F180</f>
        <v>43000000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1" bestFit="1" customWidth="1"/>
    <col min="2" max="2" width="16.140625" customWidth="1"/>
    <col min="3" max="3" width="61.7109375" customWidth="1"/>
    <col min="4" max="4" width="23.28515625" hidden="1" customWidth="1"/>
    <col min="5" max="6" width="16.7109375" customWidth="1"/>
    <col min="7" max="7" width="16.140625" customWidth="1"/>
    <col min="40" max="40" width="13" customWidth="1"/>
    <col min="41" max="41" width="16.140625" customWidth="1"/>
    <col min="42" max="42" width="96.5703125" bestFit="1" customWidth="1"/>
    <col min="43" max="44" width="17.28515625" bestFit="1" customWidth="1"/>
    <col min="45" max="45" width="20.28515625" bestFit="1" customWidth="1"/>
    <col min="46" max="46" width="23.85546875" bestFit="1" customWidth="1"/>
    <col min="47" max="47" width="26" bestFit="1" customWidth="1"/>
    <col min="48" max="48" width="18.7109375" bestFit="1" customWidth="1"/>
    <col min="49" max="49" width="10.7109375" bestFit="1" customWidth="1"/>
  </cols>
  <sheetData>
    <row r="1" spans="1:7" s="137" customFormat="1" ht="27" customHeight="1" x14ac:dyDescent="0.5">
      <c r="B1" s="1001" t="s">
        <v>0</v>
      </c>
      <c r="C1" s="1001"/>
      <c r="D1" s="1001"/>
      <c r="E1" s="1001"/>
      <c r="F1" s="1001"/>
    </row>
    <row r="2" spans="1:7" s="344" customFormat="1" ht="36" x14ac:dyDescent="0.55000000000000004">
      <c r="B2" s="1002" t="s">
        <v>975</v>
      </c>
      <c r="C2" s="1002"/>
      <c r="D2" s="1002"/>
      <c r="E2" s="1002"/>
      <c r="F2" s="1002"/>
    </row>
    <row r="3" spans="1:7" s="137" customFormat="1" x14ac:dyDescent="0.25">
      <c r="B3" s="734"/>
      <c r="C3" s="734"/>
      <c r="D3" s="734"/>
      <c r="E3" s="734"/>
      <c r="F3" s="734"/>
    </row>
    <row r="4" spans="1:7" ht="27" thickBot="1" x14ac:dyDescent="0.45">
      <c r="A4" s="486"/>
      <c r="B4" s="1017" t="s">
        <v>1275</v>
      </c>
      <c r="C4" s="1017"/>
      <c r="D4" s="1017"/>
      <c r="E4" s="1017"/>
      <c r="F4" s="1017"/>
    </row>
    <row r="5" spans="1:7" ht="38.25" x14ac:dyDescent="0.25">
      <c r="A5" s="486"/>
      <c r="B5" s="991" t="s">
        <v>2</v>
      </c>
      <c r="C5" s="991" t="s">
        <v>3</v>
      </c>
      <c r="D5" s="422"/>
      <c r="E5" s="363" t="s">
        <v>530</v>
      </c>
      <c r="F5" s="364" t="s">
        <v>1703</v>
      </c>
      <c r="G5" s="364" t="s">
        <v>1721</v>
      </c>
    </row>
    <row r="6" spans="1:7" ht="15.75" customHeight="1" thickBot="1" x14ac:dyDescent="0.3">
      <c r="A6" s="486"/>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hidden="1" x14ac:dyDescent="0.25">
      <c r="B9" s="373">
        <v>22020100</v>
      </c>
      <c r="C9" s="374" t="s">
        <v>54</v>
      </c>
      <c r="D9" s="739"/>
      <c r="E9" s="548"/>
      <c r="F9" s="549"/>
      <c r="G9" s="549"/>
    </row>
    <row r="10" spans="1:7" ht="15.75" hidden="1" customHeight="1" x14ac:dyDescent="0.25">
      <c r="A10" s="502"/>
      <c r="B10" s="377">
        <v>22020101</v>
      </c>
      <c r="C10" s="378" t="s">
        <v>1123</v>
      </c>
      <c r="D10" s="740" t="s">
        <v>1277</v>
      </c>
      <c r="E10" s="551"/>
      <c r="F10" s="552">
        <v>0</v>
      </c>
      <c r="G10" s="552"/>
    </row>
    <row r="11" spans="1:7" hidden="1" x14ac:dyDescent="0.25">
      <c r="A11" s="502"/>
      <c r="B11" s="377">
        <v>22020102</v>
      </c>
      <c r="C11" s="378" t="s">
        <v>1124</v>
      </c>
      <c r="D11" s="740" t="s">
        <v>1278</v>
      </c>
      <c r="E11" s="551"/>
      <c r="F11" s="552">
        <v>0</v>
      </c>
      <c r="G11" s="552"/>
    </row>
    <row r="12" spans="1:7" ht="15.75" hidden="1" customHeight="1" thickBot="1" x14ac:dyDescent="0.3">
      <c r="A12" s="502"/>
      <c r="B12" s="377">
        <v>22020103</v>
      </c>
      <c r="C12" s="378" t="s">
        <v>1125</v>
      </c>
      <c r="D12" s="740" t="s">
        <v>1279</v>
      </c>
      <c r="E12" s="551"/>
      <c r="F12" s="552">
        <v>0</v>
      </c>
      <c r="G12" s="552"/>
    </row>
    <row r="13" spans="1:7" hidden="1" x14ac:dyDescent="0.25">
      <c r="A13" s="502"/>
      <c r="B13" s="377">
        <v>22020104</v>
      </c>
      <c r="C13" s="378" t="s">
        <v>1126</v>
      </c>
      <c r="D13" s="740" t="s">
        <v>1280</v>
      </c>
      <c r="E13" s="551"/>
      <c r="F13" s="552">
        <v>0</v>
      </c>
      <c r="G13" s="552"/>
    </row>
    <row r="14" spans="1:7" s="493" customFormat="1" ht="16.5" hidden="1" customHeight="1" thickBot="1" x14ac:dyDescent="0.3">
      <c r="A14" s="509"/>
      <c r="B14" s="384"/>
      <c r="C14" s="385" t="s">
        <v>1127</v>
      </c>
      <c r="D14" s="741">
        <v>0</v>
      </c>
      <c r="E14" s="559">
        <f>SUM(E10:E13)</f>
        <v>0</v>
      </c>
      <c r="F14" s="560">
        <v>0</v>
      </c>
      <c r="G14" s="560"/>
    </row>
    <row r="15" spans="1:7" s="493" customFormat="1" x14ac:dyDescent="0.25">
      <c r="A15" s="509"/>
      <c r="B15" s="373">
        <v>22020200</v>
      </c>
      <c r="C15" s="374" t="s">
        <v>56</v>
      </c>
      <c r="D15" s="742"/>
      <c r="E15" s="548"/>
      <c r="F15" s="549"/>
      <c r="G15" s="549"/>
    </row>
    <row r="16" spans="1:7" ht="15.75" customHeight="1" x14ac:dyDescent="0.25">
      <c r="A16" s="502"/>
      <c r="B16" s="377">
        <v>22020201</v>
      </c>
      <c r="C16" s="378" t="s">
        <v>1128</v>
      </c>
      <c r="D16" s="740" t="s">
        <v>1281</v>
      </c>
      <c r="E16" s="551">
        <v>391300</v>
      </c>
      <c r="F16" s="552">
        <v>1500000</v>
      </c>
      <c r="G16" s="552"/>
    </row>
    <row r="17" spans="1:7" ht="15.75" thickBot="1" x14ac:dyDescent="0.3">
      <c r="A17" s="502"/>
      <c r="B17" s="377">
        <v>22020202</v>
      </c>
      <c r="C17" s="378" t="s">
        <v>1129</v>
      </c>
      <c r="D17" s="740" t="s">
        <v>1282</v>
      </c>
      <c r="E17" s="551">
        <v>13040</v>
      </c>
      <c r="F17" s="552">
        <v>50000</v>
      </c>
      <c r="G17" s="552"/>
    </row>
    <row r="18" spans="1:7" ht="15.75" hidden="1" customHeight="1" x14ac:dyDescent="0.25">
      <c r="A18" s="502"/>
      <c r="B18" s="377">
        <v>22020203</v>
      </c>
      <c r="C18" s="378" t="s">
        <v>1130</v>
      </c>
      <c r="D18" s="740" t="s">
        <v>1283</v>
      </c>
      <c r="E18" s="551"/>
      <c r="F18" s="552">
        <v>0</v>
      </c>
      <c r="G18" s="552"/>
    </row>
    <row r="19" spans="1:7" ht="15.75" hidden="1" thickBot="1" x14ac:dyDescent="0.3">
      <c r="A19" s="502"/>
      <c r="B19" s="377">
        <v>22020204</v>
      </c>
      <c r="C19" s="378" t="s">
        <v>1131</v>
      </c>
      <c r="D19" s="740" t="s">
        <v>1284</v>
      </c>
      <c r="E19" s="551"/>
      <c r="F19" s="552">
        <v>0</v>
      </c>
      <c r="G19" s="552"/>
    </row>
    <row r="20" spans="1:7" ht="15.75" hidden="1" customHeight="1" x14ac:dyDescent="0.25">
      <c r="A20" s="502"/>
      <c r="B20" s="377">
        <v>22020205</v>
      </c>
      <c r="C20" s="378" t="s">
        <v>1132</v>
      </c>
      <c r="D20" s="740" t="s">
        <v>1285</v>
      </c>
      <c r="E20" s="551"/>
      <c r="F20" s="552">
        <v>0</v>
      </c>
      <c r="G20" s="552"/>
    </row>
    <row r="21" spans="1:7" ht="15.75" hidden="1" thickBot="1" x14ac:dyDescent="0.3">
      <c r="A21" s="502"/>
      <c r="B21" s="377">
        <v>22020206</v>
      </c>
      <c r="C21" s="378" t="s">
        <v>1133</v>
      </c>
      <c r="D21" s="740" t="s">
        <v>1286</v>
      </c>
      <c r="E21" s="551"/>
      <c r="F21" s="552">
        <v>0</v>
      </c>
      <c r="G21" s="552"/>
    </row>
    <row r="22" spans="1:7" ht="15.75" hidden="1" customHeight="1" x14ac:dyDescent="0.25">
      <c r="A22" s="502"/>
      <c r="B22" s="377">
        <v>22020207</v>
      </c>
      <c r="C22" s="378" t="s">
        <v>1134</v>
      </c>
      <c r="D22" s="740" t="s">
        <v>1287</v>
      </c>
      <c r="E22" s="551"/>
      <c r="F22" s="552">
        <v>0</v>
      </c>
      <c r="G22" s="552"/>
    </row>
    <row r="23" spans="1:7" ht="15.75" hidden="1" thickBot="1" x14ac:dyDescent="0.3">
      <c r="A23" s="502"/>
      <c r="B23" s="377">
        <v>22020208</v>
      </c>
      <c r="C23" s="378" t="s">
        <v>1135</v>
      </c>
      <c r="D23" s="740" t="s">
        <v>1288</v>
      </c>
      <c r="E23" s="551"/>
      <c r="F23" s="552">
        <v>0</v>
      </c>
      <c r="G23" s="552"/>
    </row>
    <row r="24" spans="1:7" ht="15.75" hidden="1" customHeight="1" x14ac:dyDescent="0.25">
      <c r="A24" s="502"/>
      <c r="B24" s="377">
        <v>22020209</v>
      </c>
      <c r="C24" s="378" t="s">
        <v>1136</v>
      </c>
      <c r="D24" s="740" t="s">
        <v>1289</v>
      </c>
      <c r="E24" s="551"/>
      <c r="F24" s="552">
        <v>0</v>
      </c>
      <c r="G24" s="552"/>
    </row>
    <row r="25" spans="1:7" ht="15.75" hidden="1" thickBot="1" x14ac:dyDescent="0.3">
      <c r="A25" s="502"/>
      <c r="B25" s="377">
        <v>22020210</v>
      </c>
      <c r="C25" s="378" t="s">
        <v>1137</v>
      </c>
      <c r="D25" s="740" t="s">
        <v>1290</v>
      </c>
      <c r="E25" s="551"/>
      <c r="F25" s="552">
        <v>0</v>
      </c>
      <c r="G25" s="552"/>
    </row>
    <row r="26" spans="1:7" s="493" customFormat="1" ht="16.5" customHeight="1" thickBot="1" x14ac:dyDescent="0.3">
      <c r="A26" s="509"/>
      <c r="B26" s="384"/>
      <c r="C26" s="385" t="s">
        <v>1138</v>
      </c>
      <c r="D26" s="741">
        <v>0</v>
      </c>
      <c r="E26" s="559">
        <f>SUM(E16:E25)</f>
        <v>404340</v>
      </c>
      <c r="F26" s="560">
        <v>1550000</v>
      </c>
      <c r="G26" s="560"/>
    </row>
    <row r="27" spans="1:7" s="493" customFormat="1" x14ac:dyDescent="0.25">
      <c r="A27" s="509"/>
      <c r="B27" s="373">
        <v>22020300</v>
      </c>
      <c r="C27" s="374" t="s">
        <v>58</v>
      </c>
      <c r="D27" s="742"/>
      <c r="E27" s="548"/>
      <c r="F27" s="549"/>
      <c r="G27" s="549"/>
    </row>
    <row r="28" spans="1:7" ht="15.75" customHeight="1" x14ac:dyDescent="0.25">
      <c r="A28" s="502"/>
      <c r="B28" s="377">
        <v>22020301</v>
      </c>
      <c r="C28" s="378" t="s">
        <v>1139</v>
      </c>
      <c r="D28" s="740" t="s">
        <v>1291</v>
      </c>
      <c r="E28" s="551">
        <v>260870</v>
      </c>
      <c r="F28" s="552">
        <v>1000000</v>
      </c>
      <c r="G28" s="552"/>
    </row>
    <row r="29" spans="1:7" hidden="1" x14ac:dyDescent="0.25">
      <c r="A29" s="502"/>
      <c r="B29" s="377">
        <v>22020302</v>
      </c>
      <c r="C29" s="378" t="s">
        <v>1140</v>
      </c>
      <c r="D29" s="740" t="s">
        <v>1292</v>
      </c>
      <c r="E29" s="551"/>
      <c r="F29" s="552">
        <v>0</v>
      </c>
      <c r="G29" s="552"/>
    </row>
    <row r="30" spans="1:7" ht="15.75" hidden="1" customHeight="1" x14ac:dyDescent="0.25">
      <c r="A30" s="502"/>
      <c r="B30" s="377">
        <v>22020303</v>
      </c>
      <c r="C30" s="378" t="s">
        <v>1141</v>
      </c>
      <c r="D30" s="740" t="s">
        <v>1293</v>
      </c>
      <c r="E30" s="551"/>
      <c r="F30" s="552">
        <v>0</v>
      </c>
      <c r="G30" s="552"/>
    </row>
    <row r="31" spans="1:7" hidden="1" x14ac:dyDescent="0.25">
      <c r="A31" s="502"/>
      <c r="B31" s="377">
        <v>22020304</v>
      </c>
      <c r="C31" s="378" t="s">
        <v>1142</v>
      </c>
      <c r="D31" s="740" t="s">
        <v>1294</v>
      </c>
      <c r="E31" s="551"/>
      <c r="F31" s="552">
        <v>0</v>
      </c>
      <c r="G31" s="552"/>
    </row>
    <row r="32" spans="1:7" ht="15.75" hidden="1" customHeight="1" x14ac:dyDescent="0.25">
      <c r="A32" s="502"/>
      <c r="B32" s="377">
        <v>22020305</v>
      </c>
      <c r="C32" s="378" t="s">
        <v>1143</v>
      </c>
      <c r="D32" s="740" t="s">
        <v>1295</v>
      </c>
      <c r="E32" s="551"/>
      <c r="F32" s="552">
        <v>0</v>
      </c>
      <c r="G32" s="552"/>
    </row>
    <row r="33" spans="1:7" ht="15.75" thickBot="1" x14ac:dyDescent="0.3">
      <c r="A33" s="502"/>
      <c r="B33" s="377">
        <v>22020306</v>
      </c>
      <c r="C33" s="378" t="s">
        <v>1144</v>
      </c>
      <c r="D33" s="740" t="s">
        <v>1296</v>
      </c>
      <c r="E33" s="551">
        <v>326090</v>
      </c>
      <c r="F33" s="552">
        <v>1000000</v>
      </c>
      <c r="G33" s="552"/>
    </row>
    <row r="34" spans="1:7" ht="15.75" hidden="1" customHeight="1" x14ac:dyDescent="0.25">
      <c r="A34" s="502"/>
      <c r="B34" s="377">
        <v>22020307</v>
      </c>
      <c r="C34" s="378" t="s">
        <v>1145</v>
      </c>
      <c r="D34" s="740" t="s">
        <v>1297</v>
      </c>
      <c r="E34" s="551"/>
      <c r="F34" s="552">
        <v>0</v>
      </c>
      <c r="G34" s="552"/>
    </row>
    <row r="35" spans="1:7" ht="15.75" hidden="1" thickBot="1" x14ac:dyDescent="0.3">
      <c r="A35" s="502"/>
      <c r="B35" s="377">
        <v>22020308</v>
      </c>
      <c r="C35" s="378" t="s">
        <v>1146</v>
      </c>
      <c r="D35" s="740" t="s">
        <v>1298</v>
      </c>
      <c r="E35" s="551"/>
      <c r="F35" s="552">
        <v>0</v>
      </c>
      <c r="G35" s="552"/>
    </row>
    <row r="36" spans="1:7" ht="15.75" hidden="1" customHeight="1" x14ac:dyDescent="0.25">
      <c r="A36" s="502"/>
      <c r="B36" s="377">
        <v>22020309</v>
      </c>
      <c r="C36" s="378" t="s">
        <v>1147</v>
      </c>
      <c r="D36" s="740" t="s">
        <v>1299</v>
      </c>
      <c r="E36" s="551"/>
      <c r="F36" s="552">
        <v>0</v>
      </c>
      <c r="G36" s="552"/>
    </row>
    <row r="37" spans="1:7" ht="15.75" hidden="1" thickBot="1" x14ac:dyDescent="0.3">
      <c r="A37" s="502"/>
      <c r="B37" s="377">
        <v>22020310</v>
      </c>
      <c r="C37" s="378" t="s">
        <v>1148</v>
      </c>
      <c r="D37" s="740" t="s">
        <v>1300</v>
      </c>
      <c r="E37" s="551"/>
      <c r="F37" s="552">
        <v>0</v>
      </c>
      <c r="G37" s="552"/>
    </row>
    <row r="38" spans="1:7" ht="15.75" hidden="1" customHeight="1" x14ac:dyDescent="0.25">
      <c r="A38" s="502"/>
      <c r="B38" s="377">
        <v>22020311</v>
      </c>
      <c r="C38" s="378" t="s">
        <v>1149</v>
      </c>
      <c r="D38" s="740" t="s">
        <v>1301</v>
      </c>
      <c r="E38" s="551"/>
      <c r="F38" s="552">
        <v>0</v>
      </c>
      <c r="G38" s="552"/>
    </row>
    <row r="39" spans="1:7" ht="15.75" hidden="1" thickBot="1" x14ac:dyDescent="0.3">
      <c r="A39" s="502"/>
      <c r="B39" s="377">
        <v>22020312</v>
      </c>
      <c r="C39" s="378" t="s">
        <v>1150</v>
      </c>
      <c r="D39" s="740" t="s">
        <v>1302</v>
      </c>
      <c r="E39" s="551"/>
      <c r="F39" s="552">
        <v>0</v>
      </c>
      <c r="G39" s="552"/>
    </row>
    <row r="40" spans="1:7" ht="16.5" hidden="1" customHeight="1" thickBot="1" x14ac:dyDescent="0.3">
      <c r="A40" s="502"/>
      <c r="B40" s="377">
        <v>22020313</v>
      </c>
      <c r="C40" s="378" t="s">
        <v>1151</v>
      </c>
      <c r="D40" s="740" t="s">
        <v>1303</v>
      </c>
      <c r="E40" s="551"/>
      <c r="F40" s="552">
        <v>0</v>
      </c>
      <c r="G40" s="552"/>
    </row>
    <row r="41" spans="1:7" s="493" customFormat="1" ht="15.75" thickBot="1" x14ac:dyDescent="0.3">
      <c r="A41" s="509"/>
      <c r="B41" s="384"/>
      <c r="C41" s="385" t="s">
        <v>1152</v>
      </c>
      <c r="D41" s="741">
        <v>0</v>
      </c>
      <c r="E41" s="559">
        <f>SUM(E28:E40)</f>
        <v>586960</v>
      </c>
      <c r="F41" s="560">
        <v>2000000</v>
      </c>
      <c r="G41" s="560"/>
    </row>
    <row r="42" spans="1:7" s="493" customFormat="1" ht="15.75" customHeight="1" x14ac:dyDescent="0.25">
      <c r="A42" s="509"/>
      <c r="B42" s="373">
        <v>22020400</v>
      </c>
      <c r="C42" s="374" t="s">
        <v>60</v>
      </c>
      <c r="D42" s="742"/>
      <c r="E42" s="548"/>
      <c r="F42" s="549"/>
      <c r="G42" s="549"/>
    </row>
    <row r="43" spans="1:7" x14ac:dyDescent="0.25">
      <c r="A43" s="502"/>
      <c r="B43" s="377">
        <v>22020401</v>
      </c>
      <c r="C43" s="378" t="s">
        <v>1153</v>
      </c>
      <c r="D43" s="740" t="s">
        <v>1304</v>
      </c>
      <c r="E43" s="551">
        <v>260870</v>
      </c>
      <c r="F43" s="552">
        <v>1000000</v>
      </c>
      <c r="G43" s="552"/>
    </row>
    <row r="44" spans="1:7" ht="15.75" customHeight="1" x14ac:dyDescent="0.25">
      <c r="A44" s="502"/>
      <c r="B44" s="377">
        <v>22020402</v>
      </c>
      <c r="C44" s="378" t="s">
        <v>1154</v>
      </c>
      <c r="D44" s="740" t="s">
        <v>1305</v>
      </c>
      <c r="E44" s="551"/>
      <c r="F44" s="552">
        <v>103200</v>
      </c>
      <c r="G44" s="552"/>
    </row>
    <row r="45" spans="1:7" x14ac:dyDescent="0.25">
      <c r="A45" s="502"/>
      <c r="B45" s="377">
        <v>22020403</v>
      </c>
      <c r="C45" s="378" t="s">
        <v>1155</v>
      </c>
      <c r="D45" s="740" t="s">
        <v>1306</v>
      </c>
      <c r="E45" s="551">
        <v>37530</v>
      </c>
      <c r="F45" s="552">
        <v>0</v>
      </c>
      <c r="G45" s="552"/>
    </row>
    <row r="46" spans="1:7" ht="15.75" customHeight="1" x14ac:dyDescent="0.25">
      <c r="A46" s="502"/>
      <c r="B46" s="377">
        <v>22020404</v>
      </c>
      <c r="C46" s="378" t="s">
        <v>1156</v>
      </c>
      <c r="D46" s="740" t="s">
        <v>1307</v>
      </c>
      <c r="E46" s="551">
        <v>130430</v>
      </c>
      <c r="F46" s="552">
        <v>500000</v>
      </c>
      <c r="G46" s="552"/>
    </row>
    <row r="47" spans="1:7" x14ac:dyDescent="0.25">
      <c r="A47" s="502"/>
      <c r="B47" s="377">
        <v>22020405</v>
      </c>
      <c r="C47" s="378" t="s">
        <v>1157</v>
      </c>
      <c r="D47" s="740" t="s">
        <v>1308</v>
      </c>
      <c r="E47" s="551">
        <v>26090</v>
      </c>
      <c r="F47" s="552">
        <v>100000</v>
      </c>
      <c r="G47" s="552"/>
    </row>
    <row r="48" spans="1:7" ht="15.75" customHeight="1" thickBot="1" x14ac:dyDescent="0.3">
      <c r="A48" s="502"/>
      <c r="B48" s="377">
        <v>22020406</v>
      </c>
      <c r="C48" s="378" t="s">
        <v>1158</v>
      </c>
      <c r="D48" s="740" t="s">
        <v>1309</v>
      </c>
      <c r="E48" s="551">
        <v>65220</v>
      </c>
      <c r="F48" s="552">
        <v>250000</v>
      </c>
      <c r="G48" s="552"/>
    </row>
    <row r="49" spans="1:7" ht="15.75" hidden="1" thickBot="1" x14ac:dyDescent="0.3">
      <c r="A49" s="502"/>
      <c r="B49" s="377">
        <v>22020407</v>
      </c>
      <c r="C49" s="378" t="s">
        <v>1159</v>
      </c>
      <c r="D49" s="740" t="s">
        <v>1310</v>
      </c>
      <c r="E49" s="551"/>
      <c r="F49" s="552">
        <v>0</v>
      </c>
      <c r="G49" s="552"/>
    </row>
    <row r="50" spans="1:7" ht="15.75" hidden="1" customHeight="1" x14ac:dyDescent="0.25">
      <c r="A50" s="502"/>
      <c r="B50" s="377">
        <v>22020408</v>
      </c>
      <c r="C50" s="378" t="s">
        <v>1161</v>
      </c>
      <c r="D50" s="740" t="s">
        <v>1311</v>
      </c>
      <c r="E50" s="551"/>
      <c r="F50" s="552">
        <v>0</v>
      </c>
      <c r="G50" s="552"/>
    </row>
    <row r="51" spans="1:7" ht="15.75" hidden="1" thickBot="1" x14ac:dyDescent="0.3">
      <c r="A51" s="502"/>
      <c r="B51" s="377">
        <v>22020409</v>
      </c>
      <c r="C51" s="378" t="s">
        <v>1162</v>
      </c>
      <c r="D51" s="740" t="s">
        <v>1312</v>
      </c>
      <c r="E51" s="551"/>
      <c r="F51" s="552">
        <v>0</v>
      </c>
      <c r="G51" s="552"/>
    </row>
    <row r="52" spans="1:7" ht="15.75" hidden="1" customHeight="1" x14ac:dyDescent="0.25">
      <c r="A52" s="502"/>
      <c r="B52" s="377">
        <v>22020410</v>
      </c>
      <c r="C52" s="378" t="s">
        <v>1163</v>
      </c>
      <c r="D52" s="740" t="s">
        <v>1313</v>
      </c>
      <c r="E52" s="551"/>
      <c r="F52" s="552">
        <v>0</v>
      </c>
      <c r="G52" s="552"/>
    </row>
    <row r="53" spans="1:7" ht="15.75" hidden="1" thickBot="1" x14ac:dyDescent="0.3">
      <c r="A53" s="502"/>
      <c r="B53" s="377">
        <v>22020411</v>
      </c>
      <c r="C53" s="378" t="s">
        <v>1164</v>
      </c>
      <c r="D53" s="740" t="s">
        <v>1314</v>
      </c>
      <c r="E53" s="551"/>
      <c r="F53" s="552">
        <v>0</v>
      </c>
      <c r="G53" s="552"/>
    </row>
    <row r="54" spans="1:7" ht="15.75" hidden="1" customHeight="1" x14ac:dyDescent="0.25">
      <c r="A54" s="502"/>
      <c r="B54" s="377">
        <v>22020412</v>
      </c>
      <c r="C54" s="378" t="s">
        <v>1165</v>
      </c>
      <c r="D54" s="740" t="s">
        <v>1315</v>
      </c>
      <c r="E54" s="551"/>
      <c r="F54" s="552">
        <v>0</v>
      </c>
      <c r="G54" s="552"/>
    </row>
    <row r="55" spans="1:7" ht="15.75" hidden="1" thickBot="1" x14ac:dyDescent="0.3">
      <c r="A55" s="502"/>
      <c r="B55" s="377">
        <v>22020413</v>
      </c>
      <c r="C55" s="378" t="s">
        <v>1166</v>
      </c>
      <c r="D55" s="740" t="s">
        <v>1316</v>
      </c>
      <c r="E55" s="551"/>
      <c r="F55" s="552">
        <v>0</v>
      </c>
      <c r="G55" s="552"/>
    </row>
    <row r="56" spans="1:7" s="493" customFormat="1" ht="16.5" customHeight="1" thickBot="1" x14ac:dyDescent="0.3">
      <c r="A56" s="509"/>
      <c r="B56" s="384"/>
      <c r="C56" s="385" t="s">
        <v>1167</v>
      </c>
      <c r="D56" s="741">
        <v>0</v>
      </c>
      <c r="E56" s="559">
        <f>SUM(E43:E55)</f>
        <v>520140</v>
      </c>
      <c r="F56" s="560">
        <v>1953200</v>
      </c>
      <c r="G56" s="560"/>
    </row>
    <row r="57" spans="1:7" s="493" customFormat="1" x14ac:dyDescent="0.25">
      <c r="A57" s="509"/>
      <c r="B57" s="373">
        <v>22020500</v>
      </c>
      <c r="C57" s="374" t="s">
        <v>62</v>
      </c>
      <c r="D57" s="742"/>
      <c r="E57" s="548"/>
      <c r="F57" s="549"/>
      <c r="G57" s="549"/>
    </row>
    <row r="58" spans="1:7" ht="15.75" customHeight="1" thickBot="1" x14ac:dyDescent="0.3">
      <c r="A58" s="531"/>
      <c r="B58" s="377">
        <v>22020501</v>
      </c>
      <c r="C58" s="378" t="s">
        <v>1168</v>
      </c>
      <c r="D58" s="740" t="s">
        <v>1317</v>
      </c>
      <c r="E58" s="551">
        <v>1826090</v>
      </c>
      <c r="F58" s="552">
        <v>7000000</v>
      </c>
      <c r="G58" s="552"/>
    </row>
    <row r="59" spans="1:7" ht="15.75" hidden="1" thickBot="1" x14ac:dyDescent="0.3">
      <c r="A59" s="502"/>
      <c r="B59" s="377">
        <v>22020502</v>
      </c>
      <c r="C59" s="378" t="s">
        <v>1169</v>
      </c>
      <c r="D59" s="740" t="s">
        <v>1318</v>
      </c>
      <c r="E59" s="551"/>
      <c r="F59" s="552">
        <v>0</v>
      </c>
      <c r="G59" s="552"/>
    </row>
    <row r="60" spans="1:7" s="493" customFormat="1" ht="16.5" customHeight="1" thickBot="1" x14ac:dyDescent="0.3">
      <c r="A60" s="509"/>
      <c r="B60" s="384"/>
      <c r="C60" s="385" t="s">
        <v>1170</v>
      </c>
      <c r="D60" s="741">
        <v>0</v>
      </c>
      <c r="E60" s="559">
        <f>SUM(E58:E59)</f>
        <v>1826090</v>
      </c>
      <c r="F60" s="560">
        <v>7000000</v>
      </c>
      <c r="G60" s="560"/>
    </row>
    <row r="61" spans="1:7" s="493" customFormat="1" hidden="1" x14ac:dyDescent="0.25">
      <c r="A61" s="509"/>
      <c r="B61" s="373">
        <v>22020600</v>
      </c>
      <c r="C61" s="374" t="s">
        <v>64</v>
      </c>
      <c r="D61" s="742"/>
      <c r="E61" s="548"/>
      <c r="F61" s="549"/>
      <c r="G61" s="549"/>
    </row>
    <row r="62" spans="1:7" ht="15.75" hidden="1" customHeight="1" x14ac:dyDescent="0.25">
      <c r="A62" s="502"/>
      <c r="B62" s="377">
        <v>22020601</v>
      </c>
      <c r="C62" s="378" t="s">
        <v>1171</v>
      </c>
      <c r="D62" s="740" t="s">
        <v>1319</v>
      </c>
      <c r="E62" s="551"/>
      <c r="F62" s="552">
        <v>0</v>
      </c>
      <c r="G62" s="552"/>
    </row>
    <row r="63" spans="1:7" hidden="1" x14ac:dyDescent="0.25">
      <c r="A63" s="502"/>
      <c r="B63" s="377">
        <v>22020602</v>
      </c>
      <c r="C63" s="378" t="s">
        <v>1172</v>
      </c>
      <c r="D63" s="740" t="s">
        <v>1320</v>
      </c>
      <c r="E63" s="551"/>
      <c r="F63" s="552">
        <v>0</v>
      </c>
      <c r="G63" s="552"/>
    </row>
    <row r="64" spans="1:7" ht="15.75" hidden="1" customHeight="1" x14ac:dyDescent="0.25">
      <c r="A64" s="502"/>
      <c r="B64" s="377">
        <v>22020603</v>
      </c>
      <c r="C64" s="378" t="s">
        <v>1173</v>
      </c>
      <c r="D64" s="740" t="s">
        <v>1321</v>
      </c>
      <c r="E64" s="551"/>
      <c r="F64" s="552">
        <v>0</v>
      </c>
      <c r="G64" s="552"/>
    </row>
    <row r="65" spans="1:7" hidden="1" x14ac:dyDescent="0.25">
      <c r="A65" s="502"/>
      <c r="B65" s="377">
        <v>22020604</v>
      </c>
      <c r="C65" s="378" t="s">
        <v>1174</v>
      </c>
      <c r="D65" s="740" t="s">
        <v>1322</v>
      </c>
      <c r="E65" s="551"/>
      <c r="F65" s="552">
        <v>0</v>
      </c>
      <c r="G65" s="552"/>
    </row>
    <row r="66" spans="1:7" ht="15.75" hidden="1" customHeight="1" x14ac:dyDescent="0.25">
      <c r="A66" s="502"/>
      <c r="B66" s="377">
        <v>22020605</v>
      </c>
      <c r="C66" s="378" t="s">
        <v>1175</v>
      </c>
      <c r="D66" s="740" t="s">
        <v>1323</v>
      </c>
      <c r="E66" s="551"/>
      <c r="F66" s="552">
        <v>0</v>
      </c>
      <c r="G66" s="552"/>
    </row>
    <row r="67" spans="1:7" hidden="1" x14ac:dyDescent="0.25">
      <c r="A67" s="502"/>
      <c r="B67" s="377">
        <v>22020606</v>
      </c>
      <c r="C67" s="378" t="s">
        <v>1176</v>
      </c>
      <c r="D67" s="740" t="s">
        <v>1324</v>
      </c>
      <c r="E67" s="551"/>
      <c r="F67" s="552">
        <v>0</v>
      </c>
      <c r="G67" s="552"/>
    </row>
    <row r="68" spans="1:7" ht="16.5" hidden="1" customHeight="1" thickBot="1" x14ac:dyDescent="0.3">
      <c r="A68" s="502"/>
      <c r="B68" s="377">
        <v>22020607</v>
      </c>
      <c r="C68" s="378" t="s">
        <v>1177</v>
      </c>
      <c r="D68" s="740" t="s">
        <v>1325</v>
      </c>
      <c r="E68" s="551"/>
      <c r="F68" s="552">
        <v>0</v>
      </c>
      <c r="G68" s="552"/>
    </row>
    <row r="69" spans="1:7" s="493" customFormat="1" ht="15.75" hidden="1" thickBot="1" x14ac:dyDescent="0.3">
      <c r="A69" s="509"/>
      <c r="B69" s="384"/>
      <c r="C69" s="385" t="s">
        <v>1178</v>
      </c>
      <c r="D69" s="741">
        <v>0</v>
      </c>
      <c r="E69" s="559">
        <f>SUM(E62:E68)</f>
        <v>0</v>
      </c>
      <c r="F69" s="560">
        <v>0</v>
      </c>
      <c r="G69" s="560"/>
    </row>
    <row r="70" spans="1:7" s="493" customFormat="1" ht="15.75" hidden="1" customHeight="1" x14ac:dyDescent="0.25">
      <c r="A70" s="509"/>
      <c r="B70" s="373">
        <v>22020700</v>
      </c>
      <c r="C70" s="374" t="s">
        <v>66</v>
      </c>
      <c r="D70" s="742"/>
      <c r="E70" s="548"/>
      <c r="F70" s="549"/>
      <c r="G70" s="549"/>
    </row>
    <row r="71" spans="1:7" s="493" customFormat="1" hidden="1" x14ac:dyDescent="0.2">
      <c r="A71" s="509"/>
      <c r="B71" s="377">
        <v>22020701</v>
      </c>
      <c r="C71" s="378" t="s">
        <v>1179</v>
      </c>
      <c r="D71" s="740" t="s">
        <v>1326</v>
      </c>
      <c r="E71" s="551"/>
      <c r="F71" s="552">
        <v>0</v>
      </c>
      <c r="G71" s="552"/>
    </row>
    <row r="72" spans="1:7" ht="15.75" hidden="1" customHeight="1" x14ac:dyDescent="0.25">
      <c r="A72" s="502"/>
      <c r="B72" s="377">
        <v>22020702</v>
      </c>
      <c r="C72" s="378" t="s">
        <v>1180</v>
      </c>
      <c r="D72" s="740" t="s">
        <v>1327</v>
      </c>
      <c r="E72" s="551"/>
      <c r="F72" s="552">
        <v>0</v>
      </c>
      <c r="G72" s="552"/>
    </row>
    <row r="73" spans="1:7" hidden="1" x14ac:dyDescent="0.25">
      <c r="A73" s="502"/>
      <c r="B73" s="377">
        <v>22020703</v>
      </c>
      <c r="C73" s="378" t="s">
        <v>1181</v>
      </c>
      <c r="D73" s="740" t="s">
        <v>1328</v>
      </c>
      <c r="E73" s="551"/>
      <c r="F73" s="552">
        <v>0</v>
      </c>
      <c r="G73" s="552"/>
    </row>
    <row r="74" spans="1:7" ht="15.75" hidden="1" customHeight="1" x14ac:dyDescent="0.25">
      <c r="A74" s="502"/>
      <c r="B74" s="377">
        <v>22020704</v>
      </c>
      <c r="C74" s="378" t="s">
        <v>1182</v>
      </c>
      <c r="D74" s="740" t="s">
        <v>1329</v>
      </c>
      <c r="E74" s="551"/>
      <c r="F74" s="552">
        <v>0</v>
      </c>
      <c r="G74" s="552"/>
    </row>
    <row r="75" spans="1:7" hidden="1" x14ac:dyDescent="0.25">
      <c r="A75" s="502"/>
      <c r="B75" s="377">
        <v>22020705</v>
      </c>
      <c r="C75" s="378" t="s">
        <v>1183</v>
      </c>
      <c r="D75" s="740" t="s">
        <v>1330</v>
      </c>
      <c r="E75" s="551"/>
      <c r="F75" s="552">
        <v>0</v>
      </c>
      <c r="G75" s="552"/>
    </row>
    <row r="76" spans="1:7" ht="15.75" hidden="1" customHeight="1" x14ac:dyDescent="0.25">
      <c r="A76" s="502"/>
      <c r="B76" s="377">
        <v>22020706</v>
      </c>
      <c r="C76" s="378" t="s">
        <v>1184</v>
      </c>
      <c r="D76" s="740" t="s">
        <v>1331</v>
      </c>
      <c r="E76" s="551"/>
      <c r="F76" s="552">
        <v>0</v>
      </c>
      <c r="G76" s="552"/>
    </row>
    <row r="77" spans="1:7" hidden="1" x14ac:dyDescent="0.25">
      <c r="A77" s="502"/>
      <c r="B77" s="377">
        <v>22020707</v>
      </c>
      <c r="C77" s="378" t="s">
        <v>1185</v>
      </c>
      <c r="D77" s="740" t="s">
        <v>1332</v>
      </c>
      <c r="E77" s="551"/>
      <c r="F77" s="552">
        <v>0</v>
      </c>
      <c r="G77" s="552"/>
    </row>
    <row r="78" spans="1:7" ht="15.75" hidden="1" customHeight="1" x14ac:dyDescent="0.25">
      <c r="A78" s="502"/>
      <c r="B78" s="377">
        <v>22020708</v>
      </c>
      <c r="C78" s="378" t="s">
        <v>1186</v>
      </c>
      <c r="D78" s="740" t="s">
        <v>1333</v>
      </c>
      <c r="E78" s="551"/>
      <c r="F78" s="552">
        <v>0</v>
      </c>
      <c r="G78" s="552"/>
    </row>
    <row r="79" spans="1:7" hidden="1" x14ac:dyDescent="0.25">
      <c r="A79" s="502"/>
      <c r="B79" s="377">
        <v>22020709</v>
      </c>
      <c r="C79" s="378" t="s">
        <v>1187</v>
      </c>
      <c r="D79" s="740" t="s">
        <v>1334</v>
      </c>
      <c r="E79" s="551"/>
      <c r="F79" s="552">
        <v>0</v>
      </c>
      <c r="G79" s="552"/>
    </row>
    <row r="80" spans="1:7" s="493" customFormat="1" ht="16.5" hidden="1" customHeight="1" thickBot="1" x14ac:dyDescent="0.3">
      <c r="A80" s="509"/>
      <c r="B80" s="384"/>
      <c r="C80" s="385" t="s">
        <v>1188</v>
      </c>
      <c r="D80" s="741">
        <v>0</v>
      </c>
      <c r="E80" s="559">
        <f>SUM(E71:E79)</f>
        <v>0</v>
      </c>
      <c r="F80" s="560">
        <v>0</v>
      </c>
      <c r="G80" s="560"/>
    </row>
    <row r="81" spans="1:7" s="493" customFormat="1" x14ac:dyDescent="0.25">
      <c r="A81" s="509"/>
      <c r="B81" s="373">
        <v>22020800</v>
      </c>
      <c r="C81" s="374" t="s">
        <v>68</v>
      </c>
      <c r="D81" s="742"/>
      <c r="E81" s="548"/>
      <c r="F81" s="549"/>
      <c r="G81" s="549"/>
    </row>
    <row r="82" spans="1:7" ht="15.75" customHeight="1" thickBot="1" x14ac:dyDescent="0.3">
      <c r="A82" s="502"/>
      <c r="B82" s="377">
        <v>22020801</v>
      </c>
      <c r="C82" s="378" t="s">
        <v>1189</v>
      </c>
      <c r="D82" s="740" t="s">
        <v>1335</v>
      </c>
      <c r="E82" s="551">
        <v>391300</v>
      </c>
      <c r="F82" s="552">
        <v>1500000</v>
      </c>
      <c r="G82" s="552"/>
    </row>
    <row r="83" spans="1:7" ht="15.75" hidden="1" thickBot="1" x14ac:dyDescent="0.3">
      <c r="A83" s="502"/>
      <c r="B83" s="377">
        <v>22020802</v>
      </c>
      <c r="C83" s="378" t="s">
        <v>1190</v>
      </c>
      <c r="D83" s="740" t="s">
        <v>1336</v>
      </c>
      <c r="E83" s="551"/>
      <c r="F83" s="552">
        <v>0</v>
      </c>
      <c r="G83" s="552"/>
    </row>
    <row r="84" spans="1:7" ht="15.75" hidden="1" customHeight="1" x14ac:dyDescent="0.25">
      <c r="A84" s="502"/>
      <c r="B84" s="377">
        <v>22020803</v>
      </c>
      <c r="C84" s="378" t="s">
        <v>1191</v>
      </c>
      <c r="D84" s="740" t="s">
        <v>1337</v>
      </c>
      <c r="E84" s="551"/>
      <c r="F84" s="552">
        <v>0</v>
      </c>
      <c r="G84" s="552"/>
    </row>
    <row r="85" spans="1:7" ht="15.75" hidden="1" thickBot="1" x14ac:dyDescent="0.3">
      <c r="A85" s="502"/>
      <c r="B85" s="377">
        <v>22020804</v>
      </c>
      <c r="C85" s="378" t="s">
        <v>1192</v>
      </c>
      <c r="D85" s="740" t="s">
        <v>1338</v>
      </c>
      <c r="E85" s="551"/>
      <c r="F85" s="552">
        <v>0</v>
      </c>
      <c r="G85" s="552"/>
    </row>
    <row r="86" spans="1:7" ht="15.75" hidden="1" customHeight="1" x14ac:dyDescent="0.25">
      <c r="A86" s="502"/>
      <c r="B86" s="377">
        <v>22020805</v>
      </c>
      <c r="C86" s="378" t="s">
        <v>1193</v>
      </c>
      <c r="D86" s="740" t="s">
        <v>1339</v>
      </c>
      <c r="E86" s="551"/>
      <c r="F86" s="552">
        <v>0</v>
      </c>
      <c r="G86" s="552"/>
    </row>
    <row r="87" spans="1:7" ht="15.75" hidden="1" thickBot="1" x14ac:dyDescent="0.3">
      <c r="A87" s="502"/>
      <c r="B87" s="377">
        <v>22020806</v>
      </c>
      <c r="C87" s="378" t="s">
        <v>1194</v>
      </c>
      <c r="D87" s="740" t="s">
        <v>1340</v>
      </c>
      <c r="E87" s="551"/>
      <c r="F87" s="552">
        <v>0</v>
      </c>
      <c r="G87" s="552"/>
    </row>
    <row r="88" spans="1:7" s="493" customFormat="1" ht="16.5" customHeight="1" thickBot="1" x14ac:dyDescent="0.3">
      <c r="A88" s="509"/>
      <c r="B88" s="384"/>
      <c r="C88" s="385" t="s">
        <v>1195</v>
      </c>
      <c r="D88" s="741">
        <v>0</v>
      </c>
      <c r="E88" s="559">
        <f>SUM(E82:E87)</f>
        <v>391300</v>
      </c>
      <c r="F88" s="560">
        <v>1500000</v>
      </c>
      <c r="G88" s="560"/>
    </row>
    <row r="89" spans="1:7" s="493" customFormat="1" hidden="1" x14ac:dyDescent="0.25">
      <c r="A89" s="509"/>
      <c r="B89" s="373">
        <v>22020900</v>
      </c>
      <c r="C89" s="374" t="s">
        <v>70</v>
      </c>
      <c r="D89" s="742"/>
      <c r="E89" s="548"/>
      <c r="F89" s="549"/>
      <c r="G89" s="549"/>
    </row>
    <row r="90" spans="1:7" ht="15.75" hidden="1" customHeight="1" x14ac:dyDescent="0.25">
      <c r="A90" s="502"/>
      <c r="B90" s="377">
        <v>22020901</v>
      </c>
      <c r="C90" s="378" t="s">
        <v>1196</v>
      </c>
      <c r="D90" s="740" t="s">
        <v>1341</v>
      </c>
      <c r="E90" s="551"/>
      <c r="F90" s="552">
        <v>0</v>
      </c>
      <c r="G90" s="552"/>
    </row>
    <row r="91" spans="1:7" hidden="1" x14ac:dyDescent="0.25">
      <c r="A91" s="502"/>
      <c r="B91" s="377">
        <v>22020902</v>
      </c>
      <c r="C91" s="378" t="s">
        <v>1197</v>
      </c>
      <c r="D91" s="740" t="s">
        <v>1342</v>
      </c>
      <c r="E91" s="551"/>
      <c r="F91" s="552">
        <v>0</v>
      </c>
      <c r="G91" s="552"/>
    </row>
    <row r="92" spans="1:7" ht="15.75" hidden="1" customHeight="1" x14ac:dyDescent="0.25">
      <c r="A92" s="502"/>
      <c r="B92" s="377">
        <v>22020904</v>
      </c>
      <c r="C92" s="378" t="s">
        <v>1198</v>
      </c>
      <c r="D92" s="740" t="s">
        <v>1343</v>
      </c>
      <c r="E92" s="551"/>
      <c r="F92" s="552">
        <v>0</v>
      </c>
      <c r="G92" s="552"/>
    </row>
    <row r="93" spans="1:7" hidden="1" x14ac:dyDescent="0.25">
      <c r="A93" s="502"/>
      <c r="B93" s="377">
        <v>22020905</v>
      </c>
      <c r="C93" s="378" t="s">
        <v>1199</v>
      </c>
      <c r="D93" s="740" t="s">
        <v>1344</v>
      </c>
      <c r="E93" s="551"/>
      <c r="F93" s="552">
        <v>0</v>
      </c>
      <c r="G93" s="552"/>
    </row>
    <row r="94" spans="1:7" ht="15.75" hidden="1" customHeight="1" x14ac:dyDescent="0.25">
      <c r="A94" s="531"/>
      <c r="B94" s="377">
        <v>22020906</v>
      </c>
      <c r="C94" s="378" t="s">
        <v>1200</v>
      </c>
      <c r="D94" s="740" t="s">
        <v>1345</v>
      </c>
      <c r="E94" s="551"/>
      <c r="F94" s="552">
        <v>0</v>
      </c>
      <c r="G94" s="552"/>
    </row>
    <row r="95" spans="1:7" hidden="1" x14ac:dyDescent="0.25">
      <c r="A95" s="502"/>
      <c r="B95" s="377">
        <v>22020907</v>
      </c>
      <c r="C95" s="378" t="s">
        <v>1201</v>
      </c>
      <c r="D95" s="740" t="s">
        <v>1346</v>
      </c>
      <c r="E95" s="551"/>
      <c r="F95" s="552">
        <v>0</v>
      </c>
      <c r="G95" s="552"/>
    </row>
    <row r="96" spans="1:7" ht="16.5" hidden="1" customHeight="1" thickBot="1" x14ac:dyDescent="0.3">
      <c r="A96" s="502"/>
      <c r="B96" s="377">
        <v>22020908</v>
      </c>
      <c r="C96" s="378" t="s">
        <v>1202</v>
      </c>
      <c r="D96" s="740" t="s">
        <v>1347</v>
      </c>
      <c r="E96" s="551"/>
      <c r="F96" s="552">
        <v>0</v>
      </c>
      <c r="G96" s="552"/>
    </row>
    <row r="97" spans="1:7" s="493" customFormat="1" ht="15.75" hidden="1" thickBot="1" x14ac:dyDescent="0.3">
      <c r="A97" s="509"/>
      <c r="B97" s="384"/>
      <c r="C97" s="385" t="s">
        <v>1203</v>
      </c>
      <c r="D97" s="741">
        <v>0</v>
      </c>
      <c r="E97" s="559">
        <f>SUM(E90:E96)</f>
        <v>0</v>
      </c>
      <c r="F97" s="560">
        <v>0</v>
      </c>
      <c r="G97" s="560"/>
    </row>
    <row r="98" spans="1:7" s="493" customFormat="1" ht="15.75" customHeight="1" x14ac:dyDescent="0.25">
      <c r="A98" s="509"/>
      <c r="B98" s="373">
        <v>22021000</v>
      </c>
      <c r="C98" s="374" t="s">
        <v>72</v>
      </c>
      <c r="D98" s="742"/>
      <c r="E98" s="548"/>
      <c r="F98" s="549"/>
      <c r="G98" s="549"/>
    </row>
    <row r="99" spans="1:7" hidden="1" x14ac:dyDescent="0.25">
      <c r="A99" s="531"/>
      <c r="B99" s="377">
        <v>22021001</v>
      </c>
      <c r="C99" s="378" t="s">
        <v>1204</v>
      </c>
      <c r="D99" s="740" t="s">
        <v>1348</v>
      </c>
      <c r="E99" s="551"/>
      <c r="F99" s="552">
        <v>0</v>
      </c>
      <c r="G99" s="552"/>
    </row>
    <row r="100" spans="1:7" ht="15.75" hidden="1" customHeight="1" x14ac:dyDescent="0.25">
      <c r="A100" s="502"/>
      <c r="B100" s="377">
        <v>22021002</v>
      </c>
      <c r="C100" s="378" t="s">
        <v>1205</v>
      </c>
      <c r="D100" s="740" t="s">
        <v>1349</v>
      </c>
      <c r="E100" s="551"/>
      <c r="F100" s="552">
        <v>0</v>
      </c>
      <c r="G100" s="552"/>
    </row>
    <row r="101" spans="1:7" hidden="1" x14ac:dyDescent="0.25">
      <c r="A101" s="502"/>
      <c r="B101" s="377">
        <v>22021003</v>
      </c>
      <c r="C101" s="378" t="s">
        <v>1206</v>
      </c>
      <c r="D101" s="740" t="s">
        <v>1350</v>
      </c>
      <c r="E101" s="551"/>
      <c r="F101" s="552">
        <v>0</v>
      </c>
      <c r="G101" s="552"/>
    </row>
    <row r="102" spans="1:7" ht="15.75" hidden="1" customHeight="1" x14ac:dyDescent="0.25">
      <c r="A102" s="502"/>
      <c r="B102" s="377">
        <v>22021004</v>
      </c>
      <c r="C102" s="378" t="s">
        <v>1207</v>
      </c>
      <c r="D102" s="740" t="s">
        <v>1351</v>
      </c>
      <c r="E102" s="551"/>
      <c r="F102" s="552">
        <v>0</v>
      </c>
      <c r="G102" s="552"/>
    </row>
    <row r="103" spans="1:7" hidden="1" x14ac:dyDescent="0.25">
      <c r="A103" s="502"/>
      <c r="B103" s="377">
        <v>22021006</v>
      </c>
      <c r="C103" s="378" t="s">
        <v>1208</v>
      </c>
      <c r="D103" s="740" t="s">
        <v>1352</v>
      </c>
      <c r="E103" s="551"/>
      <c r="F103" s="552">
        <v>0</v>
      </c>
      <c r="G103" s="552"/>
    </row>
    <row r="104" spans="1:7" ht="15.75" customHeight="1" x14ac:dyDescent="0.25">
      <c r="A104" s="502"/>
      <c r="B104" s="377">
        <v>22021007</v>
      </c>
      <c r="C104" s="378" t="s">
        <v>1209</v>
      </c>
      <c r="D104" s="740" t="s">
        <v>1353</v>
      </c>
      <c r="E104" s="551">
        <v>417400</v>
      </c>
      <c r="F104" s="552">
        <v>1000000</v>
      </c>
      <c r="G104" s="552"/>
    </row>
    <row r="105" spans="1:7" hidden="1" x14ac:dyDescent="0.25">
      <c r="A105" s="502"/>
      <c r="B105" s="377">
        <v>22021008</v>
      </c>
      <c r="C105" s="378" t="s">
        <v>1210</v>
      </c>
      <c r="D105" s="740" t="s">
        <v>1354</v>
      </c>
      <c r="E105" s="551"/>
      <c r="F105" s="552">
        <v>0</v>
      </c>
      <c r="G105" s="552"/>
    </row>
    <row r="106" spans="1:7" ht="15.75" hidden="1" customHeight="1" x14ac:dyDescent="0.25">
      <c r="A106" s="502"/>
      <c r="B106" s="377">
        <v>22021009</v>
      </c>
      <c r="C106" s="378" t="s">
        <v>1211</v>
      </c>
      <c r="D106" s="740" t="s">
        <v>1355</v>
      </c>
      <c r="E106" s="551"/>
      <c r="F106" s="552">
        <v>0</v>
      </c>
      <c r="G106" s="552"/>
    </row>
    <row r="107" spans="1:7" hidden="1" x14ac:dyDescent="0.25">
      <c r="A107" s="502"/>
      <c r="B107" s="377">
        <v>22021010</v>
      </c>
      <c r="C107" s="378" t="s">
        <v>1212</v>
      </c>
      <c r="D107" s="740" t="s">
        <v>1356</v>
      </c>
      <c r="E107" s="551"/>
      <c r="F107" s="552">
        <v>0</v>
      </c>
      <c r="G107" s="552"/>
    </row>
    <row r="108" spans="1:7" ht="15.75" customHeight="1" x14ac:dyDescent="0.25">
      <c r="A108" s="502"/>
      <c r="B108" s="377">
        <v>22021014</v>
      </c>
      <c r="C108" s="378" t="s">
        <v>1213</v>
      </c>
      <c r="D108" s="740" t="s">
        <v>1357</v>
      </c>
      <c r="E108" s="551">
        <v>105950</v>
      </c>
      <c r="F108" s="552">
        <v>300000</v>
      </c>
      <c r="G108" s="552"/>
    </row>
    <row r="109" spans="1:7" x14ac:dyDescent="0.25">
      <c r="A109" s="502"/>
      <c r="B109" s="377">
        <v>22021020</v>
      </c>
      <c r="C109" s="378" t="s">
        <v>1214</v>
      </c>
      <c r="D109" s="740" t="s">
        <v>1358</v>
      </c>
      <c r="E109" s="551">
        <v>52170</v>
      </c>
      <c r="F109" s="552">
        <v>0</v>
      </c>
      <c r="G109" s="552"/>
    </row>
    <row r="110" spans="1:7" ht="15.75" customHeight="1" thickBot="1" x14ac:dyDescent="0.3">
      <c r="A110" s="502"/>
      <c r="B110" s="377">
        <v>22021037</v>
      </c>
      <c r="C110" s="378" t="s">
        <v>1215</v>
      </c>
      <c r="D110" s="740" t="s">
        <v>1359</v>
      </c>
      <c r="E110" s="551"/>
      <c r="F110" s="552">
        <v>200000</v>
      </c>
      <c r="G110" s="552"/>
    </row>
    <row r="111" spans="1:7" ht="15.75" hidden="1" thickBot="1" x14ac:dyDescent="0.3">
      <c r="A111" s="502"/>
      <c r="B111" s="377">
        <v>22021041</v>
      </c>
      <c r="C111" s="378" t="s">
        <v>1216</v>
      </c>
      <c r="D111" s="740" t="s">
        <v>1360</v>
      </c>
      <c r="E111" s="551"/>
      <c r="F111" s="552">
        <v>0</v>
      </c>
      <c r="G111" s="552"/>
    </row>
    <row r="112" spans="1:7" ht="16.5" hidden="1" customHeight="1" thickBot="1" x14ac:dyDescent="0.3">
      <c r="A112" s="502"/>
      <c r="B112" s="377">
        <v>22021042</v>
      </c>
      <c r="C112" s="378" t="s">
        <v>1217</v>
      </c>
      <c r="D112" s="740" t="s">
        <v>1361</v>
      </c>
      <c r="E112" s="551"/>
      <c r="F112" s="552">
        <v>0</v>
      </c>
      <c r="G112" s="552"/>
    </row>
    <row r="113" spans="1:7" ht="15.75" thickBot="1" x14ac:dyDescent="0.3">
      <c r="A113" s="502"/>
      <c r="B113" s="384"/>
      <c r="C113" s="385" t="s">
        <v>1219</v>
      </c>
      <c r="D113" s="741">
        <v>0</v>
      </c>
      <c r="E113" s="559">
        <f>SUM(E99:E112)</f>
        <v>575520</v>
      </c>
      <c r="F113" s="560">
        <v>1500000</v>
      </c>
      <c r="G113" s="560"/>
    </row>
    <row r="114" spans="1:7" s="493" customFormat="1" ht="15.75" hidden="1" customHeight="1" x14ac:dyDescent="0.25">
      <c r="A114" s="509"/>
      <c r="B114" s="373">
        <v>22030000</v>
      </c>
      <c r="C114" s="374" t="s">
        <v>1220</v>
      </c>
      <c r="D114" s="742"/>
      <c r="E114" s="548"/>
      <c r="F114" s="549"/>
      <c r="G114" s="549"/>
    </row>
    <row r="115" spans="1:7" s="493" customFormat="1" hidden="1" x14ac:dyDescent="0.25">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idden="1" x14ac:dyDescent="0.25">
      <c r="A117" s="502"/>
      <c r="B117" s="377">
        <v>22030102</v>
      </c>
      <c r="C117" s="378" t="s">
        <v>1222</v>
      </c>
      <c r="D117" s="740" t="s">
        <v>1363</v>
      </c>
      <c r="E117" s="551"/>
      <c r="F117" s="552">
        <v>0</v>
      </c>
      <c r="G117" s="552"/>
    </row>
    <row r="118" spans="1:7" ht="15.75" hidden="1" customHeight="1" x14ac:dyDescent="0.25">
      <c r="A118" s="502"/>
      <c r="B118" s="377">
        <v>22030103</v>
      </c>
      <c r="C118" s="378" t="s">
        <v>1223</v>
      </c>
      <c r="D118" s="740" t="s">
        <v>1364</v>
      </c>
      <c r="E118" s="551"/>
      <c r="F118" s="552">
        <v>0</v>
      </c>
      <c r="G118" s="552"/>
    </row>
    <row r="119" spans="1:7" hidden="1" x14ac:dyDescent="0.25">
      <c r="A119" s="502"/>
      <c r="B119" s="377">
        <v>22030104</v>
      </c>
      <c r="C119" s="378" t="s">
        <v>1224</v>
      </c>
      <c r="D119" s="740" t="s">
        <v>1365</v>
      </c>
      <c r="E119" s="551"/>
      <c r="F119" s="552">
        <v>0</v>
      </c>
      <c r="G119" s="552"/>
    </row>
    <row r="120" spans="1:7" ht="15.75" hidden="1" customHeight="1" x14ac:dyDescent="0.25">
      <c r="A120" s="502"/>
      <c r="B120" s="377">
        <v>22030105</v>
      </c>
      <c r="C120" s="378" t="s">
        <v>1225</v>
      </c>
      <c r="D120" s="740" t="s">
        <v>1366</v>
      </c>
      <c r="E120" s="551"/>
      <c r="F120" s="552">
        <v>0</v>
      </c>
      <c r="G120" s="552"/>
    </row>
    <row r="121" spans="1:7" hidden="1" x14ac:dyDescent="0.25">
      <c r="A121" s="502"/>
      <c r="B121" s="377">
        <v>22030106</v>
      </c>
      <c r="C121" s="378" t="s">
        <v>688</v>
      </c>
      <c r="D121" s="740" t="s">
        <v>1367</v>
      </c>
      <c r="E121" s="551"/>
      <c r="F121" s="552">
        <v>0</v>
      </c>
      <c r="G121" s="552"/>
    </row>
    <row r="122" spans="1:7" ht="15.75" hidden="1" customHeight="1" x14ac:dyDescent="0.25">
      <c r="A122" s="502"/>
      <c r="B122" s="377">
        <v>22030107</v>
      </c>
      <c r="C122" s="378" t="s">
        <v>1226</v>
      </c>
      <c r="D122" s="740" t="s">
        <v>1368</v>
      </c>
      <c r="E122" s="551"/>
      <c r="F122" s="552">
        <v>0</v>
      </c>
      <c r="G122" s="552"/>
    </row>
    <row r="123" spans="1:7" hidden="1" x14ac:dyDescent="0.25">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f>SUM(E116:E123)</f>
        <v>0</v>
      </c>
      <c r="F124" s="560">
        <v>0</v>
      </c>
      <c r="G124" s="560"/>
    </row>
    <row r="125" spans="1:7" s="493" customFormat="1" x14ac:dyDescent="0.25">
      <c r="A125" s="509"/>
      <c r="B125" s="373">
        <v>22040000</v>
      </c>
      <c r="C125" s="374" t="s">
        <v>1229</v>
      </c>
      <c r="D125" s="742"/>
      <c r="E125" s="548"/>
      <c r="F125" s="549"/>
      <c r="G125" s="549"/>
    </row>
    <row r="126" spans="1:7" s="493" customFormat="1" ht="15.75" customHeight="1" x14ac:dyDescent="0.25">
      <c r="A126" s="509"/>
      <c r="B126" s="373">
        <v>22040100</v>
      </c>
      <c r="C126" s="374" t="s">
        <v>76</v>
      </c>
      <c r="D126" s="742"/>
      <c r="E126" s="548"/>
      <c r="F126" s="549"/>
      <c r="G126" s="549"/>
    </row>
    <row r="127" spans="1:7" s="493" customFormat="1" hidden="1" x14ac:dyDescent="0.2">
      <c r="A127" s="509"/>
      <c r="B127" s="377">
        <v>22040101</v>
      </c>
      <c r="C127" s="378" t="s">
        <v>1231</v>
      </c>
      <c r="D127" s="740" t="s">
        <v>1370</v>
      </c>
      <c r="E127" s="551"/>
      <c r="F127" s="552">
        <v>0</v>
      </c>
      <c r="G127" s="552"/>
    </row>
    <row r="128" spans="1:7" ht="15.75" hidden="1" customHeight="1" x14ac:dyDescent="0.25">
      <c r="A128" s="502"/>
      <c r="B128" s="377">
        <v>22040103</v>
      </c>
      <c r="C128" s="378" t="s">
        <v>1232</v>
      </c>
      <c r="D128" s="740" t="s">
        <v>1371</v>
      </c>
      <c r="E128" s="551"/>
      <c r="F128" s="552">
        <v>0</v>
      </c>
      <c r="G128" s="552"/>
    </row>
    <row r="129" spans="1:7" hidden="1" x14ac:dyDescent="0.25">
      <c r="A129" s="502"/>
      <c r="B129" s="377">
        <v>22040105</v>
      </c>
      <c r="C129" s="378" t="s">
        <v>1233</v>
      </c>
      <c r="D129" s="740" t="s">
        <v>1372</v>
      </c>
      <c r="E129" s="551"/>
      <c r="F129" s="552">
        <v>0</v>
      </c>
      <c r="G129" s="552"/>
    </row>
    <row r="130" spans="1:7" ht="15.75" hidden="1" customHeight="1" x14ac:dyDescent="0.25">
      <c r="A130" s="502"/>
      <c r="B130" s="377">
        <v>22040107</v>
      </c>
      <c r="C130" s="378" t="s">
        <v>1234</v>
      </c>
      <c r="D130" s="740" t="s">
        <v>1373</v>
      </c>
      <c r="E130" s="551"/>
      <c r="F130" s="552">
        <v>0</v>
      </c>
      <c r="G130" s="552"/>
    </row>
    <row r="131" spans="1:7" hidden="1" x14ac:dyDescent="0.25">
      <c r="A131" s="502"/>
      <c r="B131" s="377">
        <v>22040109</v>
      </c>
      <c r="C131" s="378" t="s">
        <v>1235</v>
      </c>
      <c r="D131" s="740" t="s">
        <v>1374</v>
      </c>
      <c r="E131" s="551"/>
      <c r="F131" s="552">
        <v>0</v>
      </c>
      <c r="G131" s="552"/>
    </row>
    <row r="132" spans="1:7" ht="15.75" customHeight="1" thickBot="1" x14ac:dyDescent="0.3">
      <c r="A132" s="502"/>
      <c r="B132" s="377">
        <v>22040110</v>
      </c>
      <c r="C132" s="378" t="s">
        <v>1236</v>
      </c>
      <c r="D132" s="740" t="s">
        <v>1375</v>
      </c>
      <c r="E132" s="551">
        <v>10695650</v>
      </c>
      <c r="F132" s="552">
        <v>24496800</v>
      </c>
      <c r="G132" s="552"/>
    </row>
    <row r="133" spans="1:7" ht="15.75" hidden="1" thickBot="1" x14ac:dyDescent="0.3">
      <c r="A133" s="502"/>
      <c r="B133" s="377">
        <v>22040111</v>
      </c>
      <c r="C133" s="378" t="s">
        <v>1237</v>
      </c>
      <c r="D133" s="740" t="s">
        <v>1376</v>
      </c>
      <c r="E133" s="551"/>
      <c r="F133" s="552">
        <v>0</v>
      </c>
      <c r="G133" s="552"/>
    </row>
    <row r="134" spans="1:7" ht="16.5" customHeight="1" thickBot="1" x14ac:dyDescent="0.3">
      <c r="A134" s="502"/>
      <c r="B134" s="384"/>
      <c r="C134" s="385" t="s">
        <v>1238</v>
      </c>
      <c r="D134" s="741">
        <v>0</v>
      </c>
      <c r="E134" s="559">
        <f>SUM(E127:E133)</f>
        <v>10695650</v>
      </c>
      <c r="F134" s="560">
        <v>24496800</v>
      </c>
      <c r="G134" s="560"/>
    </row>
    <row r="135" spans="1:7" ht="15.75" hidden="1" thickBot="1" x14ac:dyDescent="0.3">
      <c r="A135" s="502"/>
      <c r="B135" s="373">
        <v>22040200</v>
      </c>
      <c r="C135" s="374" t="s">
        <v>78</v>
      </c>
      <c r="D135" s="742"/>
      <c r="E135" s="548"/>
      <c r="F135" s="549"/>
      <c r="G135" s="549"/>
    </row>
    <row r="136" spans="1:7" s="493" customFormat="1" ht="15.75" hidden="1" thickBot="1" x14ac:dyDescent="0.25">
      <c r="A136" s="509"/>
      <c r="B136" s="377">
        <v>22040203</v>
      </c>
      <c r="C136" s="378" t="s">
        <v>1239</v>
      </c>
      <c r="D136" s="740" t="s">
        <v>1377</v>
      </c>
      <c r="E136" s="551"/>
      <c r="F136" s="552">
        <v>0</v>
      </c>
      <c r="G136" s="552"/>
    </row>
    <row r="137" spans="1:7" ht="15.75" hidden="1" thickBot="1" x14ac:dyDescent="0.3">
      <c r="A137" s="502"/>
      <c r="B137" s="377">
        <v>22040204</v>
      </c>
      <c r="C137" s="378" t="s">
        <v>1240</v>
      </c>
      <c r="D137" s="740" t="s">
        <v>1378</v>
      </c>
      <c r="E137" s="551"/>
      <c r="F137" s="552">
        <v>0</v>
      </c>
      <c r="G137" s="552"/>
    </row>
    <row r="138" spans="1:7" ht="15.75" hidden="1" thickBot="1" x14ac:dyDescent="0.3">
      <c r="A138" s="502"/>
      <c r="B138" s="384"/>
      <c r="C138" s="385" t="s">
        <v>1241</v>
      </c>
      <c r="D138" s="741">
        <v>0</v>
      </c>
      <c r="E138" s="559">
        <f>SUM(E136:E137)</f>
        <v>0</v>
      </c>
      <c r="F138" s="560">
        <v>0</v>
      </c>
      <c r="G138" s="560"/>
    </row>
    <row r="139" spans="1:7" s="493" customFormat="1" ht="15.75" hidden="1" thickBot="1" x14ac:dyDescent="0.3">
      <c r="A139" s="509"/>
      <c r="B139" s="373">
        <v>22050000</v>
      </c>
      <c r="C139" s="374" t="s">
        <v>1242</v>
      </c>
      <c r="D139" s="742"/>
      <c r="E139" s="548"/>
      <c r="F139" s="549"/>
      <c r="G139" s="549"/>
    </row>
    <row r="140" spans="1:7" s="493" customFormat="1" ht="15.75" hidden="1" thickBot="1" x14ac:dyDescent="0.3">
      <c r="A140" s="509"/>
      <c r="B140" s="373">
        <v>22050100</v>
      </c>
      <c r="C140" s="374" t="s">
        <v>80</v>
      </c>
      <c r="D140" s="742"/>
      <c r="E140" s="548"/>
      <c r="F140" s="549"/>
      <c r="G140" s="549"/>
    </row>
    <row r="141" spans="1:7" s="493" customFormat="1" ht="15.75" hidden="1" thickBot="1" x14ac:dyDescent="0.25">
      <c r="A141" s="509"/>
      <c r="B141" s="377">
        <v>22050101</v>
      </c>
      <c r="C141" s="378" t="s">
        <v>1243</v>
      </c>
      <c r="D141" s="740" t="s">
        <v>1379</v>
      </c>
      <c r="E141" s="551"/>
      <c r="F141" s="552">
        <v>0</v>
      </c>
      <c r="G141" s="552"/>
    </row>
    <row r="142" spans="1:7" ht="15.75" hidden="1" thickBot="1" x14ac:dyDescent="0.3">
      <c r="A142" s="502"/>
      <c r="B142" s="377">
        <v>22050102</v>
      </c>
      <c r="C142" s="378" t="s">
        <v>1244</v>
      </c>
      <c r="D142" s="740" t="s">
        <v>1380</v>
      </c>
      <c r="E142" s="551"/>
      <c r="F142" s="552">
        <v>0</v>
      </c>
      <c r="G142" s="552"/>
    </row>
    <row r="143" spans="1:7" ht="15.75" hidden="1" thickBot="1" x14ac:dyDescent="0.3">
      <c r="A143" s="502"/>
      <c r="B143" s="377">
        <v>22050104</v>
      </c>
      <c r="C143" s="378" t="s">
        <v>1245</v>
      </c>
      <c r="D143" s="740" t="s">
        <v>1381</v>
      </c>
      <c r="E143" s="551"/>
      <c r="F143" s="552">
        <v>0</v>
      </c>
      <c r="G143" s="552"/>
    </row>
    <row r="144" spans="1:7" ht="15.75" hidden="1" thickBot="1" x14ac:dyDescent="0.3">
      <c r="A144" s="502"/>
      <c r="B144" s="377">
        <v>22050105</v>
      </c>
      <c r="C144" s="378" t="s">
        <v>1246</v>
      </c>
      <c r="D144" s="740" t="s">
        <v>1382</v>
      </c>
      <c r="E144" s="551"/>
      <c r="F144" s="552">
        <v>0</v>
      </c>
      <c r="G144" s="552"/>
    </row>
    <row r="145" spans="1:7" ht="15.75" hidden="1" thickBot="1" x14ac:dyDescent="0.3">
      <c r="A145" s="502"/>
      <c r="B145" s="377">
        <v>22050106</v>
      </c>
      <c r="C145" s="378" t="s">
        <v>1247</v>
      </c>
      <c r="D145" s="740" t="s">
        <v>1383</v>
      </c>
      <c r="E145" s="551"/>
      <c r="F145" s="552">
        <v>0</v>
      </c>
      <c r="G145" s="552"/>
    </row>
    <row r="146" spans="1:7" ht="15.75" hidden="1" thickBot="1" x14ac:dyDescent="0.3">
      <c r="A146" s="502"/>
      <c r="B146" s="377">
        <v>22050107</v>
      </c>
      <c r="C146" s="378" t="s">
        <v>1248</v>
      </c>
      <c r="D146" s="740" t="s">
        <v>1384</v>
      </c>
      <c r="E146" s="551"/>
      <c r="F146" s="552">
        <v>0</v>
      </c>
      <c r="G146" s="552"/>
    </row>
    <row r="147" spans="1:7" ht="15.75" hidden="1" thickBot="1" x14ac:dyDescent="0.3">
      <c r="A147" s="502"/>
      <c r="B147" s="377">
        <v>22050108</v>
      </c>
      <c r="C147" s="378" t="s">
        <v>1249</v>
      </c>
      <c r="D147" s="740" t="s">
        <v>1385</v>
      </c>
      <c r="E147" s="551"/>
      <c r="F147" s="552">
        <v>0</v>
      </c>
      <c r="G147" s="552"/>
    </row>
    <row r="148" spans="1:7" ht="15.75" hidden="1" thickBot="1" x14ac:dyDescent="0.3">
      <c r="A148" s="502"/>
      <c r="B148" s="384"/>
      <c r="C148" s="385" t="s">
        <v>1250</v>
      </c>
      <c r="D148" s="741">
        <v>0</v>
      </c>
      <c r="E148" s="559">
        <f>SUM(E141:E147)</f>
        <v>0</v>
      </c>
      <c r="F148" s="560">
        <v>0</v>
      </c>
      <c r="G148" s="560"/>
    </row>
    <row r="149" spans="1:7" ht="15.75" hidden="1" thickBot="1" x14ac:dyDescent="0.3">
      <c r="A149" s="502"/>
      <c r="B149" s="373">
        <v>22050200</v>
      </c>
      <c r="C149" s="374" t="s">
        <v>82</v>
      </c>
      <c r="D149" s="740"/>
      <c r="E149" s="743"/>
      <c r="F149" s="552"/>
      <c r="G149" s="552"/>
    </row>
    <row r="150" spans="1:7" s="493" customFormat="1" ht="15.75" hidden="1" thickBot="1" x14ac:dyDescent="0.25">
      <c r="A150" s="509"/>
      <c r="B150" s="377">
        <v>22050201</v>
      </c>
      <c r="C150" s="378" t="s">
        <v>82</v>
      </c>
      <c r="D150" s="740" t="s">
        <v>1386</v>
      </c>
      <c r="E150" s="551"/>
      <c r="F150" s="552">
        <v>0</v>
      </c>
      <c r="G150" s="552"/>
    </row>
    <row r="151" spans="1:7" ht="15.75" hidden="1" thickBot="1" x14ac:dyDescent="0.3">
      <c r="A151" s="502"/>
      <c r="B151" s="384"/>
      <c r="C151" s="385" t="s">
        <v>1251</v>
      </c>
      <c r="D151" s="741">
        <v>0</v>
      </c>
      <c r="E151" s="559">
        <f>SUM(E150)</f>
        <v>0</v>
      </c>
      <c r="F151" s="560">
        <v>0</v>
      </c>
      <c r="G151" s="560"/>
    </row>
    <row r="152" spans="1:7" s="493" customFormat="1" ht="15.75" hidden="1" thickBot="1" x14ac:dyDescent="0.3">
      <c r="A152" s="509"/>
      <c r="B152" s="373">
        <v>22070000</v>
      </c>
      <c r="C152" s="374" t="s">
        <v>1252</v>
      </c>
      <c r="D152" s="742"/>
      <c r="E152" s="548"/>
      <c r="F152" s="549"/>
      <c r="G152" s="549"/>
    </row>
    <row r="153" spans="1:7" s="493" customFormat="1" ht="15.75" hidden="1" thickBot="1" x14ac:dyDescent="0.3">
      <c r="A153" s="509"/>
      <c r="B153" s="373">
        <v>22070100</v>
      </c>
      <c r="C153" s="374" t="s">
        <v>84</v>
      </c>
      <c r="D153" s="742"/>
      <c r="E153" s="548"/>
      <c r="F153" s="549"/>
      <c r="G153" s="549"/>
    </row>
    <row r="154" spans="1:7" s="493" customFormat="1" ht="15.75" hidden="1" thickBot="1" x14ac:dyDescent="0.25">
      <c r="A154" s="509"/>
      <c r="B154" s="377">
        <v>22070101</v>
      </c>
      <c r="C154" s="378" t="s">
        <v>1253</v>
      </c>
      <c r="D154" s="740" t="s">
        <v>1387</v>
      </c>
      <c r="E154" s="551"/>
      <c r="F154" s="552">
        <v>0</v>
      </c>
      <c r="G154" s="552"/>
    </row>
    <row r="155" spans="1:7" s="493" customFormat="1" ht="15.75" hidden="1" thickBot="1" x14ac:dyDescent="0.25">
      <c r="A155" s="509"/>
      <c r="B155" s="377">
        <v>22070102</v>
      </c>
      <c r="C155" s="378" t="s">
        <v>1254</v>
      </c>
      <c r="D155" s="740" t="s">
        <v>1388</v>
      </c>
      <c r="E155" s="551"/>
      <c r="F155" s="552">
        <v>0</v>
      </c>
      <c r="G155" s="552"/>
    </row>
    <row r="156" spans="1:7" s="493" customFormat="1" ht="15.75" hidden="1" thickBot="1" x14ac:dyDescent="0.25">
      <c r="A156" s="509"/>
      <c r="B156" s="377">
        <v>22070103</v>
      </c>
      <c r="C156" s="378" t="s">
        <v>1255</v>
      </c>
      <c r="D156" s="740" t="s">
        <v>1389</v>
      </c>
      <c r="E156" s="551"/>
      <c r="F156" s="552">
        <v>0</v>
      </c>
      <c r="G156" s="552"/>
    </row>
    <row r="157" spans="1:7" ht="15.75" hidden="1" thickBot="1" x14ac:dyDescent="0.3">
      <c r="A157" s="502"/>
      <c r="B157" s="377">
        <v>22070104</v>
      </c>
      <c r="C157" s="378" t="s">
        <v>1256</v>
      </c>
      <c r="D157" s="740" t="s">
        <v>1390</v>
      </c>
      <c r="E157" s="551"/>
      <c r="F157" s="552">
        <v>0</v>
      </c>
      <c r="G157" s="552"/>
    </row>
    <row r="158" spans="1:7" ht="15.75" hidden="1" thickBot="1" x14ac:dyDescent="0.3">
      <c r="A158" s="502"/>
      <c r="B158" s="384"/>
      <c r="C158" s="385" t="s">
        <v>1257</v>
      </c>
      <c r="D158" s="741">
        <v>0</v>
      </c>
      <c r="E158" s="559">
        <f>SUM(E154:E157)</f>
        <v>0</v>
      </c>
      <c r="F158" s="560">
        <v>0</v>
      </c>
      <c r="G158" s="560"/>
    </row>
    <row r="159" spans="1:7" ht="15.75" hidden="1" thickBot="1" x14ac:dyDescent="0.3">
      <c r="A159" s="502"/>
      <c r="B159" s="373">
        <v>22080000</v>
      </c>
      <c r="C159" s="374" t="s">
        <v>86</v>
      </c>
      <c r="D159" s="742"/>
      <c r="E159" s="548"/>
      <c r="F159" s="549"/>
      <c r="G159" s="549"/>
    </row>
    <row r="160" spans="1:7" s="493" customFormat="1" ht="15.75" hidden="1" thickBot="1" x14ac:dyDescent="0.3">
      <c r="A160" s="509"/>
      <c r="B160" s="373">
        <v>22080100</v>
      </c>
      <c r="C160" s="374" t="s">
        <v>86</v>
      </c>
      <c r="D160" s="742"/>
      <c r="E160" s="548"/>
      <c r="F160" s="549"/>
      <c r="G160" s="549"/>
    </row>
    <row r="161" spans="1:7" s="493" customFormat="1" ht="15.75" hidden="1" thickBot="1" x14ac:dyDescent="0.25">
      <c r="A161" s="509"/>
      <c r="B161" s="377">
        <v>22080101</v>
      </c>
      <c r="C161" s="378" t="s">
        <v>1258</v>
      </c>
      <c r="D161" s="740" t="s">
        <v>1391</v>
      </c>
      <c r="E161" s="551"/>
      <c r="F161" s="552">
        <v>0</v>
      </c>
      <c r="G161" s="552"/>
    </row>
    <row r="162" spans="1:7" ht="15.75" hidden="1" thickBot="1" x14ac:dyDescent="0.3">
      <c r="A162" s="502"/>
      <c r="B162" s="377">
        <v>22080102</v>
      </c>
      <c r="C162" s="378" t="s">
        <v>1259</v>
      </c>
      <c r="D162" s="740" t="s">
        <v>1392</v>
      </c>
      <c r="E162" s="551"/>
      <c r="F162" s="552">
        <v>0</v>
      </c>
      <c r="G162" s="552"/>
    </row>
    <row r="163" spans="1:7" ht="15.75" hidden="1" thickBot="1" x14ac:dyDescent="0.3">
      <c r="A163" s="502"/>
      <c r="B163" s="384"/>
      <c r="C163" s="385" t="s">
        <v>1260</v>
      </c>
      <c r="D163" s="741">
        <v>0</v>
      </c>
      <c r="E163" s="559">
        <f>SUM(E161:E162)</f>
        <v>0</v>
      </c>
      <c r="F163" s="560">
        <v>0</v>
      </c>
      <c r="G163" s="560"/>
    </row>
    <row r="164" spans="1:7" ht="15.75" hidden="1" thickBot="1" x14ac:dyDescent="0.3">
      <c r="A164" s="502"/>
      <c r="B164" s="373">
        <v>23000000</v>
      </c>
      <c r="C164" s="374" t="s">
        <v>1261</v>
      </c>
      <c r="D164" s="742"/>
      <c r="E164" s="548"/>
      <c r="F164" s="549"/>
      <c r="G164" s="549"/>
    </row>
    <row r="165" spans="1:7" s="493" customFormat="1" ht="15.75" hidden="1" thickBot="1" x14ac:dyDescent="0.3">
      <c r="A165" s="509"/>
      <c r="B165" s="373">
        <v>23040000</v>
      </c>
      <c r="C165" s="374" t="s">
        <v>1261</v>
      </c>
      <c r="D165" s="742"/>
      <c r="E165" s="548"/>
      <c r="F165" s="549"/>
      <c r="G165" s="549"/>
    </row>
    <row r="166" spans="1:7" s="493" customFormat="1" ht="15.75" hidden="1" thickBot="1" x14ac:dyDescent="0.3">
      <c r="A166" s="509"/>
      <c r="B166" s="373">
        <v>23040100</v>
      </c>
      <c r="C166" s="374" t="s">
        <v>88</v>
      </c>
      <c r="D166" s="742"/>
      <c r="E166" s="548"/>
      <c r="F166" s="549"/>
      <c r="G166" s="549"/>
    </row>
    <row r="167" spans="1:7" ht="15.75" hidden="1" thickBot="1" x14ac:dyDescent="0.3">
      <c r="A167" s="502"/>
      <c r="B167" s="377">
        <v>23040101</v>
      </c>
      <c r="C167" s="378" t="s">
        <v>1262</v>
      </c>
      <c r="D167" s="740" t="s">
        <v>1393</v>
      </c>
      <c r="E167" s="551"/>
      <c r="F167" s="552">
        <v>0</v>
      </c>
      <c r="G167" s="552"/>
    </row>
    <row r="168" spans="1:7" ht="15.75" hidden="1" thickBot="1" x14ac:dyDescent="0.3">
      <c r="A168" s="502"/>
      <c r="B168" s="377">
        <v>23040102</v>
      </c>
      <c r="C168" s="378" t="s">
        <v>1263</v>
      </c>
      <c r="D168" s="740" t="s">
        <v>1394</v>
      </c>
      <c r="E168" s="551"/>
      <c r="F168" s="552">
        <v>0</v>
      </c>
      <c r="G168" s="552"/>
    </row>
    <row r="169" spans="1:7" s="493" customFormat="1" ht="15.75" hidden="1" thickBot="1" x14ac:dyDescent="0.25">
      <c r="A169" s="509"/>
      <c r="B169" s="377">
        <v>23040103</v>
      </c>
      <c r="C169" s="378" t="s">
        <v>1264</v>
      </c>
      <c r="D169" s="740" t="s">
        <v>1395</v>
      </c>
      <c r="E169" s="551"/>
      <c r="F169" s="552">
        <v>0</v>
      </c>
      <c r="G169" s="552"/>
    </row>
    <row r="170" spans="1:7" ht="15.75" hidden="1" thickBot="1" x14ac:dyDescent="0.3">
      <c r="A170" s="502"/>
      <c r="B170" s="377">
        <v>23040104</v>
      </c>
      <c r="C170" s="378" t="s">
        <v>1265</v>
      </c>
      <c r="D170" s="740" t="s">
        <v>1396</v>
      </c>
      <c r="E170" s="551"/>
      <c r="F170" s="552">
        <v>0</v>
      </c>
      <c r="G170" s="552"/>
    </row>
    <row r="171" spans="1:7" ht="15.75" hidden="1" thickBot="1" x14ac:dyDescent="0.3">
      <c r="A171" s="502"/>
      <c r="B171" s="377">
        <v>23040105</v>
      </c>
      <c r="C171" s="378" t="s">
        <v>1266</v>
      </c>
      <c r="D171" s="740" t="s">
        <v>1397</v>
      </c>
      <c r="E171" s="551"/>
      <c r="F171" s="552">
        <v>0</v>
      </c>
      <c r="G171" s="552"/>
    </row>
    <row r="172" spans="1:7" ht="15.75" hidden="1" thickBot="1" x14ac:dyDescent="0.3">
      <c r="A172" s="502"/>
      <c r="B172" s="384"/>
      <c r="C172" s="385" t="s">
        <v>1267</v>
      </c>
      <c r="D172" s="741">
        <v>0</v>
      </c>
      <c r="E172" s="559">
        <f>SUM(E167:E171)</f>
        <v>0</v>
      </c>
      <c r="F172" s="560">
        <v>0</v>
      </c>
      <c r="G172" s="560"/>
    </row>
    <row r="173" spans="1:7" ht="15.75" hidden="1" thickBot="1" x14ac:dyDescent="0.3">
      <c r="A173" s="502"/>
      <c r="B173" s="373">
        <v>23050000</v>
      </c>
      <c r="C173" s="374" t="s">
        <v>1407</v>
      </c>
      <c r="D173" s="742"/>
      <c r="E173" s="548"/>
      <c r="F173" s="549"/>
      <c r="G173" s="549"/>
    </row>
    <row r="174" spans="1:7" s="493" customFormat="1" ht="15.75" hidden="1" thickBot="1" x14ac:dyDescent="0.3">
      <c r="A174" s="509"/>
      <c r="B174" s="373">
        <v>23050100</v>
      </c>
      <c r="C174" s="374" t="s">
        <v>1407</v>
      </c>
      <c r="D174" s="742"/>
      <c r="E174" s="548"/>
      <c r="F174" s="549"/>
      <c r="G174" s="549"/>
    </row>
    <row r="175" spans="1:7" s="493" customFormat="1" ht="15.75" hidden="1" thickBot="1" x14ac:dyDescent="0.25">
      <c r="A175" s="509"/>
      <c r="B175" s="377">
        <v>23050101</v>
      </c>
      <c r="C175" s="378" t="s">
        <v>1276</v>
      </c>
      <c r="D175" s="740" t="s">
        <v>1398</v>
      </c>
      <c r="E175" s="551"/>
      <c r="F175" s="552">
        <v>0</v>
      </c>
      <c r="G175" s="552"/>
    </row>
    <row r="176" spans="1:7" ht="15.75" hidden="1" thickBot="1" x14ac:dyDescent="0.3">
      <c r="A176" s="502"/>
      <c r="B176" s="377">
        <v>23050102</v>
      </c>
      <c r="C176" s="378" t="s">
        <v>1269</v>
      </c>
      <c r="D176" s="740" t="s">
        <v>1399</v>
      </c>
      <c r="E176" s="551"/>
      <c r="F176" s="552">
        <v>0</v>
      </c>
      <c r="G176" s="552"/>
    </row>
    <row r="177" spans="1:7" ht="15.75" hidden="1" thickBot="1" x14ac:dyDescent="0.3">
      <c r="A177" s="502"/>
      <c r="B177" s="377">
        <v>23050103</v>
      </c>
      <c r="C177" s="378" t="s">
        <v>1270</v>
      </c>
      <c r="D177" s="740" t="s">
        <v>1400</v>
      </c>
      <c r="E177" s="551"/>
      <c r="F177" s="552">
        <v>0</v>
      </c>
      <c r="G177" s="552"/>
    </row>
    <row r="178" spans="1:7" ht="15.75" hidden="1" thickBot="1" x14ac:dyDescent="0.3">
      <c r="A178" s="502"/>
      <c r="B178" s="377">
        <v>23050104</v>
      </c>
      <c r="C178" s="378" t="s">
        <v>1271</v>
      </c>
      <c r="D178" s="740" t="s">
        <v>1401</v>
      </c>
      <c r="E178" s="551"/>
      <c r="F178" s="552">
        <v>0</v>
      </c>
      <c r="G178" s="552"/>
    </row>
    <row r="179" spans="1:7" ht="15.75" hidden="1" thickBot="1" x14ac:dyDescent="0.3">
      <c r="A179" s="502"/>
      <c r="B179" s="377">
        <v>23050105</v>
      </c>
      <c r="C179" s="378" t="s">
        <v>1215</v>
      </c>
      <c r="D179" s="740" t="s">
        <v>1402</v>
      </c>
      <c r="E179" s="551"/>
      <c r="F179" s="552">
        <v>0</v>
      </c>
      <c r="G179" s="552"/>
    </row>
    <row r="180" spans="1:7" ht="15.75" hidden="1" thickBot="1" x14ac:dyDescent="0.3">
      <c r="A180" s="502"/>
      <c r="B180" s="384"/>
      <c r="C180" s="385" t="s">
        <v>1272</v>
      </c>
      <c r="D180" s="741"/>
      <c r="E180" s="559">
        <f>SUM(E175:E179)</f>
        <v>0</v>
      </c>
      <c r="F180" s="560">
        <v>0</v>
      </c>
      <c r="G180" s="560"/>
    </row>
    <row r="181" spans="1:7" ht="19.5" thickBot="1" x14ac:dyDescent="0.35">
      <c r="A181" s="502"/>
      <c r="B181" s="398"/>
      <c r="C181" s="399" t="s">
        <v>1273</v>
      </c>
      <c r="D181" s="399"/>
      <c r="E181" s="571">
        <f>E180+E172+E163+E158+E151+E148+E138+E134+E124+E113+E97+E88+E80+E69+E60+E56+E41+E26+E14</f>
        <v>15000000</v>
      </c>
      <c r="F181" s="572">
        <v>40000000</v>
      </c>
      <c r="G181" s="572"/>
    </row>
    <row r="182" spans="1:7" x14ac:dyDescent="0.25">
      <c r="A182" s="486"/>
      <c r="B182" s="543"/>
      <c r="C182" s="544"/>
      <c r="D182" s="486"/>
      <c r="E182" s="486"/>
      <c r="F182" s="486"/>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976</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4.25" customHeight="1" x14ac:dyDescent="0.25">
      <c r="B10" s="377">
        <v>22020101</v>
      </c>
      <c r="C10" s="378" t="s">
        <v>1123</v>
      </c>
      <c r="D10" s="740" t="str">
        <f>B10&amp;" - "&amp;C10</f>
        <v>22020101 - LOCAL TRAVEL &amp; TRANSPORT: TRAINING</v>
      </c>
      <c r="E10" s="551">
        <v>123780</v>
      </c>
      <c r="F10" s="552">
        <v>0</v>
      </c>
      <c r="G10" s="552"/>
    </row>
    <row r="11" spans="2:7" ht="15" customHeight="1" thickBot="1" x14ac:dyDescent="0.3">
      <c r="B11" s="377">
        <v>22020102</v>
      </c>
      <c r="C11" s="378" t="s">
        <v>1124</v>
      </c>
      <c r="D11" s="740" t="str">
        <f>B11&amp;" - "&amp;C11</f>
        <v>22020102 - LOCAL TRAVEL &amp; TRANSPORT: OTHERS</v>
      </c>
      <c r="E11" s="551"/>
      <c r="F11" s="552">
        <v>400000</v>
      </c>
      <c r="G11" s="552"/>
    </row>
    <row r="12" spans="2:7" ht="9.75" hidden="1" customHeight="1" x14ac:dyDescent="0.25">
      <c r="B12" s="377">
        <v>22020103</v>
      </c>
      <c r="C12" s="378" t="s">
        <v>1125</v>
      </c>
      <c r="D12" s="740" t="str">
        <f>B12&amp;" - "&amp;C12</f>
        <v>22020103 - INTERNATIONAL TRAVEL &amp; TRANSPORT: TRAINING</v>
      </c>
      <c r="E12" s="551"/>
      <c r="F12" s="552">
        <v>0</v>
      </c>
      <c r="G12" s="552"/>
    </row>
    <row r="13" spans="2:7" ht="15" hidden="1" customHeight="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123780</v>
      </c>
      <c r="F14" s="560">
        <f>SUM(F10:F13)</f>
        <v>400000</v>
      </c>
      <c r="G14" s="560"/>
    </row>
    <row r="15" spans="2:7" hidden="1"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hidden="1" x14ac:dyDescent="0.25">
      <c r="B17" s="377">
        <v>22020202</v>
      </c>
      <c r="C17" s="378" t="s">
        <v>1129</v>
      </c>
      <c r="D17" s="740" t="str">
        <f t="shared" si="0"/>
        <v>22020202 - TELEPHONE CHARGES</v>
      </c>
      <c r="E17" s="551"/>
      <c r="F17" s="552">
        <v>0</v>
      </c>
      <c r="G17" s="552"/>
    </row>
    <row r="18" spans="2:7" hidden="1" x14ac:dyDescent="0.25">
      <c r="B18" s="377">
        <v>22020203</v>
      </c>
      <c r="C18" s="378" t="s">
        <v>1130</v>
      </c>
      <c r="D18" s="740" t="str">
        <f t="shared" si="0"/>
        <v>22020203 - INTERNET ACCESS CHARGES</v>
      </c>
      <c r="E18" s="551"/>
      <c r="F18" s="552">
        <v>0</v>
      </c>
      <c r="G18" s="552"/>
    </row>
    <row r="19" spans="2:7" hidden="1" x14ac:dyDescent="0.25">
      <c r="B19" s="377">
        <v>22020204</v>
      </c>
      <c r="C19" s="378" t="s">
        <v>1131</v>
      </c>
      <c r="D19" s="740" t="str">
        <f t="shared" si="0"/>
        <v>22020204 - SATELLITE BROADCASTING ACCESS CHARGES</v>
      </c>
      <c r="E19" s="551"/>
      <c r="F19" s="552">
        <v>0</v>
      </c>
      <c r="G19" s="552"/>
    </row>
    <row r="20" spans="2:7" hidden="1" x14ac:dyDescent="0.25">
      <c r="B20" s="377">
        <v>22020205</v>
      </c>
      <c r="C20" s="378" t="s">
        <v>1132</v>
      </c>
      <c r="D20" s="740" t="str">
        <f t="shared" si="0"/>
        <v>22020205 - WATER RATES</v>
      </c>
      <c r="E20" s="551"/>
      <c r="F20" s="552">
        <v>0</v>
      </c>
      <c r="G20" s="552"/>
    </row>
    <row r="21" spans="2:7" hidden="1" x14ac:dyDescent="0.25">
      <c r="B21" s="377">
        <v>22020206</v>
      </c>
      <c r="C21" s="378" t="s">
        <v>1133</v>
      </c>
      <c r="D21" s="740" t="str">
        <f t="shared" si="0"/>
        <v>22020206 - SEWAGE CHARGES</v>
      </c>
      <c r="E21" s="551"/>
      <c r="F21" s="552">
        <v>0</v>
      </c>
      <c r="G21" s="552"/>
    </row>
    <row r="22" spans="2:7" hidden="1" x14ac:dyDescent="0.25">
      <c r="B22" s="377">
        <v>22020207</v>
      </c>
      <c r="C22" s="378" t="s">
        <v>1134</v>
      </c>
      <c r="D22" s="740" t="str">
        <f t="shared" si="0"/>
        <v>22020207 - LEASED COMMUNICATION LINES(S)</v>
      </c>
      <c r="E22" s="551"/>
      <c r="F22" s="552">
        <v>0</v>
      </c>
      <c r="G22" s="552"/>
    </row>
    <row r="23" spans="2:7" hidden="1" x14ac:dyDescent="0.25">
      <c r="B23" s="377">
        <v>22020208</v>
      </c>
      <c r="C23" s="378" t="s">
        <v>1135</v>
      </c>
      <c r="D23" s="740" t="str">
        <f t="shared" si="0"/>
        <v>22020208 - MULTI YEAR TARIFF ORDER</v>
      </c>
      <c r="E23" s="551"/>
      <c r="F23" s="552">
        <v>0</v>
      </c>
      <c r="G23" s="552"/>
    </row>
    <row r="24" spans="2:7" hidden="1" x14ac:dyDescent="0.25">
      <c r="B24" s="377">
        <v>22020209</v>
      </c>
      <c r="C24" s="378" t="s">
        <v>1136</v>
      </c>
      <c r="D24" s="740" t="str">
        <f t="shared" si="0"/>
        <v>22020209 - INTERACTIVE LEARNING NETWORK</v>
      </c>
      <c r="E24" s="551"/>
      <c r="F24" s="552">
        <v>0</v>
      </c>
      <c r="G24" s="552"/>
    </row>
    <row r="25" spans="2:7" hidden="1" x14ac:dyDescent="0.25">
      <c r="B25" s="377">
        <v>22020210</v>
      </c>
      <c r="C25" s="378" t="s">
        <v>1137</v>
      </c>
      <c r="D25" s="740" t="str">
        <f t="shared" si="0"/>
        <v xml:space="preserve">22020210 - SOFTWARE CHARGES/ LICENSE RENEWAL </v>
      </c>
      <c r="E25" s="551"/>
      <c r="F25" s="552">
        <v>0</v>
      </c>
      <c r="G25" s="552"/>
    </row>
    <row r="26" spans="2:7" ht="15.75" hidden="1" thickBot="1" x14ac:dyDescent="0.3">
      <c r="B26" s="384"/>
      <c r="C26" s="385" t="s">
        <v>1138</v>
      </c>
      <c r="D26" s="741">
        <f>SUM(D16:D25)</f>
        <v>0</v>
      </c>
      <c r="E26" s="560">
        <f>SUM(E16:E25)</f>
        <v>0</v>
      </c>
      <c r="F26" s="560">
        <f>SUM(F16:F25)</f>
        <v>0</v>
      </c>
      <c r="G26" s="560"/>
    </row>
    <row r="27" spans="2:7" x14ac:dyDescent="0.25">
      <c r="B27" s="373">
        <v>22020300</v>
      </c>
      <c r="C27" s="374" t="s">
        <v>58</v>
      </c>
      <c r="D27" s="742"/>
      <c r="E27" s="548"/>
      <c r="F27" s="549"/>
      <c r="G27" s="549"/>
    </row>
    <row r="28" spans="2:7" ht="15.75" thickBot="1" x14ac:dyDescent="0.3">
      <c r="B28" s="377">
        <v>22020301</v>
      </c>
      <c r="C28" s="378" t="s">
        <v>1139</v>
      </c>
      <c r="D28" s="740" t="str">
        <f t="shared" ref="D28:D40" si="1">B28&amp;" - "&amp;C28</f>
        <v>22020301 - OFFICE STATIONERIES / COMPUTER CONSUMABLES</v>
      </c>
      <c r="E28" s="551">
        <v>145600</v>
      </c>
      <c r="F28" s="552">
        <v>600000</v>
      </c>
      <c r="G28" s="552"/>
    </row>
    <row r="29" spans="2:7" ht="15.75" hidden="1" thickBot="1" x14ac:dyDescent="0.3">
      <c r="B29" s="377">
        <v>22020302</v>
      </c>
      <c r="C29" s="378" t="s">
        <v>1140</v>
      </c>
      <c r="D29" s="740" t="str">
        <f t="shared" si="1"/>
        <v>22020302 - BOOKS</v>
      </c>
      <c r="E29" s="551"/>
      <c r="F29" s="552">
        <v>0</v>
      </c>
      <c r="G29" s="552"/>
    </row>
    <row r="30" spans="2:7" ht="15.75" hidden="1" thickBot="1" x14ac:dyDescent="0.3">
      <c r="B30" s="377">
        <v>22020303</v>
      </c>
      <c r="C30" s="378" t="s">
        <v>1141</v>
      </c>
      <c r="D30" s="740" t="str">
        <f t="shared" si="1"/>
        <v>22020303 - NEWSPAPERS</v>
      </c>
      <c r="E30" s="551"/>
      <c r="F30" s="552">
        <v>0</v>
      </c>
      <c r="G30" s="552"/>
    </row>
    <row r="31" spans="2:7" ht="15.75" hidden="1" thickBot="1" x14ac:dyDescent="0.3">
      <c r="B31" s="377">
        <v>22020304</v>
      </c>
      <c r="C31" s="378" t="s">
        <v>1142</v>
      </c>
      <c r="D31" s="740" t="str">
        <f t="shared" si="1"/>
        <v>22020304 - MAGAZINES &amp; PERIODICALS</v>
      </c>
      <c r="E31" s="551"/>
      <c r="F31" s="552">
        <v>0</v>
      </c>
      <c r="G31" s="552"/>
    </row>
    <row r="32" spans="2:7" ht="15.75" hidden="1" thickBot="1" x14ac:dyDescent="0.3">
      <c r="B32" s="377">
        <v>22020305</v>
      </c>
      <c r="C32" s="378" t="s">
        <v>1143</v>
      </c>
      <c r="D32" s="740" t="str">
        <f t="shared" si="1"/>
        <v>22020305 - PRINTING OF NON SECURITY DOCUMENTS</v>
      </c>
      <c r="E32" s="551"/>
      <c r="F32" s="552">
        <v>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60">
        <f>SUM(E28:E40)</f>
        <v>145600</v>
      </c>
      <c r="F41" s="560">
        <f>SUM(F28:F40)</f>
        <v>600000</v>
      </c>
      <c r="G41" s="560"/>
    </row>
    <row r="42" spans="2:7" x14ac:dyDescent="0.25">
      <c r="B42" s="373">
        <v>22020400</v>
      </c>
      <c r="C42" s="374" t="s">
        <v>60</v>
      </c>
      <c r="D42" s="742"/>
      <c r="E42" s="548"/>
      <c r="F42" s="549"/>
      <c r="G42" s="549"/>
    </row>
    <row r="43" spans="2:7" ht="15.75" thickBot="1" x14ac:dyDescent="0.3">
      <c r="B43" s="377">
        <v>22020401</v>
      </c>
      <c r="C43" s="378" t="s">
        <v>1153</v>
      </c>
      <c r="D43" s="740" t="str">
        <f t="shared" ref="D43:D55" si="2">B43&amp;" - "&amp;C43</f>
        <v>22020401 - MAINTENANCE OF MOTOR VEHICLE / TRANSPORT EQUIPMENT</v>
      </c>
      <c r="E43" s="551">
        <v>145600</v>
      </c>
      <c r="F43" s="552">
        <v>500000</v>
      </c>
      <c r="G43" s="552"/>
    </row>
    <row r="44" spans="2:7" ht="15.75" hidden="1" thickBot="1" x14ac:dyDescent="0.3">
      <c r="B44" s="377">
        <v>22020402</v>
      </c>
      <c r="C44" s="378" t="s">
        <v>1154</v>
      </c>
      <c r="D44" s="740" t="str">
        <f t="shared" si="2"/>
        <v xml:space="preserve">22020402 - MAINTENANCE OF OFFICE FURNITURE </v>
      </c>
      <c r="E44" s="551"/>
      <c r="F44" s="552">
        <v>0</v>
      </c>
      <c r="G44" s="552"/>
    </row>
    <row r="45" spans="2:7" ht="15.75" hidden="1" thickBot="1" x14ac:dyDescent="0.3">
      <c r="B45" s="377">
        <v>22020403</v>
      </c>
      <c r="C45" s="378" t="s">
        <v>1155</v>
      </c>
      <c r="D45" s="740" t="str">
        <f t="shared" si="2"/>
        <v>22020403 - MAINTENANCE OF OFFICE BUILDING / RESIDENTIAL QTRS</v>
      </c>
      <c r="E45" s="551"/>
      <c r="F45" s="552">
        <v>0</v>
      </c>
      <c r="G45" s="552"/>
    </row>
    <row r="46" spans="2:7" ht="15.75" hidden="1" thickBot="1" x14ac:dyDescent="0.3">
      <c r="B46" s="377">
        <v>22020404</v>
      </c>
      <c r="C46" s="378" t="s">
        <v>1156</v>
      </c>
      <c r="D46" s="740" t="str">
        <f t="shared" si="2"/>
        <v>22020404 - MAINTENANCE OF OFFICE / IT EQUIPMENTS</v>
      </c>
      <c r="E46" s="551"/>
      <c r="F46" s="552">
        <v>0</v>
      </c>
      <c r="G46" s="552"/>
    </row>
    <row r="47" spans="2:7" ht="15.75" hidden="1" thickBot="1" x14ac:dyDescent="0.3">
      <c r="B47" s="377">
        <v>22020405</v>
      </c>
      <c r="C47" s="378" t="s">
        <v>1157</v>
      </c>
      <c r="D47" s="740" t="str">
        <f t="shared" si="2"/>
        <v>22020405 - MAINTENANCE OF PLANTS/GENERATORS</v>
      </c>
      <c r="E47" s="551"/>
      <c r="F47" s="552">
        <v>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60">
        <f>SUM(E43:E55)</f>
        <v>145600</v>
      </c>
      <c r="F56" s="560">
        <f>SUM(F43:F55)</f>
        <v>500000</v>
      </c>
      <c r="G56" s="560"/>
    </row>
    <row r="57" spans="2:7" x14ac:dyDescent="0.25">
      <c r="B57" s="373">
        <v>22020500</v>
      </c>
      <c r="C57" s="374" t="s">
        <v>62</v>
      </c>
      <c r="D57" s="742"/>
      <c r="E57" s="548"/>
      <c r="F57" s="549"/>
      <c r="G57" s="549"/>
    </row>
    <row r="58" spans="2:7" ht="15.75" thickBot="1" x14ac:dyDescent="0.3">
      <c r="B58" s="377">
        <v>22020501</v>
      </c>
      <c r="C58" s="378" t="s">
        <v>1168</v>
      </c>
      <c r="D58" s="740" t="str">
        <f>B58&amp;" - "&amp;C58</f>
        <v xml:space="preserve">22020501 - LOCAL TRAINING </v>
      </c>
      <c r="E58" s="551">
        <v>131040</v>
      </c>
      <c r="F58" s="552">
        <v>300000</v>
      </c>
      <c r="G58" s="552"/>
    </row>
    <row r="59" spans="2:7" ht="15.75" hidden="1" thickBot="1" x14ac:dyDescent="0.3">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60">
        <f>SUM(E58:E59)</f>
        <v>131040</v>
      </c>
      <c r="F60" s="560">
        <f>SUM(F58:F59)</f>
        <v>300000</v>
      </c>
      <c r="G60" s="560"/>
    </row>
    <row r="61" spans="2:7" x14ac:dyDescent="0.25">
      <c r="B61" s="373">
        <v>22020600</v>
      </c>
      <c r="C61" s="374" t="s">
        <v>64</v>
      </c>
      <c r="D61" s="742"/>
      <c r="E61" s="548"/>
      <c r="F61" s="549"/>
      <c r="G61" s="549"/>
    </row>
    <row r="62" spans="2:7" ht="20.25" hidden="1" customHeight="1" x14ac:dyDescent="0.25">
      <c r="B62" s="377">
        <v>22020601</v>
      </c>
      <c r="C62" s="378" t="s">
        <v>1171</v>
      </c>
      <c r="D62" s="740" t="str">
        <f t="shared" ref="D62:D68" si="3">B62&amp;" - "&amp;C62</f>
        <v>22020601 - SECURITY SERVICES</v>
      </c>
      <c r="E62" s="551"/>
      <c r="F62" s="552">
        <v>0</v>
      </c>
      <c r="G62" s="552"/>
    </row>
    <row r="63" spans="2:7" x14ac:dyDescent="0.25">
      <c r="B63" s="377">
        <v>22020602</v>
      </c>
      <c r="C63" s="378" t="s">
        <v>1172</v>
      </c>
      <c r="D63" s="740" t="str">
        <f t="shared" si="3"/>
        <v>22020602 - OFFICE RENT</v>
      </c>
      <c r="E63" s="551">
        <v>764420</v>
      </c>
      <c r="F63" s="552">
        <v>0</v>
      </c>
      <c r="G63" s="552"/>
    </row>
    <row r="64" spans="2:7" hidden="1" x14ac:dyDescent="0.25">
      <c r="B64" s="377">
        <v>22020603</v>
      </c>
      <c r="C64" s="378" t="s">
        <v>1173</v>
      </c>
      <c r="D64" s="740" t="str">
        <f t="shared" si="3"/>
        <v>22020603 - RESIDENTIAL RENT</v>
      </c>
      <c r="E64" s="551"/>
      <c r="F64" s="552">
        <v>0</v>
      </c>
      <c r="G64" s="552"/>
    </row>
    <row r="65" spans="2:7" ht="29.25" hidden="1" customHeight="1" x14ac:dyDescent="0.25">
      <c r="B65" s="377">
        <v>22020604</v>
      </c>
      <c r="C65" s="378" t="s">
        <v>1174</v>
      </c>
      <c r="D65" s="740" t="str">
        <f t="shared" si="3"/>
        <v>22020604 - SECURITY VOTE (INCLUDING OPERATIONS)</v>
      </c>
      <c r="E65" s="551"/>
      <c r="F65" s="552">
        <v>0</v>
      </c>
      <c r="G65" s="552"/>
    </row>
    <row r="66" spans="2:7" ht="15.75" thickBot="1" x14ac:dyDescent="0.3">
      <c r="B66" s="377">
        <v>22020605</v>
      </c>
      <c r="C66" s="378" t="s">
        <v>1175</v>
      </c>
      <c r="D66" s="740" t="str">
        <f t="shared" si="3"/>
        <v>22020605 - CLEANING &amp; FUMIGATION SERVICES</v>
      </c>
      <c r="E66" s="551"/>
      <c r="F66" s="552">
        <v>200000</v>
      </c>
      <c r="G66" s="552"/>
    </row>
    <row r="67" spans="2:7" ht="8.25" hidden="1" customHeight="1" x14ac:dyDescent="0.25">
      <c r="B67" s="377">
        <v>22020606</v>
      </c>
      <c r="C67" s="378" t="s">
        <v>1176</v>
      </c>
      <c r="D67" s="740" t="str">
        <f t="shared" si="3"/>
        <v>22020606 - LAND USE CHARGES</v>
      </c>
      <c r="E67" s="551"/>
      <c r="F67" s="552">
        <v>0</v>
      </c>
      <c r="G67" s="552"/>
    </row>
    <row r="68" spans="2:7" ht="11.25" hidden="1" customHeight="1" thickBot="1" x14ac:dyDescent="0.3">
      <c r="B68" s="377">
        <v>22020607</v>
      </c>
      <c r="C68" s="378" t="s">
        <v>1177</v>
      </c>
      <c r="D68" s="740" t="str">
        <f t="shared" si="3"/>
        <v>22020607 - RESCUE SERVICES</v>
      </c>
      <c r="E68" s="551"/>
      <c r="F68" s="552">
        <v>0</v>
      </c>
      <c r="G68" s="552"/>
    </row>
    <row r="69" spans="2:7" ht="15.75" thickBot="1" x14ac:dyDescent="0.3">
      <c r="B69" s="384"/>
      <c r="C69" s="385" t="s">
        <v>1178</v>
      </c>
      <c r="D69" s="741">
        <f>SUM(D62:D68)</f>
        <v>0</v>
      </c>
      <c r="E69" s="559">
        <f>SUM(E62:E68)</f>
        <v>764420</v>
      </c>
      <c r="F69" s="560">
        <f>SUM(F62:F68)</f>
        <v>200000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145600</v>
      </c>
      <c r="F82" s="552">
        <v>500000</v>
      </c>
      <c r="G82" s="552"/>
    </row>
    <row r="83" spans="2:7" hidden="1" x14ac:dyDescent="0.25">
      <c r="B83" s="377">
        <v>22020802</v>
      </c>
      <c r="C83" s="378" t="s">
        <v>1190</v>
      </c>
      <c r="D83" s="740" t="str">
        <f t="shared" si="5"/>
        <v>22020802 - OTHER TRANSPORT EQUIPMENT FUEL COST</v>
      </c>
      <c r="E83" s="551"/>
      <c r="F83" s="552">
        <v>0</v>
      </c>
      <c r="G83" s="552"/>
    </row>
    <row r="84" spans="2:7" ht="15.75" thickBot="1" x14ac:dyDescent="0.3">
      <c r="B84" s="377">
        <v>22020803</v>
      </c>
      <c r="C84" s="378" t="s">
        <v>1191</v>
      </c>
      <c r="D84" s="740" t="str">
        <f t="shared" si="5"/>
        <v>22020803 - PLANT / GENERATOR FUEL COST</v>
      </c>
      <c r="E84" s="551">
        <v>145600</v>
      </c>
      <c r="F84" s="552">
        <v>400000</v>
      </c>
      <c r="G84" s="552"/>
    </row>
    <row r="85" spans="2:7" ht="12.75" hidden="1" customHeight="1" x14ac:dyDescent="0.25">
      <c r="B85" s="377">
        <v>22020804</v>
      </c>
      <c r="C85" s="378" t="s">
        <v>1192</v>
      </c>
      <c r="D85" s="740" t="str">
        <f t="shared" si="5"/>
        <v>22020804 - AIRCRAFT FUEL COST</v>
      </c>
      <c r="E85" s="551"/>
      <c r="F85" s="552">
        <v>0</v>
      </c>
      <c r="G85" s="552"/>
    </row>
    <row r="86" spans="2:7" ht="12.75" hidden="1" customHeight="1" x14ac:dyDescent="0.25">
      <c r="B86" s="377">
        <v>22020805</v>
      </c>
      <c r="C86" s="378" t="s">
        <v>1193</v>
      </c>
      <c r="D86" s="740" t="str">
        <f t="shared" si="5"/>
        <v>22020805 - SEA BOAT FUEL COST</v>
      </c>
      <c r="E86" s="551"/>
      <c r="F86" s="552">
        <v>0</v>
      </c>
      <c r="G86" s="552"/>
    </row>
    <row r="87" spans="2:7" ht="12.75" hidden="1" customHeight="1" thickBot="1" x14ac:dyDescent="0.3">
      <c r="B87" s="377">
        <v>22020806</v>
      </c>
      <c r="C87" s="378" t="s">
        <v>1194</v>
      </c>
      <c r="D87" s="740" t="str">
        <f t="shared" si="5"/>
        <v>22020806 - COOKING GAS/FUEL COST</v>
      </c>
      <c r="E87" s="551"/>
      <c r="F87" s="552">
        <v>0</v>
      </c>
      <c r="G87" s="552"/>
    </row>
    <row r="88" spans="2:7" ht="18" customHeight="1" thickBot="1" x14ac:dyDescent="0.3">
      <c r="B88" s="384"/>
      <c r="C88" s="385" t="s">
        <v>1195</v>
      </c>
      <c r="D88" s="741">
        <f>SUM(D82:D87)</f>
        <v>0</v>
      </c>
      <c r="E88" s="559">
        <f>SUM(E82:E87)</f>
        <v>291200</v>
      </c>
      <c r="F88" s="560">
        <f>SUM(F82:F87)</f>
        <v>900000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60">
        <f>SUM(E90:E96)</f>
        <v>0</v>
      </c>
      <c r="F97" s="560">
        <f>SUM(F90:F96)</f>
        <v>0</v>
      </c>
      <c r="G97" s="560"/>
    </row>
    <row r="98" spans="2:7" ht="18.75" customHeight="1" x14ac:dyDescent="0.25">
      <c r="B98" s="373">
        <v>22021000</v>
      </c>
      <c r="C98" s="374" t="s">
        <v>72</v>
      </c>
      <c r="D98" s="742"/>
      <c r="E98" s="548"/>
      <c r="F98" s="549"/>
      <c r="G98" s="549"/>
    </row>
    <row r="99" spans="2:7" ht="20.25" hidden="1" customHeight="1" x14ac:dyDescent="0.25">
      <c r="B99" s="377">
        <v>22021001</v>
      </c>
      <c r="C99" s="378" t="s">
        <v>1204</v>
      </c>
      <c r="D99" s="740" t="str">
        <f t="shared" ref="D99:D112" si="7">B99&amp;" - "&amp;C99</f>
        <v>22021001 - REFRESHMENT &amp; MEALS</v>
      </c>
      <c r="E99" s="551"/>
      <c r="F99" s="552">
        <v>0</v>
      </c>
      <c r="G99" s="552"/>
    </row>
    <row r="100" spans="2:7" ht="35.25" hidden="1" customHeight="1" x14ac:dyDescent="0.25">
      <c r="B100" s="377">
        <v>22021002</v>
      </c>
      <c r="C100" s="378" t="s">
        <v>1205</v>
      </c>
      <c r="D100" s="740" t="str">
        <f t="shared" si="7"/>
        <v>22021002 - HONORARIUM &amp; SITTING ALLOWANCE</v>
      </c>
      <c r="E100" s="551"/>
      <c r="F100" s="552">
        <v>0</v>
      </c>
      <c r="G100" s="552"/>
    </row>
    <row r="101" spans="2:7" ht="30" hidden="1" customHeight="1" x14ac:dyDescent="0.25">
      <c r="B101" s="377">
        <v>22021003</v>
      </c>
      <c r="C101" s="378" t="s">
        <v>1206</v>
      </c>
      <c r="D101" s="740" t="str">
        <f t="shared" si="7"/>
        <v>22021003 - PUBLICITY &amp; ADVERTISEMENTS</v>
      </c>
      <c r="E101" s="551"/>
      <c r="F101" s="552">
        <v>0</v>
      </c>
      <c r="G101" s="552"/>
    </row>
    <row r="102" spans="2:7" ht="13.5" hidden="1" customHeight="1" x14ac:dyDescent="0.25">
      <c r="B102" s="377">
        <v>22021004</v>
      </c>
      <c r="C102" s="378" t="s">
        <v>1207</v>
      </c>
      <c r="D102" s="740" t="str">
        <f t="shared" si="7"/>
        <v>22021004 - MEDICAL EXPENSES-LOCAL</v>
      </c>
      <c r="E102" s="551"/>
      <c r="F102" s="552">
        <v>0</v>
      </c>
      <c r="G102" s="552"/>
    </row>
    <row r="103" spans="2:7" ht="9.75" hidden="1" customHeight="1" x14ac:dyDescent="0.25">
      <c r="B103" s="377">
        <v>22021006</v>
      </c>
      <c r="C103" s="378" t="s">
        <v>1208</v>
      </c>
      <c r="D103" s="740" t="str">
        <f t="shared" si="7"/>
        <v>22021006 - POSTAGES &amp; COURIER SERVICES</v>
      </c>
      <c r="E103" s="551"/>
      <c r="F103" s="552">
        <v>0</v>
      </c>
      <c r="G103" s="552"/>
    </row>
    <row r="104" spans="2:7" ht="14.25" hidden="1" customHeight="1" x14ac:dyDescent="0.25">
      <c r="B104" s="377">
        <v>22021007</v>
      </c>
      <c r="C104" s="378" t="s">
        <v>1209</v>
      </c>
      <c r="D104" s="740" t="str">
        <f t="shared" si="7"/>
        <v>22021007 - WELFARE PACKAGES</v>
      </c>
      <c r="E104" s="551"/>
      <c r="F104" s="552">
        <v>0</v>
      </c>
      <c r="G104" s="552"/>
    </row>
    <row r="105" spans="2:7" ht="15" hidden="1" customHeight="1" x14ac:dyDescent="0.25">
      <c r="B105" s="377">
        <v>22021008</v>
      </c>
      <c r="C105" s="378" t="s">
        <v>1210</v>
      </c>
      <c r="D105" s="740" t="str">
        <f t="shared" si="7"/>
        <v>22021008 - SUBSCRIPTION TO PROFESSIONAL BODIES</v>
      </c>
      <c r="E105" s="551"/>
      <c r="F105" s="552">
        <v>0</v>
      </c>
      <c r="G105" s="552"/>
    </row>
    <row r="106" spans="2:7" ht="24.75" hidden="1" customHeight="1" x14ac:dyDescent="0.25">
      <c r="B106" s="377">
        <v>22021009</v>
      </c>
      <c r="C106" s="378" t="s">
        <v>1211</v>
      </c>
      <c r="D106" s="740" t="str">
        <f t="shared" si="7"/>
        <v>22021009 - SPORTING ACTIVITIES</v>
      </c>
      <c r="E106" s="551"/>
      <c r="F106" s="552">
        <v>0</v>
      </c>
      <c r="G106" s="552"/>
    </row>
    <row r="107" spans="2:7" ht="21" hidden="1" customHeight="1" x14ac:dyDescent="0.25">
      <c r="B107" s="377">
        <v>22021010</v>
      </c>
      <c r="C107" s="378" t="s">
        <v>1212</v>
      </c>
      <c r="D107" s="740" t="str">
        <f t="shared" si="7"/>
        <v>22021010 - DIRECT TEACHING &amp; LABORATORY COST</v>
      </c>
      <c r="E107" s="551"/>
      <c r="F107" s="552">
        <v>0</v>
      </c>
      <c r="G107" s="552"/>
    </row>
    <row r="108" spans="2:7" ht="18" hidden="1" customHeight="1" x14ac:dyDescent="0.25">
      <c r="B108" s="377">
        <v>22021014</v>
      </c>
      <c r="C108" s="378" t="s">
        <v>1213</v>
      </c>
      <c r="D108" s="740" t="str">
        <f t="shared" si="7"/>
        <v>22021014 - ANNUAL BUDGET EXPENSES AND ADMINISTRATION</v>
      </c>
      <c r="E108" s="551"/>
      <c r="F108" s="552">
        <v>0</v>
      </c>
      <c r="G108" s="552"/>
    </row>
    <row r="109" spans="2:7" ht="7.5" hidden="1" customHeight="1" x14ac:dyDescent="0.25">
      <c r="B109" s="377">
        <v>22021020</v>
      </c>
      <c r="C109" s="378" t="s">
        <v>1214</v>
      </c>
      <c r="D109" s="740" t="str">
        <f t="shared" si="7"/>
        <v>22021020 - ELECTION-LOGISTICS SUPPORT</v>
      </c>
      <c r="E109" s="551"/>
      <c r="F109" s="552">
        <v>0</v>
      </c>
      <c r="G109" s="552"/>
    </row>
    <row r="110" spans="2:7" ht="9" hidden="1" customHeight="1" x14ac:dyDescent="0.25">
      <c r="B110" s="377">
        <v>22021037</v>
      </c>
      <c r="C110" s="378" t="s">
        <v>1215</v>
      </c>
      <c r="D110" s="740" t="str">
        <f t="shared" si="7"/>
        <v>22021037 - MARGIN FOR INCREASE IN COSTS</v>
      </c>
      <c r="E110" s="551"/>
      <c r="F110" s="552">
        <v>0</v>
      </c>
      <c r="G110" s="552"/>
    </row>
    <row r="111" spans="2:7" ht="15.75" thickBot="1" x14ac:dyDescent="0.3">
      <c r="B111" s="377">
        <v>22021041</v>
      </c>
      <c r="C111" s="378" t="s">
        <v>1216</v>
      </c>
      <c r="D111" s="740" t="str">
        <f t="shared" si="7"/>
        <v>22021041 - CONTINGENCY</v>
      </c>
      <c r="E111" s="551">
        <v>36400</v>
      </c>
      <c r="F111" s="552">
        <v>100000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60">
        <f>SUM(E99:E112)</f>
        <v>36400</v>
      </c>
      <c r="F113" s="560">
        <f>SUM(F99:F112)</f>
        <v>100000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1638040</v>
      </c>
      <c r="F181" s="572">
        <f>F14+F26+F41+F56+F60+F69+F80+F88+F97+F113+F124+F134+F138+F148+F151+F158+F163+F172+F180</f>
        <v>3000000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977</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v>145600</v>
      </c>
      <c r="F10" s="552">
        <v>300000</v>
      </c>
      <c r="G10" s="552"/>
    </row>
    <row r="11" spans="2:7" ht="15" thickBot="1" x14ac:dyDescent="0.25">
      <c r="B11" s="377">
        <v>22020102</v>
      </c>
      <c r="C11" s="378" t="s">
        <v>1124</v>
      </c>
      <c r="D11" s="740" t="s">
        <v>1278</v>
      </c>
      <c r="E11" s="551">
        <v>182000</v>
      </c>
      <c r="F11" s="552">
        <v>700000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327600</v>
      </c>
      <c r="F14" s="560">
        <v>1000000</v>
      </c>
      <c r="G14" s="560"/>
    </row>
    <row r="15" spans="2:7" ht="15" x14ac:dyDescent="0.25">
      <c r="B15" s="373">
        <v>22020200</v>
      </c>
      <c r="C15" s="374" t="s">
        <v>56</v>
      </c>
      <c r="D15" s="742"/>
      <c r="E15" s="548"/>
      <c r="F15" s="549"/>
      <c r="G15" s="549"/>
    </row>
    <row r="16" spans="2:7" ht="15" thickBot="1" x14ac:dyDescent="0.25">
      <c r="B16" s="377">
        <v>22020201</v>
      </c>
      <c r="C16" s="378" t="s">
        <v>1128</v>
      </c>
      <c r="D16" s="740" t="s">
        <v>1281</v>
      </c>
      <c r="E16" s="551">
        <v>218400</v>
      </c>
      <c r="F16" s="552">
        <v>0</v>
      </c>
      <c r="G16" s="552"/>
    </row>
    <row r="17" spans="2:7" ht="15" hidden="1" thickBot="1" x14ac:dyDescent="0.25">
      <c r="B17" s="377">
        <v>22020202</v>
      </c>
      <c r="C17" s="378" t="s">
        <v>1129</v>
      </c>
      <c r="D17" s="740" t="s">
        <v>1282</v>
      </c>
      <c r="E17" s="551"/>
      <c r="F17" s="552">
        <v>0</v>
      </c>
      <c r="G17" s="552"/>
    </row>
    <row r="18" spans="2:7" ht="15" hidden="1" thickBot="1" x14ac:dyDescent="0.25">
      <c r="B18" s="377">
        <v>22020203</v>
      </c>
      <c r="C18" s="378" t="s">
        <v>1130</v>
      </c>
      <c r="D18" s="740" t="s">
        <v>1283</v>
      </c>
      <c r="E18" s="551"/>
      <c r="F18" s="552">
        <v>0</v>
      </c>
      <c r="G18" s="552"/>
    </row>
    <row r="19" spans="2:7" ht="15" hidden="1" thickBot="1" x14ac:dyDescent="0.25">
      <c r="B19" s="377">
        <v>22020204</v>
      </c>
      <c r="C19" s="378" t="s">
        <v>1131</v>
      </c>
      <c r="D19" s="740" t="s">
        <v>1284</v>
      </c>
      <c r="E19" s="551"/>
      <c r="F19" s="552">
        <v>0</v>
      </c>
      <c r="G19" s="552"/>
    </row>
    <row r="20" spans="2:7" ht="15" hidden="1" thickBot="1" x14ac:dyDescent="0.25">
      <c r="B20" s="377">
        <v>22020205</v>
      </c>
      <c r="C20" s="378" t="s">
        <v>1132</v>
      </c>
      <c r="D20" s="740" t="s">
        <v>1285</v>
      </c>
      <c r="E20" s="551"/>
      <c r="F20" s="552">
        <v>0</v>
      </c>
      <c r="G20" s="552"/>
    </row>
    <row r="21" spans="2:7" ht="15" hidden="1" thickBot="1" x14ac:dyDescent="0.25">
      <c r="B21" s="377">
        <v>22020206</v>
      </c>
      <c r="C21" s="378" t="s">
        <v>1133</v>
      </c>
      <c r="D21" s="740" t="s">
        <v>1286</v>
      </c>
      <c r="E21" s="551"/>
      <c r="F21" s="552">
        <v>0</v>
      </c>
      <c r="G21" s="552"/>
    </row>
    <row r="22" spans="2:7" ht="15" hidden="1" thickBot="1" x14ac:dyDescent="0.25">
      <c r="B22" s="377">
        <v>22020207</v>
      </c>
      <c r="C22" s="378" t="s">
        <v>1134</v>
      </c>
      <c r="D22" s="740" t="s">
        <v>1287</v>
      </c>
      <c r="E22" s="551"/>
      <c r="F22" s="552">
        <v>0</v>
      </c>
      <c r="G22" s="552"/>
    </row>
    <row r="23" spans="2:7" ht="15" hidden="1" thickBot="1" x14ac:dyDescent="0.25">
      <c r="B23" s="377">
        <v>22020208</v>
      </c>
      <c r="C23" s="378" t="s">
        <v>1135</v>
      </c>
      <c r="D23" s="740" t="s">
        <v>1288</v>
      </c>
      <c r="E23" s="551"/>
      <c r="F23" s="552">
        <v>0</v>
      </c>
      <c r="G23" s="552"/>
    </row>
    <row r="24" spans="2:7" ht="15" hidden="1" thickBot="1" x14ac:dyDescent="0.25">
      <c r="B24" s="377">
        <v>22020209</v>
      </c>
      <c r="C24" s="378" t="s">
        <v>1136</v>
      </c>
      <c r="D24" s="740" t="s">
        <v>1289</v>
      </c>
      <c r="E24" s="551"/>
      <c r="F24" s="552">
        <v>0</v>
      </c>
      <c r="G24" s="552"/>
    </row>
    <row r="25" spans="2:7" ht="15" hidden="1" thickBot="1" x14ac:dyDescent="0.25">
      <c r="B25" s="377">
        <v>22020210</v>
      </c>
      <c r="C25" s="378" t="s">
        <v>1137</v>
      </c>
      <c r="D25" s="740" t="s">
        <v>1290</v>
      </c>
      <c r="E25" s="551"/>
      <c r="F25" s="552">
        <v>0</v>
      </c>
      <c r="G25" s="552"/>
    </row>
    <row r="26" spans="2:7" ht="15.75" thickBot="1" x14ac:dyDescent="0.3">
      <c r="B26" s="384"/>
      <c r="C26" s="385" t="s">
        <v>1138</v>
      </c>
      <c r="D26" s="741">
        <v>0</v>
      </c>
      <c r="E26" s="560">
        <f>SUM(E16:E25)</f>
        <v>218400</v>
      </c>
      <c r="F26" s="560">
        <f>SUM(F16:F25)</f>
        <v>0</v>
      </c>
      <c r="G26" s="560"/>
    </row>
    <row r="27" spans="2:7" ht="15" x14ac:dyDescent="0.25">
      <c r="B27" s="373">
        <v>22020300</v>
      </c>
      <c r="C27" s="374" t="s">
        <v>58</v>
      </c>
      <c r="D27" s="742"/>
      <c r="E27" s="548"/>
      <c r="F27" s="549"/>
      <c r="G27" s="549"/>
    </row>
    <row r="28" spans="2:7" x14ac:dyDescent="0.2">
      <c r="B28" s="377">
        <v>22020301</v>
      </c>
      <c r="C28" s="378" t="s">
        <v>1139</v>
      </c>
      <c r="D28" s="740" t="s">
        <v>1291</v>
      </c>
      <c r="E28" s="551">
        <v>254810</v>
      </c>
      <c r="F28" s="552">
        <v>700000</v>
      </c>
      <c r="G28" s="552"/>
    </row>
    <row r="29" spans="2:7" hidden="1" x14ac:dyDescent="0.2">
      <c r="B29" s="377">
        <v>22020302</v>
      </c>
      <c r="C29" s="378" t="s">
        <v>1140</v>
      </c>
      <c r="D29" s="740" t="s">
        <v>1292</v>
      </c>
      <c r="E29" s="551"/>
      <c r="F29" s="552">
        <v>0</v>
      </c>
      <c r="G29" s="552"/>
    </row>
    <row r="30" spans="2:7" hidden="1" x14ac:dyDescent="0.2">
      <c r="B30" s="377">
        <v>22020303</v>
      </c>
      <c r="C30" s="378" t="s">
        <v>1141</v>
      </c>
      <c r="D30" s="740" t="s">
        <v>1293</v>
      </c>
      <c r="E30" s="551"/>
      <c r="F30" s="552">
        <v>0</v>
      </c>
      <c r="G30" s="552"/>
    </row>
    <row r="31" spans="2:7" hidden="1" x14ac:dyDescent="0.2">
      <c r="B31" s="377">
        <v>22020304</v>
      </c>
      <c r="C31" s="378" t="s">
        <v>1142</v>
      </c>
      <c r="D31" s="740" t="s">
        <v>1294</v>
      </c>
      <c r="E31" s="551"/>
      <c r="F31" s="552">
        <v>0</v>
      </c>
      <c r="G31" s="552"/>
    </row>
    <row r="32" spans="2:7" hidden="1" x14ac:dyDescent="0.2">
      <c r="B32" s="377">
        <v>22020305</v>
      </c>
      <c r="C32" s="378" t="s">
        <v>1143</v>
      </c>
      <c r="D32" s="740" t="s">
        <v>1295</v>
      </c>
      <c r="E32" s="551"/>
      <c r="F32" s="552">
        <v>0</v>
      </c>
      <c r="G32" s="552"/>
    </row>
    <row r="33" spans="2:7" hidden="1" x14ac:dyDescent="0.2">
      <c r="B33" s="377">
        <v>22020306</v>
      </c>
      <c r="C33" s="378" t="s">
        <v>1144</v>
      </c>
      <c r="D33" s="740" t="s">
        <v>1296</v>
      </c>
      <c r="E33" s="551"/>
      <c r="F33" s="552">
        <v>0</v>
      </c>
      <c r="G33" s="552"/>
    </row>
    <row r="34" spans="2:7" hidden="1" x14ac:dyDescent="0.2">
      <c r="B34" s="377">
        <v>22020307</v>
      </c>
      <c r="C34" s="378" t="s">
        <v>1145</v>
      </c>
      <c r="D34" s="740" t="s">
        <v>1297</v>
      </c>
      <c r="E34" s="551"/>
      <c r="F34" s="552">
        <v>0</v>
      </c>
      <c r="G34" s="552"/>
    </row>
    <row r="35" spans="2:7" hidden="1" x14ac:dyDescent="0.2">
      <c r="B35" s="377">
        <v>22020308</v>
      </c>
      <c r="C35" s="378" t="s">
        <v>1146</v>
      </c>
      <c r="D35" s="740" t="s">
        <v>1298</v>
      </c>
      <c r="E35" s="551"/>
      <c r="F35" s="552">
        <v>0</v>
      </c>
      <c r="G35" s="552"/>
    </row>
    <row r="36" spans="2:7" hidden="1" x14ac:dyDescent="0.2">
      <c r="B36" s="377">
        <v>22020309</v>
      </c>
      <c r="C36" s="378" t="s">
        <v>1147</v>
      </c>
      <c r="D36" s="740" t="s">
        <v>1299</v>
      </c>
      <c r="E36" s="551"/>
      <c r="F36" s="552">
        <v>0</v>
      </c>
      <c r="G36" s="552"/>
    </row>
    <row r="37" spans="2:7" ht="15"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254810</v>
      </c>
      <c r="F41" s="560">
        <f>SUM(F28:F40)</f>
        <v>700000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218400</v>
      </c>
      <c r="F43" s="552">
        <v>600000</v>
      </c>
      <c r="G43" s="552"/>
    </row>
    <row r="44" spans="2:7" hidden="1" x14ac:dyDescent="0.2">
      <c r="B44" s="377">
        <v>22020402</v>
      </c>
      <c r="C44" s="378" t="s">
        <v>1154</v>
      </c>
      <c r="D44" s="740" t="s">
        <v>1305</v>
      </c>
      <c r="E44" s="551"/>
      <c r="F44" s="552">
        <v>0</v>
      </c>
      <c r="G44" s="552"/>
    </row>
    <row r="45" spans="2:7" hidden="1" x14ac:dyDescent="0.2">
      <c r="B45" s="377">
        <v>22020403</v>
      </c>
      <c r="C45" s="378" t="s">
        <v>1155</v>
      </c>
      <c r="D45" s="740" t="s">
        <v>1306</v>
      </c>
      <c r="E45" s="551"/>
      <c r="F45" s="552">
        <v>0</v>
      </c>
      <c r="G45" s="552"/>
    </row>
    <row r="46" spans="2:7" hidden="1" x14ac:dyDescent="0.2">
      <c r="B46" s="377">
        <v>22020404</v>
      </c>
      <c r="C46" s="378" t="s">
        <v>1156</v>
      </c>
      <c r="D46" s="740" t="s">
        <v>1307</v>
      </c>
      <c r="E46" s="551"/>
      <c r="F46" s="552">
        <v>0</v>
      </c>
      <c r="G46" s="552"/>
    </row>
    <row r="47" spans="2:7" ht="15" thickBot="1" x14ac:dyDescent="0.25">
      <c r="B47" s="377">
        <v>22020405</v>
      </c>
      <c r="C47" s="378" t="s">
        <v>1157</v>
      </c>
      <c r="D47" s="740" t="s">
        <v>1308</v>
      </c>
      <c r="E47" s="551">
        <v>10920</v>
      </c>
      <c r="F47" s="552">
        <v>10000</v>
      </c>
      <c r="G47" s="552"/>
    </row>
    <row r="48" spans="2:7" ht="15" hidden="1" thickBot="1" x14ac:dyDescent="0.25">
      <c r="B48" s="377">
        <v>22020406</v>
      </c>
      <c r="C48" s="378" t="s">
        <v>1158</v>
      </c>
      <c r="D48" s="740" t="s">
        <v>1309</v>
      </c>
      <c r="E48" s="551"/>
      <c r="F48" s="552">
        <v>0</v>
      </c>
      <c r="G48" s="552"/>
    </row>
    <row r="49" spans="2:7" ht="15" hidden="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229320</v>
      </c>
      <c r="F56" s="560">
        <f>SUM(F43:F55)</f>
        <v>610000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4004090</v>
      </c>
      <c r="F58" s="552">
        <v>400000</v>
      </c>
      <c r="G58" s="552"/>
    </row>
    <row r="59" spans="2:7" ht="15" hidden="1" thickBot="1" x14ac:dyDescent="0.25">
      <c r="B59" s="377">
        <v>22020502</v>
      </c>
      <c r="C59" s="378" t="s">
        <v>1169</v>
      </c>
      <c r="D59" s="740" t="s">
        <v>1318</v>
      </c>
      <c r="E59" s="551"/>
      <c r="F59" s="552">
        <v>0</v>
      </c>
      <c r="G59" s="552"/>
    </row>
    <row r="60" spans="2:7" ht="15.75" thickBot="1" x14ac:dyDescent="0.3">
      <c r="B60" s="384"/>
      <c r="C60" s="385" t="s">
        <v>1170</v>
      </c>
      <c r="D60" s="741">
        <v>0</v>
      </c>
      <c r="E60" s="560">
        <f>SUM(E58:E59)</f>
        <v>4004090</v>
      </c>
      <c r="F60" s="560">
        <f>SUM(F58:F59)</f>
        <v>400000</v>
      </c>
      <c r="G60" s="560"/>
    </row>
    <row r="61" spans="2:7" ht="15" hidden="1"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idden="1" x14ac:dyDescent="0.2">
      <c r="B63" s="377">
        <v>22020602</v>
      </c>
      <c r="C63" s="378" t="s">
        <v>1172</v>
      </c>
      <c r="D63" s="740" t="s">
        <v>1320</v>
      </c>
      <c r="E63" s="551"/>
      <c r="F63" s="552">
        <v>0</v>
      </c>
      <c r="G63" s="552"/>
    </row>
    <row r="64" spans="2:7" hidden="1" x14ac:dyDescent="0.2">
      <c r="B64" s="377">
        <v>22020603</v>
      </c>
      <c r="C64" s="378" t="s">
        <v>1173</v>
      </c>
      <c r="D64" s="740" t="s">
        <v>1321</v>
      </c>
      <c r="E64" s="551"/>
      <c r="F64" s="552">
        <v>0</v>
      </c>
      <c r="G64" s="552"/>
    </row>
    <row r="65" spans="2:7" hidden="1" x14ac:dyDescent="0.2">
      <c r="B65" s="377">
        <v>22020604</v>
      </c>
      <c r="C65" s="378" t="s">
        <v>1174</v>
      </c>
      <c r="D65" s="740" t="s">
        <v>1322</v>
      </c>
      <c r="E65" s="551"/>
      <c r="F65" s="552">
        <v>0</v>
      </c>
      <c r="G65" s="552"/>
    </row>
    <row r="66" spans="2:7" hidden="1" x14ac:dyDescent="0.2">
      <c r="B66" s="377">
        <v>22020605</v>
      </c>
      <c r="C66" s="378" t="s">
        <v>1175</v>
      </c>
      <c r="D66" s="740" t="s">
        <v>1323</v>
      </c>
      <c r="E66" s="551"/>
      <c r="F66" s="552">
        <v>0</v>
      </c>
      <c r="G66" s="552"/>
    </row>
    <row r="67" spans="2:7" hidden="1" x14ac:dyDescent="0.2">
      <c r="B67" s="377">
        <v>22020606</v>
      </c>
      <c r="C67" s="378" t="s">
        <v>1176</v>
      </c>
      <c r="D67" s="740" t="s">
        <v>1324</v>
      </c>
      <c r="E67" s="551"/>
      <c r="F67" s="552">
        <v>0</v>
      </c>
      <c r="G67" s="552"/>
    </row>
    <row r="68" spans="2:7" hidden="1" x14ac:dyDescent="0.2">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 hidden="1" x14ac:dyDescent="0.25">
      <c r="B70" s="373">
        <v>22020700</v>
      </c>
      <c r="C70" s="374" t="s">
        <v>66</v>
      </c>
      <c r="D70" s="742"/>
      <c r="E70" s="548"/>
      <c r="F70" s="549"/>
      <c r="G70" s="549"/>
    </row>
    <row r="71" spans="2:7" hidden="1" x14ac:dyDescent="0.2">
      <c r="B71" s="377">
        <v>22020701</v>
      </c>
      <c r="C71" s="378" t="s">
        <v>1179</v>
      </c>
      <c r="D71" s="740" t="s">
        <v>1326</v>
      </c>
      <c r="E71" s="551"/>
      <c r="F71" s="552">
        <v>0</v>
      </c>
      <c r="G71" s="552"/>
    </row>
    <row r="72" spans="2:7" hidden="1" x14ac:dyDescent="0.2">
      <c r="B72" s="377">
        <v>22020702</v>
      </c>
      <c r="C72" s="378" t="s">
        <v>1180</v>
      </c>
      <c r="D72" s="740" t="s">
        <v>1327</v>
      </c>
      <c r="E72" s="551"/>
      <c r="F72" s="552">
        <v>0</v>
      </c>
      <c r="G72" s="552"/>
    </row>
    <row r="73" spans="2:7" hidden="1" x14ac:dyDescent="0.2">
      <c r="B73" s="377">
        <v>22020703</v>
      </c>
      <c r="C73" s="378" t="s">
        <v>1181</v>
      </c>
      <c r="D73" s="740" t="s">
        <v>1328</v>
      </c>
      <c r="E73" s="551"/>
      <c r="F73" s="552">
        <v>0</v>
      </c>
      <c r="G73" s="552"/>
    </row>
    <row r="74" spans="2:7" hidden="1" x14ac:dyDescent="0.2">
      <c r="B74" s="377">
        <v>22020704</v>
      </c>
      <c r="C74" s="378" t="s">
        <v>1182</v>
      </c>
      <c r="D74" s="740" t="s">
        <v>1329</v>
      </c>
      <c r="E74" s="551"/>
      <c r="F74" s="552">
        <v>0</v>
      </c>
      <c r="G74" s="552"/>
    </row>
    <row r="75" spans="2:7" hidden="1" x14ac:dyDescent="0.2">
      <c r="B75" s="377">
        <v>22020705</v>
      </c>
      <c r="C75" s="378" t="s">
        <v>1183</v>
      </c>
      <c r="D75" s="740" t="s">
        <v>1330</v>
      </c>
      <c r="E75" s="551"/>
      <c r="F75" s="552">
        <v>0</v>
      </c>
      <c r="G75" s="552"/>
    </row>
    <row r="76" spans="2:7" hidden="1" x14ac:dyDescent="0.2">
      <c r="B76" s="377">
        <v>22020706</v>
      </c>
      <c r="C76" s="378" t="s">
        <v>1184</v>
      </c>
      <c r="D76" s="740" t="s">
        <v>1331</v>
      </c>
      <c r="E76" s="551"/>
      <c r="F76" s="552">
        <v>0</v>
      </c>
      <c r="G76" s="552"/>
    </row>
    <row r="77" spans="2:7" hidden="1" x14ac:dyDescent="0.2">
      <c r="B77" s="377">
        <v>22020707</v>
      </c>
      <c r="C77" s="378" t="s">
        <v>1185</v>
      </c>
      <c r="D77" s="740" t="s">
        <v>1332</v>
      </c>
      <c r="E77" s="551"/>
      <c r="F77" s="552">
        <v>0</v>
      </c>
      <c r="G77" s="552"/>
    </row>
    <row r="78" spans="2:7" hidden="1" x14ac:dyDescent="0.2">
      <c r="B78" s="377">
        <v>22020708</v>
      </c>
      <c r="C78" s="378" t="s">
        <v>1186</v>
      </c>
      <c r="D78" s="740" t="s">
        <v>1333</v>
      </c>
      <c r="E78" s="551"/>
      <c r="F78" s="552">
        <v>0</v>
      </c>
      <c r="G78" s="552"/>
    </row>
    <row r="79" spans="2:7" hidden="1" x14ac:dyDescent="0.2">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 x14ac:dyDescent="0.25">
      <c r="B81" s="373">
        <v>22020800</v>
      </c>
      <c r="C81" s="374" t="s">
        <v>68</v>
      </c>
      <c r="D81" s="742"/>
      <c r="E81" s="548"/>
      <c r="F81" s="549"/>
      <c r="G81" s="549"/>
    </row>
    <row r="82" spans="2:7" hidden="1" x14ac:dyDescent="0.2">
      <c r="B82" s="377">
        <v>22020801</v>
      </c>
      <c r="C82" s="378" t="s">
        <v>1189</v>
      </c>
      <c r="D82" s="740" t="s">
        <v>1335</v>
      </c>
      <c r="E82" s="551"/>
      <c r="F82" s="552">
        <v>0</v>
      </c>
      <c r="G82" s="552"/>
    </row>
    <row r="83" spans="2:7" hidden="1" x14ac:dyDescent="0.2">
      <c r="B83" s="377">
        <v>22020802</v>
      </c>
      <c r="C83" s="378" t="s">
        <v>1190</v>
      </c>
      <c r="D83" s="740" t="s">
        <v>1336</v>
      </c>
      <c r="E83" s="551"/>
      <c r="F83" s="552">
        <v>0</v>
      </c>
      <c r="G83" s="552"/>
    </row>
    <row r="84" spans="2:7" ht="15" thickBot="1" x14ac:dyDescent="0.25">
      <c r="B84" s="377">
        <v>22020803</v>
      </c>
      <c r="C84" s="378" t="s">
        <v>1191</v>
      </c>
      <c r="D84" s="740" t="s">
        <v>1337</v>
      </c>
      <c r="E84" s="551">
        <v>21840</v>
      </c>
      <c r="F84" s="552">
        <v>10000</v>
      </c>
      <c r="G84" s="552"/>
    </row>
    <row r="85" spans="2:7" ht="15" hidden="1" thickBot="1" x14ac:dyDescent="0.25">
      <c r="B85" s="377">
        <v>22020804</v>
      </c>
      <c r="C85" s="378" t="s">
        <v>1192</v>
      </c>
      <c r="D85" s="740" t="s">
        <v>1338</v>
      </c>
      <c r="E85" s="551"/>
      <c r="F85" s="552">
        <v>0</v>
      </c>
      <c r="G85" s="552"/>
    </row>
    <row r="86" spans="2:7" ht="15" hidden="1" thickBot="1" x14ac:dyDescent="0.25">
      <c r="B86" s="377">
        <v>22020805</v>
      </c>
      <c r="C86" s="378" t="s">
        <v>1193</v>
      </c>
      <c r="D86" s="740" t="s">
        <v>1339</v>
      </c>
      <c r="E86" s="551"/>
      <c r="F86" s="552">
        <v>0</v>
      </c>
      <c r="G86" s="552"/>
    </row>
    <row r="87" spans="2:7" ht="15" hidden="1" thickBot="1" x14ac:dyDescent="0.25">
      <c r="B87" s="377">
        <v>22020806</v>
      </c>
      <c r="C87" s="378" t="s">
        <v>1194</v>
      </c>
      <c r="D87" s="740" t="s">
        <v>1340</v>
      </c>
      <c r="E87" s="551"/>
      <c r="F87" s="552">
        <v>0</v>
      </c>
      <c r="G87" s="552"/>
    </row>
    <row r="88" spans="2:7" ht="15.75" thickBot="1" x14ac:dyDescent="0.3">
      <c r="B88" s="384"/>
      <c r="C88" s="385" t="s">
        <v>1195</v>
      </c>
      <c r="D88" s="741">
        <v>0</v>
      </c>
      <c r="E88" s="559">
        <f>SUM(E82:E87)</f>
        <v>21840</v>
      </c>
      <c r="F88" s="560">
        <v>10000</v>
      </c>
      <c r="G88" s="560"/>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hidden="1" x14ac:dyDescent="0.25">
      <c r="B98" s="373">
        <v>22021000</v>
      </c>
      <c r="C98" s="374" t="s">
        <v>72</v>
      </c>
      <c r="D98" s="742"/>
      <c r="E98" s="548"/>
      <c r="F98" s="549"/>
      <c r="G98" s="549"/>
    </row>
    <row r="99" spans="2:7" hidden="1" x14ac:dyDescent="0.2">
      <c r="B99" s="377">
        <v>22021001</v>
      </c>
      <c r="C99" s="378" t="s">
        <v>1204</v>
      </c>
      <c r="D99" s="740" t="s">
        <v>1348</v>
      </c>
      <c r="E99" s="551"/>
      <c r="F99" s="552">
        <v>0</v>
      </c>
      <c r="G99" s="552"/>
    </row>
    <row r="100" spans="2:7" hidden="1" x14ac:dyDescent="0.2">
      <c r="B100" s="377">
        <v>22021002</v>
      </c>
      <c r="C100" s="378" t="s">
        <v>1205</v>
      </c>
      <c r="D100" s="740" t="s">
        <v>1349</v>
      </c>
      <c r="E100" s="551"/>
      <c r="F100" s="552">
        <v>0</v>
      </c>
      <c r="G100" s="552"/>
    </row>
    <row r="101" spans="2:7" hidden="1" x14ac:dyDescent="0.2">
      <c r="B101" s="377">
        <v>22021003</v>
      </c>
      <c r="C101" s="378" t="s">
        <v>1206</v>
      </c>
      <c r="D101" s="740" t="s">
        <v>1350</v>
      </c>
      <c r="E101" s="551"/>
      <c r="F101" s="552">
        <v>0</v>
      </c>
      <c r="G101" s="552"/>
    </row>
    <row r="102" spans="2:7" hidden="1" x14ac:dyDescent="0.2">
      <c r="B102" s="377">
        <v>22021004</v>
      </c>
      <c r="C102" s="378" t="s">
        <v>1207</v>
      </c>
      <c r="D102" s="740" t="s">
        <v>1351</v>
      </c>
      <c r="E102" s="551"/>
      <c r="F102" s="552">
        <v>0</v>
      </c>
      <c r="G102" s="552"/>
    </row>
    <row r="103" spans="2:7" hidden="1" x14ac:dyDescent="0.2">
      <c r="B103" s="377">
        <v>22021006</v>
      </c>
      <c r="C103" s="378" t="s">
        <v>1208</v>
      </c>
      <c r="D103" s="740" t="s">
        <v>1352</v>
      </c>
      <c r="E103" s="551"/>
      <c r="F103" s="552">
        <v>0</v>
      </c>
      <c r="G103" s="552"/>
    </row>
    <row r="104" spans="2:7" hidden="1" x14ac:dyDescent="0.2">
      <c r="B104" s="377">
        <v>22021007</v>
      </c>
      <c r="C104" s="378" t="s">
        <v>1209</v>
      </c>
      <c r="D104" s="740" t="s">
        <v>1353</v>
      </c>
      <c r="E104" s="551"/>
      <c r="F104" s="552">
        <v>0</v>
      </c>
      <c r="G104" s="552"/>
    </row>
    <row r="105" spans="2:7" hidden="1" x14ac:dyDescent="0.2">
      <c r="B105" s="377">
        <v>22021008</v>
      </c>
      <c r="C105" s="378" t="s">
        <v>1210</v>
      </c>
      <c r="D105" s="740" t="s">
        <v>1354</v>
      </c>
      <c r="E105" s="551"/>
      <c r="F105" s="552">
        <v>0</v>
      </c>
      <c r="G105" s="552"/>
    </row>
    <row r="106" spans="2:7" hidden="1" x14ac:dyDescent="0.2">
      <c r="B106" s="377">
        <v>22021009</v>
      </c>
      <c r="C106" s="378" t="s">
        <v>1211</v>
      </c>
      <c r="D106" s="740" t="s">
        <v>1355</v>
      </c>
      <c r="E106" s="551"/>
      <c r="F106" s="552">
        <v>0</v>
      </c>
      <c r="G106" s="552"/>
    </row>
    <row r="107" spans="2:7" hidden="1" x14ac:dyDescent="0.2">
      <c r="B107" s="377">
        <v>22021010</v>
      </c>
      <c r="C107" s="378" t="s">
        <v>1212</v>
      </c>
      <c r="D107" s="740" t="s">
        <v>1356</v>
      </c>
      <c r="E107" s="551"/>
      <c r="F107" s="552">
        <v>0</v>
      </c>
      <c r="G107" s="552"/>
    </row>
    <row r="108" spans="2:7" hidden="1" x14ac:dyDescent="0.2">
      <c r="B108" s="377">
        <v>22021014</v>
      </c>
      <c r="C108" s="378" t="s">
        <v>1213</v>
      </c>
      <c r="D108" s="740" t="s">
        <v>1357</v>
      </c>
      <c r="E108" s="551"/>
      <c r="F108" s="552">
        <v>0</v>
      </c>
      <c r="G108" s="552"/>
    </row>
    <row r="109" spans="2:7" hidden="1" x14ac:dyDescent="0.2">
      <c r="B109" s="377">
        <v>22021020</v>
      </c>
      <c r="C109" s="378" t="s">
        <v>1214</v>
      </c>
      <c r="D109" s="740" t="s">
        <v>1358</v>
      </c>
      <c r="E109" s="551"/>
      <c r="F109" s="552">
        <v>0</v>
      </c>
      <c r="G109" s="552"/>
    </row>
    <row r="110" spans="2:7" hidden="1" x14ac:dyDescent="0.2">
      <c r="B110" s="377">
        <v>22021037</v>
      </c>
      <c r="C110" s="378" t="s">
        <v>1215</v>
      </c>
      <c r="D110" s="740" t="s">
        <v>1359</v>
      </c>
      <c r="E110" s="551"/>
      <c r="F110" s="552">
        <v>0</v>
      </c>
      <c r="G110" s="552"/>
    </row>
    <row r="111" spans="2:7" hidden="1" x14ac:dyDescent="0.2">
      <c r="B111" s="377">
        <v>22021041</v>
      </c>
      <c r="C111" s="378" t="s">
        <v>1216</v>
      </c>
      <c r="D111" s="740" t="s">
        <v>1360</v>
      </c>
      <c r="E111" s="551"/>
      <c r="F111" s="552">
        <v>0</v>
      </c>
      <c r="G111" s="552"/>
    </row>
    <row r="112" spans="2:7" hidden="1" x14ac:dyDescent="0.2">
      <c r="B112" s="377">
        <v>22021042</v>
      </c>
      <c r="C112" s="378" t="s">
        <v>1217</v>
      </c>
      <c r="D112" s="740" t="s">
        <v>1361</v>
      </c>
      <c r="E112" s="551"/>
      <c r="F112" s="552">
        <v>0</v>
      </c>
      <c r="G112" s="552"/>
    </row>
    <row r="113" spans="2:7" ht="15.75" hidden="1" thickBot="1" x14ac:dyDescent="0.3">
      <c r="B113" s="384"/>
      <c r="C113" s="385" t="s">
        <v>1219</v>
      </c>
      <c r="D113" s="741">
        <v>0</v>
      </c>
      <c r="E113" s="560">
        <f>SUM(E99:E112)</f>
        <v>0</v>
      </c>
      <c r="F113" s="560">
        <f>SUM(F99:F112)</f>
        <v>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
        <v>1362</v>
      </c>
      <c r="E116" s="551"/>
      <c r="F116" s="552">
        <v>0</v>
      </c>
      <c r="G116" s="552"/>
    </row>
    <row r="117" spans="2:7" hidden="1" x14ac:dyDescent="0.2">
      <c r="B117" s="377">
        <v>22030102</v>
      </c>
      <c r="C117" s="378" t="s">
        <v>1222</v>
      </c>
      <c r="D117" s="740" t="s">
        <v>1363</v>
      </c>
      <c r="E117" s="551"/>
      <c r="F117" s="552">
        <v>0</v>
      </c>
      <c r="G117" s="552"/>
    </row>
    <row r="118" spans="2:7" hidden="1" x14ac:dyDescent="0.2">
      <c r="B118" s="377">
        <v>22030103</v>
      </c>
      <c r="C118" s="378" t="s">
        <v>1223</v>
      </c>
      <c r="D118" s="740" t="s">
        <v>1364</v>
      </c>
      <c r="E118" s="551"/>
      <c r="F118" s="552">
        <v>0</v>
      </c>
      <c r="G118" s="552"/>
    </row>
    <row r="119" spans="2:7" hidden="1" x14ac:dyDescent="0.2">
      <c r="B119" s="377">
        <v>22030104</v>
      </c>
      <c r="C119" s="378" t="s">
        <v>1224</v>
      </c>
      <c r="D119" s="740" t="s">
        <v>1365</v>
      </c>
      <c r="E119" s="551"/>
      <c r="F119" s="552">
        <v>0</v>
      </c>
      <c r="G119" s="552"/>
    </row>
    <row r="120" spans="2:7" hidden="1" x14ac:dyDescent="0.2">
      <c r="B120" s="377">
        <v>22030105</v>
      </c>
      <c r="C120" s="378" t="s">
        <v>1225</v>
      </c>
      <c r="D120" s="740" t="s">
        <v>1366</v>
      </c>
      <c r="E120" s="551"/>
      <c r="F120" s="552">
        <v>0</v>
      </c>
      <c r="G120" s="552"/>
    </row>
    <row r="121" spans="2:7" hidden="1" x14ac:dyDescent="0.2">
      <c r="B121" s="377">
        <v>22030106</v>
      </c>
      <c r="C121" s="378" t="s">
        <v>688</v>
      </c>
      <c r="D121" s="740" t="s">
        <v>1367</v>
      </c>
      <c r="E121" s="551"/>
      <c r="F121" s="552">
        <v>0</v>
      </c>
      <c r="G121" s="552"/>
    </row>
    <row r="122" spans="2:7" hidden="1" x14ac:dyDescent="0.2">
      <c r="B122" s="377">
        <v>22030107</v>
      </c>
      <c r="C122" s="378" t="s">
        <v>1226</v>
      </c>
      <c r="D122" s="740" t="s">
        <v>1368</v>
      </c>
      <c r="E122" s="551"/>
      <c r="F122" s="552">
        <v>0</v>
      </c>
      <c r="G122" s="552"/>
    </row>
    <row r="123" spans="2:7" hidden="1" x14ac:dyDescent="0.2">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x14ac:dyDescent="0.25">
      <c r="B125" s="373">
        <v>22040000</v>
      </c>
      <c r="C125" s="374" t="s">
        <v>1229</v>
      </c>
      <c r="D125" s="742"/>
      <c r="E125" s="548"/>
      <c r="F125" s="549"/>
      <c r="G125" s="549"/>
    </row>
    <row r="126" spans="2:7" ht="15" x14ac:dyDescent="0.25">
      <c r="B126" s="373">
        <v>22040100</v>
      </c>
      <c r="C126" s="374" t="s">
        <v>76</v>
      </c>
      <c r="D126" s="742"/>
      <c r="E126" s="548"/>
      <c r="F126" s="549"/>
      <c r="G126" s="549"/>
    </row>
    <row r="127" spans="2:7" hidden="1" x14ac:dyDescent="0.2">
      <c r="B127" s="377">
        <v>22040101</v>
      </c>
      <c r="C127" s="378" t="s">
        <v>1231</v>
      </c>
      <c r="D127" s="740" t="s">
        <v>1370</v>
      </c>
      <c r="E127" s="551"/>
      <c r="F127" s="552">
        <v>0</v>
      </c>
      <c r="G127" s="552"/>
    </row>
    <row r="128" spans="2:7" hidden="1" x14ac:dyDescent="0.2">
      <c r="B128" s="377">
        <v>22040103</v>
      </c>
      <c r="C128" s="378" t="s">
        <v>1232</v>
      </c>
      <c r="D128" s="740" t="s">
        <v>1371</v>
      </c>
      <c r="E128" s="551"/>
      <c r="F128" s="552">
        <v>0</v>
      </c>
      <c r="G128" s="552"/>
    </row>
    <row r="129" spans="2:7" hidden="1" x14ac:dyDescent="0.2">
      <c r="B129" s="377">
        <v>22040105</v>
      </c>
      <c r="C129" s="378" t="s">
        <v>1233</v>
      </c>
      <c r="D129" s="740" t="s">
        <v>1372</v>
      </c>
      <c r="E129" s="551"/>
      <c r="F129" s="552">
        <v>0</v>
      </c>
      <c r="G129" s="552"/>
    </row>
    <row r="130" spans="2:7" hidden="1" x14ac:dyDescent="0.2">
      <c r="B130" s="377">
        <v>22040107</v>
      </c>
      <c r="C130" s="378" t="s">
        <v>1234</v>
      </c>
      <c r="D130" s="740" t="s">
        <v>1373</v>
      </c>
      <c r="E130" s="551"/>
      <c r="F130" s="552">
        <v>0</v>
      </c>
      <c r="G130" s="552"/>
    </row>
    <row r="131" spans="2:7" hidden="1" x14ac:dyDescent="0.2">
      <c r="B131" s="377">
        <v>22040109</v>
      </c>
      <c r="C131" s="378" t="s">
        <v>1235</v>
      </c>
      <c r="D131" s="740" t="s">
        <v>1374</v>
      </c>
      <c r="E131" s="551"/>
      <c r="F131" s="552">
        <v>0</v>
      </c>
      <c r="G131" s="552"/>
    </row>
    <row r="132" spans="2:7" ht="15" thickBot="1" x14ac:dyDescent="0.25">
      <c r="B132" s="377">
        <v>22040110</v>
      </c>
      <c r="C132" s="378" t="s">
        <v>1236</v>
      </c>
      <c r="D132" s="740" t="s">
        <v>1375</v>
      </c>
      <c r="E132" s="551">
        <v>1092020</v>
      </c>
      <c r="F132" s="552">
        <v>2000000</v>
      </c>
      <c r="G132" s="552"/>
    </row>
    <row r="133" spans="2:7" ht="15" hidden="1" thickBot="1" x14ac:dyDescent="0.25">
      <c r="B133" s="377">
        <v>22040111</v>
      </c>
      <c r="C133" s="378" t="s">
        <v>1237</v>
      </c>
      <c r="D133" s="740" t="s">
        <v>1376</v>
      </c>
      <c r="E133" s="551"/>
      <c r="F133" s="552">
        <v>0</v>
      </c>
      <c r="G133" s="552"/>
    </row>
    <row r="134" spans="2:7" ht="15.75" thickBot="1" x14ac:dyDescent="0.3">
      <c r="B134" s="384"/>
      <c r="C134" s="385" t="s">
        <v>1238</v>
      </c>
      <c r="D134" s="741">
        <v>0</v>
      </c>
      <c r="E134" s="559">
        <f>SUM(E127:E133)</f>
        <v>1092020</v>
      </c>
      <c r="F134" s="560">
        <v>2000000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
        <v>1377</v>
      </c>
      <c r="E136" s="551"/>
      <c r="F136" s="552">
        <v>0</v>
      </c>
      <c r="G136" s="552"/>
    </row>
    <row r="137" spans="2:7" hidden="1" x14ac:dyDescent="0.2">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 x14ac:dyDescent="0.25">
      <c r="B139" s="373">
        <v>22050000</v>
      </c>
      <c r="C139" s="374" t="s">
        <v>1242</v>
      </c>
      <c r="D139" s="742"/>
      <c r="E139" s="548"/>
      <c r="F139" s="549"/>
      <c r="G139" s="549"/>
    </row>
    <row r="140" spans="2:7" ht="15" x14ac:dyDescent="0.25">
      <c r="B140" s="373">
        <v>22050100</v>
      </c>
      <c r="C140" s="374" t="s">
        <v>80</v>
      </c>
      <c r="D140" s="742"/>
      <c r="E140" s="548">
        <v>0</v>
      </c>
      <c r="F140" s="549"/>
      <c r="G140" s="549"/>
    </row>
    <row r="141" spans="2:7" hidden="1" x14ac:dyDescent="0.2">
      <c r="B141" s="377">
        <v>22050101</v>
      </c>
      <c r="C141" s="378" t="s">
        <v>1243</v>
      </c>
      <c r="D141" s="740" t="s">
        <v>1379</v>
      </c>
      <c r="E141" s="551"/>
      <c r="F141" s="552">
        <v>0</v>
      </c>
      <c r="G141" s="552"/>
    </row>
    <row r="142" spans="2:7" hidden="1" x14ac:dyDescent="0.2">
      <c r="B142" s="377">
        <v>22050102</v>
      </c>
      <c r="C142" s="378" t="s">
        <v>1244</v>
      </c>
      <c r="D142" s="740" t="s">
        <v>1380</v>
      </c>
      <c r="E142" s="551"/>
      <c r="F142" s="552">
        <v>0</v>
      </c>
      <c r="G142" s="552"/>
    </row>
    <row r="143" spans="2:7" hidden="1" x14ac:dyDescent="0.2">
      <c r="B143" s="377">
        <v>22050104</v>
      </c>
      <c r="C143" s="378" t="s">
        <v>1245</v>
      </c>
      <c r="D143" s="740" t="s">
        <v>1381</v>
      </c>
      <c r="E143" s="551"/>
      <c r="F143" s="552">
        <v>0</v>
      </c>
      <c r="G143" s="552"/>
    </row>
    <row r="144" spans="2:7" ht="15" thickBot="1" x14ac:dyDescent="0.25">
      <c r="B144" s="377">
        <v>22050105</v>
      </c>
      <c r="C144" s="378" t="s">
        <v>1246</v>
      </c>
      <c r="D144" s="740" t="s">
        <v>1382</v>
      </c>
      <c r="E144" s="551">
        <v>1551290</v>
      </c>
      <c r="F144" s="552">
        <v>0</v>
      </c>
      <c r="G144" s="552"/>
    </row>
    <row r="145" spans="2:7" ht="15" hidden="1" thickBot="1" x14ac:dyDescent="0.25">
      <c r="B145" s="377">
        <v>22050106</v>
      </c>
      <c r="C145" s="378" t="s">
        <v>1247</v>
      </c>
      <c r="D145" s="740" t="s">
        <v>1383</v>
      </c>
      <c r="E145" s="551"/>
      <c r="F145" s="552">
        <v>0</v>
      </c>
      <c r="G145" s="552"/>
    </row>
    <row r="146" spans="2:7" ht="15" hidden="1" thickBot="1" x14ac:dyDescent="0.25">
      <c r="B146" s="377">
        <v>22050107</v>
      </c>
      <c r="C146" s="378" t="s">
        <v>1248</v>
      </c>
      <c r="D146" s="740" t="s">
        <v>1384</v>
      </c>
      <c r="E146" s="551"/>
      <c r="F146" s="552">
        <v>0</v>
      </c>
      <c r="G146" s="552"/>
    </row>
    <row r="147" spans="2:7" ht="15" hidden="1" thickBot="1" x14ac:dyDescent="0.25">
      <c r="B147" s="377">
        <v>22050108</v>
      </c>
      <c r="C147" s="378" t="s">
        <v>1249</v>
      </c>
      <c r="D147" s="740" t="s">
        <v>1385</v>
      </c>
      <c r="E147" s="551"/>
      <c r="F147" s="552">
        <v>0</v>
      </c>
      <c r="G147" s="552"/>
    </row>
    <row r="148" spans="2:7" ht="15.75" thickBot="1" x14ac:dyDescent="0.3">
      <c r="B148" s="384"/>
      <c r="C148" s="385" t="s">
        <v>1250</v>
      </c>
      <c r="D148" s="741">
        <v>0</v>
      </c>
      <c r="E148" s="559">
        <f>SUM(E141:E147)</f>
        <v>1551290</v>
      </c>
      <c r="F148" s="560">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
        <v>1387</v>
      </c>
      <c r="E154" s="551"/>
      <c r="F154" s="552">
        <v>0</v>
      </c>
      <c r="G154" s="552"/>
    </row>
    <row r="155" spans="2:7" hidden="1" x14ac:dyDescent="0.2">
      <c r="B155" s="377">
        <v>22070102</v>
      </c>
      <c r="C155" s="378" t="s">
        <v>1254</v>
      </c>
      <c r="D155" s="740" t="s">
        <v>1388</v>
      </c>
      <c r="E155" s="551"/>
      <c r="F155" s="552">
        <v>0</v>
      </c>
      <c r="G155" s="552"/>
    </row>
    <row r="156" spans="2:7" hidden="1" x14ac:dyDescent="0.2">
      <c r="B156" s="377">
        <v>22070103</v>
      </c>
      <c r="C156" s="378" t="s">
        <v>1255</v>
      </c>
      <c r="D156" s="740" t="s">
        <v>1389</v>
      </c>
      <c r="E156" s="551"/>
      <c r="F156" s="552">
        <v>0</v>
      </c>
      <c r="G156" s="552"/>
    </row>
    <row r="157" spans="2:7" hidden="1" x14ac:dyDescent="0.2">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
        <v>1391</v>
      </c>
      <c r="E161" s="551"/>
      <c r="F161" s="552">
        <v>0</v>
      </c>
      <c r="G161" s="552"/>
    </row>
    <row r="162" spans="2:7" hidden="1" x14ac:dyDescent="0.2">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
        <v>1393</v>
      </c>
      <c r="E167" s="551"/>
      <c r="F167" s="552">
        <v>0</v>
      </c>
      <c r="G167" s="552"/>
    </row>
    <row r="168" spans="2:7" hidden="1" x14ac:dyDescent="0.2">
      <c r="B168" s="377">
        <v>23040102</v>
      </c>
      <c r="C168" s="378" t="s">
        <v>1263</v>
      </c>
      <c r="D168" s="740" t="s">
        <v>1394</v>
      </c>
      <c r="E168" s="551"/>
      <c r="F168" s="552">
        <v>0</v>
      </c>
      <c r="G168" s="552"/>
    </row>
    <row r="169" spans="2:7" hidden="1" x14ac:dyDescent="0.2">
      <c r="B169" s="377">
        <v>23040103</v>
      </c>
      <c r="C169" s="378" t="s">
        <v>1264</v>
      </c>
      <c r="D169" s="740" t="s">
        <v>1395</v>
      </c>
      <c r="E169" s="551"/>
      <c r="F169" s="552">
        <v>0</v>
      </c>
      <c r="G169" s="552"/>
    </row>
    <row r="170" spans="2:7" hidden="1" x14ac:dyDescent="0.2">
      <c r="B170" s="377">
        <v>23040104</v>
      </c>
      <c r="C170" s="378" t="s">
        <v>1265</v>
      </c>
      <c r="D170" s="740" t="s">
        <v>1396</v>
      </c>
      <c r="E170" s="551"/>
      <c r="F170" s="552">
        <v>0</v>
      </c>
      <c r="G170" s="552"/>
    </row>
    <row r="171" spans="2:7" hidden="1" x14ac:dyDescent="0.2">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t="15" thickBot="1" x14ac:dyDescent="0.25">
      <c r="B175" s="377">
        <v>23050101</v>
      </c>
      <c r="C175" s="378" t="s">
        <v>1276</v>
      </c>
      <c r="D175" s="740" t="s">
        <v>1398</v>
      </c>
      <c r="E175" s="551"/>
      <c r="F175" s="552">
        <v>10280000</v>
      </c>
      <c r="G175" s="552"/>
    </row>
    <row r="176" spans="2:7" ht="15" hidden="1" thickBot="1" x14ac:dyDescent="0.25">
      <c r="B176" s="377">
        <v>23050102</v>
      </c>
      <c r="C176" s="378" t="s">
        <v>1269</v>
      </c>
      <c r="D176" s="740" t="s">
        <v>1399</v>
      </c>
      <c r="E176" s="551"/>
      <c r="F176" s="552">
        <v>0</v>
      </c>
      <c r="G176" s="552"/>
    </row>
    <row r="177" spans="2:7" ht="15" hidden="1" thickBot="1" x14ac:dyDescent="0.25">
      <c r="B177" s="377">
        <v>23050103</v>
      </c>
      <c r="C177" s="378" t="s">
        <v>1270</v>
      </c>
      <c r="D177" s="740" t="s">
        <v>1400</v>
      </c>
      <c r="E177" s="551"/>
      <c r="F177" s="552">
        <v>0</v>
      </c>
      <c r="G177" s="552"/>
    </row>
    <row r="178" spans="2:7" ht="15" hidden="1" thickBot="1" x14ac:dyDescent="0.25">
      <c r="B178" s="377">
        <v>23050104</v>
      </c>
      <c r="C178" s="378" t="s">
        <v>1271</v>
      </c>
      <c r="D178" s="740" t="s">
        <v>1401</v>
      </c>
      <c r="E178" s="551"/>
      <c r="F178" s="552">
        <v>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0</v>
      </c>
      <c r="F180" s="560">
        <v>10280000</v>
      </c>
      <c r="G180" s="560"/>
    </row>
    <row r="181" spans="2:7" ht="19.5" thickBot="1" x14ac:dyDescent="0.35">
      <c r="B181" s="398"/>
      <c r="C181" s="399" t="s">
        <v>1273</v>
      </c>
      <c r="D181" s="399"/>
      <c r="E181" s="571">
        <f>E180+E172+E163+E158+E151+E148+E138+E134+E124+E113+E97+E88+E80+E69+E60+E56+E41+E26+E14</f>
        <v>7699370</v>
      </c>
      <c r="F181" s="572">
        <v>15000000</v>
      </c>
      <c r="G181" s="572"/>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8" t="s">
        <v>980</v>
      </c>
      <c r="C2" s="1008"/>
      <c r="D2" s="1008"/>
      <c r="E2" s="1008"/>
      <c r="F2" s="1008"/>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t="15" thickBot="1" x14ac:dyDescent="0.25">
      <c r="B10" s="377">
        <v>22020101</v>
      </c>
      <c r="C10" s="378" t="s">
        <v>1123</v>
      </c>
      <c r="D10" s="740" t="s">
        <v>1277</v>
      </c>
      <c r="E10" s="551">
        <v>189110</v>
      </c>
      <c r="F10" s="552">
        <v>0</v>
      </c>
      <c r="G10" s="552"/>
    </row>
    <row r="11" spans="2:7" ht="15" hidden="1" thickBot="1" x14ac:dyDescent="0.25">
      <c r="B11" s="377">
        <v>22020102</v>
      </c>
      <c r="C11" s="378" t="s">
        <v>1124</v>
      </c>
      <c r="D11" s="740" t="s">
        <v>1278</v>
      </c>
      <c r="E11" s="551"/>
      <c r="F11" s="552">
        <v>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189110</v>
      </c>
      <c r="F14" s="560">
        <v>0</v>
      </c>
      <c r="G14" s="560"/>
    </row>
    <row r="15" spans="2:7" ht="15.75" hidden="1" thickBot="1" x14ac:dyDescent="0.3">
      <c r="B15" s="373">
        <v>22020200</v>
      </c>
      <c r="C15" s="374" t="s">
        <v>56</v>
      </c>
      <c r="D15" s="742"/>
      <c r="E15" s="548"/>
      <c r="F15" s="549"/>
      <c r="G15" s="549"/>
    </row>
    <row r="16" spans="2:7" ht="15" hidden="1" thickBot="1" x14ac:dyDescent="0.25">
      <c r="B16" s="377">
        <v>22020201</v>
      </c>
      <c r="C16" s="378" t="s">
        <v>1128</v>
      </c>
      <c r="D16" s="740" t="s">
        <v>1281</v>
      </c>
      <c r="E16" s="551"/>
      <c r="F16" s="552">
        <v>0</v>
      </c>
      <c r="G16" s="552"/>
    </row>
    <row r="17" spans="2:7" ht="15" hidden="1" thickBot="1" x14ac:dyDescent="0.25">
      <c r="B17" s="377">
        <v>22020202</v>
      </c>
      <c r="C17" s="378" t="s">
        <v>1129</v>
      </c>
      <c r="D17" s="740" t="s">
        <v>1282</v>
      </c>
      <c r="E17" s="551"/>
      <c r="F17" s="552">
        <v>0</v>
      </c>
      <c r="G17" s="552"/>
    </row>
    <row r="18" spans="2:7" ht="15" hidden="1" thickBot="1" x14ac:dyDescent="0.25">
      <c r="B18" s="377">
        <v>22020203</v>
      </c>
      <c r="C18" s="378" t="s">
        <v>1130</v>
      </c>
      <c r="D18" s="740" t="s">
        <v>1283</v>
      </c>
      <c r="E18" s="551"/>
      <c r="F18" s="552">
        <v>0</v>
      </c>
      <c r="G18" s="552"/>
    </row>
    <row r="19" spans="2:7" ht="15" hidden="1" thickBot="1" x14ac:dyDescent="0.25">
      <c r="B19" s="377">
        <v>22020204</v>
      </c>
      <c r="C19" s="378" t="s">
        <v>1131</v>
      </c>
      <c r="D19" s="740" t="s">
        <v>1284</v>
      </c>
      <c r="E19" s="551"/>
      <c r="F19" s="552">
        <v>0</v>
      </c>
      <c r="G19" s="552"/>
    </row>
    <row r="20" spans="2:7" ht="15" hidden="1" thickBot="1" x14ac:dyDescent="0.25">
      <c r="B20" s="377">
        <v>22020205</v>
      </c>
      <c r="C20" s="378" t="s">
        <v>1132</v>
      </c>
      <c r="D20" s="740" t="s">
        <v>1285</v>
      </c>
      <c r="E20" s="551"/>
      <c r="F20" s="552">
        <v>0</v>
      </c>
      <c r="G20" s="552"/>
    </row>
    <row r="21" spans="2:7" ht="15" hidden="1" thickBot="1" x14ac:dyDescent="0.25">
      <c r="B21" s="377">
        <v>22020206</v>
      </c>
      <c r="C21" s="378" t="s">
        <v>1133</v>
      </c>
      <c r="D21" s="740" t="s">
        <v>1286</v>
      </c>
      <c r="E21" s="551"/>
      <c r="F21" s="552">
        <v>0</v>
      </c>
      <c r="G21" s="552"/>
    </row>
    <row r="22" spans="2:7" ht="15" hidden="1" thickBot="1" x14ac:dyDescent="0.25">
      <c r="B22" s="377">
        <v>22020207</v>
      </c>
      <c r="C22" s="378" t="s">
        <v>1134</v>
      </c>
      <c r="D22" s="740" t="s">
        <v>1287</v>
      </c>
      <c r="E22" s="551"/>
      <c r="F22" s="552">
        <v>0</v>
      </c>
      <c r="G22" s="552"/>
    </row>
    <row r="23" spans="2:7" ht="15" hidden="1" thickBot="1" x14ac:dyDescent="0.25">
      <c r="B23" s="377">
        <v>22020208</v>
      </c>
      <c r="C23" s="378" t="s">
        <v>1135</v>
      </c>
      <c r="D23" s="740" t="s">
        <v>1288</v>
      </c>
      <c r="E23" s="551"/>
      <c r="F23" s="552">
        <v>0</v>
      </c>
      <c r="G23" s="552"/>
    </row>
    <row r="24" spans="2:7" ht="15" hidden="1" thickBot="1" x14ac:dyDescent="0.25">
      <c r="B24" s="377">
        <v>22020209</v>
      </c>
      <c r="C24" s="378" t="s">
        <v>1136</v>
      </c>
      <c r="D24" s="740" t="s">
        <v>1289</v>
      </c>
      <c r="E24" s="551"/>
      <c r="F24" s="552">
        <v>0</v>
      </c>
      <c r="G24" s="552"/>
    </row>
    <row r="25" spans="2:7" ht="15" hidden="1" thickBot="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ht="15" x14ac:dyDescent="0.25">
      <c r="B27" s="373">
        <v>22020300</v>
      </c>
      <c r="C27" s="374" t="s">
        <v>58</v>
      </c>
      <c r="D27" s="742"/>
      <c r="E27" s="548"/>
      <c r="F27" s="549"/>
      <c r="G27" s="549"/>
    </row>
    <row r="28" spans="2:7" x14ac:dyDescent="0.2">
      <c r="B28" s="377">
        <v>22020301</v>
      </c>
      <c r="C28" s="378" t="s">
        <v>1139</v>
      </c>
      <c r="D28" s="740" t="s">
        <v>1291</v>
      </c>
      <c r="E28" s="551">
        <v>945550</v>
      </c>
      <c r="F28" s="552">
        <v>0</v>
      </c>
      <c r="G28" s="552"/>
    </row>
    <row r="29" spans="2:7" hidden="1" x14ac:dyDescent="0.2">
      <c r="B29" s="377">
        <v>22020302</v>
      </c>
      <c r="C29" s="378" t="s">
        <v>1140</v>
      </c>
      <c r="D29" s="740" t="s">
        <v>1292</v>
      </c>
      <c r="E29" s="551"/>
      <c r="F29" s="552">
        <v>0</v>
      </c>
      <c r="G29" s="552"/>
    </row>
    <row r="30" spans="2:7" hidden="1" x14ac:dyDescent="0.2">
      <c r="B30" s="377">
        <v>22020303</v>
      </c>
      <c r="C30" s="378" t="s">
        <v>1141</v>
      </c>
      <c r="D30" s="740" t="s">
        <v>1293</v>
      </c>
      <c r="E30" s="551"/>
      <c r="F30" s="552">
        <v>0</v>
      </c>
      <c r="G30" s="552"/>
    </row>
    <row r="31" spans="2:7" hidden="1" x14ac:dyDescent="0.2">
      <c r="B31" s="377">
        <v>22020304</v>
      </c>
      <c r="C31" s="378" t="s">
        <v>1142</v>
      </c>
      <c r="D31" s="740" t="s">
        <v>1294</v>
      </c>
      <c r="E31" s="551"/>
      <c r="F31" s="552">
        <v>0</v>
      </c>
      <c r="G31" s="552"/>
    </row>
    <row r="32" spans="2:7" hidden="1" x14ac:dyDescent="0.2">
      <c r="B32" s="377">
        <v>22020305</v>
      </c>
      <c r="C32" s="378" t="s">
        <v>1143</v>
      </c>
      <c r="D32" s="740" t="s">
        <v>1295</v>
      </c>
      <c r="E32" s="551"/>
      <c r="F32" s="552">
        <v>0</v>
      </c>
      <c r="G32" s="552"/>
    </row>
    <row r="33" spans="2:7" ht="15" thickBot="1" x14ac:dyDescent="0.25">
      <c r="B33" s="377">
        <v>22020306</v>
      </c>
      <c r="C33" s="378" t="s">
        <v>1144</v>
      </c>
      <c r="D33" s="740" t="s">
        <v>1296</v>
      </c>
      <c r="E33" s="551"/>
      <c r="F33" s="552">
        <v>0</v>
      </c>
      <c r="G33" s="552"/>
    </row>
    <row r="34" spans="2:7" ht="15" hidden="1" thickBot="1" x14ac:dyDescent="0.25">
      <c r="B34" s="377">
        <v>22020307</v>
      </c>
      <c r="C34" s="378" t="s">
        <v>1145</v>
      </c>
      <c r="D34" s="740" t="s">
        <v>1297</v>
      </c>
      <c r="E34" s="551"/>
      <c r="F34" s="552">
        <v>0</v>
      </c>
      <c r="G34" s="552"/>
    </row>
    <row r="35" spans="2:7" ht="15" hidden="1" thickBot="1" x14ac:dyDescent="0.25">
      <c r="B35" s="377">
        <v>22020308</v>
      </c>
      <c r="C35" s="378" t="s">
        <v>1146</v>
      </c>
      <c r="D35" s="740" t="s">
        <v>1298</v>
      </c>
      <c r="E35" s="551"/>
      <c r="F35" s="552">
        <v>0</v>
      </c>
      <c r="G35" s="552"/>
    </row>
    <row r="36" spans="2:7" ht="15" hidden="1" thickBot="1" x14ac:dyDescent="0.25">
      <c r="B36" s="377">
        <v>22020309</v>
      </c>
      <c r="C36" s="378" t="s">
        <v>1147</v>
      </c>
      <c r="D36" s="740" t="s">
        <v>1299</v>
      </c>
      <c r="E36" s="551"/>
      <c r="F36" s="552">
        <v>0</v>
      </c>
      <c r="G36" s="552"/>
    </row>
    <row r="37" spans="2:7" ht="15" hidden="1"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945550</v>
      </c>
      <c r="F41" s="560">
        <f>SUM(F28:F40)</f>
        <v>0</v>
      </c>
      <c r="G41" s="560"/>
    </row>
    <row r="42" spans="2:7" ht="15" x14ac:dyDescent="0.25">
      <c r="B42" s="373">
        <v>22020400</v>
      </c>
      <c r="C42" s="374" t="s">
        <v>60</v>
      </c>
      <c r="D42" s="742"/>
      <c r="E42" s="548"/>
      <c r="F42" s="549"/>
      <c r="G42" s="549"/>
    </row>
    <row r="43" spans="2:7" x14ac:dyDescent="0.2">
      <c r="B43" s="377">
        <v>22020401</v>
      </c>
      <c r="C43" s="378" t="s">
        <v>1153</v>
      </c>
      <c r="D43" s="740" t="s">
        <v>1304</v>
      </c>
      <c r="E43" s="551">
        <v>2521480</v>
      </c>
      <c r="F43" s="552">
        <v>3000000</v>
      </c>
      <c r="G43" s="552"/>
    </row>
    <row r="44" spans="2:7" hidden="1" x14ac:dyDescent="0.2">
      <c r="B44" s="377">
        <v>22020402</v>
      </c>
      <c r="C44" s="378" t="s">
        <v>1154</v>
      </c>
      <c r="D44" s="740" t="s">
        <v>1305</v>
      </c>
      <c r="E44" s="551"/>
      <c r="F44" s="552">
        <v>0</v>
      </c>
      <c r="G44" s="552"/>
    </row>
    <row r="45" spans="2:7" hidden="1" x14ac:dyDescent="0.2">
      <c r="B45" s="377">
        <v>22020403</v>
      </c>
      <c r="C45" s="378" t="s">
        <v>1155</v>
      </c>
      <c r="D45" s="740" t="s">
        <v>1306</v>
      </c>
      <c r="E45" s="551"/>
      <c r="F45" s="552">
        <v>0</v>
      </c>
      <c r="G45" s="552"/>
    </row>
    <row r="46" spans="2:7" hidden="1" x14ac:dyDescent="0.2">
      <c r="B46" s="377">
        <v>22020404</v>
      </c>
      <c r="C46" s="378" t="s">
        <v>1156</v>
      </c>
      <c r="D46" s="740" t="s">
        <v>1307</v>
      </c>
      <c r="E46" s="551"/>
      <c r="F46" s="552">
        <v>0</v>
      </c>
      <c r="G46" s="552"/>
    </row>
    <row r="47" spans="2:7" hidden="1" x14ac:dyDescent="0.2">
      <c r="B47" s="377">
        <v>22020405</v>
      </c>
      <c r="C47" s="378" t="s">
        <v>1157</v>
      </c>
      <c r="D47" s="740" t="s">
        <v>1308</v>
      </c>
      <c r="E47" s="551"/>
      <c r="F47" s="552">
        <v>0</v>
      </c>
      <c r="G47" s="552"/>
    </row>
    <row r="48" spans="2:7" ht="15" thickBot="1" x14ac:dyDescent="0.25">
      <c r="B48" s="377">
        <v>22020406</v>
      </c>
      <c r="C48" s="378" t="s">
        <v>1158</v>
      </c>
      <c r="D48" s="740" t="s">
        <v>1309</v>
      </c>
      <c r="E48" s="551">
        <v>315180</v>
      </c>
      <c r="F48" s="552">
        <v>0</v>
      </c>
      <c r="G48" s="552"/>
    </row>
    <row r="49" spans="2:7" ht="15" hidden="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2836660</v>
      </c>
      <c r="F56" s="560">
        <f>SUM(F43:F55)</f>
        <v>3000000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269460</v>
      </c>
      <c r="F58" s="552">
        <v>0</v>
      </c>
      <c r="G58" s="552"/>
    </row>
    <row r="59" spans="2:7" ht="15" hidden="1" thickBot="1" x14ac:dyDescent="0.25">
      <c r="B59" s="377">
        <v>22020502</v>
      </c>
      <c r="C59" s="378" t="s">
        <v>1169</v>
      </c>
      <c r="D59" s="740" t="s">
        <v>1318</v>
      </c>
      <c r="E59" s="551"/>
      <c r="F59" s="552">
        <v>0</v>
      </c>
      <c r="G59" s="552"/>
    </row>
    <row r="60" spans="2:7" ht="15.75" thickBot="1" x14ac:dyDescent="0.3">
      <c r="B60" s="384"/>
      <c r="C60" s="385" t="s">
        <v>1170</v>
      </c>
      <c r="D60" s="741">
        <v>0</v>
      </c>
      <c r="E60" s="560">
        <f>SUM(E58:E59)</f>
        <v>269460</v>
      </c>
      <c r="F60" s="560">
        <f>SUM(F58:F59)</f>
        <v>0</v>
      </c>
      <c r="G60" s="560"/>
    </row>
    <row r="61" spans="2:7" ht="15" hidden="1"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idden="1" x14ac:dyDescent="0.2">
      <c r="B63" s="377">
        <v>22020602</v>
      </c>
      <c r="C63" s="378" t="s">
        <v>1172</v>
      </c>
      <c r="D63" s="740" t="s">
        <v>1320</v>
      </c>
      <c r="E63" s="551"/>
      <c r="F63" s="552">
        <v>0</v>
      </c>
      <c r="G63" s="552"/>
    </row>
    <row r="64" spans="2:7" hidden="1" x14ac:dyDescent="0.2">
      <c r="B64" s="377">
        <v>22020603</v>
      </c>
      <c r="C64" s="378" t="s">
        <v>1173</v>
      </c>
      <c r="D64" s="740" t="s">
        <v>1321</v>
      </c>
      <c r="E64" s="551"/>
      <c r="F64" s="552">
        <v>0</v>
      </c>
      <c r="G64" s="552"/>
    </row>
    <row r="65" spans="2:7" hidden="1" x14ac:dyDescent="0.2">
      <c r="B65" s="377">
        <v>22020604</v>
      </c>
      <c r="C65" s="378" t="s">
        <v>1174</v>
      </c>
      <c r="D65" s="740" t="s">
        <v>1322</v>
      </c>
      <c r="E65" s="551"/>
      <c r="F65" s="552">
        <v>0</v>
      </c>
      <c r="G65" s="552"/>
    </row>
    <row r="66" spans="2:7" hidden="1" x14ac:dyDescent="0.2">
      <c r="B66" s="377">
        <v>22020605</v>
      </c>
      <c r="C66" s="378" t="s">
        <v>1175</v>
      </c>
      <c r="D66" s="740" t="s">
        <v>1323</v>
      </c>
      <c r="E66" s="551"/>
      <c r="F66" s="552">
        <v>0</v>
      </c>
      <c r="G66" s="552"/>
    </row>
    <row r="67" spans="2:7" hidden="1" x14ac:dyDescent="0.2">
      <c r="B67" s="377">
        <v>22020606</v>
      </c>
      <c r="C67" s="378" t="s">
        <v>1176</v>
      </c>
      <c r="D67" s="740" t="s">
        <v>1324</v>
      </c>
      <c r="E67" s="551"/>
      <c r="F67" s="552">
        <v>0</v>
      </c>
      <c r="G67" s="552"/>
    </row>
    <row r="68" spans="2:7" hidden="1" x14ac:dyDescent="0.2">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 x14ac:dyDescent="0.25">
      <c r="B70" s="373">
        <v>22020700</v>
      </c>
      <c r="C70" s="374" t="s">
        <v>66</v>
      </c>
      <c r="D70" s="742"/>
      <c r="E70" s="548"/>
      <c r="F70" s="549"/>
      <c r="G70" s="549"/>
    </row>
    <row r="71" spans="2:7" ht="15" thickBot="1" x14ac:dyDescent="0.25">
      <c r="B71" s="377">
        <v>22020701</v>
      </c>
      <c r="C71" s="378" t="s">
        <v>1179</v>
      </c>
      <c r="D71" s="740" t="s">
        <v>1326</v>
      </c>
      <c r="E71" s="551">
        <v>1891110</v>
      </c>
      <c r="F71" s="552">
        <v>4000000</v>
      </c>
      <c r="G71" s="552"/>
    </row>
    <row r="72" spans="2:7" ht="15" hidden="1" thickBot="1" x14ac:dyDescent="0.25">
      <c r="B72" s="377">
        <v>22020702</v>
      </c>
      <c r="C72" s="378" t="s">
        <v>1180</v>
      </c>
      <c r="D72" s="740" t="s">
        <v>1327</v>
      </c>
      <c r="E72" s="551"/>
      <c r="F72" s="552">
        <v>0</v>
      </c>
      <c r="G72" s="552"/>
    </row>
    <row r="73" spans="2:7" ht="15" hidden="1" thickBot="1" x14ac:dyDescent="0.25">
      <c r="B73" s="377">
        <v>22020703</v>
      </c>
      <c r="C73" s="378" t="s">
        <v>1181</v>
      </c>
      <c r="D73" s="740" t="s">
        <v>1328</v>
      </c>
      <c r="E73" s="551"/>
      <c r="F73" s="552">
        <v>0</v>
      </c>
      <c r="G73" s="552"/>
    </row>
    <row r="74" spans="2:7" ht="15" hidden="1" thickBot="1" x14ac:dyDescent="0.25">
      <c r="B74" s="377">
        <v>22020704</v>
      </c>
      <c r="C74" s="378" t="s">
        <v>1182</v>
      </c>
      <c r="D74" s="740" t="s">
        <v>1329</v>
      </c>
      <c r="E74" s="551"/>
      <c r="F74" s="552">
        <v>0</v>
      </c>
      <c r="G74" s="552"/>
    </row>
    <row r="75" spans="2:7" ht="15" hidden="1" thickBot="1" x14ac:dyDescent="0.25">
      <c r="B75" s="377">
        <v>22020705</v>
      </c>
      <c r="C75" s="378" t="s">
        <v>1183</v>
      </c>
      <c r="D75" s="740" t="s">
        <v>1330</v>
      </c>
      <c r="E75" s="551"/>
      <c r="F75" s="552">
        <v>0</v>
      </c>
      <c r="G75" s="552"/>
    </row>
    <row r="76" spans="2:7" ht="15" hidden="1" thickBot="1" x14ac:dyDescent="0.25">
      <c r="B76" s="377">
        <v>22020706</v>
      </c>
      <c r="C76" s="378" t="s">
        <v>1184</v>
      </c>
      <c r="D76" s="740" t="s">
        <v>1331</v>
      </c>
      <c r="E76" s="551"/>
      <c r="F76" s="552">
        <v>0</v>
      </c>
      <c r="G76" s="552"/>
    </row>
    <row r="77" spans="2:7" ht="15" hidden="1" thickBot="1" x14ac:dyDescent="0.25">
      <c r="B77" s="377">
        <v>22020707</v>
      </c>
      <c r="C77" s="378" t="s">
        <v>1185</v>
      </c>
      <c r="D77" s="740" t="s">
        <v>1332</v>
      </c>
      <c r="E77" s="551"/>
      <c r="F77" s="552">
        <v>0</v>
      </c>
      <c r="G77" s="552"/>
    </row>
    <row r="78" spans="2:7" ht="15" hidden="1" thickBot="1" x14ac:dyDescent="0.25">
      <c r="B78" s="377">
        <v>22020708</v>
      </c>
      <c r="C78" s="378" t="s">
        <v>1186</v>
      </c>
      <c r="D78" s="740" t="s">
        <v>1333</v>
      </c>
      <c r="E78" s="551"/>
      <c r="F78" s="552">
        <v>0</v>
      </c>
      <c r="G78" s="552"/>
    </row>
    <row r="79" spans="2:7" ht="15" hidden="1" thickBot="1" x14ac:dyDescent="0.25">
      <c r="B79" s="377">
        <v>22020709</v>
      </c>
      <c r="C79" s="378" t="s">
        <v>1187</v>
      </c>
      <c r="D79" s="740" t="s">
        <v>1334</v>
      </c>
      <c r="E79" s="551"/>
      <c r="F79" s="552">
        <v>0</v>
      </c>
      <c r="G79" s="552"/>
    </row>
    <row r="80" spans="2:7" ht="15.75" thickBot="1" x14ac:dyDescent="0.3">
      <c r="B80" s="384"/>
      <c r="C80" s="385" t="s">
        <v>1188</v>
      </c>
      <c r="D80" s="741">
        <v>0</v>
      </c>
      <c r="E80" s="559">
        <f>SUM(E71:E79)</f>
        <v>1891110</v>
      </c>
      <c r="F80" s="560">
        <v>4000000</v>
      </c>
      <c r="G80" s="560"/>
    </row>
    <row r="81" spans="2:7" ht="15" x14ac:dyDescent="0.25">
      <c r="B81" s="373">
        <v>22020800</v>
      </c>
      <c r="C81" s="374" t="s">
        <v>68</v>
      </c>
      <c r="D81" s="742"/>
      <c r="E81" s="548"/>
      <c r="F81" s="549"/>
      <c r="G81" s="549"/>
    </row>
    <row r="82" spans="2:7" ht="15" thickBot="1" x14ac:dyDescent="0.25">
      <c r="B82" s="377">
        <v>22020801</v>
      </c>
      <c r="C82" s="378" t="s">
        <v>1189</v>
      </c>
      <c r="D82" s="740" t="s">
        <v>1335</v>
      </c>
      <c r="E82" s="551">
        <v>3151840</v>
      </c>
      <c r="F82" s="552">
        <v>3000000</v>
      </c>
      <c r="G82" s="552"/>
    </row>
    <row r="83" spans="2:7" ht="15" hidden="1" thickBot="1" x14ac:dyDescent="0.25">
      <c r="B83" s="377">
        <v>22020802</v>
      </c>
      <c r="C83" s="378" t="s">
        <v>1190</v>
      </c>
      <c r="D83" s="740" t="s">
        <v>1336</v>
      </c>
      <c r="E83" s="551"/>
      <c r="F83" s="552">
        <v>0</v>
      </c>
      <c r="G83" s="552"/>
    </row>
    <row r="84" spans="2:7" ht="15" hidden="1" thickBot="1" x14ac:dyDescent="0.25">
      <c r="B84" s="377">
        <v>22020803</v>
      </c>
      <c r="C84" s="378" t="s">
        <v>1191</v>
      </c>
      <c r="D84" s="740" t="s">
        <v>1337</v>
      </c>
      <c r="E84" s="551"/>
      <c r="F84" s="552">
        <v>0</v>
      </c>
      <c r="G84" s="552"/>
    </row>
    <row r="85" spans="2:7" ht="15" hidden="1" thickBot="1" x14ac:dyDescent="0.25">
      <c r="B85" s="377">
        <v>22020804</v>
      </c>
      <c r="C85" s="378" t="s">
        <v>1192</v>
      </c>
      <c r="D85" s="740" t="s">
        <v>1338</v>
      </c>
      <c r="E85" s="551"/>
      <c r="F85" s="552">
        <v>0</v>
      </c>
      <c r="G85" s="552"/>
    </row>
    <row r="86" spans="2:7" ht="15" hidden="1" thickBot="1" x14ac:dyDescent="0.25">
      <c r="B86" s="377">
        <v>22020805</v>
      </c>
      <c r="C86" s="378" t="s">
        <v>1193</v>
      </c>
      <c r="D86" s="740" t="s">
        <v>1339</v>
      </c>
      <c r="E86" s="551"/>
      <c r="F86" s="552">
        <v>0</v>
      </c>
      <c r="G86" s="552"/>
    </row>
    <row r="87" spans="2:7" ht="15" hidden="1" thickBot="1" x14ac:dyDescent="0.25">
      <c r="B87" s="377">
        <v>22020806</v>
      </c>
      <c r="C87" s="378" t="s">
        <v>1194</v>
      </c>
      <c r="D87" s="740" t="s">
        <v>1340</v>
      </c>
      <c r="E87" s="551"/>
      <c r="F87" s="552">
        <v>0</v>
      </c>
      <c r="G87" s="552"/>
    </row>
    <row r="88" spans="2:7" ht="15.75" thickBot="1" x14ac:dyDescent="0.3">
      <c r="B88" s="384"/>
      <c r="C88" s="385" t="s">
        <v>1195</v>
      </c>
      <c r="D88" s="741">
        <v>0</v>
      </c>
      <c r="E88" s="559">
        <f>SUM(E82:E87)</f>
        <v>3151840</v>
      </c>
      <c r="F88" s="560">
        <v>3000000</v>
      </c>
      <c r="G88" s="560"/>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hidden="1" x14ac:dyDescent="0.25">
      <c r="B98" s="373">
        <v>22021000</v>
      </c>
      <c r="C98" s="374" t="s">
        <v>72</v>
      </c>
      <c r="D98" s="742"/>
      <c r="E98" s="548"/>
      <c r="F98" s="549"/>
      <c r="G98" s="549"/>
    </row>
    <row r="99" spans="2:7" hidden="1" x14ac:dyDescent="0.2">
      <c r="B99" s="377">
        <v>22021001</v>
      </c>
      <c r="C99" s="378" t="s">
        <v>1204</v>
      </c>
      <c r="D99" s="740" t="s">
        <v>1348</v>
      </c>
      <c r="E99" s="551"/>
      <c r="F99" s="552">
        <v>0</v>
      </c>
      <c r="G99" s="552"/>
    </row>
    <row r="100" spans="2:7" hidden="1" x14ac:dyDescent="0.2">
      <c r="B100" s="377">
        <v>22021002</v>
      </c>
      <c r="C100" s="378" t="s">
        <v>1205</v>
      </c>
      <c r="D100" s="740" t="s">
        <v>1349</v>
      </c>
      <c r="E100" s="551"/>
      <c r="F100" s="552">
        <v>0</v>
      </c>
      <c r="G100" s="552"/>
    </row>
    <row r="101" spans="2:7" x14ac:dyDescent="0.2">
      <c r="B101" s="377">
        <v>22021003</v>
      </c>
      <c r="C101" s="378" t="s">
        <v>1206</v>
      </c>
      <c r="D101" s="740" t="s">
        <v>1350</v>
      </c>
      <c r="E101" s="551">
        <v>6303690</v>
      </c>
      <c r="F101" s="552">
        <v>7000000</v>
      </c>
      <c r="G101" s="552"/>
    </row>
    <row r="102" spans="2:7" hidden="1" x14ac:dyDescent="0.2">
      <c r="B102" s="377">
        <v>22021004</v>
      </c>
      <c r="C102" s="378" t="s">
        <v>1207</v>
      </c>
      <c r="D102" s="740" t="s">
        <v>1351</v>
      </c>
      <c r="E102" s="551"/>
      <c r="F102" s="552">
        <v>0</v>
      </c>
      <c r="G102" s="552"/>
    </row>
    <row r="103" spans="2:7" hidden="1" x14ac:dyDescent="0.2">
      <c r="B103" s="377">
        <v>22021006</v>
      </c>
      <c r="C103" s="378" t="s">
        <v>1208</v>
      </c>
      <c r="D103" s="740" t="s">
        <v>1352</v>
      </c>
      <c r="E103" s="551"/>
      <c r="F103" s="552">
        <v>0</v>
      </c>
      <c r="G103" s="552"/>
    </row>
    <row r="104" spans="2:7" hidden="1" x14ac:dyDescent="0.2">
      <c r="B104" s="377">
        <v>22021007</v>
      </c>
      <c r="C104" s="378" t="s">
        <v>1209</v>
      </c>
      <c r="D104" s="740" t="s">
        <v>1353</v>
      </c>
      <c r="E104" s="551"/>
      <c r="F104" s="552">
        <v>0</v>
      </c>
      <c r="G104" s="552"/>
    </row>
    <row r="105" spans="2:7" hidden="1" x14ac:dyDescent="0.2">
      <c r="B105" s="377">
        <v>22021008</v>
      </c>
      <c r="C105" s="378" t="s">
        <v>1210</v>
      </c>
      <c r="D105" s="740" t="s">
        <v>1354</v>
      </c>
      <c r="E105" s="551"/>
      <c r="F105" s="552">
        <v>0</v>
      </c>
      <c r="G105" s="552"/>
    </row>
    <row r="106" spans="2:7" hidden="1" x14ac:dyDescent="0.2">
      <c r="B106" s="377">
        <v>22021009</v>
      </c>
      <c r="C106" s="378" t="s">
        <v>1211</v>
      </c>
      <c r="D106" s="740" t="s">
        <v>1355</v>
      </c>
      <c r="E106" s="551"/>
      <c r="F106" s="552">
        <v>0</v>
      </c>
      <c r="G106" s="552"/>
    </row>
    <row r="107" spans="2:7" hidden="1" x14ac:dyDescent="0.2">
      <c r="B107" s="377">
        <v>22021010</v>
      </c>
      <c r="C107" s="378" t="s">
        <v>1212</v>
      </c>
      <c r="D107" s="740" t="s">
        <v>1356</v>
      </c>
      <c r="E107" s="551"/>
      <c r="F107" s="552">
        <v>0</v>
      </c>
      <c r="G107" s="552"/>
    </row>
    <row r="108" spans="2:7" hidden="1" x14ac:dyDescent="0.2">
      <c r="B108" s="377">
        <v>22021014</v>
      </c>
      <c r="C108" s="378" t="s">
        <v>1213</v>
      </c>
      <c r="D108" s="740" t="s">
        <v>1357</v>
      </c>
      <c r="E108" s="551"/>
      <c r="F108" s="552">
        <v>0</v>
      </c>
      <c r="G108" s="552"/>
    </row>
    <row r="109" spans="2:7" hidden="1" x14ac:dyDescent="0.2">
      <c r="B109" s="377">
        <v>22021020</v>
      </c>
      <c r="C109" s="378" t="s">
        <v>1214</v>
      </c>
      <c r="D109" s="740" t="s">
        <v>1358</v>
      </c>
      <c r="E109" s="551"/>
      <c r="F109" s="552">
        <v>0</v>
      </c>
      <c r="G109" s="552"/>
    </row>
    <row r="110" spans="2:7" hidden="1" x14ac:dyDescent="0.2">
      <c r="B110" s="377">
        <v>22021037</v>
      </c>
      <c r="C110" s="378" t="s">
        <v>1215</v>
      </c>
      <c r="D110" s="740" t="s">
        <v>1359</v>
      </c>
      <c r="E110" s="551"/>
      <c r="F110" s="552">
        <v>0</v>
      </c>
      <c r="G110" s="552"/>
    </row>
    <row r="111" spans="2:7" ht="15" thickBot="1" x14ac:dyDescent="0.25">
      <c r="B111" s="377">
        <v>22021041</v>
      </c>
      <c r="C111" s="378" t="s">
        <v>1216</v>
      </c>
      <c r="D111" s="740" t="s">
        <v>1360</v>
      </c>
      <c r="E111" s="551">
        <v>4412580</v>
      </c>
      <c r="F111" s="552">
        <v>6000000</v>
      </c>
      <c r="G111" s="552"/>
    </row>
    <row r="112" spans="2:7" ht="15" hidden="1" thickBot="1" x14ac:dyDescent="0.25">
      <c r="B112" s="377">
        <v>22021042</v>
      </c>
      <c r="C112" s="378" t="s">
        <v>1217</v>
      </c>
      <c r="D112" s="740" t="s">
        <v>1361</v>
      </c>
      <c r="E112" s="551"/>
      <c r="F112" s="552">
        <v>0</v>
      </c>
      <c r="G112" s="552"/>
    </row>
    <row r="113" spans="2:7" ht="15.75" thickBot="1" x14ac:dyDescent="0.3">
      <c r="B113" s="384"/>
      <c r="C113" s="385" t="s">
        <v>1219</v>
      </c>
      <c r="D113" s="741">
        <v>0</v>
      </c>
      <c r="E113" s="560">
        <f>SUM(E99:E112)</f>
        <v>10716270</v>
      </c>
      <c r="F113" s="560">
        <f>SUM(F99:F112)</f>
        <v>13000000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 hidden="1" thickBot="1" x14ac:dyDescent="0.25">
      <c r="B116" s="377">
        <v>22030101</v>
      </c>
      <c r="C116" s="378" t="s">
        <v>1221</v>
      </c>
      <c r="D116" s="740" t="s">
        <v>1362</v>
      </c>
      <c r="E116" s="551"/>
      <c r="F116" s="552">
        <v>0</v>
      </c>
      <c r="G116" s="552"/>
    </row>
    <row r="117" spans="2:7" ht="15" hidden="1" thickBot="1" x14ac:dyDescent="0.25">
      <c r="B117" s="377">
        <v>22030102</v>
      </c>
      <c r="C117" s="378" t="s">
        <v>1222</v>
      </c>
      <c r="D117" s="740" t="s">
        <v>1363</v>
      </c>
      <c r="E117" s="551"/>
      <c r="F117" s="552">
        <v>0</v>
      </c>
      <c r="G117" s="552"/>
    </row>
    <row r="118" spans="2:7" ht="15" hidden="1" thickBot="1" x14ac:dyDescent="0.25">
      <c r="B118" s="377">
        <v>22030103</v>
      </c>
      <c r="C118" s="378" t="s">
        <v>1223</v>
      </c>
      <c r="D118" s="740" t="s">
        <v>1364</v>
      </c>
      <c r="E118" s="551"/>
      <c r="F118" s="552">
        <v>0</v>
      </c>
      <c r="G118" s="552"/>
    </row>
    <row r="119" spans="2:7" ht="15" hidden="1" thickBot="1" x14ac:dyDescent="0.25">
      <c r="B119" s="377">
        <v>22030104</v>
      </c>
      <c r="C119" s="378" t="s">
        <v>1224</v>
      </c>
      <c r="D119" s="740" t="s">
        <v>1365</v>
      </c>
      <c r="E119" s="551"/>
      <c r="F119" s="552">
        <v>0</v>
      </c>
      <c r="G119" s="552"/>
    </row>
    <row r="120" spans="2:7" ht="15" hidden="1" thickBot="1" x14ac:dyDescent="0.25">
      <c r="B120" s="377">
        <v>22030105</v>
      </c>
      <c r="C120" s="378" t="s">
        <v>1225</v>
      </c>
      <c r="D120" s="740" t="s">
        <v>1366</v>
      </c>
      <c r="E120" s="551"/>
      <c r="F120" s="552">
        <v>0</v>
      </c>
      <c r="G120" s="552"/>
    </row>
    <row r="121" spans="2:7" ht="15" hidden="1" thickBot="1" x14ac:dyDescent="0.25">
      <c r="B121" s="377">
        <v>22030106</v>
      </c>
      <c r="C121" s="378" t="s">
        <v>688</v>
      </c>
      <c r="D121" s="740" t="s">
        <v>1367</v>
      </c>
      <c r="E121" s="551"/>
      <c r="F121" s="552">
        <v>0</v>
      </c>
      <c r="G121" s="552"/>
    </row>
    <row r="122" spans="2:7" ht="15" hidden="1" thickBot="1" x14ac:dyDescent="0.25">
      <c r="B122" s="377">
        <v>22030107</v>
      </c>
      <c r="C122" s="378" t="s">
        <v>1226</v>
      </c>
      <c r="D122" s="740" t="s">
        <v>1368</v>
      </c>
      <c r="E122" s="551"/>
      <c r="F122" s="552">
        <v>0</v>
      </c>
      <c r="G122" s="552"/>
    </row>
    <row r="123" spans="2:7" ht="15" hidden="1" thickBot="1" x14ac:dyDescent="0.25">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 hidden="1" thickBot="1" x14ac:dyDescent="0.25">
      <c r="B127" s="377">
        <v>22040101</v>
      </c>
      <c r="C127" s="378" t="s">
        <v>1231</v>
      </c>
      <c r="D127" s="740" t="s">
        <v>1370</v>
      </c>
      <c r="E127" s="551"/>
      <c r="F127" s="552">
        <v>0</v>
      </c>
      <c r="G127" s="552"/>
    </row>
    <row r="128" spans="2:7" ht="15" hidden="1" thickBot="1" x14ac:dyDescent="0.25">
      <c r="B128" s="377">
        <v>22040103</v>
      </c>
      <c r="C128" s="378" t="s">
        <v>1232</v>
      </c>
      <c r="D128" s="740" t="s">
        <v>1371</v>
      </c>
      <c r="E128" s="551"/>
      <c r="F128" s="552">
        <v>0</v>
      </c>
      <c r="G128" s="552"/>
    </row>
    <row r="129" spans="2:7" ht="15" hidden="1" thickBot="1" x14ac:dyDescent="0.25">
      <c r="B129" s="377">
        <v>22040105</v>
      </c>
      <c r="C129" s="378" t="s">
        <v>1233</v>
      </c>
      <c r="D129" s="740" t="s">
        <v>1372</v>
      </c>
      <c r="E129" s="551"/>
      <c r="F129" s="552">
        <v>0</v>
      </c>
      <c r="G129" s="552"/>
    </row>
    <row r="130" spans="2:7" ht="15" hidden="1" thickBot="1" x14ac:dyDescent="0.25">
      <c r="B130" s="377">
        <v>22040107</v>
      </c>
      <c r="C130" s="378" t="s">
        <v>1234</v>
      </c>
      <c r="D130" s="740" t="s">
        <v>1373</v>
      </c>
      <c r="E130" s="551"/>
      <c r="F130" s="552">
        <v>0</v>
      </c>
      <c r="G130" s="552"/>
    </row>
    <row r="131" spans="2:7" ht="15" hidden="1" thickBot="1" x14ac:dyDescent="0.25">
      <c r="B131" s="377">
        <v>22040109</v>
      </c>
      <c r="C131" s="378" t="s">
        <v>1235</v>
      </c>
      <c r="D131" s="740" t="s">
        <v>1374</v>
      </c>
      <c r="E131" s="551"/>
      <c r="F131" s="552">
        <v>0</v>
      </c>
      <c r="G131" s="552"/>
    </row>
    <row r="132" spans="2:7" ht="15" hidden="1" thickBot="1" x14ac:dyDescent="0.25">
      <c r="B132" s="377">
        <v>22040110</v>
      </c>
      <c r="C132" s="378" t="s">
        <v>1236</v>
      </c>
      <c r="D132" s="740" t="s">
        <v>1375</v>
      </c>
      <c r="E132" s="551"/>
      <c r="F132" s="552">
        <v>0</v>
      </c>
      <c r="G132" s="552"/>
    </row>
    <row r="133" spans="2:7" ht="15" hidden="1" thickBot="1" x14ac:dyDescent="0.25">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 hidden="1" thickBot="1" x14ac:dyDescent="0.25">
      <c r="B136" s="377">
        <v>22040203</v>
      </c>
      <c r="C136" s="378" t="s">
        <v>1239</v>
      </c>
      <c r="D136" s="740" t="s">
        <v>1377</v>
      </c>
      <c r="E136" s="551"/>
      <c r="F136" s="552">
        <v>0</v>
      </c>
      <c r="G136" s="552"/>
    </row>
    <row r="137" spans="2:7" ht="15" hidden="1" thickBot="1" x14ac:dyDescent="0.25">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 hidden="1" thickBot="1" x14ac:dyDescent="0.25">
      <c r="B141" s="377">
        <v>22050101</v>
      </c>
      <c r="C141" s="378" t="s">
        <v>1243</v>
      </c>
      <c r="D141" s="740" t="s">
        <v>1379</v>
      </c>
      <c r="E141" s="551"/>
      <c r="F141" s="552">
        <v>0</v>
      </c>
      <c r="G141" s="552"/>
    </row>
    <row r="142" spans="2:7" ht="15" hidden="1" thickBot="1" x14ac:dyDescent="0.25">
      <c r="B142" s="377">
        <v>22050102</v>
      </c>
      <c r="C142" s="378" t="s">
        <v>1244</v>
      </c>
      <c r="D142" s="740" t="s">
        <v>1380</v>
      </c>
      <c r="E142" s="551"/>
      <c r="F142" s="552">
        <v>0</v>
      </c>
      <c r="G142" s="552"/>
    </row>
    <row r="143" spans="2:7" ht="15" hidden="1" thickBot="1" x14ac:dyDescent="0.25">
      <c r="B143" s="377">
        <v>22050104</v>
      </c>
      <c r="C143" s="378" t="s">
        <v>1245</v>
      </c>
      <c r="D143" s="740" t="s">
        <v>1381</v>
      </c>
      <c r="E143" s="551"/>
      <c r="F143" s="552">
        <v>0</v>
      </c>
      <c r="G143" s="552"/>
    </row>
    <row r="144" spans="2:7" ht="15" hidden="1" thickBot="1" x14ac:dyDescent="0.25">
      <c r="B144" s="377">
        <v>22050105</v>
      </c>
      <c r="C144" s="378" t="s">
        <v>1246</v>
      </c>
      <c r="D144" s="740" t="s">
        <v>1382</v>
      </c>
      <c r="E144" s="551"/>
      <c r="F144" s="552">
        <v>0</v>
      </c>
      <c r="G144" s="552"/>
    </row>
    <row r="145" spans="2:7" ht="15" hidden="1" thickBot="1" x14ac:dyDescent="0.25">
      <c r="B145" s="377">
        <v>22050106</v>
      </c>
      <c r="C145" s="378" t="s">
        <v>1247</v>
      </c>
      <c r="D145" s="740" t="s">
        <v>1383</v>
      </c>
      <c r="E145" s="551"/>
      <c r="F145" s="552">
        <v>0</v>
      </c>
      <c r="G145" s="552"/>
    </row>
    <row r="146" spans="2:7" ht="15" hidden="1" thickBot="1" x14ac:dyDescent="0.25">
      <c r="B146" s="377">
        <v>22050107</v>
      </c>
      <c r="C146" s="378" t="s">
        <v>1248</v>
      </c>
      <c r="D146" s="740" t="s">
        <v>1384</v>
      </c>
      <c r="E146" s="551"/>
      <c r="F146" s="552">
        <v>0</v>
      </c>
      <c r="G146" s="552"/>
    </row>
    <row r="147" spans="2:7" ht="15" hidden="1" thickBot="1" x14ac:dyDescent="0.25">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 hidden="1" thickBot="1" x14ac:dyDescent="0.25">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 hidden="1" thickBot="1" x14ac:dyDescent="0.25">
      <c r="B154" s="377">
        <v>22070101</v>
      </c>
      <c r="C154" s="378" t="s">
        <v>1253</v>
      </c>
      <c r="D154" s="740" t="s">
        <v>1387</v>
      </c>
      <c r="E154" s="551"/>
      <c r="F154" s="552">
        <v>0</v>
      </c>
      <c r="G154" s="552"/>
    </row>
    <row r="155" spans="2:7" ht="15" hidden="1" thickBot="1" x14ac:dyDescent="0.25">
      <c r="B155" s="377">
        <v>22070102</v>
      </c>
      <c r="C155" s="378" t="s">
        <v>1254</v>
      </c>
      <c r="D155" s="740" t="s">
        <v>1388</v>
      </c>
      <c r="E155" s="551"/>
      <c r="F155" s="552">
        <v>0</v>
      </c>
      <c r="G155" s="552"/>
    </row>
    <row r="156" spans="2:7" ht="15" hidden="1" thickBot="1" x14ac:dyDescent="0.25">
      <c r="B156" s="377">
        <v>22070103</v>
      </c>
      <c r="C156" s="378" t="s">
        <v>1255</v>
      </c>
      <c r="D156" s="740" t="s">
        <v>1389</v>
      </c>
      <c r="E156" s="551"/>
      <c r="F156" s="552">
        <v>0</v>
      </c>
      <c r="G156" s="552"/>
    </row>
    <row r="157" spans="2:7" ht="15" hidden="1" thickBot="1" x14ac:dyDescent="0.25">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 hidden="1" thickBot="1" x14ac:dyDescent="0.25">
      <c r="B161" s="377">
        <v>22080101</v>
      </c>
      <c r="C161" s="378" t="s">
        <v>1258</v>
      </c>
      <c r="D161" s="740" t="s">
        <v>1391</v>
      </c>
      <c r="E161" s="551"/>
      <c r="F161" s="552">
        <v>0</v>
      </c>
      <c r="G161" s="552"/>
    </row>
    <row r="162" spans="2:7" ht="15" hidden="1" thickBot="1" x14ac:dyDescent="0.25">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 hidden="1" thickBot="1" x14ac:dyDescent="0.25">
      <c r="B167" s="377">
        <v>23040101</v>
      </c>
      <c r="C167" s="378" t="s">
        <v>1262</v>
      </c>
      <c r="D167" s="740" t="s">
        <v>1393</v>
      </c>
      <c r="E167" s="551"/>
      <c r="F167" s="552">
        <v>0</v>
      </c>
      <c r="G167" s="552"/>
    </row>
    <row r="168" spans="2:7" ht="15" hidden="1" thickBot="1" x14ac:dyDescent="0.25">
      <c r="B168" s="377">
        <v>23040102</v>
      </c>
      <c r="C168" s="378" t="s">
        <v>1263</v>
      </c>
      <c r="D168" s="740" t="s">
        <v>1394</v>
      </c>
      <c r="E168" s="551"/>
      <c r="F168" s="552">
        <v>0</v>
      </c>
      <c r="G168" s="552"/>
    </row>
    <row r="169" spans="2:7" ht="15" hidden="1" thickBot="1" x14ac:dyDescent="0.25">
      <c r="B169" s="377">
        <v>23040103</v>
      </c>
      <c r="C169" s="378" t="s">
        <v>1264</v>
      </c>
      <c r="D169" s="740" t="s">
        <v>1395</v>
      </c>
      <c r="E169" s="551"/>
      <c r="F169" s="552">
        <v>0</v>
      </c>
      <c r="G169" s="552"/>
    </row>
    <row r="170" spans="2:7" ht="15" hidden="1" thickBot="1" x14ac:dyDescent="0.25">
      <c r="B170" s="377">
        <v>23040104</v>
      </c>
      <c r="C170" s="378" t="s">
        <v>1265</v>
      </c>
      <c r="D170" s="740" t="s">
        <v>1396</v>
      </c>
      <c r="E170" s="551"/>
      <c r="F170" s="552">
        <v>0</v>
      </c>
      <c r="G170" s="552"/>
    </row>
    <row r="171" spans="2:7" ht="15" hidden="1" thickBot="1" x14ac:dyDescent="0.25">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 hidden="1" thickBot="1" x14ac:dyDescent="0.25">
      <c r="B175" s="377">
        <v>23050101</v>
      </c>
      <c r="C175" s="378" t="s">
        <v>1276</v>
      </c>
      <c r="D175" s="740" t="s">
        <v>1398</v>
      </c>
      <c r="E175" s="551"/>
      <c r="F175" s="552">
        <v>0</v>
      </c>
      <c r="G175" s="552"/>
    </row>
    <row r="176" spans="2:7" ht="15" hidden="1" thickBot="1" x14ac:dyDescent="0.25">
      <c r="B176" s="377">
        <v>23050102</v>
      </c>
      <c r="C176" s="378" t="s">
        <v>1269</v>
      </c>
      <c r="D176" s="740" t="s">
        <v>1399</v>
      </c>
      <c r="E176" s="551"/>
      <c r="F176" s="552">
        <v>0</v>
      </c>
      <c r="G176" s="552"/>
    </row>
    <row r="177" spans="2:7" ht="15" hidden="1" thickBot="1" x14ac:dyDescent="0.25">
      <c r="B177" s="377">
        <v>23050103</v>
      </c>
      <c r="C177" s="378" t="s">
        <v>1270</v>
      </c>
      <c r="D177" s="740" t="s">
        <v>1400</v>
      </c>
      <c r="E177" s="551"/>
      <c r="F177" s="552">
        <v>0</v>
      </c>
      <c r="G177" s="552"/>
    </row>
    <row r="178" spans="2:7" ht="15" hidden="1" thickBot="1" x14ac:dyDescent="0.25">
      <c r="B178" s="377">
        <v>23050104</v>
      </c>
      <c r="C178" s="378" t="s">
        <v>1271</v>
      </c>
      <c r="D178" s="740" t="s">
        <v>1401</v>
      </c>
      <c r="E178" s="551"/>
      <c r="F178" s="552">
        <v>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20000000</v>
      </c>
      <c r="F181" s="572">
        <v>23000000</v>
      </c>
      <c r="G181" s="572"/>
    </row>
  </sheetData>
  <mergeCells count="5">
    <mergeCell ref="B1:F1"/>
    <mergeCell ref="B2:F2"/>
    <mergeCell ref="B4:F4"/>
    <mergeCell ref="B5:B6"/>
    <mergeCell ref="C5:C6"/>
  </mergeCells>
  <pageMargins left="0.98" right="0.3" top="0.37" bottom="0.36" header="0.17" footer="0.17"/>
  <pageSetup paperSize="9" scale="76" firstPageNumber="220" fitToHeight="0" orientation="portrait" r:id="rId1"/>
  <headerFooter>
    <oddFooter>&amp;C&amp;"Rockwell,Bold"&amp;14&amp;P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5.42578125"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4" t="s">
        <v>911</v>
      </c>
      <c r="C2" s="1004"/>
      <c r="D2" s="1004"/>
      <c r="E2" s="1004"/>
      <c r="F2" s="1004"/>
      <c r="G2" s="1004"/>
      <c r="H2" s="1004"/>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t="s">
        <v>912</v>
      </c>
      <c r="F136" s="444"/>
      <c r="G136" s="445">
        <v>91440</v>
      </c>
      <c r="H136" s="446">
        <v>250000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SUM(G136:G141)</f>
        <v>91440</v>
      </c>
      <c r="H142" s="454">
        <v>250000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G142</f>
        <v>91440</v>
      </c>
      <c r="H225" s="481">
        <v>250000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3" fitToHeight="0" orientation="portrait" r:id="rId1"/>
  <headerFooter>
    <oddFooter>&amp;C&amp;"Rockwell,Bold"&amp;14&amp;P</oddFooter>
  </headerFooter>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1:G181"/>
  <sheetViews>
    <sheetView view="pageBreakPreview" zoomScale="84" zoomScaleSheetLayoutView="84" workbookViewId="0">
      <pane xSplit="3" ySplit="7" topLeftCell="E8"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983</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idden="1" x14ac:dyDescent="0.2">
      <c r="B10" s="377">
        <v>22020101</v>
      </c>
      <c r="C10" s="378" t="s">
        <v>1123</v>
      </c>
      <c r="D10" s="740" t="s">
        <v>1277</v>
      </c>
      <c r="E10" s="551"/>
      <c r="F10" s="552">
        <v>0</v>
      </c>
      <c r="G10" s="552"/>
    </row>
    <row r="11" spans="2:7" ht="15" thickBot="1" x14ac:dyDescent="0.25">
      <c r="B11" s="377">
        <v>22020102</v>
      </c>
      <c r="C11" s="378" t="s">
        <v>1124</v>
      </c>
      <c r="D11" s="740" t="s">
        <v>1278</v>
      </c>
      <c r="E11" s="551">
        <v>1092030</v>
      </c>
      <c r="F11" s="552">
        <v>9000000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1092030</v>
      </c>
      <c r="F14" s="559">
        <f>SUM(F10:F13)</f>
        <v>9000000</v>
      </c>
      <c r="G14" s="559"/>
    </row>
    <row r="15" spans="2:7" ht="15" hidden="1" x14ac:dyDescent="0.25">
      <c r="B15" s="373">
        <v>22020200</v>
      </c>
      <c r="C15" s="374" t="s">
        <v>56</v>
      </c>
      <c r="D15" s="742"/>
      <c r="E15" s="548"/>
      <c r="F15" s="549"/>
      <c r="G15" s="549"/>
    </row>
    <row r="16" spans="2:7" hidden="1" x14ac:dyDescent="0.2">
      <c r="B16" s="377">
        <v>22020201</v>
      </c>
      <c r="C16" s="378" t="s">
        <v>1128</v>
      </c>
      <c r="D16" s="740" t="s">
        <v>1281</v>
      </c>
      <c r="E16" s="551"/>
      <c r="F16" s="552">
        <v>0</v>
      </c>
      <c r="G16" s="552"/>
    </row>
    <row r="17" spans="2:7" hidden="1" x14ac:dyDescent="0.2">
      <c r="B17" s="377">
        <v>22020202</v>
      </c>
      <c r="C17" s="378" t="s">
        <v>1129</v>
      </c>
      <c r="D17" s="740" t="s">
        <v>1282</v>
      </c>
      <c r="E17" s="551"/>
      <c r="F17" s="552">
        <v>0</v>
      </c>
      <c r="G17" s="552"/>
    </row>
    <row r="18" spans="2:7" hidden="1" x14ac:dyDescent="0.2">
      <c r="B18" s="377">
        <v>22020203</v>
      </c>
      <c r="C18" s="378" t="s">
        <v>1130</v>
      </c>
      <c r="D18" s="740" t="s">
        <v>1283</v>
      </c>
      <c r="E18" s="551"/>
      <c r="F18" s="552">
        <v>0</v>
      </c>
      <c r="G18" s="552"/>
    </row>
    <row r="19" spans="2:7" hidden="1" x14ac:dyDescent="0.2">
      <c r="B19" s="377">
        <v>22020204</v>
      </c>
      <c r="C19" s="378" t="s">
        <v>1131</v>
      </c>
      <c r="D19" s="740" t="s">
        <v>1284</v>
      </c>
      <c r="E19" s="551"/>
      <c r="F19" s="552">
        <v>0</v>
      </c>
      <c r="G19" s="552"/>
    </row>
    <row r="20" spans="2:7" hidden="1" x14ac:dyDescent="0.2">
      <c r="B20" s="377">
        <v>22020205</v>
      </c>
      <c r="C20" s="378" t="s">
        <v>1132</v>
      </c>
      <c r="D20" s="740" t="s">
        <v>1285</v>
      </c>
      <c r="E20" s="551"/>
      <c r="F20" s="552">
        <v>0</v>
      </c>
      <c r="G20" s="552"/>
    </row>
    <row r="21" spans="2:7" hidden="1" x14ac:dyDescent="0.2">
      <c r="B21" s="377">
        <v>22020206</v>
      </c>
      <c r="C21" s="378" t="s">
        <v>1133</v>
      </c>
      <c r="D21" s="740" t="s">
        <v>1286</v>
      </c>
      <c r="E21" s="551"/>
      <c r="F21" s="552">
        <v>0</v>
      </c>
      <c r="G21" s="552"/>
    </row>
    <row r="22" spans="2:7" hidden="1" x14ac:dyDescent="0.2">
      <c r="B22" s="377">
        <v>22020207</v>
      </c>
      <c r="C22" s="378" t="s">
        <v>1134</v>
      </c>
      <c r="D22" s="740" t="s">
        <v>1287</v>
      </c>
      <c r="E22" s="551"/>
      <c r="F22" s="552">
        <v>0</v>
      </c>
      <c r="G22" s="552"/>
    </row>
    <row r="23" spans="2:7" hidden="1" x14ac:dyDescent="0.2">
      <c r="B23" s="377">
        <v>22020208</v>
      </c>
      <c r="C23" s="378" t="s">
        <v>1135</v>
      </c>
      <c r="D23" s="740" t="s">
        <v>1288</v>
      </c>
      <c r="E23" s="551"/>
      <c r="F23" s="552">
        <v>0</v>
      </c>
      <c r="G23" s="552"/>
    </row>
    <row r="24" spans="2:7" hidden="1" x14ac:dyDescent="0.2">
      <c r="B24" s="377">
        <v>22020209</v>
      </c>
      <c r="C24" s="378" t="s">
        <v>1136</v>
      </c>
      <c r="D24" s="740" t="s">
        <v>1289</v>
      </c>
      <c r="E24" s="551"/>
      <c r="F24" s="552">
        <v>0</v>
      </c>
      <c r="G24" s="552"/>
    </row>
    <row r="25" spans="2:7" hidden="1" x14ac:dyDescent="0.2">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ht="15" x14ac:dyDescent="0.25">
      <c r="B27" s="373">
        <v>22020300</v>
      </c>
      <c r="C27" s="374" t="s">
        <v>58</v>
      </c>
      <c r="D27" s="742"/>
      <c r="E27" s="548"/>
      <c r="F27" s="549"/>
      <c r="G27" s="549"/>
    </row>
    <row r="28" spans="2:7" x14ac:dyDescent="0.2">
      <c r="B28" s="377">
        <v>22020301</v>
      </c>
      <c r="C28" s="378" t="s">
        <v>1139</v>
      </c>
      <c r="D28" s="740" t="s">
        <v>1291</v>
      </c>
      <c r="E28" s="551">
        <v>364010</v>
      </c>
      <c r="F28" s="552">
        <v>2500000</v>
      </c>
      <c r="G28" s="552"/>
    </row>
    <row r="29" spans="2:7" hidden="1" x14ac:dyDescent="0.2">
      <c r="B29" s="377">
        <v>22020302</v>
      </c>
      <c r="C29" s="378" t="s">
        <v>1140</v>
      </c>
      <c r="D29" s="740" t="s">
        <v>1292</v>
      </c>
      <c r="E29" s="551"/>
      <c r="F29" s="552">
        <v>0</v>
      </c>
      <c r="G29" s="552"/>
    </row>
    <row r="30" spans="2:7" hidden="1" x14ac:dyDescent="0.2">
      <c r="B30" s="377">
        <v>22020303</v>
      </c>
      <c r="C30" s="378" t="s">
        <v>1141</v>
      </c>
      <c r="D30" s="740" t="s">
        <v>1293</v>
      </c>
      <c r="E30" s="551"/>
      <c r="F30" s="552">
        <v>0</v>
      </c>
      <c r="G30" s="552"/>
    </row>
    <row r="31" spans="2:7" ht="17.25" hidden="1" customHeight="1" x14ac:dyDescent="0.2">
      <c r="B31" s="377">
        <v>22020304</v>
      </c>
      <c r="C31" s="378" t="s">
        <v>1142</v>
      </c>
      <c r="D31" s="740" t="s">
        <v>1294</v>
      </c>
      <c r="E31" s="551"/>
      <c r="F31" s="552">
        <v>0</v>
      </c>
      <c r="G31" s="552"/>
    </row>
    <row r="32" spans="2:7" hidden="1" x14ac:dyDescent="0.2">
      <c r="B32" s="377">
        <v>22020305</v>
      </c>
      <c r="C32" s="378" t="s">
        <v>1143</v>
      </c>
      <c r="D32" s="740" t="s">
        <v>1295</v>
      </c>
      <c r="E32" s="551"/>
      <c r="F32" s="552">
        <v>0</v>
      </c>
      <c r="G32" s="552"/>
    </row>
    <row r="33" spans="2:7" ht="15" thickBot="1" x14ac:dyDescent="0.25">
      <c r="B33" s="377">
        <v>22020306</v>
      </c>
      <c r="C33" s="378" t="s">
        <v>1144</v>
      </c>
      <c r="D33" s="740" t="s">
        <v>1296</v>
      </c>
      <c r="E33" s="551"/>
      <c r="F33" s="552">
        <v>2000000</v>
      </c>
      <c r="G33" s="552"/>
    </row>
    <row r="34" spans="2:7" ht="15" hidden="1" thickBot="1" x14ac:dyDescent="0.25">
      <c r="B34" s="377">
        <v>22020307</v>
      </c>
      <c r="C34" s="378" t="s">
        <v>1145</v>
      </c>
      <c r="D34" s="740" t="s">
        <v>1297</v>
      </c>
      <c r="E34" s="551"/>
      <c r="F34" s="552">
        <v>0</v>
      </c>
      <c r="G34" s="552"/>
    </row>
    <row r="35" spans="2:7" ht="15" hidden="1" thickBot="1" x14ac:dyDescent="0.25">
      <c r="B35" s="377">
        <v>22020308</v>
      </c>
      <c r="C35" s="378" t="s">
        <v>1146</v>
      </c>
      <c r="D35" s="740" t="s">
        <v>1298</v>
      </c>
      <c r="E35" s="551"/>
      <c r="F35" s="552">
        <v>0</v>
      </c>
      <c r="G35" s="552"/>
    </row>
    <row r="36" spans="2:7" ht="15" hidden="1" thickBot="1" x14ac:dyDescent="0.25">
      <c r="B36" s="377">
        <v>22020309</v>
      </c>
      <c r="C36" s="378" t="s">
        <v>1147</v>
      </c>
      <c r="D36" s="740" t="s">
        <v>1299</v>
      </c>
      <c r="E36" s="551"/>
      <c r="F36" s="552">
        <v>0</v>
      </c>
      <c r="G36" s="552"/>
    </row>
    <row r="37" spans="2:7" ht="15" hidden="1"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364010</v>
      </c>
      <c r="F41" s="560">
        <f>SUM(F28:F40)</f>
        <v>4500000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291210</v>
      </c>
      <c r="F43" s="552">
        <v>2000000</v>
      </c>
      <c r="G43" s="552"/>
    </row>
    <row r="44" spans="2:7" x14ac:dyDescent="0.2">
      <c r="B44" s="377">
        <v>22020402</v>
      </c>
      <c r="C44" s="378" t="s">
        <v>1154</v>
      </c>
      <c r="D44" s="740" t="s">
        <v>1305</v>
      </c>
      <c r="E44" s="551">
        <v>182000</v>
      </c>
      <c r="F44" s="552">
        <v>1000000</v>
      </c>
      <c r="G44" s="552"/>
    </row>
    <row r="45" spans="2:7" x14ac:dyDescent="0.2">
      <c r="B45" s="377">
        <v>22020403</v>
      </c>
      <c r="C45" s="378" t="s">
        <v>1155</v>
      </c>
      <c r="D45" s="740" t="s">
        <v>1306</v>
      </c>
      <c r="E45" s="551"/>
      <c r="F45" s="552">
        <v>2000000</v>
      </c>
      <c r="G45" s="552"/>
    </row>
    <row r="46" spans="2:7" x14ac:dyDescent="0.2">
      <c r="B46" s="377">
        <v>22020404</v>
      </c>
      <c r="C46" s="378" t="s">
        <v>1156</v>
      </c>
      <c r="D46" s="740" t="s">
        <v>1307</v>
      </c>
      <c r="E46" s="551">
        <v>36400</v>
      </c>
      <c r="F46" s="552">
        <v>1500000</v>
      </c>
      <c r="G46" s="552"/>
    </row>
    <row r="47" spans="2:7" ht="15" thickBot="1" x14ac:dyDescent="0.25">
      <c r="B47" s="377">
        <v>22020405</v>
      </c>
      <c r="C47" s="378" t="s">
        <v>1157</v>
      </c>
      <c r="D47" s="740" t="s">
        <v>1308</v>
      </c>
      <c r="E47" s="551">
        <v>36400</v>
      </c>
      <c r="F47" s="552">
        <v>0</v>
      </c>
      <c r="G47" s="552"/>
    </row>
    <row r="48" spans="2:7" ht="15" hidden="1" thickBot="1" x14ac:dyDescent="0.25">
      <c r="B48" s="377">
        <v>22020406</v>
      </c>
      <c r="C48" s="378" t="s">
        <v>1158</v>
      </c>
      <c r="D48" s="740" t="s">
        <v>1309</v>
      </c>
      <c r="E48" s="551"/>
      <c r="F48" s="552">
        <v>0</v>
      </c>
      <c r="G48" s="552"/>
    </row>
    <row r="49" spans="2:7" ht="15" hidden="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546010</v>
      </c>
      <c r="F56" s="560">
        <f>SUM(F43:F55)</f>
        <v>6500000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c r="F58" s="552">
        <v>2500000</v>
      </c>
      <c r="G58" s="552"/>
    </row>
    <row r="59" spans="2:7" ht="15" hidden="1" thickBot="1" x14ac:dyDescent="0.25">
      <c r="B59" s="377">
        <v>22020502</v>
      </c>
      <c r="C59" s="378" t="s">
        <v>1169</v>
      </c>
      <c r="D59" s="740" t="s">
        <v>1318</v>
      </c>
      <c r="E59" s="551"/>
      <c r="F59" s="552">
        <v>0</v>
      </c>
      <c r="G59" s="552"/>
    </row>
    <row r="60" spans="2:7" ht="15.75" thickBot="1" x14ac:dyDescent="0.3">
      <c r="B60" s="384"/>
      <c r="C60" s="385" t="s">
        <v>1170</v>
      </c>
      <c r="D60" s="741">
        <v>0</v>
      </c>
      <c r="E60" s="560">
        <f>SUM(E58:E59)</f>
        <v>0</v>
      </c>
      <c r="F60" s="560">
        <f>SUM(F58:F59)</f>
        <v>2500000</v>
      </c>
      <c r="G60" s="560"/>
    </row>
    <row r="61" spans="2:7" ht="15"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idden="1" x14ac:dyDescent="0.2">
      <c r="B63" s="377">
        <v>22020602</v>
      </c>
      <c r="C63" s="378" t="s">
        <v>1172</v>
      </c>
      <c r="D63" s="740" t="s">
        <v>1320</v>
      </c>
      <c r="E63" s="551"/>
      <c r="F63" s="552">
        <v>0</v>
      </c>
      <c r="G63" s="552"/>
    </row>
    <row r="64" spans="2:7" hidden="1" x14ac:dyDescent="0.2">
      <c r="B64" s="377">
        <v>22020603</v>
      </c>
      <c r="C64" s="378" t="s">
        <v>1173</v>
      </c>
      <c r="D64" s="740" t="s">
        <v>1321</v>
      </c>
      <c r="E64" s="551"/>
      <c r="F64" s="552">
        <v>0</v>
      </c>
      <c r="G64" s="552"/>
    </row>
    <row r="65" spans="2:7" hidden="1" x14ac:dyDescent="0.2">
      <c r="B65" s="377">
        <v>22020604</v>
      </c>
      <c r="C65" s="378" t="s">
        <v>1174</v>
      </c>
      <c r="D65" s="740" t="s">
        <v>1322</v>
      </c>
      <c r="E65" s="551"/>
      <c r="F65" s="552">
        <v>0</v>
      </c>
      <c r="G65" s="552"/>
    </row>
    <row r="66" spans="2:7" ht="15" thickBot="1" x14ac:dyDescent="0.25">
      <c r="B66" s="377">
        <v>22020605</v>
      </c>
      <c r="C66" s="378" t="s">
        <v>1175</v>
      </c>
      <c r="D66" s="740" t="s">
        <v>1323</v>
      </c>
      <c r="E66" s="551">
        <v>58210020</v>
      </c>
      <c r="F66" s="552">
        <v>1000000</v>
      </c>
      <c r="G66" s="552"/>
    </row>
    <row r="67" spans="2:7" ht="15" hidden="1" thickBot="1" x14ac:dyDescent="0.25">
      <c r="B67" s="377">
        <v>22020606</v>
      </c>
      <c r="C67" s="378" t="s">
        <v>1176</v>
      </c>
      <c r="D67" s="740" t="s">
        <v>1324</v>
      </c>
      <c r="E67" s="551"/>
      <c r="F67" s="552">
        <v>0</v>
      </c>
      <c r="G67" s="552"/>
    </row>
    <row r="68" spans="2:7" ht="15" hidden="1" thickBot="1" x14ac:dyDescent="0.25">
      <c r="B68" s="377">
        <v>22020607</v>
      </c>
      <c r="C68" s="378" t="s">
        <v>1177</v>
      </c>
      <c r="D68" s="740" t="s">
        <v>1325</v>
      </c>
      <c r="E68" s="551"/>
      <c r="F68" s="552">
        <v>0</v>
      </c>
      <c r="G68" s="552"/>
    </row>
    <row r="69" spans="2:7" ht="15.75" thickBot="1" x14ac:dyDescent="0.3">
      <c r="B69" s="384"/>
      <c r="C69" s="385" t="s">
        <v>1178</v>
      </c>
      <c r="D69" s="741">
        <v>0</v>
      </c>
      <c r="E69" s="559">
        <f>SUM(E62:E68)</f>
        <v>58210020</v>
      </c>
      <c r="F69" s="559">
        <f>SUM(F62:F68)</f>
        <v>1000000</v>
      </c>
      <c r="G69" s="560"/>
    </row>
    <row r="70" spans="2:7" ht="15" x14ac:dyDescent="0.25">
      <c r="B70" s="373">
        <v>22020700</v>
      </c>
      <c r="C70" s="374" t="s">
        <v>66</v>
      </c>
      <c r="D70" s="742"/>
      <c r="E70" s="548"/>
      <c r="F70" s="549"/>
      <c r="G70" s="549"/>
    </row>
    <row r="71" spans="2:7" x14ac:dyDescent="0.2">
      <c r="B71" s="377">
        <v>22020701</v>
      </c>
      <c r="C71" s="378" t="s">
        <v>1179</v>
      </c>
      <c r="D71" s="740" t="s">
        <v>1326</v>
      </c>
      <c r="E71" s="551">
        <v>3640080</v>
      </c>
      <c r="F71" s="552">
        <v>5000000</v>
      </c>
      <c r="G71" s="552"/>
    </row>
    <row r="72" spans="2:7" hidden="1" x14ac:dyDescent="0.2">
      <c r="B72" s="377">
        <v>22020702</v>
      </c>
      <c r="C72" s="378" t="s">
        <v>1180</v>
      </c>
      <c r="D72" s="740" t="s">
        <v>1327</v>
      </c>
      <c r="E72" s="551"/>
      <c r="F72" s="552">
        <v>0</v>
      </c>
      <c r="G72" s="552"/>
    </row>
    <row r="73" spans="2:7" hidden="1" x14ac:dyDescent="0.2">
      <c r="B73" s="377">
        <v>22020703</v>
      </c>
      <c r="C73" s="378" t="s">
        <v>1181</v>
      </c>
      <c r="D73" s="740" t="s">
        <v>1328</v>
      </c>
      <c r="E73" s="551"/>
      <c r="F73" s="552">
        <v>0</v>
      </c>
      <c r="G73" s="552"/>
    </row>
    <row r="74" spans="2:7" ht="15" thickBot="1" x14ac:dyDescent="0.25">
      <c r="B74" s="377">
        <v>22020704</v>
      </c>
      <c r="C74" s="378" t="s">
        <v>1182</v>
      </c>
      <c r="D74" s="740" t="s">
        <v>1329</v>
      </c>
      <c r="E74" s="551">
        <v>91000</v>
      </c>
      <c r="F74" s="552">
        <v>1000000</v>
      </c>
      <c r="G74" s="552"/>
    </row>
    <row r="75" spans="2:7" ht="15" hidden="1" thickBot="1" x14ac:dyDescent="0.25">
      <c r="B75" s="377">
        <v>22020705</v>
      </c>
      <c r="C75" s="378" t="s">
        <v>1183</v>
      </c>
      <c r="D75" s="740" t="s">
        <v>1330</v>
      </c>
      <c r="E75" s="551"/>
      <c r="F75" s="552">
        <v>0</v>
      </c>
      <c r="G75" s="552"/>
    </row>
    <row r="76" spans="2:7" ht="15" hidden="1" thickBot="1" x14ac:dyDescent="0.25">
      <c r="B76" s="377">
        <v>22020706</v>
      </c>
      <c r="C76" s="378" t="s">
        <v>1184</v>
      </c>
      <c r="D76" s="740" t="s">
        <v>1331</v>
      </c>
      <c r="E76" s="551"/>
      <c r="F76" s="552">
        <v>0</v>
      </c>
      <c r="G76" s="552"/>
    </row>
    <row r="77" spans="2:7" ht="15" hidden="1" thickBot="1" x14ac:dyDescent="0.25">
      <c r="B77" s="377">
        <v>22020707</v>
      </c>
      <c r="C77" s="378" t="s">
        <v>1185</v>
      </c>
      <c r="D77" s="740" t="s">
        <v>1332</v>
      </c>
      <c r="E77" s="551"/>
      <c r="F77" s="552">
        <v>0</v>
      </c>
      <c r="G77" s="552"/>
    </row>
    <row r="78" spans="2:7" ht="15" hidden="1" thickBot="1" x14ac:dyDescent="0.25">
      <c r="B78" s="377">
        <v>22020708</v>
      </c>
      <c r="C78" s="378" t="s">
        <v>1186</v>
      </c>
      <c r="D78" s="740" t="s">
        <v>1333</v>
      </c>
      <c r="E78" s="551"/>
      <c r="F78" s="552">
        <v>0</v>
      </c>
      <c r="G78" s="552"/>
    </row>
    <row r="79" spans="2:7" ht="15" hidden="1" thickBot="1" x14ac:dyDescent="0.25">
      <c r="B79" s="377">
        <v>22020709</v>
      </c>
      <c r="C79" s="378" t="s">
        <v>1187</v>
      </c>
      <c r="D79" s="740" t="s">
        <v>1334</v>
      </c>
      <c r="E79" s="551"/>
      <c r="F79" s="552">
        <v>0</v>
      </c>
      <c r="G79" s="552"/>
    </row>
    <row r="80" spans="2:7" ht="15.75" thickBot="1" x14ac:dyDescent="0.3">
      <c r="B80" s="384"/>
      <c r="C80" s="385" t="s">
        <v>1188</v>
      </c>
      <c r="D80" s="741">
        <v>0</v>
      </c>
      <c r="E80" s="559">
        <f>SUM(E71:E79)</f>
        <v>3731080</v>
      </c>
      <c r="F80" s="559">
        <f>SUM(F71:F79)</f>
        <v>6000000</v>
      </c>
      <c r="G80" s="559"/>
    </row>
    <row r="81" spans="2:7" ht="15" x14ac:dyDescent="0.25">
      <c r="B81" s="373">
        <v>22020800</v>
      </c>
      <c r="C81" s="374" t="s">
        <v>68</v>
      </c>
      <c r="D81" s="742"/>
      <c r="E81" s="548"/>
      <c r="F81" s="549"/>
      <c r="G81" s="549"/>
    </row>
    <row r="82" spans="2:7" hidden="1" x14ac:dyDescent="0.2">
      <c r="B82" s="377">
        <v>22020801</v>
      </c>
      <c r="C82" s="378" t="s">
        <v>1189</v>
      </c>
      <c r="D82" s="740" t="s">
        <v>1335</v>
      </c>
      <c r="E82" s="551"/>
      <c r="F82" s="552">
        <v>0</v>
      </c>
      <c r="G82" s="552"/>
    </row>
    <row r="83" spans="2:7" x14ac:dyDescent="0.2">
      <c r="B83" s="377">
        <v>22020802</v>
      </c>
      <c r="C83" s="378" t="s">
        <v>1190</v>
      </c>
      <c r="D83" s="740" t="s">
        <v>1336</v>
      </c>
      <c r="E83" s="551"/>
      <c r="F83" s="552">
        <v>0</v>
      </c>
      <c r="G83" s="552"/>
    </row>
    <row r="84" spans="2:7" ht="15" thickBot="1" x14ac:dyDescent="0.25">
      <c r="B84" s="377">
        <v>22020803</v>
      </c>
      <c r="C84" s="378" t="s">
        <v>1191</v>
      </c>
      <c r="D84" s="740" t="s">
        <v>1337</v>
      </c>
      <c r="E84" s="551">
        <v>182000</v>
      </c>
      <c r="F84" s="552">
        <v>0</v>
      </c>
      <c r="G84" s="552"/>
    </row>
    <row r="85" spans="2:7" ht="15" hidden="1" thickBot="1" x14ac:dyDescent="0.25">
      <c r="B85" s="377">
        <v>22020804</v>
      </c>
      <c r="C85" s="378" t="s">
        <v>1192</v>
      </c>
      <c r="D85" s="740" t="s">
        <v>1338</v>
      </c>
      <c r="E85" s="551"/>
      <c r="F85" s="552">
        <v>0</v>
      </c>
      <c r="G85" s="552"/>
    </row>
    <row r="86" spans="2:7" ht="15" hidden="1" thickBot="1" x14ac:dyDescent="0.25">
      <c r="B86" s="377">
        <v>22020805</v>
      </c>
      <c r="C86" s="378" t="s">
        <v>1193</v>
      </c>
      <c r="D86" s="740" t="s">
        <v>1339</v>
      </c>
      <c r="E86" s="551"/>
      <c r="F86" s="552">
        <v>0</v>
      </c>
      <c r="G86" s="552"/>
    </row>
    <row r="87" spans="2:7" ht="15" hidden="1" thickBot="1" x14ac:dyDescent="0.25">
      <c r="B87" s="377">
        <v>22020806</v>
      </c>
      <c r="C87" s="378" t="s">
        <v>1194</v>
      </c>
      <c r="D87" s="740" t="s">
        <v>1340</v>
      </c>
      <c r="E87" s="551"/>
      <c r="F87" s="552">
        <v>0</v>
      </c>
      <c r="G87" s="552"/>
    </row>
    <row r="88" spans="2:7" ht="15.75" thickBot="1" x14ac:dyDescent="0.3">
      <c r="B88" s="384"/>
      <c r="C88" s="385" t="s">
        <v>1195</v>
      </c>
      <c r="D88" s="741">
        <v>0</v>
      </c>
      <c r="E88" s="559">
        <f>SUM(E82:E87)</f>
        <v>182000</v>
      </c>
      <c r="F88" s="559">
        <f>SUM(F82:F87)</f>
        <v>0</v>
      </c>
      <c r="G88" s="559"/>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x14ac:dyDescent="0.25">
      <c r="B98" s="373">
        <v>22021000</v>
      </c>
      <c r="C98" s="374" t="s">
        <v>72</v>
      </c>
      <c r="D98" s="742"/>
      <c r="E98" s="548"/>
      <c r="F98" s="549"/>
      <c r="G98" s="549"/>
    </row>
    <row r="99" spans="2:7" hidden="1" x14ac:dyDescent="0.2">
      <c r="B99" s="377">
        <v>22021001</v>
      </c>
      <c r="C99" s="378" t="s">
        <v>1204</v>
      </c>
      <c r="D99" s="740" t="s">
        <v>1348</v>
      </c>
      <c r="E99" s="551"/>
      <c r="F99" s="552">
        <v>0</v>
      </c>
      <c r="G99" s="552"/>
    </row>
    <row r="100" spans="2:7" hidden="1" x14ac:dyDescent="0.2">
      <c r="B100" s="377">
        <v>22021002</v>
      </c>
      <c r="C100" s="378" t="s">
        <v>1205</v>
      </c>
      <c r="D100" s="740" t="s">
        <v>1349</v>
      </c>
      <c r="E100" s="551"/>
      <c r="F100" s="552">
        <v>0</v>
      </c>
      <c r="G100" s="552"/>
    </row>
    <row r="101" spans="2:7" ht="15" thickBot="1" x14ac:dyDescent="0.25">
      <c r="B101" s="377">
        <v>22021003</v>
      </c>
      <c r="C101" s="378" t="s">
        <v>1206</v>
      </c>
      <c r="D101" s="740" t="s">
        <v>1350</v>
      </c>
      <c r="E101" s="551">
        <v>364010</v>
      </c>
      <c r="F101" s="552">
        <v>5000000</v>
      </c>
      <c r="G101" s="552"/>
    </row>
    <row r="102" spans="2:7" ht="15" hidden="1" thickBot="1" x14ac:dyDescent="0.25">
      <c r="B102" s="377">
        <v>22021004</v>
      </c>
      <c r="C102" s="378" t="s">
        <v>1207</v>
      </c>
      <c r="D102" s="740" t="s">
        <v>1351</v>
      </c>
      <c r="E102" s="551"/>
      <c r="F102" s="552">
        <v>0</v>
      </c>
      <c r="G102" s="552"/>
    </row>
    <row r="103" spans="2:7" ht="15" hidden="1" thickBot="1" x14ac:dyDescent="0.25">
      <c r="B103" s="377">
        <v>22021006</v>
      </c>
      <c r="C103" s="378" t="s">
        <v>1208</v>
      </c>
      <c r="D103" s="740" t="s">
        <v>1352</v>
      </c>
      <c r="E103" s="551"/>
      <c r="F103" s="552">
        <v>0</v>
      </c>
      <c r="G103" s="552"/>
    </row>
    <row r="104" spans="2:7" ht="15" hidden="1" thickBot="1" x14ac:dyDescent="0.25">
      <c r="B104" s="377">
        <v>22021007</v>
      </c>
      <c r="C104" s="378" t="s">
        <v>1209</v>
      </c>
      <c r="D104" s="740" t="s">
        <v>1353</v>
      </c>
      <c r="E104" s="551"/>
      <c r="F104" s="552">
        <v>0</v>
      </c>
      <c r="G104" s="552"/>
    </row>
    <row r="105" spans="2:7" ht="15" hidden="1" thickBot="1" x14ac:dyDescent="0.25">
      <c r="B105" s="377">
        <v>22021008</v>
      </c>
      <c r="C105" s="378" t="s">
        <v>1210</v>
      </c>
      <c r="D105" s="740" t="s">
        <v>1354</v>
      </c>
      <c r="E105" s="551"/>
      <c r="F105" s="552">
        <v>0</v>
      </c>
      <c r="G105" s="552"/>
    </row>
    <row r="106" spans="2:7" ht="15" hidden="1" thickBot="1" x14ac:dyDescent="0.25">
      <c r="B106" s="377">
        <v>22021009</v>
      </c>
      <c r="C106" s="378" t="s">
        <v>1211</v>
      </c>
      <c r="D106" s="740" t="s">
        <v>1355</v>
      </c>
      <c r="E106" s="551"/>
      <c r="F106" s="552">
        <v>0</v>
      </c>
      <c r="G106" s="552"/>
    </row>
    <row r="107" spans="2:7" ht="15" hidden="1" thickBot="1" x14ac:dyDescent="0.25">
      <c r="B107" s="377">
        <v>22021010</v>
      </c>
      <c r="C107" s="378" t="s">
        <v>1212</v>
      </c>
      <c r="D107" s="740" t="s">
        <v>1356</v>
      </c>
      <c r="E107" s="551"/>
      <c r="F107" s="552">
        <v>0</v>
      </c>
      <c r="G107" s="552"/>
    </row>
    <row r="108" spans="2:7" ht="15" hidden="1" thickBot="1" x14ac:dyDescent="0.25">
      <c r="B108" s="377">
        <v>22021014</v>
      </c>
      <c r="C108" s="378" t="s">
        <v>1213</v>
      </c>
      <c r="D108" s="740" t="s">
        <v>1357</v>
      </c>
      <c r="E108" s="551"/>
      <c r="F108" s="552">
        <v>0</v>
      </c>
      <c r="G108" s="552"/>
    </row>
    <row r="109" spans="2:7" ht="15" hidden="1" thickBot="1" x14ac:dyDescent="0.25">
      <c r="B109" s="377">
        <v>22021020</v>
      </c>
      <c r="C109" s="378" t="s">
        <v>1214</v>
      </c>
      <c r="D109" s="740" t="s">
        <v>1358</v>
      </c>
      <c r="E109" s="551"/>
      <c r="F109" s="552">
        <v>0</v>
      </c>
      <c r="G109" s="552"/>
    </row>
    <row r="110" spans="2:7" ht="15" hidden="1" thickBot="1" x14ac:dyDescent="0.25">
      <c r="B110" s="377">
        <v>22021037</v>
      </c>
      <c r="C110" s="378" t="s">
        <v>1215</v>
      </c>
      <c r="D110" s="740" t="s">
        <v>1359</v>
      </c>
      <c r="E110" s="551"/>
      <c r="F110" s="552">
        <v>0</v>
      </c>
      <c r="G110" s="552"/>
    </row>
    <row r="111" spans="2:7" ht="15" hidden="1" thickBot="1" x14ac:dyDescent="0.25">
      <c r="B111" s="377">
        <v>22021041</v>
      </c>
      <c r="C111" s="378" t="s">
        <v>1216</v>
      </c>
      <c r="D111" s="740" t="s">
        <v>1360</v>
      </c>
      <c r="E111" s="551"/>
      <c r="F111" s="552">
        <v>0</v>
      </c>
      <c r="G111" s="552"/>
    </row>
    <row r="112" spans="2:7" ht="15" hidden="1" thickBot="1" x14ac:dyDescent="0.25">
      <c r="B112" s="377">
        <v>22021042</v>
      </c>
      <c r="C112" s="378" t="s">
        <v>1217</v>
      </c>
      <c r="D112" s="740" t="s">
        <v>1361</v>
      </c>
      <c r="E112" s="551"/>
      <c r="F112" s="552">
        <v>0</v>
      </c>
      <c r="G112" s="552"/>
    </row>
    <row r="113" spans="2:7" ht="15.75" thickBot="1" x14ac:dyDescent="0.3">
      <c r="B113" s="384"/>
      <c r="C113" s="385" t="s">
        <v>1219</v>
      </c>
      <c r="D113" s="741">
        <v>0</v>
      </c>
      <c r="E113" s="560">
        <f>SUM(E99:E112)</f>
        <v>364010</v>
      </c>
      <c r="F113" s="560">
        <f>SUM(F99:F112)</f>
        <v>5000000</v>
      </c>
      <c r="G113" s="560"/>
    </row>
    <row r="114" spans="2:7" ht="15" hidden="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
        <v>1362</v>
      </c>
      <c r="E116" s="551"/>
      <c r="F116" s="552">
        <v>0</v>
      </c>
      <c r="G116" s="552"/>
    </row>
    <row r="117" spans="2:7" hidden="1" x14ac:dyDescent="0.2">
      <c r="B117" s="377">
        <v>22030102</v>
      </c>
      <c r="C117" s="378" t="s">
        <v>1222</v>
      </c>
      <c r="D117" s="740" t="s">
        <v>1363</v>
      </c>
      <c r="E117" s="551"/>
      <c r="F117" s="552">
        <v>0</v>
      </c>
      <c r="G117" s="552"/>
    </row>
    <row r="118" spans="2:7" hidden="1" x14ac:dyDescent="0.2">
      <c r="B118" s="377">
        <v>22030103</v>
      </c>
      <c r="C118" s="378" t="s">
        <v>1223</v>
      </c>
      <c r="D118" s="740" t="s">
        <v>1364</v>
      </c>
      <c r="E118" s="551"/>
      <c r="F118" s="552">
        <v>0</v>
      </c>
      <c r="G118" s="552"/>
    </row>
    <row r="119" spans="2:7" hidden="1" x14ac:dyDescent="0.2">
      <c r="B119" s="377">
        <v>22030104</v>
      </c>
      <c r="C119" s="378" t="s">
        <v>1224</v>
      </c>
      <c r="D119" s="740" t="s">
        <v>1365</v>
      </c>
      <c r="E119" s="551"/>
      <c r="F119" s="552">
        <v>0</v>
      </c>
      <c r="G119" s="552"/>
    </row>
    <row r="120" spans="2:7" hidden="1" x14ac:dyDescent="0.2">
      <c r="B120" s="377">
        <v>22030105</v>
      </c>
      <c r="C120" s="378" t="s">
        <v>1225</v>
      </c>
      <c r="D120" s="740" t="s">
        <v>1366</v>
      </c>
      <c r="E120" s="551"/>
      <c r="F120" s="552">
        <v>0</v>
      </c>
      <c r="G120" s="552"/>
    </row>
    <row r="121" spans="2:7" hidden="1" x14ac:dyDescent="0.2">
      <c r="B121" s="377">
        <v>22030106</v>
      </c>
      <c r="C121" s="378" t="s">
        <v>688</v>
      </c>
      <c r="D121" s="740" t="s">
        <v>1367</v>
      </c>
      <c r="E121" s="551"/>
      <c r="F121" s="552">
        <v>0</v>
      </c>
      <c r="G121" s="552"/>
    </row>
    <row r="122" spans="2:7" hidden="1" x14ac:dyDescent="0.2">
      <c r="B122" s="377">
        <v>22030107</v>
      </c>
      <c r="C122" s="378" t="s">
        <v>1226</v>
      </c>
      <c r="D122" s="740" t="s">
        <v>1368</v>
      </c>
      <c r="E122" s="551"/>
      <c r="F122" s="552">
        <v>0</v>
      </c>
      <c r="G122" s="552"/>
    </row>
    <row r="123" spans="2:7" hidden="1" x14ac:dyDescent="0.2">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hidden="1" x14ac:dyDescent="0.25">
      <c r="B125" s="373">
        <v>22040000</v>
      </c>
      <c r="C125" s="374" t="s">
        <v>1229</v>
      </c>
      <c r="D125" s="742"/>
      <c r="E125" s="548"/>
      <c r="F125" s="549"/>
      <c r="G125" s="549"/>
    </row>
    <row r="126" spans="2:7" ht="15" hidden="1" x14ac:dyDescent="0.25">
      <c r="B126" s="373">
        <v>22040100</v>
      </c>
      <c r="C126" s="374" t="s">
        <v>76</v>
      </c>
      <c r="D126" s="742"/>
      <c r="E126" s="548"/>
      <c r="F126" s="549"/>
      <c r="G126" s="549"/>
    </row>
    <row r="127" spans="2:7" hidden="1" x14ac:dyDescent="0.2">
      <c r="B127" s="377">
        <v>22040101</v>
      </c>
      <c r="C127" s="378" t="s">
        <v>1231</v>
      </c>
      <c r="D127" s="740" t="s">
        <v>1370</v>
      </c>
      <c r="E127" s="551"/>
      <c r="F127" s="552">
        <v>0</v>
      </c>
      <c r="G127" s="552"/>
    </row>
    <row r="128" spans="2:7" hidden="1" x14ac:dyDescent="0.2">
      <c r="B128" s="377">
        <v>22040103</v>
      </c>
      <c r="C128" s="378" t="s">
        <v>1232</v>
      </c>
      <c r="D128" s="740" t="s">
        <v>1371</v>
      </c>
      <c r="E128" s="551"/>
      <c r="F128" s="552">
        <v>0</v>
      </c>
      <c r="G128" s="552"/>
    </row>
    <row r="129" spans="2:7" hidden="1" x14ac:dyDescent="0.2">
      <c r="B129" s="377">
        <v>22040105</v>
      </c>
      <c r="C129" s="378" t="s">
        <v>1233</v>
      </c>
      <c r="D129" s="740" t="s">
        <v>1372</v>
      </c>
      <c r="E129" s="551"/>
      <c r="F129" s="552">
        <v>0</v>
      </c>
      <c r="G129" s="552"/>
    </row>
    <row r="130" spans="2:7" hidden="1" x14ac:dyDescent="0.2">
      <c r="B130" s="377">
        <v>22040107</v>
      </c>
      <c r="C130" s="378" t="s">
        <v>1234</v>
      </c>
      <c r="D130" s="740" t="s">
        <v>1373</v>
      </c>
      <c r="E130" s="551"/>
      <c r="F130" s="552">
        <v>0</v>
      </c>
      <c r="G130" s="552"/>
    </row>
    <row r="131" spans="2:7" hidden="1" x14ac:dyDescent="0.2">
      <c r="B131" s="377">
        <v>22040109</v>
      </c>
      <c r="C131" s="378" t="s">
        <v>1235</v>
      </c>
      <c r="D131" s="740" t="s">
        <v>1374</v>
      </c>
      <c r="E131" s="551"/>
      <c r="F131" s="552">
        <v>0</v>
      </c>
      <c r="G131" s="552"/>
    </row>
    <row r="132" spans="2:7" hidden="1" x14ac:dyDescent="0.2">
      <c r="B132" s="377">
        <v>22040110</v>
      </c>
      <c r="C132" s="378" t="s">
        <v>1236</v>
      </c>
      <c r="D132" s="740" t="s">
        <v>1375</v>
      </c>
      <c r="E132" s="551"/>
      <c r="F132" s="552">
        <v>0</v>
      </c>
      <c r="G132" s="552"/>
    </row>
    <row r="133" spans="2:7" hidden="1" x14ac:dyDescent="0.2">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
        <v>1377</v>
      </c>
      <c r="E136" s="551"/>
      <c r="F136" s="552">
        <v>0</v>
      </c>
      <c r="G136" s="552"/>
    </row>
    <row r="137" spans="2:7" hidden="1" x14ac:dyDescent="0.2">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
        <v>1379</v>
      </c>
      <c r="E141" s="551"/>
      <c r="F141" s="552">
        <v>0</v>
      </c>
      <c r="G141" s="552"/>
    </row>
    <row r="142" spans="2:7" hidden="1" x14ac:dyDescent="0.2">
      <c r="B142" s="377">
        <v>22050102</v>
      </c>
      <c r="C142" s="378" t="s">
        <v>1244</v>
      </c>
      <c r="D142" s="740" t="s">
        <v>1380</v>
      </c>
      <c r="E142" s="551"/>
      <c r="F142" s="552">
        <v>0</v>
      </c>
      <c r="G142" s="552"/>
    </row>
    <row r="143" spans="2:7" hidden="1" x14ac:dyDescent="0.2">
      <c r="B143" s="377">
        <v>22050104</v>
      </c>
      <c r="C143" s="378" t="s">
        <v>1245</v>
      </c>
      <c r="D143" s="740" t="s">
        <v>1381</v>
      </c>
      <c r="E143" s="551"/>
      <c r="F143" s="552">
        <v>0</v>
      </c>
      <c r="G143" s="552"/>
    </row>
    <row r="144" spans="2:7" hidden="1" x14ac:dyDescent="0.2">
      <c r="B144" s="377">
        <v>22050105</v>
      </c>
      <c r="C144" s="378" t="s">
        <v>1246</v>
      </c>
      <c r="D144" s="740" t="s">
        <v>1382</v>
      </c>
      <c r="E144" s="551"/>
      <c r="F144" s="552">
        <v>0</v>
      </c>
      <c r="G144" s="552"/>
    </row>
    <row r="145" spans="2:7" hidden="1" x14ac:dyDescent="0.2">
      <c r="B145" s="377">
        <v>22050106</v>
      </c>
      <c r="C145" s="378" t="s">
        <v>1247</v>
      </c>
      <c r="D145" s="740" t="s">
        <v>1383</v>
      </c>
      <c r="E145" s="551"/>
      <c r="F145" s="552">
        <v>0</v>
      </c>
      <c r="G145" s="552"/>
    </row>
    <row r="146" spans="2:7" hidden="1" x14ac:dyDescent="0.2">
      <c r="B146" s="377">
        <v>22050107</v>
      </c>
      <c r="C146" s="378" t="s">
        <v>1248</v>
      </c>
      <c r="D146" s="740" t="s">
        <v>1384</v>
      </c>
      <c r="E146" s="551"/>
      <c r="F146" s="552">
        <v>0</v>
      </c>
      <c r="G146" s="552"/>
    </row>
    <row r="147" spans="2:7" hidden="1" x14ac:dyDescent="0.2">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
        <v>1387</v>
      </c>
      <c r="E154" s="551"/>
      <c r="F154" s="552">
        <v>0</v>
      </c>
      <c r="G154" s="552"/>
    </row>
    <row r="155" spans="2:7" hidden="1" x14ac:dyDescent="0.2">
      <c r="B155" s="377">
        <v>22070102</v>
      </c>
      <c r="C155" s="378" t="s">
        <v>1254</v>
      </c>
      <c r="D155" s="740" t="s">
        <v>1388</v>
      </c>
      <c r="E155" s="551"/>
      <c r="F155" s="552">
        <v>0</v>
      </c>
      <c r="G155" s="552"/>
    </row>
    <row r="156" spans="2:7" hidden="1" x14ac:dyDescent="0.2">
      <c r="B156" s="377">
        <v>22070103</v>
      </c>
      <c r="C156" s="378" t="s">
        <v>1255</v>
      </c>
      <c r="D156" s="740" t="s">
        <v>1389</v>
      </c>
      <c r="E156" s="551"/>
      <c r="F156" s="552">
        <v>0</v>
      </c>
      <c r="G156" s="552"/>
    </row>
    <row r="157" spans="2:7" hidden="1" x14ac:dyDescent="0.2">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 hidden="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
        <v>1391</v>
      </c>
      <c r="E161" s="551"/>
      <c r="F161" s="552">
        <v>0</v>
      </c>
      <c r="G161" s="552"/>
    </row>
    <row r="162" spans="2:7" hidden="1" x14ac:dyDescent="0.2">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x14ac:dyDescent="0.25">
      <c r="B166" s="373">
        <v>23040100</v>
      </c>
      <c r="C166" s="374" t="s">
        <v>88</v>
      </c>
      <c r="D166" s="742"/>
      <c r="E166" s="548"/>
      <c r="F166" s="549"/>
      <c r="G166" s="549"/>
    </row>
    <row r="167" spans="2:7" x14ac:dyDescent="0.2">
      <c r="B167" s="377">
        <v>23040101</v>
      </c>
      <c r="C167" s="378" t="s">
        <v>1262</v>
      </c>
      <c r="D167" s="740" t="s">
        <v>1393</v>
      </c>
      <c r="E167" s="551"/>
      <c r="F167" s="552">
        <v>2000000</v>
      </c>
      <c r="G167" s="552"/>
    </row>
    <row r="168" spans="2:7" x14ac:dyDescent="0.2">
      <c r="B168" s="377">
        <v>23040102</v>
      </c>
      <c r="C168" s="378" t="s">
        <v>1263</v>
      </c>
      <c r="D168" s="740" t="s">
        <v>1394</v>
      </c>
      <c r="E168" s="551">
        <v>473210</v>
      </c>
      <c r="F168" s="552">
        <v>2000000</v>
      </c>
      <c r="G168" s="552"/>
    </row>
    <row r="169" spans="2:7" x14ac:dyDescent="0.2">
      <c r="B169" s="377">
        <v>23040103</v>
      </c>
      <c r="C169" s="378" t="s">
        <v>1264</v>
      </c>
      <c r="D169" s="740" t="s">
        <v>1395</v>
      </c>
      <c r="E169" s="551"/>
      <c r="F169" s="552">
        <v>1500000</v>
      </c>
      <c r="G169" s="552"/>
    </row>
    <row r="170" spans="2:7" x14ac:dyDescent="0.2">
      <c r="B170" s="377">
        <v>23040104</v>
      </c>
      <c r="C170" s="378" t="s">
        <v>1265</v>
      </c>
      <c r="D170" s="740" t="s">
        <v>1396</v>
      </c>
      <c r="E170" s="551">
        <v>364010</v>
      </c>
      <c r="F170" s="552">
        <v>2000000</v>
      </c>
      <c r="G170" s="552"/>
    </row>
    <row r="171" spans="2:7" ht="15" thickBot="1" x14ac:dyDescent="0.25">
      <c r="B171" s="377">
        <v>23040105</v>
      </c>
      <c r="C171" s="378" t="s">
        <v>1266</v>
      </c>
      <c r="D171" s="740" t="s">
        <v>1397</v>
      </c>
      <c r="E171" s="551">
        <v>364010</v>
      </c>
      <c r="F171" s="552">
        <v>2000000</v>
      </c>
      <c r="G171" s="552"/>
    </row>
    <row r="172" spans="2:7" ht="15.75" thickBot="1" x14ac:dyDescent="0.3">
      <c r="B172" s="384"/>
      <c r="C172" s="385" t="s">
        <v>1267</v>
      </c>
      <c r="D172" s="741">
        <v>0</v>
      </c>
      <c r="E172" s="559">
        <f>SUM(E167:E171)</f>
        <v>1201230</v>
      </c>
      <c r="F172" s="559">
        <f>SUM(F167:F171)</f>
        <v>9500000</v>
      </c>
      <c r="G172" s="559"/>
    </row>
    <row r="173" spans="2:7" ht="15" hidden="1"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idden="1" x14ac:dyDescent="0.2">
      <c r="B175" s="377">
        <v>23050101</v>
      </c>
      <c r="C175" s="378" t="s">
        <v>1276</v>
      </c>
      <c r="D175" s="740" t="s">
        <v>1398</v>
      </c>
      <c r="E175" s="551"/>
      <c r="F175" s="552">
        <v>0</v>
      </c>
      <c r="G175" s="552"/>
    </row>
    <row r="176" spans="2:7" hidden="1" x14ac:dyDescent="0.2">
      <c r="B176" s="377">
        <v>23050102</v>
      </c>
      <c r="C176" s="378" t="s">
        <v>1269</v>
      </c>
      <c r="D176" s="740" t="s">
        <v>1399</v>
      </c>
      <c r="E176" s="551"/>
      <c r="F176" s="552">
        <v>0</v>
      </c>
      <c r="G176" s="552"/>
    </row>
    <row r="177" spans="2:7" x14ac:dyDescent="0.2">
      <c r="B177" s="377">
        <v>23050103</v>
      </c>
      <c r="C177" s="378" t="s">
        <v>1270</v>
      </c>
      <c r="D177" s="740" t="s">
        <v>1400</v>
      </c>
      <c r="E177" s="551">
        <v>127400</v>
      </c>
      <c r="F177" s="552">
        <v>2000000</v>
      </c>
      <c r="G177" s="552"/>
    </row>
    <row r="178" spans="2:7" ht="15" thickBot="1" x14ac:dyDescent="0.25">
      <c r="B178" s="377">
        <v>23050104</v>
      </c>
      <c r="C178" s="378" t="s">
        <v>1271</v>
      </c>
      <c r="D178" s="740" t="s">
        <v>1401</v>
      </c>
      <c r="E178" s="551">
        <v>546020</v>
      </c>
      <c r="F178" s="552">
        <v>4000000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673420</v>
      </c>
      <c r="F180" s="559">
        <f>SUM(F175:F179)</f>
        <v>6000000</v>
      </c>
      <c r="G180" s="559"/>
    </row>
    <row r="181" spans="2:7" ht="19.5" thickBot="1" x14ac:dyDescent="0.35">
      <c r="B181" s="398"/>
      <c r="C181" s="399" t="s">
        <v>1273</v>
      </c>
      <c r="D181" s="399"/>
      <c r="E181" s="571">
        <f>E180+E172+E163+E158+E151+E148+E138+E134+E124+E113+E97+E88+E80+E69+E60+E56+E41+E26+E14</f>
        <v>66363810</v>
      </c>
      <c r="F181" s="571">
        <f>F180+F172+F163+F158+F151+F148+F138+F134+F124+F113+F97+F88+F80+F69+F60+F56+F41+F26+F14</f>
        <v>50000000</v>
      </c>
      <c r="G181" s="571"/>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990</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c r="F10" s="552">
        <v>0</v>
      </c>
      <c r="G10" s="552"/>
    </row>
    <row r="11" spans="2:7" ht="15.75" thickBot="1" x14ac:dyDescent="0.3">
      <c r="B11" s="377">
        <v>22020102</v>
      </c>
      <c r="C11" s="378" t="s">
        <v>1124</v>
      </c>
      <c r="D11" s="740" t="s">
        <v>1278</v>
      </c>
      <c r="E11" s="551">
        <v>300000</v>
      </c>
      <c r="F11" s="552">
        <v>400000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300000</v>
      </c>
      <c r="F14" s="560">
        <v>400000</v>
      </c>
      <c r="G14" s="560"/>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x14ac:dyDescent="0.25">
      <c r="B27" s="373">
        <v>22020300</v>
      </c>
      <c r="C27" s="374" t="s">
        <v>58</v>
      </c>
      <c r="D27" s="742"/>
      <c r="E27" s="548"/>
      <c r="F27" s="549"/>
      <c r="G27" s="549"/>
    </row>
    <row r="28" spans="2:7" ht="14.25" customHeight="1" thickBot="1" x14ac:dyDescent="0.3">
      <c r="B28" s="377">
        <v>22020301</v>
      </c>
      <c r="C28" s="378" t="s">
        <v>1139</v>
      </c>
      <c r="D28" s="740" t="s">
        <v>1291</v>
      </c>
      <c r="E28" s="551">
        <v>375000</v>
      </c>
      <c r="F28" s="552">
        <v>500000</v>
      </c>
      <c r="G28" s="552"/>
    </row>
    <row r="29" spans="2:7" ht="6.75" hidden="1" customHeight="1" x14ac:dyDescent="0.25">
      <c r="B29" s="377">
        <v>22020302</v>
      </c>
      <c r="C29" s="378" t="s">
        <v>1140</v>
      </c>
      <c r="D29" s="740" t="s">
        <v>1292</v>
      </c>
      <c r="E29" s="551"/>
      <c r="F29" s="552">
        <v>0</v>
      </c>
      <c r="G29" s="552"/>
    </row>
    <row r="30" spans="2:7" ht="15.75" hidden="1" thickBot="1" x14ac:dyDescent="0.3">
      <c r="B30" s="377">
        <v>22020303</v>
      </c>
      <c r="C30" s="378" t="s">
        <v>1141</v>
      </c>
      <c r="D30" s="740" t="s">
        <v>1293</v>
      </c>
      <c r="E30" s="551"/>
      <c r="F30" s="552">
        <v>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375000</v>
      </c>
      <c r="F41" s="560">
        <f>SUM(F28:F40)</f>
        <v>500000</v>
      </c>
      <c r="G41" s="560"/>
    </row>
    <row r="42" spans="2:7" x14ac:dyDescent="0.25">
      <c r="B42" s="373">
        <v>22020400</v>
      </c>
      <c r="C42" s="374" t="s">
        <v>60</v>
      </c>
      <c r="D42" s="742"/>
      <c r="E42" s="548"/>
      <c r="F42" s="549"/>
      <c r="G42" s="549"/>
    </row>
    <row r="43" spans="2:7" hidden="1" x14ac:dyDescent="0.25">
      <c r="B43" s="377">
        <v>22020401</v>
      </c>
      <c r="C43" s="378" t="s">
        <v>1153</v>
      </c>
      <c r="D43" s="740" t="s">
        <v>1304</v>
      </c>
      <c r="E43" s="551"/>
      <c r="F43" s="552">
        <v>0</v>
      </c>
      <c r="G43" s="552"/>
    </row>
    <row r="44" spans="2:7" x14ac:dyDescent="0.25">
      <c r="B44" s="377">
        <v>22020402</v>
      </c>
      <c r="C44" s="378" t="s">
        <v>1154</v>
      </c>
      <c r="D44" s="740" t="s">
        <v>1305</v>
      </c>
      <c r="E44" s="551">
        <v>75000</v>
      </c>
      <c r="F44" s="552">
        <v>100000</v>
      </c>
      <c r="G44" s="552"/>
    </row>
    <row r="45" spans="2:7" hidden="1" x14ac:dyDescent="0.25">
      <c r="B45" s="377">
        <v>22020403</v>
      </c>
      <c r="C45" s="378" t="s">
        <v>1155</v>
      </c>
      <c r="D45" s="740" t="s">
        <v>1306</v>
      </c>
      <c r="E45" s="551"/>
      <c r="F45" s="552">
        <v>0</v>
      </c>
      <c r="G45" s="552"/>
    </row>
    <row r="46" spans="2:7" x14ac:dyDescent="0.25">
      <c r="B46" s="377">
        <v>22020404</v>
      </c>
      <c r="C46" s="378" t="s">
        <v>1156</v>
      </c>
      <c r="D46" s="740" t="s">
        <v>1307</v>
      </c>
      <c r="E46" s="551">
        <v>150000</v>
      </c>
      <c r="F46" s="552">
        <v>200000</v>
      </c>
      <c r="G46" s="552"/>
    </row>
    <row r="47" spans="2:7" hidden="1" x14ac:dyDescent="0.25">
      <c r="B47" s="377">
        <v>22020405</v>
      </c>
      <c r="C47" s="378" t="s">
        <v>1157</v>
      </c>
      <c r="D47" s="740" t="s">
        <v>1308</v>
      </c>
      <c r="E47" s="551"/>
      <c r="F47" s="552">
        <v>0</v>
      </c>
      <c r="G47" s="552"/>
    </row>
    <row r="48" spans="2:7" ht="15.75" thickBot="1" x14ac:dyDescent="0.3">
      <c r="B48" s="377">
        <v>22020406</v>
      </c>
      <c r="C48" s="378" t="s">
        <v>1158</v>
      </c>
      <c r="D48" s="740" t="s">
        <v>1309</v>
      </c>
      <c r="E48" s="551">
        <v>13995000</v>
      </c>
      <c r="F48" s="552">
        <v>18660000</v>
      </c>
      <c r="G48" s="552"/>
    </row>
    <row r="49" spans="2:7" ht="3" hidden="1" customHeight="1" x14ac:dyDescent="0.25">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3.5" customHeight="1" thickBot="1" x14ac:dyDescent="0.3">
      <c r="B56" s="384"/>
      <c r="C56" s="385" t="s">
        <v>1167</v>
      </c>
      <c r="D56" s="741">
        <v>0</v>
      </c>
      <c r="E56" s="560">
        <f>SUM(E43:E55)</f>
        <v>14220000</v>
      </c>
      <c r="F56" s="560">
        <f>SUM(F43:F55)</f>
        <v>18960000</v>
      </c>
      <c r="G56" s="560"/>
    </row>
    <row r="57" spans="2:7" hidden="1" x14ac:dyDescent="0.25">
      <c r="B57" s="373">
        <v>22020500</v>
      </c>
      <c r="C57" s="374" t="s">
        <v>62</v>
      </c>
      <c r="D57" s="742"/>
      <c r="E57" s="548"/>
      <c r="F57" s="549"/>
      <c r="G57" s="549"/>
    </row>
    <row r="58" spans="2:7" hidden="1" x14ac:dyDescent="0.25">
      <c r="B58" s="377">
        <v>22020501</v>
      </c>
      <c r="C58" s="378" t="s">
        <v>1168</v>
      </c>
      <c r="D58" s="740" t="s">
        <v>1317</v>
      </c>
      <c r="E58" s="551"/>
      <c r="F58" s="552">
        <v>0</v>
      </c>
      <c r="G58" s="552"/>
    </row>
    <row r="59" spans="2:7" hidden="1" x14ac:dyDescent="0.25">
      <c r="B59" s="377">
        <v>22020502</v>
      </c>
      <c r="C59" s="378" t="s">
        <v>1169</v>
      </c>
      <c r="D59" s="740" t="s">
        <v>1318</v>
      </c>
      <c r="E59" s="551"/>
      <c r="F59" s="552">
        <v>0</v>
      </c>
      <c r="G59" s="552"/>
    </row>
    <row r="60" spans="2:7" ht="15.75" hidden="1" thickBot="1" x14ac:dyDescent="0.3">
      <c r="B60" s="384"/>
      <c r="C60" s="385" t="s">
        <v>1170</v>
      </c>
      <c r="D60" s="741">
        <v>0</v>
      </c>
      <c r="E60" s="560">
        <f>SUM(E58:E59)</f>
        <v>0</v>
      </c>
      <c r="F60" s="560">
        <f>SUM(F58:F59)</f>
        <v>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4.25" customHeight="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t="15.75" thickBot="1" x14ac:dyDescent="0.3">
      <c r="B75" s="377">
        <v>22020705</v>
      </c>
      <c r="C75" s="378" t="s">
        <v>1183</v>
      </c>
      <c r="D75" s="740" t="s">
        <v>1330</v>
      </c>
      <c r="E75" s="551">
        <v>105000</v>
      </c>
      <c r="F75" s="552">
        <v>140000</v>
      </c>
      <c r="G75" s="552"/>
    </row>
    <row r="76" spans="2:7" ht="3.75" hidden="1" customHeight="1" x14ac:dyDescent="0.25">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 customHeight="1" thickBot="1" x14ac:dyDescent="0.3">
      <c r="B80" s="384"/>
      <c r="C80" s="385" t="s">
        <v>1188</v>
      </c>
      <c r="D80" s="741">
        <v>0</v>
      </c>
      <c r="E80" s="559">
        <f>SUM(E71:E79)</f>
        <v>105000</v>
      </c>
      <c r="F80" s="560">
        <v>140000</v>
      </c>
      <c r="G80" s="560"/>
    </row>
    <row r="81" spans="2:7" ht="7.5" hidden="1" customHeight="1" x14ac:dyDescent="0.25">
      <c r="B81" s="373">
        <v>22020800</v>
      </c>
      <c r="C81" s="374" t="s">
        <v>68</v>
      </c>
      <c r="D81" s="742"/>
      <c r="E81" s="548"/>
      <c r="F81" s="549"/>
      <c r="G81" s="549"/>
    </row>
    <row r="82" spans="2:7" ht="15.75" hidden="1" thickBot="1" x14ac:dyDescent="0.3">
      <c r="B82" s="377">
        <v>22020801</v>
      </c>
      <c r="C82" s="378" t="s">
        <v>1189</v>
      </c>
      <c r="D82" s="740" t="s">
        <v>1335</v>
      </c>
      <c r="E82" s="551"/>
      <c r="F82" s="552">
        <v>0</v>
      </c>
      <c r="G82" s="552"/>
    </row>
    <row r="83" spans="2:7" ht="15.75" hidden="1"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ht="15.75" hidden="1" thickBot="1" x14ac:dyDescent="0.3">
      <c r="B89" s="373">
        <v>22020900</v>
      </c>
      <c r="C89" s="374" t="s">
        <v>70</v>
      </c>
      <c r="D89" s="742"/>
      <c r="E89" s="548"/>
      <c r="F89" s="549"/>
      <c r="G89" s="549"/>
    </row>
    <row r="90" spans="2:7" ht="15.75" hidden="1" thickBot="1" x14ac:dyDescent="0.3">
      <c r="B90" s="377">
        <v>22020901</v>
      </c>
      <c r="C90" s="378" t="s">
        <v>1196</v>
      </c>
      <c r="D90" s="740" t="s">
        <v>1341</v>
      </c>
      <c r="E90" s="551"/>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1.25" hidden="1" customHeight="1" x14ac:dyDescent="0.25">
      <c r="B98" s="373">
        <v>22021000</v>
      </c>
      <c r="C98" s="374" t="s">
        <v>72</v>
      </c>
      <c r="D98" s="742"/>
      <c r="E98" s="548"/>
      <c r="F98" s="549"/>
      <c r="G98" s="549"/>
    </row>
    <row r="99" spans="2:7" ht="15.75" hidden="1" thickBot="1" x14ac:dyDescent="0.3">
      <c r="B99" s="377">
        <v>22021001</v>
      </c>
      <c r="C99" s="378" t="s">
        <v>1204</v>
      </c>
      <c r="D99" s="740" t="s">
        <v>1348</v>
      </c>
      <c r="E99" s="551"/>
      <c r="F99" s="552">
        <v>0</v>
      </c>
      <c r="G99" s="552"/>
    </row>
    <row r="100" spans="2:7" ht="15.75" hidden="1" thickBot="1" x14ac:dyDescent="0.3">
      <c r="B100" s="377">
        <v>22021002</v>
      </c>
      <c r="C100" s="378" t="s">
        <v>1205</v>
      </c>
      <c r="D100" s="740" t="s">
        <v>1349</v>
      </c>
      <c r="E100" s="551"/>
      <c r="F100" s="552">
        <v>0</v>
      </c>
      <c r="G100" s="552"/>
    </row>
    <row r="101" spans="2:7" ht="15.75" hidden="1" thickBot="1" x14ac:dyDescent="0.3">
      <c r="B101" s="377">
        <v>22021003</v>
      </c>
      <c r="C101" s="378" t="s">
        <v>1206</v>
      </c>
      <c r="D101" s="740" t="s">
        <v>1350</v>
      </c>
      <c r="E101" s="551"/>
      <c r="F101" s="552">
        <v>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hidden="1" thickBot="1" x14ac:dyDescent="0.3">
      <c r="B113" s="384"/>
      <c r="C113" s="385" t="s">
        <v>1219</v>
      </c>
      <c r="D113" s="741">
        <v>0</v>
      </c>
      <c r="E113" s="560">
        <f>SUM(E99:E112)</f>
        <v>0</v>
      </c>
      <c r="F113" s="560">
        <f>SUM(F99:F112)</f>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6.75" hidden="1" customHeight="1" x14ac:dyDescent="0.25">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5.25" hidden="1" customHeight="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4.5" hidden="1" customHeight="1" x14ac:dyDescent="0.25">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5.25" hidden="1" customHeight="1" x14ac:dyDescent="0.25">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15000000</v>
      </c>
      <c r="F181" s="572">
        <v>20000000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B1:G182"/>
  <sheetViews>
    <sheetView view="pageBreakPreview" zoomScale="84" zoomScaleSheetLayoutView="84" workbookViewId="0">
      <pane xSplit="3" ySplit="11" topLeftCell="D12"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991</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idden="1" x14ac:dyDescent="0.25">
      <c r="B10" s="377">
        <v>22020101</v>
      </c>
      <c r="C10" s="378" t="s">
        <v>1123</v>
      </c>
      <c r="D10" s="740" t="s">
        <v>1277</v>
      </c>
      <c r="E10" s="551"/>
      <c r="F10" s="552">
        <v>0</v>
      </c>
      <c r="G10" s="552"/>
    </row>
    <row r="11" spans="2:7" ht="15.75" thickBot="1" x14ac:dyDescent="0.3">
      <c r="B11" s="377">
        <v>22020102</v>
      </c>
      <c r="C11" s="378" t="s">
        <v>1124</v>
      </c>
      <c r="D11" s="740" t="s">
        <v>1278</v>
      </c>
      <c r="E11" s="551">
        <v>529320</v>
      </c>
      <c r="F11" s="552">
        <v>200000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529320</v>
      </c>
      <c r="F14" s="560">
        <v>200000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t="15.75" thickBot="1" x14ac:dyDescent="0.3">
      <c r="B17" s="377">
        <v>22020202</v>
      </c>
      <c r="C17" s="378" t="s">
        <v>1129</v>
      </c>
      <c r="D17" s="740" t="s">
        <v>1282</v>
      </c>
      <c r="E17" s="551">
        <v>352880</v>
      </c>
      <c r="F17" s="552">
        <v>500000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352880</v>
      </c>
      <c r="F26" s="560">
        <f>SUM(F16:F25)</f>
        <v>500000</v>
      </c>
      <c r="G26" s="560"/>
    </row>
    <row r="27" spans="2:7" x14ac:dyDescent="0.25">
      <c r="B27" s="373">
        <v>22020300</v>
      </c>
      <c r="C27" s="374" t="s">
        <v>58</v>
      </c>
      <c r="D27" s="742"/>
      <c r="E27" s="548"/>
      <c r="F27" s="549"/>
      <c r="G27" s="549"/>
    </row>
    <row r="28" spans="2:7" x14ac:dyDescent="0.25">
      <c r="B28" s="377">
        <v>22020301</v>
      </c>
      <c r="C28" s="378" t="s">
        <v>1139</v>
      </c>
      <c r="D28" s="740" t="s">
        <v>1291</v>
      </c>
      <c r="E28" s="551">
        <v>352880</v>
      </c>
      <c r="F28" s="552">
        <v>500000</v>
      </c>
      <c r="G28" s="552"/>
    </row>
    <row r="29" spans="2:7" hidden="1" x14ac:dyDescent="0.25">
      <c r="B29" s="377">
        <v>22020302</v>
      </c>
      <c r="C29" s="378" t="s">
        <v>1140</v>
      </c>
      <c r="D29" s="740" t="s">
        <v>1292</v>
      </c>
      <c r="E29" s="551"/>
      <c r="F29" s="552">
        <v>0</v>
      </c>
      <c r="G29" s="552"/>
    </row>
    <row r="30" spans="2:7" x14ac:dyDescent="0.25">
      <c r="B30" s="377">
        <v>22020303</v>
      </c>
      <c r="C30" s="378" t="s">
        <v>1141</v>
      </c>
      <c r="D30" s="740" t="s">
        <v>1293</v>
      </c>
      <c r="E30" s="551">
        <v>70580</v>
      </c>
      <c r="F30" s="552">
        <v>100000</v>
      </c>
      <c r="G30" s="552"/>
    </row>
    <row r="31" spans="2:7" hidden="1" x14ac:dyDescent="0.25">
      <c r="B31" s="377">
        <v>22020304</v>
      </c>
      <c r="C31" s="378" t="s">
        <v>1142</v>
      </c>
      <c r="D31" s="740" t="s">
        <v>1294</v>
      </c>
      <c r="E31" s="551"/>
      <c r="F31" s="552">
        <v>0</v>
      </c>
      <c r="G31" s="552"/>
    </row>
    <row r="32" spans="2:7" hidden="1" x14ac:dyDescent="0.25">
      <c r="B32" s="377">
        <v>22020305</v>
      </c>
      <c r="C32" s="378" t="s">
        <v>1143</v>
      </c>
      <c r="D32" s="740" t="s">
        <v>1295</v>
      </c>
      <c r="E32" s="551"/>
      <c r="F32" s="552">
        <v>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t="15.75" thickBot="1" x14ac:dyDescent="0.3">
      <c r="B36" s="377">
        <v>22020309</v>
      </c>
      <c r="C36" s="378" t="s">
        <v>1147</v>
      </c>
      <c r="D36" s="740" t="s">
        <v>1299</v>
      </c>
      <c r="E36" s="551">
        <v>705750</v>
      </c>
      <c r="F36" s="552">
        <v>300000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1129210</v>
      </c>
      <c r="F41" s="560">
        <f>SUM(F28:F40)</f>
        <v>900000</v>
      </c>
      <c r="G41" s="560"/>
    </row>
    <row r="42" spans="2:7" x14ac:dyDescent="0.25">
      <c r="B42" s="373">
        <v>22020400</v>
      </c>
      <c r="C42" s="374" t="s">
        <v>60</v>
      </c>
      <c r="D42" s="742"/>
      <c r="E42" s="548"/>
      <c r="F42" s="549"/>
      <c r="G42" s="549"/>
    </row>
    <row r="43" spans="2:7" x14ac:dyDescent="0.25">
      <c r="B43" s="377">
        <v>22020401</v>
      </c>
      <c r="C43" s="378" t="s">
        <v>1153</v>
      </c>
      <c r="D43" s="740" t="s">
        <v>1304</v>
      </c>
      <c r="E43" s="551">
        <v>13409330</v>
      </c>
      <c r="F43" s="552">
        <v>4000000</v>
      </c>
      <c r="G43" s="552"/>
    </row>
    <row r="44" spans="2:7" x14ac:dyDescent="0.25">
      <c r="B44" s="377">
        <v>22020402</v>
      </c>
      <c r="C44" s="378" t="s">
        <v>1154</v>
      </c>
      <c r="D44" s="740" t="s">
        <v>1305</v>
      </c>
      <c r="E44" s="551">
        <v>141150</v>
      </c>
      <c r="F44" s="552">
        <v>200000</v>
      </c>
      <c r="G44" s="552"/>
    </row>
    <row r="45" spans="2:7" hidden="1" x14ac:dyDescent="0.25">
      <c r="B45" s="377">
        <v>22020403</v>
      </c>
      <c r="C45" s="378" t="s">
        <v>1155</v>
      </c>
      <c r="D45" s="740" t="s">
        <v>1306</v>
      </c>
      <c r="E45" s="551"/>
      <c r="F45" s="552">
        <v>0</v>
      </c>
      <c r="G45" s="552"/>
    </row>
    <row r="46" spans="2:7" x14ac:dyDescent="0.25">
      <c r="B46" s="377">
        <v>22020404</v>
      </c>
      <c r="C46" s="378" t="s">
        <v>1156</v>
      </c>
      <c r="D46" s="740" t="s">
        <v>1307</v>
      </c>
      <c r="E46" s="551">
        <v>70580</v>
      </c>
      <c r="F46" s="552">
        <v>100000</v>
      </c>
      <c r="G46" s="552"/>
    </row>
    <row r="47" spans="2:7" ht="15.75" thickBot="1" x14ac:dyDescent="0.3">
      <c r="B47" s="377">
        <v>22020405</v>
      </c>
      <c r="C47" s="378" t="s">
        <v>1157</v>
      </c>
      <c r="D47" s="740" t="s">
        <v>1308</v>
      </c>
      <c r="E47" s="551">
        <v>70580</v>
      </c>
      <c r="F47" s="552">
        <v>100000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13691640</v>
      </c>
      <c r="F56" s="560">
        <f>SUM(F43:F55)</f>
        <v>4400000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141150</v>
      </c>
      <c r="F58" s="552">
        <v>200000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141150</v>
      </c>
      <c r="F60" s="560">
        <f>SUM(F58:F59)</f>
        <v>200000</v>
      </c>
      <c r="G60" s="560"/>
    </row>
    <row r="61" spans="2:7" x14ac:dyDescent="0.25">
      <c r="B61" s="373">
        <v>22020600</v>
      </c>
      <c r="C61" s="374" t="s">
        <v>64</v>
      </c>
      <c r="D61" s="742"/>
      <c r="E61" s="548"/>
      <c r="F61" s="549"/>
      <c r="G61" s="549"/>
    </row>
    <row r="62" spans="2:7" x14ac:dyDescent="0.25">
      <c r="B62" s="377">
        <v>22020601</v>
      </c>
      <c r="C62" s="378" t="s">
        <v>1171</v>
      </c>
      <c r="D62" s="740" t="s">
        <v>1319</v>
      </c>
      <c r="E62" s="551">
        <v>70580</v>
      </c>
      <c r="F62" s="552">
        <v>100000</v>
      </c>
      <c r="G62" s="552"/>
    </row>
    <row r="63" spans="2:7" x14ac:dyDescent="0.25">
      <c r="B63" s="377">
        <v>22020602</v>
      </c>
      <c r="C63" s="378" t="s">
        <v>1172</v>
      </c>
      <c r="D63" s="740" t="s">
        <v>1320</v>
      </c>
      <c r="E63" s="551">
        <v>2823020</v>
      </c>
      <c r="F63" s="552">
        <v>4000000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x14ac:dyDescent="0.25">
      <c r="B66" s="377">
        <v>22020605</v>
      </c>
      <c r="C66" s="378" t="s">
        <v>1175</v>
      </c>
      <c r="D66" s="740" t="s">
        <v>1323</v>
      </c>
      <c r="E66" s="551">
        <v>1764390</v>
      </c>
      <c r="F66" s="552">
        <v>250000</v>
      </c>
      <c r="G66" s="552"/>
    </row>
    <row r="67" spans="2:7" hidden="1" x14ac:dyDescent="0.25">
      <c r="B67" s="377">
        <v>22020606</v>
      </c>
      <c r="C67" s="378" t="s">
        <v>1176</v>
      </c>
      <c r="D67" s="740" t="s">
        <v>1324</v>
      </c>
      <c r="E67" s="551"/>
      <c r="F67" s="552">
        <v>0</v>
      </c>
      <c r="G67" s="552"/>
    </row>
    <row r="68" spans="2:7" ht="15.75" thickBot="1" x14ac:dyDescent="0.3">
      <c r="B68" s="377">
        <v>22020607</v>
      </c>
      <c r="C68" s="378" t="s">
        <v>1177</v>
      </c>
      <c r="D68" s="740" t="s">
        <v>1325</v>
      </c>
      <c r="E68" s="551">
        <v>352850</v>
      </c>
      <c r="F68" s="552">
        <v>200000</v>
      </c>
      <c r="G68" s="552"/>
    </row>
    <row r="69" spans="2:7" ht="15.75" thickBot="1" x14ac:dyDescent="0.3">
      <c r="B69" s="384"/>
      <c r="C69" s="385" t="s">
        <v>1178</v>
      </c>
      <c r="D69" s="741">
        <v>0</v>
      </c>
      <c r="E69" s="559">
        <f>SUM(E62:E68)</f>
        <v>5010840</v>
      </c>
      <c r="F69" s="560">
        <v>4550000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v>1411510</v>
      </c>
      <c r="F82" s="552">
        <v>1500000</v>
      </c>
      <c r="G82" s="552"/>
    </row>
    <row r="83" spans="2:7" x14ac:dyDescent="0.25">
      <c r="B83" s="377">
        <v>22020802</v>
      </c>
      <c r="C83" s="378" t="s">
        <v>1190</v>
      </c>
      <c r="D83" s="740" t="s">
        <v>1336</v>
      </c>
      <c r="E83" s="551">
        <v>36000000</v>
      </c>
      <c r="F83" s="552">
        <v>45600000</v>
      </c>
      <c r="G83" s="552"/>
    </row>
    <row r="84" spans="2:7" ht="15.75" thickBot="1" x14ac:dyDescent="0.3">
      <c r="B84" s="377">
        <v>22020803</v>
      </c>
      <c r="C84" s="378" t="s">
        <v>1191</v>
      </c>
      <c r="D84" s="740" t="s">
        <v>1337</v>
      </c>
      <c r="E84" s="551">
        <v>282300</v>
      </c>
      <c r="F84" s="552">
        <v>400000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37693810</v>
      </c>
      <c r="F88" s="560">
        <v>47500000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x14ac:dyDescent="0.25">
      <c r="B101" s="377">
        <v>22021003</v>
      </c>
      <c r="C101" s="378" t="s">
        <v>1206</v>
      </c>
      <c r="D101" s="740" t="s">
        <v>1350</v>
      </c>
      <c r="E101" s="551">
        <v>1270360</v>
      </c>
      <c r="F101" s="552">
        <v>1450000</v>
      </c>
      <c r="G101" s="552"/>
    </row>
    <row r="102" spans="2:7" hidden="1" x14ac:dyDescent="0.25">
      <c r="B102" s="377">
        <v>22021004</v>
      </c>
      <c r="C102" s="378" t="s">
        <v>1207</v>
      </c>
      <c r="D102" s="740" t="s">
        <v>1351</v>
      </c>
      <c r="E102" s="551"/>
      <c r="F102" s="552">
        <v>0</v>
      </c>
      <c r="G102" s="552"/>
    </row>
    <row r="103" spans="2:7" hidden="1" x14ac:dyDescent="0.25">
      <c r="B103" s="377">
        <v>22021006</v>
      </c>
      <c r="C103" s="378" t="s">
        <v>1208</v>
      </c>
      <c r="D103" s="740" t="s">
        <v>1352</v>
      </c>
      <c r="E103" s="551"/>
      <c r="F103" s="552">
        <v>0</v>
      </c>
      <c r="G103" s="552"/>
    </row>
    <row r="104" spans="2:7" ht="15.75" thickBot="1" x14ac:dyDescent="0.3">
      <c r="B104" s="377">
        <v>22021007</v>
      </c>
      <c r="C104" s="378" t="s">
        <v>1209</v>
      </c>
      <c r="D104" s="740" t="s">
        <v>1353</v>
      </c>
      <c r="E104" s="551">
        <v>705750</v>
      </c>
      <c r="F104" s="552">
        <v>300000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1976110</v>
      </c>
      <c r="F113" s="560">
        <f>SUM(F99:F112)</f>
        <v>1750000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60524960</v>
      </c>
      <c r="F181" s="572">
        <v>60000000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992</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364010</v>
      </c>
      <c r="F10" s="552">
        <v>700000</v>
      </c>
      <c r="G10" s="552"/>
    </row>
    <row r="11" spans="2:7" ht="15.75" thickBot="1" x14ac:dyDescent="0.3">
      <c r="B11" s="377">
        <v>22020102</v>
      </c>
      <c r="C11" s="378" t="s">
        <v>1124</v>
      </c>
      <c r="D11" s="740" t="s">
        <v>1278</v>
      </c>
      <c r="E11" s="551">
        <v>2620860</v>
      </c>
      <c r="F11" s="552">
        <v>4000000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2984870</v>
      </c>
      <c r="F14" s="560">
        <v>4700000</v>
      </c>
      <c r="G14" s="560"/>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x14ac:dyDescent="0.25">
      <c r="B27" s="373">
        <v>22020300</v>
      </c>
      <c r="C27" s="374" t="s">
        <v>58</v>
      </c>
      <c r="D27" s="742"/>
      <c r="E27" s="548"/>
      <c r="F27" s="549"/>
      <c r="G27" s="549"/>
    </row>
    <row r="28" spans="2:7" ht="15.75" thickBot="1" x14ac:dyDescent="0.3">
      <c r="B28" s="377">
        <v>22020301</v>
      </c>
      <c r="C28" s="378" t="s">
        <v>1139</v>
      </c>
      <c r="D28" s="740" t="s">
        <v>1291</v>
      </c>
      <c r="E28" s="551">
        <v>94880</v>
      </c>
      <c r="F28" s="552">
        <v>300000</v>
      </c>
      <c r="G28" s="552"/>
    </row>
    <row r="29" spans="2:7" ht="15.75" hidden="1" thickBot="1" x14ac:dyDescent="0.3">
      <c r="B29" s="377">
        <v>22020302</v>
      </c>
      <c r="C29" s="378" t="s">
        <v>1140</v>
      </c>
      <c r="D29" s="740" t="s">
        <v>1292</v>
      </c>
      <c r="E29" s="551"/>
      <c r="F29" s="552">
        <v>0</v>
      </c>
      <c r="G29" s="552"/>
    </row>
    <row r="30" spans="2:7" ht="15.75" hidden="1" thickBot="1" x14ac:dyDescent="0.3">
      <c r="B30" s="377">
        <v>22020303</v>
      </c>
      <c r="C30" s="378" t="s">
        <v>1141</v>
      </c>
      <c r="D30" s="740" t="s">
        <v>1293</v>
      </c>
      <c r="E30" s="551"/>
      <c r="F30" s="552">
        <v>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94880</v>
      </c>
      <c r="F41" s="560">
        <f>SUM(F28:F40)</f>
        <v>300000</v>
      </c>
      <c r="G41" s="560"/>
    </row>
    <row r="42" spans="2:7" ht="15.75" hidden="1" thickBot="1" x14ac:dyDescent="0.3">
      <c r="B42" s="373">
        <v>22020400</v>
      </c>
      <c r="C42" s="374" t="s">
        <v>60</v>
      </c>
      <c r="D42" s="742"/>
      <c r="E42" s="548"/>
      <c r="F42" s="549"/>
      <c r="G42" s="549"/>
    </row>
    <row r="43" spans="2:7" ht="15.75" hidden="1" thickBot="1" x14ac:dyDescent="0.3">
      <c r="B43" s="377">
        <v>22020401</v>
      </c>
      <c r="C43" s="378" t="s">
        <v>1153</v>
      </c>
      <c r="D43" s="740" t="s">
        <v>1304</v>
      </c>
      <c r="E43" s="551"/>
      <c r="F43" s="552">
        <v>0</v>
      </c>
      <c r="G43" s="552"/>
    </row>
    <row r="44" spans="2:7" ht="15.75" hidden="1" thickBot="1" x14ac:dyDescent="0.3">
      <c r="B44" s="377">
        <v>22020402</v>
      </c>
      <c r="C44" s="378" t="s">
        <v>1154</v>
      </c>
      <c r="D44" s="740" t="s">
        <v>1305</v>
      </c>
      <c r="E44" s="551"/>
      <c r="F44" s="552">
        <v>0</v>
      </c>
      <c r="G44" s="552"/>
    </row>
    <row r="45" spans="2:7" ht="15.75" hidden="1" thickBot="1" x14ac:dyDescent="0.3">
      <c r="B45" s="377">
        <v>22020403</v>
      </c>
      <c r="C45" s="378" t="s">
        <v>1155</v>
      </c>
      <c r="D45" s="740" t="s">
        <v>1306</v>
      </c>
      <c r="E45" s="551"/>
      <c r="F45" s="552">
        <v>0</v>
      </c>
      <c r="G45" s="552"/>
    </row>
    <row r="46" spans="2:7" ht="15.75" hidden="1" thickBot="1" x14ac:dyDescent="0.3">
      <c r="B46" s="377">
        <v>22020404</v>
      </c>
      <c r="C46" s="378" t="s">
        <v>1156</v>
      </c>
      <c r="D46" s="740" t="s">
        <v>1307</v>
      </c>
      <c r="E46" s="551"/>
      <c r="F46" s="552">
        <v>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hidden="1" thickBot="1" x14ac:dyDescent="0.3">
      <c r="B56" s="384"/>
      <c r="C56" s="385" t="s">
        <v>1167</v>
      </c>
      <c r="D56" s="741">
        <v>0</v>
      </c>
      <c r="E56" s="560">
        <f>SUM(E43:E55)</f>
        <v>0</v>
      </c>
      <c r="F56" s="560">
        <f>SUM(F43:F55)</f>
        <v>0</v>
      </c>
      <c r="G56" s="560"/>
    </row>
    <row r="57" spans="2:7" ht="15.75" hidden="1" thickBot="1" x14ac:dyDescent="0.3">
      <c r="B57" s="373">
        <v>22020500</v>
      </c>
      <c r="C57" s="374" t="s">
        <v>62</v>
      </c>
      <c r="D57" s="742"/>
      <c r="E57" s="548"/>
      <c r="F57" s="549"/>
      <c r="G57" s="549"/>
    </row>
    <row r="58" spans="2:7" ht="15.75" hidden="1" thickBot="1" x14ac:dyDescent="0.3">
      <c r="B58" s="377">
        <v>22020501</v>
      </c>
      <c r="C58" s="378" t="s">
        <v>1168</v>
      </c>
      <c r="D58" s="740" t="s">
        <v>1317</v>
      </c>
      <c r="E58" s="551"/>
      <c r="F58" s="552">
        <v>0</v>
      </c>
      <c r="G58" s="552"/>
    </row>
    <row r="59" spans="2:7" ht="15.75" hidden="1" thickBot="1" x14ac:dyDescent="0.3">
      <c r="B59" s="377">
        <v>22020502</v>
      </c>
      <c r="C59" s="378" t="s">
        <v>1169</v>
      </c>
      <c r="D59" s="740" t="s">
        <v>1318</v>
      </c>
      <c r="E59" s="551"/>
      <c r="F59" s="552">
        <v>0</v>
      </c>
      <c r="G59" s="552"/>
    </row>
    <row r="60" spans="2:7" ht="15.75" hidden="1" thickBot="1" x14ac:dyDescent="0.3">
      <c r="B60" s="384"/>
      <c r="C60" s="385" t="s">
        <v>1170</v>
      </c>
      <c r="D60" s="741">
        <v>0</v>
      </c>
      <c r="E60" s="560">
        <f>SUM(E58:E59)</f>
        <v>0</v>
      </c>
      <c r="F60" s="560">
        <f>SUM(F58:F59)</f>
        <v>0</v>
      </c>
      <c r="G60" s="560"/>
    </row>
    <row r="61" spans="2:7" ht="15.75" hidden="1" thickBot="1" x14ac:dyDescent="0.3">
      <c r="B61" s="373">
        <v>22020600</v>
      </c>
      <c r="C61" s="374" t="s">
        <v>64</v>
      </c>
      <c r="D61" s="742"/>
      <c r="E61" s="548"/>
      <c r="F61" s="549"/>
      <c r="G61" s="549"/>
    </row>
    <row r="62" spans="2:7" ht="15.75" hidden="1" thickBot="1" x14ac:dyDescent="0.3">
      <c r="B62" s="377">
        <v>22020601</v>
      </c>
      <c r="C62" s="378" t="s">
        <v>1171</v>
      </c>
      <c r="D62" s="740" t="s">
        <v>1319</v>
      </c>
      <c r="E62" s="551"/>
      <c r="F62" s="552">
        <v>0</v>
      </c>
      <c r="G62" s="552"/>
    </row>
    <row r="63" spans="2:7" ht="15.75" hidden="1" thickBot="1" x14ac:dyDescent="0.3">
      <c r="B63" s="377">
        <v>22020602</v>
      </c>
      <c r="C63" s="378" t="s">
        <v>1172</v>
      </c>
      <c r="D63" s="740" t="s">
        <v>1320</v>
      </c>
      <c r="E63" s="551"/>
      <c r="F63" s="552">
        <v>0</v>
      </c>
      <c r="G63" s="552"/>
    </row>
    <row r="64" spans="2:7" ht="15.75" hidden="1" thickBot="1" x14ac:dyDescent="0.3">
      <c r="B64" s="377">
        <v>22020603</v>
      </c>
      <c r="C64" s="378" t="s">
        <v>1173</v>
      </c>
      <c r="D64" s="740" t="s">
        <v>1321</v>
      </c>
      <c r="E64" s="551"/>
      <c r="F64" s="552">
        <v>0</v>
      </c>
      <c r="G64" s="552"/>
    </row>
    <row r="65" spans="2:7" ht="15.75" hidden="1" thickBot="1" x14ac:dyDescent="0.3">
      <c r="B65" s="377">
        <v>22020604</v>
      </c>
      <c r="C65" s="378" t="s">
        <v>1174</v>
      </c>
      <c r="D65" s="740" t="s">
        <v>1322</v>
      </c>
      <c r="E65" s="551"/>
      <c r="F65" s="552">
        <v>0</v>
      </c>
      <c r="G65" s="552"/>
    </row>
    <row r="66" spans="2:7" ht="15.75" hidden="1" thickBot="1" x14ac:dyDescent="0.3">
      <c r="B66" s="377">
        <v>22020605</v>
      </c>
      <c r="C66" s="378" t="s">
        <v>1175</v>
      </c>
      <c r="D66" s="740" t="s">
        <v>1323</v>
      </c>
      <c r="E66" s="551"/>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t="15.75" hidden="1" thickBot="1" x14ac:dyDescent="0.3">
      <c r="B70" s="373">
        <v>22020700</v>
      </c>
      <c r="C70" s="374" t="s">
        <v>66</v>
      </c>
      <c r="D70" s="742"/>
      <c r="E70" s="548"/>
      <c r="F70" s="549"/>
      <c r="G70" s="549"/>
    </row>
    <row r="71" spans="2:7" ht="15.75" hidden="1" thickBot="1" x14ac:dyDescent="0.3">
      <c r="B71" s="377">
        <v>22020701</v>
      </c>
      <c r="C71" s="378" t="s">
        <v>1179</v>
      </c>
      <c r="D71" s="740" t="s">
        <v>1326</v>
      </c>
      <c r="E71" s="551"/>
      <c r="F71" s="552">
        <v>0</v>
      </c>
      <c r="G71" s="552"/>
    </row>
    <row r="72" spans="2:7" ht="15.75" hidden="1" thickBot="1" x14ac:dyDescent="0.3">
      <c r="B72" s="377">
        <v>22020702</v>
      </c>
      <c r="C72" s="378" t="s">
        <v>1180</v>
      </c>
      <c r="D72" s="740" t="s">
        <v>1327</v>
      </c>
      <c r="E72" s="551"/>
      <c r="F72" s="552">
        <v>0</v>
      </c>
      <c r="G72" s="552"/>
    </row>
    <row r="73" spans="2:7" ht="15.75" hidden="1" thickBot="1" x14ac:dyDescent="0.3">
      <c r="B73" s="377">
        <v>22020703</v>
      </c>
      <c r="C73" s="378" t="s">
        <v>1181</v>
      </c>
      <c r="D73" s="740" t="s">
        <v>1328</v>
      </c>
      <c r="E73" s="551"/>
      <c r="F73" s="552">
        <v>0</v>
      </c>
      <c r="G73" s="552"/>
    </row>
    <row r="74" spans="2:7" ht="15.75" hidden="1" thickBot="1" x14ac:dyDescent="0.3">
      <c r="B74" s="377">
        <v>22020704</v>
      </c>
      <c r="C74" s="378" t="s">
        <v>1182</v>
      </c>
      <c r="D74" s="740" t="s">
        <v>1329</v>
      </c>
      <c r="E74" s="551"/>
      <c r="F74" s="552">
        <v>0</v>
      </c>
      <c r="G74" s="552"/>
    </row>
    <row r="75" spans="2:7" ht="15.75" hidden="1" thickBot="1" x14ac:dyDescent="0.3">
      <c r="B75" s="377">
        <v>22020705</v>
      </c>
      <c r="C75" s="378" t="s">
        <v>1183</v>
      </c>
      <c r="D75" s="740" t="s">
        <v>1330</v>
      </c>
      <c r="E75" s="551"/>
      <c r="F75" s="552">
        <v>0</v>
      </c>
      <c r="G75" s="552"/>
    </row>
    <row r="76" spans="2:7" ht="15.75" hidden="1" thickBot="1" x14ac:dyDescent="0.3">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75" hidden="1" thickBot="1" x14ac:dyDescent="0.3">
      <c r="B81" s="373">
        <v>22020800</v>
      </c>
      <c r="C81" s="374" t="s">
        <v>68</v>
      </c>
      <c r="D81" s="742"/>
      <c r="E81" s="548"/>
      <c r="F81" s="549"/>
      <c r="G81" s="549"/>
    </row>
    <row r="82" spans="2:7" ht="15.75" hidden="1" thickBot="1" x14ac:dyDescent="0.3">
      <c r="B82" s="377">
        <v>22020801</v>
      </c>
      <c r="C82" s="378" t="s">
        <v>1189</v>
      </c>
      <c r="D82" s="740" t="s">
        <v>1335</v>
      </c>
      <c r="E82" s="551"/>
      <c r="F82" s="552">
        <v>0</v>
      </c>
      <c r="G82" s="552"/>
    </row>
    <row r="83" spans="2:7" ht="15.75" hidden="1"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ht="15.75" hidden="1" thickBot="1" x14ac:dyDescent="0.3">
      <c r="B89" s="373">
        <v>22020900</v>
      </c>
      <c r="C89" s="374" t="s">
        <v>70</v>
      </c>
      <c r="D89" s="742"/>
      <c r="E89" s="548"/>
      <c r="F89" s="549"/>
      <c r="G89" s="549"/>
    </row>
    <row r="90" spans="2:7" ht="15.75" hidden="1" thickBot="1" x14ac:dyDescent="0.3">
      <c r="B90" s="377">
        <v>22020901</v>
      </c>
      <c r="C90" s="378" t="s">
        <v>1196</v>
      </c>
      <c r="D90" s="740" t="s">
        <v>1341</v>
      </c>
      <c r="E90" s="551"/>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75" hidden="1" thickBot="1" x14ac:dyDescent="0.3">
      <c r="B98" s="373">
        <v>22021000</v>
      </c>
      <c r="C98" s="374" t="s">
        <v>72</v>
      </c>
      <c r="D98" s="742"/>
      <c r="E98" s="548"/>
      <c r="F98" s="549"/>
      <c r="G98" s="549"/>
    </row>
    <row r="99" spans="2:7" ht="15.75" hidden="1" thickBot="1" x14ac:dyDescent="0.3">
      <c r="B99" s="377">
        <v>22021001</v>
      </c>
      <c r="C99" s="378" t="s">
        <v>1204</v>
      </c>
      <c r="D99" s="740" t="s">
        <v>1348</v>
      </c>
      <c r="E99" s="551"/>
      <c r="F99" s="552">
        <v>0</v>
      </c>
      <c r="G99" s="552"/>
    </row>
    <row r="100" spans="2:7" ht="15.75" hidden="1" thickBot="1" x14ac:dyDescent="0.3">
      <c r="B100" s="377">
        <v>22021002</v>
      </c>
      <c r="C100" s="378" t="s">
        <v>1205</v>
      </c>
      <c r="D100" s="740" t="s">
        <v>1349</v>
      </c>
      <c r="E100" s="551"/>
      <c r="F100" s="552">
        <v>0</v>
      </c>
      <c r="G100" s="552"/>
    </row>
    <row r="101" spans="2:7" ht="15.75" hidden="1" thickBot="1" x14ac:dyDescent="0.3">
      <c r="B101" s="377">
        <v>22021003</v>
      </c>
      <c r="C101" s="378" t="s">
        <v>1206</v>
      </c>
      <c r="D101" s="740" t="s">
        <v>1350</v>
      </c>
      <c r="E101" s="551"/>
      <c r="F101" s="552">
        <v>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hidden="1" thickBot="1" x14ac:dyDescent="0.3">
      <c r="B113" s="384"/>
      <c r="C113" s="385" t="s">
        <v>1219</v>
      </c>
      <c r="D113" s="741">
        <v>0</v>
      </c>
      <c r="E113" s="560">
        <f>SUM(E99:E112)</f>
        <v>0</v>
      </c>
      <c r="F113" s="560">
        <f>SUM(F99:F112)</f>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3079750</v>
      </c>
      <c r="F181" s="572">
        <v>5000000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rstPageNumber="224" fitToHeight="0" orientation="portrait" useFirstPageNumber="1" r:id="rId1"/>
  <headerFooter>
    <oddFooter>&amp;C&amp;"Rockwell,Bold"&amp;14&amp;P</oddFooter>
  </headerFooter>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5.570312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1.5" x14ac:dyDescent="0.5">
      <c r="B2" s="987" t="s">
        <v>993</v>
      </c>
      <c r="C2" s="987"/>
      <c r="D2" s="987"/>
      <c r="E2" s="987"/>
      <c r="F2" s="987"/>
      <c r="G2" s="987"/>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ht="26.25" customHeight="1" x14ac:dyDescent="0.2">
      <c r="B10" s="377">
        <v>22020101</v>
      </c>
      <c r="C10" s="746" t="s">
        <v>1408</v>
      </c>
      <c r="D10" s="740" t="s">
        <v>1409</v>
      </c>
      <c r="E10" s="551"/>
      <c r="F10" s="552">
        <v>0</v>
      </c>
      <c r="G10" s="552"/>
    </row>
    <row r="11" spans="2:7" ht="15" thickBot="1" x14ac:dyDescent="0.25">
      <c r="B11" s="377">
        <v>22020102</v>
      </c>
      <c r="C11" s="378" t="s">
        <v>1124</v>
      </c>
      <c r="D11" s="740" t="s">
        <v>1278</v>
      </c>
      <c r="E11" s="551">
        <v>3000000</v>
      </c>
      <c r="F11" s="552">
        <v>51500000</v>
      </c>
      <c r="G11" s="552"/>
    </row>
    <row r="12" spans="2:7" ht="14.25" hidden="1" customHeight="1" x14ac:dyDescent="0.2">
      <c r="B12" s="377">
        <v>22020103</v>
      </c>
      <c r="C12" s="378" t="s">
        <v>1125</v>
      </c>
      <c r="D12" s="740" t="s">
        <v>1279</v>
      </c>
      <c r="E12" s="551"/>
      <c r="F12" s="552">
        <v>0</v>
      </c>
      <c r="G12" s="552"/>
    </row>
    <row r="13" spans="2:7" ht="15" hidden="1" customHeight="1" thickBot="1" x14ac:dyDescent="0.25">
      <c r="B13" s="377">
        <v>22020104</v>
      </c>
      <c r="C13" s="378" t="s">
        <v>1126</v>
      </c>
      <c r="D13" s="740" t="s">
        <v>1280</v>
      </c>
      <c r="E13" s="551"/>
      <c r="F13" s="552">
        <v>0</v>
      </c>
      <c r="G13" s="552"/>
    </row>
    <row r="14" spans="2:7" ht="15.75" thickBot="1" x14ac:dyDescent="0.3">
      <c r="B14" s="384"/>
      <c r="C14" s="385" t="s">
        <v>1127</v>
      </c>
      <c r="D14" s="741">
        <v>0</v>
      </c>
      <c r="E14" s="559">
        <v>3000000</v>
      </c>
      <c r="F14" s="560">
        <v>51500000</v>
      </c>
      <c r="G14" s="560"/>
    </row>
    <row r="15" spans="2:7" ht="15" x14ac:dyDescent="0.25">
      <c r="B15" s="373">
        <v>22020200</v>
      </c>
      <c r="C15" s="374" t="s">
        <v>56</v>
      </c>
      <c r="D15" s="742"/>
      <c r="E15" s="548"/>
      <c r="F15" s="549"/>
      <c r="G15" s="549"/>
    </row>
    <row r="16" spans="2:7" x14ac:dyDescent="0.2">
      <c r="B16" s="377">
        <v>22020201</v>
      </c>
      <c r="C16" s="378" t="s">
        <v>1128</v>
      </c>
      <c r="D16" s="740" t="s">
        <v>1281</v>
      </c>
      <c r="E16" s="551"/>
      <c r="F16" s="552">
        <v>0</v>
      </c>
      <c r="G16" s="552"/>
    </row>
    <row r="17" spans="2:7" ht="15" thickBot="1" x14ac:dyDescent="0.25">
      <c r="B17" s="377">
        <v>22020202</v>
      </c>
      <c r="C17" s="378" t="s">
        <v>1129</v>
      </c>
      <c r="D17" s="740" t="s">
        <v>1282</v>
      </c>
      <c r="E17" s="551">
        <v>1000000</v>
      </c>
      <c r="F17" s="552">
        <v>500000</v>
      </c>
      <c r="G17" s="552"/>
    </row>
    <row r="18" spans="2:7" ht="15" hidden="1" customHeight="1" thickBot="1" x14ac:dyDescent="0.25">
      <c r="B18" s="377">
        <v>22020203</v>
      </c>
      <c r="C18" s="378" t="s">
        <v>1130</v>
      </c>
      <c r="D18" s="740" t="s">
        <v>1283</v>
      </c>
      <c r="E18" s="551"/>
      <c r="F18" s="552">
        <v>0</v>
      </c>
      <c r="G18" s="552"/>
    </row>
    <row r="19" spans="2:7" ht="15" hidden="1" customHeight="1" thickBot="1" x14ac:dyDescent="0.25">
      <c r="B19" s="377">
        <v>22020204</v>
      </c>
      <c r="C19" s="378" t="s">
        <v>1131</v>
      </c>
      <c r="D19" s="740" t="s">
        <v>1284</v>
      </c>
      <c r="E19" s="551"/>
      <c r="F19" s="552">
        <v>0</v>
      </c>
      <c r="G19" s="552"/>
    </row>
    <row r="20" spans="2:7" ht="15" hidden="1" customHeight="1" thickBot="1" x14ac:dyDescent="0.25">
      <c r="B20" s="377">
        <v>22020205</v>
      </c>
      <c r="C20" s="378" t="s">
        <v>1132</v>
      </c>
      <c r="D20" s="740" t="s">
        <v>1285</v>
      </c>
      <c r="E20" s="551"/>
      <c r="F20" s="552">
        <v>0</v>
      </c>
      <c r="G20" s="552"/>
    </row>
    <row r="21" spans="2:7" ht="15" hidden="1" customHeight="1" thickBot="1" x14ac:dyDescent="0.25">
      <c r="B21" s="377">
        <v>22020206</v>
      </c>
      <c r="C21" s="378" t="s">
        <v>1133</v>
      </c>
      <c r="D21" s="740" t="s">
        <v>1286</v>
      </c>
      <c r="E21" s="551"/>
      <c r="F21" s="552">
        <v>0</v>
      </c>
      <c r="G21" s="552"/>
    </row>
    <row r="22" spans="2:7" ht="15" hidden="1" customHeight="1" thickBot="1" x14ac:dyDescent="0.25">
      <c r="B22" s="377">
        <v>22020207</v>
      </c>
      <c r="C22" s="378" t="s">
        <v>1134</v>
      </c>
      <c r="D22" s="740" t="s">
        <v>1287</v>
      </c>
      <c r="E22" s="551"/>
      <c r="F22" s="552">
        <v>0</v>
      </c>
      <c r="G22" s="552"/>
    </row>
    <row r="23" spans="2:7" ht="15" hidden="1" customHeight="1" thickBot="1" x14ac:dyDescent="0.25">
      <c r="B23" s="377">
        <v>22020208</v>
      </c>
      <c r="C23" s="378" t="s">
        <v>1135</v>
      </c>
      <c r="D23" s="740" t="s">
        <v>1288</v>
      </c>
      <c r="E23" s="551"/>
      <c r="F23" s="552">
        <v>0</v>
      </c>
      <c r="G23" s="552"/>
    </row>
    <row r="24" spans="2:7" ht="15" hidden="1" customHeight="1" thickBot="1" x14ac:dyDescent="0.25">
      <c r="B24" s="377">
        <v>22020209</v>
      </c>
      <c r="C24" s="378" t="s">
        <v>1136</v>
      </c>
      <c r="D24" s="740" t="s">
        <v>1289</v>
      </c>
      <c r="E24" s="551"/>
      <c r="F24" s="552">
        <v>0</v>
      </c>
      <c r="G24" s="552"/>
    </row>
    <row r="25" spans="2:7" ht="15" hidden="1" customHeight="1" thickBot="1" x14ac:dyDescent="0.25">
      <c r="B25" s="377">
        <v>22020210</v>
      </c>
      <c r="C25" s="378" t="s">
        <v>1137</v>
      </c>
      <c r="D25" s="740" t="s">
        <v>1290</v>
      </c>
      <c r="E25" s="551"/>
      <c r="F25" s="552">
        <v>0</v>
      </c>
      <c r="G25" s="552"/>
    </row>
    <row r="26" spans="2:7" ht="15.75" thickBot="1" x14ac:dyDescent="0.3">
      <c r="B26" s="384"/>
      <c r="C26" s="385" t="s">
        <v>1138</v>
      </c>
      <c r="D26" s="741">
        <v>0</v>
      </c>
      <c r="E26" s="560">
        <v>1000000</v>
      </c>
      <c r="F26" s="560">
        <v>500000</v>
      </c>
      <c r="G26" s="560"/>
    </row>
    <row r="27" spans="2:7" ht="15" x14ac:dyDescent="0.25">
      <c r="B27" s="373">
        <v>22020300</v>
      </c>
      <c r="C27" s="374" t="s">
        <v>58</v>
      </c>
      <c r="D27" s="742"/>
      <c r="E27" s="548"/>
      <c r="F27" s="549"/>
      <c r="G27" s="549"/>
    </row>
    <row r="28" spans="2:7" x14ac:dyDescent="0.2">
      <c r="B28" s="377">
        <v>22020301</v>
      </c>
      <c r="C28" s="378" t="s">
        <v>1139</v>
      </c>
      <c r="D28" s="740" t="s">
        <v>1291</v>
      </c>
      <c r="E28" s="551">
        <v>2000000</v>
      </c>
      <c r="F28" s="552">
        <v>11000000</v>
      </c>
      <c r="G28" s="552"/>
    </row>
    <row r="29" spans="2:7" ht="14.25" hidden="1" customHeight="1" x14ac:dyDescent="0.2">
      <c r="B29" s="377">
        <v>22020302</v>
      </c>
      <c r="C29" s="378" t="s">
        <v>1140</v>
      </c>
      <c r="D29" s="740" t="s">
        <v>1292</v>
      </c>
      <c r="E29" s="551"/>
      <c r="F29" s="552">
        <v>0</v>
      </c>
      <c r="G29" s="552"/>
    </row>
    <row r="30" spans="2:7" ht="14.25" hidden="1" customHeight="1" x14ac:dyDescent="0.2">
      <c r="B30" s="377">
        <v>22020303</v>
      </c>
      <c r="C30" s="378" t="s">
        <v>1141</v>
      </c>
      <c r="D30" s="740" t="s">
        <v>1293</v>
      </c>
      <c r="E30" s="551"/>
      <c r="F30" s="552">
        <v>0</v>
      </c>
      <c r="G30" s="552"/>
    </row>
    <row r="31" spans="2:7" ht="14.25" hidden="1" customHeight="1" x14ac:dyDescent="0.2">
      <c r="B31" s="377">
        <v>22020304</v>
      </c>
      <c r="C31" s="378" t="s">
        <v>1142</v>
      </c>
      <c r="D31" s="740" t="s">
        <v>1294</v>
      </c>
      <c r="E31" s="551"/>
      <c r="F31" s="552">
        <v>0</v>
      </c>
      <c r="G31" s="552"/>
    </row>
    <row r="32" spans="2:7" ht="14.25" hidden="1" customHeight="1" x14ac:dyDescent="0.2">
      <c r="B32" s="377">
        <v>22020305</v>
      </c>
      <c r="C32" s="378" t="s">
        <v>1143</v>
      </c>
      <c r="D32" s="740" t="s">
        <v>1295</v>
      </c>
      <c r="E32" s="551"/>
      <c r="F32" s="552">
        <v>0</v>
      </c>
      <c r="G32" s="552"/>
    </row>
    <row r="33" spans="2:7" ht="14.25" hidden="1" customHeight="1" x14ac:dyDescent="0.2">
      <c r="B33" s="377">
        <v>22020306</v>
      </c>
      <c r="C33" s="378" t="s">
        <v>1144</v>
      </c>
      <c r="D33" s="740" t="s">
        <v>1296</v>
      </c>
      <c r="E33" s="551"/>
      <c r="F33" s="552">
        <v>0</v>
      </c>
      <c r="G33" s="552"/>
    </row>
    <row r="34" spans="2:7" ht="15" thickBot="1" x14ac:dyDescent="0.25">
      <c r="B34" s="377">
        <v>22020307</v>
      </c>
      <c r="C34" s="378" t="s">
        <v>1145</v>
      </c>
      <c r="D34" s="740" t="s">
        <v>1297</v>
      </c>
      <c r="E34" s="551">
        <v>27000000</v>
      </c>
      <c r="F34" s="552">
        <v>162500000</v>
      </c>
      <c r="G34" s="552">
        <v>162500000</v>
      </c>
    </row>
    <row r="35" spans="2:7" ht="15" hidden="1" customHeight="1" thickBot="1" x14ac:dyDescent="0.25">
      <c r="B35" s="377">
        <v>22020308</v>
      </c>
      <c r="C35" s="378" t="s">
        <v>1146</v>
      </c>
      <c r="D35" s="740" t="s">
        <v>1298</v>
      </c>
      <c r="E35" s="551"/>
      <c r="F35" s="552">
        <v>0</v>
      </c>
      <c r="G35" s="552"/>
    </row>
    <row r="36" spans="2:7" ht="15" hidden="1" customHeight="1" thickBot="1" x14ac:dyDescent="0.25">
      <c r="B36" s="377">
        <v>22020309</v>
      </c>
      <c r="C36" s="378" t="s">
        <v>1147</v>
      </c>
      <c r="D36" s="740" t="s">
        <v>1299</v>
      </c>
      <c r="E36" s="551"/>
      <c r="F36" s="552">
        <v>0</v>
      </c>
      <c r="G36" s="552"/>
    </row>
    <row r="37" spans="2:7" ht="15" hidden="1" customHeight="1" thickBot="1" x14ac:dyDescent="0.25">
      <c r="B37" s="377">
        <v>22020310</v>
      </c>
      <c r="C37" s="378" t="s">
        <v>1148</v>
      </c>
      <c r="D37" s="740" t="s">
        <v>1300</v>
      </c>
      <c r="E37" s="551"/>
      <c r="F37" s="552">
        <v>0</v>
      </c>
      <c r="G37" s="552"/>
    </row>
    <row r="38" spans="2:7" ht="15" hidden="1" customHeight="1" thickBot="1" x14ac:dyDescent="0.25">
      <c r="B38" s="377">
        <v>22020311</v>
      </c>
      <c r="C38" s="378" t="s">
        <v>1149</v>
      </c>
      <c r="D38" s="740" t="s">
        <v>1301</v>
      </c>
      <c r="E38" s="551"/>
      <c r="F38" s="552">
        <v>0</v>
      </c>
      <c r="G38" s="552"/>
    </row>
    <row r="39" spans="2:7" ht="15" hidden="1" customHeight="1" thickBot="1" x14ac:dyDescent="0.25">
      <c r="B39" s="377">
        <v>22020312</v>
      </c>
      <c r="C39" s="378" t="s">
        <v>1150</v>
      </c>
      <c r="D39" s="740" t="s">
        <v>1302</v>
      </c>
      <c r="E39" s="551"/>
      <c r="F39" s="552">
        <v>0</v>
      </c>
      <c r="G39" s="552"/>
    </row>
    <row r="40" spans="2:7" ht="15" hidden="1" customHeight="1" thickBot="1" x14ac:dyDescent="0.25">
      <c r="B40" s="377">
        <v>22020313</v>
      </c>
      <c r="C40" s="378" t="s">
        <v>1151</v>
      </c>
      <c r="D40" s="740" t="s">
        <v>1303</v>
      </c>
      <c r="E40" s="551"/>
      <c r="F40" s="552">
        <v>0</v>
      </c>
      <c r="G40" s="552"/>
    </row>
    <row r="41" spans="2:7" ht="15.75" thickBot="1" x14ac:dyDescent="0.3">
      <c r="B41" s="384"/>
      <c r="C41" s="385" t="s">
        <v>1152</v>
      </c>
      <c r="D41" s="741">
        <v>0</v>
      </c>
      <c r="E41" s="560">
        <v>29000000</v>
      </c>
      <c r="F41" s="560">
        <v>173500000</v>
      </c>
      <c r="G41" s="560">
        <f>SUM(G28:G34)</f>
        <v>162500000</v>
      </c>
    </row>
    <row r="42" spans="2:7" ht="15" x14ac:dyDescent="0.25">
      <c r="B42" s="373">
        <v>22020400</v>
      </c>
      <c r="C42" s="374" t="s">
        <v>60</v>
      </c>
      <c r="D42" s="742"/>
      <c r="E42" s="548"/>
      <c r="F42" s="549"/>
      <c r="G42" s="549"/>
    </row>
    <row r="43" spans="2:7" x14ac:dyDescent="0.2">
      <c r="B43" s="377">
        <v>22020401</v>
      </c>
      <c r="C43" s="378" t="s">
        <v>1153</v>
      </c>
      <c r="D43" s="740" t="s">
        <v>1304</v>
      </c>
      <c r="E43" s="551">
        <v>38900000</v>
      </c>
      <c r="F43" s="552">
        <v>14450000</v>
      </c>
      <c r="G43" s="552"/>
    </row>
    <row r="44" spans="2:7" x14ac:dyDescent="0.2">
      <c r="B44" s="377">
        <v>22020402</v>
      </c>
      <c r="C44" s="378" t="s">
        <v>1154</v>
      </c>
      <c r="D44" s="740" t="s">
        <v>1305</v>
      </c>
      <c r="E44" s="551"/>
      <c r="F44" s="552">
        <v>10000000</v>
      </c>
      <c r="G44" s="552"/>
    </row>
    <row r="45" spans="2:7" ht="14.25" hidden="1" customHeight="1" x14ac:dyDescent="0.2">
      <c r="B45" s="377">
        <v>22020403</v>
      </c>
      <c r="C45" s="378" t="s">
        <v>1155</v>
      </c>
      <c r="D45" s="740" t="s">
        <v>1306</v>
      </c>
      <c r="E45" s="551"/>
      <c r="F45" s="552">
        <v>0</v>
      </c>
      <c r="G45" s="552"/>
    </row>
    <row r="46" spans="2:7" ht="14.25" hidden="1" customHeight="1" x14ac:dyDescent="0.2">
      <c r="B46" s="377">
        <v>22020404</v>
      </c>
      <c r="C46" s="378" t="s">
        <v>1156</v>
      </c>
      <c r="D46" s="740" t="s">
        <v>1307</v>
      </c>
      <c r="E46" s="551"/>
      <c r="F46" s="552">
        <v>0</v>
      </c>
      <c r="G46" s="552"/>
    </row>
    <row r="47" spans="2:7" ht="15" thickBot="1" x14ac:dyDescent="0.25">
      <c r="B47" s="377">
        <v>22020405</v>
      </c>
      <c r="C47" s="378" t="s">
        <v>1157</v>
      </c>
      <c r="D47" s="740" t="s">
        <v>1308</v>
      </c>
      <c r="E47" s="551">
        <v>1000000</v>
      </c>
      <c r="F47" s="552">
        <v>500000</v>
      </c>
      <c r="G47" s="552"/>
    </row>
    <row r="48" spans="2:7" ht="15" hidden="1" customHeight="1" thickBot="1" x14ac:dyDescent="0.25">
      <c r="B48" s="377">
        <v>22020406</v>
      </c>
      <c r="C48" s="378" t="s">
        <v>1158</v>
      </c>
      <c r="D48" s="740" t="s">
        <v>1309</v>
      </c>
      <c r="E48" s="551"/>
      <c r="F48" s="552">
        <v>0</v>
      </c>
      <c r="G48" s="552"/>
    </row>
    <row r="49" spans="2:7" ht="15" hidden="1" customHeight="1" thickBot="1" x14ac:dyDescent="0.25">
      <c r="B49" s="377">
        <v>22020407</v>
      </c>
      <c r="C49" s="378" t="s">
        <v>1159</v>
      </c>
      <c r="D49" s="740" t="s">
        <v>1310</v>
      </c>
      <c r="E49" s="551"/>
      <c r="F49" s="552">
        <v>0</v>
      </c>
      <c r="G49" s="552"/>
    </row>
    <row r="50" spans="2:7" ht="15" hidden="1" customHeight="1" thickBot="1" x14ac:dyDescent="0.25">
      <c r="B50" s="377">
        <v>22020408</v>
      </c>
      <c r="C50" s="378" t="s">
        <v>1161</v>
      </c>
      <c r="D50" s="740" t="s">
        <v>1311</v>
      </c>
      <c r="E50" s="551"/>
      <c r="F50" s="552">
        <v>0</v>
      </c>
      <c r="G50" s="552"/>
    </row>
    <row r="51" spans="2:7" ht="15" hidden="1" customHeight="1" thickBot="1" x14ac:dyDescent="0.25">
      <c r="B51" s="377">
        <v>22020409</v>
      </c>
      <c r="C51" s="378" t="s">
        <v>1162</v>
      </c>
      <c r="D51" s="740" t="s">
        <v>1312</v>
      </c>
      <c r="E51" s="551"/>
      <c r="F51" s="552">
        <v>0</v>
      </c>
      <c r="G51" s="552"/>
    </row>
    <row r="52" spans="2:7" ht="15" hidden="1" customHeight="1" thickBot="1" x14ac:dyDescent="0.25">
      <c r="B52" s="377">
        <v>22020410</v>
      </c>
      <c r="C52" s="378" t="s">
        <v>1163</v>
      </c>
      <c r="D52" s="740" t="s">
        <v>1313</v>
      </c>
      <c r="E52" s="551"/>
      <c r="F52" s="552">
        <v>0</v>
      </c>
      <c r="G52" s="552"/>
    </row>
    <row r="53" spans="2:7" ht="15" hidden="1" customHeight="1" thickBot="1" x14ac:dyDescent="0.25">
      <c r="B53" s="377">
        <v>22020411</v>
      </c>
      <c r="C53" s="378" t="s">
        <v>1164</v>
      </c>
      <c r="D53" s="740" t="s">
        <v>1314</v>
      </c>
      <c r="E53" s="551"/>
      <c r="F53" s="552">
        <v>0</v>
      </c>
      <c r="G53" s="552"/>
    </row>
    <row r="54" spans="2:7" ht="15" hidden="1" customHeight="1" thickBot="1" x14ac:dyDescent="0.25">
      <c r="B54" s="377">
        <v>22020412</v>
      </c>
      <c r="C54" s="378" t="s">
        <v>1165</v>
      </c>
      <c r="D54" s="740" t="s">
        <v>1315</v>
      </c>
      <c r="E54" s="551"/>
      <c r="F54" s="552">
        <v>0</v>
      </c>
      <c r="G54" s="552"/>
    </row>
    <row r="55" spans="2:7" ht="15" hidden="1" customHeight="1" thickBot="1" x14ac:dyDescent="0.25">
      <c r="B55" s="377">
        <v>22020413</v>
      </c>
      <c r="C55" s="378" t="s">
        <v>1166</v>
      </c>
      <c r="D55" s="740" t="s">
        <v>1316</v>
      </c>
      <c r="E55" s="551"/>
      <c r="F55" s="552">
        <v>0</v>
      </c>
      <c r="G55" s="552"/>
    </row>
    <row r="56" spans="2:7" ht="15.75" thickBot="1" x14ac:dyDescent="0.3">
      <c r="B56" s="384"/>
      <c r="C56" s="385" t="s">
        <v>1167</v>
      </c>
      <c r="D56" s="741">
        <v>0</v>
      </c>
      <c r="E56" s="560">
        <v>39900000</v>
      </c>
      <c r="F56" s="560">
        <v>24950000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5000000</v>
      </c>
      <c r="F58" s="552">
        <v>303300000</v>
      </c>
      <c r="G58" s="552"/>
    </row>
    <row r="59" spans="2:7" ht="15" hidden="1" customHeight="1" thickBot="1" x14ac:dyDescent="0.25">
      <c r="B59" s="377">
        <v>22020502</v>
      </c>
      <c r="C59" s="378" t="s">
        <v>1169</v>
      </c>
      <c r="D59" s="740" t="s">
        <v>1318</v>
      </c>
      <c r="E59" s="551"/>
      <c r="F59" s="552">
        <v>0</v>
      </c>
      <c r="G59" s="552"/>
    </row>
    <row r="60" spans="2:7" ht="15.75" thickBot="1" x14ac:dyDescent="0.3">
      <c r="B60" s="384"/>
      <c r="C60" s="385" t="s">
        <v>1170</v>
      </c>
      <c r="D60" s="741">
        <v>0</v>
      </c>
      <c r="E60" s="560">
        <v>5000000</v>
      </c>
      <c r="F60" s="560">
        <v>303300000</v>
      </c>
      <c r="G60" s="560"/>
    </row>
    <row r="61" spans="2:7" ht="15" hidden="1" customHeight="1" x14ac:dyDescent="0.25">
      <c r="B61" s="373">
        <v>22020600</v>
      </c>
      <c r="C61" s="374" t="s">
        <v>64</v>
      </c>
      <c r="D61" s="742"/>
      <c r="E61" s="548"/>
      <c r="F61" s="549"/>
      <c r="G61" s="549"/>
    </row>
    <row r="62" spans="2:7" ht="14.25" hidden="1" customHeight="1" x14ac:dyDescent="0.2">
      <c r="B62" s="377">
        <v>22020601</v>
      </c>
      <c r="C62" s="378" t="s">
        <v>1171</v>
      </c>
      <c r="D62" s="740" t="s">
        <v>1319</v>
      </c>
      <c r="E62" s="551"/>
      <c r="F62" s="552">
        <v>0</v>
      </c>
      <c r="G62" s="552"/>
    </row>
    <row r="63" spans="2:7" ht="14.25" hidden="1" customHeight="1" x14ac:dyDescent="0.2">
      <c r="B63" s="377">
        <v>22020602</v>
      </c>
      <c r="C63" s="378" t="s">
        <v>1172</v>
      </c>
      <c r="D63" s="740" t="s">
        <v>1320</v>
      </c>
      <c r="E63" s="551"/>
      <c r="F63" s="552">
        <v>0</v>
      </c>
      <c r="G63" s="552"/>
    </row>
    <row r="64" spans="2:7" ht="14.25" hidden="1" customHeight="1" x14ac:dyDescent="0.2">
      <c r="B64" s="377">
        <v>22020603</v>
      </c>
      <c r="C64" s="378" t="s">
        <v>1173</v>
      </c>
      <c r="D64" s="740" t="s">
        <v>1321</v>
      </c>
      <c r="E64" s="551"/>
      <c r="F64" s="552">
        <v>0</v>
      </c>
      <c r="G64" s="552"/>
    </row>
    <row r="65" spans="2:7" ht="14.25" hidden="1" customHeight="1" x14ac:dyDescent="0.2">
      <c r="B65" s="377">
        <v>22020604</v>
      </c>
      <c r="C65" s="378" t="s">
        <v>1174</v>
      </c>
      <c r="D65" s="740" t="s">
        <v>1322</v>
      </c>
      <c r="E65" s="551"/>
      <c r="F65" s="552">
        <v>0</v>
      </c>
      <c r="G65" s="552"/>
    </row>
    <row r="66" spans="2:7" ht="14.25" hidden="1" customHeight="1" x14ac:dyDescent="0.2">
      <c r="B66" s="377">
        <v>22020605</v>
      </c>
      <c r="C66" s="378" t="s">
        <v>1175</v>
      </c>
      <c r="D66" s="740" t="s">
        <v>1323</v>
      </c>
      <c r="E66" s="551"/>
      <c r="F66" s="552">
        <v>0</v>
      </c>
      <c r="G66" s="552"/>
    </row>
    <row r="67" spans="2:7" ht="14.25" hidden="1" customHeight="1" x14ac:dyDescent="0.2">
      <c r="B67" s="377">
        <v>22020606</v>
      </c>
      <c r="C67" s="378" t="s">
        <v>1176</v>
      </c>
      <c r="D67" s="740" t="s">
        <v>1324</v>
      </c>
      <c r="E67" s="551"/>
      <c r="F67" s="552">
        <v>0</v>
      </c>
      <c r="G67" s="552"/>
    </row>
    <row r="68" spans="2:7" ht="14.25" hidden="1" customHeight="1" x14ac:dyDescent="0.2">
      <c r="B68" s="377">
        <v>22020607</v>
      </c>
      <c r="C68" s="378" t="s">
        <v>1177</v>
      </c>
      <c r="D68" s="740" t="s">
        <v>1325</v>
      </c>
      <c r="E68" s="551"/>
      <c r="F68" s="552">
        <v>0</v>
      </c>
      <c r="G68" s="552"/>
    </row>
    <row r="69" spans="2:7" ht="15.75" hidden="1" customHeight="1" thickBot="1" x14ac:dyDescent="0.3">
      <c r="B69" s="384"/>
      <c r="C69" s="385" t="s">
        <v>1178</v>
      </c>
      <c r="D69" s="741">
        <v>0</v>
      </c>
      <c r="E69" s="559">
        <v>0</v>
      </c>
      <c r="F69" s="560">
        <v>0</v>
      </c>
      <c r="G69" s="560"/>
    </row>
    <row r="70" spans="2:7" ht="15" x14ac:dyDescent="0.25">
      <c r="B70" s="373">
        <v>22020700</v>
      </c>
      <c r="C70" s="374" t="s">
        <v>66</v>
      </c>
      <c r="D70" s="742"/>
      <c r="E70" s="548"/>
      <c r="F70" s="549"/>
      <c r="G70" s="549"/>
    </row>
    <row r="71" spans="2:7" ht="14.25" hidden="1" customHeight="1" x14ac:dyDescent="0.2">
      <c r="B71" s="377">
        <v>22020701</v>
      </c>
      <c r="C71" s="378" t="s">
        <v>1179</v>
      </c>
      <c r="D71" s="740" t="s">
        <v>1326</v>
      </c>
      <c r="E71" s="551"/>
      <c r="F71" s="552">
        <v>0</v>
      </c>
      <c r="G71" s="552"/>
    </row>
    <row r="72" spans="2:7" ht="14.25" hidden="1" customHeight="1" x14ac:dyDescent="0.2">
      <c r="B72" s="377">
        <v>22020702</v>
      </c>
      <c r="C72" s="378" t="s">
        <v>1180</v>
      </c>
      <c r="D72" s="740" t="s">
        <v>1327</v>
      </c>
      <c r="E72" s="551"/>
      <c r="F72" s="552">
        <v>0</v>
      </c>
      <c r="G72" s="552"/>
    </row>
    <row r="73" spans="2:7" ht="14.25" hidden="1" customHeight="1" x14ac:dyDescent="0.2">
      <c r="B73" s="377">
        <v>22020703</v>
      </c>
      <c r="C73" s="378" t="s">
        <v>1181</v>
      </c>
      <c r="D73" s="740" t="s">
        <v>1328</v>
      </c>
      <c r="E73" s="551"/>
      <c r="F73" s="552">
        <v>0</v>
      </c>
      <c r="G73" s="552"/>
    </row>
    <row r="74" spans="2:7" ht="14.25" hidden="1" customHeight="1" x14ac:dyDescent="0.2">
      <c r="B74" s="377">
        <v>22020704</v>
      </c>
      <c r="C74" s="378" t="s">
        <v>1182</v>
      </c>
      <c r="D74" s="740" t="s">
        <v>1329</v>
      </c>
      <c r="E74" s="551"/>
      <c r="F74" s="552">
        <v>0</v>
      </c>
      <c r="G74" s="552"/>
    </row>
    <row r="75" spans="2:7" ht="14.25" hidden="1" customHeight="1" x14ac:dyDescent="0.2">
      <c r="B75" s="377">
        <v>22020705</v>
      </c>
      <c r="C75" s="378" t="s">
        <v>1183</v>
      </c>
      <c r="D75" s="740" t="s">
        <v>1330</v>
      </c>
      <c r="E75" s="551"/>
      <c r="F75" s="552">
        <v>0</v>
      </c>
      <c r="G75" s="552"/>
    </row>
    <row r="76" spans="2:7" ht="14.25" hidden="1" customHeight="1" x14ac:dyDescent="0.2">
      <c r="B76" s="377">
        <v>22020706</v>
      </c>
      <c r="C76" s="378" t="s">
        <v>1184</v>
      </c>
      <c r="D76" s="740" t="s">
        <v>1331</v>
      </c>
      <c r="E76" s="551"/>
      <c r="F76" s="552">
        <v>0</v>
      </c>
      <c r="G76" s="552"/>
    </row>
    <row r="77" spans="2:7" ht="14.25" hidden="1" customHeight="1" x14ac:dyDescent="0.2">
      <c r="B77" s="377">
        <v>22020707</v>
      </c>
      <c r="C77" s="378" t="s">
        <v>1185</v>
      </c>
      <c r="D77" s="740" t="s">
        <v>1332</v>
      </c>
      <c r="E77" s="551"/>
      <c r="F77" s="552">
        <v>0</v>
      </c>
      <c r="G77" s="552"/>
    </row>
    <row r="78" spans="2:7" ht="15" thickBot="1" x14ac:dyDescent="0.25">
      <c r="B78" s="377">
        <v>22020708</v>
      </c>
      <c r="C78" s="378" t="s">
        <v>1186</v>
      </c>
      <c r="D78" s="740" t="s">
        <v>1333</v>
      </c>
      <c r="E78" s="551">
        <v>57000000</v>
      </c>
      <c r="F78" s="552">
        <v>17500000</v>
      </c>
      <c r="G78" s="552">
        <v>17500000</v>
      </c>
    </row>
    <row r="79" spans="2:7" ht="15" hidden="1" customHeight="1" thickBot="1" x14ac:dyDescent="0.25">
      <c r="B79" s="377">
        <v>22020709</v>
      </c>
      <c r="C79" s="378" t="s">
        <v>1187</v>
      </c>
      <c r="D79" s="740" t="s">
        <v>1334</v>
      </c>
      <c r="E79" s="551"/>
      <c r="F79" s="552">
        <v>0</v>
      </c>
      <c r="G79" s="552"/>
    </row>
    <row r="80" spans="2:7" ht="15.75" thickBot="1" x14ac:dyDescent="0.3">
      <c r="B80" s="384"/>
      <c r="C80" s="385" t="s">
        <v>1188</v>
      </c>
      <c r="D80" s="741">
        <v>0</v>
      </c>
      <c r="E80" s="559">
        <v>57000000</v>
      </c>
      <c r="F80" s="560">
        <v>17500000</v>
      </c>
      <c r="G80" s="560">
        <f>SUM(G78)</f>
        <v>17500000</v>
      </c>
    </row>
    <row r="81" spans="2:7" ht="15" x14ac:dyDescent="0.25">
      <c r="B81" s="373">
        <v>22020800</v>
      </c>
      <c r="C81" s="374" t="s">
        <v>68</v>
      </c>
      <c r="D81" s="742"/>
      <c r="E81" s="548"/>
      <c r="F81" s="549"/>
      <c r="G81" s="549"/>
    </row>
    <row r="82" spans="2:7" ht="15" thickBot="1" x14ac:dyDescent="0.25">
      <c r="B82" s="377">
        <v>22020801</v>
      </c>
      <c r="C82" s="378" t="s">
        <v>1189</v>
      </c>
      <c r="D82" s="740" t="s">
        <v>1335</v>
      </c>
      <c r="E82" s="551">
        <v>39100000</v>
      </c>
      <c r="F82" s="552">
        <v>24550000</v>
      </c>
      <c r="G82" s="552"/>
    </row>
    <row r="83" spans="2:7" ht="15" hidden="1" customHeight="1" thickBot="1" x14ac:dyDescent="0.25">
      <c r="B83" s="377">
        <v>22020802</v>
      </c>
      <c r="C83" s="378" t="s">
        <v>1190</v>
      </c>
      <c r="D83" s="740" t="s">
        <v>1336</v>
      </c>
      <c r="E83" s="551"/>
      <c r="F83" s="552">
        <v>0</v>
      </c>
      <c r="G83" s="552"/>
    </row>
    <row r="84" spans="2:7" ht="15" hidden="1" customHeight="1" thickBot="1" x14ac:dyDescent="0.25">
      <c r="B84" s="377">
        <v>22020803</v>
      </c>
      <c r="C84" s="378" t="s">
        <v>1191</v>
      </c>
      <c r="D84" s="740" t="s">
        <v>1337</v>
      </c>
      <c r="E84" s="551"/>
      <c r="F84" s="552">
        <v>0</v>
      </c>
      <c r="G84" s="552"/>
    </row>
    <row r="85" spans="2:7" ht="15" hidden="1" customHeight="1" thickBot="1" x14ac:dyDescent="0.25">
      <c r="B85" s="377">
        <v>22020804</v>
      </c>
      <c r="C85" s="378" t="s">
        <v>1192</v>
      </c>
      <c r="D85" s="740" t="s">
        <v>1338</v>
      </c>
      <c r="E85" s="551"/>
      <c r="F85" s="552">
        <v>0</v>
      </c>
      <c r="G85" s="552"/>
    </row>
    <row r="86" spans="2:7" ht="15" hidden="1" customHeight="1" thickBot="1" x14ac:dyDescent="0.25">
      <c r="B86" s="377">
        <v>22020805</v>
      </c>
      <c r="C86" s="378" t="s">
        <v>1193</v>
      </c>
      <c r="D86" s="740" t="s">
        <v>1339</v>
      </c>
      <c r="E86" s="551"/>
      <c r="F86" s="552">
        <v>0</v>
      </c>
      <c r="G86" s="552"/>
    </row>
    <row r="87" spans="2:7" ht="15" hidden="1" customHeight="1" thickBot="1" x14ac:dyDescent="0.25">
      <c r="B87" s="377">
        <v>22020806</v>
      </c>
      <c r="C87" s="378" t="s">
        <v>1194</v>
      </c>
      <c r="D87" s="740" t="s">
        <v>1340</v>
      </c>
      <c r="E87" s="551"/>
      <c r="F87" s="552">
        <v>0</v>
      </c>
      <c r="G87" s="552"/>
    </row>
    <row r="88" spans="2:7" ht="15.75" thickBot="1" x14ac:dyDescent="0.3">
      <c r="B88" s="384"/>
      <c r="C88" s="385" t="s">
        <v>1195</v>
      </c>
      <c r="D88" s="741">
        <v>0</v>
      </c>
      <c r="E88" s="559">
        <v>39100000</v>
      </c>
      <c r="F88" s="560">
        <v>24550000</v>
      </c>
      <c r="G88" s="560"/>
    </row>
    <row r="89" spans="2:7" ht="15" hidden="1" customHeight="1" x14ac:dyDescent="0.25">
      <c r="B89" s="373">
        <v>22020900</v>
      </c>
      <c r="C89" s="374" t="s">
        <v>70</v>
      </c>
      <c r="D89" s="742"/>
      <c r="E89" s="548"/>
      <c r="F89" s="549"/>
      <c r="G89" s="549"/>
    </row>
    <row r="90" spans="2:7" ht="14.25" hidden="1" customHeight="1" x14ac:dyDescent="0.2">
      <c r="B90" s="377">
        <v>22020901</v>
      </c>
      <c r="C90" s="378" t="s">
        <v>1196</v>
      </c>
      <c r="D90" s="740" t="s">
        <v>1341</v>
      </c>
      <c r="E90" s="551"/>
      <c r="F90" s="552">
        <v>0</v>
      </c>
      <c r="G90" s="552"/>
    </row>
    <row r="91" spans="2:7" ht="14.25" hidden="1" customHeight="1" x14ac:dyDescent="0.2">
      <c r="B91" s="377">
        <v>22020902</v>
      </c>
      <c r="C91" s="378" t="s">
        <v>1197</v>
      </c>
      <c r="D91" s="740" t="s">
        <v>1342</v>
      </c>
      <c r="E91" s="551"/>
      <c r="F91" s="552">
        <v>0</v>
      </c>
      <c r="G91" s="552"/>
    </row>
    <row r="92" spans="2:7" ht="14.25" hidden="1" customHeight="1" x14ac:dyDescent="0.2">
      <c r="B92" s="377">
        <v>22020904</v>
      </c>
      <c r="C92" s="378" t="s">
        <v>1198</v>
      </c>
      <c r="D92" s="740" t="s">
        <v>1343</v>
      </c>
      <c r="E92" s="551"/>
      <c r="F92" s="552">
        <v>0</v>
      </c>
      <c r="G92" s="552"/>
    </row>
    <row r="93" spans="2:7" ht="14.25" hidden="1" customHeight="1" x14ac:dyDescent="0.2">
      <c r="B93" s="377">
        <v>22020905</v>
      </c>
      <c r="C93" s="378" t="s">
        <v>1199</v>
      </c>
      <c r="D93" s="740" t="s">
        <v>1344</v>
      </c>
      <c r="E93" s="551"/>
      <c r="F93" s="552">
        <v>0</v>
      </c>
      <c r="G93" s="552"/>
    </row>
    <row r="94" spans="2:7" ht="14.25" hidden="1" customHeight="1" x14ac:dyDescent="0.2">
      <c r="B94" s="377">
        <v>22020906</v>
      </c>
      <c r="C94" s="378" t="s">
        <v>1200</v>
      </c>
      <c r="D94" s="740" t="s">
        <v>1345</v>
      </c>
      <c r="E94" s="551"/>
      <c r="F94" s="552">
        <v>0</v>
      </c>
      <c r="G94" s="552"/>
    </row>
    <row r="95" spans="2:7" ht="14.25" hidden="1" customHeight="1" x14ac:dyDescent="0.2">
      <c r="B95" s="377">
        <v>22020907</v>
      </c>
      <c r="C95" s="378" t="s">
        <v>1201</v>
      </c>
      <c r="D95" s="740" t="s">
        <v>1346</v>
      </c>
      <c r="E95" s="551"/>
      <c r="F95" s="552">
        <v>0</v>
      </c>
      <c r="G95" s="552"/>
    </row>
    <row r="96" spans="2:7" ht="14.25" hidden="1" customHeight="1" x14ac:dyDescent="0.2">
      <c r="B96" s="377">
        <v>22020908</v>
      </c>
      <c r="C96" s="378" t="s">
        <v>1202</v>
      </c>
      <c r="D96" s="740" t="s">
        <v>1347</v>
      </c>
      <c r="E96" s="551"/>
      <c r="F96" s="552">
        <v>0</v>
      </c>
      <c r="G96" s="552"/>
    </row>
    <row r="97" spans="2:7" ht="15.75" hidden="1" customHeight="1" thickBot="1" x14ac:dyDescent="0.3">
      <c r="B97" s="384"/>
      <c r="C97" s="385" t="s">
        <v>1203</v>
      </c>
      <c r="D97" s="741">
        <v>0</v>
      </c>
      <c r="E97" s="560">
        <v>0</v>
      </c>
      <c r="F97" s="560">
        <v>0</v>
      </c>
      <c r="G97" s="560"/>
    </row>
    <row r="98" spans="2:7" ht="15" x14ac:dyDescent="0.25">
      <c r="B98" s="373">
        <v>22021000</v>
      </c>
      <c r="C98" s="374" t="s">
        <v>72</v>
      </c>
      <c r="D98" s="742"/>
      <c r="E98" s="548"/>
      <c r="F98" s="549"/>
      <c r="G98" s="549"/>
    </row>
    <row r="99" spans="2:7" x14ac:dyDescent="0.2">
      <c r="B99" s="377">
        <v>22021001</v>
      </c>
      <c r="C99" s="378" t="s">
        <v>1204</v>
      </c>
      <c r="D99" s="740" t="s">
        <v>1348</v>
      </c>
      <c r="E99" s="551"/>
      <c r="F99" s="552">
        <v>0</v>
      </c>
      <c r="G99" s="552"/>
    </row>
    <row r="100" spans="2:7" x14ac:dyDescent="0.2">
      <c r="B100" s="377">
        <v>22021002</v>
      </c>
      <c r="C100" s="378" t="s">
        <v>1205</v>
      </c>
      <c r="D100" s="740" t="s">
        <v>1349</v>
      </c>
      <c r="E100" s="551">
        <v>16000000</v>
      </c>
      <c r="F100" s="552">
        <v>8000000</v>
      </c>
      <c r="G100" s="552"/>
    </row>
    <row r="101" spans="2:7" ht="14.25" hidden="1" customHeight="1" x14ac:dyDescent="0.2">
      <c r="B101" s="377">
        <v>22021003</v>
      </c>
      <c r="C101" s="378" t="s">
        <v>1206</v>
      </c>
      <c r="D101" s="740" t="s">
        <v>1350</v>
      </c>
      <c r="E101" s="551"/>
      <c r="F101" s="552">
        <v>0</v>
      </c>
      <c r="G101" s="552"/>
    </row>
    <row r="102" spans="2:7" x14ac:dyDescent="0.2">
      <c r="B102" s="377">
        <v>22021004</v>
      </c>
      <c r="C102" s="378" t="s">
        <v>1207</v>
      </c>
      <c r="D102" s="740" t="s">
        <v>1351</v>
      </c>
      <c r="E102" s="551">
        <v>40000000</v>
      </c>
      <c r="F102" s="552">
        <v>120000000</v>
      </c>
      <c r="G102" s="552">
        <v>120000000</v>
      </c>
    </row>
    <row r="103" spans="2:7" ht="14.25" hidden="1" customHeight="1" x14ac:dyDescent="0.2">
      <c r="B103" s="377">
        <v>22021006</v>
      </c>
      <c r="C103" s="378" t="s">
        <v>1208</v>
      </c>
      <c r="D103" s="740" t="s">
        <v>1352</v>
      </c>
      <c r="E103" s="551"/>
      <c r="F103" s="552">
        <v>0</v>
      </c>
      <c r="G103" s="552"/>
    </row>
    <row r="104" spans="2:7" ht="15" thickBot="1" x14ac:dyDescent="0.25">
      <c r="B104" s="377">
        <v>22021007</v>
      </c>
      <c r="C104" s="378" t="s">
        <v>1209</v>
      </c>
      <c r="D104" s="740" t="s">
        <v>1353</v>
      </c>
      <c r="E104" s="551">
        <v>72739720</v>
      </c>
      <c r="F104" s="552">
        <v>15000000</v>
      </c>
      <c r="G104" s="552"/>
    </row>
    <row r="105" spans="2:7" ht="15" hidden="1" customHeight="1" thickBot="1" x14ac:dyDescent="0.25">
      <c r="B105" s="377">
        <v>22021008</v>
      </c>
      <c r="C105" s="378" t="s">
        <v>1210</v>
      </c>
      <c r="D105" s="740" t="s">
        <v>1354</v>
      </c>
      <c r="E105" s="551"/>
      <c r="F105" s="552">
        <v>0</v>
      </c>
      <c r="G105" s="552"/>
    </row>
    <row r="106" spans="2:7" ht="15" hidden="1" customHeight="1" thickBot="1" x14ac:dyDescent="0.25">
      <c r="B106" s="377">
        <v>22021009</v>
      </c>
      <c r="C106" s="378" t="s">
        <v>1211</v>
      </c>
      <c r="D106" s="740" t="s">
        <v>1355</v>
      </c>
      <c r="E106" s="551"/>
      <c r="F106" s="552">
        <v>0</v>
      </c>
      <c r="G106" s="552"/>
    </row>
    <row r="107" spans="2:7" ht="15" hidden="1" customHeight="1" thickBot="1" x14ac:dyDescent="0.25">
      <c r="B107" s="377">
        <v>22021010</v>
      </c>
      <c r="C107" s="378" t="s">
        <v>1212</v>
      </c>
      <c r="D107" s="740" t="s">
        <v>1356</v>
      </c>
      <c r="E107" s="551"/>
      <c r="F107" s="552">
        <v>0</v>
      </c>
      <c r="G107" s="552"/>
    </row>
    <row r="108" spans="2:7" ht="15" hidden="1" customHeight="1" thickBot="1" x14ac:dyDescent="0.25">
      <c r="B108" s="377">
        <v>22021014</v>
      </c>
      <c r="C108" s="378" t="s">
        <v>1213</v>
      </c>
      <c r="D108" s="740" t="s">
        <v>1357</v>
      </c>
      <c r="E108" s="551"/>
      <c r="F108" s="552">
        <v>0</v>
      </c>
      <c r="G108" s="552"/>
    </row>
    <row r="109" spans="2:7" ht="15" hidden="1" customHeight="1" thickBot="1" x14ac:dyDescent="0.25">
      <c r="B109" s="377">
        <v>22021020</v>
      </c>
      <c r="C109" s="378" t="s">
        <v>1214</v>
      </c>
      <c r="D109" s="740" t="s">
        <v>1358</v>
      </c>
      <c r="E109" s="551"/>
      <c r="F109" s="552">
        <v>0</v>
      </c>
      <c r="G109" s="552"/>
    </row>
    <row r="110" spans="2:7" ht="15" hidden="1" customHeight="1" thickBot="1" x14ac:dyDescent="0.25">
      <c r="B110" s="377">
        <v>22021037</v>
      </c>
      <c r="C110" s="378" t="s">
        <v>1215</v>
      </c>
      <c r="D110" s="740" t="s">
        <v>1359</v>
      </c>
      <c r="E110" s="551"/>
      <c r="F110" s="552">
        <v>0</v>
      </c>
      <c r="G110" s="552"/>
    </row>
    <row r="111" spans="2:7" ht="15" hidden="1" customHeight="1" thickBot="1" x14ac:dyDescent="0.25">
      <c r="B111" s="377">
        <v>22021041</v>
      </c>
      <c r="C111" s="378" t="s">
        <v>1216</v>
      </c>
      <c r="D111" s="740" t="s">
        <v>1360</v>
      </c>
      <c r="E111" s="551"/>
      <c r="F111" s="552">
        <v>0</v>
      </c>
      <c r="G111" s="552"/>
    </row>
    <row r="112" spans="2:7" ht="15" hidden="1" customHeight="1" thickBot="1" x14ac:dyDescent="0.25">
      <c r="B112" s="377">
        <v>22021042</v>
      </c>
      <c r="C112" s="378" t="s">
        <v>1217</v>
      </c>
      <c r="D112" s="740" t="s">
        <v>1361</v>
      </c>
      <c r="E112" s="551"/>
      <c r="F112" s="552">
        <v>0</v>
      </c>
      <c r="G112" s="552"/>
    </row>
    <row r="113" spans="2:7" ht="15.75" thickBot="1" x14ac:dyDescent="0.3">
      <c r="B113" s="384"/>
      <c r="C113" s="385" t="s">
        <v>1219</v>
      </c>
      <c r="D113" s="741">
        <v>0</v>
      </c>
      <c r="E113" s="560">
        <v>128739720</v>
      </c>
      <c r="F113" s="560">
        <v>143000000</v>
      </c>
      <c r="G113" s="560">
        <f>SUM(G99:G104)</f>
        <v>120000000</v>
      </c>
    </row>
    <row r="114" spans="2:7" ht="15" hidden="1" customHeight="1" x14ac:dyDescent="0.25">
      <c r="B114" s="373">
        <v>22030000</v>
      </c>
      <c r="C114" s="374" t="s">
        <v>1220</v>
      </c>
      <c r="D114" s="742"/>
      <c r="E114" s="548"/>
      <c r="F114" s="549"/>
      <c r="G114" s="549"/>
    </row>
    <row r="115" spans="2:7" ht="15" hidden="1" customHeight="1" x14ac:dyDescent="0.25">
      <c r="B115" s="373">
        <v>22030100</v>
      </c>
      <c r="C115" s="374" t="s">
        <v>74</v>
      </c>
      <c r="D115" s="742"/>
      <c r="E115" s="548"/>
      <c r="F115" s="549"/>
      <c r="G115" s="549"/>
    </row>
    <row r="116" spans="2:7" ht="14.25" hidden="1" customHeight="1" x14ac:dyDescent="0.2">
      <c r="B116" s="377">
        <v>22030101</v>
      </c>
      <c r="C116" s="378" t="s">
        <v>1221</v>
      </c>
      <c r="D116" s="740" t="s">
        <v>1362</v>
      </c>
      <c r="E116" s="551"/>
      <c r="F116" s="552">
        <v>0</v>
      </c>
      <c r="G116" s="552"/>
    </row>
    <row r="117" spans="2:7" ht="14.25" hidden="1" customHeight="1" x14ac:dyDescent="0.2">
      <c r="B117" s="377">
        <v>22030102</v>
      </c>
      <c r="C117" s="378" t="s">
        <v>1222</v>
      </c>
      <c r="D117" s="740" t="s">
        <v>1363</v>
      </c>
      <c r="E117" s="551"/>
      <c r="F117" s="552">
        <v>0</v>
      </c>
      <c r="G117" s="552"/>
    </row>
    <row r="118" spans="2:7" ht="14.25" hidden="1" customHeight="1" x14ac:dyDescent="0.2">
      <c r="B118" s="377">
        <v>22030103</v>
      </c>
      <c r="C118" s="378" t="s">
        <v>1223</v>
      </c>
      <c r="D118" s="740" t="s">
        <v>1364</v>
      </c>
      <c r="E118" s="551"/>
      <c r="F118" s="552">
        <v>0</v>
      </c>
      <c r="G118" s="552"/>
    </row>
    <row r="119" spans="2:7" ht="14.25" hidden="1" customHeight="1" x14ac:dyDescent="0.2">
      <c r="B119" s="377">
        <v>22030104</v>
      </c>
      <c r="C119" s="378" t="s">
        <v>1224</v>
      </c>
      <c r="D119" s="740" t="s">
        <v>1365</v>
      </c>
      <c r="E119" s="551"/>
      <c r="F119" s="552">
        <v>0</v>
      </c>
      <c r="G119" s="552"/>
    </row>
    <row r="120" spans="2:7" ht="14.25" hidden="1" customHeight="1" x14ac:dyDescent="0.2">
      <c r="B120" s="377">
        <v>22030105</v>
      </c>
      <c r="C120" s="378" t="s">
        <v>1225</v>
      </c>
      <c r="D120" s="740" t="s">
        <v>1366</v>
      </c>
      <c r="E120" s="551"/>
      <c r="F120" s="552">
        <v>0</v>
      </c>
      <c r="G120" s="552"/>
    </row>
    <row r="121" spans="2:7" ht="14.25" hidden="1" customHeight="1" x14ac:dyDescent="0.2">
      <c r="B121" s="377">
        <v>22030106</v>
      </c>
      <c r="C121" s="378" t="s">
        <v>688</v>
      </c>
      <c r="D121" s="740" t="s">
        <v>1367</v>
      </c>
      <c r="E121" s="551"/>
      <c r="F121" s="552">
        <v>0</v>
      </c>
      <c r="G121" s="552"/>
    </row>
    <row r="122" spans="2:7" ht="14.25" hidden="1" customHeight="1" x14ac:dyDescent="0.2">
      <c r="B122" s="377">
        <v>22030107</v>
      </c>
      <c r="C122" s="378" t="s">
        <v>1226</v>
      </c>
      <c r="D122" s="740" t="s">
        <v>1368</v>
      </c>
      <c r="E122" s="551"/>
      <c r="F122" s="552">
        <v>0</v>
      </c>
      <c r="G122" s="552"/>
    </row>
    <row r="123" spans="2:7" ht="14.25" hidden="1" customHeight="1" x14ac:dyDescent="0.2">
      <c r="B123" s="377">
        <v>22030108</v>
      </c>
      <c r="C123" s="378" t="s">
        <v>1227</v>
      </c>
      <c r="D123" s="740" t="s">
        <v>1369</v>
      </c>
      <c r="E123" s="551"/>
      <c r="F123" s="552">
        <v>0</v>
      </c>
      <c r="G123" s="552"/>
    </row>
    <row r="124" spans="2:7" ht="15.75" hidden="1" customHeight="1" thickBot="1" x14ac:dyDescent="0.3">
      <c r="B124" s="384"/>
      <c r="C124" s="385" t="s">
        <v>1228</v>
      </c>
      <c r="D124" s="741">
        <v>0</v>
      </c>
      <c r="E124" s="559">
        <v>0</v>
      </c>
      <c r="F124" s="560">
        <v>0</v>
      </c>
      <c r="G124" s="560"/>
    </row>
    <row r="125" spans="2:7" ht="15" hidden="1" customHeight="1" x14ac:dyDescent="0.25">
      <c r="B125" s="373">
        <v>22040000</v>
      </c>
      <c r="C125" s="374" t="s">
        <v>1229</v>
      </c>
      <c r="D125" s="742"/>
      <c r="E125" s="548"/>
      <c r="F125" s="549"/>
      <c r="G125" s="549"/>
    </row>
    <row r="126" spans="2:7" ht="15" hidden="1" customHeight="1" x14ac:dyDescent="0.25">
      <c r="B126" s="373">
        <v>22040100</v>
      </c>
      <c r="C126" s="374" t="s">
        <v>76</v>
      </c>
      <c r="D126" s="742"/>
      <c r="E126" s="548"/>
      <c r="F126" s="549"/>
      <c r="G126" s="549"/>
    </row>
    <row r="127" spans="2:7" ht="14.25" hidden="1" customHeight="1" x14ac:dyDescent="0.2">
      <c r="B127" s="377">
        <v>22040101</v>
      </c>
      <c r="C127" s="378" t="s">
        <v>1231</v>
      </c>
      <c r="D127" s="740" t="s">
        <v>1370</v>
      </c>
      <c r="E127" s="551"/>
      <c r="F127" s="552">
        <v>0</v>
      </c>
      <c r="G127" s="552"/>
    </row>
    <row r="128" spans="2:7" ht="14.25" hidden="1" customHeight="1" x14ac:dyDescent="0.2">
      <c r="B128" s="377">
        <v>22040103</v>
      </c>
      <c r="C128" s="378" t="s">
        <v>1232</v>
      </c>
      <c r="D128" s="740" t="s">
        <v>1371</v>
      </c>
      <c r="E128" s="551"/>
      <c r="F128" s="552">
        <v>0</v>
      </c>
      <c r="G128" s="552"/>
    </row>
    <row r="129" spans="2:7" ht="14.25" hidden="1" customHeight="1" x14ac:dyDescent="0.2">
      <c r="B129" s="377">
        <v>22040105</v>
      </c>
      <c r="C129" s="378" t="s">
        <v>1233</v>
      </c>
      <c r="D129" s="740" t="s">
        <v>1372</v>
      </c>
      <c r="E129" s="551"/>
      <c r="F129" s="552">
        <v>0</v>
      </c>
      <c r="G129" s="552"/>
    </row>
    <row r="130" spans="2:7" ht="14.25" hidden="1" customHeight="1" x14ac:dyDescent="0.2">
      <c r="B130" s="377">
        <v>22040107</v>
      </c>
      <c r="C130" s="378" t="s">
        <v>1234</v>
      </c>
      <c r="D130" s="740" t="s">
        <v>1373</v>
      </c>
      <c r="E130" s="551"/>
      <c r="F130" s="552">
        <v>0</v>
      </c>
      <c r="G130" s="552"/>
    </row>
    <row r="131" spans="2:7" ht="14.25" hidden="1" customHeight="1" x14ac:dyDescent="0.2">
      <c r="B131" s="377">
        <v>22040109</v>
      </c>
      <c r="C131" s="378" t="s">
        <v>1235</v>
      </c>
      <c r="D131" s="740" t="s">
        <v>1374</v>
      </c>
      <c r="E131" s="551"/>
      <c r="F131" s="552">
        <v>0</v>
      </c>
      <c r="G131" s="552"/>
    </row>
    <row r="132" spans="2:7" ht="14.25" hidden="1" customHeight="1" x14ac:dyDescent="0.2">
      <c r="B132" s="377">
        <v>22040110</v>
      </c>
      <c r="C132" s="378" t="s">
        <v>1236</v>
      </c>
      <c r="D132" s="740" t="s">
        <v>1375</v>
      </c>
      <c r="E132" s="551"/>
      <c r="F132" s="552">
        <v>0</v>
      </c>
      <c r="G132" s="552"/>
    </row>
    <row r="133" spans="2:7" ht="14.25" hidden="1" customHeight="1" x14ac:dyDescent="0.2">
      <c r="B133" s="377">
        <v>22040111</v>
      </c>
      <c r="C133" s="378" t="s">
        <v>1237</v>
      </c>
      <c r="D133" s="740" t="s">
        <v>1376</v>
      </c>
      <c r="E133" s="551"/>
      <c r="F133" s="552">
        <v>0</v>
      </c>
      <c r="G133" s="552"/>
    </row>
    <row r="134" spans="2:7" ht="15.75" hidden="1" customHeight="1" thickBot="1" x14ac:dyDescent="0.3">
      <c r="B134" s="384"/>
      <c r="C134" s="385" t="s">
        <v>1238</v>
      </c>
      <c r="D134" s="741">
        <v>0</v>
      </c>
      <c r="E134" s="559">
        <v>0</v>
      </c>
      <c r="F134" s="560">
        <v>0</v>
      </c>
      <c r="G134" s="560"/>
    </row>
    <row r="135" spans="2:7" ht="15" hidden="1" customHeight="1" x14ac:dyDescent="0.25">
      <c r="B135" s="373">
        <v>22040200</v>
      </c>
      <c r="C135" s="374" t="s">
        <v>78</v>
      </c>
      <c r="D135" s="742"/>
      <c r="E135" s="548"/>
      <c r="F135" s="549"/>
      <c r="G135" s="549"/>
    </row>
    <row r="136" spans="2:7" ht="14.25" hidden="1" customHeight="1" x14ac:dyDescent="0.2">
      <c r="B136" s="377">
        <v>22040203</v>
      </c>
      <c r="C136" s="378" t="s">
        <v>1239</v>
      </c>
      <c r="D136" s="740" t="s">
        <v>1377</v>
      </c>
      <c r="E136" s="551"/>
      <c r="F136" s="552">
        <v>0</v>
      </c>
      <c r="G136" s="552"/>
    </row>
    <row r="137" spans="2:7" ht="14.25" hidden="1" customHeight="1" x14ac:dyDescent="0.2">
      <c r="B137" s="377">
        <v>22040204</v>
      </c>
      <c r="C137" s="378" t="s">
        <v>1240</v>
      </c>
      <c r="D137" s="740" t="s">
        <v>1378</v>
      </c>
      <c r="E137" s="551"/>
      <c r="F137" s="552">
        <v>0</v>
      </c>
      <c r="G137" s="552"/>
    </row>
    <row r="138" spans="2:7" ht="15.75" hidden="1" customHeight="1" thickBot="1" x14ac:dyDescent="0.3">
      <c r="B138" s="384"/>
      <c r="C138" s="385" t="s">
        <v>1241</v>
      </c>
      <c r="D138" s="741">
        <v>0</v>
      </c>
      <c r="E138" s="559">
        <v>0</v>
      </c>
      <c r="F138" s="560">
        <v>0</v>
      </c>
      <c r="G138" s="560"/>
    </row>
    <row r="139" spans="2:7" ht="15" hidden="1" customHeight="1" x14ac:dyDescent="0.25">
      <c r="B139" s="373">
        <v>22050000</v>
      </c>
      <c r="C139" s="374" t="s">
        <v>1242</v>
      </c>
      <c r="D139" s="742"/>
      <c r="E139" s="548"/>
      <c r="F139" s="549"/>
      <c r="G139" s="549"/>
    </row>
    <row r="140" spans="2:7" ht="15" hidden="1" customHeight="1" x14ac:dyDescent="0.25">
      <c r="B140" s="373">
        <v>22050100</v>
      </c>
      <c r="C140" s="374" t="s">
        <v>80</v>
      </c>
      <c r="D140" s="742"/>
      <c r="E140" s="548"/>
      <c r="F140" s="549"/>
      <c r="G140" s="549"/>
    </row>
    <row r="141" spans="2:7" ht="14.25" hidden="1" customHeight="1" x14ac:dyDescent="0.2">
      <c r="B141" s="377">
        <v>22050101</v>
      </c>
      <c r="C141" s="378" t="s">
        <v>1243</v>
      </c>
      <c r="D141" s="740" t="s">
        <v>1379</v>
      </c>
      <c r="E141" s="551"/>
      <c r="F141" s="552">
        <v>0</v>
      </c>
      <c r="G141" s="552"/>
    </row>
    <row r="142" spans="2:7" ht="14.25" hidden="1" customHeight="1" x14ac:dyDescent="0.2">
      <c r="B142" s="377">
        <v>22050102</v>
      </c>
      <c r="C142" s="378" t="s">
        <v>1244</v>
      </c>
      <c r="D142" s="740" t="s">
        <v>1380</v>
      </c>
      <c r="E142" s="551"/>
      <c r="F142" s="552">
        <v>0</v>
      </c>
      <c r="G142" s="552"/>
    </row>
    <row r="143" spans="2:7" ht="14.25" hidden="1" customHeight="1" x14ac:dyDescent="0.2">
      <c r="B143" s="377">
        <v>22050104</v>
      </c>
      <c r="C143" s="378" t="s">
        <v>1245</v>
      </c>
      <c r="D143" s="740" t="s">
        <v>1381</v>
      </c>
      <c r="E143" s="551"/>
      <c r="F143" s="552">
        <v>0</v>
      </c>
      <c r="G143" s="552"/>
    </row>
    <row r="144" spans="2:7" ht="14.25" hidden="1" customHeight="1" x14ac:dyDescent="0.2">
      <c r="B144" s="377">
        <v>22050105</v>
      </c>
      <c r="C144" s="378" t="s">
        <v>1246</v>
      </c>
      <c r="D144" s="740" t="s">
        <v>1382</v>
      </c>
      <c r="E144" s="551"/>
      <c r="F144" s="552">
        <v>0</v>
      </c>
      <c r="G144" s="552"/>
    </row>
    <row r="145" spans="2:7" ht="14.25" hidden="1" customHeight="1" x14ac:dyDescent="0.2">
      <c r="B145" s="377">
        <v>22050106</v>
      </c>
      <c r="C145" s="378" t="s">
        <v>1247</v>
      </c>
      <c r="D145" s="740" t="s">
        <v>1383</v>
      </c>
      <c r="E145" s="551"/>
      <c r="F145" s="552">
        <v>0</v>
      </c>
      <c r="G145" s="552"/>
    </row>
    <row r="146" spans="2:7" ht="14.25" hidden="1" customHeight="1" x14ac:dyDescent="0.2">
      <c r="B146" s="377">
        <v>22050107</v>
      </c>
      <c r="C146" s="378" t="s">
        <v>1248</v>
      </c>
      <c r="D146" s="740" t="s">
        <v>1384</v>
      </c>
      <c r="E146" s="551"/>
      <c r="F146" s="552">
        <v>0</v>
      </c>
      <c r="G146" s="552"/>
    </row>
    <row r="147" spans="2:7" ht="14.25" hidden="1" customHeight="1" x14ac:dyDescent="0.2">
      <c r="B147" s="377">
        <v>22050108</v>
      </c>
      <c r="C147" s="378" t="s">
        <v>1249</v>
      </c>
      <c r="D147" s="740" t="s">
        <v>1385</v>
      </c>
      <c r="E147" s="551"/>
      <c r="F147" s="552">
        <v>0</v>
      </c>
      <c r="G147" s="552"/>
    </row>
    <row r="148" spans="2:7" ht="15.75" hidden="1" customHeight="1" thickBot="1" x14ac:dyDescent="0.3">
      <c r="B148" s="384"/>
      <c r="C148" s="385" t="s">
        <v>1250</v>
      </c>
      <c r="D148" s="741">
        <v>0</v>
      </c>
      <c r="E148" s="559">
        <v>0</v>
      </c>
      <c r="F148" s="560">
        <v>0</v>
      </c>
      <c r="G148" s="560"/>
    </row>
    <row r="149" spans="2:7" ht="15" hidden="1" customHeight="1" x14ac:dyDescent="0.25">
      <c r="B149" s="373">
        <v>22050200</v>
      </c>
      <c r="C149" s="374" t="s">
        <v>82</v>
      </c>
      <c r="D149" s="740"/>
      <c r="E149" s="743"/>
      <c r="F149" s="552"/>
      <c r="G149" s="552"/>
    </row>
    <row r="150" spans="2:7" ht="14.25" hidden="1" customHeight="1" x14ac:dyDescent="0.2">
      <c r="B150" s="377">
        <v>22050201</v>
      </c>
      <c r="C150" s="378" t="s">
        <v>82</v>
      </c>
      <c r="D150" s="740" t="s">
        <v>1386</v>
      </c>
      <c r="E150" s="551"/>
      <c r="F150" s="552">
        <v>0</v>
      </c>
      <c r="G150" s="552"/>
    </row>
    <row r="151" spans="2:7" ht="15.75" hidden="1" customHeight="1" thickBot="1" x14ac:dyDescent="0.3">
      <c r="B151" s="384"/>
      <c r="C151" s="385" t="s">
        <v>1251</v>
      </c>
      <c r="D151" s="741">
        <v>0</v>
      </c>
      <c r="E151" s="559">
        <v>0</v>
      </c>
      <c r="F151" s="560">
        <v>0</v>
      </c>
      <c r="G151" s="560"/>
    </row>
    <row r="152" spans="2:7" ht="15" hidden="1" customHeight="1" x14ac:dyDescent="0.25">
      <c r="B152" s="373">
        <v>22070000</v>
      </c>
      <c r="C152" s="374" t="s">
        <v>1252</v>
      </c>
      <c r="D152" s="742"/>
      <c r="E152" s="548"/>
      <c r="F152" s="549"/>
      <c r="G152" s="549"/>
    </row>
    <row r="153" spans="2:7" ht="15" hidden="1" customHeight="1" x14ac:dyDescent="0.25">
      <c r="B153" s="373">
        <v>22070100</v>
      </c>
      <c r="C153" s="374" t="s">
        <v>84</v>
      </c>
      <c r="D153" s="742"/>
      <c r="E153" s="548"/>
      <c r="F153" s="549"/>
      <c r="G153" s="549"/>
    </row>
    <row r="154" spans="2:7" ht="14.25" hidden="1" customHeight="1" x14ac:dyDescent="0.2">
      <c r="B154" s="377">
        <v>22070101</v>
      </c>
      <c r="C154" s="378" t="s">
        <v>1253</v>
      </c>
      <c r="D154" s="740" t="s">
        <v>1387</v>
      </c>
      <c r="E154" s="551"/>
      <c r="F154" s="552">
        <v>0</v>
      </c>
      <c r="G154" s="552"/>
    </row>
    <row r="155" spans="2:7" ht="14.25" hidden="1" customHeight="1" x14ac:dyDescent="0.2">
      <c r="B155" s="377">
        <v>22070102</v>
      </c>
      <c r="C155" s="378" t="s">
        <v>1254</v>
      </c>
      <c r="D155" s="740" t="s">
        <v>1388</v>
      </c>
      <c r="E155" s="551"/>
      <c r="F155" s="552">
        <v>0</v>
      </c>
      <c r="G155" s="552"/>
    </row>
    <row r="156" spans="2:7" ht="14.25" hidden="1" customHeight="1" x14ac:dyDescent="0.2">
      <c r="B156" s="377">
        <v>22070103</v>
      </c>
      <c r="C156" s="378" t="s">
        <v>1255</v>
      </c>
      <c r="D156" s="740" t="s">
        <v>1389</v>
      </c>
      <c r="E156" s="551"/>
      <c r="F156" s="552">
        <v>0</v>
      </c>
      <c r="G156" s="552"/>
    </row>
    <row r="157" spans="2:7" ht="14.25" hidden="1" customHeight="1" x14ac:dyDescent="0.2">
      <c r="B157" s="377">
        <v>22070104</v>
      </c>
      <c r="C157" s="378" t="s">
        <v>1256</v>
      </c>
      <c r="D157" s="740" t="s">
        <v>1390</v>
      </c>
      <c r="E157" s="551"/>
      <c r="F157" s="552">
        <v>0</v>
      </c>
      <c r="G157" s="552"/>
    </row>
    <row r="158" spans="2:7" ht="15.75" hidden="1" customHeight="1" thickBot="1" x14ac:dyDescent="0.3">
      <c r="B158" s="384"/>
      <c r="C158" s="385" t="s">
        <v>1257</v>
      </c>
      <c r="D158" s="741">
        <v>0</v>
      </c>
      <c r="E158" s="559">
        <v>0</v>
      </c>
      <c r="F158" s="560">
        <v>0</v>
      </c>
      <c r="G158" s="560"/>
    </row>
    <row r="159" spans="2:7" ht="15" hidden="1" customHeight="1" x14ac:dyDescent="0.25">
      <c r="B159" s="373">
        <v>22080000</v>
      </c>
      <c r="C159" s="374" t="s">
        <v>86</v>
      </c>
      <c r="D159" s="742"/>
      <c r="E159" s="548"/>
      <c r="F159" s="549"/>
      <c r="G159" s="549"/>
    </row>
    <row r="160" spans="2:7" ht="15" hidden="1" customHeight="1" x14ac:dyDescent="0.25">
      <c r="B160" s="373">
        <v>22080100</v>
      </c>
      <c r="C160" s="374" t="s">
        <v>86</v>
      </c>
      <c r="D160" s="742"/>
      <c r="E160" s="548"/>
      <c r="F160" s="549"/>
      <c r="G160" s="549"/>
    </row>
    <row r="161" spans="2:7" ht="14.25" hidden="1" customHeight="1" x14ac:dyDescent="0.2">
      <c r="B161" s="377">
        <v>22080101</v>
      </c>
      <c r="C161" s="378" t="s">
        <v>1258</v>
      </c>
      <c r="D161" s="740" t="s">
        <v>1391</v>
      </c>
      <c r="E161" s="551"/>
      <c r="F161" s="552">
        <v>0</v>
      </c>
      <c r="G161" s="552"/>
    </row>
    <row r="162" spans="2:7" ht="14.25" hidden="1" customHeight="1" x14ac:dyDescent="0.2">
      <c r="B162" s="377">
        <v>22080102</v>
      </c>
      <c r="C162" s="378" t="s">
        <v>1259</v>
      </c>
      <c r="D162" s="740" t="s">
        <v>1392</v>
      </c>
      <c r="E162" s="551"/>
      <c r="F162" s="552">
        <v>0</v>
      </c>
      <c r="G162" s="552"/>
    </row>
    <row r="163" spans="2:7" ht="15.75" hidden="1" customHeight="1" thickBot="1" x14ac:dyDescent="0.3">
      <c r="B163" s="384"/>
      <c r="C163" s="385" t="s">
        <v>1260</v>
      </c>
      <c r="D163" s="741">
        <v>0</v>
      </c>
      <c r="E163" s="559">
        <v>0</v>
      </c>
      <c r="F163" s="560">
        <v>0</v>
      </c>
      <c r="G163" s="560"/>
    </row>
    <row r="164" spans="2:7" ht="15" hidden="1" customHeight="1" x14ac:dyDescent="0.25">
      <c r="B164" s="373">
        <v>23000000</v>
      </c>
      <c r="C164" s="374" t="s">
        <v>1261</v>
      </c>
      <c r="D164" s="742"/>
      <c r="E164" s="548"/>
      <c r="F164" s="549"/>
      <c r="G164" s="549"/>
    </row>
    <row r="165" spans="2:7" ht="15" hidden="1" customHeight="1" x14ac:dyDescent="0.25">
      <c r="B165" s="373">
        <v>23040000</v>
      </c>
      <c r="C165" s="374" t="s">
        <v>1261</v>
      </c>
      <c r="D165" s="742"/>
      <c r="E165" s="548"/>
      <c r="F165" s="549"/>
      <c r="G165" s="549"/>
    </row>
    <row r="166" spans="2:7" ht="15" hidden="1" customHeight="1" x14ac:dyDescent="0.25">
      <c r="B166" s="373">
        <v>23040100</v>
      </c>
      <c r="C166" s="374" t="s">
        <v>88</v>
      </c>
      <c r="D166" s="742"/>
      <c r="E166" s="548"/>
      <c r="F166" s="549"/>
      <c r="G166" s="549"/>
    </row>
    <row r="167" spans="2:7" ht="14.25" hidden="1" customHeight="1" x14ac:dyDescent="0.2">
      <c r="B167" s="377">
        <v>23040101</v>
      </c>
      <c r="C167" s="378" t="s">
        <v>1262</v>
      </c>
      <c r="D167" s="740" t="s">
        <v>1393</v>
      </c>
      <c r="E167" s="551"/>
      <c r="F167" s="552">
        <v>0</v>
      </c>
      <c r="G167" s="552"/>
    </row>
    <row r="168" spans="2:7" ht="14.25" hidden="1" customHeight="1" x14ac:dyDescent="0.2">
      <c r="B168" s="377">
        <v>23040102</v>
      </c>
      <c r="C168" s="378" t="s">
        <v>1263</v>
      </c>
      <c r="D168" s="740" t="s">
        <v>1394</v>
      </c>
      <c r="E168" s="551"/>
      <c r="F168" s="552">
        <v>0</v>
      </c>
      <c r="G168" s="552"/>
    </row>
    <row r="169" spans="2:7" ht="14.25" hidden="1" customHeight="1" x14ac:dyDescent="0.2">
      <c r="B169" s="377">
        <v>23040103</v>
      </c>
      <c r="C169" s="378" t="s">
        <v>1264</v>
      </c>
      <c r="D169" s="740" t="s">
        <v>1395</v>
      </c>
      <c r="E169" s="551"/>
      <c r="F169" s="552">
        <v>0</v>
      </c>
      <c r="G169" s="552"/>
    </row>
    <row r="170" spans="2:7" ht="14.25" hidden="1" customHeight="1" x14ac:dyDescent="0.2">
      <c r="B170" s="377">
        <v>23040104</v>
      </c>
      <c r="C170" s="378" t="s">
        <v>1265</v>
      </c>
      <c r="D170" s="740" t="s">
        <v>1396</v>
      </c>
      <c r="E170" s="551"/>
      <c r="F170" s="552">
        <v>0</v>
      </c>
      <c r="G170" s="552"/>
    </row>
    <row r="171" spans="2:7" ht="14.25" hidden="1" customHeight="1" x14ac:dyDescent="0.2">
      <c r="B171" s="377">
        <v>23040105</v>
      </c>
      <c r="C171" s="378" t="s">
        <v>1266</v>
      </c>
      <c r="D171" s="740" t="s">
        <v>1397</v>
      </c>
      <c r="E171" s="551"/>
      <c r="F171" s="552">
        <v>0</v>
      </c>
      <c r="G171" s="552"/>
    </row>
    <row r="172" spans="2:7" ht="15.75" hidden="1" customHeight="1" thickBot="1" x14ac:dyDescent="0.3">
      <c r="B172" s="384"/>
      <c r="C172" s="385" t="s">
        <v>1267</v>
      </c>
      <c r="D172" s="741">
        <v>0</v>
      </c>
      <c r="E172" s="559">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t="14.25" hidden="1" customHeight="1" x14ac:dyDescent="0.2">
      <c r="B175" s="377">
        <v>23050101</v>
      </c>
      <c r="C175" s="378" t="s">
        <v>1276</v>
      </c>
      <c r="D175" s="740" t="s">
        <v>1398</v>
      </c>
      <c r="E175" s="551"/>
      <c r="F175" s="552">
        <v>0</v>
      </c>
      <c r="G175" s="552"/>
    </row>
    <row r="176" spans="2:7" ht="14.25" hidden="1" customHeight="1" x14ac:dyDescent="0.2">
      <c r="B176" s="377">
        <v>23050102</v>
      </c>
      <c r="C176" s="378" t="s">
        <v>1269</v>
      </c>
      <c r="D176" s="740" t="s">
        <v>1399</v>
      </c>
      <c r="E176" s="551"/>
      <c r="F176" s="552">
        <v>0</v>
      </c>
      <c r="G176" s="552"/>
    </row>
    <row r="177" spans="2:7" x14ac:dyDescent="0.2">
      <c r="B177" s="377">
        <v>23050103</v>
      </c>
      <c r="C177" s="378" t="s">
        <v>1270</v>
      </c>
      <c r="D177" s="740" t="s">
        <v>1400</v>
      </c>
      <c r="E177" s="551">
        <v>5000000</v>
      </c>
      <c r="F177" s="552">
        <v>2500000</v>
      </c>
      <c r="G177" s="552"/>
    </row>
    <row r="178" spans="2:7" ht="15" thickBot="1" x14ac:dyDescent="0.25">
      <c r="B178" s="377">
        <v>23050104</v>
      </c>
      <c r="C178" s="378" t="s">
        <v>1271</v>
      </c>
      <c r="D178" s="740" t="s">
        <v>1401</v>
      </c>
      <c r="E178" s="551">
        <v>17000000</v>
      </c>
      <c r="F178" s="552">
        <v>8500000</v>
      </c>
      <c r="G178" s="552"/>
    </row>
    <row r="179" spans="2:7" ht="15" hidden="1" customHeight="1" thickBot="1" x14ac:dyDescent="0.25">
      <c r="B179" s="377">
        <v>23050105</v>
      </c>
      <c r="C179" s="378" t="s">
        <v>1215</v>
      </c>
      <c r="D179" s="740" t="s">
        <v>1402</v>
      </c>
      <c r="E179" s="551"/>
      <c r="F179" s="552">
        <v>0</v>
      </c>
      <c r="G179" s="552"/>
    </row>
    <row r="180" spans="2:7" ht="15.75" thickBot="1" x14ac:dyDescent="0.3">
      <c r="B180" s="384"/>
      <c r="C180" s="385" t="s">
        <v>1272</v>
      </c>
      <c r="D180" s="741"/>
      <c r="E180" s="559">
        <v>22000000</v>
      </c>
      <c r="F180" s="560">
        <v>11000000</v>
      </c>
      <c r="G180" s="560"/>
    </row>
    <row r="181" spans="2:7" ht="19.5" thickBot="1" x14ac:dyDescent="0.35">
      <c r="B181" s="398"/>
      <c r="C181" s="399" t="s">
        <v>1273</v>
      </c>
      <c r="D181" s="399"/>
      <c r="E181" s="572">
        <f t="shared" ref="E181:F181" si="0">E180+E113+E88+E80+E60+E56+E41+E26+E14</f>
        <v>324739720</v>
      </c>
      <c r="F181" s="572">
        <f t="shared" si="0"/>
        <v>749800000</v>
      </c>
      <c r="G181" s="572">
        <f>G180+G113+G88+G80+G60+G56+G41+G26+G14</f>
        <v>300000000</v>
      </c>
    </row>
  </sheetData>
  <mergeCells count="5">
    <mergeCell ref="B1:F1"/>
    <mergeCell ref="B4:F4"/>
    <mergeCell ref="B5:B6"/>
    <mergeCell ref="C5:C6"/>
    <mergeCell ref="B2:G2"/>
  </mergeCells>
  <pageMargins left="0.98" right="0.3" top="0.37" bottom="0.36" header="0.17" footer="0.17"/>
  <pageSetup paperSize="9" scale="76" fitToHeight="0" orientation="portrait" r:id="rId1"/>
  <headerFooter>
    <oddFooter>&amp;C&amp;"Rockwell,Bold"&amp;14&amp;P</oddFooter>
  </headerFooter>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B1:G182"/>
  <sheetViews>
    <sheetView view="pageBreakPreview" zoomScale="89" zoomScaleSheetLayoutView="89"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5703125" customWidth="1"/>
    <col min="2" max="2" width="13.5703125" customWidth="1"/>
    <col min="3" max="3" width="55.85546875" customWidth="1"/>
    <col min="4" max="4" width="4.85546875" hidden="1" customWidth="1"/>
    <col min="5" max="6" width="15.5703125" customWidth="1"/>
    <col min="7" max="7" width="16.140625" customWidth="1"/>
  </cols>
  <sheetData>
    <row r="1" spans="2:7" ht="31.5" x14ac:dyDescent="0.5">
      <c r="B1" s="1001" t="s">
        <v>0</v>
      </c>
      <c r="C1" s="1001"/>
      <c r="D1" s="1001"/>
      <c r="E1" s="1001"/>
      <c r="F1" s="1001"/>
    </row>
    <row r="2" spans="2:7" ht="36" x14ac:dyDescent="0.55000000000000004">
      <c r="B2" s="1002" t="s">
        <v>994</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1247803</v>
      </c>
      <c r="F10" s="552">
        <v>10000000</v>
      </c>
      <c r="G10" s="552"/>
    </row>
    <row r="11" spans="2:7" x14ac:dyDescent="0.25">
      <c r="B11" s="377">
        <v>22020102</v>
      </c>
      <c r="C11" s="378" t="s">
        <v>1124</v>
      </c>
      <c r="D11" s="740" t="s">
        <v>1278</v>
      </c>
      <c r="E11" s="551"/>
      <c r="F11" s="552">
        <v>0</v>
      </c>
      <c r="G11" s="552"/>
    </row>
    <row r="12" spans="2:7" ht="15.75" thickBot="1" x14ac:dyDescent="0.3">
      <c r="B12" s="377">
        <v>22020103</v>
      </c>
      <c r="C12" s="378" t="s">
        <v>1125</v>
      </c>
      <c r="D12" s="740" t="s">
        <v>1279</v>
      </c>
      <c r="E12" s="551">
        <v>500000</v>
      </c>
      <c r="F12" s="552">
        <v>9000000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1747803</v>
      </c>
      <c r="F14" s="560">
        <v>19000000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t="15.75" thickBot="1" x14ac:dyDescent="0.3">
      <c r="B17" s="377">
        <v>22020202</v>
      </c>
      <c r="C17" s="378" t="s">
        <v>1129</v>
      </c>
      <c r="D17" s="740" t="s">
        <v>1282</v>
      </c>
      <c r="E17" s="551">
        <v>400000</v>
      </c>
      <c r="F17" s="552">
        <v>990000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400000</v>
      </c>
      <c r="F26" s="560">
        <f>SUM(F16:F25)</f>
        <v>990000</v>
      </c>
      <c r="G26" s="560"/>
    </row>
    <row r="27" spans="2:7" x14ac:dyDescent="0.25">
      <c r="B27" s="373">
        <v>22020300</v>
      </c>
      <c r="C27" s="374" t="s">
        <v>58</v>
      </c>
      <c r="D27" s="742"/>
      <c r="E27" s="548"/>
      <c r="F27" s="549"/>
      <c r="G27" s="549"/>
    </row>
    <row r="28" spans="2:7" x14ac:dyDescent="0.25">
      <c r="B28" s="377">
        <v>22020301</v>
      </c>
      <c r="C28" s="378" t="s">
        <v>1139</v>
      </c>
      <c r="D28" s="740" t="s">
        <v>1291</v>
      </c>
      <c r="E28" s="551">
        <v>895000</v>
      </c>
      <c r="F28" s="552">
        <v>3222720</v>
      </c>
      <c r="G28" s="552"/>
    </row>
    <row r="29" spans="2:7" hidden="1" x14ac:dyDescent="0.25">
      <c r="B29" s="377">
        <v>22020302</v>
      </c>
      <c r="C29" s="378" t="s">
        <v>1140</v>
      </c>
      <c r="D29" s="740" t="s">
        <v>1292</v>
      </c>
      <c r="E29" s="551"/>
      <c r="F29" s="552">
        <v>0</v>
      </c>
      <c r="G29" s="552"/>
    </row>
    <row r="30" spans="2:7" x14ac:dyDescent="0.25">
      <c r="B30" s="377">
        <v>22020303</v>
      </c>
      <c r="C30" s="378" t="s">
        <v>1141</v>
      </c>
      <c r="D30" s="740" t="s">
        <v>1293</v>
      </c>
      <c r="E30" s="551">
        <v>200000</v>
      </c>
      <c r="F30" s="552">
        <v>0</v>
      </c>
      <c r="G30" s="552"/>
    </row>
    <row r="31" spans="2:7" hidden="1" x14ac:dyDescent="0.25">
      <c r="B31" s="377">
        <v>22020304</v>
      </c>
      <c r="C31" s="378" t="s">
        <v>1142</v>
      </c>
      <c r="D31" s="740" t="s">
        <v>1294</v>
      </c>
      <c r="E31" s="551"/>
      <c r="F31" s="552">
        <v>0</v>
      </c>
      <c r="G31" s="552"/>
    </row>
    <row r="32" spans="2:7" ht="15.75" thickBot="1" x14ac:dyDescent="0.3">
      <c r="B32" s="377">
        <v>22020305</v>
      </c>
      <c r="C32" s="378" t="s">
        <v>1143</v>
      </c>
      <c r="D32" s="740" t="s">
        <v>1295</v>
      </c>
      <c r="E32" s="551"/>
      <c r="F32" s="552">
        <v>15000000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1095000</v>
      </c>
      <c r="F41" s="560">
        <f>SUM(F28:F40)</f>
        <v>18222720</v>
      </c>
      <c r="G41" s="560"/>
    </row>
    <row r="42" spans="2:7" x14ac:dyDescent="0.25">
      <c r="B42" s="373">
        <v>22020400</v>
      </c>
      <c r="C42" s="374" t="s">
        <v>60</v>
      </c>
      <c r="D42" s="742"/>
      <c r="E42" s="548"/>
      <c r="F42" s="549"/>
      <c r="G42" s="549"/>
    </row>
    <row r="43" spans="2:7" x14ac:dyDescent="0.25">
      <c r="B43" s="377">
        <v>22020401</v>
      </c>
      <c r="C43" s="378" t="s">
        <v>1153</v>
      </c>
      <c r="D43" s="740" t="s">
        <v>1304</v>
      </c>
      <c r="E43" s="551">
        <v>1000000</v>
      </c>
      <c r="F43" s="552">
        <v>5083500</v>
      </c>
      <c r="G43" s="552"/>
    </row>
    <row r="44" spans="2:7" x14ac:dyDescent="0.25">
      <c r="B44" s="377">
        <v>22020402</v>
      </c>
      <c r="C44" s="378" t="s">
        <v>1154</v>
      </c>
      <c r="D44" s="740" t="s">
        <v>1305</v>
      </c>
      <c r="E44" s="551">
        <v>500000</v>
      </c>
      <c r="F44" s="552">
        <v>252300</v>
      </c>
      <c r="G44" s="552"/>
    </row>
    <row r="45" spans="2:7" x14ac:dyDescent="0.25">
      <c r="B45" s="377">
        <v>22020403</v>
      </c>
      <c r="C45" s="378" t="s">
        <v>1155</v>
      </c>
      <c r="D45" s="740" t="s">
        <v>1306</v>
      </c>
      <c r="E45" s="551">
        <v>700000</v>
      </c>
      <c r="F45" s="552">
        <v>2500000</v>
      </c>
      <c r="G45" s="552"/>
    </row>
    <row r="46" spans="2:7" x14ac:dyDescent="0.25">
      <c r="B46" s="377">
        <v>22020404</v>
      </c>
      <c r="C46" s="378" t="s">
        <v>1156</v>
      </c>
      <c r="D46" s="740" t="s">
        <v>1307</v>
      </c>
      <c r="E46" s="551">
        <v>1350000</v>
      </c>
      <c r="F46" s="552">
        <v>6073415</v>
      </c>
      <c r="G46" s="552"/>
    </row>
    <row r="47" spans="2:7" x14ac:dyDescent="0.25">
      <c r="B47" s="377">
        <v>22020405</v>
      </c>
      <c r="C47" s="378" t="s">
        <v>1157</v>
      </c>
      <c r="D47" s="740" t="s">
        <v>1308</v>
      </c>
      <c r="E47" s="551">
        <v>250000</v>
      </c>
      <c r="F47" s="552">
        <v>251550</v>
      </c>
      <c r="G47" s="552"/>
    </row>
    <row r="48" spans="2:7" x14ac:dyDescent="0.25">
      <c r="B48" s="377">
        <v>22020406</v>
      </c>
      <c r="C48" s="378" t="s">
        <v>1158</v>
      </c>
      <c r="D48" s="740" t="s">
        <v>1309</v>
      </c>
      <c r="E48" s="551"/>
      <c r="F48" s="552">
        <v>250000</v>
      </c>
      <c r="G48" s="552"/>
    </row>
    <row r="49" spans="2:7" hidden="1" x14ac:dyDescent="0.25">
      <c r="B49" s="377">
        <v>22020407</v>
      </c>
      <c r="C49" s="378" t="s">
        <v>1159</v>
      </c>
      <c r="D49" s="740" t="s">
        <v>1310</v>
      </c>
      <c r="E49" s="551"/>
      <c r="F49" s="552">
        <v>0</v>
      </c>
      <c r="G49" s="552"/>
    </row>
    <row r="50" spans="2:7" hidden="1" x14ac:dyDescent="0.25">
      <c r="B50" s="377">
        <v>22020408</v>
      </c>
      <c r="C50" s="378" t="s">
        <v>1161</v>
      </c>
      <c r="D50" s="740" t="s">
        <v>1311</v>
      </c>
      <c r="E50" s="551"/>
      <c r="F50" s="552">
        <v>0</v>
      </c>
      <c r="G50" s="552"/>
    </row>
    <row r="51" spans="2:7" hidden="1" x14ac:dyDescent="0.25">
      <c r="B51" s="377">
        <v>22020409</v>
      </c>
      <c r="C51" s="378" t="s">
        <v>1162</v>
      </c>
      <c r="D51" s="740" t="s">
        <v>1312</v>
      </c>
      <c r="E51" s="551"/>
      <c r="F51" s="552">
        <v>0</v>
      </c>
      <c r="G51" s="552"/>
    </row>
    <row r="52" spans="2:7" hidden="1" x14ac:dyDescent="0.25">
      <c r="B52" s="377">
        <v>22020410</v>
      </c>
      <c r="C52" s="378" t="s">
        <v>1163</v>
      </c>
      <c r="D52" s="740" t="s">
        <v>1313</v>
      </c>
      <c r="E52" s="551"/>
      <c r="F52" s="552">
        <v>0</v>
      </c>
      <c r="G52" s="552"/>
    </row>
    <row r="53" spans="2:7" ht="15.75" thickBot="1" x14ac:dyDescent="0.3">
      <c r="B53" s="377">
        <v>22020411</v>
      </c>
      <c r="C53" s="378" t="s">
        <v>1164</v>
      </c>
      <c r="D53" s="740" t="s">
        <v>1314</v>
      </c>
      <c r="E53" s="551">
        <v>600000</v>
      </c>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4400000</v>
      </c>
      <c r="F56" s="560">
        <f>SUM(F43:F55)</f>
        <v>14410765</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1500000</v>
      </c>
      <c r="F58" s="552">
        <v>4332920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1500000</v>
      </c>
      <c r="F60" s="560">
        <f>SUM(F58:F59)</f>
        <v>4332920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c r="F82" s="552">
        <v>4562000</v>
      </c>
      <c r="G82" s="552"/>
    </row>
    <row r="83" spans="2:7" x14ac:dyDescent="0.25">
      <c r="B83" s="377">
        <v>22020802</v>
      </c>
      <c r="C83" s="378" t="s">
        <v>1190</v>
      </c>
      <c r="D83" s="740" t="s">
        <v>1336</v>
      </c>
      <c r="E83" s="551">
        <v>600000</v>
      </c>
      <c r="F83" s="552">
        <v>0</v>
      </c>
      <c r="G83" s="552"/>
    </row>
    <row r="84" spans="2:7" ht="15.75" thickBot="1" x14ac:dyDescent="0.3">
      <c r="B84" s="377">
        <v>22020803</v>
      </c>
      <c r="C84" s="378" t="s">
        <v>1191</v>
      </c>
      <c r="D84" s="740" t="s">
        <v>1337</v>
      </c>
      <c r="E84" s="551">
        <v>120000</v>
      </c>
      <c r="F84" s="552">
        <v>516000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720000</v>
      </c>
      <c r="F88" s="560">
        <v>5078000</v>
      </c>
      <c r="G88" s="560"/>
    </row>
    <row r="89" spans="2:7" x14ac:dyDescent="0.25">
      <c r="B89" s="373">
        <v>22020900</v>
      </c>
      <c r="C89" s="374" t="s">
        <v>70</v>
      </c>
      <c r="D89" s="742"/>
      <c r="E89" s="548"/>
      <c r="F89" s="549"/>
      <c r="G89" s="549"/>
    </row>
    <row r="90" spans="2:7" ht="15.75" thickBot="1" x14ac:dyDescent="0.3">
      <c r="B90" s="377">
        <v>22020901</v>
      </c>
      <c r="C90" s="378" t="s">
        <v>1196</v>
      </c>
      <c r="D90" s="740" t="s">
        <v>1341</v>
      </c>
      <c r="E90" s="551">
        <v>575000</v>
      </c>
      <c r="F90" s="552">
        <v>500000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575000</v>
      </c>
      <c r="F97" s="560">
        <f>SUM(F90:F96)</f>
        <v>500000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x14ac:dyDescent="0.25">
      <c r="B100" s="377">
        <v>22021002</v>
      </c>
      <c r="C100" s="378" t="s">
        <v>1205</v>
      </c>
      <c r="D100" s="740" t="s">
        <v>1349</v>
      </c>
      <c r="E100" s="551">
        <v>9000000</v>
      </c>
      <c r="F100" s="552">
        <v>4500000</v>
      </c>
      <c r="G100" s="552"/>
    </row>
    <row r="101" spans="2:7" x14ac:dyDescent="0.25">
      <c r="B101" s="377">
        <v>22021003</v>
      </c>
      <c r="C101" s="378" t="s">
        <v>1206</v>
      </c>
      <c r="D101" s="740" t="s">
        <v>1350</v>
      </c>
      <c r="E101" s="551">
        <v>1600000</v>
      </c>
      <c r="F101" s="552">
        <v>11841595</v>
      </c>
      <c r="G101" s="552"/>
    </row>
    <row r="102" spans="2:7" x14ac:dyDescent="0.25">
      <c r="B102" s="377">
        <v>22021004</v>
      </c>
      <c r="C102" s="378" t="s">
        <v>1207</v>
      </c>
      <c r="D102" s="740" t="s">
        <v>1351</v>
      </c>
      <c r="E102" s="551">
        <v>100000</v>
      </c>
      <c r="F102" s="552">
        <v>0</v>
      </c>
      <c r="G102" s="552"/>
    </row>
    <row r="103" spans="2:7" x14ac:dyDescent="0.25">
      <c r="B103" s="377">
        <v>22021006</v>
      </c>
      <c r="C103" s="378" t="s">
        <v>1208</v>
      </c>
      <c r="D103" s="740" t="s">
        <v>1352</v>
      </c>
      <c r="E103" s="551">
        <v>100000</v>
      </c>
      <c r="F103" s="552">
        <v>0</v>
      </c>
      <c r="G103" s="552"/>
    </row>
    <row r="104" spans="2:7" x14ac:dyDescent="0.25">
      <c r="B104" s="377">
        <v>22021007</v>
      </c>
      <c r="C104" s="378" t="s">
        <v>1209</v>
      </c>
      <c r="D104" s="740" t="s">
        <v>1353</v>
      </c>
      <c r="E104" s="551">
        <v>360000</v>
      </c>
      <c r="F104" s="552">
        <v>174000</v>
      </c>
      <c r="G104" s="552"/>
    </row>
    <row r="105" spans="2:7" x14ac:dyDescent="0.25">
      <c r="B105" s="377">
        <v>22021008</v>
      </c>
      <c r="C105" s="378" t="s">
        <v>1210</v>
      </c>
      <c r="D105" s="740" t="s">
        <v>1354</v>
      </c>
      <c r="E105" s="551">
        <v>220000</v>
      </c>
      <c r="F105" s="552">
        <v>0</v>
      </c>
      <c r="G105" s="552"/>
    </row>
    <row r="106" spans="2:7" hidden="1" x14ac:dyDescent="0.25">
      <c r="B106" s="377">
        <v>22021009</v>
      </c>
      <c r="C106" s="378" t="s">
        <v>1211</v>
      </c>
      <c r="D106" s="740" t="s">
        <v>1355</v>
      </c>
      <c r="E106" s="551"/>
      <c r="F106" s="552">
        <v>0</v>
      </c>
      <c r="G106" s="552"/>
    </row>
    <row r="107" spans="2:7" hidden="1" x14ac:dyDescent="0.25">
      <c r="B107" s="377">
        <v>22021010</v>
      </c>
      <c r="C107" s="378" t="s">
        <v>1212</v>
      </c>
      <c r="D107" s="740" t="s">
        <v>1356</v>
      </c>
      <c r="E107" s="551"/>
      <c r="F107" s="552">
        <v>0</v>
      </c>
      <c r="G107" s="552"/>
    </row>
    <row r="108" spans="2:7" x14ac:dyDescent="0.25">
      <c r="B108" s="377">
        <v>22021014</v>
      </c>
      <c r="C108" s="378" t="s">
        <v>1213</v>
      </c>
      <c r="D108" s="740" t="s">
        <v>1357</v>
      </c>
      <c r="E108" s="551">
        <v>500000</v>
      </c>
      <c r="F108" s="552">
        <v>500000</v>
      </c>
      <c r="G108" s="552"/>
    </row>
    <row r="109" spans="2:7" hidden="1" x14ac:dyDescent="0.25">
      <c r="B109" s="377">
        <v>22021020</v>
      </c>
      <c r="C109" s="378" t="s">
        <v>1214</v>
      </c>
      <c r="D109" s="740" t="s">
        <v>1358</v>
      </c>
      <c r="E109" s="551"/>
      <c r="F109" s="552">
        <v>0</v>
      </c>
      <c r="G109" s="552"/>
    </row>
    <row r="110" spans="2:7" x14ac:dyDescent="0.25">
      <c r="B110" s="377">
        <v>22021037</v>
      </c>
      <c r="C110" s="378" t="s">
        <v>1215</v>
      </c>
      <c r="D110" s="740" t="s">
        <v>1359</v>
      </c>
      <c r="E110" s="551">
        <v>200000</v>
      </c>
      <c r="F110" s="552">
        <v>0</v>
      </c>
      <c r="G110" s="552"/>
    </row>
    <row r="111" spans="2:7" x14ac:dyDescent="0.25">
      <c r="B111" s="377">
        <v>22021041</v>
      </c>
      <c r="C111" s="378" t="s">
        <v>1216</v>
      </c>
      <c r="D111" s="740" t="s">
        <v>1360</v>
      </c>
      <c r="E111" s="551">
        <v>200000</v>
      </c>
      <c r="F111" s="552">
        <v>250000</v>
      </c>
      <c r="G111" s="552"/>
    </row>
    <row r="112" spans="2:7" ht="15.75" thickBot="1" x14ac:dyDescent="0.3">
      <c r="B112" s="377">
        <v>22021042</v>
      </c>
      <c r="C112" s="378" t="s">
        <v>1217</v>
      </c>
      <c r="D112" s="740" t="s">
        <v>1361</v>
      </c>
      <c r="E112" s="551">
        <v>200000</v>
      </c>
      <c r="F112" s="552">
        <v>200000</v>
      </c>
      <c r="G112" s="552"/>
    </row>
    <row r="113" spans="2:7" ht="15.75" thickBot="1" x14ac:dyDescent="0.3">
      <c r="B113" s="384"/>
      <c r="C113" s="385" t="s">
        <v>1219</v>
      </c>
      <c r="D113" s="741">
        <v>0</v>
      </c>
      <c r="E113" s="560">
        <f>SUM(E99:E112)</f>
        <v>12480000</v>
      </c>
      <c r="F113" s="560">
        <f>SUM(F99:F112)</f>
        <v>17465595</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22917803</v>
      </c>
      <c r="F181" s="572">
        <v>80000000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5"/>
  <cols>
    <col min="1" max="1" width="21" style="486" bestFit="1" customWidth="1"/>
    <col min="2" max="2" width="16.140625" style="543" customWidth="1"/>
    <col min="3" max="3" width="54.85546875" style="544" customWidth="1"/>
    <col min="4" max="4" width="23.28515625" style="486" hidden="1" customWidth="1"/>
    <col min="5" max="6" width="19.28515625" style="486" customWidth="1"/>
    <col min="7" max="7" width="17.28515625" style="486" customWidth="1"/>
    <col min="8" max="40" width="9.140625" style="486"/>
    <col min="41" max="41" width="13" style="486" customWidth="1"/>
    <col min="42" max="42" width="16.140625" style="486" customWidth="1"/>
    <col min="43" max="43" width="96.5703125" style="486" bestFit="1" customWidth="1"/>
    <col min="44" max="45" width="17.28515625" style="486" bestFit="1" customWidth="1"/>
    <col min="46" max="46" width="20.28515625" style="486" bestFit="1" customWidth="1"/>
    <col min="47" max="47" width="23.85546875" style="486" bestFit="1" customWidth="1"/>
    <col min="48" max="48" width="26" style="486" bestFit="1" customWidth="1"/>
    <col min="49" max="49" width="18.7109375" style="486" bestFit="1" customWidth="1"/>
    <col min="50" max="50" width="10.7109375" style="486" bestFit="1" customWidth="1"/>
    <col min="51" max="16384" width="9.140625" style="486"/>
  </cols>
  <sheetData>
    <row r="1" spans="1:7" s="137" customFormat="1" ht="27" customHeight="1" x14ac:dyDescent="0.5">
      <c r="B1" s="1001" t="s">
        <v>0</v>
      </c>
      <c r="C1" s="1001"/>
      <c r="D1" s="1001"/>
      <c r="E1" s="1001"/>
      <c r="F1" s="1001"/>
    </row>
    <row r="2" spans="1:7" s="344" customFormat="1" ht="36" x14ac:dyDescent="0.55000000000000004">
      <c r="B2" s="1011" t="s">
        <v>1742</v>
      </c>
      <c r="C2" s="1002"/>
      <c r="D2" s="1002"/>
      <c r="E2" s="1002"/>
      <c r="F2" s="1002"/>
    </row>
    <row r="3" spans="1:7" s="137" customFormat="1" ht="15" x14ac:dyDescent="0.25">
      <c r="B3" s="734"/>
      <c r="C3" s="734"/>
      <c r="D3" s="734"/>
      <c r="E3" s="734"/>
      <c r="F3" s="734"/>
    </row>
    <row r="4" spans="1:7" ht="27" thickBot="1" x14ac:dyDescent="0.45">
      <c r="B4" s="1005" t="s">
        <v>1275</v>
      </c>
      <c r="C4" s="1005"/>
      <c r="D4" s="1005"/>
      <c r="E4" s="1005"/>
      <c r="F4" s="1005"/>
    </row>
    <row r="5" spans="1:7" ht="38.25" x14ac:dyDescent="0.25">
      <c r="B5" s="991" t="s">
        <v>2</v>
      </c>
      <c r="C5" s="991" t="s">
        <v>3</v>
      </c>
      <c r="D5" s="422"/>
      <c r="E5" s="363" t="s">
        <v>530</v>
      </c>
      <c r="F5" s="364" t="s">
        <v>1703</v>
      </c>
      <c r="G5" s="364" t="s">
        <v>1721</v>
      </c>
    </row>
    <row r="6" spans="1:7" ht="15.75" customHeight="1" thickBot="1" x14ac:dyDescent="0.3">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ht="15" x14ac:dyDescent="0.25">
      <c r="B9" s="373">
        <v>22020100</v>
      </c>
      <c r="C9" s="374" t="s">
        <v>54</v>
      </c>
      <c r="D9" s="739"/>
      <c r="E9" s="548"/>
      <c r="F9" s="549"/>
      <c r="G9" s="549"/>
    </row>
    <row r="10" spans="1:7" ht="15.75" customHeight="1" x14ac:dyDescent="0.2">
      <c r="A10" s="502"/>
      <c r="B10" s="377">
        <v>22020101</v>
      </c>
      <c r="C10" s="378" t="s">
        <v>1123</v>
      </c>
      <c r="D10" s="740" t="s">
        <v>1277</v>
      </c>
      <c r="E10" s="551">
        <v>3214620</v>
      </c>
      <c r="F10" s="552">
        <v>5000000</v>
      </c>
      <c r="G10" s="552"/>
    </row>
    <row r="11" spans="1:7" hidden="1" x14ac:dyDescent="0.2">
      <c r="A11" s="502"/>
      <c r="B11" s="377">
        <v>22020102</v>
      </c>
      <c r="C11" s="378" t="s">
        <v>1124</v>
      </c>
      <c r="D11" s="740" t="s">
        <v>1278</v>
      </c>
      <c r="E11" s="551"/>
      <c r="F11" s="552">
        <v>0</v>
      </c>
      <c r="G11" s="552"/>
    </row>
    <row r="12" spans="1:7" ht="15.75" customHeight="1" thickBot="1" x14ac:dyDescent="0.25">
      <c r="A12" s="502"/>
      <c r="B12" s="377">
        <v>22020103</v>
      </c>
      <c r="C12" s="378" t="s">
        <v>1125</v>
      </c>
      <c r="D12" s="740" t="s">
        <v>1279</v>
      </c>
      <c r="E12" s="551">
        <v>2000000</v>
      </c>
      <c r="F12" s="552">
        <v>5000000</v>
      </c>
      <c r="G12" s="552"/>
    </row>
    <row r="13" spans="1:7" ht="15" hidden="1" thickBot="1" x14ac:dyDescent="0.25">
      <c r="A13" s="502"/>
      <c r="B13" s="377">
        <v>22020104</v>
      </c>
      <c r="C13" s="378" t="s">
        <v>1126</v>
      </c>
      <c r="D13" s="740" t="s">
        <v>1280</v>
      </c>
      <c r="E13" s="551"/>
      <c r="F13" s="552">
        <v>0</v>
      </c>
      <c r="G13" s="552"/>
    </row>
    <row r="14" spans="1:7" s="493" customFormat="1" ht="16.5" customHeight="1" thickBot="1" x14ac:dyDescent="0.3">
      <c r="A14" s="509"/>
      <c r="B14" s="384"/>
      <c r="C14" s="385" t="s">
        <v>1127</v>
      </c>
      <c r="D14" s="741">
        <v>0</v>
      </c>
      <c r="E14" s="559">
        <f>SUM(E10:E13)</f>
        <v>5214620</v>
      </c>
      <c r="F14" s="560">
        <v>10000000</v>
      </c>
      <c r="G14" s="560"/>
    </row>
    <row r="15" spans="1:7" s="493" customFormat="1" ht="15" x14ac:dyDescent="0.25">
      <c r="A15" s="509"/>
      <c r="B15" s="373">
        <v>22020200</v>
      </c>
      <c r="C15" s="374" t="s">
        <v>56</v>
      </c>
      <c r="D15" s="742"/>
      <c r="E15" s="548"/>
      <c r="F15" s="549"/>
      <c r="G15" s="549"/>
    </row>
    <row r="16" spans="1:7" ht="15.75" customHeight="1" x14ac:dyDescent="0.2">
      <c r="A16" s="502"/>
      <c r="B16" s="377">
        <v>22020201</v>
      </c>
      <c r="C16" s="378" t="s">
        <v>1128</v>
      </c>
      <c r="D16" s="740" t="s">
        <v>1281</v>
      </c>
      <c r="E16" s="551">
        <v>18933400</v>
      </c>
      <c r="F16" s="552">
        <v>18000000</v>
      </c>
      <c r="G16" s="552"/>
    </row>
    <row r="17" spans="1:7" x14ac:dyDescent="0.2">
      <c r="A17" s="502"/>
      <c r="B17" s="377">
        <v>22020202</v>
      </c>
      <c r="C17" s="378" t="s">
        <v>1129</v>
      </c>
      <c r="D17" s="740" t="s">
        <v>1282</v>
      </c>
      <c r="E17" s="551">
        <v>1800000</v>
      </c>
      <c r="F17" s="552">
        <v>3000000</v>
      </c>
      <c r="G17" s="552"/>
    </row>
    <row r="18" spans="1:7" ht="15.75" customHeight="1" x14ac:dyDescent="0.2">
      <c r="A18" s="502"/>
      <c r="B18" s="377">
        <v>22020203</v>
      </c>
      <c r="C18" s="378" t="s">
        <v>1130</v>
      </c>
      <c r="D18" s="740" t="s">
        <v>1283</v>
      </c>
      <c r="E18" s="551"/>
      <c r="F18" s="552">
        <v>1000000</v>
      </c>
      <c r="G18" s="552"/>
    </row>
    <row r="19" spans="1:7" hidden="1" x14ac:dyDescent="0.2">
      <c r="A19" s="502"/>
      <c r="B19" s="377">
        <v>22020204</v>
      </c>
      <c r="C19" s="378" t="s">
        <v>1131</v>
      </c>
      <c r="D19" s="740" t="s">
        <v>1284</v>
      </c>
      <c r="E19" s="551"/>
      <c r="F19" s="552">
        <v>0</v>
      </c>
      <c r="G19" s="552"/>
    </row>
    <row r="20" spans="1:7" ht="15.75" hidden="1" customHeight="1" x14ac:dyDescent="0.2">
      <c r="A20" s="502"/>
      <c r="B20" s="377">
        <v>22020205</v>
      </c>
      <c r="C20" s="378" t="s">
        <v>1132</v>
      </c>
      <c r="D20" s="740" t="s">
        <v>1285</v>
      </c>
      <c r="E20" s="551"/>
      <c r="F20" s="552">
        <v>0</v>
      </c>
      <c r="G20" s="552"/>
    </row>
    <row r="21" spans="1:7" x14ac:dyDescent="0.2">
      <c r="A21" s="502"/>
      <c r="B21" s="377">
        <v>22020206</v>
      </c>
      <c r="C21" s="378" t="s">
        <v>1133</v>
      </c>
      <c r="D21" s="740" t="s">
        <v>1286</v>
      </c>
      <c r="E21" s="551">
        <v>1020000</v>
      </c>
      <c r="F21" s="552">
        <v>1000000</v>
      </c>
      <c r="G21" s="552"/>
    </row>
    <row r="22" spans="1:7" ht="15.75" hidden="1" customHeight="1" x14ac:dyDescent="0.2">
      <c r="A22" s="502"/>
      <c r="B22" s="377">
        <v>22020207</v>
      </c>
      <c r="C22" s="378" t="s">
        <v>1134</v>
      </c>
      <c r="D22" s="740" t="s">
        <v>1287</v>
      </c>
      <c r="E22" s="551"/>
      <c r="F22" s="552">
        <v>0</v>
      </c>
      <c r="G22" s="552"/>
    </row>
    <row r="23" spans="1:7" hidden="1" x14ac:dyDescent="0.2">
      <c r="A23" s="502"/>
      <c r="B23" s="377">
        <v>22020208</v>
      </c>
      <c r="C23" s="378" t="s">
        <v>1135</v>
      </c>
      <c r="D23" s="740" t="s">
        <v>1288</v>
      </c>
      <c r="E23" s="551"/>
      <c r="F23" s="552">
        <v>0</v>
      </c>
      <c r="G23" s="552"/>
    </row>
    <row r="24" spans="1:7" ht="15.75" hidden="1" customHeight="1" x14ac:dyDescent="0.2">
      <c r="A24" s="502"/>
      <c r="B24" s="377">
        <v>22020209</v>
      </c>
      <c r="C24" s="378" t="s">
        <v>1136</v>
      </c>
      <c r="D24" s="740" t="s">
        <v>1289</v>
      </c>
      <c r="E24" s="551"/>
      <c r="F24" s="552">
        <v>0</v>
      </c>
      <c r="G24" s="552"/>
    </row>
    <row r="25" spans="1:7" ht="15" thickBot="1" x14ac:dyDescent="0.25">
      <c r="A25" s="502"/>
      <c r="B25" s="377">
        <v>22020210</v>
      </c>
      <c r="C25" s="378" t="s">
        <v>1137</v>
      </c>
      <c r="D25" s="740" t="s">
        <v>1290</v>
      </c>
      <c r="E25" s="551"/>
      <c r="F25" s="552">
        <v>1150000</v>
      </c>
      <c r="G25" s="552"/>
    </row>
    <row r="26" spans="1:7" s="493" customFormat="1" ht="16.5" customHeight="1" thickBot="1" x14ac:dyDescent="0.3">
      <c r="A26" s="509"/>
      <c r="B26" s="384"/>
      <c r="C26" s="385" t="s">
        <v>1138</v>
      </c>
      <c r="D26" s="741">
        <v>0</v>
      </c>
      <c r="E26" s="559">
        <f>SUM(E16:E25)</f>
        <v>21753400</v>
      </c>
      <c r="F26" s="560">
        <v>24150000</v>
      </c>
      <c r="G26" s="560"/>
    </row>
    <row r="27" spans="1:7" s="493" customFormat="1" ht="15" x14ac:dyDescent="0.25">
      <c r="A27" s="509"/>
      <c r="B27" s="373">
        <v>22020300</v>
      </c>
      <c r="C27" s="374" t="s">
        <v>58</v>
      </c>
      <c r="D27" s="742"/>
      <c r="E27" s="548"/>
      <c r="F27" s="549"/>
      <c r="G27" s="549"/>
    </row>
    <row r="28" spans="1:7" ht="15.75" customHeight="1" x14ac:dyDescent="0.2">
      <c r="A28" s="502"/>
      <c r="B28" s="377">
        <v>22020301</v>
      </c>
      <c r="C28" s="378" t="s">
        <v>1139</v>
      </c>
      <c r="D28" s="740" t="s">
        <v>1291</v>
      </c>
      <c r="E28" s="551">
        <v>5230000</v>
      </c>
      <c r="F28" s="552">
        <v>3500000</v>
      </c>
      <c r="G28" s="552"/>
    </row>
    <row r="29" spans="1:7" hidden="1" x14ac:dyDescent="0.2">
      <c r="A29" s="502"/>
      <c r="B29" s="377">
        <v>22020302</v>
      </c>
      <c r="C29" s="378" t="s">
        <v>1140</v>
      </c>
      <c r="D29" s="740" t="s">
        <v>1292</v>
      </c>
      <c r="E29" s="551"/>
      <c r="F29" s="552">
        <v>0</v>
      </c>
      <c r="G29" s="552"/>
    </row>
    <row r="30" spans="1:7" ht="15.75" customHeight="1" x14ac:dyDescent="0.2">
      <c r="A30" s="502"/>
      <c r="B30" s="377">
        <v>22020303</v>
      </c>
      <c r="C30" s="378" t="s">
        <v>1141</v>
      </c>
      <c r="D30" s="740" t="s">
        <v>1293</v>
      </c>
      <c r="E30" s="551">
        <v>500000</v>
      </c>
      <c r="F30" s="552">
        <v>500000</v>
      </c>
      <c r="G30" s="552"/>
    </row>
    <row r="31" spans="1:7" hidden="1" x14ac:dyDescent="0.2">
      <c r="A31" s="502"/>
      <c r="B31" s="377">
        <v>22020304</v>
      </c>
      <c r="C31" s="378" t="s">
        <v>1142</v>
      </c>
      <c r="D31" s="740" t="s">
        <v>1294</v>
      </c>
      <c r="E31" s="551"/>
      <c r="F31" s="552">
        <v>0</v>
      </c>
      <c r="G31" s="552"/>
    </row>
    <row r="32" spans="1:7" ht="15.75" customHeight="1" x14ac:dyDescent="0.2">
      <c r="A32" s="502"/>
      <c r="B32" s="377">
        <v>22020305</v>
      </c>
      <c r="C32" s="378" t="s">
        <v>1143</v>
      </c>
      <c r="D32" s="740" t="s">
        <v>1295</v>
      </c>
      <c r="E32" s="551"/>
      <c r="F32" s="552">
        <v>10000000</v>
      </c>
      <c r="G32" s="552"/>
    </row>
    <row r="33" spans="1:7" hidden="1" x14ac:dyDescent="0.2">
      <c r="A33" s="502"/>
      <c r="B33" s="377">
        <v>22020306</v>
      </c>
      <c r="C33" s="378" t="s">
        <v>1144</v>
      </c>
      <c r="D33" s="740" t="s">
        <v>1296</v>
      </c>
      <c r="E33" s="551"/>
      <c r="F33" s="552">
        <v>0</v>
      </c>
      <c r="G33" s="552"/>
    </row>
    <row r="34" spans="1:7" ht="15.75" customHeight="1" x14ac:dyDescent="0.2">
      <c r="A34" s="502"/>
      <c r="B34" s="377">
        <v>22020307</v>
      </c>
      <c r="C34" s="378" t="s">
        <v>1145</v>
      </c>
      <c r="D34" s="740" t="s">
        <v>1297</v>
      </c>
      <c r="E34" s="551">
        <v>130708800</v>
      </c>
      <c r="F34" s="552">
        <v>140000000</v>
      </c>
      <c r="G34" s="552">
        <v>140000000</v>
      </c>
    </row>
    <row r="35" spans="1:7" hidden="1" x14ac:dyDescent="0.2">
      <c r="A35" s="502"/>
      <c r="B35" s="377">
        <v>22020308</v>
      </c>
      <c r="C35" s="378" t="s">
        <v>1146</v>
      </c>
      <c r="D35" s="740" t="s">
        <v>1298</v>
      </c>
      <c r="E35" s="551"/>
      <c r="F35" s="552">
        <v>0</v>
      </c>
      <c r="G35" s="552"/>
    </row>
    <row r="36" spans="1:7" ht="15.75" hidden="1" customHeight="1" x14ac:dyDescent="0.2">
      <c r="A36" s="502"/>
      <c r="B36" s="377">
        <v>22020309</v>
      </c>
      <c r="C36" s="378" t="s">
        <v>1147</v>
      </c>
      <c r="D36" s="740" t="s">
        <v>1299</v>
      </c>
      <c r="E36" s="551"/>
      <c r="F36" s="552">
        <v>0</v>
      </c>
      <c r="G36" s="552"/>
    </row>
    <row r="37" spans="1:7" x14ac:dyDescent="0.2">
      <c r="A37" s="502"/>
      <c r="B37" s="377">
        <v>22020310</v>
      </c>
      <c r="C37" s="378" t="s">
        <v>1148</v>
      </c>
      <c r="D37" s="740" t="s">
        <v>1300</v>
      </c>
      <c r="E37" s="551">
        <v>4000000</v>
      </c>
      <c r="F37" s="552">
        <v>0</v>
      </c>
      <c r="G37" s="552"/>
    </row>
    <row r="38" spans="1:7" ht="15.75" customHeight="1" thickBot="1" x14ac:dyDescent="0.25">
      <c r="A38" s="502"/>
      <c r="B38" s="377">
        <v>22020311</v>
      </c>
      <c r="C38" s="378" t="s">
        <v>1149</v>
      </c>
      <c r="D38" s="740" t="s">
        <v>1301</v>
      </c>
      <c r="E38" s="551"/>
      <c r="F38" s="552">
        <v>21000000</v>
      </c>
      <c r="G38" s="552"/>
    </row>
    <row r="39" spans="1:7" ht="15" hidden="1" thickBot="1" x14ac:dyDescent="0.25">
      <c r="A39" s="502"/>
      <c r="B39" s="377">
        <v>22020312</v>
      </c>
      <c r="C39" s="378" t="s">
        <v>1150</v>
      </c>
      <c r="D39" s="740" t="s">
        <v>1302</v>
      </c>
      <c r="E39" s="551"/>
      <c r="F39" s="552">
        <v>0</v>
      </c>
      <c r="G39" s="552"/>
    </row>
    <row r="40" spans="1:7" ht="16.5" hidden="1" customHeight="1" thickBot="1" x14ac:dyDescent="0.25">
      <c r="A40" s="502"/>
      <c r="B40" s="377">
        <v>22020313</v>
      </c>
      <c r="C40" s="378" t="s">
        <v>1151</v>
      </c>
      <c r="D40" s="740" t="s">
        <v>1303</v>
      </c>
      <c r="E40" s="551"/>
      <c r="F40" s="552">
        <v>0</v>
      </c>
      <c r="G40" s="552"/>
    </row>
    <row r="41" spans="1:7" s="493" customFormat="1" ht="15.75" thickBot="1" x14ac:dyDescent="0.3">
      <c r="A41" s="509"/>
      <c r="B41" s="384"/>
      <c r="C41" s="385" t="s">
        <v>1152</v>
      </c>
      <c r="D41" s="741">
        <v>0</v>
      </c>
      <c r="E41" s="559">
        <f>SUM(E28:E40)</f>
        <v>140438800</v>
      </c>
      <c r="F41" s="560">
        <v>175000000</v>
      </c>
      <c r="G41" s="560">
        <f>SUM(G28:G38)</f>
        <v>140000000</v>
      </c>
    </row>
    <row r="42" spans="1:7" s="493" customFormat="1" ht="15.75" customHeight="1" x14ac:dyDescent="0.25">
      <c r="A42" s="509"/>
      <c r="B42" s="373">
        <v>22020400</v>
      </c>
      <c r="C42" s="374" t="s">
        <v>60</v>
      </c>
      <c r="D42" s="742"/>
      <c r="E42" s="548"/>
      <c r="F42" s="549"/>
      <c r="G42" s="549"/>
    </row>
    <row r="43" spans="1:7" x14ac:dyDescent="0.2">
      <c r="A43" s="502"/>
      <c r="B43" s="377">
        <v>22020401</v>
      </c>
      <c r="C43" s="378" t="s">
        <v>1153</v>
      </c>
      <c r="D43" s="740" t="s">
        <v>1304</v>
      </c>
      <c r="E43" s="551">
        <v>3500000</v>
      </c>
      <c r="F43" s="552">
        <v>2000000</v>
      </c>
      <c r="G43" s="552"/>
    </row>
    <row r="44" spans="1:7" ht="15.75" customHeight="1" x14ac:dyDescent="0.2">
      <c r="A44" s="502"/>
      <c r="B44" s="377">
        <v>22020402</v>
      </c>
      <c r="C44" s="378" t="s">
        <v>1154</v>
      </c>
      <c r="D44" s="740" t="s">
        <v>1305</v>
      </c>
      <c r="E44" s="551">
        <v>3000000</v>
      </c>
      <c r="F44" s="552">
        <v>1000000</v>
      </c>
      <c r="G44" s="552"/>
    </row>
    <row r="45" spans="1:7" x14ac:dyDescent="0.2">
      <c r="A45" s="502"/>
      <c r="B45" s="377">
        <v>22020403</v>
      </c>
      <c r="C45" s="378" t="s">
        <v>1155</v>
      </c>
      <c r="D45" s="740" t="s">
        <v>1306</v>
      </c>
      <c r="E45" s="551">
        <v>18725210</v>
      </c>
      <c r="F45" s="552">
        <v>4000000</v>
      </c>
      <c r="G45" s="552"/>
    </row>
    <row r="46" spans="1:7" ht="15.75" hidden="1" customHeight="1" x14ac:dyDescent="0.2">
      <c r="A46" s="502"/>
      <c r="B46" s="377">
        <v>22020404</v>
      </c>
      <c r="C46" s="378" t="s">
        <v>1156</v>
      </c>
      <c r="D46" s="740" t="s">
        <v>1307</v>
      </c>
      <c r="E46" s="551"/>
      <c r="F46" s="552">
        <v>0</v>
      </c>
      <c r="G46" s="552"/>
    </row>
    <row r="47" spans="1:7" x14ac:dyDescent="0.2">
      <c r="A47" s="502"/>
      <c r="B47" s="377">
        <v>22020405</v>
      </c>
      <c r="C47" s="378" t="s">
        <v>1157</v>
      </c>
      <c r="D47" s="740" t="s">
        <v>1308</v>
      </c>
      <c r="E47" s="551">
        <v>4000000</v>
      </c>
      <c r="F47" s="552">
        <v>5000000</v>
      </c>
      <c r="G47" s="552"/>
    </row>
    <row r="48" spans="1:7" ht="15.75" customHeight="1" thickBot="1" x14ac:dyDescent="0.25">
      <c r="A48" s="502"/>
      <c r="B48" s="377">
        <v>22020406</v>
      </c>
      <c r="C48" s="378" t="s">
        <v>1158</v>
      </c>
      <c r="D48" s="740" t="s">
        <v>1309</v>
      </c>
      <c r="E48" s="551">
        <v>2500000</v>
      </c>
      <c r="F48" s="552">
        <v>0</v>
      </c>
      <c r="G48" s="552"/>
    </row>
    <row r="49" spans="1:7" ht="15" hidden="1" thickBot="1" x14ac:dyDescent="0.25">
      <c r="A49" s="502"/>
      <c r="B49" s="377">
        <v>22020407</v>
      </c>
      <c r="C49" s="378" t="s">
        <v>1159</v>
      </c>
      <c r="D49" s="740" t="s">
        <v>1310</v>
      </c>
      <c r="E49" s="551"/>
      <c r="F49" s="552">
        <v>0</v>
      </c>
      <c r="G49" s="552"/>
    </row>
    <row r="50" spans="1:7" ht="15.75" hidden="1" customHeight="1" x14ac:dyDescent="0.2">
      <c r="A50" s="502"/>
      <c r="B50" s="377">
        <v>22020408</v>
      </c>
      <c r="C50" s="378" t="s">
        <v>1161</v>
      </c>
      <c r="D50" s="740" t="s">
        <v>1311</v>
      </c>
      <c r="E50" s="551"/>
      <c r="F50" s="552">
        <v>0</v>
      </c>
      <c r="G50" s="552"/>
    </row>
    <row r="51" spans="1:7" ht="15" hidden="1" thickBot="1" x14ac:dyDescent="0.25">
      <c r="A51" s="502"/>
      <c r="B51" s="377">
        <v>22020409</v>
      </c>
      <c r="C51" s="378" t="s">
        <v>1162</v>
      </c>
      <c r="D51" s="740" t="s">
        <v>1312</v>
      </c>
      <c r="E51" s="551"/>
      <c r="F51" s="552">
        <v>0</v>
      </c>
      <c r="G51" s="552"/>
    </row>
    <row r="52" spans="1:7" ht="15.75" hidden="1" customHeight="1" x14ac:dyDescent="0.2">
      <c r="A52" s="502"/>
      <c r="B52" s="377">
        <v>22020410</v>
      </c>
      <c r="C52" s="378" t="s">
        <v>1163</v>
      </c>
      <c r="D52" s="740" t="s">
        <v>1313</v>
      </c>
      <c r="E52" s="551"/>
      <c r="F52" s="552">
        <v>0</v>
      </c>
      <c r="G52" s="552"/>
    </row>
    <row r="53" spans="1:7" ht="15" hidden="1" thickBot="1" x14ac:dyDescent="0.25">
      <c r="A53" s="502"/>
      <c r="B53" s="377">
        <v>22020411</v>
      </c>
      <c r="C53" s="378" t="s">
        <v>1164</v>
      </c>
      <c r="D53" s="740" t="s">
        <v>1314</v>
      </c>
      <c r="E53" s="551"/>
      <c r="F53" s="552">
        <v>0</v>
      </c>
      <c r="G53" s="552"/>
    </row>
    <row r="54" spans="1:7" ht="15.75" hidden="1" customHeight="1" x14ac:dyDescent="0.2">
      <c r="A54" s="502"/>
      <c r="B54" s="377">
        <v>22020412</v>
      </c>
      <c r="C54" s="378" t="s">
        <v>1165</v>
      </c>
      <c r="D54" s="740" t="s">
        <v>1315</v>
      </c>
      <c r="E54" s="551"/>
      <c r="F54" s="552">
        <v>0</v>
      </c>
      <c r="G54" s="552"/>
    </row>
    <row r="55" spans="1:7" ht="15" hidden="1" thickBot="1" x14ac:dyDescent="0.25">
      <c r="A55" s="502"/>
      <c r="B55" s="377">
        <v>22020413</v>
      </c>
      <c r="C55" s="378" t="s">
        <v>1166</v>
      </c>
      <c r="D55" s="740" t="s">
        <v>1316</v>
      </c>
      <c r="E55" s="551"/>
      <c r="F55" s="552">
        <v>0</v>
      </c>
      <c r="G55" s="552"/>
    </row>
    <row r="56" spans="1:7" s="493" customFormat="1" ht="16.5" customHeight="1" thickBot="1" x14ac:dyDescent="0.3">
      <c r="A56" s="509"/>
      <c r="B56" s="384"/>
      <c r="C56" s="385" t="s">
        <v>1167</v>
      </c>
      <c r="D56" s="741">
        <v>0</v>
      </c>
      <c r="E56" s="559">
        <f>SUM(E43:E55)</f>
        <v>31725210</v>
      </c>
      <c r="F56" s="560">
        <v>12000000</v>
      </c>
      <c r="G56" s="560"/>
    </row>
    <row r="57" spans="1:7" s="493" customFormat="1" ht="15" x14ac:dyDescent="0.25">
      <c r="A57" s="509"/>
      <c r="B57" s="373">
        <v>22020500</v>
      </c>
      <c r="C57" s="374" t="s">
        <v>62</v>
      </c>
      <c r="D57" s="742"/>
      <c r="E57" s="548"/>
      <c r="F57" s="549"/>
      <c r="G57" s="549"/>
    </row>
    <row r="58" spans="1:7" ht="15.75" customHeight="1" x14ac:dyDescent="0.2">
      <c r="A58" s="531"/>
      <c r="B58" s="377">
        <v>22020501</v>
      </c>
      <c r="C58" s="378" t="s">
        <v>1168</v>
      </c>
      <c r="D58" s="740" t="s">
        <v>1317</v>
      </c>
      <c r="E58" s="551">
        <v>3005710</v>
      </c>
      <c r="F58" s="552">
        <v>32500000</v>
      </c>
      <c r="G58" s="552"/>
    </row>
    <row r="59" spans="1:7" ht="15" thickBot="1" x14ac:dyDescent="0.25">
      <c r="A59" s="502"/>
      <c r="B59" s="377">
        <v>22020502</v>
      </c>
      <c r="C59" s="378" t="s">
        <v>1169</v>
      </c>
      <c r="D59" s="740" t="s">
        <v>1318</v>
      </c>
      <c r="E59" s="551"/>
      <c r="F59" s="552">
        <v>2500000</v>
      </c>
      <c r="G59" s="552"/>
    </row>
    <row r="60" spans="1:7" s="493" customFormat="1" ht="16.5" customHeight="1" thickBot="1" x14ac:dyDescent="0.3">
      <c r="A60" s="509"/>
      <c r="B60" s="384"/>
      <c r="C60" s="385" t="s">
        <v>1170</v>
      </c>
      <c r="D60" s="741">
        <v>0</v>
      </c>
      <c r="E60" s="559">
        <f>SUM(E58:E59)</f>
        <v>3005710</v>
      </c>
      <c r="F60" s="560">
        <v>35000000</v>
      </c>
      <c r="G60" s="560"/>
    </row>
    <row r="61" spans="1:7" s="493" customFormat="1" ht="15" x14ac:dyDescent="0.25">
      <c r="A61" s="509"/>
      <c r="B61" s="373">
        <v>22020600</v>
      </c>
      <c r="C61" s="374" t="s">
        <v>64</v>
      </c>
      <c r="D61" s="742"/>
      <c r="E61" s="548"/>
      <c r="F61" s="549"/>
      <c r="G61" s="549"/>
    </row>
    <row r="62" spans="1:7" ht="15.75" customHeight="1" x14ac:dyDescent="0.2">
      <c r="A62" s="502"/>
      <c r="B62" s="377">
        <v>22020601</v>
      </c>
      <c r="C62" s="378" t="s">
        <v>1171</v>
      </c>
      <c r="D62" s="740" t="s">
        <v>1319</v>
      </c>
      <c r="E62" s="551">
        <v>1080000</v>
      </c>
      <c r="F62" s="552">
        <v>500000</v>
      </c>
      <c r="G62" s="552"/>
    </row>
    <row r="63" spans="1:7" hidden="1" x14ac:dyDescent="0.2">
      <c r="A63" s="502"/>
      <c r="B63" s="377">
        <v>22020602</v>
      </c>
      <c r="C63" s="378" t="s">
        <v>1172</v>
      </c>
      <c r="D63" s="740" t="s">
        <v>1320</v>
      </c>
      <c r="E63" s="551"/>
      <c r="F63" s="552">
        <v>0</v>
      </c>
      <c r="G63" s="552"/>
    </row>
    <row r="64" spans="1:7" ht="15.75" hidden="1" customHeight="1" x14ac:dyDescent="0.2">
      <c r="A64" s="502"/>
      <c r="B64" s="377">
        <v>22020603</v>
      </c>
      <c r="C64" s="378" t="s">
        <v>1173</v>
      </c>
      <c r="D64" s="740" t="s">
        <v>1321</v>
      </c>
      <c r="E64" s="551"/>
      <c r="F64" s="552">
        <v>0</v>
      </c>
      <c r="G64" s="552"/>
    </row>
    <row r="65" spans="1:7" hidden="1" x14ac:dyDescent="0.2">
      <c r="A65" s="502"/>
      <c r="B65" s="377">
        <v>22020604</v>
      </c>
      <c r="C65" s="378" t="s">
        <v>1174</v>
      </c>
      <c r="D65" s="740" t="s">
        <v>1322</v>
      </c>
      <c r="E65" s="551"/>
      <c r="F65" s="552">
        <v>0</v>
      </c>
      <c r="G65" s="552"/>
    </row>
    <row r="66" spans="1:7" ht="15.75" customHeight="1" thickBot="1" x14ac:dyDescent="0.25">
      <c r="A66" s="502"/>
      <c r="B66" s="377">
        <v>22020605</v>
      </c>
      <c r="C66" s="378" t="s">
        <v>1175</v>
      </c>
      <c r="D66" s="740" t="s">
        <v>1323</v>
      </c>
      <c r="E66" s="551">
        <v>850000</v>
      </c>
      <c r="F66" s="552">
        <v>2000000</v>
      </c>
      <c r="G66" s="552"/>
    </row>
    <row r="67" spans="1:7" ht="15" hidden="1" thickBot="1" x14ac:dyDescent="0.25">
      <c r="A67" s="502"/>
      <c r="B67" s="377">
        <v>22020606</v>
      </c>
      <c r="C67" s="378" t="s">
        <v>1176</v>
      </c>
      <c r="D67" s="740" t="s">
        <v>1324</v>
      </c>
      <c r="E67" s="551"/>
      <c r="F67" s="552">
        <v>0</v>
      </c>
      <c r="G67" s="552"/>
    </row>
    <row r="68" spans="1:7" ht="16.5" hidden="1" customHeight="1" thickBot="1" x14ac:dyDescent="0.25">
      <c r="A68" s="502"/>
      <c r="B68" s="377">
        <v>22020607</v>
      </c>
      <c r="C68" s="378" t="s">
        <v>1177</v>
      </c>
      <c r="D68" s="740" t="s">
        <v>1325</v>
      </c>
      <c r="E68" s="551"/>
      <c r="F68" s="552">
        <v>0</v>
      </c>
      <c r="G68" s="552"/>
    </row>
    <row r="69" spans="1:7" s="493" customFormat="1" ht="15.75" thickBot="1" x14ac:dyDescent="0.3">
      <c r="A69" s="509"/>
      <c r="B69" s="384"/>
      <c r="C69" s="385" t="s">
        <v>1178</v>
      </c>
      <c r="D69" s="741">
        <v>0</v>
      </c>
      <c r="E69" s="559">
        <f>SUM(E62:E68)</f>
        <v>1930000</v>
      </c>
      <c r="F69" s="560">
        <v>2500000</v>
      </c>
      <c r="G69" s="560"/>
    </row>
    <row r="70" spans="1:7" s="493" customFormat="1" ht="15.75" customHeight="1" x14ac:dyDescent="0.25">
      <c r="A70" s="509"/>
      <c r="B70" s="373">
        <v>22020700</v>
      </c>
      <c r="C70" s="374" t="s">
        <v>66</v>
      </c>
      <c r="D70" s="742"/>
      <c r="E70" s="548"/>
      <c r="F70" s="549"/>
      <c r="G70" s="549"/>
    </row>
    <row r="71" spans="1:7" s="493" customFormat="1" ht="15" hidden="1" x14ac:dyDescent="0.2">
      <c r="A71" s="509"/>
      <c r="B71" s="377">
        <v>22020701</v>
      </c>
      <c r="C71" s="378" t="s">
        <v>1179</v>
      </c>
      <c r="D71" s="740" t="s">
        <v>1326</v>
      </c>
      <c r="E71" s="551"/>
      <c r="F71" s="552">
        <v>0</v>
      </c>
      <c r="G71" s="552"/>
    </row>
    <row r="72" spans="1:7" ht="15.75" hidden="1" customHeight="1" x14ac:dyDescent="0.2">
      <c r="A72" s="502"/>
      <c r="B72" s="377">
        <v>22020702</v>
      </c>
      <c r="C72" s="378" t="s">
        <v>1180</v>
      </c>
      <c r="D72" s="740" t="s">
        <v>1327</v>
      </c>
      <c r="E72" s="551"/>
      <c r="F72" s="552">
        <v>0</v>
      </c>
      <c r="G72" s="552"/>
    </row>
    <row r="73" spans="1:7" x14ac:dyDescent="0.2">
      <c r="A73" s="502"/>
      <c r="B73" s="377">
        <v>22020703</v>
      </c>
      <c r="C73" s="378" t="s">
        <v>1181</v>
      </c>
      <c r="D73" s="740" t="s">
        <v>1328</v>
      </c>
      <c r="E73" s="551">
        <v>1000000</v>
      </c>
      <c r="F73" s="552">
        <v>1000000</v>
      </c>
      <c r="G73" s="552"/>
    </row>
    <row r="74" spans="1:7" ht="15.75" hidden="1" customHeight="1" x14ac:dyDescent="0.2">
      <c r="A74" s="502"/>
      <c r="B74" s="377">
        <v>22020704</v>
      </c>
      <c r="C74" s="378" t="s">
        <v>1182</v>
      </c>
      <c r="D74" s="740" t="s">
        <v>1329</v>
      </c>
      <c r="E74" s="551"/>
      <c r="F74" s="552">
        <v>0</v>
      </c>
      <c r="G74" s="552"/>
    </row>
    <row r="75" spans="1:7" hidden="1" x14ac:dyDescent="0.2">
      <c r="A75" s="502"/>
      <c r="B75" s="377">
        <v>22020705</v>
      </c>
      <c r="C75" s="378" t="s">
        <v>1183</v>
      </c>
      <c r="D75" s="740" t="s">
        <v>1330</v>
      </c>
      <c r="E75" s="551"/>
      <c r="F75" s="552">
        <v>0</v>
      </c>
      <c r="G75" s="552"/>
    </row>
    <row r="76" spans="1:7" ht="15.75" hidden="1" customHeight="1" x14ac:dyDescent="0.2">
      <c r="A76" s="502"/>
      <c r="B76" s="377">
        <v>22020706</v>
      </c>
      <c r="C76" s="378" t="s">
        <v>1184</v>
      </c>
      <c r="D76" s="740" t="s">
        <v>1331</v>
      </c>
      <c r="E76" s="551"/>
      <c r="F76" s="552">
        <v>0</v>
      </c>
      <c r="G76" s="552"/>
    </row>
    <row r="77" spans="1:7" hidden="1" x14ac:dyDescent="0.2">
      <c r="A77" s="502"/>
      <c r="B77" s="377">
        <v>22020707</v>
      </c>
      <c r="C77" s="378" t="s">
        <v>1185</v>
      </c>
      <c r="D77" s="740" t="s">
        <v>1332</v>
      </c>
      <c r="E77" s="551"/>
      <c r="F77" s="552">
        <v>0</v>
      </c>
      <c r="G77" s="552"/>
    </row>
    <row r="78" spans="1:7" ht="15.75" customHeight="1" x14ac:dyDescent="0.2">
      <c r="A78" s="502"/>
      <c r="B78" s="377">
        <v>22020708</v>
      </c>
      <c r="C78" s="378" t="s">
        <v>1186</v>
      </c>
      <c r="D78" s="740" t="s">
        <v>1333</v>
      </c>
      <c r="E78" s="551">
        <v>2750990</v>
      </c>
      <c r="F78" s="552">
        <v>0</v>
      </c>
      <c r="G78" s="552"/>
    </row>
    <row r="79" spans="1:7" ht="15" thickBot="1" x14ac:dyDescent="0.25">
      <c r="A79" s="502"/>
      <c r="B79" s="377">
        <v>22020709</v>
      </c>
      <c r="C79" s="378" t="s">
        <v>1187</v>
      </c>
      <c r="D79" s="740" t="s">
        <v>1334</v>
      </c>
      <c r="E79" s="551">
        <v>2000000</v>
      </c>
      <c r="F79" s="552">
        <v>2500000</v>
      </c>
      <c r="G79" s="552"/>
    </row>
    <row r="80" spans="1:7" s="493" customFormat="1" ht="16.5" customHeight="1" thickBot="1" x14ac:dyDescent="0.3">
      <c r="A80" s="509"/>
      <c r="B80" s="384"/>
      <c r="C80" s="385" t="s">
        <v>1188</v>
      </c>
      <c r="D80" s="741">
        <v>0</v>
      </c>
      <c r="E80" s="559">
        <f>SUM(E71:E79)</f>
        <v>5750990</v>
      </c>
      <c r="F80" s="559">
        <f>SUM(F71:F79)</f>
        <v>3500000</v>
      </c>
      <c r="G80" s="559"/>
    </row>
    <row r="81" spans="1:7" s="493" customFormat="1" ht="15" x14ac:dyDescent="0.25">
      <c r="A81" s="509"/>
      <c r="B81" s="373">
        <v>22020800</v>
      </c>
      <c r="C81" s="374" t="s">
        <v>68</v>
      </c>
      <c r="D81" s="742"/>
      <c r="E81" s="548"/>
      <c r="F81" s="549"/>
      <c r="G81" s="549"/>
    </row>
    <row r="82" spans="1:7" ht="15.75" customHeight="1" x14ac:dyDescent="0.2">
      <c r="A82" s="502"/>
      <c r="B82" s="377">
        <v>22020801</v>
      </c>
      <c r="C82" s="378" t="s">
        <v>1189</v>
      </c>
      <c r="D82" s="740" t="s">
        <v>1335</v>
      </c>
      <c r="E82" s="551"/>
      <c r="F82" s="552">
        <v>2000000</v>
      </c>
      <c r="G82" s="552"/>
    </row>
    <row r="83" spans="1:7" hidden="1" x14ac:dyDescent="0.2">
      <c r="A83" s="502"/>
      <c r="B83" s="377">
        <v>22020802</v>
      </c>
      <c r="C83" s="378" t="s">
        <v>1190</v>
      </c>
      <c r="D83" s="740" t="s">
        <v>1336</v>
      </c>
      <c r="E83" s="551"/>
      <c r="F83" s="552">
        <v>0</v>
      </c>
      <c r="G83" s="552"/>
    </row>
    <row r="84" spans="1:7" ht="15.75" customHeight="1" x14ac:dyDescent="0.2">
      <c r="A84" s="502"/>
      <c r="B84" s="377">
        <v>22020803</v>
      </c>
      <c r="C84" s="378" t="s">
        <v>1191</v>
      </c>
      <c r="D84" s="740" t="s">
        <v>1337</v>
      </c>
      <c r="E84" s="551">
        <v>5128270</v>
      </c>
      <c r="F84" s="552">
        <v>5000000</v>
      </c>
      <c r="G84" s="552"/>
    </row>
    <row r="85" spans="1:7" hidden="1" x14ac:dyDescent="0.2">
      <c r="A85" s="502"/>
      <c r="B85" s="377">
        <v>22020804</v>
      </c>
      <c r="C85" s="378" t="s">
        <v>1192</v>
      </c>
      <c r="D85" s="740" t="s">
        <v>1338</v>
      </c>
      <c r="E85" s="551"/>
      <c r="F85" s="552">
        <v>0</v>
      </c>
      <c r="G85" s="552"/>
    </row>
    <row r="86" spans="1:7" ht="15.75" hidden="1" customHeight="1" x14ac:dyDescent="0.2">
      <c r="A86" s="502"/>
      <c r="B86" s="377">
        <v>22020805</v>
      </c>
      <c r="C86" s="378" t="s">
        <v>1193</v>
      </c>
      <c r="D86" s="740" t="s">
        <v>1339</v>
      </c>
      <c r="E86" s="551"/>
      <c r="F86" s="552">
        <v>0</v>
      </c>
      <c r="G86" s="552"/>
    </row>
    <row r="87" spans="1:7" ht="15" thickBot="1" x14ac:dyDescent="0.25">
      <c r="A87" s="502"/>
      <c r="B87" s="377">
        <v>22020806</v>
      </c>
      <c r="C87" s="378" t="s">
        <v>1194</v>
      </c>
      <c r="D87" s="740" t="s">
        <v>1340</v>
      </c>
      <c r="E87" s="551"/>
      <c r="F87" s="552">
        <v>550000</v>
      </c>
      <c r="G87" s="552"/>
    </row>
    <row r="88" spans="1:7" s="493" customFormat="1" ht="16.5" customHeight="1" thickBot="1" x14ac:dyDescent="0.3">
      <c r="A88" s="509"/>
      <c r="B88" s="384"/>
      <c r="C88" s="385" t="s">
        <v>1195</v>
      </c>
      <c r="D88" s="741">
        <v>0</v>
      </c>
      <c r="E88" s="559">
        <f>SUM(E82:E87)</f>
        <v>5128270</v>
      </c>
      <c r="F88" s="559">
        <f>SUM(F82:F87)</f>
        <v>7550000</v>
      </c>
      <c r="G88" s="559"/>
    </row>
    <row r="89" spans="1:7" s="493" customFormat="1" ht="15" x14ac:dyDescent="0.25">
      <c r="A89" s="509"/>
      <c r="B89" s="373">
        <v>22020900</v>
      </c>
      <c r="C89" s="374" t="s">
        <v>70</v>
      </c>
      <c r="D89" s="742"/>
      <c r="E89" s="548"/>
      <c r="F89" s="549"/>
      <c r="G89" s="549"/>
    </row>
    <row r="90" spans="1:7" ht="15.75" customHeight="1" x14ac:dyDescent="0.2">
      <c r="A90" s="502"/>
      <c r="B90" s="377">
        <v>22020901</v>
      </c>
      <c r="C90" s="378" t="s">
        <v>1196</v>
      </c>
      <c r="D90" s="740" t="s">
        <v>1341</v>
      </c>
      <c r="E90" s="551">
        <v>803000</v>
      </c>
      <c r="F90" s="552">
        <v>1500000</v>
      </c>
      <c r="G90" s="552"/>
    </row>
    <row r="91" spans="1:7" ht="15" thickBot="1" x14ac:dyDescent="0.25">
      <c r="A91" s="502"/>
      <c r="B91" s="377">
        <v>22020902</v>
      </c>
      <c r="C91" s="378" t="s">
        <v>1197</v>
      </c>
      <c r="D91" s="740" t="s">
        <v>1342</v>
      </c>
      <c r="E91" s="551"/>
      <c r="F91" s="552">
        <v>8000000</v>
      </c>
      <c r="G91" s="552"/>
    </row>
    <row r="92" spans="1:7" ht="15.75" hidden="1" customHeight="1" x14ac:dyDescent="0.2">
      <c r="A92" s="502"/>
      <c r="B92" s="377">
        <v>22020904</v>
      </c>
      <c r="C92" s="378" t="s">
        <v>1198</v>
      </c>
      <c r="D92" s="740" t="s">
        <v>1343</v>
      </c>
      <c r="E92" s="551"/>
      <c r="F92" s="552">
        <v>0</v>
      </c>
      <c r="G92" s="552"/>
    </row>
    <row r="93" spans="1:7" ht="15" hidden="1" thickBot="1" x14ac:dyDescent="0.25">
      <c r="A93" s="502"/>
      <c r="B93" s="377">
        <v>22020905</v>
      </c>
      <c r="C93" s="378" t="s">
        <v>1199</v>
      </c>
      <c r="D93" s="740" t="s">
        <v>1344</v>
      </c>
      <c r="E93" s="551"/>
      <c r="F93" s="552">
        <v>0</v>
      </c>
      <c r="G93" s="552"/>
    </row>
    <row r="94" spans="1:7" ht="15.75" hidden="1" customHeight="1" x14ac:dyDescent="0.2">
      <c r="A94" s="531"/>
      <c r="B94" s="377">
        <v>22020906</v>
      </c>
      <c r="C94" s="378" t="s">
        <v>1200</v>
      </c>
      <c r="D94" s="740" t="s">
        <v>1345</v>
      </c>
      <c r="E94" s="551"/>
      <c r="F94" s="552">
        <v>0</v>
      </c>
      <c r="G94" s="552"/>
    </row>
    <row r="95" spans="1:7" ht="15" hidden="1" thickBot="1" x14ac:dyDescent="0.25">
      <c r="A95" s="502"/>
      <c r="B95" s="377">
        <v>22020907</v>
      </c>
      <c r="C95" s="378" t="s">
        <v>1201</v>
      </c>
      <c r="D95" s="740" t="s">
        <v>1346</v>
      </c>
      <c r="E95" s="551"/>
      <c r="F95" s="552">
        <v>0</v>
      </c>
      <c r="G95" s="552"/>
    </row>
    <row r="96" spans="1:7" ht="16.5" hidden="1" customHeight="1" thickBot="1" x14ac:dyDescent="0.25">
      <c r="A96" s="502"/>
      <c r="B96" s="377">
        <v>22020908</v>
      </c>
      <c r="C96" s="378" t="s">
        <v>1202</v>
      </c>
      <c r="D96" s="740" t="s">
        <v>1347</v>
      </c>
      <c r="E96" s="551"/>
      <c r="F96" s="552">
        <v>0</v>
      </c>
      <c r="G96" s="552"/>
    </row>
    <row r="97" spans="1:7" s="493" customFormat="1" ht="15.75" thickBot="1" x14ac:dyDescent="0.3">
      <c r="A97" s="509"/>
      <c r="B97" s="384"/>
      <c r="C97" s="385" t="s">
        <v>1203</v>
      </c>
      <c r="D97" s="741">
        <v>0</v>
      </c>
      <c r="E97" s="559">
        <f>SUM(E90:E96)</f>
        <v>803000</v>
      </c>
      <c r="F97" s="559">
        <f>SUM(F90:F96)</f>
        <v>9500000</v>
      </c>
      <c r="G97" s="559"/>
    </row>
    <row r="98" spans="1:7" s="493" customFormat="1" ht="15.75" customHeight="1" x14ac:dyDescent="0.25">
      <c r="A98" s="509"/>
      <c r="B98" s="373">
        <v>22021000</v>
      </c>
      <c r="C98" s="374" t="s">
        <v>72</v>
      </c>
      <c r="D98" s="742"/>
      <c r="E98" s="548"/>
      <c r="F98" s="549"/>
      <c r="G98" s="549"/>
    </row>
    <row r="99" spans="1:7" x14ac:dyDescent="0.2">
      <c r="A99" s="531"/>
      <c r="B99" s="377">
        <v>22021001</v>
      </c>
      <c r="C99" s="378" t="s">
        <v>1204</v>
      </c>
      <c r="D99" s="740" t="s">
        <v>1348</v>
      </c>
      <c r="E99" s="551">
        <v>500000</v>
      </c>
      <c r="F99" s="552">
        <v>5000000</v>
      </c>
      <c r="G99" s="552"/>
    </row>
    <row r="100" spans="1:7" ht="15.75" customHeight="1" x14ac:dyDescent="0.2">
      <c r="A100" s="502"/>
      <c r="B100" s="377">
        <v>22021002</v>
      </c>
      <c r="C100" s="378" t="s">
        <v>1205</v>
      </c>
      <c r="D100" s="740" t="s">
        <v>1349</v>
      </c>
      <c r="E100" s="551">
        <v>2500000</v>
      </c>
      <c r="F100" s="552">
        <v>5000000</v>
      </c>
      <c r="G100" s="552"/>
    </row>
    <row r="101" spans="1:7" x14ac:dyDescent="0.2">
      <c r="A101" s="502"/>
      <c r="B101" s="377">
        <v>22021003</v>
      </c>
      <c r="C101" s="378" t="s">
        <v>1206</v>
      </c>
      <c r="D101" s="740" t="s">
        <v>1350</v>
      </c>
      <c r="E101" s="551">
        <v>700000</v>
      </c>
      <c r="F101" s="552">
        <v>1000000</v>
      </c>
      <c r="G101" s="552"/>
    </row>
    <row r="102" spans="1:7" ht="15.75" hidden="1" customHeight="1" x14ac:dyDescent="0.2">
      <c r="A102" s="502"/>
      <c r="B102" s="377">
        <v>22021004</v>
      </c>
      <c r="C102" s="378" t="s">
        <v>1207</v>
      </c>
      <c r="D102" s="740" t="s">
        <v>1351</v>
      </c>
      <c r="E102" s="551"/>
      <c r="F102" s="552">
        <v>0</v>
      </c>
      <c r="G102" s="552"/>
    </row>
    <row r="103" spans="1:7" x14ac:dyDescent="0.2">
      <c r="A103" s="502"/>
      <c r="B103" s="377">
        <v>22021006</v>
      </c>
      <c r="C103" s="378" t="s">
        <v>1208</v>
      </c>
      <c r="D103" s="740" t="s">
        <v>1352</v>
      </c>
      <c r="E103" s="551"/>
      <c r="F103" s="552">
        <v>800000</v>
      </c>
      <c r="G103" s="552"/>
    </row>
    <row r="104" spans="1:7" ht="15.75" customHeight="1" x14ac:dyDescent="0.2">
      <c r="A104" s="502"/>
      <c r="B104" s="377">
        <v>22021007</v>
      </c>
      <c r="C104" s="378" t="s">
        <v>1209</v>
      </c>
      <c r="D104" s="740" t="s">
        <v>1353</v>
      </c>
      <c r="E104" s="551">
        <v>1200000</v>
      </c>
      <c r="F104" s="552">
        <v>3000000</v>
      </c>
      <c r="G104" s="552"/>
    </row>
    <row r="105" spans="1:7" hidden="1" x14ac:dyDescent="0.2">
      <c r="A105" s="502"/>
      <c r="B105" s="377">
        <v>22021008</v>
      </c>
      <c r="C105" s="378" t="s">
        <v>1210</v>
      </c>
      <c r="D105" s="740" t="s">
        <v>1354</v>
      </c>
      <c r="E105" s="551"/>
      <c r="F105" s="552">
        <v>0</v>
      </c>
      <c r="G105" s="552"/>
    </row>
    <row r="106" spans="1:7" ht="15.75" customHeight="1" x14ac:dyDescent="0.2">
      <c r="A106" s="502"/>
      <c r="B106" s="377">
        <v>22021009</v>
      </c>
      <c r="C106" s="378" t="s">
        <v>1211</v>
      </c>
      <c r="D106" s="740" t="s">
        <v>1355</v>
      </c>
      <c r="E106" s="551"/>
      <c r="F106" s="552">
        <v>500000</v>
      </c>
      <c r="G106" s="552"/>
    </row>
    <row r="107" spans="1:7" hidden="1" x14ac:dyDescent="0.2">
      <c r="A107" s="502"/>
      <c r="B107" s="377">
        <v>22021010</v>
      </c>
      <c r="C107" s="378" t="s">
        <v>1212</v>
      </c>
      <c r="D107" s="740" t="s">
        <v>1356</v>
      </c>
      <c r="E107" s="551"/>
      <c r="F107" s="552">
        <v>0</v>
      </c>
      <c r="G107" s="552"/>
    </row>
    <row r="108" spans="1:7" ht="15.75" customHeight="1" x14ac:dyDescent="0.2">
      <c r="A108" s="502"/>
      <c r="B108" s="377">
        <v>22021014</v>
      </c>
      <c r="C108" s="378" t="s">
        <v>1213</v>
      </c>
      <c r="D108" s="740" t="s">
        <v>1357</v>
      </c>
      <c r="E108" s="551">
        <v>1500000</v>
      </c>
      <c r="F108" s="552">
        <v>2500000</v>
      </c>
      <c r="G108" s="552"/>
    </row>
    <row r="109" spans="1:7" hidden="1" x14ac:dyDescent="0.2">
      <c r="A109" s="502"/>
      <c r="B109" s="377">
        <v>22021020</v>
      </c>
      <c r="C109" s="378" t="s">
        <v>1214</v>
      </c>
      <c r="D109" s="740" t="s">
        <v>1358</v>
      </c>
      <c r="E109" s="551"/>
      <c r="F109" s="552">
        <v>0</v>
      </c>
      <c r="G109" s="552"/>
    </row>
    <row r="110" spans="1:7" ht="15.75" hidden="1" customHeight="1" x14ac:dyDescent="0.2">
      <c r="A110" s="502"/>
      <c r="B110" s="377">
        <v>22021037</v>
      </c>
      <c r="C110" s="378" t="s">
        <v>1215</v>
      </c>
      <c r="D110" s="740" t="s">
        <v>1359</v>
      </c>
      <c r="E110" s="551"/>
      <c r="F110" s="552">
        <v>0</v>
      </c>
      <c r="G110" s="552"/>
    </row>
    <row r="111" spans="1:7" ht="15" thickBot="1" x14ac:dyDescent="0.25">
      <c r="A111" s="502"/>
      <c r="B111" s="377">
        <v>22021041</v>
      </c>
      <c r="C111" s="378" t="s">
        <v>1216</v>
      </c>
      <c r="D111" s="740" t="s">
        <v>1360</v>
      </c>
      <c r="E111" s="551">
        <v>2850000</v>
      </c>
      <c r="F111" s="552">
        <v>2000000</v>
      </c>
      <c r="G111" s="552"/>
    </row>
    <row r="112" spans="1:7" ht="16.5" hidden="1" customHeight="1" thickBot="1" x14ac:dyDescent="0.25">
      <c r="A112" s="502"/>
      <c r="B112" s="377">
        <v>22021042</v>
      </c>
      <c r="C112" s="378" t="s">
        <v>1217</v>
      </c>
      <c r="D112" s="740" t="s">
        <v>1361</v>
      </c>
      <c r="E112" s="551"/>
      <c r="F112" s="552">
        <v>0</v>
      </c>
      <c r="G112" s="552"/>
    </row>
    <row r="113" spans="1:7" ht="15.75" thickBot="1" x14ac:dyDescent="0.3">
      <c r="A113" s="502"/>
      <c r="B113" s="384"/>
      <c r="C113" s="385" t="s">
        <v>1219</v>
      </c>
      <c r="D113" s="741">
        <v>0</v>
      </c>
      <c r="E113" s="559">
        <f>SUM(E99:E112)</f>
        <v>9250000</v>
      </c>
      <c r="F113" s="559">
        <f>SUM(F99:F112)</f>
        <v>19800000</v>
      </c>
      <c r="G113" s="559"/>
    </row>
    <row r="114" spans="1:7" s="493" customFormat="1" ht="15.75" customHeight="1" x14ac:dyDescent="0.25">
      <c r="A114" s="509"/>
      <c r="B114" s="373">
        <v>22030000</v>
      </c>
      <c r="C114" s="374" t="s">
        <v>1220</v>
      </c>
      <c r="D114" s="742"/>
      <c r="E114" s="548"/>
      <c r="F114" s="549"/>
      <c r="G114" s="549"/>
    </row>
    <row r="115" spans="1:7" s="493" customFormat="1" ht="15" hidden="1" x14ac:dyDescent="0.25">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idden="1" x14ac:dyDescent="0.2">
      <c r="A117" s="502"/>
      <c r="B117" s="377">
        <v>22030102</v>
      </c>
      <c r="C117" s="378" t="s">
        <v>1222</v>
      </c>
      <c r="D117" s="740" t="s">
        <v>1363</v>
      </c>
      <c r="E117" s="551"/>
      <c r="F117" s="552">
        <v>0</v>
      </c>
      <c r="G117" s="552"/>
    </row>
    <row r="118" spans="1:7" ht="15.75" hidden="1" customHeight="1" x14ac:dyDescent="0.2">
      <c r="A118" s="502"/>
      <c r="B118" s="377">
        <v>22030103</v>
      </c>
      <c r="C118" s="378" t="s">
        <v>1223</v>
      </c>
      <c r="D118" s="740" t="s">
        <v>1364</v>
      </c>
      <c r="E118" s="551"/>
      <c r="F118" s="552">
        <v>0</v>
      </c>
      <c r="G118" s="552"/>
    </row>
    <row r="119" spans="1:7" hidden="1" x14ac:dyDescent="0.2">
      <c r="A119" s="502"/>
      <c r="B119" s="377">
        <v>22030104</v>
      </c>
      <c r="C119" s="378" t="s">
        <v>1224</v>
      </c>
      <c r="D119" s="740" t="s">
        <v>1365</v>
      </c>
      <c r="E119" s="551"/>
      <c r="F119" s="552">
        <v>0</v>
      </c>
      <c r="G119" s="552"/>
    </row>
    <row r="120" spans="1:7" ht="15.75" hidden="1" customHeight="1" x14ac:dyDescent="0.2">
      <c r="A120" s="502"/>
      <c r="B120" s="377">
        <v>22030105</v>
      </c>
      <c r="C120" s="378" t="s">
        <v>1225</v>
      </c>
      <c r="D120" s="740" t="s">
        <v>1366</v>
      </c>
      <c r="E120" s="551"/>
      <c r="F120" s="552">
        <v>0</v>
      </c>
      <c r="G120" s="552"/>
    </row>
    <row r="121" spans="1:7" hidden="1" x14ac:dyDescent="0.2">
      <c r="A121" s="502"/>
      <c r="B121" s="377">
        <v>22030106</v>
      </c>
      <c r="C121" s="378" t="s">
        <v>688</v>
      </c>
      <c r="D121" s="740" t="s">
        <v>1367</v>
      </c>
      <c r="E121" s="551"/>
      <c r="F121" s="552">
        <v>0</v>
      </c>
      <c r="G121" s="552"/>
    </row>
    <row r="122" spans="1:7" ht="15.75" hidden="1" customHeight="1" x14ac:dyDescent="0.2">
      <c r="A122" s="502"/>
      <c r="B122" s="377">
        <v>22030107</v>
      </c>
      <c r="C122" s="378" t="s">
        <v>1226</v>
      </c>
      <c r="D122" s="740" t="s">
        <v>1368</v>
      </c>
      <c r="E122" s="551"/>
      <c r="F122" s="552">
        <v>0</v>
      </c>
      <c r="G122" s="552"/>
    </row>
    <row r="123" spans="1:7" hidden="1" x14ac:dyDescent="0.2">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f>SUM(E116:E123)</f>
        <v>0</v>
      </c>
      <c r="F124" s="560">
        <v>0</v>
      </c>
      <c r="G124" s="560"/>
    </row>
    <row r="125" spans="1:7" s="493" customFormat="1" ht="15" hidden="1" x14ac:dyDescent="0.25">
      <c r="A125" s="509"/>
      <c r="B125" s="373">
        <v>22040000</v>
      </c>
      <c r="C125" s="374" t="s">
        <v>1229</v>
      </c>
      <c r="D125" s="742"/>
      <c r="E125" s="548"/>
      <c r="F125" s="549"/>
      <c r="G125" s="549"/>
    </row>
    <row r="126" spans="1:7" s="493" customFormat="1" ht="15.75" hidden="1" customHeight="1" x14ac:dyDescent="0.25">
      <c r="A126" s="509"/>
      <c r="B126" s="373">
        <v>22040100</v>
      </c>
      <c r="C126" s="374" t="s">
        <v>76</v>
      </c>
      <c r="D126" s="742"/>
      <c r="E126" s="548"/>
      <c r="F126" s="549"/>
      <c r="G126" s="549"/>
    </row>
    <row r="127" spans="1:7" s="493" customFormat="1" ht="15" hidden="1" x14ac:dyDescent="0.2">
      <c r="A127" s="509"/>
      <c r="B127" s="377">
        <v>22040101</v>
      </c>
      <c r="C127" s="378" t="s">
        <v>1231</v>
      </c>
      <c r="D127" s="740" t="s">
        <v>1370</v>
      </c>
      <c r="E127" s="551"/>
      <c r="F127" s="552">
        <v>0</v>
      </c>
      <c r="G127" s="552"/>
    </row>
    <row r="128" spans="1:7" ht="15.75" hidden="1" customHeight="1" x14ac:dyDescent="0.2">
      <c r="A128" s="502"/>
      <c r="B128" s="377">
        <v>22040103</v>
      </c>
      <c r="C128" s="378" t="s">
        <v>1232</v>
      </c>
      <c r="D128" s="740" t="s">
        <v>1371</v>
      </c>
      <c r="E128" s="551"/>
      <c r="F128" s="552">
        <v>0</v>
      </c>
      <c r="G128" s="552"/>
    </row>
    <row r="129" spans="1:7" hidden="1" x14ac:dyDescent="0.2">
      <c r="A129" s="502"/>
      <c r="B129" s="377">
        <v>22040105</v>
      </c>
      <c r="C129" s="378" t="s">
        <v>1233</v>
      </c>
      <c r="D129" s="740" t="s">
        <v>1372</v>
      </c>
      <c r="E129" s="551"/>
      <c r="F129" s="552">
        <v>0</v>
      </c>
      <c r="G129" s="552"/>
    </row>
    <row r="130" spans="1:7" ht="15.75" hidden="1" customHeight="1" x14ac:dyDescent="0.2">
      <c r="A130" s="502"/>
      <c r="B130" s="377">
        <v>22040107</v>
      </c>
      <c r="C130" s="378" t="s">
        <v>1234</v>
      </c>
      <c r="D130" s="740" t="s">
        <v>1373</v>
      </c>
      <c r="E130" s="551"/>
      <c r="F130" s="552">
        <v>0</v>
      </c>
      <c r="G130" s="552"/>
    </row>
    <row r="131" spans="1:7" hidden="1" x14ac:dyDescent="0.2">
      <c r="A131" s="502"/>
      <c r="B131" s="377">
        <v>22040109</v>
      </c>
      <c r="C131" s="378" t="s">
        <v>1235</v>
      </c>
      <c r="D131" s="740" t="s">
        <v>1374</v>
      </c>
      <c r="E131" s="551"/>
      <c r="F131" s="552">
        <v>0</v>
      </c>
      <c r="G131" s="552"/>
    </row>
    <row r="132" spans="1:7" ht="15.75" hidden="1" customHeight="1" x14ac:dyDescent="0.2">
      <c r="A132" s="502"/>
      <c r="B132" s="377">
        <v>22040110</v>
      </c>
      <c r="C132" s="378" t="s">
        <v>1236</v>
      </c>
      <c r="D132" s="740" t="s">
        <v>1375</v>
      </c>
      <c r="E132" s="551"/>
      <c r="F132" s="552">
        <v>0</v>
      </c>
      <c r="G132" s="552"/>
    </row>
    <row r="133" spans="1:7" hidden="1" x14ac:dyDescent="0.2">
      <c r="A133" s="502"/>
      <c r="B133" s="377">
        <v>22040111</v>
      </c>
      <c r="C133" s="378" t="s">
        <v>1237</v>
      </c>
      <c r="D133" s="740" t="s">
        <v>1376</v>
      </c>
      <c r="E133" s="551"/>
      <c r="F133" s="552">
        <v>0</v>
      </c>
      <c r="G133" s="552"/>
    </row>
    <row r="134" spans="1:7" ht="16.5" hidden="1" customHeight="1" thickBot="1" x14ac:dyDescent="0.3">
      <c r="A134" s="502"/>
      <c r="B134" s="384"/>
      <c r="C134" s="385" t="s">
        <v>1238</v>
      </c>
      <c r="D134" s="741">
        <v>0</v>
      </c>
      <c r="E134" s="559">
        <f>SUM(E127:E133)</f>
        <v>0</v>
      </c>
      <c r="F134" s="560">
        <v>0</v>
      </c>
      <c r="G134" s="560"/>
    </row>
    <row r="135" spans="1:7" ht="15" hidden="1" x14ac:dyDescent="0.25">
      <c r="A135" s="502"/>
      <c r="B135" s="373">
        <v>22040200</v>
      </c>
      <c r="C135" s="374" t="s">
        <v>78</v>
      </c>
      <c r="D135" s="742"/>
      <c r="E135" s="548"/>
      <c r="F135" s="549"/>
      <c r="G135" s="549"/>
    </row>
    <row r="136" spans="1:7" s="493" customFormat="1" ht="15" hidden="1" x14ac:dyDescent="0.2">
      <c r="A136" s="509"/>
      <c r="B136" s="377">
        <v>22040203</v>
      </c>
      <c r="C136" s="378" t="s">
        <v>1239</v>
      </c>
      <c r="D136" s="740" t="s">
        <v>1377</v>
      </c>
      <c r="E136" s="551"/>
      <c r="F136" s="552">
        <v>0</v>
      </c>
      <c r="G136" s="552"/>
    </row>
    <row r="137" spans="1:7" hidden="1" x14ac:dyDescent="0.2">
      <c r="A137" s="502"/>
      <c r="B137" s="377">
        <v>22040204</v>
      </c>
      <c r="C137" s="378" t="s">
        <v>1240</v>
      </c>
      <c r="D137" s="740" t="s">
        <v>1378</v>
      </c>
      <c r="E137" s="551"/>
      <c r="F137" s="552">
        <v>0</v>
      </c>
      <c r="G137" s="552"/>
    </row>
    <row r="138" spans="1:7" ht="15.75" hidden="1" thickBot="1" x14ac:dyDescent="0.3">
      <c r="A138" s="502"/>
      <c r="B138" s="384"/>
      <c r="C138" s="385" t="s">
        <v>1241</v>
      </c>
      <c r="D138" s="741">
        <v>0</v>
      </c>
      <c r="E138" s="559">
        <f>SUM(E136:E137)</f>
        <v>0</v>
      </c>
      <c r="F138" s="560">
        <v>0</v>
      </c>
      <c r="G138" s="560"/>
    </row>
    <row r="139" spans="1:7" s="493" customFormat="1" ht="15" hidden="1" x14ac:dyDescent="0.25">
      <c r="A139" s="509"/>
      <c r="B139" s="373">
        <v>22050000</v>
      </c>
      <c r="C139" s="374" t="s">
        <v>1242</v>
      </c>
      <c r="D139" s="742"/>
      <c r="E139" s="548"/>
      <c r="F139" s="549"/>
      <c r="G139" s="549"/>
    </row>
    <row r="140" spans="1:7" s="493" customFormat="1" ht="15" hidden="1" x14ac:dyDescent="0.25">
      <c r="A140" s="509"/>
      <c r="B140" s="373">
        <v>22050100</v>
      </c>
      <c r="C140" s="374" t="s">
        <v>80</v>
      </c>
      <c r="D140" s="742"/>
      <c r="E140" s="548"/>
      <c r="F140" s="549"/>
      <c r="G140" s="549"/>
    </row>
    <row r="141" spans="1:7" s="493" customFormat="1" ht="15" hidden="1" x14ac:dyDescent="0.2">
      <c r="A141" s="509"/>
      <c r="B141" s="377">
        <v>22050101</v>
      </c>
      <c r="C141" s="378" t="s">
        <v>1243</v>
      </c>
      <c r="D141" s="740" t="s">
        <v>1379</v>
      </c>
      <c r="E141" s="551"/>
      <c r="F141" s="552">
        <v>0</v>
      </c>
      <c r="G141" s="552"/>
    </row>
    <row r="142" spans="1:7" hidden="1" x14ac:dyDescent="0.2">
      <c r="A142" s="502"/>
      <c r="B142" s="377">
        <v>22050102</v>
      </c>
      <c r="C142" s="378" t="s">
        <v>1244</v>
      </c>
      <c r="D142" s="740" t="s">
        <v>1380</v>
      </c>
      <c r="E142" s="551"/>
      <c r="F142" s="552">
        <v>0</v>
      </c>
      <c r="G142" s="552"/>
    </row>
    <row r="143" spans="1:7" hidden="1" x14ac:dyDescent="0.2">
      <c r="A143" s="502"/>
      <c r="B143" s="377">
        <v>22050104</v>
      </c>
      <c r="C143" s="378" t="s">
        <v>1245</v>
      </c>
      <c r="D143" s="740" t="s">
        <v>1381</v>
      </c>
      <c r="E143" s="551"/>
      <c r="F143" s="552">
        <v>0</v>
      </c>
      <c r="G143" s="552"/>
    </row>
    <row r="144" spans="1:7" hidden="1" x14ac:dyDescent="0.2">
      <c r="A144" s="502"/>
      <c r="B144" s="377">
        <v>22050105</v>
      </c>
      <c r="C144" s="378" t="s">
        <v>1246</v>
      </c>
      <c r="D144" s="740" t="s">
        <v>1382</v>
      </c>
      <c r="E144" s="551"/>
      <c r="F144" s="552">
        <v>0</v>
      </c>
      <c r="G144" s="552"/>
    </row>
    <row r="145" spans="1:7" hidden="1" x14ac:dyDescent="0.2">
      <c r="A145" s="502"/>
      <c r="B145" s="377">
        <v>22050106</v>
      </c>
      <c r="C145" s="378" t="s">
        <v>1247</v>
      </c>
      <c r="D145" s="740" t="s">
        <v>1383</v>
      </c>
      <c r="E145" s="551"/>
      <c r="F145" s="552">
        <v>0</v>
      </c>
      <c r="G145" s="552"/>
    </row>
    <row r="146" spans="1:7" hidden="1" x14ac:dyDescent="0.2">
      <c r="A146" s="502"/>
      <c r="B146" s="377">
        <v>22050107</v>
      </c>
      <c r="C146" s="378" t="s">
        <v>1248</v>
      </c>
      <c r="D146" s="740" t="s">
        <v>1384</v>
      </c>
      <c r="E146" s="551"/>
      <c r="F146" s="552">
        <v>0</v>
      </c>
      <c r="G146" s="552"/>
    </row>
    <row r="147" spans="1:7" hidden="1" x14ac:dyDescent="0.2">
      <c r="A147" s="502"/>
      <c r="B147" s="377">
        <v>22050108</v>
      </c>
      <c r="C147" s="378" t="s">
        <v>1249</v>
      </c>
      <c r="D147" s="740" t="s">
        <v>1385</v>
      </c>
      <c r="E147" s="551"/>
      <c r="F147" s="552">
        <v>0</v>
      </c>
      <c r="G147" s="552"/>
    </row>
    <row r="148" spans="1:7" ht="15.75" hidden="1" thickBot="1" x14ac:dyDescent="0.3">
      <c r="A148" s="502"/>
      <c r="B148" s="384"/>
      <c r="C148" s="385" t="s">
        <v>1250</v>
      </c>
      <c r="D148" s="741">
        <v>0</v>
      </c>
      <c r="E148" s="559">
        <f>SUM(E141:E147)</f>
        <v>0</v>
      </c>
      <c r="F148" s="560">
        <v>0</v>
      </c>
      <c r="G148" s="560"/>
    </row>
    <row r="149" spans="1:7" ht="15" hidden="1" x14ac:dyDescent="0.25">
      <c r="A149" s="502"/>
      <c r="B149" s="373">
        <v>22050200</v>
      </c>
      <c r="C149" s="374" t="s">
        <v>82</v>
      </c>
      <c r="D149" s="740"/>
      <c r="E149" s="743"/>
      <c r="F149" s="552"/>
      <c r="G149" s="552"/>
    </row>
    <row r="150" spans="1:7" s="493" customFormat="1" ht="15" hidden="1" x14ac:dyDescent="0.2">
      <c r="A150" s="509"/>
      <c r="B150" s="377">
        <v>22050201</v>
      </c>
      <c r="C150" s="378" t="s">
        <v>82</v>
      </c>
      <c r="D150" s="740" t="s">
        <v>1386</v>
      </c>
      <c r="E150" s="551"/>
      <c r="F150" s="552">
        <v>0</v>
      </c>
      <c r="G150" s="552"/>
    </row>
    <row r="151" spans="1:7" ht="15.75" hidden="1" thickBot="1" x14ac:dyDescent="0.3">
      <c r="A151" s="502"/>
      <c r="B151" s="384"/>
      <c r="C151" s="385" t="s">
        <v>1251</v>
      </c>
      <c r="D151" s="741">
        <v>0</v>
      </c>
      <c r="E151" s="559">
        <f>SUM(E150)</f>
        <v>0</v>
      </c>
      <c r="F151" s="560">
        <v>0</v>
      </c>
      <c r="G151" s="560"/>
    </row>
    <row r="152" spans="1:7" s="493" customFormat="1" ht="15" hidden="1" x14ac:dyDescent="0.25">
      <c r="A152" s="509"/>
      <c r="B152" s="373">
        <v>22070000</v>
      </c>
      <c r="C152" s="374" t="s">
        <v>1252</v>
      </c>
      <c r="D152" s="742"/>
      <c r="E152" s="548"/>
      <c r="F152" s="549"/>
      <c r="G152" s="549"/>
    </row>
    <row r="153" spans="1:7" s="493" customFormat="1" ht="15" hidden="1" x14ac:dyDescent="0.25">
      <c r="A153" s="509"/>
      <c r="B153" s="373">
        <v>22070100</v>
      </c>
      <c r="C153" s="374" t="s">
        <v>84</v>
      </c>
      <c r="D153" s="742"/>
      <c r="E153" s="548"/>
      <c r="F153" s="549"/>
      <c r="G153" s="549"/>
    </row>
    <row r="154" spans="1:7" s="493" customFormat="1" ht="15" hidden="1" x14ac:dyDescent="0.2">
      <c r="A154" s="509"/>
      <c r="B154" s="377">
        <v>22070101</v>
      </c>
      <c r="C154" s="378" t="s">
        <v>1253</v>
      </c>
      <c r="D154" s="740" t="s">
        <v>1387</v>
      </c>
      <c r="E154" s="551"/>
      <c r="F154" s="552">
        <v>0</v>
      </c>
      <c r="G154" s="552"/>
    </row>
    <row r="155" spans="1:7" s="493" customFormat="1" ht="15" hidden="1" x14ac:dyDescent="0.2">
      <c r="A155" s="509"/>
      <c r="B155" s="377">
        <v>22070102</v>
      </c>
      <c r="C155" s="378" t="s">
        <v>1254</v>
      </c>
      <c r="D155" s="740" t="s">
        <v>1388</v>
      </c>
      <c r="E155" s="551"/>
      <c r="F155" s="552">
        <v>0</v>
      </c>
      <c r="G155" s="552"/>
    </row>
    <row r="156" spans="1:7" s="493" customFormat="1" ht="15" hidden="1" x14ac:dyDescent="0.2">
      <c r="A156" s="509"/>
      <c r="B156" s="377">
        <v>22070103</v>
      </c>
      <c r="C156" s="378" t="s">
        <v>1255</v>
      </c>
      <c r="D156" s="740" t="s">
        <v>1389</v>
      </c>
      <c r="E156" s="551"/>
      <c r="F156" s="552">
        <v>0</v>
      </c>
      <c r="G156" s="552"/>
    </row>
    <row r="157" spans="1:7" hidden="1" x14ac:dyDescent="0.2">
      <c r="A157" s="502"/>
      <c r="B157" s="377">
        <v>22070104</v>
      </c>
      <c r="C157" s="378" t="s">
        <v>1256</v>
      </c>
      <c r="D157" s="740" t="s">
        <v>1390</v>
      </c>
      <c r="E157" s="551"/>
      <c r="F157" s="552">
        <v>0</v>
      </c>
      <c r="G157" s="552"/>
    </row>
    <row r="158" spans="1:7" ht="15.75" hidden="1" thickBot="1" x14ac:dyDescent="0.3">
      <c r="A158" s="502"/>
      <c r="B158" s="384"/>
      <c r="C158" s="385" t="s">
        <v>1257</v>
      </c>
      <c r="D158" s="741">
        <v>0</v>
      </c>
      <c r="E158" s="559">
        <f>SUM(E154:E157)</f>
        <v>0</v>
      </c>
      <c r="F158" s="560">
        <v>0</v>
      </c>
      <c r="G158" s="560"/>
    </row>
    <row r="159" spans="1:7" ht="15" hidden="1" x14ac:dyDescent="0.25">
      <c r="A159" s="502"/>
      <c r="B159" s="373">
        <v>22080000</v>
      </c>
      <c r="C159" s="374" t="s">
        <v>86</v>
      </c>
      <c r="D159" s="742"/>
      <c r="E159" s="548"/>
      <c r="F159" s="549"/>
      <c r="G159" s="549"/>
    </row>
    <row r="160" spans="1:7" s="493" customFormat="1" ht="15" hidden="1" x14ac:dyDescent="0.25">
      <c r="A160" s="509"/>
      <c r="B160" s="373">
        <v>22080100</v>
      </c>
      <c r="C160" s="374" t="s">
        <v>86</v>
      </c>
      <c r="D160" s="742"/>
      <c r="E160" s="548"/>
      <c r="F160" s="549"/>
      <c r="G160" s="549"/>
    </row>
    <row r="161" spans="1:7" s="493" customFormat="1" ht="15" hidden="1" x14ac:dyDescent="0.2">
      <c r="A161" s="509"/>
      <c r="B161" s="377">
        <v>22080101</v>
      </c>
      <c r="C161" s="378" t="s">
        <v>1258</v>
      </c>
      <c r="D161" s="740" t="s">
        <v>1391</v>
      </c>
      <c r="E161" s="551"/>
      <c r="F161" s="552">
        <v>0</v>
      </c>
      <c r="G161" s="552"/>
    </row>
    <row r="162" spans="1:7" hidden="1" x14ac:dyDescent="0.2">
      <c r="A162" s="502"/>
      <c r="B162" s="377">
        <v>22080102</v>
      </c>
      <c r="C162" s="378" t="s">
        <v>1259</v>
      </c>
      <c r="D162" s="740" t="s">
        <v>1392</v>
      </c>
      <c r="E162" s="551"/>
      <c r="F162" s="552">
        <v>0</v>
      </c>
      <c r="G162" s="552"/>
    </row>
    <row r="163" spans="1:7" ht="15.75" hidden="1" thickBot="1" x14ac:dyDescent="0.3">
      <c r="A163" s="502"/>
      <c r="B163" s="384"/>
      <c r="C163" s="385" t="s">
        <v>1260</v>
      </c>
      <c r="D163" s="741">
        <v>0</v>
      </c>
      <c r="E163" s="559">
        <f>SUM(E161:E162)</f>
        <v>0</v>
      </c>
      <c r="F163" s="560">
        <v>0</v>
      </c>
      <c r="G163" s="560"/>
    </row>
    <row r="164" spans="1:7" ht="15" hidden="1" x14ac:dyDescent="0.25">
      <c r="A164" s="502"/>
      <c r="B164" s="373">
        <v>23000000</v>
      </c>
      <c r="C164" s="374" t="s">
        <v>1261</v>
      </c>
      <c r="D164" s="742"/>
      <c r="E164" s="548"/>
      <c r="F164" s="549"/>
      <c r="G164" s="549"/>
    </row>
    <row r="165" spans="1:7" s="493" customFormat="1" ht="15" hidden="1" x14ac:dyDescent="0.25">
      <c r="A165" s="509"/>
      <c r="B165" s="373">
        <v>23040000</v>
      </c>
      <c r="C165" s="374" t="s">
        <v>1261</v>
      </c>
      <c r="D165" s="742"/>
      <c r="E165" s="548"/>
      <c r="F165" s="549"/>
      <c r="G165" s="549"/>
    </row>
    <row r="166" spans="1:7" s="493" customFormat="1" ht="15" hidden="1" x14ac:dyDescent="0.25">
      <c r="A166" s="509"/>
      <c r="B166" s="373">
        <v>23040100</v>
      </c>
      <c r="C166" s="374" t="s">
        <v>88</v>
      </c>
      <c r="D166" s="742"/>
      <c r="E166" s="548"/>
      <c r="F166" s="549"/>
      <c r="G166" s="549"/>
    </row>
    <row r="167" spans="1:7" hidden="1" x14ac:dyDescent="0.2">
      <c r="A167" s="502"/>
      <c r="B167" s="377">
        <v>23040101</v>
      </c>
      <c r="C167" s="378" t="s">
        <v>1262</v>
      </c>
      <c r="D167" s="740" t="s">
        <v>1393</v>
      </c>
      <c r="E167" s="551"/>
      <c r="F167" s="552">
        <v>0</v>
      </c>
      <c r="G167" s="552"/>
    </row>
    <row r="168" spans="1:7" hidden="1" x14ac:dyDescent="0.2">
      <c r="A168" s="502"/>
      <c r="B168" s="377">
        <v>23040102</v>
      </c>
      <c r="C168" s="378" t="s">
        <v>1263</v>
      </c>
      <c r="D168" s="740" t="s">
        <v>1394</v>
      </c>
      <c r="E168" s="551"/>
      <c r="F168" s="552">
        <v>0</v>
      </c>
      <c r="G168" s="552"/>
    </row>
    <row r="169" spans="1:7" s="493" customFormat="1" ht="15" hidden="1" x14ac:dyDescent="0.2">
      <c r="A169" s="509"/>
      <c r="B169" s="377">
        <v>23040103</v>
      </c>
      <c r="C169" s="378" t="s">
        <v>1264</v>
      </c>
      <c r="D169" s="740" t="s">
        <v>1395</v>
      </c>
      <c r="E169" s="551"/>
      <c r="F169" s="552">
        <v>0</v>
      </c>
      <c r="G169" s="552"/>
    </row>
    <row r="170" spans="1:7" hidden="1" x14ac:dyDescent="0.2">
      <c r="A170" s="502"/>
      <c r="B170" s="377">
        <v>23040104</v>
      </c>
      <c r="C170" s="378" t="s">
        <v>1265</v>
      </c>
      <c r="D170" s="740" t="s">
        <v>1396</v>
      </c>
      <c r="E170" s="551"/>
      <c r="F170" s="552">
        <v>0</v>
      </c>
      <c r="G170" s="552"/>
    </row>
    <row r="171" spans="1:7" hidden="1" x14ac:dyDescent="0.2">
      <c r="A171" s="502"/>
      <c r="B171" s="377">
        <v>23040105</v>
      </c>
      <c r="C171" s="378" t="s">
        <v>1266</v>
      </c>
      <c r="D171" s="740" t="s">
        <v>1397</v>
      </c>
      <c r="E171" s="551"/>
      <c r="F171" s="552">
        <v>0</v>
      </c>
      <c r="G171" s="552"/>
    </row>
    <row r="172" spans="1:7" ht="15.75" hidden="1" thickBot="1" x14ac:dyDescent="0.3">
      <c r="A172" s="502"/>
      <c r="B172" s="384"/>
      <c r="C172" s="385" t="s">
        <v>1267</v>
      </c>
      <c r="D172" s="741">
        <v>0</v>
      </c>
      <c r="E172" s="559">
        <f>SUM(E167:E171)</f>
        <v>0</v>
      </c>
      <c r="F172" s="560">
        <v>0</v>
      </c>
      <c r="G172" s="560"/>
    </row>
    <row r="173" spans="1:7" ht="15" x14ac:dyDescent="0.25">
      <c r="A173" s="502"/>
      <c r="B173" s="373">
        <v>23050000</v>
      </c>
      <c r="C173" s="374" t="s">
        <v>1407</v>
      </c>
      <c r="D173" s="742"/>
      <c r="E173" s="548"/>
      <c r="F173" s="549"/>
      <c r="G173" s="549"/>
    </row>
    <row r="174" spans="1:7" s="493" customFormat="1" ht="15" x14ac:dyDescent="0.25">
      <c r="A174" s="509"/>
      <c r="B174" s="373">
        <v>23050100</v>
      </c>
      <c r="C174" s="374" t="s">
        <v>1407</v>
      </c>
      <c r="D174" s="742"/>
      <c r="E174" s="548"/>
      <c r="F174" s="549"/>
      <c r="G174" s="549"/>
    </row>
    <row r="175" spans="1:7" s="493" customFormat="1" ht="15.75" thickBot="1" x14ac:dyDescent="0.25">
      <c r="A175" s="509"/>
      <c r="B175" s="377">
        <v>23050101</v>
      </c>
      <c r="C175" s="378" t="s">
        <v>1276</v>
      </c>
      <c r="D175" s="740" t="s">
        <v>1398</v>
      </c>
      <c r="E175" s="551"/>
      <c r="F175" s="552">
        <v>1000000</v>
      </c>
      <c r="G175" s="552"/>
    </row>
    <row r="176" spans="1:7" ht="15" hidden="1" thickBot="1" x14ac:dyDescent="0.25">
      <c r="A176" s="502"/>
      <c r="B176" s="377">
        <v>23050102</v>
      </c>
      <c r="C176" s="378" t="s">
        <v>1269</v>
      </c>
      <c r="D176" s="740" t="s">
        <v>1399</v>
      </c>
      <c r="E176" s="551"/>
      <c r="F176" s="552">
        <v>0</v>
      </c>
      <c r="G176" s="552"/>
    </row>
    <row r="177" spans="1:7" ht="15" hidden="1" thickBot="1" x14ac:dyDescent="0.25">
      <c r="A177" s="502"/>
      <c r="B177" s="377">
        <v>23050103</v>
      </c>
      <c r="C177" s="378" t="s">
        <v>1270</v>
      </c>
      <c r="D177" s="740" t="s">
        <v>1400</v>
      </c>
      <c r="E177" s="551"/>
      <c r="F177" s="552">
        <v>0</v>
      </c>
      <c r="G177" s="552"/>
    </row>
    <row r="178" spans="1:7" ht="15" hidden="1" thickBot="1" x14ac:dyDescent="0.25">
      <c r="A178" s="502"/>
      <c r="B178" s="377">
        <v>23050104</v>
      </c>
      <c r="C178" s="378" t="s">
        <v>1271</v>
      </c>
      <c r="D178" s="740" t="s">
        <v>1401</v>
      </c>
      <c r="E178" s="551"/>
      <c r="F178" s="552">
        <v>0</v>
      </c>
      <c r="G178" s="552"/>
    </row>
    <row r="179" spans="1:7" ht="15" hidden="1" thickBot="1" x14ac:dyDescent="0.25">
      <c r="A179" s="502"/>
      <c r="B179" s="377">
        <v>23050105</v>
      </c>
      <c r="C179" s="378" t="s">
        <v>1215</v>
      </c>
      <c r="D179" s="740" t="s">
        <v>1402</v>
      </c>
      <c r="E179" s="551"/>
      <c r="F179" s="552">
        <v>0</v>
      </c>
      <c r="G179" s="552"/>
    </row>
    <row r="180" spans="1:7" ht="15.75" thickBot="1" x14ac:dyDescent="0.3">
      <c r="A180" s="502"/>
      <c r="B180" s="384"/>
      <c r="C180" s="385" t="s">
        <v>1272</v>
      </c>
      <c r="D180" s="741"/>
      <c r="E180" s="559">
        <f>SUM(E175:E179)</f>
        <v>0</v>
      </c>
      <c r="F180" s="560">
        <v>1000000</v>
      </c>
      <c r="G180" s="560"/>
    </row>
    <row r="181" spans="1:7" ht="19.5" thickBot="1" x14ac:dyDescent="0.35">
      <c r="A181" s="502"/>
      <c r="B181" s="398"/>
      <c r="C181" s="399" t="s">
        <v>1273</v>
      </c>
      <c r="D181" s="399"/>
      <c r="E181" s="571">
        <f>E180+E172+E163+E158+E151+E148+E138+E134+E124+E113+E97+E88+E80+E69+E60+E56+E41+E26+E14</f>
        <v>225000000</v>
      </c>
      <c r="F181" s="571">
        <f>F180+F172+F163+F158+F151+F148+F138+F134+F124+F113+F97+F88+F80+F69+F60+F56+F41+F26+F14</f>
        <v>300000000</v>
      </c>
      <c r="G181" s="572">
        <f>G180+G113+G88+G80+G60+G56+G41+G26+G14+G97+G69</f>
        <v>140000000</v>
      </c>
    </row>
  </sheetData>
  <mergeCells count="5">
    <mergeCell ref="B1:F1"/>
    <mergeCell ref="B2:F2"/>
    <mergeCell ref="B4:F4"/>
    <mergeCell ref="B5:B6"/>
    <mergeCell ref="C5:C6"/>
  </mergeCells>
  <pageMargins left="0.98" right="0.3" top="0.37" bottom="0.36" header="0.17" footer="0.17"/>
  <pageSetup paperSize="9" scale="65" fitToHeight="0" orientation="portrait" r:id="rId1"/>
  <headerFooter>
    <oddFooter>&amp;C&amp;"Rockwell,Bold"&amp;14&amp;P</oddFooter>
  </headerFooter>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999</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610" t="s">
        <v>530</v>
      </c>
      <c r="F5" s="611" t="s">
        <v>1703</v>
      </c>
      <c r="G5" s="611" t="s">
        <v>1721</v>
      </c>
    </row>
    <row r="6" spans="2:7" ht="15.75" thickBot="1" x14ac:dyDescent="0.3">
      <c r="B6" s="992"/>
      <c r="C6" s="992"/>
      <c r="D6" s="427"/>
      <c r="E6" s="612" t="s">
        <v>5</v>
      </c>
      <c r="F6" s="613" t="s">
        <v>5</v>
      </c>
      <c r="G6" s="613" t="s">
        <v>5</v>
      </c>
    </row>
    <row r="7" spans="2:7" ht="18.75" x14ac:dyDescent="0.3">
      <c r="B7" s="717">
        <v>22000000</v>
      </c>
      <c r="C7" s="718" t="s">
        <v>1121</v>
      </c>
      <c r="D7" s="747"/>
      <c r="E7" s="748"/>
      <c r="F7" s="749"/>
      <c r="G7" s="749"/>
    </row>
    <row r="8" spans="2:7" x14ac:dyDescent="0.25">
      <c r="B8" s="368">
        <v>22020000</v>
      </c>
      <c r="C8" s="369" t="s">
        <v>1122</v>
      </c>
      <c r="D8" s="750"/>
      <c r="E8" s="634"/>
      <c r="F8" s="635"/>
      <c r="G8" s="635"/>
    </row>
    <row r="9" spans="2:7" hidden="1" x14ac:dyDescent="0.25">
      <c r="B9" s="373">
        <v>22020100</v>
      </c>
      <c r="C9" s="374" t="s">
        <v>54</v>
      </c>
      <c r="D9" s="751"/>
      <c r="E9" s="618"/>
      <c r="F9" s="619"/>
      <c r="G9" s="619"/>
    </row>
    <row r="10" spans="2:7" hidden="1" x14ac:dyDescent="0.25">
      <c r="B10" s="377">
        <v>22020101</v>
      </c>
      <c r="C10" s="378" t="s">
        <v>1123</v>
      </c>
      <c r="D10" s="752" t="str">
        <f>B10&amp;" - "&amp;C10</f>
        <v>22020101 - LOCAL TRAVEL &amp; TRANSPORT: TRAINING</v>
      </c>
      <c r="E10" s="622"/>
      <c r="F10" s="623">
        <v>0</v>
      </c>
      <c r="G10" s="623"/>
    </row>
    <row r="11" spans="2:7" hidden="1" x14ac:dyDescent="0.25">
      <c r="B11" s="377">
        <v>22020102</v>
      </c>
      <c r="C11" s="378" t="s">
        <v>1124</v>
      </c>
      <c r="D11" s="752" t="str">
        <f>B11&amp;" - "&amp;C11</f>
        <v>22020102 - LOCAL TRAVEL &amp; TRANSPORT: OTHERS</v>
      </c>
      <c r="E11" s="622"/>
      <c r="F11" s="623">
        <v>0</v>
      </c>
      <c r="G11" s="623"/>
    </row>
    <row r="12" spans="2:7" hidden="1" x14ac:dyDescent="0.25">
      <c r="B12" s="377">
        <v>22020103</v>
      </c>
      <c r="C12" s="378" t="s">
        <v>1125</v>
      </c>
      <c r="D12" s="752" t="str">
        <f>B12&amp;" - "&amp;C12</f>
        <v>22020103 - INTERNATIONAL TRAVEL &amp; TRANSPORT: TRAINING</v>
      </c>
      <c r="E12" s="622"/>
      <c r="F12" s="623">
        <v>0</v>
      </c>
      <c r="G12" s="623"/>
    </row>
    <row r="13" spans="2:7" hidden="1" x14ac:dyDescent="0.25">
      <c r="B13" s="377">
        <v>22020104</v>
      </c>
      <c r="C13" s="378" t="s">
        <v>1126</v>
      </c>
      <c r="D13" s="752" t="str">
        <f>B13&amp;" - "&amp;C13</f>
        <v>22020104 - INTERNATIONAL TRAVEL &amp; TRANSPORT: OTHERS</v>
      </c>
      <c r="E13" s="622"/>
      <c r="F13" s="623">
        <v>0</v>
      </c>
      <c r="G13" s="623"/>
    </row>
    <row r="14" spans="2:7" ht="15.75" hidden="1" thickBot="1" x14ac:dyDescent="0.3">
      <c r="B14" s="384"/>
      <c r="C14" s="385" t="s">
        <v>1127</v>
      </c>
      <c r="D14" s="753">
        <f>SUM(D10:D13)</f>
        <v>0</v>
      </c>
      <c r="E14" s="630">
        <f>SUM(E10:E13)</f>
        <v>0</v>
      </c>
      <c r="F14" s="631">
        <f>SUM(F10:F13)</f>
        <v>0</v>
      </c>
      <c r="G14" s="631"/>
    </row>
    <row r="15" spans="2:7" x14ac:dyDescent="0.25">
      <c r="B15" s="373">
        <v>22020200</v>
      </c>
      <c r="C15" s="374" t="s">
        <v>56</v>
      </c>
      <c r="D15" s="754"/>
      <c r="E15" s="618"/>
      <c r="F15" s="619"/>
      <c r="G15" s="619"/>
    </row>
    <row r="16" spans="2:7" hidden="1" x14ac:dyDescent="0.25">
      <c r="B16" s="377">
        <v>22020201</v>
      </c>
      <c r="C16" s="378" t="s">
        <v>1128</v>
      </c>
      <c r="D16" s="752" t="str">
        <f t="shared" ref="D16:D25" si="0">B16&amp;" - "&amp;C16</f>
        <v>22020201 - ELECTRICITY CHARGES</v>
      </c>
      <c r="E16" s="622"/>
      <c r="F16" s="623">
        <v>0</v>
      </c>
      <c r="G16" s="623"/>
    </row>
    <row r="17" spans="2:7" ht="15.75" thickBot="1" x14ac:dyDescent="0.3">
      <c r="B17" s="377">
        <v>22020202</v>
      </c>
      <c r="C17" s="378" t="s">
        <v>1129</v>
      </c>
      <c r="D17" s="752" t="str">
        <f t="shared" si="0"/>
        <v>22020202 - TELEPHONE CHARGES</v>
      </c>
      <c r="E17" s="622">
        <v>2220290</v>
      </c>
      <c r="F17" s="623">
        <v>2220290</v>
      </c>
      <c r="G17" s="623"/>
    </row>
    <row r="18" spans="2:7" ht="14.25" hidden="1" customHeight="1" x14ac:dyDescent="0.25">
      <c r="B18" s="377">
        <v>22020203</v>
      </c>
      <c r="C18" s="378" t="s">
        <v>1130</v>
      </c>
      <c r="D18" s="752" t="str">
        <f t="shared" si="0"/>
        <v>22020203 - INTERNET ACCESS CHARGES</v>
      </c>
      <c r="E18" s="622"/>
      <c r="F18" s="623">
        <v>0</v>
      </c>
      <c r="G18" s="623"/>
    </row>
    <row r="19" spans="2:7" ht="14.25" hidden="1" customHeight="1" x14ac:dyDescent="0.25">
      <c r="B19" s="377">
        <v>22020204</v>
      </c>
      <c r="C19" s="378" t="s">
        <v>1131</v>
      </c>
      <c r="D19" s="752" t="str">
        <f t="shared" si="0"/>
        <v>22020204 - SATELLITE BROADCASTING ACCESS CHARGES</v>
      </c>
      <c r="E19" s="622"/>
      <c r="F19" s="623">
        <v>0</v>
      </c>
      <c r="G19" s="623"/>
    </row>
    <row r="20" spans="2:7" ht="14.25" hidden="1" customHeight="1" x14ac:dyDescent="0.25">
      <c r="B20" s="377">
        <v>22020205</v>
      </c>
      <c r="C20" s="378" t="s">
        <v>1132</v>
      </c>
      <c r="D20" s="752" t="str">
        <f t="shared" si="0"/>
        <v>22020205 - WATER RATES</v>
      </c>
      <c r="E20" s="622"/>
      <c r="F20" s="623">
        <v>0</v>
      </c>
      <c r="G20" s="623"/>
    </row>
    <row r="21" spans="2:7" ht="14.25" hidden="1" customHeight="1" x14ac:dyDescent="0.25">
      <c r="B21" s="377">
        <v>22020206</v>
      </c>
      <c r="C21" s="378" t="s">
        <v>1133</v>
      </c>
      <c r="D21" s="752" t="str">
        <f t="shared" si="0"/>
        <v>22020206 - SEWAGE CHARGES</v>
      </c>
      <c r="E21" s="622"/>
      <c r="F21" s="623">
        <v>0</v>
      </c>
      <c r="G21" s="623"/>
    </row>
    <row r="22" spans="2:7" ht="14.25" hidden="1" customHeight="1" x14ac:dyDescent="0.25">
      <c r="B22" s="377">
        <v>22020207</v>
      </c>
      <c r="C22" s="378" t="s">
        <v>1134</v>
      </c>
      <c r="D22" s="752" t="str">
        <f t="shared" si="0"/>
        <v>22020207 - LEASED COMMUNICATION LINES(S)</v>
      </c>
      <c r="E22" s="622"/>
      <c r="F22" s="623">
        <v>0</v>
      </c>
      <c r="G22" s="623"/>
    </row>
    <row r="23" spans="2:7" ht="14.25" hidden="1" customHeight="1" x14ac:dyDescent="0.25">
      <c r="B23" s="377">
        <v>22020208</v>
      </c>
      <c r="C23" s="378" t="s">
        <v>1135</v>
      </c>
      <c r="D23" s="752" t="str">
        <f t="shared" si="0"/>
        <v>22020208 - MULTI YEAR TARIFF ORDER</v>
      </c>
      <c r="E23" s="622"/>
      <c r="F23" s="623">
        <v>0</v>
      </c>
      <c r="G23" s="623"/>
    </row>
    <row r="24" spans="2:7" ht="14.25" hidden="1" customHeight="1" x14ac:dyDescent="0.25">
      <c r="B24" s="377">
        <v>22020209</v>
      </c>
      <c r="C24" s="378" t="s">
        <v>1136</v>
      </c>
      <c r="D24" s="752" t="str">
        <f t="shared" si="0"/>
        <v>22020209 - INTERACTIVE LEARNING NETWORK</v>
      </c>
      <c r="E24" s="622"/>
      <c r="F24" s="623">
        <v>0</v>
      </c>
      <c r="G24" s="623"/>
    </row>
    <row r="25" spans="2:7" ht="15.75" hidden="1" thickBot="1" x14ac:dyDescent="0.3">
      <c r="B25" s="377">
        <v>22020210</v>
      </c>
      <c r="C25" s="378" t="s">
        <v>1137</v>
      </c>
      <c r="D25" s="752" t="str">
        <f t="shared" si="0"/>
        <v xml:space="preserve">22020210 - SOFTWARE CHARGES/ LICENSE RENEWAL </v>
      </c>
      <c r="E25" s="622"/>
      <c r="F25" s="623">
        <v>0</v>
      </c>
      <c r="G25" s="623"/>
    </row>
    <row r="26" spans="2:7" ht="15.75" thickBot="1" x14ac:dyDescent="0.3">
      <c r="B26" s="384"/>
      <c r="C26" s="385" t="s">
        <v>1138</v>
      </c>
      <c r="D26" s="753">
        <f>SUM(D16:D25)</f>
        <v>0</v>
      </c>
      <c r="E26" s="630">
        <f>SUM(E16:E25)</f>
        <v>2220290</v>
      </c>
      <c r="F26" s="631">
        <f>SUM(F16:F25)</f>
        <v>2220290</v>
      </c>
      <c r="G26" s="631"/>
    </row>
    <row r="27" spans="2:7" x14ac:dyDescent="0.25">
      <c r="B27" s="373">
        <v>22020300</v>
      </c>
      <c r="C27" s="374" t="s">
        <v>58</v>
      </c>
      <c r="D27" s="754"/>
      <c r="E27" s="618"/>
      <c r="F27" s="619"/>
      <c r="G27" s="619"/>
    </row>
    <row r="28" spans="2:7" hidden="1" x14ac:dyDescent="0.25">
      <c r="B28" s="377">
        <v>22020301</v>
      </c>
      <c r="C28" s="378" t="s">
        <v>1139</v>
      </c>
      <c r="D28" s="752" t="str">
        <f t="shared" ref="D28:D40" si="1">B28&amp;" - "&amp;C28</f>
        <v>22020301 - OFFICE STATIONERIES / COMPUTER CONSUMABLES</v>
      </c>
      <c r="E28" s="622"/>
      <c r="F28" s="623">
        <v>0</v>
      </c>
      <c r="G28" s="623"/>
    </row>
    <row r="29" spans="2:7" ht="14.25" hidden="1" customHeight="1" x14ac:dyDescent="0.25">
      <c r="B29" s="377">
        <v>22020302</v>
      </c>
      <c r="C29" s="378" t="s">
        <v>1140</v>
      </c>
      <c r="D29" s="752" t="str">
        <f t="shared" si="1"/>
        <v>22020302 - BOOKS</v>
      </c>
      <c r="E29" s="622"/>
      <c r="F29" s="623">
        <v>0</v>
      </c>
      <c r="G29" s="623"/>
    </row>
    <row r="30" spans="2:7" ht="14.25" hidden="1" customHeight="1" x14ac:dyDescent="0.25">
      <c r="B30" s="377">
        <v>22020303</v>
      </c>
      <c r="C30" s="378" t="s">
        <v>1141</v>
      </c>
      <c r="D30" s="752" t="str">
        <f t="shared" si="1"/>
        <v>22020303 - NEWSPAPERS</v>
      </c>
      <c r="E30" s="622"/>
      <c r="F30" s="623">
        <v>0</v>
      </c>
      <c r="G30" s="623"/>
    </row>
    <row r="31" spans="2:7" ht="14.25" hidden="1" customHeight="1" x14ac:dyDescent="0.25">
      <c r="B31" s="377">
        <v>22020304</v>
      </c>
      <c r="C31" s="378" t="s">
        <v>1142</v>
      </c>
      <c r="D31" s="752" t="str">
        <f t="shared" si="1"/>
        <v>22020304 - MAGAZINES &amp; PERIODICALS</v>
      </c>
      <c r="E31" s="622"/>
      <c r="F31" s="623">
        <v>0</v>
      </c>
      <c r="G31" s="623"/>
    </row>
    <row r="32" spans="2:7" ht="14.25" hidden="1" customHeight="1" x14ac:dyDescent="0.25">
      <c r="B32" s="377">
        <v>22020305</v>
      </c>
      <c r="C32" s="378" t="s">
        <v>1143</v>
      </c>
      <c r="D32" s="752" t="str">
        <f t="shared" si="1"/>
        <v>22020305 - PRINTING OF NON SECURITY DOCUMENTS</v>
      </c>
      <c r="E32" s="622"/>
      <c r="F32" s="623">
        <v>0</v>
      </c>
      <c r="G32" s="623"/>
    </row>
    <row r="33" spans="2:7" hidden="1" x14ac:dyDescent="0.25">
      <c r="B33" s="377">
        <v>22020306</v>
      </c>
      <c r="C33" s="378" t="s">
        <v>1144</v>
      </c>
      <c r="D33" s="752" t="str">
        <f t="shared" si="1"/>
        <v>22020306 - PRINTING OF SECURITY DOCUMENTS</v>
      </c>
      <c r="E33" s="622"/>
      <c r="F33" s="623">
        <v>0</v>
      </c>
      <c r="G33" s="623"/>
    </row>
    <row r="34" spans="2:7" x14ac:dyDescent="0.25">
      <c r="B34" s="377">
        <v>22020307</v>
      </c>
      <c r="C34" s="378" t="s">
        <v>1145</v>
      </c>
      <c r="D34" s="752" t="str">
        <f t="shared" si="1"/>
        <v>22020307 - DRUGS/LABORATORY/MEDICAL SUPPLIES</v>
      </c>
      <c r="E34" s="622">
        <v>39000000</v>
      </c>
      <c r="F34" s="623">
        <v>21000000</v>
      </c>
      <c r="G34" s="623">
        <v>21000000</v>
      </c>
    </row>
    <row r="35" spans="2:7" hidden="1" x14ac:dyDescent="0.25">
      <c r="B35" s="377">
        <v>22020308</v>
      </c>
      <c r="C35" s="378" t="s">
        <v>1146</v>
      </c>
      <c r="D35" s="752" t="str">
        <f t="shared" si="1"/>
        <v>22020308 - FIELD &amp; CAMPING MATERIALS SUPPLIES</v>
      </c>
      <c r="E35" s="622"/>
      <c r="F35" s="623">
        <v>0</v>
      </c>
      <c r="G35" s="623"/>
    </row>
    <row r="36" spans="2:7" hidden="1" x14ac:dyDescent="0.25">
      <c r="B36" s="377">
        <v>22020309</v>
      </c>
      <c r="C36" s="378" t="s">
        <v>1147</v>
      </c>
      <c r="D36" s="752" t="str">
        <f t="shared" si="1"/>
        <v>22020309 - UNIFORMS &amp; OTHER CLOTHING</v>
      </c>
      <c r="E36" s="622"/>
      <c r="F36" s="623">
        <v>0</v>
      </c>
      <c r="G36" s="623"/>
    </row>
    <row r="37" spans="2:7" hidden="1" x14ac:dyDescent="0.25">
      <c r="B37" s="377">
        <v>22020310</v>
      </c>
      <c r="C37" s="378" t="s">
        <v>1148</v>
      </c>
      <c r="D37" s="752" t="str">
        <f t="shared" si="1"/>
        <v>22020310 - TEACHING AIDS / INSTRUCTION MATERIALS</v>
      </c>
      <c r="E37" s="622"/>
      <c r="F37" s="623">
        <v>0</v>
      </c>
      <c r="G37" s="623"/>
    </row>
    <row r="38" spans="2:7" ht="15.75" thickBot="1" x14ac:dyDescent="0.3">
      <c r="B38" s="377">
        <v>22020311</v>
      </c>
      <c r="C38" s="378" t="s">
        <v>1149</v>
      </c>
      <c r="D38" s="752" t="str">
        <f t="shared" si="1"/>
        <v>22020311 - FOOD STUFF / CATERING MATERIALS SUPPLIES</v>
      </c>
      <c r="E38" s="622">
        <v>5000000</v>
      </c>
      <c r="F38" s="623">
        <v>1000000</v>
      </c>
      <c r="G38" s="623"/>
    </row>
    <row r="39" spans="2:7" ht="15.75" hidden="1" thickBot="1" x14ac:dyDescent="0.3">
      <c r="B39" s="377">
        <v>22020312</v>
      </c>
      <c r="C39" s="378" t="s">
        <v>1150</v>
      </c>
      <c r="D39" s="752" t="str">
        <f t="shared" si="1"/>
        <v>22020312 - PRODUCTION, PUBLICATION AND CIRCULATION OF ANNUAL FINANCIAL STATEMENTS</v>
      </c>
      <c r="E39" s="622"/>
      <c r="F39" s="623">
        <v>0</v>
      </c>
      <c r="G39" s="623"/>
    </row>
    <row r="40" spans="2:7" ht="15.75" hidden="1" thickBot="1" x14ac:dyDescent="0.3">
      <c r="B40" s="377">
        <v>22020313</v>
      </c>
      <c r="C40" s="378" t="s">
        <v>1151</v>
      </c>
      <c r="D40" s="752" t="str">
        <f t="shared" si="1"/>
        <v>22020313 - PRODUCTION OF REPORTS TO PUBLIC ACCOUNTS COMMITTEE</v>
      </c>
      <c r="E40" s="622"/>
      <c r="F40" s="623">
        <v>0</v>
      </c>
      <c r="G40" s="623"/>
    </row>
    <row r="41" spans="2:7" ht="15.75" thickBot="1" x14ac:dyDescent="0.3">
      <c r="B41" s="384"/>
      <c r="C41" s="385" t="s">
        <v>1152</v>
      </c>
      <c r="D41" s="753">
        <f>SUM(D28:D40)</f>
        <v>0</v>
      </c>
      <c r="E41" s="630">
        <f>SUM(E28:E40)</f>
        <v>44000000</v>
      </c>
      <c r="F41" s="631">
        <f>SUM(F28:F40)</f>
        <v>22000000</v>
      </c>
      <c r="G41" s="631">
        <f>SUM(G28:G40)</f>
        <v>21000000</v>
      </c>
    </row>
    <row r="42" spans="2:7" x14ac:dyDescent="0.25">
      <c r="B42" s="373">
        <v>22020400</v>
      </c>
      <c r="C42" s="374" t="s">
        <v>60</v>
      </c>
      <c r="D42" s="754"/>
      <c r="E42" s="618"/>
      <c r="F42" s="619"/>
      <c r="G42" s="619"/>
    </row>
    <row r="43" spans="2:7" x14ac:dyDescent="0.25">
      <c r="B43" s="377">
        <v>22020401</v>
      </c>
      <c r="C43" s="378" t="s">
        <v>1153</v>
      </c>
      <c r="D43" s="752" t="str">
        <f t="shared" ref="D43:D55" si="2">B43&amp;" - "&amp;C43</f>
        <v>22020401 - MAINTENANCE OF MOTOR VEHICLE / TRANSPORT EQUIPMENT</v>
      </c>
      <c r="E43" s="622">
        <v>10629710</v>
      </c>
      <c r="F43" s="623">
        <v>10629710</v>
      </c>
      <c r="G43" s="623"/>
    </row>
    <row r="44" spans="2:7" x14ac:dyDescent="0.25">
      <c r="B44" s="377">
        <v>22020402</v>
      </c>
      <c r="C44" s="378" t="s">
        <v>1154</v>
      </c>
      <c r="D44" s="752" t="str">
        <f t="shared" si="2"/>
        <v xml:space="preserve">22020402 - MAINTENANCE OF OFFICE FURNITURE </v>
      </c>
      <c r="E44" s="622">
        <v>7000000</v>
      </c>
      <c r="F44" s="623">
        <v>3000000</v>
      </c>
      <c r="G44" s="623"/>
    </row>
    <row r="45" spans="2:7" x14ac:dyDescent="0.25">
      <c r="B45" s="377">
        <v>22020403</v>
      </c>
      <c r="C45" s="378" t="s">
        <v>1155</v>
      </c>
      <c r="D45" s="752" t="str">
        <f t="shared" si="2"/>
        <v>22020403 - MAINTENANCE OF OFFICE BUILDING / RESIDENTIAL QTRS</v>
      </c>
      <c r="E45" s="622">
        <v>12000000</v>
      </c>
      <c r="F45" s="623">
        <v>12000000</v>
      </c>
      <c r="G45" s="623"/>
    </row>
    <row r="46" spans="2:7" hidden="1" x14ac:dyDescent="0.25">
      <c r="B46" s="377">
        <v>22020404</v>
      </c>
      <c r="C46" s="378" t="s">
        <v>1156</v>
      </c>
      <c r="D46" s="752" t="str">
        <f t="shared" si="2"/>
        <v>22020404 - MAINTENANCE OF OFFICE / IT EQUIPMENTS</v>
      </c>
      <c r="E46" s="622"/>
      <c r="F46" s="623">
        <v>0</v>
      </c>
      <c r="G46" s="623"/>
    </row>
    <row r="47" spans="2:7" x14ac:dyDescent="0.25">
      <c r="B47" s="377">
        <v>22020405</v>
      </c>
      <c r="C47" s="378" t="s">
        <v>1157</v>
      </c>
      <c r="D47" s="752" t="str">
        <f t="shared" si="2"/>
        <v>22020405 - MAINTENANCE OF PLANTS/GENERATORS</v>
      </c>
      <c r="E47" s="622">
        <v>5000000</v>
      </c>
      <c r="F47" s="623">
        <v>2000000</v>
      </c>
      <c r="G47" s="623"/>
    </row>
    <row r="48" spans="2:7" ht="15.75" thickBot="1" x14ac:dyDescent="0.3">
      <c r="B48" s="377">
        <v>22020406</v>
      </c>
      <c r="C48" s="378" t="s">
        <v>1158</v>
      </c>
      <c r="D48" s="752" t="str">
        <f t="shared" si="2"/>
        <v>22020406 - OTHER MAINTENANCE SERVICES</v>
      </c>
      <c r="E48" s="622">
        <v>12000000</v>
      </c>
      <c r="F48" s="623">
        <v>4000000</v>
      </c>
      <c r="G48" s="623"/>
    </row>
    <row r="49" spans="2:7" ht="15.75" hidden="1" thickBot="1" x14ac:dyDescent="0.3">
      <c r="B49" s="377">
        <v>22020407</v>
      </c>
      <c r="C49" s="378" t="s">
        <v>1159</v>
      </c>
      <c r="D49" s="752" t="str">
        <f t="shared" si="2"/>
        <v>22020407 - MAINTENANCE OF AIRCRAFTS</v>
      </c>
      <c r="E49" s="622"/>
      <c r="F49" s="623">
        <v>0</v>
      </c>
      <c r="G49" s="623"/>
    </row>
    <row r="50" spans="2:7" ht="15.75" hidden="1" thickBot="1" x14ac:dyDescent="0.3">
      <c r="B50" s="377">
        <v>22020408</v>
      </c>
      <c r="C50" s="378" t="s">
        <v>1161</v>
      </c>
      <c r="D50" s="752" t="str">
        <f t="shared" si="2"/>
        <v>22020408 - MAINTENANCE OF SEA BOATS</v>
      </c>
      <c r="E50" s="622"/>
      <c r="F50" s="623">
        <v>0</v>
      </c>
      <c r="G50" s="623"/>
    </row>
    <row r="51" spans="2:7" ht="15.75" hidden="1" thickBot="1" x14ac:dyDescent="0.3">
      <c r="B51" s="377">
        <v>22020409</v>
      </c>
      <c r="C51" s="378" t="s">
        <v>1162</v>
      </c>
      <c r="D51" s="752" t="str">
        <f t="shared" si="2"/>
        <v>22020409 - MAINTENANCE OF RAILWAY EQUIPMENTS</v>
      </c>
      <c r="E51" s="622"/>
      <c r="F51" s="623">
        <v>0</v>
      </c>
      <c r="G51" s="623"/>
    </row>
    <row r="52" spans="2:7" ht="15.75" hidden="1" thickBot="1" x14ac:dyDescent="0.3">
      <c r="B52" s="377">
        <v>22020410</v>
      </c>
      <c r="C52" s="378" t="s">
        <v>1163</v>
      </c>
      <c r="D52" s="752" t="str">
        <f t="shared" si="2"/>
        <v>22020410 - MAINTENANCE OF STREET LIGHTINGS</v>
      </c>
      <c r="E52" s="622"/>
      <c r="F52" s="623">
        <v>0</v>
      </c>
      <c r="G52" s="623"/>
    </row>
    <row r="53" spans="2:7" ht="15.75" hidden="1" thickBot="1" x14ac:dyDescent="0.3">
      <c r="B53" s="377">
        <v>22020411</v>
      </c>
      <c r="C53" s="378" t="s">
        <v>1164</v>
      </c>
      <c r="D53" s="752" t="str">
        <f t="shared" si="2"/>
        <v>22020411 - MAINTENANCE OF COMMUNICATION EQUIPMENTS</v>
      </c>
      <c r="E53" s="622"/>
      <c r="F53" s="623">
        <v>0</v>
      </c>
      <c r="G53" s="623"/>
    </row>
    <row r="54" spans="2:7" ht="15.75" hidden="1" thickBot="1" x14ac:dyDescent="0.3">
      <c r="B54" s="377">
        <v>22020412</v>
      </c>
      <c r="C54" s="378" t="s">
        <v>1165</v>
      </c>
      <c r="D54" s="752" t="str">
        <f t="shared" si="2"/>
        <v>22020412 - MAINTENANCE OF MARKETS/PUBLIC PLACES</v>
      </c>
      <c r="E54" s="622"/>
      <c r="F54" s="623">
        <v>0</v>
      </c>
      <c r="G54" s="623"/>
    </row>
    <row r="55" spans="2:7" ht="15.75" hidden="1" thickBot="1" x14ac:dyDescent="0.3">
      <c r="B55" s="377">
        <v>22020413</v>
      </c>
      <c r="C55" s="378" t="s">
        <v>1166</v>
      </c>
      <c r="D55" s="752" t="str">
        <f t="shared" si="2"/>
        <v>22020413 - MINOR ROAD MAINTENANCE</v>
      </c>
      <c r="E55" s="622"/>
      <c r="F55" s="623">
        <v>0</v>
      </c>
      <c r="G55" s="623"/>
    </row>
    <row r="56" spans="2:7" ht="15.75" thickBot="1" x14ac:dyDescent="0.3">
      <c r="B56" s="384"/>
      <c r="C56" s="385" t="s">
        <v>1167</v>
      </c>
      <c r="D56" s="753">
        <f>SUM(D43:D55)</f>
        <v>0</v>
      </c>
      <c r="E56" s="630">
        <f>SUM(E43:E55)</f>
        <v>46629710</v>
      </c>
      <c r="F56" s="631">
        <f>SUM(F43:F55)</f>
        <v>31629710</v>
      </c>
      <c r="G56" s="631"/>
    </row>
    <row r="57" spans="2:7" x14ac:dyDescent="0.25">
      <c r="B57" s="373">
        <v>22020500</v>
      </c>
      <c r="C57" s="374" t="s">
        <v>62</v>
      </c>
      <c r="D57" s="754"/>
      <c r="E57" s="618"/>
      <c r="F57" s="619"/>
      <c r="G57" s="619"/>
    </row>
    <row r="58" spans="2:7" x14ac:dyDescent="0.25">
      <c r="B58" s="377">
        <v>22020501</v>
      </c>
      <c r="C58" s="378" t="s">
        <v>1168</v>
      </c>
      <c r="D58" s="752" t="str">
        <f>B58&amp;" - "&amp;C58</f>
        <v xml:space="preserve">22020501 - LOCAL TRAINING </v>
      </c>
      <c r="E58" s="622">
        <v>2000000</v>
      </c>
      <c r="F58" s="623">
        <v>2000000</v>
      </c>
      <c r="G58" s="623"/>
    </row>
    <row r="59" spans="2:7" ht="15.75" thickBot="1" x14ac:dyDescent="0.3">
      <c r="B59" s="377">
        <v>22020502</v>
      </c>
      <c r="C59" s="378" t="s">
        <v>1169</v>
      </c>
      <c r="D59" s="752" t="str">
        <f>B59&amp;" - "&amp;C59</f>
        <v xml:space="preserve">22020502 - INTERNATIONAL  TRAINING </v>
      </c>
      <c r="E59" s="622"/>
      <c r="F59" s="623">
        <v>0</v>
      </c>
      <c r="G59" s="623"/>
    </row>
    <row r="60" spans="2:7" ht="15.75" thickBot="1" x14ac:dyDescent="0.3">
      <c r="B60" s="384"/>
      <c r="C60" s="385" t="s">
        <v>1170</v>
      </c>
      <c r="D60" s="753">
        <f>SUM(D58:D59)</f>
        <v>0</v>
      </c>
      <c r="E60" s="630">
        <f>SUM(E58:E59)</f>
        <v>2000000</v>
      </c>
      <c r="F60" s="631">
        <f>SUM(F58:F59)</f>
        <v>2000000</v>
      </c>
      <c r="G60" s="631"/>
    </row>
    <row r="61" spans="2:7" x14ac:dyDescent="0.25">
      <c r="B61" s="373">
        <v>22020600</v>
      </c>
      <c r="C61" s="374" t="s">
        <v>64</v>
      </c>
      <c r="D61" s="754"/>
      <c r="E61" s="618"/>
      <c r="F61" s="619"/>
      <c r="G61" s="619"/>
    </row>
    <row r="62" spans="2:7" hidden="1" x14ac:dyDescent="0.25">
      <c r="B62" s="377">
        <v>22020601</v>
      </c>
      <c r="C62" s="378" t="s">
        <v>1171</v>
      </c>
      <c r="D62" s="752" t="str">
        <f t="shared" ref="D62:D68" si="3">B62&amp;" - "&amp;C62</f>
        <v>22020601 - SECURITY SERVICES</v>
      </c>
      <c r="E62" s="622"/>
      <c r="F62" s="623">
        <v>0</v>
      </c>
      <c r="G62" s="623"/>
    </row>
    <row r="63" spans="2:7" hidden="1" x14ac:dyDescent="0.25">
      <c r="B63" s="377">
        <v>22020602</v>
      </c>
      <c r="C63" s="378" t="s">
        <v>1172</v>
      </c>
      <c r="D63" s="752" t="str">
        <f t="shared" si="3"/>
        <v>22020602 - OFFICE RENT</v>
      </c>
      <c r="E63" s="622"/>
      <c r="F63" s="623">
        <v>0</v>
      </c>
      <c r="G63" s="623"/>
    </row>
    <row r="64" spans="2:7" hidden="1" x14ac:dyDescent="0.25">
      <c r="B64" s="377">
        <v>22020603</v>
      </c>
      <c r="C64" s="378" t="s">
        <v>1173</v>
      </c>
      <c r="D64" s="752" t="str">
        <f t="shared" si="3"/>
        <v>22020603 - RESIDENTIAL RENT</v>
      </c>
      <c r="E64" s="622"/>
      <c r="F64" s="623">
        <v>0</v>
      </c>
      <c r="G64" s="623"/>
    </row>
    <row r="65" spans="2:7" ht="15.75" thickBot="1" x14ac:dyDescent="0.3">
      <c r="B65" s="377">
        <v>22020604</v>
      </c>
      <c r="C65" s="378" t="s">
        <v>1174</v>
      </c>
      <c r="D65" s="752" t="str">
        <f t="shared" si="3"/>
        <v>22020604 - SECURITY VOTE (INCLUDING OPERATIONS)</v>
      </c>
      <c r="E65" s="622">
        <v>1150000</v>
      </c>
      <c r="F65" s="623">
        <v>150000</v>
      </c>
      <c r="G65" s="623"/>
    </row>
    <row r="66" spans="2:7" ht="15.75" hidden="1" thickBot="1" x14ac:dyDescent="0.3">
      <c r="B66" s="377">
        <v>22020605</v>
      </c>
      <c r="C66" s="378" t="s">
        <v>1175</v>
      </c>
      <c r="D66" s="752" t="str">
        <f t="shared" si="3"/>
        <v>22020605 - CLEANING &amp; FUMIGATION SERVICES</v>
      </c>
      <c r="E66" s="622"/>
      <c r="F66" s="623">
        <v>0</v>
      </c>
      <c r="G66" s="623"/>
    </row>
    <row r="67" spans="2:7" ht="15.75" hidden="1" thickBot="1" x14ac:dyDescent="0.3">
      <c r="B67" s="377">
        <v>22020606</v>
      </c>
      <c r="C67" s="378" t="s">
        <v>1176</v>
      </c>
      <c r="D67" s="752" t="str">
        <f t="shared" si="3"/>
        <v>22020606 - LAND USE CHARGES</v>
      </c>
      <c r="E67" s="622"/>
      <c r="F67" s="623">
        <v>0</v>
      </c>
      <c r="G67" s="623"/>
    </row>
    <row r="68" spans="2:7" ht="15.75" hidden="1" thickBot="1" x14ac:dyDescent="0.3">
      <c r="B68" s="377">
        <v>22020607</v>
      </c>
      <c r="C68" s="378" t="s">
        <v>1177</v>
      </c>
      <c r="D68" s="752" t="str">
        <f t="shared" si="3"/>
        <v>22020607 - RESCUE SERVICES</v>
      </c>
      <c r="E68" s="622"/>
      <c r="F68" s="623">
        <v>0</v>
      </c>
      <c r="G68" s="623"/>
    </row>
    <row r="69" spans="2:7" ht="15.75" thickBot="1" x14ac:dyDescent="0.3">
      <c r="B69" s="384"/>
      <c r="C69" s="385" t="s">
        <v>1178</v>
      </c>
      <c r="D69" s="753">
        <f>SUM(D62:D68)</f>
        <v>0</v>
      </c>
      <c r="E69" s="630">
        <f>SUM(E62:E68)</f>
        <v>1150000</v>
      </c>
      <c r="F69" s="631">
        <f>SUM(F62:F68)</f>
        <v>150000</v>
      </c>
      <c r="G69" s="631"/>
    </row>
    <row r="70" spans="2:7" hidden="1" x14ac:dyDescent="0.25">
      <c r="B70" s="373">
        <v>22020700</v>
      </c>
      <c r="C70" s="374" t="s">
        <v>66</v>
      </c>
      <c r="D70" s="754"/>
      <c r="E70" s="618"/>
      <c r="F70" s="619"/>
      <c r="G70" s="619"/>
    </row>
    <row r="71" spans="2:7" hidden="1" x14ac:dyDescent="0.25">
      <c r="B71" s="377">
        <v>22020701</v>
      </c>
      <c r="C71" s="378" t="s">
        <v>1179</v>
      </c>
      <c r="D71" s="752" t="str">
        <f t="shared" ref="D71:D79" si="4">B71&amp;" - "&amp;C71</f>
        <v>22020701 - FINANCIAL CONSULTING</v>
      </c>
      <c r="E71" s="622"/>
      <c r="F71" s="623">
        <v>0</v>
      </c>
      <c r="G71" s="623"/>
    </row>
    <row r="72" spans="2:7" hidden="1" x14ac:dyDescent="0.25">
      <c r="B72" s="377">
        <v>22020702</v>
      </c>
      <c r="C72" s="378" t="s">
        <v>1180</v>
      </c>
      <c r="D72" s="752" t="str">
        <f t="shared" si="4"/>
        <v>22020702 - INFORMATION TECHNOLOGY CONSULTING</v>
      </c>
      <c r="E72" s="622"/>
      <c r="F72" s="623">
        <v>0</v>
      </c>
      <c r="G72" s="623"/>
    </row>
    <row r="73" spans="2:7" hidden="1" x14ac:dyDescent="0.25">
      <c r="B73" s="377">
        <v>22020703</v>
      </c>
      <c r="C73" s="378" t="s">
        <v>1181</v>
      </c>
      <c r="D73" s="752" t="str">
        <f t="shared" si="4"/>
        <v>22020703 - LEGAL SERVICES</v>
      </c>
      <c r="E73" s="622"/>
      <c r="F73" s="623">
        <v>0</v>
      </c>
      <c r="G73" s="623"/>
    </row>
    <row r="74" spans="2:7" hidden="1" x14ac:dyDescent="0.25">
      <c r="B74" s="377">
        <v>22020704</v>
      </c>
      <c r="C74" s="378" t="s">
        <v>1182</v>
      </c>
      <c r="D74" s="752" t="str">
        <f t="shared" si="4"/>
        <v>22020704 - ENGINEERING SERVICES</v>
      </c>
      <c r="E74" s="622"/>
      <c r="F74" s="623">
        <v>0</v>
      </c>
      <c r="G74" s="623"/>
    </row>
    <row r="75" spans="2:7" hidden="1" x14ac:dyDescent="0.25">
      <c r="B75" s="377">
        <v>22020705</v>
      </c>
      <c r="C75" s="378" t="s">
        <v>1183</v>
      </c>
      <c r="D75" s="752" t="str">
        <f t="shared" si="4"/>
        <v>22020705 - ARCHITECTURAL SERVICES</v>
      </c>
      <c r="E75" s="622"/>
      <c r="F75" s="623">
        <v>0</v>
      </c>
      <c r="G75" s="623"/>
    </row>
    <row r="76" spans="2:7" hidden="1" x14ac:dyDescent="0.25">
      <c r="B76" s="377">
        <v>22020706</v>
      </c>
      <c r="C76" s="378" t="s">
        <v>1184</v>
      </c>
      <c r="D76" s="752" t="str">
        <f t="shared" si="4"/>
        <v>22020706 - SURVEYING SERVICES</v>
      </c>
      <c r="E76" s="622"/>
      <c r="F76" s="623">
        <v>0</v>
      </c>
      <c r="G76" s="623"/>
    </row>
    <row r="77" spans="2:7" hidden="1" x14ac:dyDescent="0.25">
      <c r="B77" s="377">
        <v>22020707</v>
      </c>
      <c r="C77" s="378" t="s">
        <v>1185</v>
      </c>
      <c r="D77" s="752" t="str">
        <f t="shared" si="4"/>
        <v>22020707 - AGRICULTURAL CONSULTING</v>
      </c>
      <c r="E77" s="622"/>
      <c r="F77" s="623">
        <v>0</v>
      </c>
      <c r="G77" s="623"/>
    </row>
    <row r="78" spans="2:7" hidden="1" x14ac:dyDescent="0.25">
      <c r="B78" s="377">
        <v>22020708</v>
      </c>
      <c r="C78" s="378" t="s">
        <v>1186</v>
      </c>
      <c r="D78" s="752" t="str">
        <f t="shared" si="4"/>
        <v>22020708 - MEDICAL CONSULTING</v>
      </c>
      <c r="E78" s="622"/>
      <c r="F78" s="623">
        <v>0</v>
      </c>
      <c r="G78" s="623"/>
    </row>
    <row r="79" spans="2:7" hidden="1" x14ac:dyDescent="0.25">
      <c r="B79" s="377">
        <v>22020709</v>
      </c>
      <c r="C79" s="378" t="s">
        <v>1187</v>
      </c>
      <c r="D79" s="752" t="str">
        <f t="shared" si="4"/>
        <v>22020709 - AUDITING OF ACCOUNTS</v>
      </c>
      <c r="E79" s="622"/>
      <c r="F79" s="623">
        <v>0</v>
      </c>
      <c r="G79" s="623"/>
    </row>
    <row r="80" spans="2:7" ht="15.75" hidden="1" thickBot="1" x14ac:dyDescent="0.3">
      <c r="B80" s="384"/>
      <c r="C80" s="385" t="s">
        <v>1188</v>
      </c>
      <c r="D80" s="753">
        <f>SUM(D71:D79)</f>
        <v>0</v>
      </c>
      <c r="E80" s="630">
        <f>SUM(E71:E79)</f>
        <v>0</v>
      </c>
      <c r="F80" s="631">
        <f>SUM(F71:F79)</f>
        <v>0</v>
      </c>
      <c r="G80" s="631"/>
    </row>
    <row r="81" spans="2:7" x14ac:dyDescent="0.25">
      <c r="B81" s="373">
        <v>22020800</v>
      </c>
      <c r="C81" s="374" t="s">
        <v>68</v>
      </c>
      <c r="D81" s="754"/>
      <c r="E81" s="618"/>
      <c r="F81" s="619"/>
      <c r="G81" s="619"/>
    </row>
    <row r="82" spans="2:7" x14ac:dyDescent="0.25">
      <c r="B82" s="377">
        <v>22020801</v>
      </c>
      <c r="C82" s="378" t="s">
        <v>1189</v>
      </c>
      <c r="D82" s="752" t="str">
        <f t="shared" ref="D82:D87" si="5">B82&amp;" - "&amp;C82</f>
        <v>22020801 - MOTOR VEHICLE  FUEL COST</v>
      </c>
      <c r="E82" s="622">
        <v>6000000</v>
      </c>
      <c r="F82" s="623">
        <v>3000000</v>
      </c>
      <c r="G82" s="623"/>
    </row>
    <row r="83" spans="2:7" hidden="1" x14ac:dyDescent="0.25">
      <c r="B83" s="377">
        <v>22020802</v>
      </c>
      <c r="C83" s="378" t="s">
        <v>1190</v>
      </c>
      <c r="D83" s="752" t="str">
        <f t="shared" si="5"/>
        <v>22020802 - OTHER TRANSPORT EQUIPMENT FUEL COST</v>
      </c>
      <c r="E83" s="622"/>
      <c r="F83" s="623">
        <v>0</v>
      </c>
      <c r="G83" s="623"/>
    </row>
    <row r="84" spans="2:7" ht="15.75" thickBot="1" x14ac:dyDescent="0.3">
      <c r="B84" s="377">
        <v>22020803</v>
      </c>
      <c r="C84" s="378" t="s">
        <v>1191</v>
      </c>
      <c r="D84" s="752" t="str">
        <f t="shared" si="5"/>
        <v>22020803 - PLANT / GENERATOR FUEL COST</v>
      </c>
      <c r="E84" s="622">
        <v>4000000</v>
      </c>
      <c r="F84" s="623">
        <v>1000000</v>
      </c>
      <c r="G84" s="623"/>
    </row>
    <row r="85" spans="2:7" ht="15.75" hidden="1" thickBot="1" x14ac:dyDescent="0.3">
      <c r="B85" s="377">
        <v>22020804</v>
      </c>
      <c r="C85" s="378" t="s">
        <v>1192</v>
      </c>
      <c r="D85" s="752" t="str">
        <f t="shared" si="5"/>
        <v>22020804 - AIRCRAFT FUEL COST</v>
      </c>
      <c r="E85" s="622"/>
      <c r="F85" s="623">
        <v>0</v>
      </c>
      <c r="G85" s="623"/>
    </row>
    <row r="86" spans="2:7" ht="15.75" hidden="1" thickBot="1" x14ac:dyDescent="0.3">
      <c r="B86" s="377">
        <v>22020805</v>
      </c>
      <c r="C86" s="378" t="s">
        <v>1193</v>
      </c>
      <c r="D86" s="752" t="str">
        <f t="shared" si="5"/>
        <v>22020805 - SEA BOAT FUEL COST</v>
      </c>
      <c r="E86" s="622"/>
      <c r="F86" s="623">
        <v>0</v>
      </c>
      <c r="G86" s="623"/>
    </row>
    <row r="87" spans="2:7" ht="15.75" hidden="1" thickBot="1" x14ac:dyDescent="0.3">
      <c r="B87" s="377">
        <v>22020806</v>
      </c>
      <c r="C87" s="378" t="s">
        <v>1194</v>
      </c>
      <c r="D87" s="752" t="str">
        <f t="shared" si="5"/>
        <v>22020806 - COOKING GAS/FUEL COST</v>
      </c>
      <c r="E87" s="622"/>
      <c r="F87" s="623">
        <v>0</v>
      </c>
      <c r="G87" s="623"/>
    </row>
    <row r="88" spans="2:7" ht="15.75" thickBot="1" x14ac:dyDescent="0.3">
      <c r="B88" s="384"/>
      <c r="C88" s="385" t="s">
        <v>1195</v>
      </c>
      <c r="D88" s="753">
        <f>SUM(D82:D87)</f>
        <v>0</v>
      </c>
      <c r="E88" s="630">
        <f>SUM(E82:E87)</f>
        <v>10000000</v>
      </c>
      <c r="F88" s="631">
        <f>SUM(F82:F87)</f>
        <v>4000000</v>
      </c>
      <c r="G88" s="631"/>
    </row>
    <row r="89" spans="2:7" hidden="1" x14ac:dyDescent="0.25">
      <c r="B89" s="373">
        <v>22020900</v>
      </c>
      <c r="C89" s="374" t="s">
        <v>70</v>
      </c>
      <c r="D89" s="754"/>
      <c r="E89" s="618"/>
      <c r="F89" s="619"/>
      <c r="G89" s="619"/>
    </row>
    <row r="90" spans="2:7" hidden="1" x14ac:dyDescent="0.25">
      <c r="B90" s="377">
        <v>22020901</v>
      </c>
      <c r="C90" s="378" t="s">
        <v>1196</v>
      </c>
      <c r="D90" s="752" t="str">
        <f t="shared" ref="D90:D96" si="6">B90&amp;" - "&amp;C90</f>
        <v>22020901 - BANK CHARGES (OTHER THAN INTEREST)</v>
      </c>
      <c r="E90" s="622"/>
      <c r="F90" s="623">
        <v>0</v>
      </c>
      <c r="G90" s="623"/>
    </row>
    <row r="91" spans="2:7" hidden="1" x14ac:dyDescent="0.25">
      <c r="B91" s="377">
        <v>22020902</v>
      </c>
      <c r="C91" s="378" t="s">
        <v>1197</v>
      </c>
      <c r="D91" s="752" t="str">
        <f t="shared" si="6"/>
        <v>22020902 - INSURANCE PREMIUM</v>
      </c>
      <c r="E91" s="622"/>
      <c r="F91" s="623">
        <v>0</v>
      </c>
      <c r="G91" s="623"/>
    </row>
    <row r="92" spans="2:7" hidden="1" x14ac:dyDescent="0.25">
      <c r="B92" s="377">
        <v>22020904</v>
      </c>
      <c r="C92" s="378" t="s">
        <v>1198</v>
      </c>
      <c r="D92" s="752" t="str">
        <f t="shared" si="6"/>
        <v>22020904 - OTHER  CRF BANK CHARGES</v>
      </c>
      <c r="E92" s="622"/>
      <c r="F92" s="623">
        <v>0</v>
      </c>
      <c r="G92" s="623"/>
    </row>
    <row r="93" spans="2:7" hidden="1" x14ac:dyDescent="0.25">
      <c r="B93" s="377">
        <v>22020905</v>
      </c>
      <c r="C93" s="378" t="s">
        <v>1199</v>
      </c>
      <c r="D93" s="752" t="str">
        <f t="shared" si="6"/>
        <v>22020905 - INTEREST/DISCOUNT ON FOREIGN LOAN</v>
      </c>
      <c r="E93" s="622"/>
      <c r="F93" s="623">
        <v>0</v>
      </c>
      <c r="G93" s="623"/>
    </row>
    <row r="94" spans="2:7" hidden="1" x14ac:dyDescent="0.25">
      <c r="B94" s="377">
        <v>22020906</v>
      </c>
      <c r="C94" s="378" t="s">
        <v>1200</v>
      </c>
      <c r="D94" s="752" t="str">
        <f t="shared" si="6"/>
        <v>22020906 - FOREIGN INTEREST/DISCOUNT-SHORT TERM BORROWINGS</v>
      </c>
      <c r="E94" s="622"/>
      <c r="F94" s="623">
        <v>0</v>
      </c>
      <c r="G94" s="623"/>
    </row>
    <row r="95" spans="2:7" hidden="1" x14ac:dyDescent="0.25">
      <c r="B95" s="377">
        <v>22020907</v>
      </c>
      <c r="C95" s="378" t="s">
        <v>1201</v>
      </c>
      <c r="D95" s="752" t="str">
        <f t="shared" si="6"/>
        <v>22020907 - DOMESTIC INTEREST/DISCOUNT-TREASURY BILL</v>
      </c>
      <c r="E95" s="622"/>
      <c r="F95" s="623">
        <v>0</v>
      </c>
      <c r="G95" s="623"/>
    </row>
    <row r="96" spans="2:7" hidden="1" x14ac:dyDescent="0.25">
      <c r="B96" s="377">
        <v>22020908</v>
      </c>
      <c r="C96" s="378" t="s">
        <v>1202</v>
      </c>
      <c r="D96" s="752" t="str">
        <f t="shared" si="6"/>
        <v>22020908 - DOMESTIC INTEREST/DISCOUNT-SHORT TERM BORROWINGS</v>
      </c>
      <c r="E96" s="622"/>
      <c r="F96" s="623">
        <v>0</v>
      </c>
      <c r="G96" s="623"/>
    </row>
    <row r="97" spans="2:7" ht="15.75" hidden="1" thickBot="1" x14ac:dyDescent="0.3">
      <c r="B97" s="384"/>
      <c r="C97" s="385" t="s">
        <v>1203</v>
      </c>
      <c r="D97" s="753">
        <f>SUM(D90:D96)</f>
        <v>0</v>
      </c>
      <c r="E97" s="630">
        <f>SUM(E90:E96)</f>
        <v>0</v>
      </c>
      <c r="F97" s="631">
        <f>SUM(F90:F96)</f>
        <v>0</v>
      </c>
      <c r="G97" s="631"/>
    </row>
    <row r="98" spans="2:7" x14ac:dyDescent="0.25">
      <c r="B98" s="373">
        <v>22021000</v>
      </c>
      <c r="C98" s="374" t="s">
        <v>72</v>
      </c>
      <c r="D98" s="754"/>
      <c r="E98" s="618"/>
      <c r="F98" s="619"/>
      <c r="G98" s="619"/>
    </row>
    <row r="99" spans="2:7" hidden="1" x14ac:dyDescent="0.25">
      <c r="B99" s="377">
        <v>22021001</v>
      </c>
      <c r="C99" s="378" t="s">
        <v>1204</v>
      </c>
      <c r="D99" s="752" t="str">
        <f t="shared" ref="D99:D112" si="7">B99&amp;" - "&amp;C99</f>
        <v>22021001 - REFRESHMENT &amp; MEALS</v>
      </c>
      <c r="E99" s="622"/>
      <c r="F99" s="623">
        <v>0</v>
      </c>
      <c r="G99" s="623"/>
    </row>
    <row r="100" spans="2:7" x14ac:dyDescent="0.25">
      <c r="B100" s="377">
        <v>22021002</v>
      </c>
      <c r="C100" s="378" t="s">
        <v>1205</v>
      </c>
      <c r="D100" s="752" t="str">
        <f t="shared" si="7"/>
        <v>22021002 - HONORARIUM &amp; SITTING ALLOWANCE</v>
      </c>
      <c r="E100" s="622">
        <v>2000000</v>
      </c>
      <c r="F100" s="623">
        <v>1000000</v>
      </c>
      <c r="G100" s="623"/>
    </row>
    <row r="101" spans="2:7" hidden="1" x14ac:dyDescent="0.25">
      <c r="B101" s="377">
        <v>22021003</v>
      </c>
      <c r="C101" s="378" t="s">
        <v>1206</v>
      </c>
      <c r="D101" s="752" t="str">
        <f t="shared" si="7"/>
        <v>22021003 - PUBLICITY &amp; ADVERTISEMENTS</v>
      </c>
      <c r="E101" s="622"/>
      <c r="F101" s="623">
        <v>0</v>
      </c>
      <c r="G101" s="623"/>
    </row>
    <row r="102" spans="2:7" hidden="1" x14ac:dyDescent="0.25">
      <c r="B102" s="377">
        <v>22021004</v>
      </c>
      <c r="C102" s="378" t="s">
        <v>1207</v>
      </c>
      <c r="D102" s="752" t="str">
        <f t="shared" si="7"/>
        <v>22021004 - MEDICAL EXPENSES-LOCAL</v>
      </c>
      <c r="E102" s="622"/>
      <c r="F102" s="623">
        <v>0</v>
      </c>
      <c r="G102" s="623"/>
    </row>
    <row r="103" spans="2:7" hidden="1" x14ac:dyDescent="0.25">
      <c r="B103" s="377">
        <v>22021006</v>
      </c>
      <c r="C103" s="378" t="s">
        <v>1208</v>
      </c>
      <c r="D103" s="752" t="str">
        <f t="shared" si="7"/>
        <v>22021006 - POSTAGES &amp; COURIER SERVICES</v>
      </c>
      <c r="E103" s="622"/>
      <c r="F103" s="623">
        <v>0</v>
      </c>
      <c r="G103" s="623"/>
    </row>
    <row r="104" spans="2:7" ht="15.75" thickBot="1" x14ac:dyDescent="0.3">
      <c r="B104" s="377">
        <v>22021007</v>
      </c>
      <c r="C104" s="378" t="s">
        <v>1209</v>
      </c>
      <c r="D104" s="752" t="str">
        <f t="shared" si="7"/>
        <v>22021007 - WELFARE PACKAGES</v>
      </c>
      <c r="E104" s="622">
        <v>2000000</v>
      </c>
      <c r="F104" s="623">
        <v>2000000</v>
      </c>
      <c r="G104" s="623"/>
    </row>
    <row r="105" spans="2:7" ht="15.75" hidden="1" thickBot="1" x14ac:dyDescent="0.3">
      <c r="B105" s="377">
        <v>22021008</v>
      </c>
      <c r="C105" s="378" t="s">
        <v>1210</v>
      </c>
      <c r="D105" s="752" t="str">
        <f t="shared" si="7"/>
        <v>22021008 - SUBSCRIPTION TO PROFESSIONAL BODIES</v>
      </c>
      <c r="E105" s="622"/>
      <c r="F105" s="623">
        <v>0</v>
      </c>
      <c r="G105" s="623"/>
    </row>
    <row r="106" spans="2:7" ht="15.75" hidden="1" thickBot="1" x14ac:dyDescent="0.3">
      <c r="B106" s="377">
        <v>22021009</v>
      </c>
      <c r="C106" s="378" t="s">
        <v>1211</v>
      </c>
      <c r="D106" s="752" t="str">
        <f t="shared" si="7"/>
        <v>22021009 - SPORTING ACTIVITIES</v>
      </c>
      <c r="E106" s="622"/>
      <c r="F106" s="623">
        <v>0</v>
      </c>
      <c r="G106" s="623"/>
    </row>
    <row r="107" spans="2:7" ht="15.75" hidden="1" thickBot="1" x14ac:dyDescent="0.3">
      <c r="B107" s="377">
        <v>22021010</v>
      </c>
      <c r="C107" s="378" t="s">
        <v>1212</v>
      </c>
      <c r="D107" s="752" t="str">
        <f t="shared" si="7"/>
        <v>22021010 - DIRECT TEACHING &amp; LABORATORY COST</v>
      </c>
      <c r="E107" s="622"/>
      <c r="F107" s="623">
        <v>0</v>
      </c>
      <c r="G107" s="623"/>
    </row>
    <row r="108" spans="2:7" ht="15.75" hidden="1" thickBot="1" x14ac:dyDescent="0.3">
      <c r="B108" s="377">
        <v>22021014</v>
      </c>
      <c r="C108" s="378" t="s">
        <v>1213</v>
      </c>
      <c r="D108" s="752" t="str">
        <f t="shared" si="7"/>
        <v>22021014 - ANNUAL BUDGET EXPENSES AND ADMINISTRATION</v>
      </c>
      <c r="E108" s="622"/>
      <c r="F108" s="623">
        <v>0</v>
      </c>
      <c r="G108" s="623"/>
    </row>
    <row r="109" spans="2:7" ht="15.75" hidden="1" thickBot="1" x14ac:dyDescent="0.3">
      <c r="B109" s="377">
        <v>22021020</v>
      </c>
      <c r="C109" s="378" t="s">
        <v>1214</v>
      </c>
      <c r="D109" s="752" t="str">
        <f t="shared" si="7"/>
        <v>22021020 - ELECTION-LOGISTICS SUPPORT</v>
      </c>
      <c r="E109" s="622"/>
      <c r="F109" s="623">
        <v>0</v>
      </c>
      <c r="G109" s="623"/>
    </row>
    <row r="110" spans="2:7" ht="15.75" hidden="1" thickBot="1" x14ac:dyDescent="0.3">
      <c r="B110" s="377">
        <v>22021037</v>
      </c>
      <c r="C110" s="378" t="s">
        <v>1215</v>
      </c>
      <c r="D110" s="752" t="str">
        <f t="shared" si="7"/>
        <v>22021037 - MARGIN FOR INCREASE IN COSTS</v>
      </c>
      <c r="E110" s="622"/>
      <c r="F110" s="623">
        <v>0</v>
      </c>
      <c r="G110" s="623"/>
    </row>
    <row r="111" spans="2:7" ht="15.75" hidden="1" thickBot="1" x14ac:dyDescent="0.3">
      <c r="B111" s="377">
        <v>22021041</v>
      </c>
      <c r="C111" s="378" t="s">
        <v>1216</v>
      </c>
      <c r="D111" s="752" t="str">
        <f t="shared" si="7"/>
        <v>22021041 - CONTINGENCY</v>
      </c>
      <c r="E111" s="622"/>
      <c r="F111" s="623">
        <v>0</v>
      </c>
      <c r="G111" s="623"/>
    </row>
    <row r="112" spans="2:7" ht="15.75" hidden="1" thickBot="1" x14ac:dyDescent="0.3">
      <c r="B112" s="377">
        <v>22021042</v>
      </c>
      <c r="C112" s="378" t="s">
        <v>1217</v>
      </c>
      <c r="D112" s="752" t="str">
        <f t="shared" si="7"/>
        <v>22021042 - RECURRENT ADJUSTMENT</v>
      </c>
      <c r="E112" s="622"/>
      <c r="F112" s="623">
        <v>0</v>
      </c>
      <c r="G112" s="623"/>
    </row>
    <row r="113" spans="2:7" ht="15.75" thickBot="1" x14ac:dyDescent="0.3">
      <c r="B113" s="384"/>
      <c r="C113" s="385" t="s">
        <v>1219</v>
      </c>
      <c r="D113" s="753">
        <f>SUM(D99:D112)</f>
        <v>0</v>
      </c>
      <c r="E113" s="630">
        <f>SUM(E99:E112)</f>
        <v>4000000</v>
      </c>
      <c r="F113" s="631">
        <f>SUM(F99:F112)</f>
        <v>3000000</v>
      </c>
      <c r="G113" s="631"/>
    </row>
    <row r="114" spans="2:7" ht="15.75" hidden="1" thickBot="1" x14ac:dyDescent="0.3">
      <c r="B114" s="373">
        <v>22030000</v>
      </c>
      <c r="C114" s="374" t="s">
        <v>1220</v>
      </c>
      <c r="D114" s="754"/>
      <c r="E114" s="618"/>
      <c r="F114" s="619"/>
      <c r="G114" s="619"/>
    </row>
    <row r="115" spans="2:7" ht="15.75" hidden="1" thickBot="1" x14ac:dyDescent="0.3">
      <c r="B115" s="373">
        <v>22030100</v>
      </c>
      <c r="C115" s="374" t="s">
        <v>74</v>
      </c>
      <c r="D115" s="754"/>
      <c r="E115" s="618"/>
      <c r="F115" s="619"/>
      <c r="G115" s="619"/>
    </row>
    <row r="116" spans="2:7" ht="15.75" hidden="1" thickBot="1" x14ac:dyDescent="0.3">
      <c r="B116" s="377">
        <v>22030101</v>
      </c>
      <c r="C116" s="378" t="s">
        <v>1221</v>
      </c>
      <c r="D116" s="752" t="str">
        <f t="shared" ref="D116:D123" si="8">B116&amp;" - "&amp;C116</f>
        <v>22030101 - MOTOR CYCLE ADVANCES</v>
      </c>
      <c r="E116" s="622"/>
      <c r="F116" s="623">
        <v>0</v>
      </c>
      <c r="G116" s="623"/>
    </row>
    <row r="117" spans="2:7" ht="15.75" hidden="1" thickBot="1" x14ac:dyDescent="0.3">
      <c r="B117" s="377">
        <v>22030102</v>
      </c>
      <c r="C117" s="378" t="s">
        <v>1222</v>
      </c>
      <c r="D117" s="752" t="str">
        <f t="shared" si="8"/>
        <v>22030102 - BICYCLE ADVANCES</v>
      </c>
      <c r="E117" s="622"/>
      <c r="F117" s="623">
        <v>0</v>
      </c>
      <c r="G117" s="623"/>
    </row>
    <row r="118" spans="2:7" ht="15.75" hidden="1" thickBot="1" x14ac:dyDescent="0.3">
      <c r="B118" s="377">
        <v>22030103</v>
      </c>
      <c r="C118" s="378" t="s">
        <v>1223</v>
      </c>
      <c r="D118" s="752" t="str">
        <f t="shared" si="8"/>
        <v>22030103 - REFURBISHING ADVANCES</v>
      </c>
      <c r="E118" s="622"/>
      <c r="F118" s="623">
        <v>0</v>
      </c>
      <c r="G118" s="623"/>
    </row>
    <row r="119" spans="2:7" ht="15.75" hidden="1" thickBot="1" x14ac:dyDescent="0.3">
      <c r="B119" s="377">
        <v>22030104</v>
      </c>
      <c r="C119" s="378" t="s">
        <v>1224</v>
      </c>
      <c r="D119" s="752" t="str">
        <f t="shared" si="8"/>
        <v>22030104 - CORRESPONDENCE ADVANCES</v>
      </c>
      <c r="E119" s="622"/>
      <c r="F119" s="623">
        <v>0</v>
      </c>
      <c r="G119" s="623"/>
    </row>
    <row r="120" spans="2:7" ht="15.75" hidden="1" thickBot="1" x14ac:dyDescent="0.3">
      <c r="B120" s="377">
        <v>22030105</v>
      </c>
      <c r="C120" s="378" t="s">
        <v>1225</v>
      </c>
      <c r="D120" s="752" t="str">
        <f t="shared" si="8"/>
        <v>22030105 - SPECTACLE ADVANCES</v>
      </c>
      <c r="E120" s="622"/>
      <c r="F120" s="623">
        <v>0</v>
      </c>
      <c r="G120" s="623"/>
    </row>
    <row r="121" spans="2:7" ht="15.75" hidden="1" thickBot="1" x14ac:dyDescent="0.3">
      <c r="B121" s="377">
        <v>22030106</v>
      </c>
      <c r="C121" s="378" t="s">
        <v>688</v>
      </c>
      <c r="D121" s="752" t="str">
        <f t="shared" si="8"/>
        <v>22030106 - MOTOR VEHICLE ADVANCES</v>
      </c>
      <c r="E121" s="622"/>
      <c r="F121" s="623">
        <v>0</v>
      </c>
      <c r="G121" s="623"/>
    </row>
    <row r="122" spans="2:7" ht="15.75" hidden="1" thickBot="1" x14ac:dyDescent="0.3">
      <c r="B122" s="377">
        <v>22030107</v>
      </c>
      <c r="C122" s="378" t="s">
        <v>1226</v>
      </c>
      <c r="D122" s="752" t="str">
        <f t="shared" si="8"/>
        <v>22030107 - FURNISHING ADVANCES</v>
      </c>
      <c r="E122" s="622"/>
      <c r="F122" s="623">
        <v>0</v>
      </c>
      <c r="G122" s="623"/>
    </row>
    <row r="123" spans="2:7" ht="15.75" hidden="1" thickBot="1" x14ac:dyDescent="0.3">
      <c r="B123" s="377">
        <v>22030108</v>
      </c>
      <c r="C123" s="378" t="s">
        <v>1227</v>
      </c>
      <c r="D123" s="752" t="str">
        <f t="shared" si="8"/>
        <v>22030108 - HOUSING LOAN</v>
      </c>
      <c r="E123" s="622"/>
      <c r="F123" s="623">
        <v>0</v>
      </c>
      <c r="G123" s="623"/>
    </row>
    <row r="124" spans="2:7" ht="15.75" hidden="1" thickBot="1" x14ac:dyDescent="0.3">
      <c r="B124" s="384"/>
      <c r="C124" s="385" t="s">
        <v>1228</v>
      </c>
      <c r="D124" s="753">
        <f>SUM(D116:D123)</f>
        <v>0</v>
      </c>
      <c r="E124" s="630">
        <f>SUM(E116:E123)</f>
        <v>0</v>
      </c>
      <c r="F124" s="631">
        <f>SUM(F116:F123)</f>
        <v>0</v>
      </c>
      <c r="G124" s="631"/>
    </row>
    <row r="125" spans="2:7" ht="15.75" hidden="1" thickBot="1" x14ac:dyDescent="0.3">
      <c r="B125" s="373">
        <v>22040000</v>
      </c>
      <c r="C125" s="374" t="s">
        <v>1229</v>
      </c>
      <c r="D125" s="754"/>
      <c r="E125" s="618"/>
      <c r="F125" s="619"/>
      <c r="G125" s="619"/>
    </row>
    <row r="126" spans="2:7" ht="15.75" hidden="1" thickBot="1" x14ac:dyDescent="0.3">
      <c r="B126" s="373">
        <v>22040100</v>
      </c>
      <c r="C126" s="374" t="s">
        <v>76</v>
      </c>
      <c r="D126" s="754"/>
      <c r="E126" s="618"/>
      <c r="F126" s="619"/>
      <c r="G126" s="619"/>
    </row>
    <row r="127" spans="2:7" ht="15.75" hidden="1" thickBot="1" x14ac:dyDescent="0.3">
      <c r="B127" s="377">
        <v>22040101</v>
      </c>
      <c r="C127" s="378" t="s">
        <v>1231</v>
      </c>
      <c r="D127" s="752" t="str">
        <f t="shared" ref="D127:D133" si="9">B127&amp;" - "&amp;C127</f>
        <v>22040101 - GRANT TO OTHER STATE GOVERNMENTS - CURRENT</v>
      </c>
      <c r="E127" s="622"/>
      <c r="F127" s="623">
        <v>0</v>
      </c>
      <c r="G127" s="623"/>
    </row>
    <row r="128" spans="2:7" ht="15.75" hidden="1" thickBot="1" x14ac:dyDescent="0.3">
      <c r="B128" s="377">
        <v>22040103</v>
      </c>
      <c r="C128" s="378" t="s">
        <v>1232</v>
      </c>
      <c r="D128" s="752" t="str">
        <f t="shared" si="9"/>
        <v xml:space="preserve">22040103 - GRANT TO LOCAL GOVERNMENTS -CURRENT </v>
      </c>
      <c r="E128" s="622"/>
      <c r="F128" s="623">
        <v>0</v>
      </c>
      <c r="G128" s="623"/>
    </row>
    <row r="129" spans="2:7" ht="15.75" hidden="1" thickBot="1" x14ac:dyDescent="0.3">
      <c r="B129" s="377">
        <v>22040105</v>
      </c>
      <c r="C129" s="378" t="s">
        <v>1233</v>
      </c>
      <c r="D129" s="752" t="str">
        <f t="shared" si="9"/>
        <v>22040105 - GRANTS TO GOVERNMENT OWNED COMPANIES - CURRENT</v>
      </c>
      <c r="E129" s="622"/>
      <c r="F129" s="623">
        <v>0</v>
      </c>
      <c r="G129" s="623"/>
    </row>
    <row r="130" spans="2:7" ht="15.75" hidden="1" thickBot="1" x14ac:dyDescent="0.3">
      <c r="B130" s="377">
        <v>22040107</v>
      </c>
      <c r="C130" s="378" t="s">
        <v>1234</v>
      </c>
      <c r="D130" s="752" t="str">
        <f t="shared" si="9"/>
        <v>22040107 - GRANT TO PRIVATE COMPANIES - CURRENT</v>
      </c>
      <c r="E130" s="622"/>
      <c r="F130" s="623">
        <v>0</v>
      </c>
      <c r="G130" s="623"/>
    </row>
    <row r="131" spans="2:7" ht="15.75" hidden="1" thickBot="1" x14ac:dyDescent="0.3">
      <c r="B131" s="377">
        <v>22040109</v>
      </c>
      <c r="C131" s="378" t="s">
        <v>1235</v>
      </c>
      <c r="D131" s="752" t="str">
        <f t="shared" si="9"/>
        <v>22040109 - GRANTS TO COMMUNITIES/NGOs</v>
      </c>
      <c r="E131" s="622"/>
      <c r="F131" s="623">
        <v>0</v>
      </c>
      <c r="G131" s="623"/>
    </row>
    <row r="132" spans="2:7" ht="15.75" hidden="1" thickBot="1" x14ac:dyDescent="0.3">
      <c r="B132" s="377">
        <v>22040110</v>
      </c>
      <c r="C132" s="378" t="s">
        <v>1236</v>
      </c>
      <c r="D132" s="752" t="str">
        <f t="shared" si="9"/>
        <v>22040110 - GRANTS TO ACADEMIC INSTITUTIONS</v>
      </c>
      <c r="E132" s="622"/>
      <c r="F132" s="623">
        <v>0</v>
      </c>
      <c r="G132" s="623"/>
    </row>
    <row r="133" spans="2:7" ht="15.75" hidden="1" thickBot="1" x14ac:dyDescent="0.3">
      <c r="B133" s="377">
        <v>22040111</v>
      </c>
      <c r="C133" s="378" t="s">
        <v>1237</v>
      </c>
      <c r="D133" s="752" t="str">
        <f t="shared" si="9"/>
        <v>22040111 - CONTRIBUTION TO TRADITIONAL COUNCILS</v>
      </c>
      <c r="E133" s="622"/>
      <c r="F133" s="623">
        <v>0</v>
      </c>
      <c r="G133" s="623"/>
    </row>
    <row r="134" spans="2:7" ht="15.75" hidden="1" thickBot="1" x14ac:dyDescent="0.3">
      <c r="B134" s="384"/>
      <c r="C134" s="385" t="s">
        <v>1238</v>
      </c>
      <c r="D134" s="753">
        <f>SUM(D127:D133)</f>
        <v>0</v>
      </c>
      <c r="E134" s="630">
        <f>SUM(E127:E133)</f>
        <v>0</v>
      </c>
      <c r="F134" s="631">
        <f>SUM(F127:F133)</f>
        <v>0</v>
      </c>
      <c r="G134" s="631"/>
    </row>
    <row r="135" spans="2:7" ht="15.75" hidden="1" thickBot="1" x14ac:dyDescent="0.3">
      <c r="B135" s="373">
        <v>22040200</v>
      </c>
      <c r="C135" s="374" t="s">
        <v>78</v>
      </c>
      <c r="D135" s="754"/>
      <c r="E135" s="618"/>
      <c r="F135" s="619"/>
      <c r="G135" s="619"/>
    </row>
    <row r="136" spans="2:7" ht="15.75" hidden="1" thickBot="1" x14ac:dyDescent="0.3">
      <c r="B136" s="377">
        <v>22040203</v>
      </c>
      <c r="C136" s="378" t="s">
        <v>1239</v>
      </c>
      <c r="D136" s="752" t="str">
        <f>B136&amp;" - "&amp;C136</f>
        <v>22040203 - CONTRIBUTION TO INTERNATIONAL ORGANISATION</v>
      </c>
      <c r="E136" s="622"/>
      <c r="F136" s="623">
        <v>0</v>
      </c>
      <c r="G136" s="623"/>
    </row>
    <row r="137" spans="2:7" ht="15.75" hidden="1" thickBot="1" x14ac:dyDescent="0.3">
      <c r="B137" s="377">
        <v>22040204</v>
      </c>
      <c r="C137" s="378" t="s">
        <v>1240</v>
      </c>
      <c r="D137" s="752" t="str">
        <f>B137&amp;" - "&amp;C137</f>
        <v>22040204 - EXTERNAL FINANCIAL OBLIGATIONS</v>
      </c>
      <c r="E137" s="622"/>
      <c r="F137" s="623">
        <v>0</v>
      </c>
      <c r="G137" s="623"/>
    </row>
    <row r="138" spans="2:7" ht="15.75" hidden="1" thickBot="1" x14ac:dyDescent="0.3">
      <c r="B138" s="384"/>
      <c r="C138" s="385" t="s">
        <v>1241</v>
      </c>
      <c r="D138" s="753">
        <f>SUM(D136:D137)</f>
        <v>0</v>
      </c>
      <c r="E138" s="630">
        <f>SUM(E136:E137)</f>
        <v>0</v>
      </c>
      <c r="F138" s="631">
        <f>SUM(F136:F137)</f>
        <v>0</v>
      </c>
      <c r="G138" s="631"/>
    </row>
    <row r="139" spans="2:7" ht="15.75" hidden="1" thickBot="1" x14ac:dyDescent="0.3">
      <c r="B139" s="373">
        <v>22050000</v>
      </c>
      <c r="C139" s="374" t="s">
        <v>1242</v>
      </c>
      <c r="D139" s="754"/>
      <c r="E139" s="618"/>
      <c r="F139" s="619"/>
      <c r="G139" s="619"/>
    </row>
    <row r="140" spans="2:7" ht="15.75" hidden="1" thickBot="1" x14ac:dyDescent="0.3">
      <c r="B140" s="373">
        <v>22050100</v>
      </c>
      <c r="C140" s="374" t="s">
        <v>80</v>
      </c>
      <c r="D140" s="754"/>
      <c r="E140" s="618"/>
      <c r="F140" s="619"/>
      <c r="G140" s="619"/>
    </row>
    <row r="141" spans="2:7" ht="15.75" hidden="1" thickBot="1" x14ac:dyDescent="0.3">
      <c r="B141" s="377">
        <v>22050101</v>
      </c>
      <c r="C141" s="378" t="s">
        <v>1243</v>
      </c>
      <c r="D141" s="752" t="str">
        <f t="shared" ref="D141:D147" si="10">B141&amp;" - "&amp;C141</f>
        <v>22050101 - SUBSIDY TO GOVERNMENT OWNED COMPANIES</v>
      </c>
      <c r="E141" s="622"/>
      <c r="F141" s="623">
        <v>0</v>
      </c>
      <c r="G141" s="623"/>
    </row>
    <row r="142" spans="2:7" ht="15.75" hidden="1" thickBot="1" x14ac:dyDescent="0.3">
      <c r="B142" s="377">
        <v>22050102</v>
      </c>
      <c r="C142" s="378" t="s">
        <v>1244</v>
      </c>
      <c r="D142" s="752" t="str">
        <f t="shared" si="10"/>
        <v>22050102 - MEAL SUBSIDY</v>
      </c>
      <c r="E142" s="622"/>
      <c r="F142" s="623">
        <v>0</v>
      </c>
      <c r="G142" s="623"/>
    </row>
    <row r="143" spans="2:7" ht="15.75" hidden="1" thickBot="1" x14ac:dyDescent="0.3">
      <c r="B143" s="377">
        <v>22050104</v>
      </c>
      <c r="C143" s="378" t="s">
        <v>1245</v>
      </c>
      <c r="D143" s="752" t="str">
        <f t="shared" si="10"/>
        <v>22050104 - PETROLEUM/ENERGY SUBSIDY</v>
      </c>
      <c r="E143" s="622"/>
      <c r="F143" s="623">
        <v>0</v>
      </c>
      <c r="G143" s="623"/>
    </row>
    <row r="144" spans="2:7" ht="15.75" hidden="1" thickBot="1" x14ac:dyDescent="0.3">
      <c r="B144" s="377">
        <v>22050105</v>
      </c>
      <c r="C144" s="378" t="s">
        <v>1246</v>
      </c>
      <c r="D144" s="752" t="str">
        <f t="shared" si="10"/>
        <v>22050105 - EDUCATION SUBSIDY</v>
      </c>
      <c r="E144" s="622"/>
      <c r="F144" s="623">
        <v>0</v>
      </c>
      <c r="G144" s="623"/>
    </row>
    <row r="145" spans="2:7" ht="15.75" hidden="1" thickBot="1" x14ac:dyDescent="0.3">
      <c r="B145" s="377">
        <v>22050106</v>
      </c>
      <c r="C145" s="378" t="s">
        <v>1247</v>
      </c>
      <c r="D145" s="752" t="str">
        <f t="shared" si="10"/>
        <v>22050106 - AGRICULTURAL INPUTS SUBSIDY</v>
      </c>
      <c r="E145" s="622"/>
      <c r="F145" s="623">
        <v>0</v>
      </c>
      <c r="G145" s="623"/>
    </row>
    <row r="146" spans="2:7" ht="15.75" hidden="1" thickBot="1" x14ac:dyDescent="0.3">
      <c r="B146" s="377">
        <v>22050107</v>
      </c>
      <c r="C146" s="378" t="s">
        <v>1248</v>
      </c>
      <c r="D146" s="752" t="str">
        <f t="shared" si="10"/>
        <v>22050107 - HEALTH SUBSIDY</v>
      </c>
      <c r="E146" s="622"/>
      <c r="F146" s="623">
        <v>0</v>
      </c>
      <c r="G146" s="623"/>
    </row>
    <row r="147" spans="2:7" ht="15.75" hidden="1" thickBot="1" x14ac:dyDescent="0.3">
      <c r="B147" s="377">
        <v>22050108</v>
      </c>
      <c r="C147" s="378" t="s">
        <v>1249</v>
      </c>
      <c r="D147" s="752" t="str">
        <f t="shared" si="10"/>
        <v>22050108 - RELIGIOUS PILGRIMAGE SUBSIDY</v>
      </c>
      <c r="E147" s="622"/>
      <c r="F147" s="623">
        <v>0</v>
      </c>
      <c r="G147" s="623"/>
    </row>
    <row r="148" spans="2:7" ht="15.75" hidden="1" thickBot="1" x14ac:dyDescent="0.3">
      <c r="B148" s="384"/>
      <c r="C148" s="385" t="s">
        <v>1250</v>
      </c>
      <c r="D148" s="753">
        <f>SUM(D141:D147)</f>
        <v>0</v>
      </c>
      <c r="E148" s="630">
        <f>SUM(E141:E147)</f>
        <v>0</v>
      </c>
      <c r="F148" s="631">
        <f>SUM(F141:F147)</f>
        <v>0</v>
      </c>
      <c r="G148" s="631"/>
    </row>
    <row r="149" spans="2:7" ht="15.75" hidden="1" thickBot="1" x14ac:dyDescent="0.3">
      <c r="B149" s="373">
        <v>22050200</v>
      </c>
      <c r="C149" s="374" t="s">
        <v>82</v>
      </c>
      <c r="D149" s="752"/>
      <c r="E149" s="755"/>
      <c r="F149" s="623"/>
      <c r="G149" s="623"/>
    </row>
    <row r="150" spans="2:7" ht="15.75" hidden="1" thickBot="1" x14ac:dyDescent="0.3">
      <c r="B150" s="377">
        <v>22050201</v>
      </c>
      <c r="C150" s="378" t="s">
        <v>82</v>
      </c>
      <c r="D150" s="752" t="str">
        <f>B150&amp;" - "&amp;C150</f>
        <v xml:space="preserve">22050201 - SUBSIDY TO PRIVATE COMPANIES </v>
      </c>
      <c r="E150" s="622"/>
      <c r="F150" s="623">
        <v>0</v>
      </c>
      <c r="G150" s="623"/>
    </row>
    <row r="151" spans="2:7" ht="15.75" hidden="1" thickBot="1" x14ac:dyDescent="0.3">
      <c r="B151" s="384"/>
      <c r="C151" s="385" t="s">
        <v>1251</v>
      </c>
      <c r="D151" s="753">
        <f>SUM(D150:N150)</f>
        <v>0</v>
      </c>
      <c r="E151" s="630">
        <f>SUM(E150)</f>
        <v>0</v>
      </c>
      <c r="F151" s="631">
        <f>SUM(F150:O150)</f>
        <v>0</v>
      </c>
      <c r="G151" s="631"/>
    </row>
    <row r="152" spans="2:7" ht="15.75" hidden="1" thickBot="1" x14ac:dyDescent="0.3">
      <c r="B152" s="373">
        <v>22070000</v>
      </c>
      <c r="C152" s="374" t="s">
        <v>1252</v>
      </c>
      <c r="D152" s="754"/>
      <c r="E152" s="618"/>
      <c r="F152" s="619"/>
      <c r="G152" s="619"/>
    </row>
    <row r="153" spans="2:7" ht="15.75" hidden="1" thickBot="1" x14ac:dyDescent="0.3">
      <c r="B153" s="373">
        <v>22070100</v>
      </c>
      <c r="C153" s="374" t="s">
        <v>84</v>
      </c>
      <c r="D153" s="754"/>
      <c r="E153" s="618"/>
      <c r="F153" s="619"/>
      <c r="G153" s="619"/>
    </row>
    <row r="154" spans="2:7" ht="15.75" hidden="1" thickBot="1" x14ac:dyDescent="0.3">
      <c r="B154" s="377">
        <v>22070101</v>
      </c>
      <c r="C154" s="378" t="s">
        <v>1253</v>
      </c>
      <c r="D154" s="752" t="str">
        <f>B154&amp;" - "&amp;C154</f>
        <v>22070101 - PAYMENT FROM CRF TO FUND MDA RECURRENT EXPENDITURE</v>
      </c>
      <c r="E154" s="622"/>
      <c r="F154" s="623">
        <v>0</v>
      </c>
      <c r="G154" s="623"/>
    </row>
    <row r="155" spans="2:7" ht="15.75" hidden="1" thickBot="1" x14ac:dyDescent="0.3">
      <c r="B155" s="377">
        <v>22070102</v>
      </c>
      <c r="C155" s="378" t="s">
        <v>1254</v>
      </c>
      <c r="D155" s="752" t="str">
        <f>B155&amp;" - "&amp;C155</f>
        <v>22070102 - PAYMENT TO OTHER AGENCY TO FUND RECURRENT EXPEDITURE</v>
      </c>
      <c r="E155" s="622"/>
      <c r="F155" s="623">
        <v>0</v>
      </c>
      <c r="G155" s="623"/>
    </row>
    <row r="156" spans="2:7" ht="15.75" hidden="1" thickBot="1" x14ac:dyDescent="0.3">
      <c r="B156" s="377">
        <v>22070103</v>
      </c>
      <c r="C156" s="378" t="s">
        <v>1255</v>
      </c>
      <c r="D156" s="752" t="str">
        <f>B156&amp;" - "&amp;C156</f>
        <v>22070103 - PAYMENT OF SHARE OF STATE IGR TO LOCAL GOVERNMENTS</v>
      </c>
      <c r="E156" s="622"/>
      <c r="F156" s="623">
        <v>0</v>
      </c>
      <c r="G156" s="623"/>
    </row>
    <row r="157" spans="2:7" ht="15.75" hidden="1" thickBot="1" x14ac:dyDescent="0.3">
      <c r="B157" s="377">
        <v>22070104</v>
      </c>
      <c r="C157" s="378" t="s">
        <v>1256</v>
      </c>
      <c r="D157" s="752" t="str">
        <f>B157&amp;" - "&amp;C157</f>
        <v>22070104 - CRF REVENUE REMITTANCE BY PSEs</v>
      </c>
      <c r="E157" s="622"/>
      <c r="F157" s="623">
        <v>0</v>
      </c>
      <c r="G157" s="623"/>
    </row>
    <row r="158" spans="2:7" ht="15.75" hidden="1" thickBot="1" x14ac:dyDescent="0.3">
      <c r="B158" s="384"/>
      <c r="C158" s="385" t="s">
        <v>1257</v>
      </c>
      <c r="D158" s="753">
        <f>SUM(D154:D157)</f>
        <v>0</v>
      </c>
      <c r="E158" s="630">
        <f>SUM(E154:E157)</f>
        <v>0</v>
      </c>
      <c r="F158" s="631">
        <f>SUM(F154:F157)</f>
        <v>0</v>
      </c>
      <c r="G158" s="631"/>
    </row>
    <row r="159" spans="2:7" ht="15.75" hidden="1" thickBot="1" x14ac:dyDescent="0.3">
      <c r="B159" s="373">
        <v>22080000</v>
      </c>
      <c r="C159" s="374" t="s">
        <v>86</v>
      </c>
      <c r="D159" s="754"/>
      <c r="E159" s="618"/>
      <c r="F159" s="619"/>
      <c r="G159" s="619"/>
    </row>
    <row r="160" spans="2:7" ht="15.75" hidden="1" thickBot="1" x14ac:dyDescent="0.3">
      <c r="B160" s="373">
        <v>22080100</v>
      </c>
      <c r="C160" s="374" t="s">
        <v>86</v>
      </c>
      <c r="D160" s="754"/>
      <c r="E160" s="618"/>
      <c r="F160" s="619"/>
      <c r="G160" s="619"/>
    </row>
    <row r="161" spans="2:7" ht="15.75" hidden="1" thickBot="1" x14ac:dyDescent="0.3">
      <c r="B161" s="377">
        <v>22080101</v>
      </c>
      <c r="C161" s="378" t="s">
        <v>1258</v>
      </c>
      <c r="D161" s="752" t="str">
        <f>B161&amp;" - "&amp;C161</f>
        <v>22080101 - TRANSFER-PAYMENT TO UNEMPLOYED</v>
      </c>
      <c r="E161" s="622"/>
      <c r="F161" s="623">
        <v>0</v>
      </c>
      <c r="G161" s="623"/>
    </row>
    <row r="162" spans="2:7" ht="15.75" hidden="1" thickBot="1" x14ac:dyDescent="0.3">
      <c r="B162" s="377">
        <v>22080102</v>
      </c>
      <c r="C162" s="378" t="s">
        <v>1259</v>
      </c>
      <c r="D162" s="752" t="str">
        <f>B162&amp;" - "&amp;C162</f>
        <v>22080102 - TRANSFER-PAYMENT TO AGED/VULNERABLE GROUP</v>
      </c>
      <c r="E162" s="622"/>
      <c r="F162" s="623">
        <v>0</v>
      </c>
      <c r="G162" s="623"/>
    </row>
    <row r="163" spans="2:7" ht="15.75" hidden="1" thickBot="1" x14ac:dyDescent="0.3">
      <c r="B163" s="384"/>
      <c r="C163" s="385" t="s">
        <v>1260</v>
      </c>
      <c r="D163" s="753">
        <f>SUM(D161:D162)</f>
        <v>0</v>
      </c>
      <c r="E163" s="630">
        <f>SUM(E161:E162)</f>
        <v>0</v>
      </c>
      <c r="F163" s="631">
        <f>SUM(F161:F162)</f>
        <v>0</v>
      </c>
      <c r="G163" s="631"/>
    </row>
    <row r="164" spans="2:7" ht="15.75" hidden="1" thickBot="1" x14ac:dyDescent="0.3">
      <c r="B164" s="373">
        <v>23000000</v>
      </c>
      <c r="C164" s="374" t="s">
        <v>1261</v>
      </c>
      <c r="D164" s="754"/>
      <c r="E164" s="618"/>
      <c r="F164" s="619"/>
      <c r="G164" s="619"/>
    </row>
    <row r="165" spans="2:7" ht="15.75" hidden="1" thickBot="1" x14ac:dyDescent="0.3">
      <c r="B165" s="373">
        <v>23040000</v>
      </c>
      <c r="C165" s="374" t="s">
        <v>1261</v>
      </c>
      <c r="D165" s="754"/>
      <c r="E165" s="618"/>
      <c r="F165" s="619"/>
      <c r="G165" s="619"/>
    </row>
    <row r="166" spans="2:7" ht="15.75" hidden="1" thickBot="1" x14ac:dyDescent="0.3">
      <c r="B166" s="373">
        <v>23040100</v>
      </c>
      <c r="C166" s="374" t="s">
        <v>88</v>
      </c>
      <c r="D166" s="754"/>
      <c r="E166" s="618"/>
      <c r="F166" s="619"/>
      <c r="G166" s="619"/>
    </row>
    <row r="167" spans="2:7" ht="15.75" hidden="1" thickBot="1" x14ac:dyDescent="0.3">
      <c r="B167" s="377">
        <v>23040101</v>
      </c>
      <c r="C167" s="378" t="s">
        <v>1262</v>
      </c>
      <c r="D167" s="752" t="str">
        <f>B167&amp;" - "&amp;C167</f>
        <v>23040101 - TREE PLANTING</v>
      </c>
      <c r="E167" s="622"/>
      <c r="F167" s="623">
        <v>0</v>
      </c>
      <c r="G167" s="623"/>
    </row>
    <row r="168" spans="2:7" ht="15.75" hidden="1" thickBot="1" x14ac:dyDescent="0.3">
      <c r="B168" s="377">
        <v>23040102</v>
      </c>
      <c r="C168" s="378" t="s">
        <v>1263</v>
      </c>
      <c r="D168" s="752" t="str">
        <f>B168&amp;" - "&amp;C168</f>
        <v>23040102 - EROSION &amp; FLOOD CONTROL</v>
      </c>
      <c r="E168" s="622"/>
      <c r="F168" s="623">
        <v>0</v>
      </c>
      <c r="G168" s="623"/>
    </row>
    <row r="169" spans="2:7" ht="15.75" hidden="1" thickBot="1" x14ac:dyDescent="0.3">
      <c r="B169" s="377">
        <v>23040103</v>
      </c>
      <c r="C169" s="378" t="s">
        <v>1264</v>
      </c>
      <c r="D169" s="752" t="str">
        <f>B169&amp;" - "&amp;C169</f>
        <v>23040103 - WILDLIFE CONSERVATION</v>
      </c>
      <c r="E169" s="622"/>
      <c r="F169" s="623">
        <v>0</v>
      </c>
      <c r="G169" s="623"/>
    </row>
    <row r="170" spans="2:7" ht="15.75" hidden="1" thickBot="1" x14ac:dyDescent="0.3">
      <c r="B170" s="377">
        <v>23040104</v>
      </c>
      <c r="C170" s="378" t="s">
        <v>1265</v>
      </c>
      <c r="D170" s="752" t="str">
        <f>B170&amp;" - "&amp;C170</f>
        <v>23040104 - INDUSTRIAL POLLUTION PREVENTION &amp; CONTROL</v>
      </c>
      <c r="E170" s="622"/>
      <c r="F170" s="623">
        <v>0</v>
      </c>
      <c r="G170" s="623"/>
    </row>
    <row r="171" spans="2:7" ht="15.75" hidden="1" thickBot="1" x14ac:dyDescent="0.3">
      <c r="B171" s="377">
        <v>23040105</v>
      </c>
      <c r="C171" s="378" t="s">
        <v>1266</v>
      </c>
      <c r="D171" s="752" t="str">
        <f>B171&amp;" - "&amp;C171</f>
        <v>23040105 - WATER POLLUTION, PREVENTION &amp; CONTROL</v>
      </c>
      <c r="E171" s="622"/>
      <c r="F171" s="623">
        <v>0</v>
      </c>
      <c r="G171" s="623"/>
    </row>
    <row r="172" spans="2:7" ht="15.75" hidden="1" thickBot="1" x14ac:dyDescent="0.3">
      <c r="B172" s="384"/>
      <c r="C172" s="385" t="s">
        <v>1267</v>
      </c>
      <c r="D172" s="753">
        <f>SUM(D167:D171)</f>
        <v>0</v>
      </c>
      <c r="E172" s="630">
        <f>SUM(E167:E171)</f>
        <v>0</v>
      </c>
      <c r="F172" s="631">
        <f>SUM(F167:F171)</f>
        <v>0</v>
      </c>
      <c r="G172" s="631"/>
    </row>
    <row r="173" spans="2:7" ht="15.75" hidden="1" thickBot="1" x14ac:dyDescent="0.3">
      <c r="B173" s="373">
        <v>23050000</v>
      </c>
      <c r="C173" s="374" t="s">
        <v>90</v>
      </c>
      <c r="D173" s="754"/>
      <c r="E173" s="618"/>
      <c r="F173" s="619"/>
      <c r="G173" s="619"/>
    </row>
    <row r="174" spans="2:7" ht="15.75" hidden="1" thickBot="1" x14ac:dyDescent="0.3">
      <c r="B174" s="373">
        <v>23050100</v>
      </c>
      <c r="C174" s="374" t="s">
        <v>90</v>
      </c>
      <c r="D174" s="754"/>
      <c r="E174" s="618"/>
      <c r="F174" s="619"/>
      <c r="G174" s="619"/>
    </row>
    <row r="175" spans="2:7" ht="15.75" hidden="1" thickBot="1" x14ac:dyDescent="0.3">
      <c r="B175" s="377">
        <v>23050101</v>
      </c>
      <c r="C175" s="378" t="s">
        <v>1276</v>
      </c>
      <c r="D175" s="752" t="str">
        <f>B175&amp;" - "&amp;C175</f>
        <v>23050101 - RESEARCH AND DEVELOPMENT-RECURRENT (R&amp;D)</v>
      </c>
      <c r="E175" s="622"/>
      <c r="F175" s="623">
        <v>0</v>
      </c>
      <c r="G175" s="623"/>
    </row>
    <row r="176" spans="2:7" ht="15.75" hidden="1" thickBot="1" x14ac:dyDescent="0.3">
      <c r="B176" s="377">
        <v>23050102</v>
      </c>
      <c r="C176" s="378" t="s">
        <v>1269</v>
      </c>
      <c r="D176" s="752" t="str">
        <f>B176&amp;" - "&amp;C176</f>
        <v>23050102 - COMPUTER SOFTWARE ACQUISITION</v>
      </c>
      <c r="E176" s="622"/>
      <c r="F176" s="623">
        <v>0</v>
      </c>
      <c r="G176" s="623"/>
    </row>
    <row r="177" spans="2:7" ht="15.75" hidden="1" thickBot="1" x14ac:dyDescent="0.3">
      <c r="B177" s="377">
        <v>23050103</v>
      </c>
      <c r="C177" s="378" t="s">
        <v>1270</v>
      </c>
      <c r="D177" s="752" t="str">
        <f>B177&amp;" - "&amp;C177</f>
        <v>23050103 - MONITORING &amp; EVALUATION</v>
      </c>
      <c r="E177" s="622"/>
      <c r="F177" s="623">
        <v>0</v>
      </c>
      <c r="G177" s="623"/>
    </row>
    <row r="178" spans="2:7" ht="15.75" hidden="1" thickBot="1" x14ac:dyDescent="0.3">
      <c r="B178" s="377">
        <v>23050104</v>
      </c>
      <c r="C178" s="378" t="s">
        <v>1271</v>
      </c>
      <c r="D178" s="752" t="str">
        <f>B178&amp;" - "&amp;C178</f>
        <v>23050104 - ANNIVERSARIES/ CELEBRATIONS</v>
      </c>
      <c r="E178" s="622"/>
      <c r="F178" s="623">
        <v>0</v>
      </c>
      <c r="G178" s="623"/>
    </row>
    <row r="179" spans="2:7" ht="15.75" hidden="1" thickBot="1" x14ac:dyDescent="0.3">
      <c r="B179" s="377">
        <v>23050105</v>
      </c>
      <c r="C179" s="378" t="s">
        <v>1215</v>
      </c>
      <c r="D179" s="752" t="str">
        <f>B179&amp;" - "&amp;C179</f>
        <v>23050105 - MARGIN FOR INCREASE IN COSTS</v>
      </c>
      <c r="E179" s="622"/>
      <c r="F179" s="623">
        <v>0</v>
      </c>
      <c r="G179" s="623"/>
    </row>
    <row r="180" spans="2:7" ht="15.75" hidden="1" thickBot="1" x14ac:dyDescent="0.3">
      <c r="B180" s="384"/>
      <c r="C180" s="385" t="s">
        <v>1272</v>
      </c>
      <c r="D180" s="753"/>
      <c r="E180" s="630">
        <f>SUM(E175:E179)</f>
        <v>0</v>
      </c>
      <c r="F180" s="631">
        <f>SUM(F175:F179)</f>
        <v>0</v>
      </c>
      <c r="G180" s="631"/>
    </row>
    <row r="181" spans="2:7" ht="19.5" thickBot="1" x14ac:dyDescent="0.35">
      <c r="B181" s="398"/>
      <c r="C181" s="399" t="s">
        <v>1273</v>
      </c>
      <c r="D181" s="399"/>
      <c r="E181" s="645">
        <f>E180+E172+E163+E158+E151+E148+E138+E134+E124+E113+E97+E88+E80+E69+E60+E56+E41+E26+E14</f>
        <v>110000000</v>
      </c>
      <c r="F181" s="646">
        <f>F14+F26+F41+F56+F60+F69+F80+F88+F97+F113+F124+F134+F138+F148+F151+F158+F163+F172+F180</f>
        <v>65000000</v>
      </c>
      <c r="G181" s="572">
        <f>G180+G113+G88+G80+G60+G56+G41+G26+G14+G97+G69</f>
        <v>21000000</v>
      </c>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4.25" x14ac:dyDescent="0.2"/>
  <cols>
    <col min="1" max="1" width="22.7109375" style="338" customWidth="1"/>
    <col min="2" max="2" width="13.7109375" style="338" customWidth="1"/>
    <col min="3" max="3" width="57.4257812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1005</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 customHeight="1" x14ac:dyDescent="0.3">
      <c r="B7" s="717">
        <v>22000000</v>
      </c>
      <c r="C7" s="718" t="s">
        <v>1121</v>
      </c>
      <c r="D7" s="735"/>
      <c r="E7" s="736"/>
      <c r="F7" s="737"/>
      <c r="G7" s="737"/>
    </row>
    <row r="8" spans="2:7" ht="18" customHeight="1" x14ac:dyDescent="0.25">
      <c r="B8" s="368">
        <v>22020000</v>
      </c>
      <c r="C8" s="369" t="s">
        <v>1122</v>
      </c>
      <c r="D8" s="738"/>
      <c r="E8" s="562"/>
      <c r="F8" s="563"/>
      <c r="G8" s="563"/>
    </row>
    <row r="9" spans="2:7" ht="18" customHeight="1" x14ac:dyDescent="0.25">
      <c r="B9" s="373">
        <v>22020100</v>
      </c>
      <c r="C9" s="374" t="s">
        <v>54</v>
      </c>
      <c r="D9" s="739"/>
      <c r="E9" s="548"/>
      <c r="F9" s="549"/>
      <c r="G9" s="549"/>
    </row>
    <row r="10" spans="2:7" ht="18" customHeight="1" x14ac:dyDescent="0.2">
      <c r="B10" s="377">
        <v>22020101</v>
      </c>
      <c r="C10" s="378" t="s">
        <v>1123</v>
      </c>
      <c r="D10" s="740" t="str">
        <f>B10&amp;" - "&amp;C10</f>
        <v>22020101 - LOCAL TRAVEL &amp; TRANSPORT: TRAINING</v>
      </c>
      <c r="E10" s="551">
        <v>4500000</v>
      </c>
      <c r="F10" s="552">
        <v>0</v>
      </c>
      <c r="G10" s="552"/>
    </row>
    <row r="11" spans="2:7" ht="18" customHeight="1" thickBot="1" x14ac:dyDescent="0.25">
      <c r="B11" s="377">
        <v>22020102</v>
      </c>
      <c r="C11" s="378" t="s">
        <v>1124</v>
      </c>
      <c r="D11" s="740" t="str">
        <f>B11&amp;" - "&amp;C11</f>
        <v>22020102 - LOCAL TRAVEL &amp; TRANSPORT: OTHERS</v>
      </c>
      <c r="E11" s="551">
        <v>5223000</v>
      </c>
      <c r="F11" s="552">
        <v>6000000</v>
      </c>
      <c r="G11" s="552"/>
    </row>
    <row r="12" spans="2:7" ht="18" hidden="1" customHeight="1" thickBot="1" x14ac:dyDescent="0.25">
      <c r="B12" s="377">
        <v>22020103</v>
      </c>
      <c r="C12" s="378" t="s">
        <v>1125</v>
      </c>
      <c r="D12" s="740" t="str">
        <f>B12&amp;" - "&amp;C12</f>
        <v>22020103 - INTERNATIONAL TRAVEL &amp; TRANSPORT: TRAINING</v>
      </c>
      <c r="E12" s="551"/>
      <c r="F12" s="552">
        <v>0</v>
      </c>
      <c r="G12" s="552"/>
    </row>
    <row r="13" spans="2:7" ht="18" hidden="1" customHeight="1" thickBot="1" x14ac:dyDescent="0.25">
      <c r="B13" s="377">
        <v>22020104</v>
      </c>
      <c r="C13" s="378" t="s">
        <v>1126</v>
      </c>
      <c r="D13" s="740" t="str">
        <f>B13&amp;" - "&amp;C13</f>
        <v>22020104 - INTERNATIONAL TRAVEL &amp; TRANSPORT: OTHERS</v>
      </c>
      <c r="E13" s="551"/>
      <c r="F13" s="552">
        <v>0</v>
      </c>
      <c r="G13" s="552"/>
    </row>
    <row r="14" spans="2:7" ht="18" customHeight="1" thickBot="1" x14ac:dyDescent="0.3">
      <c r="B14" s="384"/>
      <c r="C14" s="385" t="s">
        <v>1127</v>
      </c>
      <c r="D14" s="741">
        <f>SUM(D10:D13)</f>
        <v>0</v>
      </c>
      <c r="E14" s="559">
        <f>SUM(E10:E13)</f>
        <v>9723000</v>
      </c>
      <c r="F14" s="559">
        <f>SUM(F10:F13)</f>
        <v>6000000</v>
      </c>
      <c r="G14" s="559"/>
    </row>
    <row r="15" spans="2:7" ht="18" customHeight="1" x14ac:dyDescent="0.25">
      <c r="B15" s="373">
        <v>22020200</v>
      </c>
      <c r="C15" s="374" t="s">
        <v>56</v>
      </c>
      <c r="D15" s="742"/>
      <c r="E15" s="548"/>
      <c r="F15" s="549"/>
      <c r="G15" s="549"/>
    </row>
    <row r="16" spans="2:7" ht="18" customHeight="1" thickBot="1" x14ac:dyDescent="0.25">
      <c r="B16" s="377">
        <v>22020201</v>
      </c>
      <c r="C16" s="378" t="s">
        <v>1128</v>
      </c>
      <c r="D16" s="740" t="str">
        <f t="shared" ref="D16:D25" si="0">B16&amp;" - "&amp;C16</f>
        <v>22020201 - ELECTRICITY CHARGES</v>
      </c>
      <c r="E16" s="551">
        <v>105820</v>
      </c>
      <c r="F16" s="552">
        <v>0</v>
      </c>
      <c r="G16" s="552"/>
    </row>
    <row r="17" spans="2:7" ht="18" hidden="1" customHeight="1" x14ac:dyDescent="0.2">
      <c r="B17" s="377">
        <v>22020202</v>
      </c>
      <c r="C17" s="378" t="s">
        <v>1129</v>
      </c>
      <c r="D17" s="740" t="str">
        <f t="shared" si="0"/>
        <v>22020202 - TELEPHONE CHARGES</v>
      </c>
      <c r="E17" s="551"/>
      <c r="F17" s="552">
        <v>0</v>
      </c>
      <c r="G17" s="552"/>
    </row>
    <row r="18" spans="2:7" ht="18" hidden="1" customHeight="1" x14ac:dyDescent="0.2">
      <c r="B18" s="377">
        <v>22020203</v>
      </c>
      <c r="C18" s="378" t="s">
        <v>1130</v>
      </c>
      <c r="D18" s="740" t="str">
        <f t="shared" si="0"/>
        <v>22020203 - INTERNET ACCESS CHARGES</v>
      </c>
      <c r="E18" s="551"/>
      <c r="F18" s="552">
        <v>0</v>
      </c>
      <c r="G18" s="552"/>
    </row>
    <row r="19" spans="2:7" ht="18" hidden="1" customHeight="1" x14ac:dyDescent="0.2">
      <c r="B19" s="377">
        <v>22020204</v>
      </c>
      <c r="C19" s="378" t="s">
        <v>1131</v>
      </c>
      <c r="D19" s="740" t="str">
        <f t="shared" si="0"/>
        <v>22020204 - SATELLITE BROADCASTING ACCESS CHARGES</v>
      </c>
      <c r="E19" s="551"/>
      <c r="F19" s="552">
        <v>0</v>
      </c>
      <c r="G19" s="552"/>
    </row>
    <row r="20" spans="2:7" ht="18" hidden="1" customHeight="1" x14ac:dyDescent="0.2">
      <c r="B20" s="377">
        <v>22020205</v>
      </c>
      <c r="C20" s="378" t="s">
        <v>1132</v>
      </c>
      <c r="D20" s="740" t="str">
        <f t="shared" si="0"/>
        <v>22020205 - WATER RATES</v>
      </c>
      <c r="E20" s="551"/>
      <c r="F20" s="552">
        <v>0</v>
      </c>
      <c r="G20" s="552"/>
    </row>
    <row r="21" spans="2:7" ht="18" hidden="1" customHeight="1" thickBot="1" x14ac:dyDescent="0.25">
      <c r="B21" s="377">
        <v>22020206</v>
      </c>
      <c r="C21" s="378" t="s">
        <v>1133</v>
      </c>
      <c r="D21" s="740" t="str">
        <f t="shared" si="0"/>
        <v>22020206 - SEWAGE CHARGES</v>
      </c>
      <c r="E21" s="551"/>
      <c r="F21" s="552">
        <v>0</v>
      </c>
      <c r="G21" s="552"/>
    </row>
    <row r="22" spans="2:7" ht="18" hidden="1" customHeight="1" x14ac:dyDescent="0.2">
      <c r="B22" s="377">
        <v>22020207</v>
      </c>
      <c r="C22" s="378" t="s">
        <v>1134</v>
      </c>
      <c r="D22" s="740" t="str">
        <f t="shared" si="0"/>
        <v>22020207 - LEASED COMMUNICATION LINES(S)</v>
      </c>
      <c r="E22" s="551"/>
      <c r="F22" s="552">
        <v>0</v>
      </c>
      <c r="G22" s="552"/>
    </row>
    <row r="23" spans="2:7" ht="18" hidden="1" customHeight="1" x14ac:dyDescent="0.2">
      <c r="B23" s="377">
        <v>22020208</v>
      </c>
      <c r="C23" s="378" t="s">
        <v>1135</v>
      </c>
      <c r="D23" s="740" t="str">
        <f t="shared" si="0"/>
        <v>22020208 - MULTI YEAR TARIFF ORDER</v>
      </c>
      <c r="E23" s="551"/>
      <c r="F23" s="552">
        <v>0</v>
      </c>
      <c r="G23" s="552"/>
    </row>
    <row r="24" spans="2:7" ht="18" hidden="1" customHeight="1" x14ac:dyDescent="0.2">
      <c r="B24" s="377">
        <v>22020209</v>
      </c>
      <c r="C24" s="378" t="s">
        <v>1136</v>
      </c>
      <c r="D24" s="740" t="str">
        <f t="shared" si="0"/>
        <v>22020209 - INTERACTIVE LEARNING NETWORK</v>
      </c>
      <c r="E24" s="551"/>
      <c r="F24" s="552">
        <v>0</v>
      </c>
      <c r="G24" s="552"/>
    </row>
    <row r="25" spans="2:7" ht="18" hidden="1" customHeight="1" thickBot="1" x14ac:dyDescent="0.25">
      <c r="B25" s="377">
        <v>22020210</v>
      </c>
      <c r="C25" s="378" t="s">
        <v>1137</v>
      </c>
      <c r="D25" s="740" t="str">
        <f t="shared" si="0"/>
        <v xml:space="preserve">22020210 - SOFTWARE CHARGES/ LICENSE RENEWAL </v>
      </c>
      <c r="E25" s="551"/>
      <c r="F25" s="552">
        <v>0</v>
      </c>
      <c r="G25" s="552"/>
    </row>
    <row r="26" spans="2:7" ht="18" customHeight="1" thickBot="1" x14ac:dyDescent="0.3">
      <c r="B26" s="384"/>
      <c r="C26" s="385" t="s">
        <v>1138</v>
      </c>
      <c r="D26" s="741">
        <f>SUM(D16:D25)</f>
        <v>0</v>
      </c>
      <c r="E26" s="559">
        <f>SUM(E16:E25)</f>
        <v>105820</v>
      </c>
      <c r="F26" s="559">
        <f>SUM(F16:F25)</f>
        <v>0</v>
      </c>
      <c r="G26" s="559"/>
    </row>
    <row r="27" spans="2:7" ht="18" customHeight="1" x14ac:dyDescent="0.25">
      <c r="B27" s="373">
        <v>22020300</v>
      </c>
      <c r="C27" s="374" t="s">
        <v>58</v>
      </c>
      <c r="D27" s="742"/>
      <c r="E27" s="548"/>
      <c r="F27" s="549"/>
      <c r="G27" s="549"/>
    </row>
    <row r="28" spans="2:7" ht="18" customHeight="1" x14ac:dyDescent="0.2">
      <c r="B28" s="377">
        <v>22020301</v>
      </c>
      <c r="C28" s="378" t="s">
        <v>1139</v>
      </c>
      <c r="D28" s="740" t="str">
        <f t="shared" ref="D28:D40" si="1">B28&amp;" - "&amp;C28</f>
        <v>22020301 - OFFICE STATIONERIES / COMPUTER CONSUMABLES</v>
      </c>
      <c r="E28" s="551">
        <v>2500000</v>
      </c>
      <c r="F28" s="552">
        <v>2400000</v>
      </c>
      <c r="G28" s="552"/>
    </row>
    <row r="29" spans="2:7" ht="18" hidden="1" customHeight="1" x14ac:dyDescent="0.2">
      <c r="B29" s="377">
        <v>22020302</v>
      </c>
      <c r="C29" s="378" t="s">
        <v>1140</v>
      </c>
      <c r="D29" s="740" t="str">
        <f t="shared" si="1"/>
        <v>22020302 - BOOKS</v>
      </c>
      <c r="E29" s="551"/>
      <c r="F29" s="552">
        <v>0</v>
      </c>
      <c r="G29" s="552"/>
    </row>
    <row r="30" spans="2:7" ht="18" hidden="1" customHeight="1" x14ac:dyDescent="0.2">
      <c r="B30" s="377">
        <v>22020303</v>
      </c>
      <c r="C30" s="378" t="s">
        <v>1141</v>
      </c>
      <c r="D30" s="740" t="str">
        <f t="shared" si="1"/>
        <v>22020303 - NEWSPAPERS</v>
      </c>
      <c r="E30" s="551"/>
      <c r="F30" s="552">
        <v>0</v>
      </c>
      <c r="G30" s="552"/>
    </row>
    <row r="31" spans="2:7" ht="18" hidden="1" customHeight="1" x14ac:dyDescent="0.2">
      <c r="B31" s="377">
        <v>22020304</v>
      </c>
      <c r="C31" s="378" t="s">
        <v>1142</v>
      </c>
      <c r="D31" s="740" t="str">
        <f t="shared" si="1"/>
        <v>22020304 - MAGAZINES &amp; PERIODICALS</v>
      </c>
      <c r="E31" s="551"/>
      <c r="F31" s="552">
        <v>0</v>
      </c>
      <c r="G31" s="552"/>
    </row>
    <row r="32" spans="2:7" ht="18" hidden="1" customHeight="1" x14ac:dyDescent="0.2">
      <c r="B32" s="377">
        <v>22020305</v>
      </c>
      <c r="C32" s="378" t="s">
        <v>1143</v>
      </c>
      <c r="D32" s="740" t="str">
        <f t="shared" si="1"/>
        <v>22020305 - PRINTING OF NON SECURITY DOCUMENTS</v>
      </c>
      <c r="E32" s="551"/>
      <c r="F32" s="552">
        <v>0</v>
      </c>
      <c r="G32" s="552"/>
    </row>
    <row r="33" spans="2:7" ht="18" hidden="1" customHeight="1" x14ac:dyDescent="0.2">
      <c r="B33" s="377">
        <v>22020306</v>
      </c>
      <c r="C33" s="378" t="s">
        <v>1144</v>
      </c>
      <c r="D33" s="740" t="str">
        <f t="shared" si="1"/>
        <v>22020306 - PRINTING OF SECURITY DOCUMENTS</v>
      </c>
      <c r="E33" s="551"/>
      <c r="F33" s="552">
        <v>0</v>
      </c>
      <c r="G33" s="552"/>
    </row>
    <row r="34" spans="2:7" ht="18" customHeight="1" x14ac:dyDescent="0.2">
      <c r="B34" s="377">
        <v>22020307</v>
      </c>
      <c r="C34" s="378" t="s">
        <v>1145</v>
      </c>
      <c r="D34" s="740" t="str">
        <f t="shared" si="1"/>
        <v>22020307 - DRUGS/LABORATORY/MEDICAL SUPPLIES</v>
      </c>
      <c r="E34" s="551"/>
      <c r="F34" s="552">
        <v>50000000</v>
      </c>
      <c r="G34" s="552">
        <v>50000000</v>
      </c>
    </row>
    <row r="35" spans="2:7" ht="18" hidden="1" customHeight="1" x14ac:dyDescent="0.2">
      <c r="B35" s="377">
        <v>22020308</v>
      </c>
      <c r="C35" s="378" t="s">
        <v>1146</v>
      </c>
      <c r="D35" s="740" t="str">
        <f t="shared" si="1"/>
        <v>22020308 - FIELD &amp; CAMPING MATERIALS SUPPLIES</v>
      </c>
      <c r="E35" s="551"/>
      <c r="F35" s="552">
        <v>0</v>
      </c>
      <c r="G35" s="552"/>
    </row>
    <row r="36" spans="2:7" ht="18" hidden="1" customHeight="1" x14ac:dyDescent="0.2">
      <c r="B36" s="377">
        <v>22020309</v>
      </c>
      <c r="C36" s="378" t="s">
        <v>1147</v>
      </c>
      <c r="D36" s="740" t="str">
        <f t="shared" si="1"/>
        <v>22020309 - UNIFORMS &amp; OTHER CLOTHING</v>
      </c>
      <c r="E36" s="551"/>
      <c r="F36" s="552">
        <v>0</v>
      </c>
      <c r="G36" s="552"/>
    </row>
    <row r="37" spans="2:7" ht="18" hidden="1" customHeight="1" x14ac:dyDescent="0.2">
      <c r="B37" s="377">
        <v>22020310</v>
      </c>
      <c r="C37" s="378" t="s">
        <v>1148</v>
      </c>
      <c r="D37" s="740" t="str">
        <f t="shared" si="1"/>
        <v>22020310 - TEACHING AIDS / INSTRUCTION MATERIALS</v>
      </c>
      <c r="E37" s="551"/>
      <c r="F37" s="552">
        <v>0</v>
      </c>
      <c r="G37" s="552"/>
    </row>
    <row r="38" spans="2:7" ht="18" hidden="1" customHeight="1" x14ac:dyDescent="0.2">
      <c r="B38" s="377">
        <v>22020311</v>
      </c>
      <c r="C38" s="378" t="s">
        <v>1149</v>
      </c>
      <c r="D38" s="740" t="str">
        <f t="shared" si="1"/>
        <v>22020311 - FOOD STUFF / CATERING MATERIALS SUPPLIES</v>
      </c>
      <c r="E38" s="551"/>
      <c r="F38" s="552">
        <v>0</v>
      </c>
      <c r="G38" s="552"/>
    </row>
    <row r="39" spans="2:7" ht="18" hidden="1" customHeight="1" x14ac:dyDescent="0.2">
      <c r="B39" s="377">
        <v>22020312</v>
      </c>
      <c r="C39" s="378" t="s">
        <v>1150</v>
      </c>
      <c r="D39" s="740" t="str">
        <f t="shared" si="1"/>
        <v>22020312 - PRODUCTION, PUBLICATION AND CIRCULATION OF ANNUAL FINANCIAL STATEMENTS</v>
      </c>
      <c r="E39" s="551"/>
      <c r="F39" s="552">
        <v>0</v>
      </c>
      <c r="G39" s="552"/>
    </row>
    <row r="40" spans="2:7" ht="18" customHeight="1" thickBot="1" x14ac:dyDescent="0.25">
      <c r="B40" s="377">
        <v>22020313</v>
      </c>
      <c r="C40" s="378" t="s">
        <v>1151</v>
      </c>
      <c r="D40" s="740" t="str">
        <f t="shared" si="1"/>
        <v>22020313 - PRODUCTION OF REPORTS TO PUBLIC ACCOUNTS COMMITTEE</v>
      </c>
      <c r="E40" s="551">
        <v>1500000</v>
      </c>
      <c r="F40" s="552">
        <v>500000</v>
      </c>
      <c r="G40" s="552"/>
    </row>
    <row r="41" spans="2:7" ht="18" customHeight="1" thickBot="1" x14ac:dyDescent="0.3">
      <c r="B41" s="384"/>
      <c r="C41" s="385" t="s">
        <v>1152</v>
      </c>
      <c r="D41" s="741">
        <f>SUM(D28:D40)</f>
        <v>0</v>
      </c>
      <c r="E41" s="559">
        <f>SUM(E28:E40)</f>
        <v>4000000</v>
      </c>
      <c r="F41" s="560">
        <f>SUM(F28:F40)</f>
        <v>52900000</v>
      </c>
      <c r="G41" s="560">
        <f>SUM(G28:G40)</f>
        <v>50000000</v>
      </c>
    </row>
    <row r="42" spans="2:7" ht="18" customHeight="1" x14ac:dyDescent="0.25">
      <c r="B42" s="373">
        <v>22020400</v>
      </c>
      <c r="C42" s="374" t="s">
        <v>60</v>
      </c>
      <c r="D42" s="742"/>
      <c r="E42" s="548"/>
      <c r="F42" s="549"/>
      <c r="G42" s="549"/>
    </row>
    <row r="43" spans="2:7" ht="18" customHeight="1" x14ac:dyDescent="0.2">
      <c r="B43" s="377">
        <v>22020401</v>
      </c>
      <c r="C43" s="378" t="s">
        <v>1153</v>
      </c>
      <c r="D43" s="740" t="str">
        <f t="shared" ref="D43:D55" si="2">B43&amp;" - "&amp;C43</f>
        <v>22020401 - MAINTENANCE OF MOTOR VEHICLE / TRANSPORT EQUIPMENT</v>
      </c>
      <c r="E43" s="551">
        <v>300000</v>
      </c>
      <c r="F43" s="552">
        <v>2000000</v>
      </c>
      <c r="G43" s="552"/>
    </row>
    <row r="44" spans="2:7" ht="18" hidden="1" customHeight="1" x14ac:dyDescent="0.2">
      <c r="B44" s="377">
        <v>22020402</v>
      </c>
      <c r="C44" s="378" t="s">
        <v>1154</v>
      </c>
      <c r="D44" s="740" t="str">
        <f t="shared" si="2"/>
        <v xml:space="preserve">22020402 - MAINTENANCE OF OFFICE FURNITURE </v>
      </c>
      <c r="E44" s="551"/>
      <c r="F44" s="552">
        <v>0</v>
      </c>
      <c r="G44" s="552"/>
    </row>
    <row r="45" spans="2:7" ht="18" customHeight="1" x14ac:dyDescent="0.2">
      <c r="B45" s="377">
        <v>22020403</v>
      </c>
      <c r="C45" s="378" t="s">
        <v>1155</v>
      </c>
      <c r="D45" s="740" t="str">
        <f t="shared" si="2"/>
        <v>22020403 - MAINTENANCE OF OFFICE BUILDING / RESIDENTIAL QTRS</v>
      </c>
      <c r="E45" s="551"/>
      <c r="F45" s="552">
        <v>2000000</v>
      </c>
      <c r="G45" s="552"/>
    </row>
    <row r="46" spans="2:7" ht="18" customHeight="1" x14ac:dyDescent="0.2">
      <c r="B46" s="377">
        <v>22020404</v>
      </c>
      <c r="C46" s="378" t="s">
        <v>1156</v>
      </c>
      <c r="D46" s="740" t="str">
        <f t="shared" si="2"/>
        <v>22020404 - MAINTENANCE OF OFFICE / IT EQUIPMENTS</v>
      </c>
      <c r="E46" s="551">
        <v>200000</v>
      </c>
      <c r="F46" s="552">
        <v>3500000</v>
      </c>
      <c r="G46" s="552"/>
    </row>
    <row r="47" spans="2:7" ht="18" customHeight="1" x14ac:dyDescent="0.2">
      <c r="B47" s="377">
        <v>22020405</v>
      </c>
      <c r="C47" s="378" t="s">
        <v>1157</v>
      </c>
      <c r="D47" s="740" t="str">
        <f t="shared" si="2"/>
        <v>22020405 - MAINTENANCE OF PLANTS/GENERATORS</v>
      </c>
      <c r="E47" s="551"/>
      <c r="F47" s="552">
        <v>1500000</v>
      </c>
      <c r="G47" s="552"/>
    </row>
    <row r="48" spans="2:7" ht="18" customHeight="1" thickBot="1" x14ac:dyDescent="0.25">
      <c r="B48" s="377">
        <v>22020406</v>
      </c>
      <c r="C48" s="378" t="s">
        <v>1158</v>
      </c>
      <c r="D48" s="740" t="str">
        <f t="shared" si="2"/>
        <v>22020406 - OTHER MAINTENANCE SERVICES</v>
      </c>
      <c r="E48" s="551">
        <v>3000000</v>
      </c>
      <c r="F48" s="552">
        <v>0</v>
      </c>
      <c r="G48" s="552"/>
    </row>
    <row r="49" spans="2:7" ht="18" hidden="1" customHeight="1" x14ac:dyDescent="0.2">
      <c r="B49" s="377">
        <v>22020407</v>
      </c>
      <c r="C49" s="378" t="s">
        <v>1159</v>
      </c>
      <c r="D49" s="740" t="str">
        <f t="shared" si="2"/>
        <v>22020407 - MAINTENANCE OF AIRCRAFTS</v>
      </c>
      <c r="E49" s="551"/>
      <c r="F49" s="552">
        <v>0</v>
      </c>
      <c r="G49" s="552"/>
    </row>
    <row r="50" spans="2:7" ht="18" hidden="1" customHeight="1" x14ac:dyDescent="0.2">
      <c r="B50" s="377">
        <v>22020408</v>
      </c>
      <c r="C50" s="378" t="s">
        <v>1161</v>
      </c>
      <c r="D50" s="740" t="str">
        <f t="shared" si="2"/>
        <v>22020408 - MAINTENANCE OF SEA BOATS</v>
      </c>
      <c r="E50" s="551"/>
      <c r="F50" s="552">
        <v>0</v>
      </c>
      <c r="G50" s="552"/>
    </row>
    <row r="51" spans="2:7" ht="18" hidden="1" customHeight="1" x14ac:dyDescent="0.2">
      <c r="B51" s="377">
        <v>22020409</v>
      </c>
      <c r="C51" s="378" t="s">
        <v>1162</v>
      </c>
      <c r="D51" s="740" t="str">
        <f t="shared" si="2"/>
        <v>22020409 - MAINTENANCE OF RAILWAY EQUIPMENTS</v>
      </c>
      <c r="E51" s="551"/>
      <c r="F51" s="552">
        <v>0</v>
      </c>
      <c r="G51" s="552"/>
    </row>
    <row r="52" spans="2:7" ht="18" hidden="1" customHeight="1" x14ac:dyDescent="0.2">
      <c r="B52" s="377">
        <v>22020410</v>
      </c>
      <c r="C52" s="378" t="s">
        <v>1163</v>
      </c>
      <c r="D52" s="740" t="str">
        <f t="shared" si="2"/>
        <v>22020410 - MAINTENANCE OF STREET LIGHTINGS</v>
      </c>
      <c r="E52" s="551"/>
      <c r="F52" s="552">
        <v>0</v>
      </c>
      <c r="G52" s="552"/>
    </row>
    <row r="53" spans="2:7" ht="18" hidden="1" customHeight="1" x14ac:dyDescent="0.2">
      <c r="B53" s="377">
        <v>22020411</v>
      </c>
      <c r="C53" s="378" t="s">
        <v>1164</v>
      </c>
      <c r="D53" s="740" t="str">
        <f t="shared" si="2"/>
        <v>22020411 - MAINTENANCE OF COMMUNICATION EQUIPMENTS</v>
      </c>
      <c r="E53" s="551"/>
      <c r="F53" s="552">
        <v>0</v>
      </c>
      <c r="G53" s="552"/>
    </row>
    <row r="54" spans="2:7" ht="18" hidden="1" customHeight="1" x14ac:dyDescent="0.2">
      <c r="B54" s="377">
        <v>22020412</v>
      </c>
      <c r="C54" s="378" t="s">
        <v>1165</v>
      </c>
      <c r="D54" s="740" t="str">
        <f t="shared" si="2"/>
        <v>22020412 - MAINTENANCE OF MARKETS/PUBLIC PLACES</v>
      </c>
      <c r="E54" s="551"/>
      <c r="F54" s="552">
        <v>0</v>
      </c>
      <c r="G54" s="552"/>
    </row>
    <row r="55" spans="2:7" ht="18" hidden="1" customHeight="1" thickBot="1" x14ac:dyDescent="0.25">
      <c r="B55" s="377">
        <v>22020413</v>
      </c>
      <c r="C55" s="378" t="s">
        <v>1166</v>
      </c>
      <c r="D55" s="740" t="str">
        <f t="shared" si="2"/>
        <v>22020413 - MINOR ROAD MAINTENANCE</v>
      </c>
      <c r="E55" s="551"/>
      <c r="F55" s="552">
        <v>0</v>
      </c>
      <c r="G55" s="552"/>
    </row>
    <row r="56" spans="2:7" ht="18" customHeight="1" thickBot="1" x14ac:dyDescent="0.3">
      <c r="B56" s="384"/>
      <c r="C56" s="385" t="s">
        <v>1167</v>
      </c>
      <c r="D56" s="741">
        <f>SUM(D43:D55)</f>
        <v>0</v>
      </c>
      <c r="E56" s="559">
        <f>SUM(E43:E55)</f>
        <v>3500000</v>
      </c>
      <c r="F56" s="560">
        <f>SUM(F43:F55)</f>
        <v>9000000</v>
      </c>
      <c r="G56" s="560"/>
    </row>
    <row r="57" spans="2:7" ht="18" customHeight="1" x14ac:dyDescent="0.25">
      <c r="B57" s="373">
        <v>22020500</v>
      </c>
      <c r="C57" s="374" t="s">
        <v>62</v>
      </c>
      <c r="D57" s="742"/>
      <c r="E57" s="548"/>
      <c r="F57" s="549"/>
      <c r="G57" s="549"/>
    </row>
    <row r="58" spans="2:7" ht="18" customHeight="1" thickBot="1" x14ac:dyDescent="0.25">
      <c r="B58" s="377">
        <v>22020501</v>
      </c>
      <c r="C58" s="378" t="s">
        <v>1168</v>
      </c>
      <c r="D58" s="740" t="str">
        <f>B58&amp;" - "&amp;C58</f>
        <v xml:space="preserve">22020501 - LOCAL TRAINING </v>
      </c>
      <c r="E58" s="551">
        <v>115705400</v>
      </c>
      <c r="F58" s="552">
        <v>5000000</v>
      </c>
      <c r="G58" s="552"/>
    </row>
    <row r="59" spans="2:7" ht="18" hidden="1" customHeight="1" thickBot="1" x14ac:dyDescent="0.25">
      <c r="B59" s="377">
        <v>22020502</v>
      </c>
      <c r="C59" s="378" t="s">
        <v>1169</v>
      </c>
      <c r="D59" s="740" t="str">
        <f>B59&amp;" - "&amp;C59</f>
        <v xml:space="preserve">22020502 - INTERNATIONAL  TRAINING </v>
      </c>
      <c r="E59" s="551"/>
      <c r="F59" s="552">
        <v>0</v>
      </c>
      <c r="G59" s="552"/>
    </row>
    <row r="60" spans="2:7" ht="18" customHeight="1" thickBot="1" x14ac:dyDescent="0.3">
      <c r="B60" s="384"/>
      <c r="C60" s="385" t="s">
        <v>1170</v>
      </c>
      <c r="D60" s="741">
        <f>SUM(D58:D59)</f>
        <v>0</v>
      </c>
      <c r="E60" s="559">
        <f>SUM(E58:E59)</f>
        <v>115705400</v>
      </c>
      <c r="F60" s="560">
        <f>SUM(F58:F59)</f>
        <v>5000000</v>
      </c>
      <c r="G60" s="560"/>
    </row>
    <row r="61" spans="2:7" ht="18" customHeight="1" x14ac:dyDescent="0.25">
      <c r="B61" s="373">
        <v>22020600</v>
      </c>
      <c r="C61" s="374" t="s">
        <v>64</v>
      </c>
      <c r="D61" s="742"/>
      <c r="E61" s="548"/>
      <c r="F61" s="549"/>
      <c r="G61" s="549"/>
    </row>
    <row r="62" spans="2:7" ht="18" customHeight="1" thickBot="1" x14ac:dyDescent="0.25">
      <c r="B62" s="377">
        <v>22020601</v>
      </c>
      <c r="C62" s="378" t="s">
        <v>1171</v>
      </c>
      <c r="D62" s="740" t="str">
        <f t="shared" ref="D62:D68" si="3">B62&amp;" - "&amp;C62</f>
        <v>22020601 - SECURITY SERVICES</v>
      </c>
      <c r="E62" s="551">
        <v>100000</v>
      </c>
      <c r="F62" s="552">
        <v>0</v>
      </c>
      <c r="G62" s="552"/>
    </row>
    <row r="63" spans="2:7" ht="18" hidden="1" customHeight="1" x14ac:dyDescent="0.2">
      <c r="B63" s="377">
        <v>22020602</v>
      </c>
      <c r="C63" s="378" t="s">
        <v>1172</v>
      </c>
      <c r="D63" s="740" t="str">
        <f t="shared" si="3"/>
        <v>22020602 - OFFICE RENT</v>
      </c>
      <c r="E63" s="551"/>
      <c r="F63" s="552">
        <v>0</v>
      </c>
      <c r="G63" s="552"/>
    </row>
    <row r="64" spans="2:7" ht="18" hidden="1" customHeight="1" x14ac:dyDescent="0.2">
      <c r="B64" s="377">
        <v>22020603</v>
      </c>
      <c r="C64" s="378" t="s">
        <v>1173</v>
      </c>
      <c r="D64" s="740" t="str">
        <f t="shared" si="3"/>
        <v>22020603 - RESIDENTIAL RENT</v>
      </c>
      <c r="E64" s="551"/>
      <c r="F64" s="552">
        <v>0</v>
      </c>
      <c r="G64" s="552"/>
    </row>
    <row r="65" spans="2:7" ht="18" hidden="1" customHeight="1" x14ac:dyDescent="0.2">
      <c r="B65" s="377">
        <v>22020604</v>
      </c>
      <c r="C65" s="378" t="s">
        <v>1174</v>
      </c>
      <c r="D65" s="740" t="str">
        <f t="shared" si="3"/>
        <v>22020604 - SECURITY VOTE (INCLUDING OPERATIONS)</v>
      </c>
      <c r="E65" s="551"/>
      <c r="F65" s="552">
        <v>0</v>
      </c>
      <c r="G65" s="552"/>
    </row>
    <row r="66" spans="2:7" ht="18" hidden="1" customHeight="1" x14ac:dyDescent="0.2">
      <c r="B66" s="377">
        <v>22020605</v>
      </c>
      <c r="C66" s="378" t="s">
        <v>1175</v>
      </c>
      <c r="D66" s="740" t="str">
        <f t="shared" si="3"/>
        <v>22020605 - CLEANING &amp; FUMIGATION SERVICES</v>
      </c>
      <c r="E66" s="551"/>
      <c r="F66" s="552">
        <v>0</v>
      </c>
      <c r="G66" s="552"/>
    </row>
    <row r="67" spans="2:7" ht="18" hidden="1" customHeight="1" x14ac:dyDescent="0.2">
      <c r="B67" s="377">
        <v>22020606</v>
      </c>
      <c r="C67" s="378" t="s">
        <v>1176</v>
      </c>
      <c r="D67" s="740" t="str">
        <f t="shared" si="3"/>
        <v>22020606 - LAND USE CHARGES</v>
      </c>
      <c r="E67" s="551"/>
      <c r="F67" s="552">
        <v>0</v>
      </c>
      <c r="G67" s="552"/>
    </row>
    <row r="68" spans="2:7" ht="18" hidden="1" customHeight="1" thickBot="1" x14ac:dyDescent="0.25">
      <c r="B68" s="377">
        <v>22020607</v>
      </c>
      <c r="C68" s="378" t="s">
        <v>1177</v>
      </c>
      <c r="D68" s="740" t="str">
        <f t="shared" si="3"/>
        <v>22020607 - RESCUE SERVICES</v>
      </c>
      <c r="E68" s="551"/>
      <c r="F68" s="552">
        <v>0</v>
      </c>
      <c r="G68" s="552"/>
    </row>
    <row r="69" spans="2:7" ht="18" customHeight="1" thickBot="1" x14ac:dyDescent="0.3">
      <c r="B69" s="384"/>
      <c r="C69" s="385" t="s">
        <v>1178</v>
      </c>
      <c r="D69" s="741">
        <f>SUM(D62:D68)</f>
        <v>0</v>
      </c>
      <c r="E69" s="559">
        <f>SUM(E62:E68)</f>
        <v>100000</v>
      </c>
      <c r="F69" s="560">
        <f>SUM(F62:F68)</f>
        <v>0</v>
      </c>
      <c r="G69" s="560"/>
    </row>
    <row r="70" spans="2:7" ht="18" customHeight="1" x14ac:dyDescent="0.25">
      <c r="B70" s="373">
        <v>22020700</v>
      </c>
      <c r="C70" s="374" t="s">
        <v>66</v>
      </c>
      <c r="D70" s="742"/>
      <c r="E70" s="548"/>
      <c r="F70" s="549"/>
      <c r="G70" s="549"/>
    </row>
    <row r="71" spans="2:7" ht="18" hidden="1" customHeight="1" x14ac:dyDescent="0.2">
      <c r="B71" s="377">
        <v>22020701</v>
      </c>
      <c r="C71" s="378" t="s">
        <v>1179</v>
      </c>
      <c r="D71" s="740" t="str">
        <f t="shared" ref="D71:D79" si="4">B71&amp;" - "&amp;C71</f>
        <v>22020701 - FINANCIAL CONSULTING</v>
      </c>
      <c r="E71" s="551"/>
      <c r="F71" s="552">
        <v>0</v>
      </c>
      <c r="G71" s="552"/>
    </row>
    <row r="72" spans="2:7" ht="18" hidden="1" customHeight="1" x14ac:dyDescent="0.2">
      <c r="B72" s="377">
        <v>22020702</v>
      </c>
      <c r="C72" s="378" t="s">
        <v>1180</v>
      </c>
      <c r="D72" s="740" t="str">
        <f t="shared" si="4"/>
        <v>22020702 - INFORMATION TECHNOLOGY CONSULTING</v>
      </c>
      <c r="E72" s="551"/>
      <c r="F72" s="552">
        <v>0</v>
      </c>
      <c r="G72" s="552"/>
    </row>
    <row r="73" spans="2:7" ht="18" hidden="1" customHeight="1" x14ac:dyDescent="0.2">
      <c r="B73" s="377">
        <v>22020703</v>
      </c>
      <c r="C73" s="378" t="s">
        <v>1181</v>
      </c>
      <c r="D73" s="740" t="str">
        <f t="shared" si="4"/>
        <v>22020703 - LEGAL SERVICES</v>
      </c>
      <c r="E73" s="551"/>
      <c r="F73" s="552">
        <v>0</v>
      </c>
      <c r="G73" s="552"/>
    </row>
    <row r="74" spans="2:7" ht="18" hidden="1" customHeight="1" x14ac:dyDescent="0.2">
      <c r="B74" s="377">
        <v>22020704</v>
      </c>
      <c r="C74" s="378" t="s">
        <v>1182</v>
      </c>
      <c r="D74" s="740" t="str">
        <f t="shared" si="4"/>
        <v>22020704 - ENGINEERING SERVICES</v>
      </c>
      <c r="E74" s="551"/>
      <c r="F74" s="552">
        <v>0</v>
      </c>
      <c r="G74" s="552"/>
    </row>
    <row r="75" spans="2:7" ht="18" hidden="1" customHeight="1" x14ac:dyDescent="0.2">
      <c r="B75" s="377">
        <v>22020705</v>
      </c>
      <c r="C75" s="378" t="s">
        <v>1183</v>
      </c>
      <c r="D75" s="740" t="str">
        <f t="shared" si="4"/>
        <v>22020705 - ARCHITECTURAL SERVICES</v>
      </c>
      <c r="E75" s="551"/>
      <c r="F75" s="552">
        <v>0</v>
      </c>
      <c r="G75" s="552"/>
    </row>
    <row r="76" spans="2:7" ht="18" hidden="1" customHeight="1" x14ac:dyDescent="0.2">
      <c r="B76" s="377">
        <v>22020706</v>
      </c>
      <c r="C76" s="378" t="s">
        <v>1184</v>
      </c>
      <c r="D76" s="740" t="str">
        <f t="shared" si="4"/>
        <v>22020706 - SURVEYING SERVICES</v>
      </c>
      <c r="E76" s="551"/>
      <c r="F76" s="552">
        <v>0</v>
      </c>
      <c r="G76" s="552"/>
    </row>
    <row r="77" spans="2:7" ht="18" hidden="1" customHeight="1" x14ac:dyDescent="0.2">
      <c r="B77" s="377">
        <v>22020707</v>
      </c>
      <c r="C77" s="378" t="s">
        <v>1185</v>
      </c>
      <c r="D77" s="740" t="str">
        <f t="shared" si="4"/>
        <v>22020707 - AGRICULTURAL CONSULTING</v>
      </c>
      <c r="E77" s="551"/>
      <c r="F77" s="552">
        <v>0</v>
      </c>
      <c r="G77" s="552"/>
    </row>
    <row r="78" spans="2:7" ht="18" hidden="1" customHeight="1" x14ac:dyDescent="0.2">
      <c r="B78" s="377">
        <v>22020708</v>
      </c>
      <c r="C78" s="378" t="s">
        <v>1186</v>
      </c>
      <c r="D78" s="740" t="str">
        <f t="shared" si="4"/>
        <v>22020708 - MEDICAL CONSULTING</v>
      </c>
      <c r="E78" s="551"/>
      <c r="F78" s="552">
        <v>0</v>
      </c>
      <c r="G78" s="552"/>
    </row>
    <row r="79" spans="2:7" ht="18" customHeight="1" thickBot="1" x14ac:dyDescent="0.25">
      <c r="B79" s="377">
        <v>22020709</v>
      </c>
      <c r="C79" s="378" t="s">
        <v>1187</v>
      </c>
      <c r="D79" s="740" t="str">
        <f t="shared" si="4"/>
        <v>22020709 - AUDITING OF ACCOUNTS</v>
      </c>
      <c r="E79" s="551">
        <v>2500000</v>
      </c>
      <c r="F79" s="552">
        <v>2500000</v>
      </c>
      <c r="G79" s="552"/>
    </row>
    <row r="80" spans="2:7" ht="18" customHeight="1" thickBot="1" x14ac:dyDescent="0.3">
      <c r="B80" s="384"/>
      <c r="C80" s="385" t="s">
        <v>1188</v>
      </c>
      <c r="D80" s="741">
        <f>SUM(D71:D79)</f>
        <v>0</v>
      </c>
      <c r="E80" s="559">
        <f>SUM(E71:E79)</f>
        <v>2500000</v>
      </c>
      <c r="F80" s="560">
        <f>SUM(F71:F79)</f>
        <v>2500000</v>
      </c>
      <c r="G80" s="560"/>
    </row>
    <row r="81" spans="2:7" ht="18" customHeight="1" x14ac:dyDescent="0.25">
      <c r="B81" s="373">
        <v>22020800</v>
      </c>
      <c r="C81" s="374" t="s">
        <v>68</v>
      </c>
      <c r="D81" s="742"/>
      <c r="E81" s="548"/>
      <c r="F81" s="549"/>
      <c r="G81" s="549"/>
    </row>
    <row r="82" spans="2:7" ht="18" customHeight="1" x14ac:dyDescent="0.2">
      <c r="B82" s="377">
        <v>22020801</v>
      </c>
      <c r="C82" s="378" t="s">
        <v>1189</v>
      </c>
      <c r="D82" s="740" t="str">
        <f t="shared" ref="D82:D87" si="5">B82&amp;" - "&amp;C82</f>
        <v>22020801 - MOTOR VEHICLE  FUEL COST</v>
      </c>
      <c r="E82" s="551">
        <v>170000</v>
      </c>
      <c r="F82" s="552">
        <v>500000</v>
      </c>
      <c r="G82" s="552"/>
    </row>
    <row r="83" spans="2:7" ht="18" hidden="1" customHeight="1" x14ac:dyDescent="0.2">
      <c r="B83" s="377">
        <v>22020802</v>
      </c>
      <c r="C83" s="378" t="s">
        <v>1190</v>
      </c>
      <c r="D83" s="740" t="str">
        <f t="shared" si="5"/>
        <v>22020802 - OTHER TRANSPORT EQUIPMENT FUEL COST</v>
      </c>
      <c r="E83" s="551"/>
      <c r="F83" s="552">
        <v>0</v>
      </c>
      <c r="G83" s="552"/>
    </row>
    <row r="84" spans="2:7" ht="18" customHeight="1" thickBot="1" x14ac:dyDescent="0.25">
      <c r="B84" s="377">
        <v>22020803</v>
      </c>
      <c r="C84" s="378" t="s">
        <v>1191</v>
      </c>
      <c r="D84" s="740" t="str">
        <f t="shared" si="5"/>
        <v>22020803 - PLANT / GENERATOR FUEL COST</v>
      </c>
      <c r="E84" s="551">
        <v>500000</v>
      </c>
      <c r="F84" s="552">
        <v>1000000</v>
      </c>
      <c r="G84" s="552"/>
    </row>
    <row r="85" spans="2:7" ht="18" hidden="1" customHeight="1" x14ac:dyDescent="0.2">
      <c r="B85" s="377">
        <v>22020804</v>
      </c>
      <c r="C85" s="378" t="s">
        <v>1192</v>
      </c>
      <c r="D85" s="740" t="str">
        <f t="shared" si="5"/>
        <v>22020804 - AIRCRAFT FUEL COST</v>
      </c>
      <c r="E85" s="551"/>
      <c r="F85" s="552">
        <v>0</v>
      </c>
      <c r="G85" s="552"/>
    </row>
    <row r="86" spans="2:7" ht="18" hidden="1" customHeight="1" x14ac:dyDescent="0.2">
      <c r="B86" s="377">
        <v>22020805</v>
      </c>
      <c r="C86" s="378" t="s">
        <v>1193</v>
      </c>
      <c r="D86" s="740" t="str">
        <f t="shared" si="5"/>
        <v>22020805 - SEA BOAT FUEL COST</v>
      </c>
      <c r="E86" s="551"/>
      <c r="F86" s="552">
        <v>0</v>
      </c>
      <c r="G86" s="552"/>
    </row>
    <row r="87" spans="2:7" ht="18" hidden="1" customHeight="1" thickBot="1" x14ac:dyDescent="0.25">
      <c r="B87" s="377">
        <v>22020806</v>
      </c>
      <c r="C87" s="378" t="s">
        <v>1194</v>
      </c>
      <c r="D87" s="740" t="str">
        <f t="shared" si="5"/>
        <v>22020806 - COOKING GAS/FUEL COST</v>
      </c>
      <c r="E87" s="551"/>
      <c r="F87" s="552">
        <v>0</v>
      </c>
      <c r="G87" s="552"/>
    </row>
    <row r="88" spans="2:7" ht="18" customHeight="1" thickBot="1" x14ac:dyDescent="0.3">
      <c r="B88" s="384"/>
      <c r="C88" s="385" t="s">
        <v>1195</v>
      </c>
      <c r="D88" s="741">
        <f>SUM(D82:D87)</f>
        <v>0</v>
      </c>
      <c r="E88" s="559">
        <f>SUM(E82:E87)</f>
        <v>670000</v>
      </c>
      <c r="F88" s="560">
        <f>SUM(F82:F87)</f>
        <v>1500000</v>
      </c>
      <c r="G88" s="560"/>
    </row>
    <row r="89" spans="2:7" ht="18" hidden="1" customHeight="1" x14ac:dyDescent="0.25">
      <c r="B89" s="373">
        <v>22020900</v>
      </c>
      <c r="C89" s="374" t="s">
        <v>70</v>
      </c>
      <c r="D89" s="742"/>
      <c r="E89" s="548"/>
      <c r="F89" s="549"/>
      <c r="G89" s="549"/>
    </row>
    <row r="90" spans="2:7" ht="18" hidden="1" customHeight="1" thickBot="1" x14ac:dyDescent="0.25">
      <c r="B90" s="377">
        <v>22020901</v>
      </c>
      <c r="C90" s="378" t="s">
        <v>1196</v>
      </c>
      <c r="D90" s="740" t="str">
        <f t="shared" ref="D90:D96" si="6">B90&amp;" - "&amp;C90</f>
        <v>22020901 - BANK CHARGES (OTHER THAN INTEREST)</v>
      </c>
      <c r="E90" s="551"/>
      <c r="F90" s="552">
        <v>0</v>
      </c>
      <c r="G90" s="552"/>
    </row>
    <row r="91" spans="2:7" ht="18" hidden="1" customHeight="1" x14ac:dyDescent="0.2">
      <c r="B91" s="377">
        <v>22020902</v>
      </c>
      <c r="C91" s="378" t="s">
        <v>1197</v>
      </c>
      <c r="D91" s="740" t="str">
        <f t="shared" si="6"/>
        <v>22020902 - INSURANCE PREMIUM</v>
      </c>
      <c r="E91" s="551"/>
      <c r="F91" s="552">
        <v>0</v>
      </c>
      <c r="G91" s="552"/>
    </row>
    <row r="92" spans="2:7" ht="18" hidden="1" customHeight="1" x14ac:dyDescent="0.2">
      <c r="B92" s="377">
        <v>22020904</v>
      </c>
      <c r="C92" s="378" t="s">
        <v>1198</v>
      </c>
      <c r="D92" s="740" t="str">
        <f t="shared" si="6"/>
        <v>22020904 - OTHER  CRF BANK CHARGES</v>
      </c>
      <c r="E92" s="551"/>
      <c r="F92" s="552">
        <v>0</v>
      </c>
      <c r="G92" s="552"/>
    </row>
    <row r="93" spans="2:7" ht="18" hidden="1" customHeight="1" x14ac:dyDescent="0.2">
      <c r="B93" s="377">
        <v>22020905</v>
      </c>
      <c r="C93" s="378" t="s">
        <v>1199</v>
      </c>
      <c r="D93" s="740" t="str">
        <f t="shared" si="6"/>
        <v>22020905 - INTEREST/DISCOUNT ON FOREIGN LOAN</v>
      </c>
      <c r="E93" s="551"/>
      <c r="F93" s="552">
        <v>0</v>
      </c>
      <c r="G93" s="552"/>
    </row>
    <row r="94" spans="2:7" ht="18" hidden="1" customHeight="1" x14ac:dyDescent="0.2">
      <c r="B94" s="377">
        <v>22020906</v>
      </c>
      <c r="C94" s="378" t="s">
        <v>1200</v>
      </c>
      <c r="D94" s="740" t="str">
        <f t="shared" si="6"/>
        <v>22020906 - FOREIGN INTEREST/DISCOUNT-SHORT TERM BORROWINGS</v>
      </c>
      <c r="E94" s="551"/>
      <c r="F94" s="552">
        <v>0</v>
      </c>
      <c r="G94" s="552"/>
    </row>
    <row r="95" spans="2:7" ht="18" hidden="1" customHeight="1" x14ac:dyDescent="0.2">
      <c r="B95" s="377">
        <v>22020907</v>
      </c>
      <c r="C95" s="378" t="s">
        <v>1201</v>
      </c>
      <c r="D95" s="740" t="str">
        <f t="shared" si="6"/>
        <v>22020907 - DOMESTIC INTEREST/DISCOUNT-TREASURY BILL</v>
      </c>
      <c r="E95" s="551"/>
      <c r="F95" s="552">
        <v>0</v>
      </c>
      <c r="G95" s="552"/>
    </row>
    <row r="96" spans="2:7" ht="18" hidden="1" customHeight="1" thickBot="1" x14ac:dyDescent="0.25">
      <c r="B96" s="377">
        <v>22020908</v>
      </c>
      <c r="C96" s="378" t="s">
        <v>1202</v>
      </c>
      <c r="D96" s="740" t="str">
        <f t="shared" si="6"/>
        <v>22020908 - DOMESTIC INTEREST/DISCOUNT-SHORT TERM BORROWINGS</v>
      </c>
      <c r="E96" s="551"/>
      <c r="F96" s="552">
        <v>0</v>
      </c>
      <c r="G96" s="552"/>
    </row>
    <row r="97" spans="2:7" ht="18" hidden="1" customHeight="1" thickBot="1" x14ac:dyDescent="0.3">
      <c r="B97" s="384"/>
      <c r="C97" s="385" t="s">
        <v>1203</v>
      </c>
      <c r="D97" s="741">
        <f>SUM(D90:D96)</f>
        <v>0</v>
      </c>
      <c r="E97" s="559">
        <f>SUM(E90:E96)</f>
        <v>0</v>
      </c>
      <c r="F97" s="560">
        <f>SUM(F90:F96)</f>
        <v>0</v>
      </c>
      <c r="G97" s="560"/>
    </row>
    <row r="98" spans="2:7" ht="18" customHeight="1" x14ac:dyDescent="0.25">
      <c r="B98" s="373">
        <v>22021000</v>
      </c>
      <c r="C98" s="374" t="s">
        <v>72</v>
      </c>
      <c r="D98" s="742"/>
      <c r="E98" s="548"/>
      <c r="F98" s="549"/>
      <c r="G98" s="549"/>
    </row>
    <row r="99" spans="2:7" ht="18" customHeight="1" x14ac:dyDescent="0.2">
      <c r="B99" s="377">
        <v>22021001</v>
      </c>
      <c r="C99" s="378" t="s">
        <v>1204</v>
      </c>
      <c r="D99" s="740" t="str">
        <f t="shared" ref="D99:D112" si="7">B99&amp;" - "&amp;C99</f>
        <v>22021001 - REFRESHMENT &amp; MEALS</v>
      </c>
      <c r="E99" s="551"/>
      <c r="F99" s="552">
        <v>0</v>
      </c>
      <c r="G99" s="552"/>
    </row>
    <row r="100" spans="2:7" ht="18" customHeight="1" x14ac:dyDescent="0.2">
      <c r="B100" s="377">
        <v>22021002</v>
      </c>
      <c r="C100" s="378" t="s">
        <v>1205</v>
      </c>
      <c r="D100" s="740" t="str">
        <f t="shared" si="7"/>
        <v>22021002 - HONORARIUM &amp; SITTING ALLOWANCE</v>
      </c>
      <c r="E100" s="551">
        <v>900000</v>
      </c>
      <c r="F100" s="552">
        <v>0</v>
      </c>
      <c r="G100" s="552"/>
    </row>
    <row r="101" spans="2:7" ht="18" customHeight="1" x14ac:dyDescent="0.2">
      <c r="B101" s="377">
        <v>22021003</v>
      </c>
      <c r="C101" s="378" t="s">
        <v>1206</v>
      </c>
      <c r="D101" s="740" t="str">
        <f t="shared" si="7"/>
        <v>22021003 - PUBLICITY &amp; ADVERTISEMENTS</v>
      </c>
      <c r="E101" s="551">
        <v>500000</v>
      </c>
      <c r="F101" s="552">
        <v>500000</v>
      </c>
      <c r="G101" s="552"/>
    </row>
    <row r="102" spans="2:7" ht="18" hidden="1" customHeight="1" x14ac:dyDescent="0.2">
      <c r="B102" s="377">
        <v>22021004</v>
      </c>
      <c r="C102" s="378" t="s">
        <v>1207</v>
      </c>
      <c r="D102" s="740" t="str">
        <f t="shared" si="7"/>
        <v>22021004 - MEDICAL EXPENSES-LOCAL</v>
      </c>
      <c r="E102" s="551"/>
      <c r="F102" s="552">
        <v>0</v>
      </c>
      <c r="G102" s="552"/>
    </row>
    <row r="103" spans="2:7" ht="18" hidden="1" customHeight="1" x14ac:dyDescent="0.2">
      <c r="B103" s="377">
        <v>22021006</v>
      </c>
      <c r="C103" s="378" t="s">
        <v>1208</v>
      </c>
      <c r="D103" s="740" t="str">
        <f t="shared" si="7"/>
        <v>22021006 - POSTAGES &amp; COURIER SERVICES</v>
      </c>
      <c r="E103" s="551"/>
      <c r="F103" s="552">
        <v>0</v>
      </c>
      <c r="G103" s="552"/>
    </row>
    <row r="104" spans="2:7" ht="18" customHeight="1" x14ac:dyDescent="0.2">
      <c r="B104" s="377">
        <v>22021007</v>
      </c>
      <c r="C104" s="378" t="s">
        <v>1209</v>
      </c>
      <c r="D104" s="740" t="str">
        <f t="shared" si="7"/>
        <v>22021007 - WELFARE PACKAGES</v>
      </c>
      <c r="E104" s="551"/>
      <c r="F104" s="552">
        <v>500000</v>
      </c>
      <c r="G104" s="552"/>
    </row>
    <row r="105" spans="2:7" ht="18" hidden="1" customHeight="1" x14ac:dyDescent="0.2">
      <c r="B105" s="377">
        <v>22021008</v>
      </c>
      <c r="C105" s="378" t="s">
        <v>1210</v>
      </c>
      <c r="D105" s="740" t="str">
        <f t="shared" si="7"/>
        <v>22021008 - SUBSCRIPTION TO PROFESSIONAL BODIES</v>
      </c>
      <c r="E105" s="551"/>
      <c r="F105" s="552">
        <v>0</v>
      </c>
      <c r="G105" s="552"/>
    </row>
    <row r="106" spans="2:7" ht="18" hidden="1" customHeight="1" x14ac:dyDescent="0.2">
      <c r="B106" s="377">
        <v>22021009</v>
      </c>
      <c r="C106" s="378" t="s">
        <v>1211</v>
      </c>
      <c r="D106" s="740" t="str">
        <f t="shared" si="7"/>
        <v>22021009 - SPORTING ACTIVITIES</v>
      </c>
      <c r="E106" s="551"/>
      <c r="F106" s="552">
        <v>0</v>
      </c>
      <c r="G106" s="552"/>
    </row>
    <row r="107" spans="2:7" ht="18" hidden="1" customHeight="1" x14ac:dyDescent="0.2">
      <c r="B107" s="377">
        <v>22021010</v>
      </c>
      <c r="C107" s="378" t="s">
        <v>1212</v>
      </c>
      <c r="D107" s="740" t="str">
        <f t="shared" si="7"/>
        <v>22021010 - DIRECT TEACHING &amp; LABORATORY COST</v>
      </c>
      <c r="E107" s="551"/>
      <c r="F107" s="552">
        <v>0</v>
      </c>
      <c r="G107" s="552"/>
    </row>
    <row r="108" spans="2:7" ht="18" customHeight="1" thickBot="1" x14ac:dyDescent="0.25">
      <c r="B108" s="377">
        <v>22021014</v>
      </c>
      <c r="C108" s="378" t="s">
        <v>1213</v>
      </c>
      <c r="D108" s="740" t="str">
        <f t="shared" si="7"/>
        <v>22021014 - ANNUAL BUDGET EXPENSES AND ADMINISTRATION</v>
      </c>
      <c r="E108" s="551">
        <v>300000</v>
      </c>
      <c r="F108" s="552">
        <v>100000</v>
      </c>
      <c r="G108" s="552"/>
    </row>
    <row r="109" spans="2:7" ht="18" hidden="1" customHeight="1" x14ac:dyDescent="0.2">
      <c r="B109" s="377">
        <v>22021020</v>
      </c>
      <c r="C109" s="378" t="s">
        <v>1214</v>
      </c>
      <c r="D109" s="740" t="str">
        <f t="shared" si="7"/>
        <v>22021020 - ELECTION-LOGISTICS SUPPORT</v>
      </c>
      <c r="E109" s="551"/>
      <c r="F109" s="552">
        <v>0</v>
      </c>
      <c r="G109" s="552"/>
    </row>
    <row r="110" spans="2:7" ht="18" hidden="1" customHeight="1" x14ac:dyDescent="0.2">
      <c r="B110" s="377">
        <v>22021037</v>
      </c>
      <c r="C110" s="378" t="s">
        <v>1215</v>
      </c>
      <c r="D110" s="740" t="str">
        <f t="shared" si="7"/>
        <v>22021037 - MARGIN FOR INCREASE IN COSTS</v>
      </c>
      <c r="E110" s="551"/>
      <c r="F110" s="552">
        <v>0</v>
      </c>
      <c r="G110" s="552"/>
    </row>
    <row r="111" spans="2:7" ht="18" hidden="1" customHeight="1" x14ac:dyDescent="0.2">
      <c r="B111" s="377">
        <v>22021041</v>
      </c>
      <c r="C111" s="378" t="s">
        <v>1216</v>
      </c>
      <c r="D111" s="740" t="str">
        <f t="shared" si="7"/>
        <v>22021041 - CONTINGENCY</v>
      </c>
      <c r="E111" s="551"/>
      <c r="F111" s="552">
        <v>0</v>
      </c>
      <c r="G111" s="552"/>
    </row>
    <row r="112" spans="2:7" ht="18" hidden="1" customHeight="1" thickBot="1" x14ac:dyDescent="0.25">
      <c r="B112" s="377">
        <v>22021042</v>
      </c>
      <c r="C112" s="378" t="s">
        <v>1217</v>
      </c>
      <c r="D112" s="740" t="str">
        <f t="shared" si="7"/>
        <v>22021042 - RECURRENT ADJUSTMENT</v>
      </c>
      <c r="E112" s="551"/>
      <c r="F112" s="552">
        <v>0</v>
      </c>
      <c r="G112" s="552"/>
    </row>
    <row r="113" spans="2:7" ht="18" customHeight="1" thickBot="1" x14ac:dyDescent="0.3">
      <c r="B113" s="384"/>
      <c r="C113" s="385" t="s">
        <v>1219</v>
      </c>
      <c r="D113" s="741">
        <f>SUM(D99:D112)</f>
        <v>0</v>
      </c>
      <c r="E113" s="559">
        <f>SUM(E99:E112)</f>
        <v>1700000</v>
      </c>
      <c r="F113" s="560">
        <f>SUM(F99:F112)</f>
        <v>1100000</v>
      </c>
      <c r="G113" s="560"/>
    </row>
    <row r="114" spans="2:7" ht="18" hidden="1" customHeight="1" x14ac:dyDescent="0.25">
      <c r="B114" s="373">
        <v>22030000</v>
      </c>
      <c r="C114" s="374" t="s">
        <v>1220</v>
      </c>
      <c r="D114" s="742"/>
      <c r="E114" s="548"/>
      <c r="F114" s="549"/>
      <c r="G114" s="549"/>
    </row>
    <row r="115" spans="2:7" ht="18" hidden="1" customHeight="1" x14ac:dyDescent="0.25">
      <c r="B115" s="373">
        <v>22030100</v>
      </c>
      <c r="C115" s="374" t="s">
        <v>74</v>
      </c>
      <c r="D115" s="742"/>
      <c r="E115" s="548"/>
      <c r="F115" s="549"/>
      <c r="G115" s="549"/>
    </row>
    <row r="116" spans="2:7" ht="18" hidden="1" customHeight="1" x14ac:dyDescent="0.2">
      <c r="B116" s="377">
        <v>22030101</v>
      </c>
      <c r="C116" s="378" t="s">
        <v>1221</v>
      </c>
      <c r="D116" s="740" t="str">
        <f t="shared" ref="D116:D123" si="8">B116&amp;" - "&amp;C116</f>
        <v>22030101 - MOTOR CYCLE ADVANCES</v>
      </c>
      <c r="E116" s="551"/>
      <c r="F116" s="552">
        <v>0</v>
      </c>
      <c r="G116" s="552"/>
    </row>
    <row r="117" spans="2:7" ht="18" hidden="1" customHeight="1" x14ac:dyDescent="0.2">
      <c r="B117" s="377">
        <v>22030102</v>
      </c>
      <c r="C117" s="378" t="s">
        <v>1222</v>
      </c>
      <c r="D117" s="740" t="str">
        <f t="shared" si="8"/>
        <v>22030102 - BICYCLE ADVANCES</v>
      </c>
      <c r="E117" s="551"/>
      <c r="F117" s="552">
        <v>0</v>
      </c>
      <c r="G117" s="552"/>
    </row>
    <row r="118" spans="2:7" ht="18" hidden="1" customHeight="1" x14ac:dyDescent="0.2">
      <c r="B118" s="377">
        <v>22030103</v>
      </c>
      <c r="C118" s="378" t="s">
        <v>1223</v>
      </c>
      <c r="D118" s="740" t="str">
        <f t="shared" si="8"/>
        <v>22030103 - REFURBISHING ADVANCES</v>
      </c>
      <c r="E118" s="551"/>
      <c r="F118" s="552">
        <v>0</v>
      </c>
      <c r="G118" s="552"/>
    </row>
    <row r="119" spans="2:7" ht="18" hidden="1" customHeight="1" x14ac:dyDescent="0.2">
      <c r="B119" s="377">
        <v>22030104</v>
      </c>
      <c r="C119" s="378" t="s">
        <v>1224</v>
      </c>
      <c r="D119" s="740" t="str">
        <f t="shared" si="8"/>
        <v>22030104 - CORRESPONDENCE ADVANCES</v>
      </c>
      <c r="E119" s="551"/>
      <c r="F119" s="552">
        <v>0</v>
      </c>
      <c r="G119" s="552"/>
    </row>
    <row r="120" spans="2:7" ht="18" hidden="1" customHeight="1" x14ac:dyDescent="0.2">
      <c r="B120" s="377">
        <v>22030105</v>
      </c>
      <c r="C120" s="378" t="s">
        <v>1225</v>
      </c>
      <c r="D120" s="740" t="str">
        <f t="shared" si="8"/>
        <v>22030105 - SPECTACLE ADVANCES</v>
      </c>
      <c r="E120" s="551"/>
      <c r="F120" s="552">
        <v>0</v>
      </c>
      <c r="G120" s="552"/>
    </row>
    <row r="121" spans="2:7" ht="18" hidden="1" customHeight="1" x14ac:dyDescent="0.2">
      <c r="B121" s="377">
        <v>22030106</v>
      </c>
      <c r="C121" s="378" t="s">
        <v>688</v>
      </c>
      <c r="D121" s="740" t="str">
        <f t="shared" si="8"/>
        <v>22030106 - MOTOR VEHICLE ADVANCES</v>
      </c>
      <c r="E121" s="551"/>
      <c r="F121" s="552">
        <v>0</v>
      </c>
      <c r="G121" s="552"/>
    </row>
    <row r="122" spans="2:7" ht="18" hidden="1" customHeight="1" x14ac:dyDescent="0.2">
      <c r="B122" s="377">
        <v>22030107</v>
      </c>
      <c r="C122" s="378" t="s">
        <v>1226</v>
      </c>
      <c r="D122" s="740" t="str">
        <f t="shared" si="8"/>
        <v>22030107 - FURNISHING ADVANCES</v>
      </c>
      <c r="E122" s="551"/>
      <c r="F122" s="552">
        <v>0</v>
      </c>
      <c r="G122" s="552"/>
    </row>
    <row r="123" spans="2:7" ht="18" hidden="1" customHeight="1" thickBot="1" x14ac:dyDescent="0.25">
      <c r="B123" s="377">
        <v>22030108</v>
      </c>
      <c r="C123" s="378" t="s">
        <v>1227</v>
      </c>
      <c r="D123" s="740" t="str">
        <f t="shared" si="8"/>
        <v>22030108 - HOUSING LOAN</v>
      </c>
      <c r="E123" s="551"/>
      <c r="F123" s="552">
        <v>0</v>
      </c>
      <c r="G123" s="552"/>
    </row>
    <row r="124" spans="2:7" ht="18" hidden="1" customHeight="1" thickBot="1" x14ac:dyDescent="0.3">
      <c r="B124" s="384"/>
      <c r="C124" s="385" t="s">
        <v>1228</v>
      </c>
      <c r="D124" s="741">
        <f>SUM(D116:D123)</f>
        <v>0</v>
      </c>
      <c r="E124" s="559">
        <f>SUM(E116:E123)</f>
        <v>0</v>
      </c>
      <c r="F124" s="560">
        <f>SUM(F116:F123)</f>
        <v>0</v>
      </c>
      <c r="G124" s="560"/>
    </row>
    <row r="125" spans="2:7" ht="18" hidden="1" customHeight="1" x14ac:dyDescent="0.25">
      <c r="B125" s="373">
        <v>22040000</v>
      </c>
      <c r="C125" s="374" t="s">
        <v>1229</v>
      </c>
      <c r="D125" s="742"/>
      <c r="E125" s="548"/>
      <c r="F125" s="549"/>
      <c r="G125" s="549"/>
    </row>
    <row r="126" spans="2:7" ht="18" hidden="1" customHeight="1" x14ac:dyDescent="0.25">
      <c r="B126" s="373">
        <v>22040100</v>
      </c>
      <c r="C126" s="374" t="s">
        <v>76</v>
      </c>
      <c r="D126" s="742"/>
      <c r="E126" s="548"/>
      <c r="F126" s="549"/>
      <c r="G126" s="549"/>
    </row>
    <row r="127" spans="2:7" ht="18" hidden="1" customHeight="1" x14ac:dyDescent="0.2">
      <c r="B127" s="377">
        <v>22040101</v>
      </c>
      <c r="C127" s="378" t="s">
        <v>1231</v>
      </c>
      <c r="D127" s="740" t="str">
        <f t="shared" ref="D127:D133" si="9">B127&amp;" - "&amp;C127</f>
        <v>22040101 - GRANT TO OTHER STATE GOVERNMENTS - CURRENT</v>
      </c>
      <c r="E127" s="551"/>
      <c r="F127" s="552">
        <v>0</v>
      </c>
      <c r="G127" s="552"/>
    </row>
    <row r="128" spans="2:7" ht="18" hidden="1" customHeight="1" x14ac:dyDescent="0.2">
      <c r="B128" s="377">
        <v>22040103</v>
      </c>
      <c r="C128" s="378" t="s">
        <v>1232</v>
      </c>
      <c r="D128" s="740" t="str">
        <f t="shared" si="9"/>
        <v xml:space="preserve">22040103 - GRANT TO LOCAL GOVERNMENTS -CURRENT </v>
      </c>
      <c r="E128" s="551"/>
      <c r="F128" s="552">
        <v>0</v>
      </c>
      <c r="G128" s="552"/>
    </row>
    <row r="129" spans="2:7" ht="18" hidden="1" customHeight="1" x14ac:dyDescent="0.2">
      <c r="B129" s="377">
        <v>22040105</v>
      </c>
      <c r="C129" s="378" t="s">
        <v>1233</v>
      </c>
      <c r="D129" s="740" t="str">
        <f t="shared" si="9"/>
        <v>22040105 - GRANTS TO GOVERNMENT OWNED COMPANIES - CURRENT</v>
      </c>
      <c r="E129" s="551"/>
      <c r="F129" s="552">
        <v>0</v>
      </c>
      <c r="G129" s="552"/>
    </row>
    <row r="130" spans="2:7" ht="18" hidden="1" customHeight="1" x14ac:dyDescent="0.2">
      <c r="B130" s="377">
        <v>22040107</v>
      </c>
      <c r="C130" s="378" t="s">
        <v>1234</v>
      </c>
      <c r="D130" s="740" t="str">
        <f t="shared" si="9"/>
        <v>22040107 - GRANT TO PRIVATE COMPANIES - CURRENT</v>
      </c>
      <c r="E130" s="551"/>
      <c r="F130" s="552">
        <v>0</v>
      </c>
      <c r="G130" s="552"/>
    </row>
    <row r="131" spans="2:7" ht="18" hidden="1" customHeight="1" x14ac:dyDescent="0.2">
      <c r="B131" s="377">
        <v>22040109</v>
      </c>
      <c r="C131" s="378" t="s">
        <v>1235</v>
      </c>
      <c r="D131" s="740" t="str">
        <f t="shared" si="9"/>
        <v>22040109 - GRANTS TO COMMUNITIES/NGOs</v>
      </c>
      <c r="E131" s="551"/>
      <c r="F131" s="552">
        <v>0</v>
      </c>
      <c r="G131" s="552"/>
    </row>
    <row r="132" spans="2:7" ht="18" hidden="1" customHeight="1" x14ac:dyDescent="0.2">
      <c r="B132" s="377">
        <v>22040110</v>
      </c>
      <c r="C132" s="378" t="s">
        <v>1236</v>
      </c>
      <c r="D132" s="740" t="str">
        <f t="shared" si="9"/>
        <v>22040110 - GRANTS TO ACADEMIC INSTITUTIONS</v>
      </c>
      <c r="E132" s="551"/>
      <c r="F132" s="552">
        <v>0</v>
      </c>
      <c r="G132" s="552"/>
    </row>
    <row r="133" spans="2:7" ht="18" hidden="1" customHeight="1" thickBot="1" x14ac:dyDescent="0.25">
      <c r="B133" s="377">
        <v>22040111</v>
      </c>
      <c r="C133" s="378" t="s">
        <v>1237</v>
      </c>
      <c r="D133" s="740" t="str">
        <f t="shared" si="9"/>
        <v>22040111 - CONTRIBUTION TO TRADITIONAL COUNCILS</v>
      </c>
      <c r="E133" s="551"/>
      <c r="F133" s="552">
        <v>0</v>
      </c>
      <c r="G133" s="552"/>
    </row>
    <row r="134" spans="2:7" ht="18" hidden="1" customHeight="1" thickBot="1" x14ac:dyDescent="0.3">
      <c r="B134" s="384"/>
      <c r="C134" s="385" t="s">
        <v>1238</v>
      </c>
      <c r="D134" s="741">
        <f>SUM(D127:D133)</f>
        <v>0</v>
      </c>
      <c r="E134" s="559">
        <f>SUM(E127:E133)</f>
        <v>0</v>
      </c>
      <c r="F134" s="560">
        <f>SUM(F127:F133)</f>
        <v>0</v>
      </c>
      <c r="G134" s="560"/>
    </row>
    <row r="135" spans="2:7" ht="18" hidden="1" customHeight="1" x14ac:dyDescent="0.25">
      <c r="B135" s="373">
        <v>22040200</v>
      </c>
      <c r="C135" s="374" t="s">
        <v>78</v>
      </c>
      <c r="D135" s="742"/>
      <c r="E135" s="548"/>
      <c r="F135" s="549"/>
      <c r="G135" s="549"/>
    </row>
    <row r="136" spans="2:7" ht="18" hidden="1" customHeight="1" x14ac:dyDescent="0.2">
      <c r="B136" s="377">
        <v>22040203</v>
      </c>
      <c r="C136" s="378" t="s">
        <v>1239</v>
      </c>
      <c r="D136" s="740" t="str">
        <f>B136&amp;" - "&amp;C136</f>
        <v>22040203 - CONTRIBUTION TO INTERNATIONAL ORGANISATION</v>
      </c>
      <c r="E136" s="551"/>
      <c r="F136" s="552">
        <v>0</v>
      </c>
      <c r="G136" s="552"/>
    </row>
    <row r="137" spans="2:7" ht="18" hidden="1" customHeight="1" thickBot="1" x14ac:dyDescent="0.25">
      <c r="B137" s="377">
        <v>22040204</v>
      </c>
      <c r="C137" s="378" t="s">
        <v>1240</v>
      </c>
      <c r="D137" s="740" t="str">
        <f>B137&amp;" - "&amp;C137</f>
        <v>22040204 - EXTERNAL FINANCIAL OBLIGATIONS</v>
      </c>
      <c r="E137" s="551"/>
      <c r="F137" s="552">
        <v>0</v>
      </c>
      <c r="G137" s="552"/>
    </row>
    <row r="138" spans="2:7" ht="18" hidden="1" customHeight="1" thickBot="1" x14ac:dyDescent="0.3">
      <c r="B138" s="384"/>
      <c r="C138" s="385" t="s">
        <v>1241</v>
      </c>
      <c r="D138" s="741">
        <f>SUM(D136:D137)</f>
        <v>0</v>
      </c>
      <c r="E138" s="559">
        <f>SUM(E136:E137)</f>
        <v>0</v>
      </c>
      <c r="F138" s="560">
        <f>SUM(F136:F137)</f>
        <v>0</v>
      </c>
      <c r="G138" s="560"/>
    </row>
    <row r="139" spans="2:7" ht="18" hidden="1" customHeight="1" x14ac:dyDescent="0.25">
      <c r="B139" s="373">
        <v>22050000</v>
      </c>
      <c r="C139" s="374" t="s">
        <v>1242</v>
      </c>
      <c r="D139" s="742"/>
      <c r="E139" s="548"/>
      <c r="F139" s="549"/>
      <c r="G139" s="549"/>
    </row>
    <row r="140" spans="2:7" ht="18" hidden="1" customHeight="1" x14ac:dyDescent="0.25">
      <c r="B140" s="373">
        <v>22050100</v>
      </c>
      <c r="C140" s="374" t="s">
        <v>80</v>
      </c>
      <c r="D140" s="742"/>
      <c r="E140" s="548"/>
      <c r="F140" s="549"/>
      <c r="G140" s="549"/>
    </row>
    <row r="141" spans="2:7" ht="18" hidden="1" customHeight="1" x14ac:dyDescent="0.2">
      <c r="B141" s="377">
        <v>22050101</v>
      </c>
      <c r="C141" s="378" t="s">
        <v>1243</v>
      </c>
      <c r="D141" s="740" t="str">
        <f t="shared" ref="D141:D147" si="10">B141&amp;" - "&amp;C141</f>
        <v>22050101 - SUBSIDY TO GOVERNMENT OWNED COMPANIES</v>
      </c>
      <c r="E141" s="551"/>
      <c r="F141" s="552">
        <v>0</v>
      </c>
      <c r="G141" s="552"/>
    </row>
    <row r="142" spans="2:7" ht="18" hidden="1" customHeight="1" x14ac:dyDescent="0.2">
      <c r="B142" s="377">
        <v>22050102</v>
      </c>
      <c r="C142" s="378" t="s">
        <v>1244</v>
      </c>
      <c r="D142" s="740" t="str">
        <f t="shared" si="10"/>
        <v>22050102 - MEAL SUBSIDY</v>
      </c>
      <c r="E142" s="551"/>
      <c r="F142" s="552">
        <v>0</v>
      </c>
      <c r="G142" s="552"/>
    </row>
    <row r="143" spans="2:7" ht="18" hidden="1" customHeight="1" x14ac:dyDescent="0.2">
      <c r="B143" s="377">
        <v>22050104</v>
      </c>
      <c r="C143" s="378" t="s">
        <v>1245</v>
      </c>
      <c r="D143" s="740" t="str">
        <f t="shared" si="10"/>
        <v>22050104 - PETROLEUM/ENERGY SUBSIDY</v>
      </c>
      <c r="E143" s="551"/>
      <c r="F143" s="552">
        <v>0</v>
      </c>
      <c r="G143" s="552"/>
    </row>
    <row r="144" spans="2:7" ht="18" hidden="1" customHeight="1" x14ac:dyDescent="0.2">
      <c r="B144" s="377">
        <v>22050105</v>
      </c>
      <c r="C144" s="378" t="s">
        <v>1246</v>
      </c>
      <c r="D144" s="740" t="str">
        <f t="shared" si="10"/>
        <v>22050105 - EDUCATION SUBSIDY</v>
      </c>
      <c r="E144" s="551"/>
      <c r="F144" s="552">
        <v>0</v>
      </c>
      <c r="G144" s="552"/>
    </row>
    <row r="145" spans="2:7" ht="18" hidden="1" customHeight="1" x14ac:dyDescent="0.2">
      <c r="B145" s="377">
        <v>22050106</v>
      </c>
      <c r="C145" s="378" t="s">
        <v>1247</v>
      </c>
      <c r="D145" s="740" t="str">
        <f t="shared" si="10"/>
        <v>22050106 - AGRICULTURAL INPUTS SUBSIDY</v>
      </c>
      <c r="E145" s="551"/>
      <c r="F145" s="552">
        <v>0</v>
      </c>
      <c r="G145" s="552"/>
    </row>
    <row r="146" spans="2:7" ht="18" hidden="1" customHeight="1" x14ac:dyDescent="0.2">
      <c r="B146" s="377">
        <v>22050107</v>
      </c>
      <c r="C146" s="378" t="s">
        <v>1248</v>
      </c>
      <c r="D146" s="740" t="str">
        <f t="shared" si="10"/>
        <v>22050107 - HEALTH SUBSIDY</v>
      </c>
      <c r="E146" s="551"/>
      <c r="F146" s="552">
        <v>0</v>
      </c>
      <c r="G146" s="552"/>
    </row>
    <row r="147" spans="2:7" ht="18" hidden="1" customHeight="1" thickBot="1" x14ac:dyDescent="0.25">
      <c r="B147" s="377">
        <v>22050108</v>
      </c>
      <c r="C147" s="378" t="s">
        <v>1249</v>
      </c>
      <c r="D147" s="740" t="str">
        <f t="shared" si="10"/>
        <v>22050108 - RELIGIOUS PILGRIMAGE SUBSIDY</v>
      </c>
      <c r="E147" s="551"/>
      <c r="F147" s="552">
        <v>0</v>
      </c>
      <c r="G147" s="552"/>
    </row>
    <row r="148" spans="2:7" ht="18" hidden="1" customHeight="1" thickBot="1" x14ac:dyDescent="0.3">
      <c r="B148" s="384"/>
      <c r="C148" s="385" t="s">
        <v>1250</v>
      </c>
      <c r="D148" s="741">
        <f>SUM(D141:D147)</f>
        <v>0</v>
      </c>
      <c r="E148" s="559">
        <f>SUM(E141:E147)</f>
        <v>0</v>
      </c>
      <c r="F148" s="560">
        <f>SUM(F141:F147)</f>
        <v>0</v>
      </c>
      <c r="G148" s="560"/>
    </row>
    <row r="149" spans="2:7" ht="18" hidden="1" customHeight="1" x14ac:dyDescent="0.25">
      <c r="B149" s="373">
        <v>22050200</v>
      </c>
      <c r="C149" s="374" t="s">
        <v>82</v>
      </c>
      <c r="D149" s="740"/>
      <c r="E149" s="743"/>
      <c r="F149" s="552"/>
      <c r="G149" s="552"/>
    </row>
    <row r="150" spans="2:7" ht="18" hidden="1" customHeight="1" thickBot="1" x14ac:dyDescent="0.25">
      <c r="B150" s="377">
        <v>22050201</v>
      </c>
      <c r="C150" s="378" t="s">
        <v>82</v>
      </c>
      <c r="D150" s="740" t="str">
        <f>B150&amp;" - "&amp;C150</f>
        <v xml:space="preserve">22050201 - SUBSIDY TO PRIVATE COMPANIES </v>
      </c>
      <c r="E150" s="551"/>
      <c r="F150" s="552">
        <v>0</v>
      </c>
      <c r="G150" s="552"/>
    </row>
    <row r="151" spans="2:7" ht="18" hidden="1" customHeight="1" thickBot="1" x14ac:dyDescent="0.3">
      <c r="B151" s="384"/>
      <c r="C151" s="385" t="s">
        <v>1251</v>
      </c>
      <c r="D151" s="741">
        <f>SUM(D150:N150)</f>
        <v>0</v>
      </c>
      <c r="E151" s="559">
        <f>SUM(E150)</f>
        <v>0</v>
      </c>
      <c r="F151" s="560">
        <f>SUM(F150:O150)</f>
        <v>0</v>
      </c>
      <c r="G151" s="560"/>
    </row>
    <row r="152" spans="2:7" ht="18" hidden="1" customHeight="1" x14ac:dyDescent="0.25">
      <c r="B152" s="373">
        <v>22070000</v>
      </c>
      <c r="C152" s="374" t="s">
        <v>1252</v>
      </c>
      <c r="D152" s="742"/>
      <c r="E152" s="548"/>
      <c r="F152" s="549"/>
      <c r="G152" s="549"/>
    </row>
    <row r="153" spans="2:7" ht="18" hidden="1" customHeight="1" x14ac:dyDescent="0.25">
      <c r="B153" s="373">
        <v>22070100</v>
      </c>
      <c r="C153" s="374" t="s">
        <v>84</v>
      </c>
      <c r="D153" s="742"/>
      <c r="E153" s="548"/>
      <c r="F153" s="549"/>
      <c r="G153" s="549"/>
    </row>
    <row r="154" spans="2:7" ht="18" hidden="1" customHeight="1" x14ac:dyDescent="0.2">
      <c r="B154" s="377">
        <v>22070101</v>
      </c>
      <c r="C154" s="378" t="s">
        <v>1253</v>
      </c>
      <c r="D154" s="740" t="str">
        <f>B154&amp;" - "&amp;C154</f>
        <v>22070101 - PAYMENT FROM CRF TO FUND MDA RECURRENT EXPENDITURE</v>
      </c>
      <c r="E154" s="551" t="s">
        <v>1410</v>
      </c>
      <c r="F154" s="552">
        <v>0</v>
      </c>
      <c r="G154" s="552"/>
    </row>
    <row r="155" spans="2:7" ht="18" hidden="1" customHeight="1" thickBot="1" x14ac:dyDescent="0.25">
      <c r="B155" s="377">
        <v>22070102</v>
      </c>
      <c r="C155" s="378" t="s">
        <v>1254</v>
      </c>
      <c r="D155" s="740" t="str">
        <f>B155&amp;" - "&amp;C155</f>
        <v>22070102 - PAYMENT TO OTHER AGENCY TO FUND RECURRENT EXPEDITURE</v>
      </c>
      <c r="E155" s="551" t="s">
        <v>1410</v>
      </c>
      <c r="F155" s="552">
        <v>0</v>
      </c>
      <c r="G155" s="552"/>
    </row>
    <row r="156" spans="2:7" ht="18" hidden="1" customHeight="1" x14ac:dyDescent="0.2">
      <c r="B156" s="377">
        <v>22070103</v>
      </c>
      <c r="C156" s="378" t="s">
        <v>1255</v>
      </c>
      <c r="D156" s="740" t="str">
        <f>B156&amp;" - "&amp;C156</f>
        <v>22070103 - PAYMENT OF SHARE OF STATE IGR TO LOCAL GOVERNMENTS</v>
      </c>
      <c r="E156" s="551" t="s">
        <v>1410</v>
      </c>
      <c r="F156" s="552">
        <v>0</v>
      </c>
      <c r="G156" s="552"/>
    </row>
    <row r="157" spans="2:7" ht="18" hidden="1" customHeight="1" thickBot="1" x14ac:dyDescent="0.25">
      <c r="B157" s="377">
        <v>22070104</v>
      </c>
      <c r="C157" s="378" t="s">
        <v>1256</v>
      </c>
      <c r="D157" s="740" t="str">
        <f>B157&amp;" - "&amp;C157</f>
        <v>22070104 - CRF REVENUE REMITTANCE BY PSEs</v>
      </c>
      <c r="E157" s="551"/>
      <c r="F157" s="552">
        <v>0</v>
      </c>
      <c r="G157" s="552"/>
    </row>
    <row r="158" spans="2:7" ht="18" hidden="1" customHeight="1" thickBot="1" x14ac:dyDescent="0.3">
      <c r="B158" s="384"/>
      <c r="C158" s="385" t="s">
        <v>1257</v>
      </c>
      <c r="D158" s="741">
        <f>SUM(D154:D157)</f>
        <v>0</v>
      </c>
      <c r="E158" s="559">
        <f>SUM(E154:E157)</f>
        <v>0</v>
      </c>
      <c r="F158" s="560">
        <f>SUM(F154:F157)</f>
        <v>0</v>
      </c>
      <c r="G158" s="560"/>
    </row>
    <row r="159" spans="2:7" ht="18" hidden="1" customHeight="1" x14ac:dyDescent="0.25">
      <c r="B159" s="373">
        <v>22080000</v>
      </c>
      <c r="C159" s="374" t="s">
        <v>86</v>
      </c>
      <c r="D159" s="742"/>
      <c r="E159" s="548"/>
      <c r="F159" s="549"/>
      <c r="G159" s="549"/>
    </row>
    <row r="160" spans="2:7" ht="18" hidden="1" customHeight="1" x14ac:dyDescent="0.25">
      <c r="B160" s="373">
        <v>22080100</v>
      </c>
      <c r="C160" s="374" t="s">
        <v>86</v>
      </c>
      <c r="D160" s="742"/>
      <c r="E160" s="548"/>
      <c r="F160" s="549"/>
      <c r="G160" s="549"/>
    </row>
    <row r="161" spans="2:7" ht="18" hidden="1" customHeight="1" x14ac:dyDescent="0.2">
      <c r="B161" s="377">
        <v>22080101</v>
      </c>
      <c r="C161" s="378" t="s">
        <v>1258</v>
      </c>
      <c r="D161" s="740" t="str">
        <f>B161&amp;" - "&amp;C161</f>
        <v>22080101 - TRANSFER-PAYMENT TO UNEMPLOYED</v>
      </c>
      <c r="E161" s="551"/>
      <c r="F161" s="552">
        <v>0</v>
      </c>
      <c r="G161" s="552"/>
    </row>
    <row r="162" spans="2:7" ht="18" hidden="1" customHeight="1" thickBot="1" x14ac:dyDescent="0.25">
      <c r="B162" s="377">
        <v>22080102</v>
      </c>
      <c r="C162" s="378" t="s">
        <v>1259</v>
      </c>
      <c r="D162" s="740" t="str">
        <f>B162&amp;" - "&amp;C162</f>
        <v>22080102 - TRANSFER-PAYMENT TO AGED/VULNERABLE GROUP</v>
      </c>
      <c r="E162" s="551"/>
      <c r="F162" s="552">
        <v>0</v>
      </c>
      <c r="G162" s="552"/>
    </row>
    <row r="163" spans="2:7" ht="18" hidden="1" customHeight="1" thickBot="1" x14ac:dyDescent="0.3">
      <c r="B163" s="384"/>
      <c r="C163" s="385" t="s">
        <v>1260</v>
      </c>
      <c r="D163" s="741">
        <f>SUM(D161:D162)</f>
        <v>0</v>
      </c>
      <c r="E163" s="559">
        <f>SUM(E161:E162)</f>
        <v>0</v>
      </c>
      <c r="F163" s="560">
        <f>SUM(F161:F162)</f>
        <v>0</v>
      </c>
      <c r="G163" s="560"/>
    </row>
    <row r="164" spans="2:7" ht="18" hidden="1" customHeight="1" x14ac:dyDescent="0.25">
      <c r="B164" s="373">
        <v>23000000</v>
      </c>
      <c r="C164" s="374" t="s">
        <v>1261</v>
      </c>
      <c r="D164" s="742"/>
      <c r="E164" s="548"/>
      <c r="F164" s="549"/>
      <c r="G164" s="549"/>
    </row>
    <row r="165" spans="2:7" ht="18" hidden="1" customHeight="1" x14ac:dyDescent="0.25">
      <c r="B165" s="373">
        <v>23040000</v>
      </c>
      <c r="C165" s="374" t="s">
        <v>1261</v>
      </c>
      <c r="D165" s="742"/>
      <c r="E165" s="548"/>
      <c r="F165" s="549"/>
      <c r="G165" s="549"/>
    </row>
    <row r="166" spans="2:7" ht="18" hidden="1" customHeight="1" x14ac:dyDescent="0.25">
      <c r="B166" s="373">
        <v>23040100</v>
      </c>
      <c r="C166" s="374" t="s">
        <v>88</v>
      </c>
      <c r="D166" s="742"/>
      <c r="E166" s="548"/>
      <c r="F166" s="549"/>
      <c r="G166" s="549"/>
    </row>
    <row r="167" spans="2:7" ht="18" hidden="1" customHeight="1" x14ac:dyDescent="0.2">
      <c r="B167" s="377">
        <v>23040101</v>
      </c>
      <c r="C167" s="378" t="s">
        <v>1262</v>
      </c>
      <c r="D167" s="740" t="str">
        <f>B167&amp;" - "&amp;C167</f>
        <v>23040101 - TREE PLANTING</v>
      </c>
      <c r="E167" s="551"/>
      <c r="F167" s="552">
        <v>0</v>
      </c>
      <c r="G167" s="552"/>
    </row>
    <row r="168" spans="2:7" ht="18" hidden="1" customHeight="1" x14ac:dyDescent="0.2">
      <c r="B168" s="377">
        <v>23040102</v>
      </c>
      <c r="C168" s="378" t="s">
        <v>1263</v>
      </c>
      <c r="D168" s="740" t="str">
        <f>B168&amp;" - "&amp;C168</f>
        <v>23040102 - EROSION &amp; FLOOD CONTROL</v>
      </c>
      <c r="E168" s="551"/>
      <c r="F168" s="552">
        <v>0</v>
      </c>
      <c r="G168" s="552"/>
    </row>
    <row r="169" spans="2:7" ht="18" hidden="1" customHeight="1" x14ac:dyDescent="0.2">
      <c r="B169" s="377">
        <v>23040103</v>
      </c>
      <c r="C169" s="378" t="s">
        <v>1264</v>
      </c>
      <c r="D169" s="740" t="str">
        <f>B169&amp;" - "&amp;C169</f>
        <v>23040103 - WILDLIFE CONSERVATION</v>
      </c>
      <c r="E169" s="551"/>
      <c r="F169" s="552">
        <v>0</v>
      </c>
      <c r="G169" s="552"/>
    </row>
    <row r="170" spans="2:7" ht="18" hidden="1" customHeight="1" x14ac:dyDescent="0.2">
      <c r="B170" s="377">
        <v>23040104</v>
      </c>
      <c r="C170" s="378" t="s">
        <v>1265</v>
      </c>
      <c r="D170" s="740" t="str">
        <f>B170&amp;" - "&amp;C170</f>
        <v>23040104 - INDUSTRIAL POLLUTION PREVENTION &amp; CONTROL</v>
      </c>
      <c r="E170" s="551"/>
      <c r="F170" s="552">
        <v>0</v>
      </c>
      <c r="G170" s="552"/>
    </row>
    <row r="171" spans="2:7" ht="18" hidden="1" customHeight="1" thickBot="1" x14ac:dyDescent="0.25">
      <c r="B171" s="377">
        <v>23040105</v>
      </c>
      <c r="C171" s="378" t="s">
        <v>1266</v>
      </c>
      <c r="D171" s="740" t="str">
        <f>B171&amp;" - "&amp;C171</f>
        <v>23040105 - WATER POLLUTION, PREVENTION &amp; CONTROL</v>
      </c>
      <c r="E171" s="551"/>
      <c r="F171" s="552">
        <v>0</v>
      </c>
      <c r="G171" s="552"/>
    </row>
    <row r="172" spans="2:7" ht="18" hidden="1" customHeight="1" thickBot="1" x14ac:dyDescent="0.3">
      <c r="B172" s="384"/>
      <c r="C172" s="385" t="s">
        <v>1267</v>
      </c>
      <c r="D172" s="741">
        <f>SUM(D167:D171)</f>
        <v>0</v>
      </c>
      <c r="E172" s="559">
        <f>SUM(E167:E171)</f>
        <v>0</v>
      </c>
      <c r="F172" s="560">
        <f>SUM(F167:F171)</f>
        <v>0</v>
      </c>
      <c r="G172" s="560"/>
    </row>
    <row r="173" spans="2:7" ht="18" customHeight="1" x14ac:dyDescent="0.25">
      <c r="B173" s="373">
        <v>23050000</v>
      </c>
      <c r="C173" s="374" t="s">
        <v>90</v>
      </c>
      <c r="D173" s="742"/>
      <c r="E173" s="548"/>
      <c r="F173" s="549"/>
      <c r="G173" s="549"/>
    </row>
    <row r="174" spans="2:7" ht="18" customHeight="1" x14ac:dyDescent="0.25">
      <c r="B174" s="373">
        <v>23050100</v>
      </c>
      <c r="C174" s="374" t="s">
        <v>90</v>
      </c>
      <c r="D174" s="742"/>
      <c r="E174" s="548"/>
      <c r="F174" s="549"/>
      <c r="G174" s="549"/>
    </row>
    <row r="175" spans="2:7" ht="18" hidden="1" customHeight="1" x14ac:dyDescent="0.2">
      <c r="B175" s="377">
        <v>23050101</v>
      </c>
      <c r="C175" s="378" t="s">
        <v>1276</v>
      </c>
      <c r="D175" s="740" t="str">
        <f>B175&amp;" - "&amp;C175</f>
        <v>23050101 - RESEARCH AND DEVELOPMENT-RECURRENT (R&amp;D)</v>
      </c>
      <c r="E175" s="551"/>
      <c r="F175" s="552">
        <v>0</v>
      </c>
      <c r="G175" s="552"/>
    </row>
    <row r="176" spans="2:7" ht="18" hidden="1" customHeight="1" x14ac:dyDescent="0.2">
      <c r="B176" s="377">
        <v>23050102</v>
      </c>
      <c r="C176" s="378" t="s">
        <v>1269</v>
      </c>
      <c r="D176" s="740" t="str">
        <f>B176&amp;" - "&amp;C176</f>
        <v>23050102 - COMPUTER SOFTWARE ACQUISITION</v>
      </c>
      <c r="E176" s="551"/>
      <c r="F176" s="552">
        <v>0</v>
      </c>
      <c r="G176" s="552"/>
    </row>
    <row r="177" spans="2:7" ht="18" customHeight="1" thickBot="1" x14ac:dyDescent="0.25">
      <c r="B177" s="377">
        <v>23050103</v>
      </c>
      <c r="C177" s="378" t="s">
        <v>1270</v>
      </c>
      <c r="D177" s="740" t="str">
        <f>B177&amp;" - "&amp;C177</f>
        <v>23050103 - MONITORING &amp; EVALUATION</v>
      </c>
      <c r="E177" s="551">
        <v>33447950</v>
      </c>
      <c r="F177" s="552">
        <v>2000000</v>
      </c>
      <c r="G177" s="552"/>
    </row>
    <row r="178" spans="2:7" ht="18" hidden="1" customHeight="1" x14ac:dyDescent="0.2">
      <c r="B178" s="377">
        <v>23050104</v>
      </c>
      <c r="C178" s="378" t="s">
        <v>1271</v>
      </c>
      <c r="D178" s="740" t="str">
        <f>B178&amp;" - "&amp;C178</f>
        <v>23050104 - ANNIVERSARIES/ CELEBRATIONS</v>
      </c>
      <c r="E178" s="551"/>
      <c r="F178" s="552">
        <v>0</v>
      </c>
      <c r="G178" s="552"/>
    </row>
    <row r="179" spans="2:7" ht="18" hidden="1" customHeight="1" thickBot="1" x14ac:dyDescent="0.25">
      <c r="B179" s="377">
        <v>23050105</v>
      </c>
      <c r="C179" s="378" t="s">
        <v>1215</v>
      </c>
      <c r="D179" s="740" t="str">
        <f>B179&amp;" - "&amp;C179</f>
        <v>23050105 - MARGIN FOR INCREASE IN COSTS</v>
      </c>
      <c r="E179" s="551"/>
      <c r="F179" s="552">
        <v>0</v>
      </c>
      <c r="G179" s="552"/>
    </row>
    <row r="180" spans="2:7" ht="18" customHeight="1" thickBot="1" x14ac:dyDescent="0.3">
      <c r="B180" s="384"/>
      <c r="C180" s="385" t="s">
        <v>1272</v>
      </c>
      <c r="D180" s="741"/>
      <c r="E180" s="559">
        <f>SUM(E175:E179)</f>
        <v>33447950</v>
      </c>
      <c r="F180" s="560">
        <f>SUM(F175:F179)</f>
        <v>2000000</v>
      </c>
      <c r="G180" s="560"/>
    </row>
    <row r="181" spans="2:7" ht="24.95" customHeight="1" thickBot="1" x14ac:dyDescent="0.35">
      <c r="B181" s="398"/>
      <c r="C181" s="399" t="s">
        <v>1273</v>
      </c>
      <c r="D181" s="399"/>
      <c r="E181" s="571">
        <f>E180+E172+E163+E158+E151+E148+E138+E134+E124+E113+E97+E88+E80+E69+E60+E56+E41+E26+E14</f>
        <v>171452170</v>
      </c>
      <c r="F181" s="572">
        <f>F14+F26+F41+F56+F60+F69+F80+F88+F97+F113+F124+F134+F138+F148+F151+F158+F163+F172+F180</f>
        <v>80000000</v>
      </c>
      <c r="G181" s="572">
        <f>G180+G113+G88+G80+G60+G56+G41+G26+G14</f>
        <v>50000000</v>
      </c>
    </row>
  </sheetData>
  <mergeCells count="5">
    <mergeCell ref="B1:F1"/>
    <mergeCell ref="B2:F2"/>
    <mergeCell ref="B4:F4"/>
    <mergeCell ref="B5:B6"/>
    <mergeCell ref="C5:C6"/>
  </mergeCells>
  <pageMargins left="0.98" right="0.3" top="0.37" bottom="0.36" header="0.17" footer="0.17"/>
  <pageSetup paperSize="9" scale="74" fitToHeight="0" orientation="portrait" r:id="rId1"/>
  <headerFooter>
    <oddFooter>&amp;C&amp;"Rockwell,Bold"&amp;14&amp;P</oddFooter>
  </headerFooter>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1008</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hidden="1" x14ac:dyDescent="0.25">
      <c r="B9" s="373">
        <v>22020100</v>
      </c>
      <c r="C9" s="374" t="s">
        <v>54</v>
      </c>
      <c r="D9" s="739"/>
      <c r="E9" s="548"/>
      <c r="F9" s="549"/>
      <c r="G9" s="549"/>
    </row>
    <row r="10" spans="2:7" hidden="1" x14ac:dyDescent="0.25">
      <c r="B10" s="377">
        <v>22020101</v>
      </c>
      <c r="C10" s="378" t="s">
        <v>1123</v>
      </c>
      <c r="D10" s="740" t="s">
        <v>1277</v>
      </c>
      <c r="E10" s="551"/>
      <c r="F10" s="552">
        <v>0</v>
      </c>
      <c r="G10" s="552"/>
    </row>
    <row r="11" spans="2:7" hidden="1" x14ac:dyDescent="0.25">
      <c r="B11" s="377">
        <v>22020102</v>
      </c>
      <c r="C11" s="378" t="s">
        <v>1124</v>
      </c>
      <c r="D11" s="740" t="s">
        <v>1278</v>
      </c>
      <c r="E11" s="551"/>
      <c r="F11" s="552">
        <v>0</v>
      </c>
      <c r="G11" s="552"/>
    </row>
    <row r="12" spans="2:7" hidden="1" x14ac:dyDescent="0.25">
      <c r="B12" s="377">
        <v>22020103</v>
      </c>
      <c r="C12" s="378" t="s">
        <v>1125</v>
      </c>
      <c r="D12" s="740" t="s">
        <v>1279</v>
      </c>
      <c r="E12" s="551"/>
      <c r="F12" s="552">
        <v>0</v>
      </c>
      <c r="G12" s="552"/>
    </row>
    <row r="13" spans="2:7" hidden="1" x14ac:dyDescent="0.25">
      <c r="B13" s="377">
        <v>22020104</v>
      </c>
      <c r="C13" s="378" t="s">
        <v>1126</v>
      </c>
      <c r="D13" s="740" t="s">
        <v>1280</v>
      </c>
      <c r="E13" s="551"/>
      <c r="F13" s="552">
        <v>0</v>
      </c>
      <c r="G13" s="552"/>
    </row>
    <row r="14" spans="2:7" ht="15.75" hidden="1" thickBot="1" x14ac:dyDescent="0.3">
      <c r="B14" s="384"/>
      <c r="C14" s="385" t="s">
        <v>1127</v>
      </c>
      <c r="D14" s="741">
        <v>0</v>
      </c>
      <c r="E14" s="559">
        <f>SUM(E10:E13)</f>
        <v>0</v>
      </c>
      <c r="F14" s="560">
        <v>0</v>
      </c>
      <c r="G14" s="560"/>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x14ac:dyDescent="0.25">
      <c r="B27" s="373">
        <v>22020300</v>
      </c>
      <c r="C27" s="374" t="s">
        <v>58</v>
      </c>
      <c r="D27" s="742"/>
      <c r="E27" s="548"/>
      <c r="F27" s="549"/>
      <c r="G27" s="549"/>
    </row>
    <row r="28" spans="2:7" x14ac:dyDescent="0.25">
      <c r="B28" s="377">
        <v>22020301</v>
      </c>
      <c r="C28" s="378" t="s">
        <v>1139</v>
      </c>
      <c r="D28" s="740" t="s">
        <v>1291</v>
      </c>
      <c r="E28" s="551">
        <v>588100</v>
      </c>
      <c r="F28" s="552">
        <v>500000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x14ac:dyDescent="0.25">
      <c r="B32" s="377">
        <v>22020305</v>
      </c>
      <c r="C32" s="378" t="s">
        <v>1143</v>
      </c>
      <c r="D32" s="740" t="s">
        <v>1295</v>
      </c>
      <c r="E32" s="551">
        <v>882150</v>
      </c>
      <c r="F32" s="552">
        <v>500000</v>
      </c>
      <c r="G32" s="552"/>
    </row>
    <row r="33" spans="2:7" x14ac:dyDescent="0.25">
      <c r="B33" s="377">
        <v>22020306</v>
      </c>
      <c r="C33" s="378" t="s">
        <v>1144</v>
      </c>
      <c r="D33" s="740" t="s">
        <v>1296</v>
      </c>
      <c r="E33" s="551">
        <v>1470250</v>
      </c>
      <c r="F33" s="552">
        <v>1500000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t="15.75" thickBot="1" x14ac:dyDescent="0.3">
      <c r="B36" s="377">
        <v>22020309</v>
      </c>
      <c r="C36" s="378" t="s">
        <v>1147</v>
      </c>
      <c r="D36" s="740" t="s">
        <v>1299</v>
      </c>
      <c r="E36" s="551">
        <v>882150</v>
      </c>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3822650</v>
      </c>
      <c r="F41" s="560">
        <f>SUM(F28:F40)</f>
        <v>2500000</v>
      </c>
      <c r="G41" s="560"/>
    </row>
    <row r="42" spans="2:7" x14ac:dyDescent="0.25">
      <c r="B42" s="373">
        <v>22020400</v>
      </c>
      <c r="C42" s="374" t="s">
        <v>60</v>
      </c>
      <c r="D42" s="742"/>
      <c r="E42" s="548"/>
      <c r="F42" s="549"/>
      <c r="G42" s="549"/>
    </row>
    <row r="43" spans="2:7" x14ac:dyDescent="0.25">
      <c r="B43" s="377">
        <v>22020401</v>
      </c>
      <c r="C43" s="378" t="s">
        <v>1153</v>
      </c>
      <c r="D43" s="740" t="s">
        <v>1304</v>
      </c>
      <c r="E43" s="551">
        <v>1176200</v>
      </c>
      <c r="F43" s="552">
        <v>1000000</v>
      </c>
      <c r="G43" s="552"/>
    </row>
    <row r="44" spans="2:7" x14ac:dyDescent="0.25">
      <c r="B44" s="377">
        <v>22020402</v>
      </c>
      <c r="C44" s="378" t="s">
        <v>1154</v>
      </c>
      <c r="D44" s="740" t="s">
        <v>1305</v>
      </c>
      <c r="E44" s="551">
        <v>588100</v>
      </c>
      <c r="F44" s="552">
        <v>500000</v>
      </c>
      <c r="G44" s="552"/>
    </row>
    <row r="45" spans="2:7" x14ac:dyDescent="0.25">
      <c r="B45" s="377">
        <v>22020403</v>
      </c>
      <c r="C45" s="378" t="s">
        <v>1155</v>
      </c>
      <c r="D45" s="740" t="s">
        <v>1306</v>
      </c>
      <c r="E45" s="551">
        <v>117620</v>
      </c>
      <c r="F45" s="552">
        <v>0</v>
      </c>
      <c r="G45" s="552"/>
    </row>
    <row r="46" spans="2:7" hidden="1" x14ac:dyDescent="0.25">
      <c r="B46" s="377">
        <v>22020404</v>
      </c>
      <c r="C46" s="378" t="s">
        <v>1156</v>
      </c>
      <c r="D46" s="740" t="s">
        <v>1307</v>
      </c>
      <c r="E46" s="551"/>
      <c r="F46" s="552">
        <v>0</v>
      </c>
      <c r="G46" s="552"/>
    </row>
    <row r="47" spans="2:7" x14ac:dyDescent="0.25">
      <c r="B47" s="377">
        <v>22020405</v>
      </c>
      <c r="C47" s="378" t="s">
        <v>1157</v>
      </c>
      <c r="D47" s="740" t="s">
        <v>1308</v>
      </c>
      <c r="E47" s="551"/>
      <c r="F47" s="552">
        <v>200000</v>
      </c>
      <c r="G47" s="552"/>
    </row>
    <row r="48" spans="2:7" ht="15.75" thickBot="1" x14ac:dyDescent="0.3">
      <c r="B48" s="377">
        <v>22020406</v>
      </c>
      <c r="C48" s="378" t="s">
        <v>1158</v>
      </c>
      <c r="D48" s="740" t="s">
        <v>1309</v>
      </c>
      <c r="E48" s="551">
        <v>8208620</v>
      </c>
      <c r="F48" s="552">
        <v>800000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10090540</v>
      </c>
      <c r="F56" s="560">
        <f>SUM(F43:F55)</f>
        <v>2500000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294050</v>
      </c>
      <c r="F58" s="552">
        <v>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294050</v>
      </c>
      <c r="F60" s="560">
        <f>SUM(F58:F59)</f>
        <v>0</v>
      </c>
      <c r="G60" s="560"/>
    </row>
    <row r="61" spans="2:7" x14ac:dyDescent="0.25">
      <c r="B61" s="373">
        <v>22020600</v>
      </c>
      <c r="C61" s="374" t="s">
        <v>64</v>
      </c>
      <c r="D61" s="742"/>
      <c r="E61" s="548"/>
      <c r="F61" s="549"/>
      <c r="G61" s="549"/>
    </row>
    <row r="62" spans="2:7" x14ac:dyDescent="0.25">
      <c r="B62" s="377">
        <v>22020601</v>
      </c>
      <c r="C62" s="378" t="s">
        <v>1171</v>
      </c>
      <c r="D62" s="740" t="s">
        <v>1319</v>
      </c>
      <c r="E62" s="551"/>
      <c r="F62" s="552">
        <v>35000000</v>
      </c>
      <c r="G62" s="552"/>
    </row>
    <row r="63" spans="2:7" ht="15.75" thickBot="1" x14ac:dyDescent="0.3">
      <c r="B63" s="377">
        <v>22020602</v>
      </c>
      <c r="C63" s="378" t="s">
        <v>1172</v>
      </c>
      <c r="D63" s="740" t="s">
        <v>1320</v>
      </c>
      <c r="E63" s="551">
        <v>1176200</v>
      </c>
      <c r="F63" s="552">
        <v>1000000</v>
      </c>
      <c r="G63" s="552"/>
    </row>
    <row r="64" spans="2:7" ht="15.75" hidden="1" thickBot="1" x14ac:dyDescent="0.3">
      <c r="B64" s="377">
        <v>22020603</v>
      </c>
      <c r="C64" s="378" t="s">
        <v>1173</v>
      </c>
      <c r="D64" s="740" t="s">
        <v>1321</v>
      </c>
      <c r="E64" s="551"/>
      <c r="F64" s="552">
        <v>0</v>
      </c>
      <c r="G64" s="552"/>
    </row>
    <row r="65" spans="2:7" ht="15.75" hidden="1" thickBot="1" x14ac:dyDescent="0.3">
      <c r="B65" s="377">
        <v>22020604</v>
      </c>
      <c r="C65" s="378" t="s">
        <v>1174</v>
      </c>
      <c r="D65" s="740" t="s">
        <v>1322</v>
      </c>
      <c r="E65" s="551"/>
      <c r="F65" s="552">
        <v>0</v>
      </c>
      <c r="G65" s="552"/>
    </row>
    <row r="66" spans="2:7" ht="15.75" hidden="1" thickBot="1" x14ac:dyDescent="0.3">
      <c r="B66" s="377">
        <v>22020605</v>
      </c>
      <c r="C66" s="378" t="s">
        <v>1175</v>
      </c>
      <c r="D66" s="740" t="s">
        <v>1323</v>
      </c>
      <c r="E66" s="551"/>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1176200</v>
      </c>
      <c r="F69" s="559">
        <f>SUM(F62:F68)</f>
        <v>36000000</v>
      </c>
      <c r="G69" s="559"/>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v>1058580</v>
      </c>
      <c r="F82" s="552">
        <v>500000</v>
      </c>
      <c r="G82" s="552"/>
    </row>
    <row r="83" spans="2:7" x14ac:dyDescent="0.25">
      <c r="B83" s="377">
        <v>22020802</v>
      </c>
      <c r="C83" s="378" t="s">
        <v>1190</v>
      </c>
      <c r="D83" s="740" t="s">
        <v>1336</v>
      </c>
      <c r="E83" s="551">
        <v>470480</v>
      </c>
      <c r="F83" s="552">
        <v>500000</v>
      </c>
      <c r="G83" s="552"/>
    </row>
    <row r="84" spans="2:7" ht="15.75" thickBot="1" x14ac:dyDescent="0.3">
      <c r="B84" s="377">
        <v>22020803</v>
      </c>
      <c r="C84" s="378" t="s">
        <v>1191</v>
      </c>
      <c r="D84" s="740" t="s">
        <v>1337</v>
      </c>
      <c r="E84" s="551">
        <v>147020</v>
      </c>
      <c r="F84" s="552">
        <v>500000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1676080</v>
      </c>
      <c r="F88" s="560">
        <v>1500000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ht="15.75" thickBot="1" x14ac:dyDescent="0.3">
      <c r="B101" s="377">
        <v>22021003</v>
      </c>
      <c r="C101" s="378" t="s">
        <v>1206</v>
      </c>
      <c r="D101" s="740" t="s">
        <v>1350</v>
      </c>
      <c r="E101" s="551">
        <v>2940480</v>
      </c>
      <c r="F101" s="552">
        <v>5007900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2940480</v>
      </c>
      <c r="F113" s="560">
        <f>SUM(F99:F112)</f>
        <v>5007900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20000000</v>
      </c>
      <c r="F181" s="571">
        <f>F180+F172+F163+F158+F151+F148+F138+F134+F124+F113+F97+F88+F80+F69+F60+F56+F41+F26+F14</f>
        <v>47507900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H226"/>
  <sheetViews>
    <sheetView view="pageBreakPreview" zoomScale="84" zoomScaleSheetLayoutView="84" workbookViewId="0">
      <pane xSplit="5" ySplit="7" topLeftCell="F8"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12.85546875" customWidth="1"/>
    <col min="2" max="2" width="16.28515625" customWidth="1"/>
    <col min="3" max="3" width="73.42578125" customWidth="1"/>
    <col min="4" max="4" width="37.85546875" hidden="1" customWidth="1"/>
    <col min="5" max="6" width="13.855468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913</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x14ac:dyDescent="0.25">
      <c r="B80" s="377">
        <v>12020430</v>
      </c>
      <c r="C80" s="378" t="s">
        <v>589</v>
      </c>
      <c r="D80" s="378" t="s">
        <v>795</v>
      </c>
      <c r="E80" s="443">
        <v>100000</v>
      </c>
      <c r="F80" s="444">
        <v>100000</v>
      </c>
      <c r="G80" s="445">
        <v>182880</v>
      </c>
      <c r="H80" s="446">
        <v>500000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v>50000</v>
      </c>
      <c r="F99" s="444">
        <v>50000</v>
      </c>
      <c r="G99" s="445">
        <v>256030</v>
      </c>
      <c r="H99" s="446">
        <v>700000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438910</v>
      </c>
      <c r="H114" s="454">
        <v>1200000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x14ac:dyDescent="0.25">
      <c r="B198" s="373">
        <v>12021300</v>
      </c>
      <c r="C198" s="374" t="s">
        <v>19</v>
      </c>
      <c r="D198" s="374"/>
      <c r="E198" s="439"/>
      <c r="F198" s="440"/>
      <c r="G198" s="441"/>
      <c r="H198" s="442"/>
    </row>
    <row r="199" spans="2:8" ht="15.75" thickBot="1" x14ac:dyDescent="0.3">
      <c r="B199" s="377">
        <v>12021302</v>
      </c>
      <c r="C199" s="378" t="s">
        <v>700</v>
      </c>
      <c r="D199" s="378" t="s">
        <v>899</v>
      </c>
      <c r="E199" s="443">
        <v>0.05</v>
      </c>
      <c r="F199" s="444">
        <v>0.05</v>
      </c>
      <c r="G199" s="445">
        <v>292600</v>
      </c>
      <c r="H199" s="446">
        <v>800000</v>
      </c>
    </row>
    <row r="200" spans="2:8" ht="15.75" thickBot="1" x14ac:dyDescent="0.3">
      <c r="B200" s="384"/>
      <c r="C200" s="385" t="s">
        <v>701</v>
      </c>
      <c r="D200" s="385"/>
      <c r="E200" s="451"/>
      <c r="F200" s="452"/>
      <c r="G200" s="453">
        <v>292600</v>
      </c>
      <c r="H200" s="454">
        <v>800000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731510</v>
      </c>
      <c r="H225" s="481">
        <v>2000000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73" fitToHeight="0" orientation="portrait" r:id="rId1"/>
  <headerFooter>
    <oddFooter>&amp;C&amp;"Rockwell,Bold"&amp;14&amp;P</oddFooter>
  </headerFooter>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8" t="s">
        <v>1112</v>
      </c>
      <c r="C2" s="1008"/>
      <c r="D2" s="1008"/>
      <c r="E2" s="1008"/>
      <c r="F2" s="1008"/>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v>890450</v>
      </c>
      <c r="F10" s="552">
        <v>2000000</v>
      </c>
      <c r="G10" s="552"/>
    </row>
    <row r="11" spans="2:7" ht="15" thickBot="1" x14ac:dyDescent="0.25">
      <c r="B11" s="377">
        <v>22020102</v>
      </c>
      <c r="C11" s="378" t="s">
        <v>1124</v>
      </c>
      <c r="D11" s="740" t="s">
        <v>1278</v>
      </c>
      <c r="E11" s="551">
        <v>445230</v>
      </c>
      <c r="F11" s="552">
        <v>2000000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1335680</v>
      </c>
      <c r="F14" s="560">
        <v>4000000</v>
      </c>
      <c r="G14" s="560"/>
    </row>
    <row r="15" spans="2:7" ht="15" x14ac:dyDescent="0.25">
      <c r="B15" s="373">
        <v>22020200</v>
      </c>
      <c r="C15" s="374" t="s">
        <v>56</v>
      </c>
      <c r="D15" s="742"/>
      <c r="E15" s="548"/>
      <c r="F15" s="549"/>
      <c r="G15" s="549"/>
    </row>
    <row r="16" spans="2:7" hidden="1" x14ac:dyDescent="0.2">
      <c r="B16" s="377">
        <v>22020201</v>
      </c>
      <c r="C16" s="378" t="s">
        <v>1128</v>
      </c>
      <c r="D16" s="740" t="s">
        <v>1281</v>
      </c>
      <c r="E16" s="551"/>
      <c r="F16" s="552">
        <v>0</v>
      </c>
      <c r="G16" s="552"/>
    </row>
    <row r="17" spans="2:7" ht="15" thickBot="1" x14ac:dyDescent="0.25">
      <c r="B17" s="377">
        <v>22020202</v>
      </c>
      <c r="C17" s="378" t="s">
        <v>1129</v>
      </c>
      <c r="D17" s="740" t="s">
        <v>1282</v>
      </c>
      <c r="E17" s="551">
        <v>667840</v>
      </c>
      <c r="F17" s="552">
        <v>1500000</v>
      </c>
      <c r="G17" s="552"/>
    </row>
    <row r="18" spans="2:7" ht="15" hidden="1" thickBot="1" x14ac:dyDescent="0.25">
      <c r="B18" s="377">
        <v>22020203</v>
      </c>
      <c r="C18" s="378" t="s">
        <v>1130</v>
      </c>
      <c r="D18" s="740" t="s">
        <v>1283</v>
      </c>
      <c r="E18" s="551"/>
      <c r="F18" s="552">
        <v>0</v>
      </c>
      <c r="G18" s="552"/>
    </row>
    <row r="19" spans="2:7" ht="15" hidden="1" thickBot="1" x14ac:dyDescent="0.25">
      <c r="B19" s="377">
        <v>22020204</v>
      </c>
      <c r="C19" s="378" t="s">
        <v>1131</v>
      </c>
      <c r="D19" s="740" t="s">
        <v>1284</v>
      </c>
      <c r="E19" s="551"/>
      <c r="F19" s="552">
        <v>0</v>
      </c>
      <c r="G19" s="552"/>
    </row>
    <row r="20" spans="2:7" ht="15" hidden="1" thickBot="1" x14ac:dyDescent="0.25">
      <c r="B20" s="377">
        <v>22020205</v>
      </c>
      <c r="C20" s="378" t="s">
        <v>1132</v>
      </c>
      <c r="D20" s="740" t="s">
        <v>1285</v>
      </c>
      <c r="E20" s="551"/>
      <c r="F20" s="552">
        <v>0</v>
      </c>
      <c r="G20" s="552"/>
    </row>
    <row r="21" spans="2:7" ht="15" hidden="1" thickBot="1" x14ac:dyDescent="0.25">
      <c r="B21" s="377">
        <v>22020206</v>
      </c>
      <c r="C21" s="378" t="s">
        <v>1133</v>
      </c>
      <c r="D21" s="740" t="s">
        <v>1286</v>
      </c>
      <c r="E21" s="551"/>
      <c r="F21" s="552">
        <v>0</v>
      </c>
      <c r="G21" s="552"/>
    </row>
    <row r="22" spans="2:7" ht="15" hidden="1" thickBot="1" x14ac:dyDescent="0.25">
      <c r="B22" s="377">
        <v>22020207</v>
      </c>
      <c r="C22" s="378" t="s">
        <v>1134</v>
      </c>
      <c r="D22" s="740" t="s">
        <v>1287</v>
      </c>
      <c r="E22" s="551"/>
      <c r="F22" s="552">
        <v>0</v>
      </c>
      <c r="G22" s="552"/>
    </row>
    <row r="23" spans="2:7" ht="15" hidden="1" thickBot="1" x14ac:dyDescent="0.25">
      <c r="B23" s="377">
        <v>22020208</v>
      </c>
      <c r="C23" s="378" t="s">
        <v>1135</v>
      </c>
      <c r="D23" s="740" t="s">
        <v>1288</v>
      </c>
      <c r="E23" s="551"/>
      <c r="F23" s="552">
        <v>0</v>
      </c>
      <c r="G23" s="552"/>
    </row>
    <row r="24" spans="2:7" ht="15" hidden="1" thickBot="1" x14ac:dyDescent="0.25">
      <c r="B24" s="377">
        <v>22020209</v>
      </c>
      <c r="C24" s="378" t="s">
        <v>1136</v>
      </c>
      <c r="D24" s="740" t="s">
        <v>1289</v>
      </c>
      <c r="E24" s="551"/>
      <c r="F24" s="552">
        <v>0</v>
      </c>
      <c r="G24" s="552"/>
    </row>
    <row r="25" spans="2:7" ht="15" hidden="1" thickBot="1" x14ac:dyDescent="0.25">
      <c r="B25" s="377">
        <v>22020210</v>
      </c>
      <c r="C25" s="378" t="s">
        <v>1137</v>
      </c>
      <c r="D25" s="740" t="s">
        <v>1290</v>
      </c>
      <c r="E25" s="551"/>
      <c r="F25" s="552">
        <v>0</v>
      </c>
      <c r="G25" s="552"/>
    </row>
    <row r="26" spans="2:7" ht="15.75" thickBot="1" x14ac:dyDescent="0.3">
      <c r="B26" s="384"/>
      <c r="C26" s="385" t="s">
        <v>1138</v>
      </c>
      <c r="D26" s="741">
        <v>0</v>
      </c>
      <c r="E26" s="560">
        <f>SUM(E16:E25)</f>
        <v>667840</v>
      </c>
      <c r="F26" s="560">
        <f>SUM(F16:F25)</f>
        <v>1500000</v>
      </c>
      <c r="G26" s="560"/>
    </row>
    <row r="27" spans="2:7" ht="15" x14ac:dyDescent="0.25">
      <c r="B27" s="373">
        <v>22020300</v>
      </c>
      <c r="C27" s="374" t="s">
        <v>58</v>
      </c>
      <c r="D27" s="742"/>
      <c r="E27" s="548"/>
      <c r="F27" s="549"/>
      <c r="G27" s="549"/>
    </row>
    <row r="28" spans="2:7" x14ac:dyDescent="0.2">
      <c r="B28" s="377">
        <v>22020301</v>
      </c>
      <c r="C28" s="378" t="s">
        <v>1139</v>
      </c>
      <c r="D28" s="740" t="s">
        <v>1291</v>
      </c>
      <c r="E28" s="551">
        <v>1335680</v>
      </c>
      <c r="F28" s="552">
        <v>2000000</v>
      </c>
      <c r="G28" s="552"/>
    </row>
    <row r="29" spans="2:7" x14ac:dyDescent="0.2">
      <c r="B29" s="377">
        <v>22020302</v>
      </c>
      <c r="C29" s="378" t="s">
        <v>1140</v>
      </c>
      <c r="D29" s="740" t="s">
        <v>1292</v>
      </c>
      <c r="E29" s="551">
        <v>111310</v>
      </c>
      <c r="F29" s="552">
        <v>0</v>
      </c>
      <c r="G29" s="552"/>
    </row>
    <row r="30" spans="2:7" x14ac:dyDescent="0.2">
      <c r="B30" s="377">
        <v>22020303</v>
      </c>
      <c r="C30" s="378" t="s">
        <v>1141</v>
      </c>
      <c r="D30" s="740" t="s">
        <v>1293</v>
      </c>
      <c r="E30" s="551">
        <v>66780</v>
      </c>
      <c r="F30" s="552">
        <v>200000</v>
      </c>
      <c r="G30" s="552"/>
    </row>
    <row r="31" spans="2:7" x14ac:dyDescent="0.2">
      <c r="B31" s="377">
        <v>22020304</v>
      </c>
      <c r="C31" s="378" t="s">
        <v>1142</v>
      </c>
      <c r="D31" s="740" t="s">
        <v>1294</v>
      </c>
      <c r="E31" s="551">
        <v>66780</v>
      </c>
      <c r="F31" s="552">
        <v>200000</v>
      </c>
      <c r="G31" s="552"/>
    </row>
    <row r="32" spans="2:7" ht="15" thickBot="1" x14ac:dyDescent="0.25">
      <c r="B32" s="377">
        <v>22020305</v>
      </c>
      <c r="C32" s="378" t="s">
        <v>1143</v>
      </c>
      <c r="D32" s="740" t="s">
        <v>1295</v>
      </c>
      <c r="E32" s="551">
        <v>1090800</v>
      </c>
      <c r="F32" s="552">
        <v>1500000</v>
      </c>
      <c r="G32" s="552"/>
    </row>
    <row r="33" spans="2:7" ht="15" hidden="1" thickBot="1" x14ac:dyDescent="0.25">
      <c r="B33" s="377">
        <v>22020306</v>
      </c>
      <c r="C33" s="378" t="s">
        <v>1144</v>
      </c>
      <c r="D33" s="740" t="s">
        <v>1296</v>
      </c>
      <c r="E33" s="551"/>
      <c r="F33" s="552">
        <v>0</v>
      </c>
      <c r="G33" s="552"/>
    </row>
    <row r="34" spans="2:7" ht="15" hidden="1" thickBot="1" x14ac:dyDescent="0.25">
      <c r="B34" s="377">
        <v>22020307</v>
      </c>
      <c r="C34" s="378" t="s">
        <v>1145</v>
      </c>
      <c r="D34" s="740" t="s">
        <v>1297</v>
      </c>
      <c r="E34" s="551"/>
      <c r="F34" s="552">
        <v>0</v>
      </c>
      <c r="G34" s="552"/>
    </row>
    <row r="35" spans="2:7" ht="15" hidden="1" thickBot="1" x14ac:dyDescent="0.25">
      <c r="B35" s="377">
        <v>22020308</v>
      </c>
      <c r="C35" s="378" t="s">
        <v>1146</v>
      </c>
      <c r="D35" s="740" t="s">
        <v>1298</v>
      </c>
      <c r="E35" s="551"/>
      <c r="F35" s="552">
        <v>0</v>
      </c>
      <c r="G35" s="552"/>
    </row>
    <row r="36" spans="2:7" ht="15" hidden="1" thickBot="1" x14ac:dyDescent="0.25">
      <c r="B36" s="377">
        <v>22020309</v>
      </c>
      <c r="C36" s="378" t="s">
        <v>1147</v>
      </c>
      <c r="D36" s="740" t="s">
        <v>1299</v>
      </c>
      <c r="E36" s="551"/>
      <c r="F36" s="552">
        <v>0</v>
      </c>
      <c r="G36" s="552"/>
    </row>
    <row r="37" spans="2:7" ht="15" hidden="1"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2671350</v>
      </c>
      <c r="F41" s="560">
        <f>SUM(F28:F40)</f>
        <v>3900000</v>
      </c>
      <c r="G41" s="560"/>
    </row>
    <row r="42" spans="2:7" ht="15" x14ac:dyDescent="0.25">
      <c r="B42" s="373">
        <v>22020400</v>
      </c>
      <c r="C42" s="374" t="s">
        <v>60</v>
      </c>
      <c r="D42" s="742"/>
      <c r="E42" s="548"/>
      <c r="F42" s="549"/>
      <c r="G42" s="549"/>
    </row>
    <row r="43" spans="2:7" x14ac:dyDescent="0.2">
      <c r="B43" s="377">
        <v>22020401</v>
      </c>
      <c r="C43" s="378" t="s">
        <v>1153</v>
      </c>
      <c r="D43" s="740" t="s">
        <v>1304</v>
      </c>
      <c r="E43" s="551">
        <v>979500</v>
      </c>
      <c r="F43" s="552">
        <v>900000</v>
      </c>
      <c r="G43" s="552"/>
    </row>
    <row r="44" spans="2:7" x14ac:dyDescent="0.2">
      <c r="B44" s="377">
        <v>22020402</v>
      </c>
      <c r="C44" s="378" t="s">
        <v>1154</v>
      </c>
      <c r="D44" s="740" t="s">
        <v>1305</v>
      </c>
      <c r="E44" s="551">
        <v>890450</v>
      </c>
      <c r="F44" s="552">
        <v>900000</v>
      </c>
      <c r="G44" s="552"/>
    </row>
    <row r="45" spans="2:7" x14ac:dyDescent="0.2">
      <c r="B45" s="377">
        <v>22020403</v>
      </c>
      <c r="C45" s="378" t="s">
        <v>1155</v>
      </c>
      <c r="D45" s="740" t="s">
        <v>1306</v>
      </c>
      <c r="E45" s="551">
        <v>890450</v>
      </c>
      <c r="F45" s="552">
        <v>0</v>
      </c>
      <c r="G45" s="552"/>
    </row>
    <row r="46" spans="2:7" x14ac:dyDescent="0.2">
      <c r="B46" s="377">
        <v>22020404</v>
      </c>
      <c r="C46" s="378" t="s">
        <v>1156</v>
      </c>
      <c r="D46" s="740" t="s">
        <v>1307</v>
      </c>
      <c r="E46" s="551">
        <v>534270</v>
      </c>
      <c r="F46" s="552">
        <v>900000</v>
      </c>
      <c r="G46" s="552"/>
    </row>
    <row r="47" spans="2:7" x14ac:dyDescent="0.2">
      <c r="B47" s="377">
        <v>22020405</v>
      </c>
      <c r="C47" s="378" t="s">
        <v>1157</v>
      </c>
      <c r="D47" s="740" t="s">
        <v>1308</v>
      </c>
      <c r="E47" s="551">
        <v>222610</v>
      </c>
      <c r="F47" s="552">
        <v>0</v>
      </c>
      <c r="G47" s="552"/>
    </row>
    <row r="48" spans="2:7" hidden="1" x14ac:dyDescent="0.2">
      <c r="B48" s="377">
        <v>22020406</v>
      </c>
      <c r="C48" s="378" t="s">
        <v>1158</v>
      </c>
      <c r="D48" s="740" t="s">
        <v>1309</v>
      </c>
      <c r="E48" s="551">
        <v>0</v>
      </c>
      <c r="F48" s="552">
        <v>0</v>
      </c>
      <c r="G48" s="552"/>
    </row>
    <row r="49" spans="2:7" hidden="1" x14ac:dyDescent="0.2">
      <c r="B49" s="377">
        <v>22020407</v>
      </c>
      <c r="C49" s="378" t="s">
        <v>1159</v>
      </c>
      <c r="D49" s="740" t="s">
        <v>1310</v>
      </c>
      <c r="E49" s="551"/>
      <c r="F49" s="552">
        <v>0</v>
      </c>
      <c r="G49" s="552"/>
    </row>
    <row r="50" spans="2:7" hidden="1" x14ac:dyDescent="0.2">
      <c r="B50" s="377">
        <v>22020408</v>
      </c>
      <c r="C50" s="378" t="s">
        <v>1161</v>
      </c>
      <c r="D50" s="740" t="s">
        <v>1311</v>
      </c>
      <c r="E50" s="551"/>
      <c r="F50" s="552">
        <v>0</v>
      </c>
      <c r="G50" s="552"/>
    </row>
    <row r="51" spans="2:7" hidden="1" x14ac:dyDescent="0.2">
      <c r="B51" s="377">
        <v>22020409</v>
      </c>
      <c r="C51" s="378" t="s">
        <v>1162</v>
      </c>
      <c r="D51" s="740" t="s">
        <v>1312</v>
      </c>
      <c r="E51" s="551"/>
      <c r="F51" s="552">
        <v>0</v>
      </c>
      <c r="G51" s="552"/>
    </row>
    <row r="52" spans="2:7" ht="15" thickBot="1" x14ac:dyDescent="0.25">
      <c r="B52" s="377">
        <v>22020410</v>
      </c>
      <c r="C52" s="378" t="s">
        <v>1163</v>
      </c>
      <c r="D52" s="740" t="s">
        <v>1313</v>
      </c>
      <c r="E52" s="551">
        <v>890450</v>
      </c>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4407730</v>
      </c>
      <c r="F56" s="560">
        <f>SUM(F43:F55)</f>
        <v>2700000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1102990</v>
      </c>
      <c r="F58" s="552">
        <v>1000000</v>
      </c>
      <c r="G58" s="552"/>
    </row>
    <row r="59" spans="2:7" ht="15" hidden="1" thickBot="1" x14ac:dyDescent="0.25">
      <c r="B59" s="377">
        <v>22020502</v>
      </c>
      <c r="C59" s="378" t="s">
        <v>1169</v>
      </c>
      <c r="D59" s="740" t="s">
        <v>1318</v>
      </c>
      <c r="E59" s="551"/>
      <c r="F59" s="552">
        <v>0</v>
      </c>
      <c r="G59" s="552"/>
    </row>
    <row r="60" spans="2:7" ht="15.75" thickBot="1" x14ac:dyDescent="0.3">
      <c r="B60" s="384"/>
      <c r="C60" s="385" t="s">
        <v>1170</v>
      </c>
      <c r="D60" s="741">
        <v>0</v>
      </c>
      <c r="E60" s="560">
        <f>SUM(E58:E59)</f>
        <v>1102990</v>
      </c>
      <c r="F60" s="560">
        <f>SUM(F58:F59)</f>
        <v>1000000</v>
      </c>
      <c r="G60" s="560"/>
    </row>
    <row r="61" spans="2:7" ht="15" x14ac:dyDescent="0.25">
      <c r="B61" s="373">
        <v>22020600</v>
      </c>
      <c r="C61" s="374" t="s">
        <v>64</v>
      </c>
      <c r="D61" s="742"/>
      <c r="E61" s="548"/>
      <c r="F61" s="549"/>
      <c r="G61" s="549"/>
    </row>
    <row r="62" spans="2:7" ht="15" thickBot="1" x14ac:dyDescent="0.25">
      <c r="B62" s="377">
        <v>22020601</v>
      </c>
      <c r="C62" s="378" t="s">
        <v>1171</v>
      </c>
      <c r="D62" s="740" t="s">
        <v>1319</v>
      </c>
      <c r="E62" s="551">
        <v>33034050</v>
      </c>
      <c r="F62" s="552">
        <v>30000000</v>
      </c>
      <c r="G62" s="552"/>
    </row>
    <row r="63" spans="2:7" ht="15" hidden="1" thickBot="1" x14ac:dyDescent="0.25">
      <c r="B63" s="377">
        <v>22020602</v>
      </c>
      <c r="C63" s="378" t="s">
        <v>1172</v>
      </c>
      <c r="D63" s="740" t="s">
        <v>1320</v>
      </c>
      <c r="E63" s="551"/>
      <c r="F63" s="552">
        <v>0</v>
      </c>
      <c r="G63" s="552"/>
    </row>
    <row r="64" spans="2:7" ht="15" hidden="1" thickBot="1" x14ac:dyDescent="0.25">
      <c r="B64" s="377">
        <v>22020603</v>
      </c>
      <c r="C64" s="378" t="s">
        <v>1173</v>
      </c>
      <c r="D64" s="740" t="s">
        <v>1321</v>
      </c>
      <c r="E64" s="551"/>
      <c r="F64" s="552">
        <v>0</v>
      </c>
      <c r="G64" s="552"/>
    </row>
    <row r="65" spans="2:7" ht="15" hidden="1" thickBot="1" x14ac:dyDescent="0.25">
      <c r="B65" s="377">
        <v>22020604</v>
      </c>
      <c r="C65" s="378" t="s">
        <v>1174</v>
      </c>
      <c r="D65" s="740" t="s">
        <v>1322</v>
      </c>
      <c r="E65" s="551"/>
      <c r="F65" s="552">
        <v>0</v>
      </c>
      <c r="G65" s="552"/>
    </row>
    <row r="66" spans="2:7" ht="15" hidden="1" thickBot="1" x14ac:dyDescent="0.25">
      <c r="B66" s="377">
        <v>22020605</v>
      </c>
      <c r="C66" s="378" t="s">
        <v>1175</v>
      </c>
      <c r="D66" s="740" t="s">
        <v>1323</v>
      </c>
      <c r="E66" s="551"/>
      <c r="F66" s="552">
        <v>0</v>
      </c>
      <c r="G66" s="552"/>
    </row>
    <row r="67" spans="2:7" ht="15" hidden="1" thickBot="1" x14ac:dyDescent="0.25">
      <c r="B67" s="377">
        <v>22020606</v>
      </c>
      <c r="C67" s="378" t="s">
        <v>1176</v>
      </c>
      <c r="D67" s="740" t="s">
        <v>1324</v>
      </c>
      <c r="E67" s="551"/>
      <c r="F67" s="552">
        <v>0</v>
      </c>
      <c r="G67" s="552"/>
    </row>
    <row r="68" spans="2:7" ht="15" hidden="1" thickBot="1" x14ac:dyDescent="0.25">
      <c r="B68" s="377">
        <v>22020607</v>
      </c>
      <c r="C68" s="378" t="s">
        <v>1177</v>
      </c>
      <c r="D68" s="740" t="s">
        <v>1325</v>
      </c>
      <c r="E68" s="551"/>
      <c r="F68" s="552">
        <v>0</v>
      </c>
      <c r="G68" s="552"/>
    </row>
    <row r="69" spans="2:7" ht="15.75" thickBot="1" x14ac:dyDescent="0.3">
      <c r="B69" s="384"/>
      <c r="C69" s="385" t="s">
        <v>1178</v>
      </c>
      <c r="D69" s="741">
        <v>0</v>
      </c>
      <c r="E69" s="559">
        <f>SUM(E62:E68)</f>
        <v>33034050</v>
      </c>
      <c r="F69" s="559">
        <f>SUM(F62:F68)</f>
        <v>30000000</v>
      </c>
      <c r="G69" s="559"/>
    </row>
    <row r="70" spans="2:7" ht="15" hidden="1" x14ac:dyDescent="0.25">
      <c r="B70" s="373">
        <v>22020700</v>
      </c>
      <c r="C70" s="374" t="s">
        <v>66</v>
      </c>
      <c r="D70" s="742"/>
      <c r="E70" s="548"/>
      <c r="F70" s="549"/>
      <c r="G70" s="549"/>
    </row>
    <row r="71" spans="2:7" hidden="1" x14ac:dyDescent="0.2">
      <c r="B71" s="377">
        <v>22020701</v>
      </c>
      <c r="C71" s="378" t="s">
        <v>1179</v>
      </c>
      <c r="D71" s="740" t="s">
        <v>1326</v>
      </c>
      <c r="E71" s="551"/>
      <c r="F71" s="552">
        <v>0</v>
      </c>
      <c r="G71" s="552"/>
    </row>
    <row r="72" spans="2:7" hidden="1" x14ac:dyDescent="0.2">
      <c r="B72" s="377">
        <v>22020702</v>
      </c>
      <c r="C72" s="378" t="s">
        <v>1180</v>
      </c>
      <c r="D72" s="740" t="s">
        <v>1327</v>
      </c>
      <c r="E72" s="551"/>
      <c r="F72" s="552">
        <v>0</v>
      </c>
      <c r="G72" s="552"/>
    </row>
    <row r="73" spans="2:7" hidden="1" x14ac:dyDescent="0.2">
      <c r="B73" s="377">
        <v>22020703</v>
      </c>
      <c r="C73" s="378" t="s">
        <v>1181</v>
      </c>
      <c r="D73" s="740" t="s">
        <v>1328</v>
      </c>
      <c r="E73" s="551"/>
      <c r="F73" s="552">
        <v>0</v>
      </c>
      <c r="G73" s="552"/>
    </row>
    <row r="74" spans="2:7" hidden="1" x14ac:dyDescent="0.2">
      <c r="B74" s="377">
        <v>22020704</v>
      </c>
      <c r="C74" s="378" t="s">
        <v>1182</v>
      </c>
      <c r="D74" s="740" t="s">
        <v>1329</v>
      </c>
      <c r="E74" s="551"/>
      <c r="F74" s="552">
        <v>0</v>
      </c>
      <c r="G74" s="552"/>
    </row>
    <row r="75" spans="2:7" hidden="1" x14ac:dyDescent="0.2">
      <c r="B75" s="377">
        <v>22020705</v>
      </c>
      <c r="C75" s="378" t="s">
        <v>1183</v>
      </c>
      <c r="D75" s="740" t="s">
        <v>1330</v>
      </c>
      <c r="E75" s="551"/>
      <c r="F75" s="552">
        <v>0</v>
      </c>
      <c r="G75" s="552"/>
    </row>
    <row r="76" spans="2:7" hidden="1" x14ac:dyDescent="0.2">
      <c r="B76" s="377">
        <v>22020706</v>
      </c>
      <c r="C76" s="378" t="s">
        <v>1184</v>
      </c>
      <c r="D76" s="740" t="s">
        <v>1331</v>
      </c>
      <c r="E76" s="551"/>
      <c r="F76" s="552">
        <v>0</v>
      </c>
      <c r="G76" s="552"/>
    </row>
    <row r="77" spans="2:7" hidden="1" x14ac:dyDescent="0.2">
      <c r="B77" s="377">
        <v>22020707</v>
      </c>
      <c r="C77" s="378" t="s">
        <v>1185</v>
      </c>
      <c r="D77" s="740" t="s">
        <v>1332</v>
      </c>
      <c r="E77" s="551"/>
      <c r="F77" s="552">
        <v>0</v>
      </c>
      <c r="G77" s="552"/>
    </row>
    <row r="78" spans="2:7" hidden="1" x14ac:dyDescent="0.2">
      <c r="B78" s="377">
        <v>22020708</v>
      </c>
      <c r="C78" s="378" t="s">
        <v>1186</v>
      </c>
      <c r="D78" s="740" t="s">
        <v>1333</v>
      </c>
      <c r="E78" s="551"/>
      <c r="F78" s="552">
        <v>0</v>
      </c>
      <c r="G78" s="552"/>
    </row>
    <row r="79" spans="2:7" hidden="1" x14ac:dyDescent="0.2">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ht="15" x14ac:dyDescent="0.25">
      <c r="B81" s="373">
        <v>22020800</v>
      </c>
      <c r="C81" s="374" t="s">
        <v>68</v>
      </c>
      <c r="D81" s="742"/>
      <c r="E81" s="548"/>
      <c r="F81" s="549"/>
      <c r="G81" s="549"/>
    </row>
    <row r="82" spans="2:7" x14ac:dyDescent="0.2">
      <c r="B82" s="377">
        <v>22020801</v>
      </c>
      <c r="C82" s="378" t="s">
        <v>1189</v>
      </c>
      <c r="D82" s="740" t="s">
        <v>1335</v>
      </c>
      <c r="E82" s="551">
        <v>890450</v>
      </c>
      <c r="F82" s="552">
        <v>100000</v>
      </c>
      <c r="G82" s="552"/>
    </row>
    <row r="83" spans="2:7" hidden="1" x14ac:dyDescent="0.2">
      <c r="B83" s="377">
        <v>22020802</v>
      </c>
      <c r="C83" s="378" t="s">
        <v>1190</v>
      </c>
      <c r="D83" s="740" t="s">
        <v>1336</v>
      </c>
      <c r="E83" s="756"/>
      <c r="F83" s="552">
        <v>0</v>
      </c>
      <c r="G83" s="552"/>
    </row>
    <row r="84" spans="2:7" ht="15" thickBot="1" x14ac:dyDescent="0.25">
      <c r="B84" s="377">
        <v>22020803</v>
      </c>
      <c r="C84" s="378" t="s">
        <v>1191</v>
      </c>
      <c r="D84" s="740" t="s">
        <v>1337</v>
      </c>
      <c r="E84" s="551">
        <v>24932680</v>
      </c>
      <c r="F84" s="552">
        <v>20000000</v>
      </c>
      <c r="G84" s="552"/>
    </row>
    <row r="85" spans="2:7" ht="15" hidden="1" thickBot="1" x14ac:dyDescent="0.25">
      <c r="B85" s="377">
        <v>22020804</v>
      </c>
      <c r="C85" s="378" t="s">
        <v>1192</v>
      </c>
      <c r="D85" s="740" t="s">
        <v>1338</v>
      </c>
      <c r="E85" s="551"/>
      <c r="F85" s="552">
        <v>0</v>
      </c>
      <c r="G85" s="552"/>
    </row>
    <row r="86" spans="2:7" ht="15" hidden="1" thickBot="1" x14ac:dyDescent="0.25">
      <c r="B86" s="377">
        <v>22020805</v>
      </c>
      <c r="C86" s="378" t="s">
        <v>1193</v>
      </c>
      <c r="D86" s="740" t="s">
        <v>1339</v>
      </c>
      <c r="E86" s="551"/>
      <c r="F86" s="552">
        <v>0</v>
      </c>
      <c r="G86" s="552"/>
    </row>
    <row r="87" spans="2:7" ht="15" hidden="1" thickBot="1" x14ac:dyDescent="0.25">
      <c r="B87" s="377">
        <v>22020806</v>
      </c>
      <c r="C87" s="378" t="s">
        <v>1194</v>
      </c>
      <c r="D87" s="740" t="s">
        <v>1340</v>
      </c>
      <c r="E87" s="551"/>
      <c r="F87" s="552">
        <v>0</v>
      </c>
      <c r="G87" s="552"/>
    </row>
    <row r="88" spans="2:7" ht="15.75" thickBot="1" x14ac:dyDescent="0.3">
      <c r="B88" s="384"/>
      <c r="C88" s="385" t="s">
        <v>1195</v>
      </c>
      <c r="D88" s="741">
        <v>0</v>
      </c>
      <c r="E88" s="559">
        <f>SUM(E82:E87)</f>
        <v>25823130</v>
      </c>
      <c r="F88" s="559">
        <f>SUM(F82:F87)</f>
        <v>20100000</v>
      </c>
      <c r="G88" s="559"/>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x14ac:dyDescent="0.25">
      <c r="B98" s="373">
        <v>22021000</v>
      </c>
      <c r="C98" s="374" t="s">
        <v>72</v>
      </c>
      <c r="D98" s="742"/>
      <c r="E98" s="548"/>
      <c r="F98" s="549"/>
      <c r="G98" s="549"/>
    </row>
    <row r="99" spans="2:7" x14ac:dyDescent="0.2">
      <c r="B99" s="377">
        <v>22021001</v>
      </c>
      <c r="C99" s="378" t="s">
        <v>1204</v>
      </c>
      <c r="D99" s="740" t="s">
        <v>1348</v>
      </c>
      <c r="E99" s="551">
        <v>66780</v>
      </c>
      <c r="F99" s="552">
        <v>100000</v>
      </c>
      <c r="G99" s="552"/>
    </row>
    <row r="100" spans="2:7" hidden="1" x14ac:dyDescent="0.2">
      <c r="B100" s="377">
        <v>22021002</v>
      </c>
      <c r="C100" s="378" t="s">
        <v>1205</v>
      </c>
      <c r="D100" s="740" t="s">
        <v>1349</v>
      </c>
      <c r="E100" s="551"/>
      <c r="F100" s="552">
        <v>0</v>
      </c>
      <c r="G100" s="552"/>
    </row>
    <row r="101" spans="2:7" x14ac:dyDescent="0.2">
      <c r="B101" s="377">
        <v>22021003</v>
      </c>
      <c r="C101" s="378" t="s">
        <v>1206</v>
      </c>
      <c r="D101" s="740" t="s">
        <v>1350</v>
      </c>
      <c r="E101" s="551">
        <v>222610</v>
      </c>
      <c r="F101" s="552">
        <v>0</v>
      </c>
      <c r="G101" s="552"/>
    </row>
    <row r="102" spans="2:7" hidden="1" x14ac:dyDescent="0.2">
      <c r="B102" s="377">
        <v>22021004</v>
      </c>
      <c r="C102" s="378" t="s">
        <v>1207</v>
      </c>
      <c r="D102" s="740" t="s">
        <v>1351</v>
      </c>
      <c r="E102" s="551"/>
      <c r="F102" s="552">
        <v>0</v>
      </c>
      <c r="G102" s="552"/>
    </row>
    <row r="103" spans="2:7" x14ac:dyDescent="0.2">
      <c r="B103" s="377">
        <v>22021006</v>
      </c>
      <c r="C103" s="378" t="s">
        <v>1208</v>
      </c>
      <c r="D103" s="740" t="s">
        <v>1352</v>
      </c>
      <c r="E103" s="551"/>
      <c r="F103" s="552">
        <v>200000</v>
      </c>
      <c r="G103" s="552"/>
    </row>
    <row r="104" spans="2:7" hidden="1" x14ac:dyDescent="0.2">
      <c r="B104" s="377">
        <v>22021007</v>
      </c>
      <c r="C104" s="378" t="s">
        <v>1209</v>
      </c>
      <c r="D104" s="740" t="s">
        <v>1353</v>
      </c>
      <c r="E104" s="551"/>
      <c r="F104" s="552">
        <v>0</v>
      </c>
      <c r="G104" s="552"/>
    </row>
    <row r="105" spans="2:7" ht="15" thickBot="1" x14ac:dyDescent="0.25">
      <c r="B105" s="377">
        <v>22021008</v>
      </c>
      <c r="C105" s="378" t="s">
        <v>1210</v>
      </c>
      <c r="D105" s="740" t="s">
        <v>1354</v>
      </c>
      <c r="E105" s="551">
        <v>667840</v>
      </c>
      <c r="F105" s="552">
        <v>0</v>
      </c>
      <c r="G105" s="552"/>
    </row>
    <row r="106" spans="2:7" ht="15" hidden="1" thickBot="1" x14ac:dyDescent="0.25">
      <c r="B106" s="377">
        <v>22021009</v>
      </c>
      <c r="C106" s="378" t="s">
        <v>1211</v>
      </c>
      <c r="D106" s="740" t="s">
        <v>1355</v>
      </c>
      <c r="E106" s="551"/>
      <c r="F106" s="552">
        <v>0</v>
      </c>
      <c r="G106" s="552"/>
    </row>
    <row r="107" spans="2:7" ht="15" hidden="1" thickBot="1" x14ac:dyDescent="0.25">
      <c r="B107" s="377">
        <v>22021010</v>
      </c>
      <c r="C107" s="378" t="s">
        <v>1212</v>
      </c>
      <c r="D107" s="740" t="s">
        <v>1356</v>
      </c>
      <c r="E107" s="551"/>
      <c r="F107" s="552">
        <v>0</v>
      </c>
      <c r="G107" s="552"/>
    </row>
    <row r="108" spans="2:7" ht="15" hidden="1" thickBot="1" x14ac:dyDescent="0.25">
      <c r="B108" s="377">
        <v>22021014</v>
      </c>
      <c r="C108" s="378" t="s">
        <v>1213</v>
      </c>
      <c r="D108" s="740" t="s">
        <v>1357</v>
      </c>
      <c r="E108" s="551"/>
      <c r="F108" s="552">
        <v>0</v>
      </c>
      <c r="G108" s="552"/>
    </row>
    <row r="109" spans="2:7" ht="15" hidden="1" thickBot="1" x14ac:dyDescent="0.25">
      <c r="B109" s="377">
        <v>22021020</v>
      </c>
      <c r="C109" s="378" t="s">
        <v>1214</v>
      </c>
      <c r="D109" s="740" t="s">
        <v>1358</v>
      </c>
      <c r="E109" s="551"/>
      <c r="F109" s="552">
        <v>0</v>
      </c>
      <c r="G109" s="552"/>
    </row>
    <row r="110" spans="2:7" ht="15" hidden="1" thickBot="1" x14ac:dyDescent="0.25">
      <c r="B110" s="377">
        <v>22021037</v>
      </c>
      <c r="C110" s="378" t="s">
        <v>1215</v>
      </c>
      <c r="D110" s="740" t="s">
        <v>1359</v>
      </c>
      <c r="E110" s="551"/>
      <c r="F110" s="552">
        <v>0</v>
      </c>
      <c r="G110" s="552"/>
    </row>
    <row r="111" spans="2:7" ht="15" hidden="1" thickBot="1" x14ac:dyDescent="0.25">
      <c r="B111" s="377">
        <v>22021041</v>
      </c>
      <c r="C111" s="378" t="s">
        <v>1216</v>
      </c>
      <c r="D111" s="740" t="s">
        <v>1360</v>
      </c>
      <c r="E111" s="551"/>
      <c r="F111" s="552">
        <v>0</v>
      </c>
      <c r="G111" s="552"/>
    </row>
    <row r="112" spans="2:7" ht="15" hidden="1" thickBot="1" x14ac:dyDescent="0.25">
      <c r="B112" s="377">
        <v>22021042</v>
      </c>
      <c r="C112" s="378" t="s">
        <v>1217</v>
      </c>
      <c r="D112" s="740" t="s">
        <v>1361</v>
      </c>
      <c r="E112" s="551"/>
      <c r="F112" s="552">
        <v>0</v>
      </c>
      <c r="G112" s="552"/>
    </row>
    <row r="113" spans="2:7" ht="15.75" thickBot="1" x14ac:dyDescent="0.3">
      <c r="B113" s="384"/>
      <c r="C113" s="385" t="s">
        <v>1219</v>
      </c>
      <c r="D113" s="741">
        <v>0</v>
      </c>
      <c r="E113" s="560">
        <f>SUM(E99:E112)</f>
        <v>957230</v>
      </c>
      <c r="F113" s="560">
        <f>SUM(F99:F112)</f>
        <v>300000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 hidden="1" thickBot="1" x14ac:dyDescent="0.25">
      <c r="B116" s="377">
        <v>22030101</v>
      </c>
      <c r="C116" s="378" t="s">
        <v>1221</v>
      </c>
      <c r="D116" s="740" t="s">
        <v>1362</v>
      </c>
      <c r="E116" s="551"/>
      <c r="F116" s="552">
        <v>0</v>
      </c>
      <c r="G116" s="552"/>
    </row>
    <row r="117" spans="2:7" ht="15" hidden="1" thickBot="1" x14ac:dyDescent="0.25">
      <c r="B117" s="377">
        <v>22030102</v>
      </c>
      <c r="C117" s="378" t="s">
        <v>1222</v>
      </c>
      <c r="D117" s="740" t="s">
        <v>1363</v>
      </c>
      <c r="E117" s="551"/>
      <c r="F117" s="552">
        <v>0</v>
      </c>
      <c r="G117" s="552"/>
    </row>
    <row r="118" spans="2:7" ht="15" hidden="1" thickBot="1" x14ac:dyDescent="0.25">
      <c r="B118" s="377">
        <v>22030103</v>
      </c>
      <c r="C118" s="378" t="s">
        <v>1223</v>
      </c>
      <c r="D118" s="740" t="s">
        <v>1364</v>
      </c>
      <c r="E118" s="551"/>
      <c r="F118" s="552">
        <v>0</v>
      </c>
      <c r="G118" s="552"/>
    </row>
    <row r="119" spans="2:7" ht="15" hidden="1" thickBot="1" x14ac:dyDescent="0.25">
      <c r="B119" s="377">
        <v>22030104</v>
      </c>
      <c r="C119" s="378" t="s">
        <v>1224</v>
      </c>
      <c r="D119" s="740" t="s">
        <v>1365</v>
      </c>
      <c r="E119" s="551"/>
      <c r="F119" s="552">
        <v>0</v>
      </c>
      <c r="G119" s="552"/>
    </row>
    <row r="120" spans="2:7" ht="15" hidden="1" thickBot="1" x14ac:dyDescent="0.25">
      <c r="B120" s="377">
        <v>22030105</v>
      </c>
      <c r="C120" s="378" t="s">
        <v>1225</v>
      </c>
      <c r="D120" s="740" t="s">
        <v>1366</v>
      </c>
      <c r="E120" s="551"/>
      <c r="F120" s="552">
        <v>0</v>
      </c>
      <c r="G120" s="552"/>
    </row>
    <row r="121" spans="2:7" ht="15" hidden="1" thickBot="1" x14ac:dyDescent="0.25">
      <c r="B121" s="377">
        <v>22030106</v>
      </c>
      <c r="C121" s="378" t="s">
        <v>688</v>
      </c>
      <c r="D121" s="740" t="s">
        <v>1367</v>
      </c>
      <c r="E121" s="551"/>
      <c r="F121" s="552">
        <v>0</v>
      </c>
      <c r="G121" s="552"/>
    </row>
    <row r="122" spans="2:7" ht="15" hidden="1" thickBot="1" x14ac:dyDescent="0.25">
      <c r="B122" s="377">
        <v>22030107</v>
      </c>
      <c r="C122" s="378" t="s">
        <v>1226</v>
      </c>
      <c r="D122" s="740" t="s">
        <v>1368</v>
      </c>
      <c r="E122" s="551"/>
      <c r="F122" s="552">
        <v>0</v>
      </c>
      <c r="G122" s="552"/>
    </row>
    <row r="123" spans="2:7" ht="15" hidden="1" thickBot="1" x14ac:dyDescent="0.25">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hidden="1" customHeight="1" x14ac:dyDescent="0.25">
      <c r="B125" s="373">
        <v>22040000</v>
      </c>
      <c r="C125" s="374" t="s">
        <v>1229</v>
      </c>
      <c r="D125" s="742"/>
      <c r="E125" s="548"/>
      <c r="F125" s="549"/>
      <c r="G125" s="549"/>
    </row>
    <row r="126" spans="2:7" ht="15" hidden="1" customHeight="1" x14ac:dyDescent="0.25">
      <c r="B126" s="373">
        <v>22040100</v>
      </c>
      <c r="C126" s="374" t="s">
        <v>76</v>
      </c>
      <c r="D126" s="742"/>
      <c r="E126" s="548"/>
      <c r="F126" s="549"/>
      <c r="G126" s="549"/>
    </row>
    <row r="127" spans="2:7" ht="14.25" hidden="1" customHeight="1" x14ac:dyDescent="0.2">
      <c r="B127" s="377">
        <v>22040101</v>
      </c>
      <c r="C127" s="378" t="s">
        <v>1231</v>
      </c>
      <c r="D127" s="740" t="s">
        <v>1370</v>
      </c>
      <c r="E127" s="551"/>
      <c r="F127" s="552">
        <v>0</v>
      </c>
      <c r="G127" s="552"/>
    </row>
    <row r="128" spans="2:7" ht="14.25" hidden="1" customHeight="1" x14ac:dyDescent="0.2">
      <c r="B128" s="377">
        <v>22040103</v>
      </c>
      <c r="C128" s="378" t="s">
        <v>1232</v>
      </c>
      <c r="D128" s="740" t="s">
        <v>1371</v>
      </c>
      <c r="E128" s="551"/>
      <c r="F128" s="552">
        <v>0</v>
      </c>
      <c r="G128" s="552"/>
    </row>
    <row r="129" spans="2:7" ht="14.25" hidden="1" customHeight="1" x14ac:dyDescent="0.2">
      <c r="B129" s="377">
        <v>22040105</v>
      </c>
      <c r="C129" s="378" t="s">
        <v>1233</v>
      </c>
      <c r="D129" s="740" t="s">
        <v>1372</v>
      </c>
      <c r="E129" s="551"/>
      <c r="F129" s="552">
        <v>0</v>
      </c>
      <c r="G129" s="552"/>
    </row>
    <row r="130" spans="2:7" ht="14.25" hidden="1" customHeight="1" x14ac:dyDescent="0.2">
      <c r="B130" s="377">
        <v>22040107</v>
      </c>
      <c r="C130" s="378" t="s">
        <v>1234</v>
      </c>
      <c r="D130" s="740" t="s">
        <v>1373</v>
      </c>
      <c r="E130" s="551"/>
      <c r="F130" s="552">
        <v>0</v>
      </c>
      <c r="G130" s="552"/>
    </row>
    <row r="131" spans="2:7" ht="14.25" hidden="1" customHeight="1" x14ac:dyDescent="0.2">
      <c r="B131" s="377">
        <v>22040109</v>
      </c>
      <c r="C131" s="378" t="s">
        <v>1235</v>
      </c>
      <c r="D131" s="740" t="s">
        <v>1374</v>
      </c>
      <c r="E131" s="551"/>
      <c r="F131" s="552">
        <v>0</v>
      </c>
      <c r="G131" s="552"/>
    </row>
    <row r="132" spans="2:7" ht="14.25" hidden="1" customHeight="1" x14ac:dyDescent="0.2">
      <c r="B132" s="377">
        <v>22040110</v>
      </c>
      <c r="C132" s="378" t="s">
        <v>1236</v>
      </c>
      <c r="D132" s="740" t="s">
        <v>1375</v>
      </c>
      <c r="E132" s="551"/>
      <c r="F132" s="552">
        <v>0</v>
      </c>
      <c r="G132" s="552"/>
    </row>
    <row r="133" spans="2:7" ht="15" hidden="1" customHeight="1" thickBot="1" x14ac:dyDescent="0.25">
      <c r="B133" s="377">
        <v>22040111</v>
      </c>
      <c r="C133" s="378" t="s">
        <v>1237</v>
      </c>
      <c r="D133" s="740" t="s">
        <v>1376</v>
      </c>
      <c r="E133" s="551"/>
      <c r="F133" s="552">
        <v>0</v>
      </c>
      <c r="G133" s="552"/>
    </row>
    <row r="134" spans="2:7" ht="15.75" hidden="1" customHeight="1" thickBot="1" x14ac:dyDescent="0.3">
      <c r="B134" s="384"/>
      <c r="C134" s="385" t="s">
        <v>1238</v>
      </c>
      <c r="D134" s="741">
        <v>0</v>
      </c>
      <c r="E134" s="559">
        <f>SUM(E127:E133)</f>
        <v>0</v>
      </c>
      <c r="F134" s="560">
        <v>0</v>
      </c>
      <c r="G134" s="560"/>
    </row>
    <row r="135" spans="2:7" ht="15" hidden="1" customHeight="1" x14ac:dyDescent="0.25">
      <c r="B135" s="373">
        <v>22040200</v>
      </c>
      <c r="C135" s="374" t="s">
        <v>78</v>
      </c>
      <c r="D135" s="742"/>
      <c r="E135" s="548"/>
      <c r="F135" s="549"/>
      <c r="G135" s="549"/>
    </row>
    <row r="136" spans="2:7" ht="14.25" hidden="1" customHeight="1" x14ac:dyDescent="0.2">
      <c r="B136" s="377">
        <v>22040203</v>
      </c>
      <c r="C136" s="378" t="s">
        <v>1239</v>
      </c>
      <c r="D136" s="740" t="s">
        <v>1377</v>
      </c>
      <c r="E136" s="551"/>
      <c r="F136" s="552">
        <v>0</v>
      </c>
      <c r="G136" s="552"/>
    </row>
    <row r="137" spans="2:7" ht="15" hidden="1" customHeight="1" thickBot="1" x14ac:dyDescent="0.25">
      <c r="B137" s="377">
        <v>22040204</v>
      </c>
      <c r="C137" s="378" t="s">
        <v>1240</v>
      </c>
      <c r="D137" s="740" t="s">
        <v>1378</v>
      </c>
      <c r="E137" s="551"/>
      <c r="F137" s="552">
        <v>0</v>
      </c>
      <c r="G137" s="552"/>
    </row>
    <row r="138" spans="2:7" ht="15.75" hidden="1" customHeight="1" thickBot="1" x14ac:dyDescent="0.3">
      <c r="B138" s="384"/>
      <c r="C138" s="385" t="s">
        <v>1241</v>
      </c>
      <c r="D138" s="741">
        <v>0</v>
      </c>
      <c r="E138" s="559">
        <f>SUM(E136:E137)</f>
        <v>0</v>
      </c>
      <c r="F138" s="560">
        <v>0</v>
      </c>
      <c r="G138" s="560"/>
    </row>
    <row r="139" spans="2:7" ht="15" hidden="1" customHeight="1" x14ac:dyDescent="0.25">
      <c r="B139" s="373">
        <v>22050000</v>
      </c>
      <c r="C139" s="374" t="s">
        <v>1242</v>
      </c>
      <c r="D139" s="742"/>
      <c r="E139" s="548"/>
      <c r="F139" s="549"/>
      <c r="G139" s="549"/>
    </row>
    <row r="140" spans="2:7" ht="15" hidden="1" customHeight="1" x14ac:dyDescent="0.25">
      <c r="B140" s="373">
        <v>22050100</v>
      </c>
      <c r="C140" s="374" t="s">
        <v>80</v>
      </c>
      <c r="D140" s="742"/>
      <c r="E140" s="548"/>
      <c r="F140" s="549"/>
      <c r="G140" s="549"/>
    </row>
    <row r="141" spans="2:7" ht="14.25" hidden="1" customHeight="1" x14ac:dyDescent="0.2">
      <c r="B141" s="377">
        <v>22050101</v>
      </c>
      <c r="C141" s="378" t="s">
        <v>1243</v>
      </c>
      <c r="D141" s="740" t="s">
        <v>1379</v>
      </c>
      <c r="E141" s="551"/>
      <c r="F141" s="552">
        <v>0</v>
      </c>
      <c r="G141" s="552"/>
    </row>
    <row r="142" spans="2:7" ht="14.25" hidden="1" customHeight="1" x14ac:dyDescent="0.2">
      <c r="B142" s="377">
        <v>22050102</v>
      </c>
      <c r="C142" s="378" t="s">
        <v>1244</v>
      </c>
      <c r="D142" s="740" t="s">
        <v>1380</v>
      </c>
      <c r="E142" s="551"/>
      <c r="F142" s="552">
        <v>0</v>
      </c>
      <c r="G142" s="552"/>
    </row>
    <row r="143" spans="2:7" ht="14.25" hidden="1" customHeight="1" x14ac:dyDescent="0.2">
      <c r="B143" s="377">
        <v>22050104</v>
      </c>
      <c r="C143" s="378" t="s">
        <v>1245</v>
      </c>
      <c r="D143" s="740" t="s">
        <v>1381</v>
      </c>
      <c r="E143" s="551"/>
      <c r="F143" s="552">
        <v>0</v>
      </c>
      <c r="G143" s="552"/>
    </row>
    <row r="144" spans="2:7" ht="14.25" hidden="1" customHeight="1" x14ac:dyDescent="0.2">
      <c r="B144" s="377">
        <v>22050105</v>
      </c>
      <c r="C144" s="378" t="s">
        <v>1246</v>
      </c>
      <c r="D144" s="740" t="s">
        <v>1382</v>
      </c>
      <c r="E144" s="551"/>
      <c r="F144" s="552">
        <v>0</v>
      </c>
      <c r="G144" s="552"/>
    </row>
    <row r="145" spans="2:7" ht="14.25" hidden="1" customHeight="1" x14ac:dyDescent="0.2">
      <c r="B145" s="377">
        <v>22050106</v>
      </c>
      <c r="C145" s="378" t="s">
        <v>1247</v>
      </c>
      <c r="D145" s="740" t="s">
        <v>1383</v>
      </c>
      <c r="E145" s="551"/>
      <c r="F145" s="552">
        <v>0</v>
      </c>
      <c r="G145" s="552"/>
    </row>
    <row r="146" spans="2:7" ht="14.25" hidden="1" customHeight="1" x14ac:dyDescent="0.2">
      <c r="B146" s="377">
        <v>22050107</v>
      </c>
      <c r="C146" s="378" t="s">
        <v>1248</v>
      </c>
      <c r="D146" s="740" t="s">
        <v>1384</v>
      </c>
      <c r="E146" s="551"/>
      <c r="F146" s="552">
        <v>0</v>
      </c>
      <c r="G146" s="552"/>
    </row>
    <row r="147" spans="2:7" ht="15" hidden="1" customHeight="1" thickBot="1" x14ac:dyDescent="0.25">
      <c r="B147" s="377">
        <v>22050108</v>
      </c>
      <c r="C147" s="378" t="s">
        <v>1249</v>
      </c>
      <c r="D147" s="740" t="s">
        <v>1385</v>
      </c>
      <c r="E147" s="551"/>
      <c r="F147" s="552">
        <v>0</v>
      </c>
      <c r="G147" s="552"/>
    </row>
    <row r="148" spans="2:7" ht="15.75" hidden="1" customHeight="1" thickBot="1" x14ac:dyDescent="0.3">
      <c r="B148" s="384"/>
      <c r="C148" s="385" t="s">
        <v>1250</v>
      </c>
      <c r="D148" s="741">
        <v>0</v>
      </c>
      <c r="E148" s="559">
        <f>SUM(E141:E147)</f>
        <v>0</v>
      </c>
      <c r="F148" s="560">
        <v>0</v>
      </c>
      <c r="G148" s="560"/>
    </row>
    <row r="149" spans="2:7" ht="15" hidden="1" customHeight="1" x14ac:dyDescent="0.25">
      <c r="B149" s="373">
        <v>22050200</v>
      </c>
      <c r="C149" s="374" t="s">
        <v>82</v>
      </c>
      <c r="D149" s="740"/>
      <c r="E149" s="743"/>
      <c r="F149" s="552"/>
      <c r="G149" s="552"/>
    </row>
    <row r="150" spans="2:7" ht="15" hidden="1" customHeight="1" thickBot="1" x14ac:dyDescent="0.25">
      <c r="B150" s="377">
        <v>22050201</v>
      </c>
      <c r="C150" s="378" t="s">
        <v>82</v>
      </c>
      <c r="D150" s="740" t="s">
        <v>1386</v>
      </c>
      <c r="E150" s="551"/>
      <c r="F150" s="552">
        <v>0</v>
      </c>
      <c r="G150" s="552"/>
    </row>
    <row r="151" spans="2:7" ht="15.75" hidden="1" customHeight="1" thickBot="1" x14ac:dyDescent="0.3">
      <c r="B151" s="384"/>
      <c r="C151" s="385" t="s">
        <v>1251</v>
      </c>
      <c r="D151" s="741">
        <v>0</v>
      </c>
      <c r="E151" s="559">
        <f>SUM(E150)</f>
        <v>0</v>
      </c>
      <c r="F151" s="560">
        <v>0</v>
      </c>
      <c r="G151" s="560"/>
    </row>
    <row r="152" spans="2:7" ht="15" hidden="1" customHeight="1" x14ac:dyDescent="0.25">
      <c r="B152" s="373">
        <v>22070000</v>
      </c>
      <c r="C152" s="374" t="s">
        <v>1252</v>
      </c>
      <c r="D152" s="742"/>
      <c r="E152" s="548"/>
      <c r="F152" s="549"/>
      <c r="G152" s="549"/>
    </row>
    <row r="153" spans="2:7" ht="15" hidden="1" customHeight="1" x14ac:dyDescent="0.25">
      <c r="B153" s="373">
        <v>22070100</v>
      </c>
      <c r="C153" s="374" t="s">
        <v>84</v>
      </c>
      <c r="D153" s="742"/>
      <c r="E153" s="548"/>
      <c r="F153" s="549"/>
      <c r="G153" s="549"/>
    </row>
    <row r="154" spans="2:7" ht="14.25" hidden="1" customHeight="1" x14ac:dyDescent="0.2">
      <c r="B154" s="377">
        <v>22070101</v>
      </c>
      <c r="C154" s="378" t="s">
        <v>1253</v>
      </c>
      <c r="D154" s="740" t="s">
        <v>1387</v>
      </c>
      <c r="E154" s="551"/>
      <c r="F154" s="552">
        <v>0</v>
      </c>
      <c r="G154" s="552"/>
    </row>
    <row r="155" spans="2:7" ht="14.25" hidden="1" customHeight="1" x14ac:dyDescent="0.2">
      <c r="B155" s="377">
        <v>22070102</v>
      </c>
      <c r="C155" s="378" t="s">
        <v>1254</v>
      </c>
      <c r="D155" s="740" t="s">
        <v>1388</v>
      </c>
      <c r="E155" s="551"/>
      <c r="F155" s="552">
        <v>0</v>
      </c>
      <c r="G155" s="552"/>
    </row>
    <row r="156" spans="2:7" ht="14.25" hidden="1" customHeight="1" x14ac:dyDescent="0.2">
      <c r="B156" s="377">
        <v>22070103</v>
      </c>
      <c r="C156" s="378" t="s">
        <v>1255</v>
      </c>
      <c r="D156" s="740" t="s">
        <v>1389</v>
      </c>
      <c r="E156" s="551"/>
      <c r="F156" s="552">
        <v>0</v>
      </c>
      <c r="G156" s="552"/>
    </row>
    <row r="157" spans="2:7" ht="15" hidden="1" customHeight="1" thickBot="1" x14ac:dyDescent="0.25">
      <c r="B157" s="377">
        <v>22070104</v>
      </c>
      <c r="C157" s="378" t="s">
        <v>1256</v>
      </c>
      <c r="D157" s="740" t="s">
        <v>1390</v>
      </c>
      <c r="E157" s="551"/>
      <c r="F157" s="552">
        <v>0</v>
      </c>
      <c r="G157" s="552"/>
    </row>
    <row r="158" spans="2:7" ht="15.75" hidden="1" customHeight="1" thickBot="1" x14ac:dyDescent="0.3">
      <c r="B158" s="384"/>
      <c r="C158" s="385" t="s">
        <v>1257</v>
      </c>
      <c r="D158" s="741">
        <v>0</v>
      </c>
      <c r="E158" s="559">
        <f>SUM(E154:E157)</f>
        <v>0</v>
      </c>
      <c r="F158" s="560">
        <v>0</v>
      </c>
      <c r="G158" s="560"/>
    </row>
    <row r="159" spans="2:7" ht="15" hidden="1" customHeight="1" x14ac:dyDescent="0.25">
      <c r="B159" s="373">
        <v>22080000</v>
      </c>
      <c r="C159" s="374" t="s">
        <v>86</v>
      </c>
      <c r="D159" s="742"/>
      <c r="E159" s="548"/>
      <c r="F159" s="549"/>
      <c r="G159" s="549"/>
    </row>
    <row r="160" spans="2:7" ht="15" hidden="1" customHeight="1" x14ac:dyDescent="0.25">
      <c r="B160" s="373">
        <v>22080100</v>
      </c>
      <c r="C160" s="374" t="s">
        <v>86</v>
      </c>
      <c r="D160" s="742"/>
      <c r="E160" s="548"/>
      <c r="F160" s="549"/>
      <c r="G160" s="549"/>
    </row>
    <row r="161" spans="2:7" ht="14.25" hidden="1" customHeight="1" x14ac:dyDescent="0.2">
      <c r="B161" s="377">
        <v>22080101</v>
      </c>
      <c r="C161" s="378" t="s">
        <v>1258</v>
      </c>
      <c r="D161" s="740" t="s">
        <v>1391</v>
      </c>
      <c r="E161" s="551"/>
      <c r="F161" s="552">
        <v>0</v>
      </c>
      <c r="G161" s="552"/>
    </row>
    <row r="162" spans="2:7" ht="15" hidden="1" customHeight="1" thickBot="1" x14ac:dyDescent="0.25">
      <c r="B162" s="377">
        <v>22080102</v>
      </c>
      <c r="C162" s="378" t="s">
        <v>1259</v>
      </c>
      <c r="D162" s="740" t="s">
        <v>1392</v>
      </c>
      <c r="E162" s="551"/>
      <c r="F162" s="552">
        <v>0</v>
      </c>
      <c r="G162" s="552"/>
    </row>
    <row r="163" spans="2:7" ht="15.75" hidden="1" customHeight="1" thickBot="1" x14ac:dyDescent="0.3">
      <c r="B163" s="384"/>
      <c r="C163" s="385" t="s">
        <v>1260</v>
      </c>
      <c r="D163" s="741">
        <v>0</v>
      </c>
      <c r="E163" s="559">
        <f>SUM(E161:E162)</f>
        <v>0</v>
      </c>
      <c r="F163" s="560">
        <v>0</v>
      </c>
      <c r="G163" s="560"/>
    </row>
    <row r="164" spans="2:7" ht="15" hidden="1" customHeight="1" x14ac:dyDescent="0.25">
      <c r="B164" s="373">
        <v>23000000</v>
      </c>
      <c r="C164" s="374" t="s">
        <v>1261</v>
      </c>
      <c r="D164" s="742"/>
      <c r="E164" s="548"/>
      <c r="F164" s="549"/>
      <c r="G164" s="549"/>
    </row>
    <row r="165" spans="2:7" ht="15" hidden="1" customHeight="1" x14ac:dyDescent="0.25">
      <c r="B165" s="373">
        <v>23040000</v>
      </c>
      <c r="C165" s="374" t="s">
        <v>1261</v>
      </c>
      <c r="D165" s="742"/>
      <c r="E165" s="548"/>
      <c r="F165" s="549"/>
      <c r="G165" s="549"/>
    </row>
    <row r="166" spans="2:7" ht="15" hidden="1" customHeight="1" x14ac:dyDescent="0.25">
      <c r="B166" s="373">
        <v>23040100</v>
      </c>
      <c r="C166" s="374" t="s">
        <v>88</v>
      </c>
      <c r="D166" s="742"/>
      <c r="E166" s="548"/>
      <c r="F166" s="549"/>
      <c r="G166" s="549"/>
    </row>
    <row r="167" spans="2:7" ht="14.25" hidden="1" customHeight="1" x14ac:dyDescent="0.2">
      <c r="B167" s="377">
        <v>23040101</v>
      </c>
      <c r="C167" s="378" t="s">
        <v>1262</v>
      </c>
      <c r="D167" s="740" t="s">
        <v>1393</v>
      </c>
      <c r="E167" s="551"/>
      <c r="F167" s="552">
        <v>0</v>
      </c>
      <c r="G167" s="552"/>
    </row>
    <row r="168" spans="2:7" ht="14.25" hidden="1" customHeight="1" x14ac:dyDescent="0.2">
      <c r="B168" s="377">
        <v>23040102</v>
      </c>
      <c r="C168" s="378" t="s">
        <v>1263</v>
      </c>
      <c r="D168" s="740" t="s">
        <v>1394</v>
      </c>
      <c r="E168" s="551"/>
      <c r="F168" s="552">
        <v>0</v>
      </c>
      <c r="G168" s="552"/>
    </row>
    <row r="169" spans="2:7" ht="14.25" hidden="1" customHeight="1" x14ac:dyDescent="0.2">
      <c r="B169" s="377">
        <v>23040103</v>
      </c>
      <c r="C169" s="378" t="s">
        <v>1264</v>
      </c>
      <c r="D169" s="740" t="s">
        <v>1395</v>
      </c>
      <c r="E169" s="551"/>
      <c r="F169" s="552">
        <v>0</v>
      </c>
      <c r="G169" s="552"/>
    </row>
    <row r="170" spans="2:7" ht="14.25" hidden="1" customHeight="1" x14ac:dyDescent="0.2">
      <c r="B170" s="377">
        <v>23040104</v>
      </c>
      <c r="C170" s="378" t="s">
        <v>1265</v>
      </c>
      <c r="D170" s="740" t="s">
        <v>1396</v>
      </c>
      <c r="E170" s="551"/>
      <c r="F170" s="552">
        <v>0</v>
      </c>
      <c r="G170" s="552"/>
    </row>
    <row r="171" spans="2:7" ht="15" hidden="1" customHeight="1" thickBot="1" x14ac:dyDescent="0.25">
      <c r="B171" s="377">
        <v>23040105</v>
      </c>
      <c r="C171" s="378" t="s">
        <v>1266</v>
      </c>
      <c r="D171" s="740" t="s">
        <v>1397</v>
      </c>
      <c r="E171" s="551"/>
      <c r="F171" s="552">
        <v>0</v>
      </c>
      <c r="G171" s="552"/>
    </row>
    <row r="172" spans="2:7" ht="15.75" hidden="1" customHeight="1" thickBot="1" x14ac:dyDescent="0.3">
      <c r="B172" s="384"/>
      <c r="C172" s="385" t="s">
        <v>1267</v>
      </c>
      <c r="D172" s="741">
        <v>0</v>
      </c>
      <c r="E172" s="559">
        <f>SUM(E167:E171)</f>
        <v>0</v>
      </c>
      <c r="F172" s="560">
        <v>0</v>
      </c>
      <c r="G172" s="560"/>
    </row>
    <row r="173" spans="2:7" ht="15" hidden="1" customHeight="1" x14ac:dyDescent="0.25">
      <c r="B173" s="373">
        <v>23050000</v>
      </c>
      <c r="C173" s="374" t="s">
        <v>90</v>
      </c>
      <c r="D173" s="742"/>
      <c r="E173" s="548"/>
      <c r="F173" s="549"/>
      <c r="G173" s="549"/>
    </row>
    <row r="174" spans="2:7" ht="15" hidden="1" customHeight="1" x14ac:dyDescent="0.25">
      <c r="B174" s="373">
        <v>23050100</v>
      </c>
      <c r="C174" s="374" t="s">
        <v>90</v>
      </c>
      <c r="D174" s="742"/>
      <c r="E174" s="548"/>
      <c r="F174" s="549"/>
      <c r="G174" s="549"/>
    </row>
    <row r="175" spans="2:7" ht="14.25" hidden="1" customHeight="1" x14ac:dyDescent="0.2">
      <c r="B175" s="377">
        <v>23050101</v>
      </c>
      <c r="C175" s="378" t="s">
        <v>1276</v>
      </c>
      <c r="D175" s="740" t="s">
        <v>1398</v>
      </c>
      <c r="E175" s="551"/>
      <c r="F175" s="552">
        <v>0</v>
      </c>
      <c r="G175" s="552"/>
    </row>
    <row r="176" spans="2:7" ht="14.25" hidden="1" customHeight="1" x14ac:dyDescent="0.2">
      <c r="B176" s="377">
        <v>23050102</v>
      </c>
      <c r="C176" s="378" t="s">
        <v>1269</v>
      </c>
      <c r="D176" s="740" t="s">
        <v>1399</v>
      </c>
      <c r="E176" s="551"/>
      <c r="F176" s="552">
        <v>0</v>
      </c>
      <c r="G176" s="552"/>
    </row>
    <row r="177" spans="2:7" ht="14.25" hidden="1" customHeight="1" x14ac:dyDescent="0.2">
      <c r="B177" s="377">
        <v>23050103</v>
      </c>
      <c r="C177" s="378" t="s">
        <v>1270</v>
      </c>
      <c r="D177" s="740" t="s">
        <v>1400</v>
      </c>
      <c r="E177" s="551"/>
      <c r="F177" s="552">
        <v>0</v>
      </c>
      <c r="G177" s="552"/>
    </row>
    <row r="178" spans="2:7" ht="14.25" hidden="1" customHeight="1" x14ac:dyDescent="0.2">
      <c r="B178" s="377">
        <v>23050104</v>
      </c>
      <c r="C178" s="378" t="s">
        <v>1271</v>
      </c>
      <c r="D178" s="740" t="s">
        <v>1401</v>
      </c>
      <c r="E178" s="551"/>
      <c r="F178" s="552">
        <v>0</v>
      </c>
      <c r="G178" s="552"/>
    </row>
    <row r="179" spans="2:7" ht="15" hidden="1" customHeight="1" thickBot="1" x14ac:dyDescent="0.25">
      <c r="B179" s="377">
        <v>23050105</v>
      </c>
      <c r="C179" s="378" t="s">
        <v>1215</v>
      </c>
      <c r="D179" s="740" t="s">
        <v>1402</v>
      </c>
      <c r="E179" s="551"/>
      <c r="F179" s="552">
        <v>0</v>
      </c>
      <c r="G179" s="552"/>
    </row>
    <row r="180" spans="2:7" ht="15.75" hidden="1" customHeight="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70000000</v>
      </c>
      <c r="F181" s="571">
        <f>F180+F172+F163+F158+F151+F148+F138+F134+F124+F113+F97+F88+F80+F69+F60+F56+F41+F26+F14</f>
        <v>63500000</v>
      </c>
      <c r="G181" s="571"/>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27" customHeight="1" x14ac:dyDescent="0.5">
      <c r="B1" s="1001" t="s">
        <v>0</v>
      </c>
      <c r="C1" s="1001"/>
      <c r="D1" s="1001"/>
      <c r="E1" s="1001"/>
      <c r="F1" s="1001"/>
    </row>
    <row r="2" spans="2:7" ht="34.5" x14ac:dyDescent="0.55000000000000004">
      <c r="B2" s="1032" t="s">
        <v>1030</v>
      </c>
      <c r="C2" s="1032"/>
      <c r="D2" s="1032"/>
      <c r="E2" s="1032"/>
      <c r="F2" s="1032"/>
    </row>
    <row r="3" spans="2:7"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ht="15.75" customHeight="1" x14ac:dyDescent="0.25">
      <c r="B8" s="368">
        <v>22020000</v>
      </c>
      <c r="C8" s="369" t="s">
        <v>1122</v>
      </c>
      <c r="D8" s="738"/>
      <c r="E8" s="562"/>
      <c r="F8" s="563"/>
      <c r="G8" s="563"/>
    </row>
    <row r="9" spans="2:7" x14ac:dyDescent="0.25">
      <c r="B9" s="373">
        <v>22020100</v>
      </c>
      <c r="C9" s="374" t="s">
        <v>54</v>
      </c>
      <c r="D9" s="739"/>
      <c r="E9" s="548"/>
      <c r="F9" s="549"/>
      <c r="G9" s="549"/>
    </row>
    <row r="10" spans="2:7" ht="14.25" hidden="1" customHeight="1" x14ac:dyDescent="0.25">
      <c r="B10" s="377">
        <v>22020101</v>
      </c>
      <c r="C10" s="378" t="s">
        <v>1123</v>
      </c>
      <c r="D10" s="740" t="s">
        <v>1277</v>
      </c>
      <c r="E10" s="551"/>
      <c r="F10" s="552">
        <v>0</v>
      </c>
      <c r="G10" s="552"/>
    </row>
    <row r="11" spans="2:7" ht="15.75" thickBot="1" x14ac:dyDescent="0.3">
      <c r="B11" s="377">
        <v>22020102</v>
      </c>
      <c r="C11" s="378" t="s">
        <v>1124</v>
      </c>
      <c r="D11" s="740" t="s">
        <v>1278</v>
      </c>
      <c r="E11" s="551">
        <v>375110</v>
      </c>
      <c r="F11" s="552">
        <v>500000</v>
      </c>
      <c r="G11" s="552"/>
    </row>
    <row r="12" spans="2:7" ht="14.25" hidden="1" customHeight="1" x14ac:dyDescent="0.25">
      <c r="B12" s="377">
        <v>22020103</v>
      </c>
      <c r="C12" s="378" t="s">
        <v>1125</v>
      </c>
      <c r="D12" s="740" t="s">
        <v>1279</v>
      </c>
      <c r="E12" s="551"/>
      <c r="F12" s="552">
        <v>0</v>
      </c>
      <c r="G12" s="552"/>
    </row>
    <row r="13" spans="2:7" ht="15" hidden="1" customHeight="1" thickBot="1" x14ac:dyDescent="0.3">
      <c r="B13" s="377">
        <v>22020104</v>
      </c>
      <c r="C13" s="378" t="s">
        <v>1126</v>
      </c>
      <c r="D13" s="740" t="s">
        <v>1280</v>
      </c>
      <c r="E13" s="551"/>
      <c r="F13" s="552">
        <v>0</v>
      </c>
      <c r="G13" s="552"/>
    </row>
    <row r="14" spans="2:7" ht="16.5" customHeight="1" thickBot="1" x14ac:dyDescent="0.3">
      <c r="B14" s="384"/>
      <c r="C14" s="385" t="s">
        <v>1127</v>
      </c>
      <c r="D14" s="741">
        <v>0</v>
      </c>
      <c r="E14" s="559">
        <f>SUM(E10:E13)</f>
        <v>375110</v>
      </c>
      <c r="F14" s="559">
        <f>SUM(F10:F13)</f>
        <v>500000</v>
      </c>
      <c r="G14" s="559"/>
    </row>
    <row r="15" spans="2:7" x14ac:dyDescent="0.25">
      <c r="B15" s="373">
        <v>22020200</v>
      </c>
      <c r="C15" s="374" t="s">
        <v>56</v>
      </c>
      <c r="D15" s="742"/>
      <c r="E15" s="548"/>
      <c r="F15" s="549"/>
      <c r="G15" s="549"/>
    </row>
    <row r="16" spans="2:7" ht="14.25" hidden="1" customHeight="1" x14ac:dyDescent="0.25">
      <c r="B16" s="377">
        <v>22020201</v>
      </c>
      <c r="C16" s="378" t="s">
        <v>1128</v>
      </c>
      <c r="D16" s="740" t="s">
        <v>1281</v>
      </c>
      <c r="E16" s="551"/>
      <c r="F16" s="552">
        <v>0</v>
      </c>
      <c r="G16" s="552"/>
    </row>
    <row r="17" spans="2:7" ht="15.75" thickBot="1" x14ac:dyDescent="0.3">
      <c r="B17" s="377">
        <v>22020202</v>
      </c>
      <c r="C17" s="378" t="s">
        <v>1129</v>
      </c>
      <c r="D17" s="740" t="s">
        <v>1282</v>
      </c>
      <c r="E17" s="551">
        <v>67350</v>
      </c>
      <c r="F17" s="552">
        <v>100000</v>
      </c>
      <c r="G17" s="552"/>
    </row>
    <row r="18" spans="2:7" ht="14.25" hidden="1" customHeight="1" x14ac:dyDescent="0.25">
      <c r="B18" s="377">
        <v>22020203</v>
      </c>
      <c r="C18" s="378" t="s">
        <v>1130</v>
      </c>
      <c r="D18" s="740" t="s">
        <v>1283</v>
      </c>
      <c r="E18" s="551"/>
      <c r="F18" s="552">
        <v>0</v>
      </c>
      <c r="G18" s="552"/>
    </row>
    <row r="19" spans="2:7" ht="14.25" hidden="1" customHeight="1" x14ac:dyDescent="0.25">
      <c r="B19" s="377">
        <v>22020204</v>
      </c>
      <c r="C19" s="378" t="s">
        <v>1131</v>
      </c>
      <c r="D19" s="740" t="s">
        <v>1284</v>
      </c>
      <c r="E19" s="551"/>
      <c r="F19" s="552">
        <v>0</v>
      </c>
      <c r="G19" s="552"/>
    </row>
    <row r="20" spans="2:7" ht="14.25" hidden="1" customHeight="1" x14ac:dyDescent="0.25">
      <c r="B20" s="377">
        <v>22020205</v>
      </c>
      <c r="C20" s="378" t="s">
        <v>1132</v>
      </c>
      <c r="D20" s="740" t="s">
        <v>1285</v>
      </c>
      <c r="E20" s="551"/>
      <c r="F20" s="552">
        <v>0</v>
      </c>
      <c r="G20" s="552"/>
    </row>
    <row r="21" spans="2:7" ht="14.25" hidden="1" customHeight="1" x14ac:dyDescent="0.25">
      <c r="B21" s="377">
        <v>22020206</v>
      </c>
      <c r="C21" s="378" t="s">
        <v>1133</v>
      </c>
      <c r="D21" s="740" t="s">
        <v>1286</v>
      </c>
      <c r="E21" s="551"/>
      <c r="F21" s="552">
        <v>0</v>
      </c>
      <c r="G21" s="552"/>
    </row>
    <row r="22" spans="2:7" ht="14.25" hidden="1" customHeight="1" x14ac:dyDescent="0.25">
      <c r="B22" s="377">
        <v>22020207</v>
      </c>
      <c r="C22" s="378" t="s">
        <v>1134</v>
      </c>
      <c r="D22" s="740" t="s">
        <v>1287</v>
      </c>
      <c r="E22" s="551"/>
      <c r="F22" s="552">
        <v>0</v>
      </c>
      <c r="G22" s="552"/>
    </row>
    <row r="23" spans="2:7" ht="14.25" hidden="1" customHeight="1" x14ac:dyDescent="0.25">
      <c r="B23" s="377">
        <v>22020208</v>
      </c>
      <c r="C23" s="378" t="s">
        <v>1135</v>
      </c>
      <c r="D23" s="740" t="s">
        <v>1288</v>
      </c>
      <c r="E23" s="551"/>
      <c r="F23" s="552">
        <v>0</v>
      </c>
      <c r="G23" s="552"/>
    </row>
    <row r="24" spans="2:7" ht="14.25" hidden="1" customHeight="1" x14ac:dyDescent="0.25">
      <c r="B24" s="377">
        <v>22020209</v>
      </c>
      <c r="C24" s="378" t="s">
        <v>1136</v>
      </c>
      <c r="D24" s="740" t="s">
        <v>1289</v>
      </c>
      <c r="E24" s="551"/>
      <c r="F24" s="552">
        <v>0</v>
      </c>
      <c r="G24" s="552"/>
    </row>
    <row r="25" spans="2:7" ht="15" hidden="1" customHeight="1" thickBot="1" x14ac:dyDescent="0.3">
      <c r="B25" s="377">
        <v>22020210</v>
      </c>
      <c r="C25" s="378" t="s">
        <v>1137</v>
      </c>
      <c r="D25" s="740" t="s">
        <v>1290</v>
      </c>
      <c r="E25" s="551"/>
      <c r="F25" s="552">
        <v>0</v>
      </c>
      <c r="G25" s="552"/>
    </row>
    <row r="26" spans="2:7" ht="16.5" customHeight="1" thickBot="1" x14ac:dyDescent="0.3">
      <c r="B26" s="384"/>
      <c r="C26" s="385" t="s">
        <v>1138</v>
      </c>
      <c r="D26" s="741">
        <v>0</v>
      </c>
      <c r="E26" s="560">
        <f>SUM(E16:E25)</f>
        <v>67350</v>
      </c>
      <c r="F26" s="560">
        <f>SUM(F16:F25)</f>
        <v>100000</v>
      </c>
      <c r="G26" s="560"/>
    </row>
    <row r="27" spans="2:7" x14ac:dyDescent="0.25">
      <c r="B27" s="373">
        <v>22020300</v>
      </c>
      <c r="C27" s="374" t="s">
        <v>58</v>
      </c>
      <c r="D27" s="742"/>
      <c r="E27" s="548"/>
      <c r="F27" s="549"/>
      <c r="G27" s="549"/>
    </row>
    <row r="28" spans="2:7" x14ac:dyDescent="0.25">
      <c r="B28" s="377">
        <v>22020301</v>
      </c>
      <c r="C28" s="378" t="s">
        <v>1139</v>
      </c>
      <c r="D28" s="740" t="s">
        <v>1291</v>
      </c>
      <c r="E28" s="551">
        <v>364010</v>
      </c>
      <c r="F28" s="552">
        <v>300000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x14ac:dyDescent="0.25">
      <c r="B32" s="377">
        <v>22020305</v>
      </c>
      <c r="C32" s="378" t="s">
        <v>1143</v>
      </c>
      <c r="D32" s="740" t="s">
        <v>1295</v>
      </c>
      <c r="E32" s="551"/>
      <c r="F32" s="552">
        <v>115000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t="15.75" thickBot="1" x14ac:dyDescent="0.3">
      <c r="B35" s="377">
        <v>22020308</v>
      </c>
      <c r="C35" s="378" t="s">
        <v>1146</v>
      </c>
      <c r="D35" s="740" t="s">
        <v>1298</v>
      </c>
      <c r="E35" s="551"/>
      <c r="F35" s="552">
        <v>20000000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364010</v>
      </c>
      <c r="F41" s="560">
        <f>SUM(F28:F40)</f>
        <v>20415000</v>
      </c>
      <c r="G41" s="560"/>
    </row>
    <row r="42" spans="2:7" ht="15.75" customHeight="1" x14ac:dyDescent="0.25">
      <c r="B42" s="373">
        <v>22020400</v>
      </c>
      <c r="C42" s="374" t="s">
        <v>60</v>
      </c>
      <c r="D42" s="742"/>
      <c r="E42" s="548"/>
      <c r="F42" s="549"/>
      <c r="G42" s="549"/>
    </row>
    <row r="43" spans="2:7" x14ac:dyDescent="0.25">
      <c r="B43" s="377">
        <v>22020401</v>
      </c>
      <c r="C43" s="378" t="s">
        <v>1153</v>
      </c>
      <c r="D43" s="740" t="s">
        <v>1304</v>
      </c>
      <c r="E43" s="551">
        <v>364010</v>
      </c>
      <c r="F43" s="552">
        <v>710000</v>
      </c>
      <c r="G43" s="552"/>
    </row>
    <row r="44" spans="2:7" ht="14.25" hidden="1" customHeight="1" x14ac:dyDescent="0.25">
      <c r="B44" s="377">
        <v>22020402</v>
      </c>
      <c r="C44" s="378" t="s">
        <v>1154</v>
      </c>
      <c r="D44" s="740" t="s">
        <v>1305</v>
      </c>
      <c r="E44" s="551"/>
      <c r="F44" s="552">
        <v>0</v>
      </c>
      <c r="G44" s="552"/>
    </row>
    <row r="45" spans="2:7" ht="14.25" hidden="1" customHeight="1" x14ac:dyDescent="0.25">
      <c r="B45" s="377">
        <v>22020403</v>
      </c>
      <c r="C45" s="378" t="s">
        <v>1155</v>
      </c>
      <c r="D45" s="740" t="s">
        <v>1306</v>
      </c>
      <c r="E45" s="551"/>
      <c r="F45" s="552">
        <v>0</v>
      </c>
      <c r="G45" s="552"/>
    </row>
    <row r="46" spans="2:7" ht="15.75" customHeight="1" thickBot="1" x14ac:dyDescent="0.3">
      <c r="B46" s="377">
        <v>22020404</v>
      </c>
      <c r="C46" s="378" t="s">
        <v>1156</v>
      </c>
      <c r="D46" s="740" t="s">
        <v>1307</v>
      </c>
      <c r="E46" s="551">
        <v>145600</v>
      </c>
      <c r="F46" s="552">
        <v>350000</v>
      </c>
      <c r="G46" s="552"/>
    </row>
    <row r="47" spans="2:7" ht="14.25" hidden="1" customHeight="1" x14ac:dyDescent="0.25">
      <c r="B47" s="377">
        <v>22020405</v>
      </c>
      <c r="C47" s="378" t="s">
        <v>1157</v>
      </c>
      <c r="D47" s="740" t="s">
        <v>1308</v>
      </c>
      <c r="E47" s="551"/>
      <c r="F47" s="552">
        <v>0</v>
      </c>
      <c r="G47" s="552"/>
    </row>
    <row r="48" spans="2:7" ht="14.25" hidden="1" customHeight="1" x14ac:dyDescent="0.25">
      <c r="B48" s="377">
        <v>22020406</v>
      </c>
      <c r="C48" s="378" t="s">
        <v>1158</v>
      </c>
      <c r="D48" s="740" t="s">
        <v>1309</v>
      </c>
      <c r="E48" s="551"/>
      <c r="F48" s="552">
        <v>0</v>
      </c>
      <c r="G48" s="552"/>
    </row>
    <row r="49" spans="2:7" ht="14.25" hidden="1" customHeight="1" x14ac:dyDescent="0.25">
      <c r="B49" s="377">
        <v>22020407</v>
      </c>
      <c r="C49" s="378" t="s">
        <v>1159</v>
      </c>
      <c r="D49" s="740" t="s">
        <v>1310</v>
      </c>
      <c r="E49" s="551"/>
      <c r="F49" s="552">
        <v>0</v>
      </c>
      <c r="G49" s="552"/>
    </row>
    <row r="50" spans="2:7" ht="14.25" hidden="1" customHeight="1" x14ac:dyDescent="0.25">
      <c r="B50" s="377">
        <v>22020408</v>
      </c>
      <c r="C50" s="378" t="s">
        <v>1161</v>
      </c>
      <c r="D50" s="740" t="s">
        <v>1311</v>
      </c>
      <c r="E50" s="551"/>
      <c r="F50" s="552">
        <v>0</v>
      </c>
      <c r="G50" s="552"/>
    </row>
    <row r="51" spans="2:7" ht="14.25" hidden="1" customHeight="1" x14ac:dyDescent="0.25">
      <c r="B51" s="377">
        <v>22020409</v>
      </c>
      <c r="C51" s="378" t="s">
        <v>1162</v>
      </c>
      <c r="D51" s="740" t="s">
        <v>1312</v>
      </c>
      <c r="E51" s="551"/>
      <c r="F51" s="552">
        <v>0</v>
      </c>
      <c r="G51" s="552"/>
    </row>
    <row r="52" spans="2:7" ht="14.25" hidden="1" customHeight="1" x14ac:dyDescent="0.25">
      <c r="B52" s="377">
        <v>22020410</v>
      </c>
      <c r="C52" s="378" t="s">
        <v>1163</v>
      </c>
      <c r="D52" s="740" t="s">
        <v>1313</v>
      </c>
      <c r="E52" s="551"/>
      <c r="F52" s="552">
        <v>0</v>
      </c>
      <c r="G52" s="552"/>
    </row>
    <row r="53" spans="2:7" ht="14.25" hidden="1" customHeight="1" x14ac:dyDescent="0.25">
      <c r="B53" s="377">
        <v>22020411</v>
      </c>
      <c r="C53" s="378" t="s">
        <v>1164</v>
      </c>
      <c r="D53" s="740" t="s">
        <v>1314</v>
      </c>
      <c r="E53" s="551"/>
      <c r="F53" s="552">
        <v>0</v>
      </c>
      <c r="G53" s="552"/>
    </row>
    <row r="54" spans="2:7" ht="14.25" hidden="1" customHeight="1" x14ac:dyDescent="0.25">
      <c r="B54" s="377">
        <v>22020412</v>
      </c>
      <c r="C54" s="378" t="s">
        <v>1165</v>
      </c>
      <c r="D54" s="740" t="s">
        <v>1315</v>
      </c>
      <c r="E54" s="551"/>
      <c r="F54" s="552">
        <v>0</v>
      </c>
      <c r="G54" s="552"/>
    </row>
    <row r="55" spans="2:7" ht="15" hidden="1" customHeight="1" thickBot="1" x14ac:dyDescent="0.3">
      <c r="B55" s="377">
        <v>22020413</v>
      </c>
      <c r="C55" s="378" t="s">
        <v>1166</v>
      </c>
      <c r="D55" s="740" t="s">
        <v>1316</v>
      </c>
      <c r="E55" s="551"/>
      <c r="F55" s="552">
        <v>0</v>
      </c>
      <c r="G55" s="552"/>
    </row>
    <row r="56" spans="2:7" ht="16.5" customHeight="1" thickBot="1" x14ac:dyDescent="0.3">
      <c r="B56" s="384"/>
      <c r="C56" s="385" t="s">
        <v>1167</v>
      </c>
      <c r="D56" s="741">
        <v>0</v>
      </c>
      <c r="E56" s="560">
        <f>SUM(E43:E55)</f>
        <v>509610</v>
      </c>
      <c r="F56" s="560">
        <f>SUM(F43:F55)</f>
        <v>1060000</v>
      </c>
      <c r="G56" s="560"/>
    </row>
    <row r="57" spans="2:7" x14ac:dyDescent="0.25">
      <c r="B57" s="373">
        <v>22020500</v>
      </c>
      <c r="C57" s="374" t="s">
        <v>62</v>
      </c>
      <c r="D57" s="742"/>
      <c r="E57" s="548"/>
      <c r="F57" s="549"/>
      <c r="G57" s="549"/>
    </row>
    <row r="58" spans="2:7" ht="15.75" customHeight="1" thickBot="1" x14ac:dyDescent="0.3">
      <c r="B58" s="377">
        <v>22020501</v>
      </c>
      <c r="C58" s="378" t="s">
        <v>1168</v>
      </c>
      <c r="D58" s="740" t="s">
        <v>1317</v>
      </c>
      <c r="E58" s="551">
        <v>546010</v>
      </c>
      <c r="F58" s="552">
        <v>1000000</v>
      </c>
      <c r="G58" s="552"/>
    </row>
    <row r="59" spans="2:7" ht="15" hidden="1" customHeight="1" thickBot="1" x14ac:dyDescent="0.3">
      <c r="B59" s="377">
        <v>22020502</v>
      </c>
      <c r="C59" s="378" t="s">
        <v>1169</v>
      </c>
      <c r="D59" s="740" t="s">
        <v>1318</v>
      </c>
      <c r="E59" s="551"/>
      <c r="F59" s="552">
        <v>0</v>
      </c>
      <c r="G59" s="552"/>
    </row>
    <row r="60" spans="2:7" ht="15.75" thickBot="1" x14ac:dyDescent="0.3">
      <c r="B60" s="384"/>
      <c r="C60" s="385" t="s">
        <v>1170</v>
      </c>
      <c r="D60" s="741">
        <v>0</v>
      </c>
      <c r="E60" s="560">
        <f>SUM(E58:E59)</f>
        <v>546010</v>
      </c>
      <c r="F60" s="560">
        <f>SUM(F58:F59)</f>
        <v>1000000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c r="F82" s="552">
        <v>1369370</v>
      </c>
      <c r="G82" s="552"/>
    </row>
    <row r="83" spans="2:7" hidden="1" x14ac:dyDescent="0.25">
      <c r="B83" s="377">
        <v>22020802</v>
      </c>
      <c r="C83" s="378" t="s">
        <v>1190</v>
      </c>
      <c r="D83" s="740" t="s">
        <v>1336</v>
      </c>
      <c r="E83" s="551"/>
      <c r="F83" s="552">
        <v>0</v>
      </c>
      <c r="G83" s="552"/>
    </row>
    <row r="84" spans="2:7" ht="15.75" thickBot="1" x14ac:dyDescent="0.3">
      <c r="B84" s="377">
        <v>22020803</v>
      </c>
      <c r="C84" s="378" t="s">
        <v>1191</v>
      </c>
      <c r="D84" s="740" t="s">
        <v>1337</v>
      </c>
      <c r="E84" s="551">
        <v>364010</v>
      </c>
      <c r="F84" s="552">
        <v>750000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364010</v>
      </c>
      <c r="F88" s="560">
        <v>2119370</v>
      </c>
      <c r="G88" s="560"/>
    </row>
    <row r="89" spans="2:7" ht="15" hidden="1" customHeight="1" x14ac:dyDescent="0.25">
      <c r="B89" s="373">
        <v>22020900</v>
      </c>
      <c r="C89" s="374" t="s">
        <v>70</v>
      </c>
      <c r="D89" s="742"/>
      <c r="E89" s="548"/>
      <c r="F89" s="549"/>
      <c r="G89" s="549"/>
    </row>
    <row r="90" spans="2:7" ht="14.25" hidden="1" customHeight="1" x14ac:dyDescent="0.25">
      <c r="B90" s="377">
        <v>22020901</v>
      </c>
      <c r="C90" s="378" t="s">
        <v>1196</v>
      </c>
      <c r="D90" s="740" t="s">
        <v>1341</v>
      </c>
      <c r="E90" s="551"/>
      <c r="F90" s="552">
        <v>0</v>
      </c>
      <c r="G90" s="552"/>
    </row>
    <row r="91" spans="2:7" ht="14.25" hidden="1" customHeight="1" x14ac:dyDescent="0.25">
      <c r="B91" s="377">
        <v>22020902</v>
      </c>
      <c r="C91" s="378" t="s">
        <v>1197</v>
      </c>
      <c r="D91" s="740" t="s">
        <v>1342</v>
      </c>
      <c r="E91" s="551"/>
      <c r="F91" s="552">
        <v>0</v>
      </c>
      <c r="G91" s="552"/>
    </row>
    <row r="92" spans="2:7" ht="14.25" hidden="1" customHeight="1" x14ac:dyDescent="0.25">
      <c r="B92" s="377">
        <v>22020904</v>
      </c>
      <c r="C92" s="378" t="s">
        <v>1198</v>
      </c>
      <c r="D92" s="740" t="s">
        <v>1343</v>
      </c>
      <c r="E92" s="551"/>
      <c r="F92" s="552">
        <v>0</v>
      </c>
      <c r="G92" s="552"/>
    </row>
    <row r="93" spans="2:7" ht="14.25" hidden="1" customHeight="1" x14ac:dyDescent="0.25">
      <c r="B93" s="377">
        <v>22020905</v>
      </c>
      <c r="C93" s="378" t="s">
        <v>1199</v>
      </c>
      <c r="D93" s="740" t="s">
        <v>1344</v>
      </c>
      <c r="E93" s="551"/>
      <c r="F93" s="552">
        <v>0</v>
      </c>
      <c r="G93" s="552"/>
    </row>
    <row r="94" spans="2:7" ht="14.25" hidden="1" customHeight="1" x14ac:dyDescent="0.25">
      <c r="B94" s="377">
        <v>22020906</v>
      </c>
      <c r="C94" s="378" t="s">
        <v>1200</v>
      </c>
      <c r="D94" s="740" t="s">
        <v>1345</v>
      </c>
      <c r="E94" s="551"/>
      <c r="F94" s="552">
        <v>0</v>
      </c>
      <c r="G94" s="552"/>
    </row>
    <row r="95" spans="2:7" ht="14.25" hidden="1" customHeight="1" x14ac:dyDescent="0.25">
      <c r="B95" s="377">
        <v>22020907</v>
      </c>
      <c r="C95" s="378" t="s">
        <v>1201</v>
      </c>
      <c r="D95" s="740" t="s">
        <v>1346</v>
      </c>
      <c r="E95" s="551"/>
      <c r="F95" s="552">
        <v>0</v>
      </c>
      <c r="G95" s="552"/>
    </row>
    <row r="96" spans="2:7" ht="15" hidden="1" customHeight="1" thickBot="1" x14ac:dyDescent="0.3">
      <c r="B96" s="377">
        <v>22020908</v>
      </c>
      <c r="C96" s="378" t="s">
        <v>1202</v>
      </c>
      <c r="D96" s="740" t="s">
        <v>1347</v>
      </c>
      <c r="E96" s="551"/>
      <c r="F96" s="552">
        <v>0</v>
      </c>
      <c r="G96" s="552"/>
    </row>
    <row r="97" spans="2:7" ht="15.75" hidden="1" customHeight="1" thickBot="1" x14ac:dyDescent="0.3">
      <c r="B97" s="384"/>
      <c r="C97" s="385" t="s">
        <v>1203</v>
      </c>
      <c r="D97" s="741">
        <v>0</v>
      </c>
      <c r="E97" s="560">
        <f>SUM(E90:E96)</f>
        <v>0</v>
      </c>
      <c r="F97" s="560">
        <f>SUM(F90:F96)</f>
        <v>0</v>
      </c>
      <c r="G97" s="560"/>
    </row>
    <row r="98" spans="2:7" ht="15.75" customHeight="1" x14ac:dyDescent="0.25">
      <c r="B98" s="373">
        <v>22021000</v>
      </c>
      <c r="C98" s="374" t="s">
        <v>72</v>
      </c>
      <c r="D98" s="742"/>
      <c r="E98" s="548"/>
      <c r="F98" s="549"/>
      <c r="G98" s="549"/>
    </row>
    <row r="99" spans="2:7" ht="14.25" hidden="1" customHeight="1" x14ac:dyDescent="0.25">
      <c r="B99" s="377">
        <v>22021001</v>
      </c>
      <c r="C99" s="378" t="s">
        <v>1204</v>
      </c>
      <c r="D99" s="740" t="s">
        <v>1348</v>
      </c>
      <c r="E99" s="551"/>
      <c r="F99" s="552">
        <v>0</v>
      </c>
      <c r="G99" s="552"/>
    </row>
    <row r="100" spans="2:7" ht="14.25" hidden="1" customHeight="1" x14ac:dyDescent="0.25">
      <c r="B100" s="377">
        <v>22021002</v>
      </c>
      <c r="C100" s="378" t="s">
        <v>1205</v>
      </c>
      <c r="D100" s="740" t="s">
        <v>1349</v>
      </c>
      <c r="E100" s="551"/>
      <c r="F100" s="552">
        <v>0</v>
      </c>
      <c r="G100" s="552"/>
    </row>
    <row r="101" spans="2:7" ht="14.25" hidden="1" customHeight="1" x14ac:dyDescent="0.25">
      <c r="B101" s="377">
        <v>22021003</v>
      </c>
      <c r="C101" s="378" t="s">
        <v>1206</v>
      </c>
      <c r="D101" s="740" t="s">
        <v>1350</v>
      </c>
      <c r="E101" s="551"/>
      <c r="F101" s="552">
        <v>0</v>
      </c>
      <c r="G101" s="552"/>
    </row>
    <row r="102" spans="2:7" ht="14.25" hidden="1" customHeight="1" x14ac:dyDescent="0.25">
      <c r="B102" s="377">
        <v>22021004</v>
      </c>
      <c r="C102" s="378" t="s">
        <v>1207</v>
      </c>
      <c r="D102" s="740" t="s">
        <v>1351</v>
      </c>
      <c r="E102" s="551"/>
      <c r="F102" s="552">
        <v>0</v>
      </c>
      <c r="G102" s="552"/>
    </row>
    <row r="103" spans="2:7" ht="14.25" hidden="1" customHeight="1" x14ac:dyDescent="0.25">
      <c r="B103" s="377">
        <v>22021006</v>
      </c>
      <c r="C103" s="378" t="s">
        <v>1208</v>
      </c>
      <c r="D103" s="740" t="s">
        <v>1352</v>
      </c>
      <c r="E103" s="551"/>
      <c r="F103" s="552">
        <v>0</v>
      </c>
      <c r="G103" s="552"/>
    </row>
    <row r="104" spans="2:7" ht="14.25" hidden="1" customHeight="1" x14ac:dyDescent="0.25">
      <c r="B104" s="377">
        <v>22021007</v>
      </c>
      <c r="C104" s="378" t="s">
        <v>1209</v>
      </c>
      <c r="D104" s="740" t="s">
        <v>1353</v>
      </c>
      <c r="E104" s="551"/>
      <c r="F104" s="552">
        <v>0</v>
      </c>
      <c r="G104" s="552"/>
    </row>
    <row r="105" spans="2:7" ht="14.25" hidden="1" customHeight="1" x14ac:dyDescent="0.25">
      <c r="B105" s="377">
        <v>22021008</v>
      </c>
      <c r="C105" s="378" t="s">
        <v>1210</v>
      </c>
      <c r="D105" s="740" t="s">
        <v>1354</v>
      </c>
      <c r="E105" s="551"/>
      <c r="F105" s="552">
        <v>0</v>
      </c>
      <c r="G105" s="552"/>
    </row>
    <row r="106" spans="2:7" ht="14.25" hidden="1" customHeight="1" x14ac:dyDescent="0.25">
      <c r="B106" s="377">
        <v>22021009</v>
      </c>
      <c r="C106" s="378" t="s">
        <v>1211</v>
      </c>
      <c r="D106" s="740" t="s">
        <v>1355</v>
      </c>
      <c r="E106" s="551"/>
      <c r="F106" s="552">
        <v>0</v>
      </c>
      <c r="G106" s="552"/>
    </row>
    <row r="107" spans="2:7" ht="14.25" hidden="1" customHeight="1" x14ac:dyDescent="0.25">
      <c r="B107" s="377">
        <v>22021010</v>
      </c>
      <c r="C107" s="378" t="s">
        <v>1212</v>
      </c>
      <c r="D107" s="740" t="s">
        <v>1356</v>
      </c>
      <c r="E107" s="551"/>
      <c r="F107" s="552">
        <v>0</v>
      </c>
      <c r="G107" s="552"/>
    </row>
    <row r="108" spans="2:7" x14ac:dyDescent="0.25">
      <c r="B108" s="377">
        <v>22021014</v>
      </c>
      <c r="C108" s="378" t="s">
        <v>1213</v>
      </c>
      <c r="D108" s="740" t="s">
        <v>1357</v>
      </c>
      <c r="E108" s="551">
        <v>41860</v>
      </c>
      <c r="F108" s="552">
        <v>0</v>
      </c>
      <c r="G108" s="552"/>
    </row>
    <row r="109" spans="2:7" hidden="1" x14ac:dyDescent="0.25">
      <c r="B109" s="377">
        <v>22021020</v>
      </c>
      <c r="C109" s="378" t="s">
        <v>1214</v>
      </c>
      <c r="D109" s="740" t="s">
        <v>1358</v>
      </c>
      <c r="E109" s="551"/>
      <c r="F109" s="552">
        <v>0</v>
      </c>
      <c r="G109" s="552"/>
    </row>
    <row r="110" spans="2:7" hidden="1" x14ac:dyDescent="0.25">
      <c r="B110" s="377">
        <v>22021037</v>
      </c>
      <c r="C110" s="378" t="s">
        <v>1215</v>
      </c>
      <c r="D110" s="740" t="s">
        <v>1359</v>
      </c>
      <c r="E110" s="551"/>
      <c r="F110" s="552">
        <v>0</v>
      </c>
      <c r="G110" s="552"/>
    </row>
    <row r="111" spans="2:7" ht="15.75" thickBot="1" x14ac:dyDescent="0.3">
      <c r="B111" s="377">
        <v>22021041</v>
      </c>
      <c r="C111" s="378" t="s">
        <v>1216</v>
      </c>
      <c r="D111" s="740" t="s">
        <v>1360</v>
      </c>
      <c r="E111" s="551"/>
      <c r="F111" s="552">
        <v>2000000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41860</v>
      </c>
      <c r="F113" s="560">
        <f>SUM(F99:F112)</f>
        <v>2000000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2267960</v>
      </c>
      <c r="F181" s="571">
        <f>F180+F172+F163+F158+F151+F148+F138+F134+F124+F113+F97+F88+F80+F69+F60+F56+F41+F26+F14</f>
        <v>27194370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1031</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182000</v>
      </c>
      <c r="F10" s="552">
        <v>300000</v>
      </c>
      <c r="G10" s="552"/>
    </row>
    <row r="11" spans="2:7" ht="15.75" thickBot="1" x14ac:dyDescent="0.3">
      <c r="B11" s="377">
        <v>22020102</v>
      </c>
      <c r="C11" s="378" t="s">
        <v>1124</v>
      </c>
      <c r="D11" s="740" t="s">
        <v>1278</v>
      </c>
      <c r="E11" s="551">
        <v>364010</v>
      </c>
      <c r="F11" s="552">
        <v>1000000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546010</v>
      </c>
      <c r="F14" s="560">
        <v>1300000</v>
      </c>
      <c r="G14" s="560"/>
    </row>
    <row r="15" spans="2:7" x14ac:dyDescent="0.25">
      <c r="B15" s="373">
        <v>22020200</v>
      </c>
      <c r="C15" s="374" t="s">
        <v>56</v>
      </c>
      <c r="D15" s="742"/>
      <c r="E15" s="548"/>
      <c r="F15" s="549"/>
      <c r="G15" s="549"/>
    </row>
    <row r="16" spans="2:7" x14ac:dyDescent="0.25">
      <c r="B16" s="377">
        <v>22020201</v>
      </c>
      <c r="C16" s="378" t="s">
        <v>1128</v>
      </c>
      <c r="D16" s="740" t="s">
        <v>1281</v>
      </c>
      <c r="E16" s="551">
        <v>18200</v>
      </c>
      <c r="F16" s="552">
        <v>20000</v>
      </c>
      <c r="G16" s="552"/>
    </row>
    <row r="17" spans="2:7" x14ac:dyDescent="0.25">
      <c r="B17" s="377">
        <v>22020202</v>
      </c>
      <c r="C17" s="378" t="s">
        <v>1129</v>
      </c>
      <c r="D17" s="740" t="s">
        <v>1282</v>
      </c>
      <c r="E17" s="551">
        <v>18200</v>
      </c>
      <c r="F17" s="552">
        <v>0</v>
      </c>
      <c r="G17" s="552"/>
    </row>
    <row r="18" spans="2:7" ht="15.75" thickBot="1" x14ac:dyDescent="0.3">
      <c r="B18" s="377">
        <v>22020203</v>
      </c>
      <c r="C18" s="378" t="s">
        <v>1130</v>
      </c>
      <c r="D18" s="740" t="s">
        <v>1283</v>
      </c>
      <c r="E18" s="551">
        <v>0</v>
      </c>
      <c r="F18" s="552">
        <v>27000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59">
        <f>SUM(E16:E25)</f>
        <v>36400</v>
      </c>
      <c r="F26" s="560">
        <v>47000</v>
      </c>
      <c r="G26" s="560"/>
    </row>
    <row r="27" spans="2:7" x14ac:dyDescent="0.25">
      <c r="B27" s="373">
        <v>22020300</v>
      </c>
      <c r="C27" s="374" t="s">
        <v>58</v>
      </c>
      <c r="D27" s="742"/>
      <c r="E27" s="548"/>
      <c r="F27" s="549"/>
      <c r="G27" s="549"/>
    </row>
    <row r="28" spans="2:7" x14ac:dyDescent="0.25">
      <c r="B28" s="377">
        <v>22020301</v>
      </c>
      <c r="C28" s="378" t="s">
        <v>1139</v>
      </c>
      <c r="D28" s="740" t="s">
        <v>1291</v>
      </c>
      <c r="E28" s="551">
        <v>453190</v>
      </c>
      <c r="F28" s="552">
        <v>900000</v>
      </c>
      <c r="G28" s="552"/>
    </row>
    <row r="29" spans="2:7" hidden="1" x14ac:dyDescent="0.25">
      <c r="B29" s="377">
        <v>22020302</v>
      </c>
      <c r="C29" s="378" t="s">
        <v>1140</v>
      </c>
      <c r="D29" s="740" t="s">
        <v>1292</v>
      </c>
      <c r="E29" s="551"/>
      <c r="F29" s="552">
        <v>0</v>
      </c>
      <c r="G29" s="552"/>
    </row>
    <row r="30" spans="2:7" ht="15.75" thickBot="1" x14ac:dyDescent="0.3">
      <c r="B30" s="377">
        <v>22020303</v>
      </c>
      <c r="C30" s="378" t="s">
        <v>1141</v>
      </c>
      <c r="D30" s="740" t="s">
        <v>1293</v>
      </c>
      <c r="E30" s="551">
        <v>1820</v>
      </c>
      <c r="F30" s="552">
        <v>3000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59">
        <f>SUM(E28:E40)</f>
        <v>455010</v>
      </c>
      <c r="F41" s="560">
        <v>903000</v>
      </c>
      <c r="G41" s="560"/>
    </row>
    <row r="42" spans="2:7" x14ac:dyDescent="0.25">
      <c r="B42" s="373">
        <v>22020400</v>
      </c>
      <c r="C42" s="374" t="s">
        <v>60</v>
      </c>
      <c r="D42" s="742"/>
      <c r="E42" s="548"/>
      <c r="F42" s="549"/>
      <c r="G42" s="549"/>
    </row>
    <row r="43" spans="2:7" x14ac:dyDescent="0.25">
      <c r="B43" s="377">
        <v>22020401</v>
      </c>
      <c r="C43" s="378" t="s">
        <v>1153</v>
      </c>
      <c r="D43" s="740" t="s">
        <v>1304</v>
      </c>
      <c r="E43" s="551">
        <v>546030</v>
      </c>
      <c r="F43" s="552">
        <v>1000000</v>
      </c>
      <c r="G43" s="552"/>
    </row>
    <row r="44" spans="2:7" x14ac:dyDescent="0.25">
      <c r="B44" s="377">
        <v>22020402</v>
      </c>
      <c r="C44" s="378" t="s">
        <v>1154</v>
      </c>
      <c r="D44" s="740" t="s">
        <v>1305</v>
      </c>
      <c r="E44" s="551">
        <v>72800</v>
      </c>
      <c r="F44" s="552">
        <v>100000</v>
      </c>
      <c r="G44" s="552"/>
    </row>
    <row r="45" spans="2:7" hidden="1" x14ac:dyDescent="0.25">
      <c r="B45" s="377">
        <v>22020403</v>
      </c>
      <c r="C45" s="378" t="s">
        <v>1155</v>
      </c>
      <c r="D45" s="740" t="s">
        <v>1306</v>
      </c>
      <c r="E45" s="551"/>
      <c r="F45" s="552">
        <v>0</v>
      </c>
      <c r="G45" s="552"/>
    </row>
    <row r="46" spans="2:7" hidden="1" x14ac:dyDescent="0.25">
      <c r="B46" s="377">
        <v>22020404</v>
      </c>
      <c r="C46" s="378" t="s">
        <v>1156</v>
      </c>
      <c r="D46" s="740" t="s">
        <v>1307</v>
      </c>
      <c r="E46" s="551"/>
      <c r="F46" s="552">
        <v>0</v>
      </c>
      <c r="G46" s="552"/>
    </row>
    <row r="47" spans="2:7" x14ac:dyDescent="0.25">
      <c r="B47" s="377">
        <v>22020405</v>
      </c>
      <c r="C47" s="378" t="s">
        <v>1157</v>
      </c>
      <c r="D47" s="740" t="s">
        <v>1308</v>
      </c>
      <c r="E47" s="551">
        <v>378570</v>
      </c>
      <c r="F47" s="552">
        <v>700000</v>
      </c>
      <c r="G47" s="552"/>
    </row>
    <row r="48" spans="2:7" ht="15.75" thickBot="1" x14ac:dyDescent="0.3">
      <c r="B48" s="377">
        <v>22020406</v>
      </c>
      <c r="C48" s="378" t="s">
        <v>1158</v>
      </c>
      <c r="D48" s="740" t="s">
        <v>1309</v>
      </c>
      <c r="E48" s="551">
        <v>109200</v>
      </c>
      <c r="F48" s="552">
        <v>50000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59">
        <f>SUM(E43:E55)</f>
        <v>1106600</v>
      </c>
      <c r="F56" s="560">
        <v>1850000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182000</v>
      </c>
      <c r="F58" s="552">
        <v>100000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59">
        <f>SUM(E58:E59)</f>
        <v>182000</v>
      </c>
      <c r="F60" s="560">
        <v>100000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v>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c r="F82" s="552">
        <v>0</v>
      </c>
      <c r="G82" s="552"/>
    </row>
    <row r="83" spans="2:7" ht="15.75" thickBot="1" x14ac:dyDescent="0.3">
      <c r="B83" s="377">
        <v>22020802</v>
      </c>
      <c r="C83" s="378" t="s">
        <v>1190</v>
      </c>
      <c r="D83" s="740" t="s">
        <v>1336</v>
      </c>
      <c r="E83" s="551">
        <v>546010</v>
      </c>
      <c r="F83" s="552">
        <v>700000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546010</v>
      </c>
      <c r="F88" s="560">
        <v>700000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59">
        <f>SUM(E90:E96)</f>
        <v>0</v>
      </c>
      <c r="F97" s="560">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x14ac:dyDescent="0.25">
      <c r="B101" s="377">
        <v>22021003</v>
      </c>
      <c r="C101" s="378" t="s">
        <v>1206</v>
      </c>
      <c r="D101" s="740" t="s">
        <v>1350</v>
      </c>
      <c r="E101" s="551">
        <v>36400</v>
      </c>
      <c r="F101" s="552">
        <v>100000</v>
      </c>
      <c r="G101" s="552"/>
    </row>
    <row r="102" spans="2:7" hidden="1" x14ac:dyDescent="0.25">
      <c r="B102" s="377">
        <v>22021004</v>
      </c>
      <c r="C102" s="378" t="s">
        <v>1207</v>
      </c>
      <c r="D102" s="740" t="s">
        <v>1351</v>
      </c>
      <c r="E102" s="551"/>
      <c r="F102" s="552">
        <v>0</v>
      </c>
      <c r="G102" s="552"/>
    </row>
    <row r="103" spans="2:7" hidden="1" x14ac:dyDescent="0.25">
      <c r="B103" s="377">
        <v>22021006</v>
      </c>
      <c r="C103" s="378" t="s">
        <v>1208</v>
      </c>
      <c r="D103" s="740" t="s">
        <v>1352</v>
      </c>
      <c r="E103" s="551"/>
      <c r="F103" s="552">
        <v>0</v>
      </c>
      <c r="G103" s="552"/>
    </row>
    <row r="104" spans="2:7" hidden="1" x14ac:dyDescent="0.25">
      <c r="B104" s="377">
        <v>22021007</v>
      </c>
      <c r="C104" s="378" t="s">
        <v>1209</v>
      </c>
      <c r="D104" s="740" t="s">
        <v>1353</v>
      </c>
      <c r="E104" s="551"/>
      <c r="F104" s="552">
        <v>0</v>
      </c>
      <c r="G104" s="552"/>
    </row>
    <row r="105" spans="2:7" hidden="1" x14ac:dyDescent="0.25">
      <c r="B105" s="377">
        <v>22021008</v>
      </c>
      <c r="C105" s="378" t="s">
        <v>1210</v>
      </c>
      <c r="D105" s="740" t="s">
        <v>1354</v>
      </c>
      <c r="E105" s="551"/>
      <c r="F105" s="552">
        <v>0</v>
      </c>
      <c r="G105" s="552"/>
    </row>
    <row r="106" spans="2:7" ht="15.75" thickBot="1" x14ac:dyDescent="0.3">
      <c r="B106" s="377">
        <v>22021009</v>
      </c>
      <c r="C106" s="378" t="s">
        <v>1211</v>
      </c>
      <c r="D106" s="740" t="s">
        <v>1355</v>
      </c>
      <c r="E106" s="551">
        <v>3640</v>
      </c>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59">
        <f>SUM(E99:E112)</f>
        <v>40040</v>
      </c>
      <c r="F113" s="560">
        <v>100000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2912070</v>
      </c>
      <c r="F181" s="572">
        <v>5000000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B1:G181"/>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ColWidth="9.140625"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1032</v>
      </c>
      <c r="C2" s="1002"/>
      <c r="D2" s="1002"/>
      <c r="E2" s="1002"/>
      <c r="F2" s="1002"/>
    </row>
    <row r="3" spans="2:7" ht="15"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
        <v>1277</v>
      </c>
      <c r="E10" s="551"/>
      <c r="F10" s="552">
        <v>0</v>
      </c>
      <c r="G10" s="552"/>
    </row>
    <row r="11" spans="2:7" ht="15" thickBot="1" x14ac:dyDescent="0.25">
      <c r="B11" s="377">
        <v>22020102</v>
      </c>
      <c r="C11" s="378" t="s">
        <v>1124</v>
      </c>
      <c r="D11" s="740" t="s">
        <v>1278</v>
      </c>
      <c r="E11" s="551">
        <v>546010</v>
      </c>
      <c r="F11" s="552">
        <v>3000000</v>
      </c>
      <c r="G11" s="552"/>
    </row>
    <row r="12" spans="2:7" ht="15" hidden="1" thickBot="1" x14ac:dyDescent="0.25">
      <c r="B12" s="377">
        <v>22020103</v>
      </c>
      <c r="C12" s="378" t="s">
        <v>1125</v>
      </c>
      <c r="D12" s="740" t="s">
        <v>1279</v>
      </c>
      <c r="E12" s="551"/>
      <c r="F12" s="552">
        <v>0</v>
      </c>
      <c r="G12" s="552"/>
    </row>
    <row r="13" spans="2:7" ht="15" hidden="1" thickBot="1" x14ac:dyDescent="0.25">
      <c r="B13" s="377">
        <v>22020104</v>
      </c>
      <c r="C13" s="378" t="s">
        <v>1126</v>
      </c>
      <c r="D13" s="740" t="s">
        <v>1280</v>
      </c>
      <c r="E13" s="551"/>
      <c r="F13" s="552">
        <v>0</v>
      </c>
      <c r="G13" s="552"/>
    </row>
    <row r="14" spans="2:7" ht="15.75" thickBot="1" x14ac:dyDescent="0.3">
      <c r="B14" s="384"/>
      <c r="C14" s="385" t="s">
        <v>1127</v>
      </c>
      <c r="D14" s="741">
        <v>0</v>
      </c>
      <c r="E14" s="559">
        <f>SUM(E10:E13)</f>
        <v>546010</v>
      </c>
      <c r="F14" s="560">
        <v>3000000</v>
      </c>
      <c r="G14" s="560"/>
    </row>
    <row r="15" spans="2:7" ht="15" x14ac:dyDescent="0.25">
      <c r="B15" s="373">
        <v>22020200</v>
      </c>
      <c r="C15" s="374" t="s">
        <v>56</v>
      </c>
      <c r="D15" s="742"/>
      <c r="E15" s="548"/>
      <c r="F15" s="549"/>
      <c r="G15" s="549"/>
    </row>
    <row r="16" spans="2:7" x14ac:dyDescent="0.2">
      <c r="B16" s="377">
        <v>22020201</v>
      </c>
      <c r="C16" s="378" t="s">
        <v>1128</v>
      </c>
      <c r="D16" s="740" t="s">
        <v>1281</v>
      </c>
      <c r="E16" s="551">
        <v>18200</v>
      </c>
      <c r="F16" s="552">
        <v>50000</v>
      </c>
      <c r="G16" s="552"/>
    </row>
    <row r="17" spans="2:7" ht="0.75" customHeight="1" thickBot="1" x14ac:dyDescent="0.25">
      <c r="B17" s="377">
        <v>22020202</v>
      </c>
      <c r="C17" s="378" t="s">
        <v>1129</v>
      </c>
      <c r="D17" s="740" t="s">
        <v>1282</v>
      </c>
      <c r="E17" s="551"/>
      <c r="F17" s="552">
        <v>0</v>
      </c>
      <c r="G17" s="552"/>
    </row>
    <row r="18" spans="2:7" ht="6" hidden="1" customHeight="1" x14ac:dyDescent="0.2">
      <c r="B18" s="377">
        <v>22020203</v>
      </c>
      <c r="C18" s="378" t="s">
        <v>1130</v>
      </c>
      <c r="D18" s="740" t="s">
        <v>1283</v>
      </c>
      <c r="E18" s="551"/>
      <c r="F18" s="552">
        <v>0</v>
      </c>
      <c r="G18" s="552"/>
    </row>
    <row r="19" spans="2:7" ht="15" hidden="1" thickBot="1" x14ac:dyDescent="0.25">
      <c r="B19" s="377">
        <v>22020204</v>
      </c>
      <c r="C19" s="378" t="s">
        <v>1131</v>
      </c>
      <c r="D19" s="740" t="s">
        <v>1284</v>
      </c>
      <c r="E19" s="551"/>
      <c r="F19" s="552">
        <v>0</v>
      </c>
      <c r="G19" s="552"/>
    </row>
    <row r="20" spans="2:7" ht="15" hidden="1" thickBot="1" x14ac:dyDescent="0.25">
      <c r="B20" s="377">
        <v>22020205</v>
      </c>
      <c r="C20" s="378" t="s">
        <v>1132</v>
      </c>
      <c r="D20" s="740" t="s">
        <v>1285</v>
      </c>
      <c r="E20" s="551"/>
      <c r="F20" s="552">
        <v>0</v>
      </c>
      <c r="G20" s="552"/>
    </row>
    <row r="21" spans="2:7" ht="15" hidden="1" thickBot="1" x14ac:dyDescent="0.25">
      <c r="B21" s="377">
        <v>22020206</v>
      </c>
      <c r="C21" s="378" t="s">
        <v>1133</v>
      </c>
      <c r="D21" s="740" t="s">
        <v>1286</v>
      </c>
      <c r="E21" s="551"/>
      <c r="F21" s="552">
        <v>0</v>
      </c>
      <c r="G21" s="552"/>
    </row>
    <row r="22" spans="2:7" ht="15" hidden="1" thickBot="1" x14ac:dyDescent="0.25">
      <c r="B22" s="377">
        <v>22020207</v>
      </c>
      <c r="C22" s="378" t="s">
        <v>1134</v>
      </c>
      <c r="D22" s="740" t="s">
        <v>1287</v>
      </c>
      <c r="E22" s="551"/>
      <c r="F22" s="552">
        <v>0</v>
      </c>
      <c r="G22" s="552"/>
    </row>
    <row r="23" spans="2:7" ht="15" hidden="1" thickBot="1" x14ac:dyDescent="0.25">
      <c r="B23" s="377">
        <v>22020208</v>
      </c>
      <c r="C23" s="378" t="s">
        <v>1135</v>
      </c>
      <c r="D23" s="740" t="s">
        <v>1288</v>
      </c>
      <c r="E23" s="551"/>
      <c r="F23" s="552">
        <v>0</v>
      </c>
      <c r="G23" s="552"/>
    </row>
    <row r="24" spans="2:7" ht="15" hidden="1" thickBot="1" x14ac:dyDescent="0.25">
      <c r="B24" s="377">
        <v>22020209</v>
      </c>
      <c r="C24" s="378" t="s">
        <v>1136</v>
      </c>
      <c r="D24" s="740" t="s">
        <v>1289</v>
      </c>
      <c r="E24" s="551"/>
      <c r="F24" s="552">
        <v>0</v>
      </c>
      <c r="G24" s="552"/>
    </row>
    <row r="25" spans="2:7" ht="15" hidden="1" thickBot="1" x14ac:dyDescent="0.25">
      <c r="B25" s="377">
        <v>22020210</v>
      </c>
      <c r="C25" s="378" t="s">
        <v>1137</v>
      </c>
      <c r="D25" s="740" t="s">
        <v>1290</v>
      </c>
      <c r="E25" s="551"/>
      <c r="F25" s="552">
        <v>0</v>
      </c>
      <c r="G25" s="552"/>
    </row>
    <row r="26" spans="2:7" ht="15.75" thickBot="1" x14ac:dyDescent="0.3">
      <c r="B26" s="384"/>
      <c r="C26" s="385" t="s">
        <v>1138</v>
      </c>
      <c r="D26" s="741">
        <v>0</v>
      </c>
      <c r="E26" s="560">
        <f>SUM(E16:E25)</f>
        <v>18200</v>
      </c>
      <c r="F26" s="560">
        <f>SUM(F16:F25)</f>
        <v>50000</v>
      </c>
      <c r="G26" s="560"/>
    </row>
    <row r="27" spans="2:7" ht="15" x14ac:dyDescent="0.25">
      <c r="B27" s="373">
        <v>22020300</v>
      </c>
      <c r="C27" s="374" t="s">
        <v>58</v>
      </c>
      <c r="D27" s="742"/>
      <c r="E27" s="548"/>
      <c r="F27" s="549"/>
      <c r="G27" s="549"/>
    </row>
    <row r="28" spans="2:7" x14ac:dyDescent="0.2">
      <c r="B28" s="377">
        <v>22020301</v>
      </c>
      <c r="C28" s="378" t="s">
        <v>1139</v>
      </c>
      <c r="D28" s="740" t="s">
        <v>1291</v>
      </c>
      <c r="E28" s="551">
        <v>145960</v>
      </c>
      <c r="F28" s="552">
        <v>830500</v>
      </c>
      <c r="G28" s="552"/>
    </row>
    <row r="29" spans="2:7" x14ac:dyDescent="0.2">
      <c r="B29" s="377">
        <v>22020302</v>
      </c>
      <c r="C29" s="378" t="s">
        <v>1140</v>
      </c>
      <c r="D29" s="740" t="s">
        <v>1292</v>
      </c>
      <c r="E29" s="551"/>
      <c r="F29" s="552">
        <v>3000000</v>
      </c>
      <c r="G29" s="552"/>
    </row>
    <row r="30" spans="2:7" hidden="1" x14ac:dyDescent="0.2">
      <c r="B30" s="377">
        <v>22020303</v>
      </c>
      <c r="C30" s="378" t="s">
        <v>1141</v>
      </c>
      <c r="D30" s="740" t="s">
        <v>1293</v>
      </c>
      <c r="E30" s="551"/>
      <c r="F30" s="552">
        <v>0</v>
      </c>
      <c r="G30" s="552"/>
    </row>
    <row r="31" spans="2:7" hidden="1" x14ac:dyDescent="0.2">
      <c r="B31" s="377">
        <v>22020304</v>
      </c>
      <c r="C31" s="378" t="s">
        <v>1142</v>
      </c>
      <c r="D31" s="740" t="s">
        <v>1294</v>
      </c>
      <c r="E31" s="551"/>
      <c r="F31" s="552">
        <v>0</v>
      </c>
      <c r="G31" s="552"/>
    </row>
    <row r="32" spans="2:7" ht="15" thickBot="1" x14ac:dyDescent="0.25">
      <c r="B32" s="377">
        <v>22020305</v>
      </c>
      <c r="C32" s="378" t="s">
        <v>1143</v>
      </c>
      <c r="D32" s="740" t="s">
        <v>1295</v>
      </c>
      <c r="E32" s="551"/>
      <c r="F32" s="552">
        <v>3000000</v>
      </c>
      <c r="G32" s="552"/>
    </row>
    <row r="33" spans="2:7" ht="15" hidden="1" thickBot="1" x14ac:dyDescent="0.25">
      <c r="B33" s="377">
        <v>22020306</v>
      </c>
      <c r="C33" s="378" t="s">
        <v>1144</v>
      </c>
      <c r="D33" s="740" t="s">
        <v>1296</v>
      </c>
      <c r="E33" s="551"/>
      <c r="F33" s="552">
        <v>0</v>
      </c>
      <c r="G33" s="552"/>
    </row>
    <row r="34" spans="2:7" ht="15" hidden="1" thickBot="1" x14ac:dyDescent="0.25">
      <c r="B34" s="377">
        <v>22020307</v>
      </c>
      <c r="C34" s="378" t="s">
        <v>1145</v>
      </c>
      <c r="D34" s="740" t="s">
        <v>1297</v>
      </c>
      <c r="E34" s="551"/>
      <c r="F34" s="552">
        <v>0</v>
      </c>
      <c r="G34" s="552"/>
    </row>
    <row r="35" spans="2:7" ht="15" hidden="1" thickBot="1" x14ac:dyDescent="0.25">
      <c r="B35" s="377">
        <v>22020308</v>
      </c>
      <c r="C35" s="378" t="s">
        <v>1146</v>
      </c>
      <c r="D35" s="740" t="s">
        <v>1298</v>
      </c>
      <c r="E35" s="551"/>
      <c r="F35" s="552">
        <v>0</v>
      </c>
      <c r="G35" s="552"/>
    </row>
    <row r="36" spans="2:7" ht="15" hidden="1" thickBot="1" x14ac:dyDescent="0.25">
      <c r="B36" s="377">
        <v>22020309</v>
      </c>
      <c r="C36" s="378" t="s">
        <v>1147</v>
      </c>
      <c r="D36" s="740" t="s">
        <v>1299</v>
      </c>
      <c r="E36" s="551"/>
      <c r="F36" s="552">
        <v>0</v>
      </c>
      <c r="G36" s="552"/>
    </row>
    <row r="37" spans="2:7" ht="15" hidden="1" thickBot="1" x14ac:dyDescent="0.25">
      <c r="B37" s="377">
        <v>22020310</v>
      </c>
      <c r="C37" s="378" t="s">
        <v>1148</v>
      </c>
      <c r="D37" s="740" t="s">
        <v>1300</v>
      </c>
      <c r="E37" s="551"/>
      <c r="F37" s="552">
        <v>0</v>
      </c>
      <c r="G37" s="552"/>
    </row>
    <row r="38" spans="2:7" ht="15" hidden="1" thickBot="1" x14ac:dyDescent="0.25">
      <c r="B38" s="377">
        <v>22020311</v>
      </c>
      <c r="C38" s="378" t="s">
        <v>1149</v>
      </c>
      <c r="D38" s="740" t="s">
        <v>1301</v>
      </c>
      <c r="E38" s="551"/>
      <c r="F38" s="552">
        <v>0</v>
      </c>
      <c r="G38" s="552"/>
    </row>
    <row r="39" spans="2:7" ht="15" hidden="1" thickBot="1" x14ac:dyDescent="0.25">
      <c r="B39" s="377">
        <v>22020312</v>
      </c>
      <c r="C39" s="378" t="s">
        <v>1150</v>
      </c>
      <c r="D39" s="740" t="s">
        <v>1302</v>
      </c>
      <c r="E39" s="551"/>
      <c r="F39" s="552">
        <v>0</v>
      </c>
      <c r="G39" s="552"/>
    </row>
    <row r="40" spans="2:7" ht="15" hidden="1" thickBot="1" x14ac:dyDescent="0.25">
      <c r="B40" s="377">
        <v>22020313</v>
      </c>
      <c r="C40" s="378" t="s">
        <v>1151</v>
      </c>
      <c r="D40" s="740" t="s">
        <v>1303</v>
      </c>
      <c r="E40" s="551"/>
      <c r="F40" s="552">
        <v>0</v>
      </c>
      <c r="G40" s="552"/>
    </row>
    <row r="41" spans="2:7" ht="15.75" thickBot="1" x14ac:dyDescent="0.3">
      <c r="B41" s="384"/>
      <c r="C41" s="385" t="s">
        <v>1152</v>
      </c>
      <c r="D41" s="741">
        <v>0</v>
      </c>
      <c r="E41" s="560">
        <f>SUM(E28:E40)</f>
        <v>145960</v>
      </c>
      <c r="F41" s="560">
        <f>SUM(F28:F40)</f>
        <v>6830500</v>
      </c>
      <c r="G41" s="560"/>
    </row>
    <row r="42" spans="2:7" ht="15" x14ac:dyDescent="0.25">
      <c r="B42" s="373">
        <v>22020400</v>
      </c>
      <c r="C42" s="374" t="s">
        <v>60</v>
      </c>
      <c r="D42" s="742"/>
      <c r="E42" s="548"/>
      <c r="F42" s="549"/>
      <c r="G42" s="549"/>
    </row>
    <row r="43" spans="2:7" x14ac:dyDescent="0.2">
      <c r="B43" s="377">
        <v>22020401</v>
      </c>
      <c r="C43" s="378" t="s">
        <v>1153</v>
      </c>
      <c r="D43" s="740" t="s">
        <v>1304</v>
      </c>
      <c r="E43" s="551">
        <v>182000</v>
      </c>
      <c r="F43" s="552">
        <v>500000</v>
      </c>
      <c r="G43" s="552"/>
    </row>
    <row r="44" spans="2:7" x14ac:dyDescent="0.2">
      <c r="B44" s="377">
        <v>22020402</v>
      </c>
      <c r="C44" s="378" t="s">
        <v>1154</v>
      </c>
      <c r="D44" s="740" t="s">
        <v>1305</v>
      </c>
      <c r="E44" s="551">
        <v>36400</v>
      </c>
      <c r="F44" s="552">
        <v>90990</v>
      </c>
      <c r="G44" s="552"/>
    </row>
    <row r="45" spans="2:7" x14ac:dyDescent="0.2">
      <c r="B45" s="377">
        <v>22020403</v>
      </c>
      <c r="C45" s="378" t="s">
        <v>1155</v>
      </c>
      <c r="D45" s="740" t="s">
        <v>1306</v>
      </c>
      <c r="E45" s="551">
        <v>50990</v>
      </c>
      <c r="F45" s="552">
        <v>100000</v>
      </c>
      <c r="G45" s="552"/>
    </row>
    <row r="46" spans="2:7" x14ac:dyDescent="0.2">
      <c r="B46" s="377">
        <v>22020404</v>
      </c>
      <c r="C46" s="378" t="s">
        <v>1156</v>
      </c>
      <c r="D46" s="740" t="s">
        <v>1307</v>
      </c>
      <c r="E46" s="551">
        <v>36400</v>
      </c>
      <c r="F46" s="552">
        <v>200000</v>
      </c>
      <c r="G46" s="552"/>
    </row>
    <row r="47" spans="2:7" ht="15" customHeight="1" thickBot="1" x14ac:dyDescent="0.25">
      <c r="B47" s="377">
        <v>22020405</v>
      </c>
      <c r="C47" s="378" t="s">
        <v>1157</v>
      </c>
      <c r="D47" s="740" t="s">
        <v>1308</v>
      </c>
      <c r="E47" s="551">
        <v>36400</v>
      </c>
      <c r="F47" s="552">
        <v>150000</v>
      </c>
      <c r="G47" s="552"/>
    </row>
    <row r="48" spans="2:7" ht="15" hidden="1" thickBot="1" x14ac:dyDescent="0.25">
      <c r="B48" s="377">
        <v>22020406</v>
      </c>
      <c r="C48" s="378" t="s">
        <v>1158</v>
      </c>
      <c r="D48" s="740" t="s">
        <v>1309</v>
      </c>
      <c r="E48" s="551"/>
      <c r="F48" s="552">
        <v>0</v>
      </c>
      <c r="G48" s="552"/>
    </row>
    <row r="49" spans="2:7" ht="3.75" hidden="1" customHeight="1" thickBot="1" x14ac:dyDescent="0.25">
      <c r="B49" s="377">
        <v>22020407</v>
      </c>
      <c r="C49" s="378" t="s">
        <v>1159</v>
      </c>
      <c r="D49" s="740" t="s">
        <v>1310</v>
      </c>
      <c r="E49" s="551"/>
      <c r="F49" s="552">
        <v>0</v>
      </c>
      <c r="G49" s="552"/>
    </row>
    <row r="50" spans="2:7" ht="15" hidden="1" thickBot="1" x14ac:dyDescent="0.25">
      <c r="B50" s="377">
        <v>22020408</v>
      </c>
      <c r="C50" s="378" t="s">
        <v>1161</v>
      </c>
      <c r="D50" s="740" t="s">
        <v>1311</v>
      </c>
      <c r="E50" s="551"/>
      <c r="F50" s="552">
        <v>0</v>
      </c>
      <c r="G50" s="552"/>
    </row>
    <row r="51" spans="2:7" ht="15" hidden="1" thickBot="1" x14ac:dyDescent="0.25">
      <c r="B51" s="377">
        <v>22020409</v>
      </c>
      <c r="C51" s="378" t="s">
        <v>1162</v>
      </c>
      <c r="D51" s="740" t="s">
        <v>1312</v>
      </c>
      <c r="E51" s="551"/>
      <c r="F51" s="552">
        <v>0</v>
      </c>
      <c r="G51" s="552"/>
    </row>
    <row r="52" spans="2:7" ht="15" hidden="1" thickBot="1" x14ac:dyDescent="0.25">
      <c r="B52" s="377">
        <v>22020410</v>
      </c>
      <c r="C52" s="378" t="s">
        <v>1163</v>
      </c>
      <c r="D52" s="740" t="s">
        <v>1313</v>
      </c>
      <c r="E52" s="551"/>
      <c r="F52" s="552">
        <v>0</v>
      </c>
      <c r="G52" s="552"/>
    </row>
    <row r="53" spans="2:7" ht="15" hidden="1" thickBot="1" x14ac:dyDescent="0.25">
      <c r="B53" s="377">
        <v>22020411</v>
      </c>
      <c r="C53" s="378" t="s">
        <v>1164</v>
      </c>
      <c r="D53" s="740" t="s">
        <v>1314</v>
      </c>
      <c r="E53" s="551"/>
      <c r="F53" s="552">
        <v>0</v>
      </c>
      <c r="G53" s="552"/>
    </row>
    <row r="54" spans="2:7" ht="15" hidden="1" thickBot="1" x14ac:dyDescent="0.25">
      <c r="B54" s="377">
        <v>22020412</v>
      </c>
      <c r="C54" s="378" t="s">
        <v>1165</v>
      </c>
      <c r="D54" s="740" t="s">
        <v>1315</v>
      </c>
      <c r="E54" s="551"/>
      <c r="F54" s="552">
        <v>0</v>
      </c>
      <c r="G54" s="552"/>
    </row>
    <row r="55" spans="2:7" ht="15" hidden="1" thickBot="1" x14ac:dyDescent="0.25">
      <c r="B55" s="377">
        <v>22020413</v>
      </c>
      <c r="C55" s="378" t="s">
        <v>1166</v>
      </c>
      <c r="D55" s="740" t="s">
        <v>1316</v>
      </c>
      <c r="E55" s="551"/>
      <c r="F55" s="552">
        <v>0</v>
      </c>
      <c r="G55" s="552"/>
    </row>
    <row r="56" spans="2:7" ht="15.75" thickBot="1" x14ac:dyDescent="0.3">
      <c r="B56" s="384"/>
      <c r="C56" s="385" t="s">
        <v>1167</v>
      </c>
      <c r="D56" s="741">
        <v>0</v>
      </c>
      <c r="E56" s="560">
        <f>SUM(E43:E55)</f>
        <v>342190</v>
      </c>
      <c r="F56" s="560">
        <f>SUM(F43:F55)</f>
        <v>1040990</v>
      </c>
      <c r="G56" s="560"/>
    </row>
    <row r="57" spans="2:7" ht="15" x14ac:dyDescent="0.25">
      <c r="B57" s="373">
        <v>22020500</v>
      </c>
      <c r="C57" s="374" t="s">
        <v>62</v>
      </c>
      <c r="D57" s="742"/>
      <c r="E57" s="548"/>
      <c r="F57" s="549"/>
      <c r="G57" s="549"/>
    </row>
    <row r="58" spans="2:7" ht="15" thickBot="1" x14ac:dyDescent="0.25">
      <c r="B58" s="377">
        <v>22020501</v>
      </c>
      <c r="C58" s="378" t="s">
        <v>1168</v>
      </c>
      <c r="D58" s="740" t="s">
        <v>1317</v>
      </c>
      <c r="E58" s="551">
        <v>546010</v>
      </c>
      <c r="F58" s="552">
        <v>3000000</v>
      </c>
      <c r="G58" s="552"/>
    </row>
    <row r="59" spans="2:7" ht="15" hidden="1" thickBot="1" x14ac:dyDescent="0.25">
      <c r="B59" s="377">
        <v>22020502</v>
      </c>
      <c r="C59" s="378" t="s">
        <v>1169</v>
      </c>
      <c r="D59" s="740" t="s">
        <v>1318</v>
      </c>
      <c r="E59" s="551"/>
      <c r="F59" s="552">
        <v>0</v>
      </c>
      <c r="G59" s="552"/>
    </row>
    <row r="60" spans="2:7" ht="15.75" thickBot="1" x14ac:dyDescent="0.3">
      <c r="B60" s="384"/>
      <c r="C60" s="385" t="s">
        <v>1170</v>
      </c>
      <c r="D60" s="741">
        <v>0</v>
      </c>
      <c r="E60" s="560">
        <f>SUM(E58:E59)</f>
        <v>546010</v>
      </c>
      <c r="F60" s="560">
        <f>SUM(F58:F59)</f>
        <v>3000000</v>
      </c>
      <c r="G60" s="560"/>
    </row>
    <row r="61" spans="2:7" ht="15" x14ac:dyDescent="0.25">
      <c r="B61" s="373">
        <v>22020600</v>
      </c>
      <c r="C61" s="374" t="s">
        <v>64</v>
      </c>
      <c r="D61" s="742"/>
      <c r="E61" s="548"/>
      <c r="F61" s="549"/>
      <c r="G61" s="549"/>
    </row>
    <row r="62" spans="2:7" hidden="1" x14ac:dyDescent="0.2">
      <c r="B62" s="377">
        <v>22020601</v>
      </c>
      <c r="C62" s="378" t="s">
        <v>1171</v>
      </c>
      <c r="D62" s="740" t="s">
        <v>1319</v>
      </c>
      <c r="E62" s="551"/>
      <c r="F62" s="552">
        <v>0</v>
      </c>
      <c r="G62" s="552"/>
    </row>
    <row r="63" spans="2:7" hidden="1" x14ac:dyDescent="0.2">
      <c r="B63" s="377">
        <v>22020602</v>
      </c>
      <c r="C63" s="378" t="s">
        <v>1172</v>
      </c>
      <c r="D63" s="740" t="s">
        <v>1320</v>
      </c>
      <c r="E63" s="551"/>
      <c r="F63" s="552">
        <v>0</v>
      </c>
      <c r="G63" s="552"/>
    </row>
    <row r="64" spans="2:7" hidden="1" x14ac:dyDescent="0.2">
      <c r="B64" s="377">
        <v>22020603</v>
      </c>
      <c r="C64" s="378" t="s">
        <v>1173</v>
      </c>
      <c r="D64" s="740" t="s">
        <v>1321</v>
      </c>
      <c r="E64" s="551"/>
      <c r="F64" s="552">
        <v>0</v>
      </c>
      <c r="G64" s="552"/>
    </row>
    <row r="65" spans="2:7" hidden="1" x14ac:dyDescent="0.2">
      <c r="B65" s="377">
        <v>22020604</v>
      </c>
      <c r="C65" s="378" t="s">
        <v>1174</v>
      </c>
      <c r="D65" s="740" t="s">
        <v>1322</v>
      </c>
      <c r="E65" s="551"/>
      <c r="F65" s="552">
        <v>0</v>
      </c>
      <c r="G65" s="552"/>
    </row>
    <row r="66" spans="2:7" ht="15" thickBot="1" x14ac:dyDescent="0.25">
      <c r="B66" s="377">
        <v>22020605</v>
      </c>
      <c r="C66" s="378" t="s">
        <v>1175</v>
      </c>
      <c r="D66" s="740" t="s">
        <v>1323</v>
      </c>
      <c r="E66" s="551">
        <v>18200</v>
      </c>
      <c r="F66" s="552">
        <v>20000</v>
      </c>
      <c r="G66" s="552"/>
    </row>
    <row r="67" spans="2:7" ht="15" hidden="1" thickBot="1" x14ac:dyDescent="0.25">
      <c r="B67" s="377">
        <v>22020606</v>
      </c>
      <c r="C67" s="378" t="s">
        <v>1176</v>
      </c>
      <c r="D67" s="740" t="s">
        <v>1324</v>
      </c>
      <c r="E67" s="551"/>
      <c r="F67" s="552">
        <v>0</v>
      </c>
      <c r="G67" s="552"/>
    </row>
    <row r="68" spans="2:7" ht="15" hidden="1" thickBot="1" x14ac:dyDescent="0.25">
      <c r="B68" s="377">
        <v>22020607</v>
      </c>
      <c r="C68" s="378" t="s">
        <v>1177</v>
      </c>
      <c r="D68" s="740" t="s">
        <v>1325</v>
      </c>
      <c r="E68" s="551"/>
      <c r="F68" s="552">
        <v>0</v>
      </c>
      <c r="G68" s="552"/>
    </row>
    <row r="69" spans="2:7" ht="15.75" thickBot="1" x14ac:dyDescent="0.3">
      <c r="B69" s="384"/>
      <c r="C69" s="385" t="s">
        <v>1178</v>
      </c>
      <c r="D69" s="741">
        <v>0</v>
      </c>
      <c r="E69" s="559">
        <f>SUM(E62:E68)</f>
        <v>18200</v>
      </c>
      <c r="F69" s="560">
        <v>20000</v>
      </c>
      <c r="G69" s="560"/>
    </row>
    <row r="70" spans="2:7" ht="15" x14ac:dyDescent="0.25">
      <c r="B70" s="373">
        <v>22020700</v>
      </c>
      <c r="C70" s="374" t="s">
        <v>66</v>
      </c>
      <c r="D70" s="742"/>
      <c r="E70" s="548"/>
      <c r="F70" s="549"/>
      <c r="G70" s="549"/>
    </row>
    <row r="71" spans="2:7" hidden="1" x14ac:dyDescent="0.2">
      <c r="B71" s="377">
        <v>22020701</v>
      </c>
      <c r="C71" s="378" t="s">
        <v>1179</v>
      </c>
      <c r="D71" s="740" t="s">
        <v>1326</v>
      </c>
      <c r="E71" s="551"/>
      <c r="F71" s="552">
        <v>0</v>
      </c>
      <c r="G71" s="552"/>
    </row>
    <row r="72" spans="2:7" x14ac:dyDescent="0.2">
      <c r="B72" s="377">
        <v>22020702</v>
      </c>
      <c r="C72" s="378" t="s">
        <v>1180</v>
      </c>
      <c r="D72" s="740" t="s">
        <v>1327</v>
      </c>
      <c r="E72" s="551">
        <v>1219430</v>
      </c>
      <c r="F72" s="552">
        <v>1500000</v>
      </c>
      <c r="G72" s="552"/>
    </row>
    <row r="73" spans="2:7" x14ac:dyDescent="0.2">
      <c r="B73" s="377">
        <v>22020703</v>
      </c>
      <c r="C73" s="378" t="s">
        <v>1181</v>
      </c>
      <c r="D73" s="740" t="s">
        <v>1328</v>
      </c>
      <c r="E73" s="551">
        <v>1092030</v>
      </c>
      <c r="F73" s="552">
        <v>0</v>
      </c>
      <c r="G73" s="552"/>
    </row>
    <row r="74" spans="2:7" hidden="1" x14ac:dyDescent="0.2">
      <c r="B74" s="377">
        <v>22020704</v>
      </c>
      <c r="C74" s="378" t="s">
        <v>1182</v>
      </c>
      <c r="D74" s="740" t="s">
        <v>1329</v>
      </c>
      <c r="E74" s="551"/>
      <c r="F74" s="552">
        <v>0</v>
      </c>
      <c r="G74" s="552"/>
    </row>
    <row r="75" spans="2:7" hidden="1" x14ac:dyDescent="0.2">
      <c r="B75" s="377">
        <v>22020705</v>
      </c>
      <c r="C75" s="378" t="s">
        <v>1183</v>
      </c>
      <c r="D75" s="740" t="s">
        <v>1330</v>
      </c>
      <c r="E75" s="551"/>
      <c r="F75" s="552">
        <v>0</v>
      </c>
      <c r="G75" s="552"/>
    </row>
    <row r="76" spans="2:7" ht="15" thickBot="1" x14ac:dyDescent="0.25">
      <c r="B76" s="377">
        <v>22020706</v>
      </c>
      <c r="C76" s="378" t="s">
        <v>1184</v>
      </c>
      <c r="D76" s="740" t="s">
        <v>1331</v>
      </c>
      <c r="E76" s="551"/>
      <c r="F76" s="552">
        <v>1500000</v>
      </c>
      <c r="G76" s="552"/>
    </row>
    <row r="77" spans="2:7" ht="15" hidden="1" thickBot="1" x14ac:dyDescent="0.25">
      <c r="B77" s="377">
        <v>22020707</v>
      </c>
      <c r="C77" s="378" t="s">
        <v>1185</v>
      </c>
      <c r="D77" s="740" t="s">
        <v>1332</v>
      </c>
      <c r="E77" s="551"/>
      <c r="F77" s="552">
        <v>0</v>
      </c>
      <c r="G77" s="552"/>
    </row>
    <row r="78" spans="2:7" ht="15" hidden="1" thickBot="1" x14ac:dyDescent="0.25">
      <c r="B78" s="377">
        <v>22020708</v>
      </c>
      <c r="C78" s="378" t="s">
        <v>1186</v>
      </c>
      <c r="D78" s="740" t="s">
        <v>1333</v>
      </c>
      <c r="E78" s="551"/>
      <c r="F78" s="552">
        <v>0</v>
      </c>
      <c r="G78" s="552"/>
    </row>
    <row r="79" spans="2:7" ht="15" hidden="1" thickBot="1" x14ac:dyDescent="0.25">
      <c r="B79" s="377">
        <v>22020709</v>
      </c>
      <c r="C79" s="378" t="s">
        <v>1187</v>
      </c>
      <c r="D79" s="740" t="s">
        <v>1334</v>
      </c>
      <c r="E79" s="551"/>
      <c r="F79" s="552">
        <v>0</v>
      </c>
      <c r="G79" s="552"/>
    </row>
    <row r="80" spans="2:7" ht="15.75" thickBot="1" x14ac:dyDescent="0.3">
      <c r="B80" s="384"/>
      <c r="C80" s="385" t="s">
        <v>1188</v>
      </c>
      <c r="D80" s="741">
        <v>0</v>
      </c>
      <c r="E80" s="559">
        <f>SUM(E71:E79)</f>
        <v>2311460</v>
      </c>
      <c r="F80" s="560">
        <v>3000000</v>
      </c>
      <c r="G80" s="560"/>
    </row>
    <row r="81" spans="2:7" ht="15" x14ac:dyDescent="0.25">
      <c r="B81" s="373">
        <v>22020800</v>
      </c>
      <c r="C81" s="374" t="s">
        <v>68</v>
      </c>
      <c r="D81" s="742"/>
      <c r="E81" s="548"/>
      <c r="F81" s="549"/>
      <c r="G81" s="549"/>
    </row>
    <row r="82" spans="2:7" x14ac:dyDescent="0.2">
      <c r="B82" s="377">
        <v>22020801</v>
      </c>
      <c r="C82" s="378" t="s">
        <v>1189</v>
      </c>
      <c r="D82" s="740" t="s">
        <v>1335</v>
      </c>
      <c r="E82" s="551">
        <v>182000</v>
      </c>
      <c r="F82" s="552">
        <v>700000</v>
      </c>
      <c r="G82" s="552"/>
    </row>
    <row r="83" spans="2:7" hidden="1" x14ac:dyDescent="0.2">
      <c r="B83" s="377">
        <v>22020802</v>
      </c>
      <c r="C83" s="378" t="s">
        <v>1190</v>
      </c>
      <c r="D83" s="740" t="s">
        <v>1336</v>
      </c>
      <c r="E83" s="551"/>
      <c r="F83" s="552">
        <v>0</v>
      </c>
      <c r="G83" s="552"/>
    </row>
    <row r="84" spans="2:7" ht="15" thickBot="1" x14ac:dyDescent="0.25">
      <c r="B84" s="377">
        <v>22020803</v>
      </c>
      <c r="C84" s="378" t="s">
        <v>1191</v>
      </c>
      <c r="D84" s="740" t="s">
        <v>1337</v>
      </c>
      <c r="E84" s="551">
        <v>72800</v>
      </c>
      <c r="F84" s="552">
        <v>400000</v>
      </c>
      <c r="G84" s="552"/>
    </row>
    <row r="85" spans="2:7" ht="15" hidden="1" thickBot="1" x14ac:dyDescent="0.25">
      <c r="B85" s="377">
        <v>22020804</v>
      </c>
      <c r="C85" s="378" t="s">
        <v>1192</v>
      </c>
      <c r="D85" s="740" t="s">
        <v>1338</v>
      </c>
      <c r="E85" s="551"/>
      <c r="F85" s="552">
        <v>0</v>
      </c>
      <c r="G85" s="552"/>
    </row>
    <row r="86" spans="2:7" ht="15" hidden="1" thickBot="1" x14ac:dyDescent="0.25">
      <c r="B86" s="377">
        <v>22020805</v>
      </c>
      <c r="C86" s="378" t="s">
        <v>1193</v>
      </c>
      <c r="D86" s="740" t="s">
        <v>1339</v>
      </c>
      <c r="E86" s="551"/>
      <c r="F86" s="552">
        <v>0</v>
      </c>
      <c r="G86" s="552"/>
    </row>
    <row r="87" spans="2:7" ht="15" hidden="1" thickBot="1" x14ac:dyDescent="0.25">
      <c r="B87" s="377">
        <v>22020806</v>
      </c>
      <c r="C87" s="378" t="s">
        <v>1194</v>
      </c>
      <c r="D87" s="740" t="s">
        <v>1340</v>
      </c>
      <c r="E87" s="551"/>
      <c r="F87" s="552">
        <v>0</v>
      </c>
      <c r="G87" s="552"/>
    </row>
    <row r="88" spans="2:7" ht="15" customHeight="1" thickBot="1" x14ac:dyDescent="0.3">
      <c r="B88" s="384"/>
      <c r="C88" s="385" t="s">
        <v>1195</v>
      </c>
      <c r="D88" s="741">
        <v>0</v>
      </c>
      <c r="E88" s="559">
        <f>SUM(E82:E87)</f>
        <v>254800</v>
      </c>
      <c r="F88" s="560">
        <v>1100000</v>
      </c>
      <c r="G88" s="560"/>
    </row>
    <row r="89" spans="2:7" ht="15" hidden="1" x14ac:dyDescent="0.25">
      <c r="B89" s="373">
        <v>22020900</v>
      </c>
      <c r="C89" s="374" t="s">
        <v>70</v>
      </c>
      <c r="D89" s="742"/>
      <c r="E89" s="548"/>
      <c r="F89" s="549"/>
      <c r="G89" s="549"/>
    </row>
    <row r="90" spans="2:7" hidden="1" x14ac:dyDescent="0.2">
      <c r="B90" s="377">
        <v>22020901</v>
      </c>
      <c r="C90" s="378" t="s">
        <v>1196</v>
      </c>
      <c r="D90" s="740" t="s">
        <v>1341</v>
      </c>
      <c r="E90" s="551"/>
      <c r="F90" s="552">
        <v>0</v>
      </c>
      <c r="G90" s="552"/>
    </row>
    <row r="91" spans="2:7" hidden="1" x14ac:dyDescent="0.2">
      <c r="B91" s="377">
        <v>22020902</v>
      </c>
      <c r="C91" s="378" t="s">
        <v>1197</v>
      </c>
      <c r="D91" s="740" t="s">
        <v>1342</v>
      </c>
      <c r="E91" s="551"/>
      <c r="F91" s="552">
        <v>0</v>
      </c>
      <c r="G91" s="552"/>
    </row>
    <row r="92" spans="2:7" hidden="1" x14ac:dyDescent="0.2">
      <c r="B92" s="377">
        <v>22020904</v>
      </c>
      <c r="C92" s="378" t="s">
        <v>1198</v>
      </c>
      <c r="D92" s="740" t="s">
        <v>1343</v>
      </c>
      <c r="E92" s="551"/>
      <c r="F92" s="552">
        <v>0</v>
      </c>
      <c r="G92" s="552"/>
    </row>
    <row r="93" spans="2:7" hidden="1" x14ac:dyDescent="0.2">
      <c r="B93" s="377">
        <v>22020905</v>
      </c>
      <c r="C93" s="378" t="s">
        <v>1199</v>
      </c>
      <c r="D93" s="740" t="s">
        <v>1344</v>
      </c>
      <c r="E93" s="551"/>
      <c r="F93" s="552">
        <v>0</v>
      </c>
      <c r="G93" s="552"/>
    </row>
    <row r="94" spans="2:7" hidden="1" x14ac:dyDescent="0.2">
      <c r="B94" s="377">
        <v>22020906</v>
      </c>
      <c r="C94" s="378" t="s">
        <v>1200</v>
      </c>
      <c r="D94" s="740" t="s">
        <v>1345</v>
      </c>
      <c r="E94" s="551"/>
      <c r="F94" s="552">
        <v>0</v>
      </c>
      <c r="G94" s="552"/>
    </row>
    <row r="95" spans="2:7" hidden="1" x14ac:dyDescent="0.2">
      <c r="B95" s="377">
        <v>22020907</v>
      </c>
      <c r="C95" s="378" t="s">
        <v>1201</v>
      </c>
      <c r="D95" s="740" t="s">
        <v>1346</v>
      </c>
      <c r="E95" s="551"/>
      <c r="F95" s="552">
        <v>0</v>
      </c>
      <c r="G95" s="552"/>
    </row>
    <row r="96" spans="2:7" hidden="1" x14ac:dyDescent="0.2">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 x14ac:dyDescent="0.25">
      <c r="B98" s="373">
        <v>22021000</v>
      </c>
      <c r="C98" s="374" t="s">
        <v>72</v>
      </c>
      <c r="D98" s="742"/>
      <c r="E98" s="548"/>
      <c r="F98" s="549"/>
      <c r="G98" s="549"/>
    </row>
    <row r="99" spans="2:7" x14ac:dyDescent="0.2">
      <c r="B99" s="377">
        <v>22021001</v>
      </c>
      <c r="C99" s="378" t="s">
        <v>1204</v>
      </c>
      <c r="D99" s="740" t="s">
        <v>1348</v>
      </c>
      <c r="E99" s="551">
        <v>36400</v>
      </c>
      <c r="F99" s="552">
        <v>0</v>
      </c>
      <c r="G99" s="552"/>
    </row>
    <row r="100" spans="2:7" x14ac:dyDescent="0.2">
      <c r="B100" s="377">
        <v>22021002</v>
      </c>
      <c r="C100" s="378" t="s">
        <v>1205</v>
      </c>
      <c r="D100" s="740" t="s">
        <v>1349</v>
      </c>
      <c r="E100" s="551"/>
      <c r="F100" s="552">
        <v>7200000</v>
      </c>
      <c r="G100" s="552"/>
    </row>
    <row r="101" spans="2:7" x14ac:dyDescent="0.2">
      <c r="B101" s="377">
        <v>22021003</v>
      </c>
      <c r="C101" s="378" t="s">
        <v>1206</v>
      </c>
      <c r="D101" s="740" t="s">
        <v>1350</v>
      </c>
      <c r="E101" s="551">
        <v>182000</v>
      </c>
      <c r="F101" s="552">
        <v>800000</v>
      </c>
      <c r="G101" s="552"/>
    </row>
    <row r="102" spans="2:7" ht="0.75" customHeight="1" x14ac:dyDescent="0.2">
      <c r="B102" s="377">
        <v>22021004</v>
      </c>
      <c r="C102" s="378" t="s">
        <v>1207</v>
      </c>
      <c r="D102" s="740" t="s">
        <v>1351</v>
      </c>
      <c r="E102" s="551"/>
      <c r="F102" s="552">
        <v>0</v>
      </c>
      <c r="G102" s="552"/>
    </row>
    <row r="103" spans="2:7" hidden="1" x14ac:dyDescent="0.2">
      <c r="B103" s="377">
        <v>22021006</v>
      </c>
      <c r="C103" s="378" t="s">
        <v>1208</v>
      </c>
      <c r="D103" s="740" t="s">
        <v>1352</v>
      </c>
      <c r="E103" s="551"/>
      <c r="F103" s="552">
        <v>0</v>
      </c>
      <c r="G103" s="552"/>
    </row>
    <row r="104" spans="2:7" hidden="1" x14ac:dyDescent="0.2">
      <c r="B104" s="377">
        <v>22021007</v>
      </c>
      <c r="C104" s="378" t="s">
        <v>1209</v>
      </c>
      <c r="D104" s="740" t="s">
        <v>1353</v>
      </c>
      <c r="E104" s="551"/>
      <c r="F104" s="552">
        <v>0</v>
      </c>
      <c r="G104" s="552"/>
    </row>
    <row r="105" spans="2:7" hidden="1" x14ac:dyDescent="0.2">
      <c r="B105" s="377">
        <v>22021008</v>
      </c>
      <c r="C105" s="378" t="s">
        <v>1210</v>
      </c>
      <c r="D105" s="740" t="s">
        <v>1354</v>
      </c>
      <c r="E105" s="551"/>
      <c r="F105" s="552">
        <v>0</v>
      </c>
      <c r="G105" s="552"/>
    </row>
    <row r="106" spans="2:7" hidden="1" x14ac:dyDescent="0.2">
      <c r="B106" s="377">
        <v>22021009</v>
      </c>
      <c r="C106" s="378" t="s">
        <v>1211</v>
      </c>
      <c r="D106" s="740" t="s">
        <v>1355</v>
      </c>
      <c r="E106" s="551"/>
      <c r="F106" s="552">
        <v>0</v>
      </c>
      <c r="G106" s="552"/>
    </row>
    <row r="107" spans="2:7" hidden="1" x14ac:dyDescent="0.2">
      <c r="B107" s="377">
        <v>22021010</v>
      </c>
      <c r="C107" s="378" t="s">
        <v>1212</v>
      </c>
      <c r="D107" s="740" t="s">
        <v>1356</v>
      </c>
      <c r="E107" s="551"/>
      <c r="F107" s="552">
        <v>0</v>
      </c>
      <c r="G107" s="552"/>
    </row>
    <row r="108" spans="2:7" x14ac:dyDescent="0.2">
      <c r="B108" s="377">
        <v>22021014</v>
      </c>
      <c r="C108" s="378" t="s">
        <v>1213</v>
      </c>
      <c r="D108" s="740" t="s">
        <v>1357</v>
      </c>
      <c r="E108" s="551">
        <v>36400</v>
      </c>
      <c r="F108" s="552">
        <v>100000</v>
      </c>
      <c r="G108" s="552"/>
    </row>
    <row r="109" spans="2:7" ht="0.75" customHeight="1" x14ac:dyDescent="0.2">
      <c r="B109" s="377">
        <v>22021020</v>
      </c>
      <c r="C109" s="378" t="s">
        <v>1214</v>
      </c>
      <c r="D109" s="740" t="s">
        <v>1358</v>
      </c>
      <c r="E109" s="551"/>
      <c r="F109" s="552">
        <v>0</v>
      </c>
      <c r="G109" s="552"/>
    </row>
    <row r="110" spans="2:7" hidden="1" x14ac:dyDescent="0.2">
      <c r="B110" s="377">
        <v>22021037</v>
      </c>
      <c r="C110" s="378" t="s">
        <v>1215</v>
      </c>
      <c r="D110" s="740" t="s">
        <v>1359</v>
      </c>
      <c r="E110" s="551"/>
      <c r="F110" s="552">
        <v>0</v>
      </c>
      <c r="G110" s="552"/>
    </row>
    <row r="111" spans="2:7" hidden="1" x14ac:dyDescent="0.2">
      <c r="B111" s="377">
        <v>22021041</v>
      </c>
      <c r="C111" s="378" t="s">
        <v>1216</v>
      </c>
      <c r="D111" s="740" t="s">
        <v>1360</v>
      </c>
      <c r="E111" s="551">
        <v>182000</v>
      </c>
      <c r="F111" s="552">
        <v>0</v>
      </c>
      <c r="G111" s="552"/>
    </row>
    <row r="112" spans="2:7" ht="0.75" customHeight="1" thickBot="1" x14ac:dyDescent="0.25">
      <c r="B112" s="377">
        <v>22021042</v>
      </c>
      <c r="C112" s="378" t="s">
        <v>1217</v>
      </c>
      <c r="D112" s="740" t="s">
        <v>1361</v>
      </c>
      <c r="E112" s="551"/>
      <c r="F112" s="552">
        <v>0</v>
      </c>
      <c r="G112" s="552"/>
    </row>
    <row r="113" spans="2:7" ht="16.5" customHeight="1" thickBot="1" x14ac:dyDescent="0.3">
      <c r="B113" s="384"/>
      <c r="C113" s="385" t="s">
        <v>1219</v>
      </c>
      <c r="D113" s="741">
        <v>0</v>
      </c>
      <c r="E113" s="560">
        <f>SUM(E99:E112)</f>
        <v>436800</v>
      </c>
      <c r="F113" s="560">
        <f>SUM(F99:F112)</f>
        <v>8100000</v>
      </c>
      <c r="G113" s="560"/>
    </row>
    <row r="114" spans="2:7" ht="12.75" hidden="1" customHeight="1" x14ac:dyDescent="0.25">
      <c r="B114" s="373">
        <v>22030000</v>
      </c>
      <c r="C114" s="374" t="s">
        <v>1220</v>
      </c>
      <c r="D114" s="742"/>
      <c r="E114" s="548"/>
      <c r="F114" s="549"/>
      <c r="G114" s="549"/>
    </row>
    <row r="115" spans="2:7" ht="15" hidden="1" x14ac:dyDescent="0.25">
      <c r="B115" s="373">
        <v>22030100</v>
      </c>
      <c r="C115" s="374" t="s">
        <v>74</v>
      </c>
      <c r="D115" s="742"/>
      <c r="E115" s="548"/>
      <c r="F115" s="549"/>
      <c r="G115" s="549"/>
    </row>
    <row r="116" spans="2:7" hidden="1" x14ac:dyDescent="0.2">
      <c r="B116" s="377">
        <v>22030101</v>
      </c>
      <c r="C116" s="378" t="s">
        <v>1221</v>
      </c>
      <c r="D116" s="740" t="s">
        <v>1362</v>
      </c>
      <c r="E116" s="551"/>
      <c r="F116" s="552">
        <v>0</v>
      </c>
      <c r="G116" s="552"/>
    </row>
    <row r="117" spans="2:7" hidden="1" x14ac:dyDescent="0.2">
      <c r="B117" s="377">
        <v>22030102</v>
      </c>
      <c r="C117" s="378" t="s">
        <v>1222</v>
      </c>
      <c r="D117" s="740" t="s">
        <v>1363</v>
      </c>
      <c r="E117" s="551"/>
      <c r="F117" s="552">
        <v>0</v>
      </c>
      <c r="G117" s="552"/>
    </row>
    <row r="118" spans="2:7" hidden="1" x14ac:dyDescent="0.2">
      <c r="B118" s="377">
        <v>22030103</v>
      </c>
      <c r="C118" s="378" t="s">
        <v>1223</v>
      </c>
      <c r="D118" s="740" t="s">
        <v>1364</v>
      </c>
      <c r="E118" s="551"/>
      <c r="F118" s="552">
        <v>0</v>
      </c>
      <c r="G118" s="552"/>
    </row>
    <row r="119" spans="2:7" hidden="1" x14ac:dyDescent="0.2">
      <c r="B119" s="377">
        <v>22030104</v>
      </c>
      <c r="C119" s="378" t="s">
        <v>1224</v>
      </c>
      <c r="D119" s="740" t="s">
        <v>1365</v>
      </c>
      <c r="E119" s="551"/>
      <c r="F119" s="552">
        <v>0</v>
      </c>
      <c r="G119" s="552"/>
    </row>
    <row r="120" spans="2:7" hidden="1" x14ac:dyDescent="0.2">
      <c r="B120" s="377">
        <v>22030105</v>
      </c>
      <c r="C120" s="378" t="s">
        <v>1225</v>
      </c>
      <c r="D120" s="740" t="s">
        <v>1366</v>
      </c>
      <c r="E120" s="551"/>
      <c r="F120" s="552">
        <v>0</v>
      </c>
      <c r="G120" s="552"/>
    </row>
    <row r="121" spans="2:7" hidden="1" x14ac:dyDescent="0.2">
      <c r="B121" s="377">
        <v>22030106</v>
      </c>
      <c r="C121" s="378" t="s">
        <v>688</v>
      </c>
      <c r="D121" s="740" t="s">
        <v>1367</v>
      </c>
      <c r="E121" s="551"/>
      <c r="F121" s="552">
        <v>0</v>
      </c>
      <c r="G121" s="552"/>
    </row>
    <row r="122" spans="2:7" hidden="1" x14ac:dyDescent="0.2">
      <c r="B122" s="377">
        <v>22030107</v>
      </c>
      <c r="C122" s="378" t="s">
        <v>1226</v>
      </c>
      <c r="D122" s="740" t="s">
        <v>1368</v>
      </c>
      <c r="E122" s="551"/>
      <c r="F122" s="552">
        <v>0</v>
      </c>
      <c r="G122" s="552"/>
    </row>
    <row r="123" spans="2:7" hidden="1" x14ac:dyDescent="0.2">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 hidden="1" x14ac:dyDescent="0.25">
      <c r="B125" s="373">
        <v>22040000</v>
      </c>
      <c r="C125" s="374" t="s">
        <v>1229</v>
      </c>
      <c r="D125" s="742"/>
      <c r="E125" s="548"/>
      <c r="F125" s="549"/>
      <c r="G125" s="549"/>
    </row>
    <row r="126" spans="2:7" ht="15" hidden="1" x14ac:dyDescent="0.25">
      <c r="B126" s="373">
        <v>22040100</v>
      </c>
      <c r="C126" s="374" t="s">
        <v>76</v>
      </c>
      <c r="D126" s="742"/>
      <c r="E126" s="548"/>
      <c r="F126" s="549"/>
      <c r="G126" s="549"/>
    </row>
    <row r="127" spans="2:7" hidden="1" x14ac:dyDescent="0.2">
      <c r="B127" s="377">
        <v>22040101</v>
      </c>
      <c r="C127" s="378" t="s">
        <v>1231</v>
      </c>
      <c r="D127" s="740" t="s">
        <v>1370</v>
      </c>
      <c r="E127" s="551"/>
      <c r="F127" s="552">
        <v>0</v>
      </c>
      <c r="G127" s="552"/>
    </row>
    <row r="128" spans="2:7" hidden="1" x14ac:dyDescent="0.2">
      <c r="B128" s="377">
        <v>22040103</v>
      </c>
      <c r="C128" s="378" t="s">
        <v>1232</v>
      </c>
      <c r="D128" s="740" t="s">
        <v>1371</v>
      </c>
      <c r="E128" s="551"/>
      <c r="F128" s="552">
        <v>0</v>
      </c>
      <c r="G128" s="552"/>
    </row>
    <row r="129" spans="2:7" hidden="1" x14ac:dyDescent="0.2">
      <c r="B129" s="377">
        <v>22040105</v>
      </c>
      <c r="C129" s="378" t="s">
        <v>1233</v>
      </c>
      <c r="D129" s="740" t="s">
        <v>1372</v>
      </c>
      <c r="E129" s="551"/>
      <c r="F129" s="552">
        <v>0</v>
      </c>
      <c r="G129" s="552"/>
    </row>
    <row r="130" spans="2:7" hidden="1" x14ac:dyDescent="0.2">
      <c r="B130" s="377">
        <v>22040107</v>
      </c>
      <c r="C130" s="378" t="s">
        <v>1234</v>
      </c>
      <c r="D130" s="740" t="s">
        <v>1373</v>
      </c>
      <c r="E130" s="551"/>
      <c r="F130" s="552">
        <v>0</v>
      </c>
      <c r="G130" s="552"/>
    </row>
    <row r="131" spans="2:7" hidden="1" x14ac:dyDescent="0.2">
      <c r="B131" s="377">
        <v>22040109</v>
      </c>
      <c r="C131" s="378" t="s">
        <v>1235</v>
      </c>
      <c r="D131" s="740" t="s">
        <v>1374</v>
      </c>
      <c r="E131" s="551"/>
      <c r="F131" s="552">
        <v>0</v>
      </c>
      <c r="G131" s="552"/>
    </row>
    <row r="132" spans="2:7" hidden="1" x14ac:dyDescent="0.2">
      <c r="B132" s="377">
        <v>22040110</v>
      </c>
      <c r="C132" s="378" t="s">
        <v>1236</v>
      </c>
      <c r="D132" s="740" t="s">
        <v>1375</v>
      </c>
      <c r="E132" s="551"/>
      <c r="F132" s="552">
        <v>0</v>
      </c>
      <c r="G132" s="552"/>
    </row>
    <row r="133" spans="2:7" hidden="1" x14ac:dyDescent="0.2">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 hidden="1" x14ac:dyDescent="0.25">
      <c r="B135" s="373">
        <v>22040200</v>
      </c>
      <c r="C135" s="374" t="s">
        <v>78</v>
      </c>
      <c r="D135" s="742"/>
      <c r="E135" s="548"/>
      <c r="F135" s="549"/>
      <c r="G135" s="549"/>
    </row>
    <row r="136" spans="2:7" hidden="1" x14ac:dyDescent="0.2">
      <c r="B136" s="377">
        <v>22040203</v>
      </c>
      <c r="C136" s="378" t="s">
        <v>1239</v>
      </c>
      <c r="D136" s="740" t="s">
        <v>1377</v>
      </c>
      <c r="E136" s="551"/>
      <c r="F136" s="552">
        <v>0</v>
      </c>
      <c r="G136" s="552"/>
    </row>
    <row r="137" spans="2:7" hidden="1" x14ac:dyDescent="0.2">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 hidden="1" x14ac:dyDescent="0.25">
      <c r="B139" s="373">
        <v>22050000</v>
      </c>
      <c r="C139" s="374" t="s">
        <v>1242</v>
      </c>
      <c r="D139" s="742"/>
      <c r="E139" s="548"/>
      <c r="F139" s="549"/>
      <c r="G139" s="549"/>
    </row>
    <row r="140" spans="2:7" ht="15" hidden="1" x14ac:dyDescent="0.25">
      <c r="B140" s="373">
        <v>22050100</v>
      </c>
      <c r="C140" s="374" t="s">
        <v>80</v>
      </c>
      <c r="D140" s="742"/>
      <c r="E140" s="548"/>
      <c r="F140" s="549"/>
      <c r="G140" s="549"/>
    </row>
    <row r="141" spans="2:7" hidden="1" x14ac:dyDescent="0.2">
      <c r="B141" s="377">
        <v>22050101</v>
      </c>
      <c r="C141" s="378" t="s">
        <v>1243</v>
      </c>
      <c r="D141" s="740" t="s">
        <v>1379</v>
      </c>
      <c r="E141" s="551"/>
      <c r="F141" s="552">
        <v>0</v>
      </c>
      <c r="G141" s="552"/>
    </row>
    <row r="142" spans="2:7" hidden="1" x14ac:dyDescent="0.2">
      <c r="B142" s="377">
        <v>22050102</v>
      </c>
      <c r="C142" s="378" t="s">
        <v>1244</v>
      </c>
      <c r="D142" s="740" t="s">
        <v>1380</v>
      </c>
      <c r="E142" s="551"/>
      <c r="F142" s="552">
        <v>0</v>
      </c>
      <c r="G142" s="552"/>
    </row>
    <row r="143" spans="2:7" hidden="1" x14ac:dyDescent="0.2">
      <c r="B143" s="377">
        <v>22050104</v>
      </c>
      <c r="C143" s="378" t="s">
        <v>1245</v>
      </c>
      <c r="D143" s="740" t="s">
        <v>1381</v>
      </c>
      <c r="E143" s="551"/>
      <c r="F143" s="552">
        <v>0</v>
      </c>
      <c r="G143" s="552"/>
    </row>
    <row r="144" spans="2:7" hidden="1" x14ac:dyDescent="0.2">
      <c r="B144" s="377">
        <v>22050105</v>
      </c>
      <c r="C144" s="378" t="s">
        <v>1246</v>
      </c>
      <c r="D144" s="740" t="s">
        <v>1382</v>
      </c>
      <c r="E144" s="551"/>
      <c r="F144" s="552">
        <v>0</v>
      </c>
      <c r="G144" s="552"/>
    </row>
    <row r="145" spans="2:7" hidden="1" x14ac:dyDescent="0.2">
      <c r="B145" s="377">
        <v>22050106</v>
      </c>
      <c r="C145" s="378" t="s">
        <v>1247</v>
      </c>
      <c r="D145" s="740" t="s">
        <v>1383</v>
      </c>
      <c r="E145" s="551"/>
      <c r="F145" s="552">
        <v>0</v>
      </c>
      <c r="G145" s="552"/>
    </row>
    <row r="146" spans="2:7" hidden="1" x14ac:dyDescent="0.2">
      <c r="B146" s="377">
        <v>22050107</v>
      </c>
      <c r="C146" s="378" t="s">
        <v>1248</v>
      </c>
      <c r="D146" s="740" t="s">
        <v>1384</v>
      </c>
      <c r="E146" s="551"/>
      <c r="F146" s="552">
        <v>0</v>
      </c>
      <c r="G146" s="552"/>
    </row>
    <row r="147" spans="2:7" hidden="1" x14ac:dyDescent="0.2">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 hidden="1" x14ac:dyDescent="0.25">
      <c r="B149" s="373">
        <v>22050200</v>
      </c>
      <c r="C149" s="374" t="s">
        <v>82</v>
      </c>
      <c r="D149" s="740"/>
      <c r="E149" s="743"/>
      <c r="F149" s="552"/>
      <c r="G149" s="552"/>
    </row>
    <row r="150" spans="2:7" hidden="1" x14ac:dyDescent="0.2">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 hidden="1" x14ac:dyDescent="0.25">
      <c r="B152" s="373">
        <v>22070000</v>
      </c>
      <c r="C152" s="374" t="s">
        <v>1252</v>
      </c>
      <c r="D152" s="742"/>
      <c r="E152" s="548"/>
      <c r="F152" s="549"/>
      <c r="G152" s="549"/>
    </row>
    <row r="153" spans="2:7" ht="15" hidden="1" x14ac:dyDescent="0.25">
      <c r="B153" s="373">
        <v>22070100</v>
      </c>
      <c r="C153" s="374" t="s">
        <v>84</v>
      </c>
      <c r="D153" s="742"/>
      <c r="E153" s="548"/>
      <c r="F153" s="549"/>
      <c r="G153" s="549"/>
    </row>
    <row r="154" spans="2:7" hidden="1" x14ac:dyDescent="0.2">
      <c r="B154" s="377">
        <v>22070101</v>
      </c>
      <c r="C154" s="378" t="s">
        <v>1253</v>
      </c>
      <c r="D154" s="740" t="s">
        <v>1387</v>
      </c>
      <c r="E154" s="551"/>
      <c r="F154" s="552">
        <v>0</v>
      </c>
      <c r="G154" s="552"/>
    </row>
    <row r="155" spans="2:7" hidden="1" x14ac:dyDescent="0.2">
      <c r="B155" s="377">
        <v>22070102</v>
      </c>
      <c r="C155" s="378" t="s">
        <v>1254</v>
      </c>
      <c r="D155" s="740" t="s">
        <v>1388</v>
      </c>
      <c r="E155" s="551"/>
      <c r="F155" s="552">
        <v>0</v>
      </c>
      <c r="G155" s="552"/>
    </row>
    <row r="156" spans="2:7" hidden="1" x14ac:dyDescent="0.2">
      <c r="B156" s="377">
        <v>22070103</v>
      </c>
      <c r="C156" s="378" t="s">
        <v>1255</v>
      </c>
      <c r="D156" s="740" t="s">
        <v>1389</v>
      </c>
      <c r="E156" s="551"/>
      <c r="F156" s="552">
        <v>0</v>
      </c>
      <c r="G156" s="552"/>
    </row>
    <row r="157" spans="2:7" hidden="1" x14ac:dyDescent="0.2">
      <c r="B157" s="377">
        <v>22070104</v>
      </c>
      <c r="C157" s="378" t="s">
        <v>1256</v>
      </c>
      <c r="D157" s="740" t="s">
        <v>1390</v>
      </c>
      <c r="E157" s="551"/>
      <c r="F157" s="552">
        <v>0</v>
      </c>
      <c r="G157" s="552"/>
    </row>
    <row r="158" spans="2:7" ht="4.5" hidden="1" customHeight="1" thickBot="1" x14ac:dyDescent="0.3">
      <c r="B158" s="384"/>
      <c r="C158" s="385" t="s">
        <v>1257</v>
      </c>
      <c r="D158" s="741">
        <v>0</v>
      </c>
      <c r="E158" s="559">
        <f>SUM(E154:E157)</f>
        <v>0</v>
      </c>
      <c r="F158" s="560">
        <v>0</v>
      </c>
      <c r="G158" s="560"/>
    </row>
    <row r="159" spans="2:7" ht="11.25" hidden="1" customHeight="1" x14ac:dyDescent="0.25">
      <c r="B159" s="373">
        <v>22080000</v>
      </c>
      <c r="C159" s="374" t="s">
        <v>86</v>
      </c>
      <c r="D159" s="742"/>
      <c r="E159" s="548"/>
      <c r="F159" s="549"/>
      <c r="G159" s="549"/>
    </row>
    <row r="160" spans="2:7" ht="15" hidden="1" x14ac:dyDescent="0.25">
      <c r="B160" s="373">
        <v>22080100</v>
      </c>
      <c r="C160" s="374" t="s">
        <v>86</v>
      </c>
      <c r="D160" s="742"/>
      <c r="E160" s="548"/>
      <c r="F160" s="549"/>
      <c r="G160" s="549"/>
    </row>
    <row r="161" spans="2:7" hidden="1" x14ac:dyDescent="0.2">
      <c r="B161" s="377">
        <v>22080101</v>
      </c>
      <c r="C161" s="378" t="s">
        <v>1258</v>
      </c>
      <c r="D161" s="740" t="s">
        <v>1391</v>
      </c>
      <c r="E161" s="551"/>
      <c r="F161" s="552">
        <v>0</v>
      </c>
      <c r="G161" s="552"/>
    </row>
    <row r="162" spans="2:7" hidden="1" x14ac:dyDescent="0.2">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 hidden="1" x14ac:dyDescent="0.25">
      <c r="B164" s="373">
        <v>23000000</v>
      </c>
      <c r="C164" s="374" t="s">
        <v>1261</v>
      </c>
      <c r="D164" s="742"/>
      <c r="E164" s="548"/>
      <c r="F164" s="549"/>
      <c r="G164" s="549"/>
    </row>
    <row r="165" spans="2:7" ht="15" hidden="1" x14ac:dyDescent="0.25">
      <c r="B165" s="373">
        <v>23040000</v>
      </c>
      <c r="C165" s="374" t="s">
        <v>1261</v>
      </c>
      <c r="D165" s="742"/>
      <c r="E165" s="548"/>
      <c r="F165" s="549"/>
      <c r="G165" s="549"/>
    </row>
    <row r="166" spans="2:7" ht="15" hidden="1" x14ac:dyDescent="0.25">
      <c r="B166" s="373">
        <v>23040100</v>
      </c>
      <c r="C166" s="374" t="s">
        <v>88</v>
      </c>
      <c r="D166" s="742"/>
      <c r="E166" s="548"/>
      <c r="F166" s="549"/>
      <c r="G166" s="549"/>
    </row>
    <row r="167" spans="2:7" hidden="1" x14ac:dyDescent="0.2">
      <c r="B167" s="377">
        <v>23040101</v>
      </c>
      <c r="C167" s="378" t="s">
        <v>1262</v>
      </c>
      <c r="D167" s="740" t="s">
        <v>1393</v>
      </c>
      <c r="E167" s="551"/>
      <c r="F167" s="552">
        <v>0</v>
      </c>
      <c r="G167" s="552"/>
    </row>
    <row r="168" spans="2:7" hidden="1" x14ac:dyDescent="0.2">
      <c r="B168" s="377">
        <v>23040102</v>
      </c>
      <c r="C168" s="378" t="s">
        <v>1263</v>
      </c>
      <c r="D168" s="740" t="s">
        <v>1394</v>
      </c>
      <c r="E168" s="551"/>
      <c r="F168" s="552">
        <v>0</v>
      </c>
      <c r="G168" s="552"/>
    </row>
    <row r="169" spans="2:7" hidden="1" x14ac:dyDescent="0.2">
      <c r="B169" s="377">
        <v>23040103</v>
      </c>
      <c r="C169" s="378" t="s">
        <v>1264</v>
      </c>
      <c r="D169" s="740" t="s">
        <v>1395</v>
      </c>
      <c r="E169" s="551"/>
      <c r="F169" s="552">
        <v>0</v>
      </c>
      <c r="G169" s="552"/>
    </row>
    <row r="170" spans="2:7" hidden="1" x14ac:dyDescent="0.2">
      <c r="B170" s="377">
        <v>23040104</v>
      </c>
      <c r="C170" s="378" t="s">
        <v>1265</v>
      </c>
      <c r="D170" s="740" t="s">
        <v>1396</v>
      </c>
      <c r="E170" s="551"/>
      <c r="F170" s="552">
        <v>0</v>
      </c>
      <c r="G170" s="552"/>
    </row>
    <row r="171" spans="2:7" hidden="1" x14ac:dyDescent="0.2">
      <c r="B171" s="377">
        <v>23040105</v>
      </c>
      <c r="C171" s="378" t="s">
        <v>1266</v>
      </c>
      <c r="D171" s="740" t="s">
        <v>1397</v>
      </c>
      <c r="E171" s="551"/>
      <c r="F171" s="552">
        <v>0</v>
      </c>
      <c r="G171" s="552"/>
    </row>
    <row r="172" spans="2:7" ht="10.5" hidden="1" customHeight="1" thickBot="1" x14ac:dyDescent="0.3">
      <c r="B172" s="384"/>
      <c r="C172" s="385" t="s">
        <v>1267</v>
      </c>
      <c r="D172" s="741">
        <v>0</v>
      </c>
      <c r="E172" s="559">
        <f>SUM(E167:E171)</f>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idden="1" x14ac:dyDescent="0.2">
      <c r="B175" s="377">
        <v>23050101</v>
      </c>
      <c r="C175" s="378" t="s">
        <v>1276</v>
      </c>
      <c r="D175" s="740" t="s">
        <v>1398</v>
      </c>
      <c r="E175" s="551"/>
      <c r="F175" s="552">
        <v>0</v>
      </c>
      <c r="G175" s="552"/>
    </row>
    <row r="176" spans="2:7" hidden="1" x14ac:dyDescent="0.2">
      <c r="B176" s="377">
        <v>23050102</v>
      </c>
      <c r="C176" s="378" t="s">
        <v>1269</v>
      </c>
      <c r="D176" s="740" t="s">
        <v>1399</v>
      </c>
      <c r="E176" s="551"/>
      <c r="F176" s="552">
        <v>0</v>
      </c>
      <c r="G176" s="552"/>
    </row>
    <row r="177" spans="2:7" ht="15" thickBot="1" x14ac:dyDescent="0.25">
      <c r="B177" s="377">
        <v>23050103</v>
      </c>
      <c r="C177" s="378" t="s">
        <v>1270</v>
      </c>
      <c r="D177" s="740" t="s">
        <v>1400</v>
      </c>
      <c r="E177" s="551"/>
      <c r="F177" s="552">
        <v>1358510</v>
      </c>
      <c r="G177" s="552"/>
    </row>
    <row r="178" spans="2:7" ht="1.5" hidden="1" customHeight="1" thickBot="1" x14ac:dyDescent="0.25">
      <c r="B178" s="377">
        <v>23050104</v>
      </c>
      <c r="C178" s="378" t="s">
        <v>1271</v>
      </c>
      <c r="D178" s="740" t="s">
        <v>1401</v>
      </c>
      <c r="E178" s="551"/>
      <c r="F178" s="552">
        <v>0</v>
      </c>
      <c r="G178" s="552"/>
    </row>
    <row r="179" spans="2:7" ht="15" hidden="1" thickBot="1" x14ac:dyDescent="0.25">
      <c r="B179" s="377">
        <v>23050105</v>
      </c>
      <c r="C179" s="378" t="s">
        <v>1215</v>
      </c>
      <c r="D179" s="740" t="s">
        <v>1402</v>
      </c>
      <c r="E179" s="551"/>
      <c r="F179" s="552">
        <v>0</v>
      </c>
      <c r="G179" s="552"/>
    </row>
    <row r="180" spans="2:7" ht="15.75" thickBot="1" x14ac:dyDescent="0.3">
      <c r="B180" s="384"/>
      <c r="C180" s="385" t="s">
        <v>1272</v>
      </c>
      <c r="D180" s="741"/>
      <c r="E180" s="559">
        <f>SUM(E175:E179)</f>
        <v>0</v>
      </c>
      <c r="F180" s="560">
        <v>1358510</v>
      </c>
      <c r="G180" s="560"/>
    </row>
    <row r="181" spans="2:7" ht="19.5" thickBot="1" x14ac:dyDescent="0.35">
      <c r="B181" s="398"/>
      <c r="C181" s="399" t="s">
        <v>1273</v>
      </c>
      <c r="D181" s="399"/>
      <c r="E181" s="571">
        <f>E180+E172+E163+E158+E151+E148+E138+E134+E124+E113+E97+E88+E80+E69+E60+E56+E41+E26+E14</f>
        <v>4619630</v>
      </c>
      <c r="F181" s="572">
        <v>27500000</v>
      </c>
      <c r="G181" s="572"/>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1033</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tr">
        <f>B10&amp;" - "&amp;C10</f>
        <v>22020101 - LOCAL TRAVEL &amp; TRANSPORT: TRAINING</v>
      </c>
      <c r="E10" s="551">
        <v>364010</v>
      </c>
      <c r="F10" s="552">
        <v>1000000</v>
      </c>
      <c r="G10" s="552"/>
    </row>
    <row r="11" spans="2:7" ht="15.75" hidden="1" thickBot="1" x14ac:dyDescent="0.3">
      <c r="B11" s="377">
        <v>22020102</v>
      </c>
      <c r="C11" s="378" t="s">
        <v>1124</v>
      </c>
      <c r="D11" s="740" t="str">
        <f>B11&amp;" - "&amp;C11</f>
        <v>22020102 - LOCAL TRAVEL &amp; TRANSPORT: OTHERS</v>
      </c>
      <c r="E11" s="551"/>
      <c r="F11" s="552">
        <v>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364010</v>
      </c>
      <c r="F14" s="560">
        <f>SUM(F10:F13)</f>
        <v>1000000</v>
      </c>
      <c r="G14" s="560"/>
    </row>
    <row r="15" spans="2:7" x14ac:dyDescent="0.25">
      <c r="B15" s="373">
        <v>22020200</v>
      </c>
      <c r="C15" s="374" t="s">
        <v>56</v>
      </c>
      <c r="D15" s="742"/>
      <c r="E15" s="548"/>
      <c r="F15" s="549"/>
      <c r="G15" s="549"/>
    </row>
    <row r="16" spans="2:7" x14ac:dyDescent="0.25">
      <c r="B16" s="377">
        <v>22020201</v>
      </c>
      <c r="C16" s="378" t="s">
        <v>1128</v>
      </c>
      <c r="D16" s="740" t="str">
        <f t="shared" ref="D16:D25" si="0">B16&amp;" - "&amp;C16</f>
        <v>22020201 - ELECTRICITY CHARGES</v>
      </c>
      <c r="E16" s="551">
        <v>206950</v>
      </c>
      <c r="F16" s="552">
        <v>568520</v>
      </c>
      <c r="G16" s="552"/>
    </row>
    <row r="17" spans="2:7" ht="15.75" thickBot="1" x14ac:dyDescent="0.3">
      <c r="B17" s="377">
        <v>22020202</v>
      </c>
      <c r="C17" s="378" t="s">
        <v>1129</v>
      </c>
      <c r="D17" s="740" t="str">
        <f t="shared" si="0"/>
        <v>22020202 - TELEPHONE CHARGES</v>
      </c>
      <c r="E17" s="551">
        <v>291210</v>
      </c>
      <c r="F17" s="552">
        <v>800000</v>
      </c>
      <c r="G17" s="552"/>
    </row>
    <row r="18" spans="2:7" ht="15.75" hidden="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498160</v>
      </c>
      <c r="F26" s="560">
        <f>SUM(F16:F25)</f>
        <v>1368520</v>
      </c>
      <c r="G26" s="560"/>
    </row>
    <row r="27" spans="2:7" x14ac:dyDescent="0.25">
      <c r="B27" s="373">
        <v>22020300</v>
      </c>
      <c r="C27" s="374" t="s">
        <v>58</v>
      </c>
      <c r="D27" s="742"/>
      <c r="E27" s="548"/>
      <c r="F27" s="549"/>
      <c r="G27" s="549"/>
    </row>
    <row r="28" spans="2:7" ht="15.75" thickBot="1" x14ac:dyDescent="0.3">
      <c r="B28" s="377">
        <v>22020301</v>
      </c>
      <c r="C28" s="378" t="s">
        <v>1139</v>
      </c>
      <c r="D28" s="740" t="str">
        <f t="shared" ref="D28:D40" si="1">B28&amp;" - "&amp;C28</f>
        <v>22020301 - OFFICE STATIONERIES / COMPUTER CONSUMABLES</v>
      </c>
      <c r="E28" s="551">
        <v>364010</v>
      </c>
      <c r="F28" s="552">
        <v>800000</v>
      </c>
      <c r="G28" s="552"/>
    </row>
    <row r="29" spans="2:7" ht="15.75" hidden="1" thickBot="1" x14ac:dyDescent="0.3">
      <c r="B29" s="377">
        <v>22020302</v>
      </c>
      <c r="C29" s="378" t="s">
        <v>1140</v>
      </c>
      <c r="D29" s="740" t="str">
        <f t="shared" si="1"/>
        <v>22020302 - BOOKS</v>
      </c>
      <c r="E29" s="551"/>
      <c r="F29" s="552">
        <v>0</v>
      </c>
      <c r="G29" s="552"/>
    </row>
    <row r="30" spans="2:7" ht="15.75" hidden="1" thickBot="1" x14ac:dyDescent="0.3">
      <c r="B30" s="377">
        <v>22020303</v>
      </c>
      <c r="C30" s="378" t="s">
        <v>1141</v>
      </c>
      <c r="D30" s="740" t="str">
        <f t="shared" si="1"/>
        <v>22020303 - NEWSPAPERS</v>
      </c>
      <c r="E30" s="551"/>
      <c r="F30" s="552">
        <v>0</v>
      </c>
      <c r="G30" s="552"/>
    </row>
    <row r="31" spans="2:7" ht="15.75" hidden="1" thickBot="1" x14ac:dyDescent="0.3">
      <c r="B31" s="377">
        <v>22020304</v>
      </c>
      <c r="C31" s="378" t="s">
        <v>1142</v>
      </c>
      <c r="D31" s="740" t="str">
        <f t="shared" si="1"/>
        <v>22020304 - MAGAZINES &amp; PERIODICALS</v>
      </c>
      <c r="E31" s="551"/>
      <c r="F31" s="552">
        <v>0</v>
      </c>
      <c r="G31" s="552"/>
    </row>
    <row r="32" spans="2:7" ht="15.75" hidden="1" thickBot="1" x14ac:dyDescent="0.3">
      <c r="B32" s="377">
        <v>22020305</v>
      </c>
      <c r="C32" s="378" t="s">
        <v>1143</v>
      </c>
      <c r="D32" s="740" t="str">
        <f t="shared" si="1"/>
        <v>22020305 - PRINTING OF NON SECURITY DOCUMENTS</v>
      </c>
      <c r="E32" s="551"/>
      <c r="F32" s="552">
        <v>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60">
        <f>SUM(E28:E40)</f>
        <v>364010</v>
      </c>
      <c r="F41" s="560">
        <f>SUM(F28:F40)</f>
        <v>800000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1820040</v>
      </c>
      <c r="F43" s="552">
        <v>5000000</v>
      </c>
      <c r="G43" s="552"/>
    </row>
    <row r="44" spans="2:7" x14ac:dyDescent="0.25">
      <c r="B44" s="377">
        <v>22020402</v>
      </c>
      <c r="C44" s="378" t="s">
        <v>1154</v>
      </c>
      <c r="D44" s="740" t="str">
        <f t="shared" si="2"/>
        <v xml:space="preserve">22020402 - MAINTENANCE OF OFFICE FURNITURE </v>
      </c>
      <c r="E44" s="551">
        <v>63800</v>
      </c>
      <c r="F44" s="552">
        <v>70000</v>
      </c>
      <c r="G44" s="552"/>
    </row>
    <row r="45" spans="2:7" x14ac:dyDescent="0.25">
      <c r="B45" s="377">
        <v>22020403</v>
      </c>
      <c r="C45" s="378" t="s">
        <v>1155</v>
      </c>
      <c r="D45" s="740" t="str">
        <f t="shared" si="2"/>
        <v>22020403 - MAINTENANCE OF OFFICE BUILDING / RESIDENTIAL QTRS</v>
      </c>
      <c r="E45" s="551">
        <v>100000</v>
      </c>
      <c r="F45" s="552">
        <v>400000</v>
      </c>
      <c r="G45" s="552"/>
    </row>
    <row r="46" spans="2:7" x14ac:dyDescent="0.25">
      <c r="B46" s="377">
        <v>22020404</v>
      </c>
      <c r="C46" s="378" t="s">
        <v>1156</v>
      </c>
      <c r="D46" s="740" t="str">
        <f t="shared" si="2"/>
        <v>22020404 - MAINTENANCE OF OFFICE / IT EQUIPMENTS</v>
      </c>
      <c r="E46" s="551">
        <v>910020</v>
      </c>
      <c r="F46" s="552">
        <v>3200000</v>
      </c>
      <c r="G46" s="552"/>
    </row>
    <row r="47" spans="2:7" hidden="1" x14ac:dyDescent="0.25">
      <c r="B47" s="377">
        <v>22020405</v>
      </c>
      <c r="C47" s="378" t="s">
        <v>1157</v>
      </c>
      <c r="D47" s="740" t="str">
        <f t="shared" si="2"/>
        <v>22020405 - MAINTENANCE OF PLANTS/GENERATORS</v>
      </c>
      <c r="E47" s="551"/>
      <c r="F47" s="552">
        <v>0</v>
      </c>
      <c r="G47" s="552"/>
    </row>
    <row r="48" spans="2:7" ht="15.75" thickBot="1" x14ac:dyDescent="0.3">
      <c r="B48" s="377">
        <v>22020406</v>
      </c>
      <c r="C48" s="378" t="s">
        <v>1158</v>
      </c>
      <c r="D48" s="740" t="str">
        <f t="shared" si="2"/>
        <v>22020406 - OTHER MAINTENANCE SERVICES</v>
      </c>
      <c r="E48" s="551">
        <v>546010</v>
      </c>
      <c r="F48" s="552">
        <v>1200000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60">
        <f>SUM(E43:E55)</f>
        <v>3439870</v>
      </c>
      <c r="F56" s="560">
        <f>SUM(F43:F55)</f>
        <v>9870000</v>
      </c>
      <c r="G56" s="560"/>
    </row>
    <row r="57" spans="2:7" x14ac:dyDescent="0.25">
      <c r="B57" s="373">
        <v>22020500</v>
      </c>
      <c r="C57" s="374" t="s">
        <v>62</v>
      </c>
      <c r="D57" s="742"/>
      <c r="E57" s="548"/>
      <c r="F57" s="549"/>
      <c r="G57" s="549"/>
    </row>
    <row r="58" spans="2:7" ht="15.75" thickBot="1" x14ac:dyDescent="0.3">
      <c r="B58" s="377">
        <v>22020501</v>
      </c>
      <c r="C58" s="378" t="s">
        <v>1168</v>
      </c>
      <c r="D58" s="740" t="str">
        <f>B58&amp;" - "&amp;C58</f>
        <v xml:space="preserve">22020501 - LOCAL TRAINING </v>
      </c>
      <c r="E58" s="551">
        <v>837220</v>
      </c>
      <c r="F58" s="552">
        <v>2650000</v>
      </c>
      <c r="G58" s="552"/>
    </row>
    <row r="59" spans="2:7" ht="15.75" hidden="1" thickBot="1" x14ac:dyDescent="0.3">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60">
        <f>SUM(E58:E59)</f>
        <v>837220</v>
      </c>
      <c r="F60" s="560">
        <f>SUM(F58:F59)</f>
        <v>2650000</v>
      </c>
      <c r="G60" s="560"/>
    </row>
    <row r="61" spans="2:7" hidden="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x14ac:dyDescent="0.25">
      <c r="B70" s="373">
        <v>22020700</v>
      </c>
      <c r="C70" s="374" t="s">
        <v>66</v>
      </c>
      <c r="D70" s="742"/>
      <c r="E70" s="548"/>
      <c r="F70" s="549"/>
      <c r="G70" s="549"/>
    </row>
    <row r="71" spans="2:7" x14ac:dyDescent="0.25">
      <c r="B71" s="377">
        <v>22020701</v>
      </c>
      <c r="C71" s="378" t="s">
        <v>1179</v>
      </c>
      <c r="D71" s="740" t="str">
        <f t="shared" ref="D71:D79" si="4">B71&amp;" - "&amp;C71</f>
        <v>22020701 - FINANCIAL CONSULTING</v>
      </c>
      <c r="E71" s="551">
        <v>36400</v>
      </c>
      <c r="F71" s="552">
        <v>100000</v>
      </c>
      <c r="G71" s="552"/>
    </row>
    <row r="72" spans="2:7" hidden="1" x14ac:dyDescent="0.25">
      <c r="B72" s="377">
        <v>22020702</v>
      </c>
      <c r="C72" s="378" t="s">
        <v>1180</v>
      </c>
      <c r="D72" s="740" t="str">
        <f t="shared" si="4"/>
        <v>22020702 - INFORMATION TECHNOLOGY CONSULTING</v>
      </c>
      <c r="E72" s="551"/>
      <c r="F72" s="552">
        <v>0</v>
      </c>
      <c r="G72" s="552"/>
    </row>
    <row r="73" spans="2:7" x14ac:dyDescent="0.25">
      <c r="B73" s="377">
        <v>22020703</v>
      </c>
      <c r="C73" s="378" t="s">
        <v>1181</v>
      </c>
      <c r="D73" s="740" t="str">
        <f t="shared" si="4"/>
        <v>22020703 - LEGAL SERVICES</v>
      </c>
      <c r="E73" s="551">
        <v>145600</v>
      </c>
      <c r="F73" s="552">
        <v>300000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x14ac:dyDescent="0.25">
      <c r="B76" s="377">
        <v>22020706</v>
      </c>
      <c r="C76" s="378" t="s">
        <v>1184</v>
      </c>
      <c r="D76" s="740" t="str">
        <f t="shared" si="4"/>
        <v>22020706 - SURVEYING SERVICES</v>
      </c>
      <c r="E76" s="551">
        <v>509610</v>
      </c>
      <c r="F76" s="552">
        <v>1600000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t="15.75" thickBot="1" x14ac:dyDescent="0.3">
      <c r="B79" s="377">
        <v>22020709</v>
      </c>
      <c r="C79" s="378" t="s">
        <v>1187</v>
      </c>
      <c r="D79" s="740" t="str">
        <f t="shared" si="4"/>
        <v>22020709 - AUDITING OF ACCOUNTS</v>
      </c>
      <c r="E79" s="551">
        <v>728020</v>
      </c>
      <c r="F79" s="552">
        <v>2000000</v>
      </c>
      <c r="G79" s="552"/>
    </row>
    <row r="80" spans="2:7" ht="15.75" thickBot="1" x14ac:dyDescent="0.3">
      <c r="B80" s="384"/>
      <c r="C80" s="385" t="s">
        <v>1188</v>
      </c>
      <c r="D80" s="741">
        <f>SUM(D71:D79)</f>
        <v>0</v>
      </c>
      <c r="E80" s="559">
        <f>SUM(E71:E79)</f>
        <v>1419630</v>
      </c>
      <c r="F80" s="560">
        <f>SUM(F71:F79)</f>
        <v>4000000</v>
      </c>
      <c r="G80" s="560"/>
    </row>
    <row r="81" spans="2:7" hidden="1" x14ac:dyDescent="0.25">
      <c r="B81" s="373">
        <v>22020800</v>
      </c>
      <c r="C81" s="374" t="s">
        <v>68</v>
      </c>
      <c r="D81" s="742"/>
      <c r="E81" s="548"/>
      <c r="F81" s="549"/>
      <c r="G81" s="549"/>
    </row>
    <row r="82" spans="2:7" hidden="1" x14ac:dyDescent="0.25">
      <c r="B82" s="377">
        <v>22020801</v>
      </c>
      <c r="C82" s="378" t="s">
        <v>1189</v>
      </c>
      <c r="D82" s="740" t="str">
        <f t="shared" ref="D82:D87" si="5">B82&amp;" - "&amp;C82</f>
        <v>22020801 - MOTOR VEHICLE  FUEL COST</v>
      </c>
      <c r="E82" s="551"/>
      <c r="F82" s="552">
        <v>0</v>
      </c>
      <c r="G82" s="552"/>
    </row>
    <row r="83" spans="2:7" hidden="1" x14ac:dyDescent="0.25">
      <c r="B83" s="377">
        <v>22020802</v>
      </c>
      <c r="C83" s="378" t="s">
        <v>1190</v>
      </c>
      <c r="D83" s="740" t="str">
        <f t="shared" si="5"/>
        <v>22020802 - OTHER TRANSPORT EQUIPMENT FUEL COST</v>
      </c>
      <c r="E83" s="551"/>
      <c r="F83" s="552">
        <v>0</v>
      </c>
      <c r="G83" s="552"/>
    </row>
    <row r="84" spans="2:7" hidden="1" x14ac:dyDescent="0.25">
      <c r="B84" s="377">
        <v>22020803</v>
      </c>
      <c r="C84" s="378" t="s">
        <v>1191</v>
      </c>
      <c r="D84" s="740" t="str">
        <f t="shared" si="5"/>
        <v>22020803 - PLANT / GENERATOR FUEL COST</v>
      </c>
      <c r="E84" s="551"/>
      <c r="F84" s="552">
        <v>0</v>
      </c>
      <c r="G84" s="552"/>
    </row>
    <row r="85" spans="2:7" hidden="1" x14ac:dyDescent="0.25">
      <c r="B85" s="377">
        <v>22020804</v>
      </c>
      <c r="C85" s="378" t="s">
        <v>1192</v>
      </c>
      <c r="D85" s="740" t="str">
        <f t="shared" si="5"/>
        <v>22020804 - AIRCRAFT FUEL COST</v>
      </c>
      <c r="E85" s="551"/>
      <c r="F85" s="552">
        <v>0</v>
      </c>
      <c r="G85" s="552"/>
    </row>
    <row r="86" spans="2:7" hidden="1" x14ac:dyDescent="0.25">
      <c r="B86" s="377">
        <v>22020805</v>
      </c>
      <c r="C86" s="378" t="s">
        <v>1193</v>
      </c>
      <c r="D86" s="740" t="str">
        <f t="shared" si="5"/>
        <v>22020805 - SEA BOAT FUEL COST</v>
      </c>
      <c r="E86" s="551"/>
      <c r="F86" s="552">
        <v>0</v>
      </c>
      <c r="G86" s="552"/>
    </row>
    <row r="87" spans="2:7" hidden="1" x14ac:dyDescent="0.25">
      <c r="B87" s="377">
        <v>22020806</v>
      </c>
      <c r="C87" s="378" t="s">
        <v>1194</v>
      </c>
      <c r="D87" s="740" t="str">
        <f t="shared" si="5"/>
        <v>22020806 - COOKING GAS/FUEL COST</v>
      </c>
      <c r="E87" s="551"/>
      <c r="F87" s="552">
        <v>0</v>
      </c>
      <c r="G87" s="552"/>
    </row>
    <row r="88" spans="2:7" ht="15.75" hidden="1" thickBot="1" x14ac:dyDescent="0.3">
      <c r="B88" s="384"/>
      <c r="C88" s="385" t="s">
        <v>1195</v>
      </c>
      <c r="D88" s="741">
        <f>SUM(D82:D87)</f>
        <v>0</v>
      </c>
      <c r="E88" s="559">
        <f>SUM(E82:E87)</f>
        <v>0</v>
      </c>
      <c r="F88" s="560">
        <f>SUM(F82:F87)</f>
        <v>0</v>
      </c>
      <c r="G88" s="560"/>
    </row>
    <row r="89" spans="2:7" x14ac:dyDescent="0.25">
      <c r="B89" s="373">
        <v>22020900</v>
      </c>
      <c r="C89" s="374" t="s">
        <v>70</v>
      </c>
      <c r="D89" s="742"/>
      <c r="E89" s="548"/>
      <c r="F89" s="549"/>
      <c r="G89" s="549"/>
    </row>
    <row r="90" spans="2:7" ht="15.75" thickBot="1" x14ac:dyDescent="0.3">
      <c r="B90" s="377">
        <v>22020901</v>
      </c>
      <c r="C90" s="378" t="s">
        <v>1196</v>
      </c>
      <c r="D90" s="740" t="str">
        <f t="shared" ref="D90:D96" si="6">B90&amp;" - "&amp;C90</f>
        <v>22020901 - BANK CHARGES (OTHER THAN INTEREST)</v>
      </c>
      <c r="E90" s="551">
        <v>43680</v>
      </c>
      <c r="F90" s="552">
        <v>100000</v>
      </c>
      <c r="G90" s="552"/>
    </row>
    <row r="91" spans="2:7" ht="15.75" hidden="1" thickBot="1" x14ac:dyDescent="0.3">
      <c r="B91" s="377">
        <v>22020902</v>
      </c>
      <c r="C91" s="378" t="s">
        <v>1197</v>
      </c>
      <c r="D91" s="740" t="str">
        <f t="shared" si="6"/>
        <v>22020902 - INSURANCE PREMIUM</v>
      </c>
      <c r="E91" s="551"/>
      <c r="F91" s="552">
        <v>0</v>
      </c>
      <c r="G91" s="552"/>
    </row>
    <row r="92" spans="2:7" ht="15.75" hidden="1" thickBot="1" x14ac:dyDescent="0.3">
      <c r="B92" s="377">
        <v>22020904</v>
      </c>
      <c r="C92" s="378" t="s">
        <v>1198</v>
      </c>
      <c r="D92" s="740" t="str">
        <f t="shared" si="6"/>
        <v>22020904 - OTHER  CRF BANK CHARGES</v>
      </c>
      <c r="E92" s="551"/>
      <c r="F92" s="552">
        <v>0</v>
      </c>
      <c r="G92" s="552"/>
    </row>
    <row r="93" spans="2:7" ht="15.75" hidden="1" thickBot="1" x14ac:dyDescent="0.3">
      <c r="B93" s="377">
        <v>22020905</v>
      </c>
      <c r="C93" s="378" t="s">
        <v>1199</v>
      </c>
      <c r="D93" s="740" t="str">
        <f t="shared" si="6"/>
        <v>22020905 - INTEREST/DISCOUNT ON FOREIGN LOAN</v>
      </c>
      <c r="E93" s="551"/>
      <c r="F93" s="552">
        <v>0</v>
      </c>
      <c r="G93" s="552"/>
    </row>
    <row r="94" spans="2:7" ht="15.75" hidden="1" thickBot="1" x14ac:dyDescent="0.3">
      <c r="B94" s="377">
        <v>22020906</v>
      </c>
      <c r="C94" s="378" t="s">
        <v>1200</v>
      </c>
      <c r="D94" s="740" t="str">
        <f t="shared" si="6"/>
        <v>22020906 - FOREIGN INTEREST/DISCOUNT-SHORT TERM BORROWINGS</v>
      </c>
      <c r="E94" s="551"/>
      <c r="F94" s="552">
        <v>0</v>
      </c>
      <c r="G94" s="552"/>
    </row>
    <row r="95" spans="2:7" ht="15.75" hidden="1" thickBot="1" x14ac:dyDescent="0.3">
      <c r="B95" s="377">
        <v>22020907</v>
      </c>
      <c r="C95" s="378" t="s">
        <v>1201</v>
      </c>
      <c r="D95" s="740" t="str">
        <f t="shared" si="6"/>
        <v>22020907 - DOMESTIC INTEREST/DISCOUNT-TREASURY BILL</v>
      </c>
      <c r="E95" s="551"/>
      <c r="F95" s="552">
        <v>0</v>
      </c>
      <c r="G95" s="552"/>
    </row>
    <row r="96" spans="2:7" ht="15.75" hidden="1" thickBot="1" x14ac:dyDescent="0.3">
      <c r="B96" s="377">
        <v>22020908</v>
      </c>
      <c r="C96" s="378" t="s">
        <v>1202</v>
      </c>
      <c r="D96" s="740" t="str">
        <f t="shared" si="6"/>
        <v>22020908 - DOMESTIC INTEREST/DISCOUNT-SHORT TERM BORROWINGS</v>
      </c>
      <c r="E96" s="551"/>
      <c r="F96" s="552">
        <v>0</v>
      </c>
      <c r="G96" s="552"/>
    </row>
    <row r="97" spans="2:7" ht="15.75" thickBot="1" x14ac:dyDescent="0.3">
      <c r="B97" s="384"/>
      <c r="C97" s="385" t="s">
        <v>1203</v>
      </c>
      <c r="D97" s="741">
        <f>SUM(D90:D96)</f>
        <v>0</v>
      </c>
      <c r="E97" s="560">
        <f>SUM(E90:E96)</f>
        <v>43680</v>
      </c>
      <c r="F97" s="560">
        <f>SUM(F90:F96)</f>
        <v>100000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873620</v>
      </c>
      <c r="F99" s="552">
        <v>2400000</v>
      </c>
      <c r="G99" s="552"/>
    </row>
    <row r="100" spans="2:7" hidden="1" x14ac:dyDescent="0.25">
      <c r="B100" s="377">
        <v>22021002</v>
      </c>
      <c r="C100" s="378" t="s">
        <v>1205</v>
      </c>
      <c r="D100" s="740" t="str">
        <f t="shared" si="7"/>
        <v>22021002 - HONORARIUM &amp; SITTING ALLOWANCE</v>
      </c>
      <c r="E100" s="551"/>
      <c r="F100" s="552">
        <v>0</v>
      </c>
      <c r="G100" s="552"/>
    </row>
    <row r="101" spans="2:7" x14ac:dyDescent="0.25">
      <c r="B101" s="377">
        <v>22021003</v>
      </c>
      <c r="C101" s="378" t="s">
        <v>1206</v>
      </c>
      <c r="D101" s="740" t="str">
        <f t="shared" si="7"/>
        <v>22021003 - PUBLICITY &amp; ADVERTISEMENTS</v>
      </c>
      <c r="E101" s="551">
        <v>364010</v>
      </c>
      <c r="F101" s="552">
        <v>1000000</v>
      </c>
      <c r="G101" s="552"/>
    </row>
    <row r="102" spans="2:7" hidden="1" x14ac:dyDescent="0.25">
      <c r="B102" s="377">
        <v>22021004</v>
      </c>
      <c r="C102" s="378" t="s">
        <v>1207</v>
      </c>
      <c r="D102" s="740" t="str">
        <f t="shared" si="7"/>
        <v>22021004 - MEDICAL EXPENSES-LOCAL</v>
      </c>
      <c r="E102" s="551"/>
      <c r="F102" s="552">
        <v>0</v>
      </c>
      <c r="G102" s="552"/>
    </row>
    <row r="103" spans="2:7" x14ac:dyDescent="0.25">
      <c r="B103" s="377">
        <v>22021006</v>
      </c>
      <c r="C103" s="378" t="s">
        <v>1208</v>
      </c>
      <c r="D103" s="740" t="str">
        <f t="shared" si="7"/>
        <v>22021006 - POSTAGES &amp; COURIER SERVICES</v>
      </c>
      <c r="E103" s="551">
        <v>54600</v>
      </c>
      <c r="F103" s="552">
        <v>200000</v>
      </c>
      <c r="G103" s="552"/>
    </row>
    <row r="104" spans="2:7" x14ac:dyDescent="0.25">
      <c r="B104" s="377">
        <v>22021007</v>
      </c>
      <c r="C104" s="378" t="s">
        <v>1209</v>
      </c>
      <c r="D104" s="740" t="str">
        <f t="shared" si="7"/>
        <v>22021007 - WELFARE PACKAGES</v>
      </c>
      <c r="E104" s="551">
        <v>2366050</v>
      </c>
      <c r="F104" s="552">
        <v>6500000</v>
      </c>
      <c r="G104" s="552"/>
    </row>
    <row r="105" spans="2:7" x14ac:dyDescent="0.25">
      <c r="B105" s="377">
        <v>22021008</v>
      </c>
      <c r="C105" s="378" t="s">
        <v>1210</v>
      </c>
      <c r="D105" s="740" t="str">
        <f t="shared" si="7"/>
        <v>22021008 - SUBSCRIPTION TO PROFESSIONAL BODIES</v>
      </c>
      <c r="E105" s="551">
        <v>109200</v>
      </c>
      <c r="F105" s="552">
        <v>200000</v>
      </c>
      <c r="G105" s="552"/>
    </row>
    <row r="106" spans="2:7" hidden="1" x14ac:dyDescent="0.25">
      <c r="B106" s="377">
        <v>22021009</v>
      </c>
      <c r="C106" s="378" t="s">
        <v>1211</v>
      </c>
      <c r="D106" s="740" t="str">
        <f t="shared" si="7"/>
        <v>22021009 - SPORTING ACTIVITIES</v>
      </c>
      <c r="E106" s="551"/>
      <c r="F106" s="552">
        <v>0</v>
      </c>
      <c r="G106" s="552"/>
    </row>
    <row r="107" spans="2:7" hidden="1" x14ac:dyDescent="0.25">
      <c r="B107" s="377">
        <v>22021010</v>
      </c>
      <c r="C107" s="378" t="s">
        <v>1212</v>
      </c>
      <c r="D107" s="740" t="str">
        <f t="shared" si="7"/>
        <v>22021010 - DIRECT TEACHING &amp; LABORATORY COST</v>
      </c>
      <c r="E107" s="551"/>
      <c r="F107" s="552">
        <v>0</v>
      </c>
      <c r="G107" s="552"/>
    </row>
    <row r="108" spans="2:7" hidden="1" x14ac:dyDescent="0.25">
      <c r="B108" s="377">
        <v>22021014</v>
      </c>
      <c r="C108" s="378" t="s">
        <v>1213</v>
      </c>
      <c r="D108" s="740" t="str">
        <f t="shared" si="7"/>
        <v>22021014 - ANNUAL BUDGET EXPENSES AND ADMINISTRATION</v>
      </c>
      <c r="E108" s="551"/>
      <c r="F108" s="552">
        <v>0</v>
      </c>
      <c r="G108" s="552"/>
    </row>
    <row r="109" spans="2:7" hidden="1" x14ac:dyDescent="0.25">
      <c r="B109" s="377">
        <v>22021020</v>
      </c>
      <c r="C109" s="378" t="s">
        <v>1214</v>
      </c>
      <c r="D109" s="740" t="str">
        <f t="shared" si="7"/>
        <v>22021020 - ELECTION-LOGISTICS SUPPORT</v>
      </c>
      <c r="E109" s="551"/>
      <c r="F109" s="552">
        <v>0</v>
      </c>
      <c r="G109" s="552"/>
    </row>
    <row r="110" spans="2:7" hidden="1" x14ac:dyDescent="0.25">
      <c r="B110" s="377">
        <v>22021037</v>
      </c>
      <c r="C110" s="378" t="s">
        <v>1215</v>
      </c>
      <c r="D110" s="740" t="str">
        <f t="shared" si="7"/>
        <v>22021037 - MARGIN FOR INCREASE IN COSTS</v>
      </c>
      <c r="E110" s="551"/>
      <c r="F110" s="552">
        <v>0</v>
      </c>
      <c r="G110" s="552"/>
    </row>
    <row r="111" spans="2:7" ht="15.75" thickBot="1" x14ac:dyDescent="0.3">
      <c r="B111" s="377">
        <v>22021041</v>
      </c>
      <c r="C111" s="378" t="s">
        <v>1216</v>
      </c>
      <c r="D111" s="740" t="str">
        <f t="shared" si="7"/>
        <v>22021041 - CONTINGENCY</v>
      </c>
      <c r="E111" s="551">
        <v>582420</v>
      </c>
      <c r="F111" s="552">
        <v>1000000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60">
        <f>SUM(E99:E112)</f>
        <v>4349900</v>
      </c>
      <c r="F113" s="560">
        <f>SUM(F99:F112)</f>
        <v>11300000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11316480</v>
      </c>
      <c r="F181" s="572">
        <f>F14+F26+F41+F56+F60+F69+F80+F88+F97+F113+F124+F134+F138+F148+F151+F158+F163+F172+F180</f>
        <v>31088520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rstPageNumber="235" fitToHeight="0" orientation="portrait" r:id="rId1"/>
  <headerFooter>
    <oddFooter>&amp;C&amp;"Rockwell,Bold"&amp;14&amp;P</oddFooter>
  </headerFooter>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1034</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v>509610</v>
      </c>
      <c r="F10" s="552">
        <v>509610</v>
      </c>
      <c r="G10" s="552"/>
    </row>
    <row r="11" spans="2:7" ht="15.75" thickBot="1" x14ac:dyDescent="0.3">
      <c r="B11" s="377">
        <v>22020102</v>
      </c>
      <c r="C11" s="378" t="s">
        <v>1124</v>
      </c>
      <c r="D11" s="740" t="s">
        <v>1278</v>
      </c>
      <c r="E11" s="551">
        <v>195470</v>
      </c>
      <c r="F11" s="552">
        <v>537000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705080</v>
      </c>
      <c r="F14" s="560">
        <v>1046610</v>
      </c>
      <c r="G14" s="560"/>
    </row>
    <row r="15" spans="2:7"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t="15.75" thickBot="1" x14ac:dyDescent="0.3">
      <c r="B17" s="377">
        <v>22020202</v>
      </c>
      <c r="C17" s="378" t="s">
        <v>1129</v>
      </c>
      <c r="D17" s="740" t="s">
        <v>1282</v>
      </c>
      <c r="E17" s="551">
        <v>218410</v>
      </c>
      <c r="F17" s="552">
        <v>600000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218410</v>
      </c>
      <c r="F26" s="560">
        <f>SUM(F16:F25)</f>
        <v>600000</v>
      </c>
      <c r="G26" s="560"/>
    </row>
    <row r="27" spans="2:7" x14ac:dyDescent="0.25">
      <c r="B27" s="373">
        <v>22020300</v>
      </c>
      <c r="C27" s="374" t="s">
        <v>58</v>
      </c>
      <c r="D27" s="742"/>
      <c r="E27" s="548"/>
      <c r="F27" s="549"/>
      <c r="G27" s="549"/>
    </row>
    <row r="28" spans="2:7" ht="15.75" thickBot="1" x14ac:dyDescent="0.3">
      <c r="B28" s="377">
        <v>22020301</v>
      </c>
      <c r="C28" s="378" t="s">
        <v>1139</v>
      </c>
      <c r="D28" s="740" t="s">
        <v>1291</v>
      </c>
      <c r="E28" s="551">
        <v>732570</v>
      </c>
      <c r="F28" s="552">
        <v>841570</v>
      </c>
      <c r="G28" s="552"/>
    </row>
    <row r="29" spans="2:7" ht="15.75" hidden="1" thickBot="1" x14ac:dyDescent="0.3">
      <c r="B29" s="377">
        <v>22020302</v>
      </c>
      <c r="C29" s="378" t="s">
        <v>1140</v>
      </c>
      <c r="D29" s="740" t="s">
        <v>1292</v>
      </c>
      <c r="E29" s="551"/>
      <c r="F29" s="552">
        <v>0</v>
      </c>
      <c r="G29" s="552"/>
    </row>
    <row r="30" spans="2:7" ht="15.75" hidden="1" thickBot="1" x14ac:dyDescent="0.3">
      <c r="B30" s="377">
        <v>22020303</v>
      </c>
      <c r="C30" s="378" t="s">
        <v>1141</v>
      </c>
      <c r="D30" s="740" t="s">
        <v>1293</v>
      </c>
      <c r="E30" s="551"/>
      <c r="F30" s="552">
        <v>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732570</v>
      </c>
      <c r="F41" s="560">
        <f>SUM(F28:F40)</f>
        <v>841570</v>
      </c>
      <c r="G41" s="560"/>
    </row>
    <row r="42" spans="2:7" x14ac:dyDescent="0.25">
      <c r="B42" s="373">
        <v>22020400</v>
      </c>
      <c r="C42" s="374" t="s">
        <v>60</v>
      </c>
      <c r="D42" s="742"/>
      <c r="E42" s="548"/>
      <c r="F42" s="549"/>
      <c r="G42" s="549"/>
    </row>
    <row r="43" spans="2:7" x14ac:dyDescent="0.25">
      <c r="B43" s="377">
        <v>22020401</v>
      </c>
      <c r="C43" s="378" t="s">
        <v>1153</v>
      </c>
      <c r="D43" s="740" t="s">
        <v>1304</v>
      </c>
      <c r="E43" s="551">
        <v>723650</v>
      </c>
      <c r="F43" s="552">
        <v>1988000</v>
      </c>
      <c r="G43" s="552"/>
    </row>
    <row r="44" spans="2:7" x14ac:dyDescent="0.25">
      <c r="B44" s="377">
        <v>22020402</v>
      </c>
      <c r="C44" s="378" t="s">
        <v>1154</v>
      </c>
      <c r="D44" s="740" t="s">
        <v>1305</v>
      </c>
      <c r="E44" s="551">
        <v>214770</v>
      </c>
      <c r="F44" s="552">
        <v>494230</v>
      </c>
      <c r="G44" s="552"/>
    </row>
    <row r="45" spans="2:7" x14ac:dyDescent="0.25">
      <c r="B45" s="377">
        <v>22020403</v>
      </c>
      <c r="C45" s="378" t="s">
        <v>1155</v>
      </c>
      <c r="D45" s="740" t="s">
        <v>1306</v>
      </c>
      <c r="E45" s="551"/>
      <c r="F45" s="552">
        <v>0</v>
      </c>
      <c r="G45" s="552"/>
    </row>
    <row r="46" spans="2:7" x14ac:dyDescent="0.25">
      <c r="B46" s="377">
        <v>22020404</v>
      </c>
      <c r="C46" s="378" t="s">
        <v>1156</v>
      </c>
      <c r="D46" s="740" t="s">
        <v>1307</v>
      </c>
      <c r="E46" s="551">
        <v>576950</v>
      </c>
      <c r="F46" s="552">
        <v>629000</v>
      </c>
      <c r="G46" s="552"/>
    </row>
    <row r="47" spans="2:7" ht="15.75" thickBot="1" x14ac:dyDescent="0.3">
      <c r="B47" s="377">
        <v>22020405</v>
      </c>
      <c r="C47" s="378" t="s">
        <v>1157</v>
      </c>
      <c r="D47" s="740" t="s">
        <v>1308</v>
      </c>
      <c r="E47" s="551">
        <v>36400</v>
      </c>
      <c r="F47" s="552">
        <v>36400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1551770</v>
      </c>
      <c r="F56" s="560">
        <f>SUM(F43:F55)</f>
        <v>3147630</v>
      </c>
      <c r="G56" s="560"/>
    </row>
    <row r="57" spans="2:7" x14ac:dyDescent="0.25">
      <c r="B57" s="373">
        <v>22020500</v>
      </c>
      <c r="C57" s="374" t="s">
        <v>62</v>
      </c>
      <c r="D57" s="742"/>
      <c r="E57" s="548"/>
      <c r="F57" s="549"/>
      <c r="G57" s="549"/>
    </row>
    <row r="58" spans="2:7" x14ac:dyDescent="0.25">
      <c r="B58" s="377">
        <v>22020501</v>
      </c>
      <c r="C58" s="378" t="s">
        <v>1168</v>
      </c>
      <c r="D58" s="740" t="s">
        <v>1317</v>
      </c>
      <c r="E58" s="551">
        <v>218400</v>
      </c>
      <c r="F58" s="552">
        <v>218400</v>
      </c>
      <c r="G58" s="552"/>
    </row>
    <row r="59" spans="2:7" ht="15.75" thickBot="1" x14ac:dyDescent="0.3">
      <c r="B59" s="377">
        <v>22020502</v>
      </c>
      <c r="C59" s="378" t="s">
        <v>1169</v>
      </c>
      <c r="D59" s="740" t="s">
        <v>1318</v>
      </c>
      <c r="E59" s="551"/>
      <c r="F59" s="552">
        <v>0</v>
      </c>
      <c r="G59" s="552"/>
    </row>
    <row r="60" spans="2:7" ht="15.75" thickBot="1" x14ac:dyDescent="0.3">
      <c r="B60" s="384"/>
      <c r="C60" s="385" t="s">
        <v>1170</v>
      </c>
      <c r="D60" s="741">
        <v>0</v>
      </c>
      <c r="E60" s="560">
        <f>SUM(E58:E59)</f>
        <v>218400</v>
      </c>
      <c r="F60" s="560">
        <f>SUM(F58:F59)</f>
        <v>218400</v>
      </c>
      <c r="G60" s="560"/>
    </row>
    <row r="61" spans="2:7" x14ac:dyDescent="0.25">
      <c r="B61" s="373">
        <v>22020600</v>
      </c>
      <c r="C61" s="374" t="s">
        <v>64</v>
      </c>
      <c r="D61" s="742"/>
      <c r="E61" s="548"/>
      <c r="F61" s="549"/>
      <c r="G61" s="549"/>
    </row>
    <row r="62" spans="2:7" x14ac:dyDescent="0.25">
      <c r="B62" s="377">
        <v>22020601</v>
      </c>
      <c r="C62" s="378" t="s">
        <v>1171</v>
      </c>
      <c r="D62" s="740" t="s">
        <v>1319</v>
      </c>
      <c r="E62" s="551">
        <v>71890</v>
      </c>
      <c r="F62" s="552">
        <v>629890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v>218410</v>
      </c>
      <c r="F66" s="552">
        <v>395900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290300</v>
      </c>
      <c r="F69" s="560">
        <v>1025790</v>
      </c>
      <c r="G69" s="560"/>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x14ac:dyDescent="0.25">
      <c r="B74" s="377">
        <v>22020704</v>
      </c>
      <c r="C74" s="378" t="s">
        <v>1182</v>
      </c>
      <c r="D74" s="740" t="s">
        <v>1329</v>
      </c>
      <c r="E74" s="551">
        <v>36400</v>
      </c>
      <c r="F74" s="552">
        <v>80000</v>
      </c>
      <c r="G74" s="552"/>
    </row>
    <row r="75" spans="2:7" x14ac:dyDescent="0.25">
      <c r="B75" s="377">
        <v>22020705</v>
      </c>
      <c r="C75" s="378" t="s">
        <v>1183</v>
      </c>
      <c r="D75" s="740" t="s">
        <v>1330</v>
      </c>
      <c r="E75" s="551">
        <v>36400</v>
      </c>
      <c r="F75" s="552">
        <v>80000</v>
      </c>
      <c r="G75" s="552"/>
    </row>
    <row r="76" spans="2:7" ht="15.75" thickBot="1" x14ac:dyDescent="0.3">
      <c r="B76" s="377">
        <v>22020706</v>
      </c>
      <c r="C76" s="378" t="s">
        <v>1184</v>
      </c>
      <c r="D76" s="740" t="s">
        <v>1331</v>
      </c>
      <c r="E76" s="551">
        <v>36400</v>
      </c>
      <c r="F76" s="552">
        <v>80000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thickBot="1" x14ac:dyDescent="0.3">
      <c r="B80" s="384"/>
      <c r="C80" s="385" t="s">
        <v>1188</v>
      </c>
      <c r="D80" s="741">
        <v>0</v>
      </c>
      <c r="E80" s="559">
        <f>SUM(E71:E79)</f>
        <v>109200</v>
      </c>
      <c r="F80" s="560">
        <v>240000</v>
      </c>
      <c r="G80" s="560"/>
    </row>
    <row r="81" spans="2:7" hidden="1" x14ac:dyDescent="0.25">
      <c r="B81" s="373">
        <v>22020800</v>
      </c>
      <c r="C81" s="374" t="s">
        <v>68</v>
      </c>
      <c r="D81" s="742"/>
      <c r="E81" s="548"/>
      <c r="F81" s="549"/>
      <c r="G81" s="549"/>
    </row>
    <row r="82" spans="2:7" hidden="1" x14ac:dyDescent="0.25">
      <c r="B82" s="377">
        <v>22020801</v>
      </c>
      <c r="C82" s="378" t="s">
        <v>1189</v>
      </c>
      <c r="D82" s="740" t="s">
        <v>1335</v>
      </c>
      <c r="E82" s="551"/>
      <c r="F82" s="552">
        <v>480000</v>
      </c>
      <c r="G82" s="552"/>
    </row>
    <row r="83" spans="2:7" hidden="1" x14ac:dyDescent="0.25">
      <c r="B83" s="377">
        <v>22020802</v>
      </c>
      <c r="C83" s="378" t="s">
        <v>1190</v>
      </c>
      <c r="D83" s="740" t="s">
        <v>1336</v>
      </c>
      <c r="E83" s="551"/>
      <c r="F83" s="552">
        <v>0</v>
      </c>
      <c r="G83" s="552"/>
    </row>
    <row r="84" spans="2:7" hidden="1" x14ac:dyDescent="0.25">
      <c r="B84" s="377">
        <v>22020803</v>
      </c>
      <c r="C84" s="378" t="s">
        <v>1191</v>
      </c>
      <c r="D84" s="740" t="s">
        <v>1337</v>
      </c>
      <c r="E84" s="551"/>
      <c r="F84" s="552">
        <v>0</v>
      </c>
      <c r="G84" s="552"/>
    </row>
    <row r="85" spans="2:7" hidden="1" x14ac:dyDescent="0.25">
      <c r="B85" s="377">
        <v>22020804</v>
      </c>
      <c r="C85" s="378" t="s">
        <v>1192</v>
      </c>
      <c r="D85" s="740" t="s">
        <v>1338</v>
      </c>
      <c r="E85" s="551"/>
      <c r="F85" s="552">
        <v>0</v>
      </c>
      <c r="G85" s="552"/>
    </row>
    <row r="86" spans="2:7" hidden="1" x14ac:dyDescent="0.25">
      <c r="B86" s="377">
        <v>22020805</v>
      </c>
      <c r="C86" s="378" t="s">
        <v>1193</v>
      </c>
      <c r="D86" s="740" t="s">
        <v>1339</v>
      </c>
      <c r="E86" s="551"/>
      <c r="F86" s="552">
        <v>0</v>
      </c>
      <c r="G86" s="552"/>
    </row>
    <row r="87" spans="2:7" hidden="1" x14ac:dyDescent="0.25">
      <c r="B87" s="377">
        <v>22020806</v>
      </c>
      <c r="C87" s="378" t="s">
        <v>1194</v>
      </c>
      <c r="D87" s="740" t="s">
        <v>1340</v>
      </c>
      <c r="E87" s="551"/>
      <c r="F87" s="552">
        <v>0</v>
      </c>
      <c r="G87" s="552"/>
    </row>
    <row r="88" spans="2:7" ht="15.75" hidden="1" thickBot="1" x14ac:dyDescent="0.3">
      <c r="B88" s="384"/>
      <c r="C88" s="385" t="s">
        <v>1195</v>
      </c>
      <c r="D88" s="741">
        <v>0</v>
      </c>
      <c r="E88" s="559">
        <f>SUM(E82:E87)</f>
        <v>0</v>
      </c>
      <c r="F88" s="560">
        <v>480000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
        <v>1348</v>
      </c>
      <c r="E99" s="551">
        <v>127400</v>
      </c>
      <c r="F99" s="552">
        <v>350000</v>
      </c>
      <c r="G99" s="552"/>
    </row>
    <row r="100" spans="2:7" x14ac:dyDescent="0.25">
      <c r="B100" s="377">
        <v>22021002</v>
      </c>
      <c r="C100" s="378" t="s">
        <v>1205</v>
      </c>
      <c r="D100" s="740" t="s">
        <v>1349</v>
      </c>
      <c r="E100" s="551"/>
      <c r="F100" s="552">
        <v>0</v>
      </c>
      <c r="G100" s="552"/>
    </row>
    <row r="101" spans="2:7" x14ac:dyDescent="0.25">
      <c r="B101" s="377">
        <v>22021003</v>
      </c>
      <c r="C101" s="378" t="s">
        <v>1206</v>
      </c>
      <c r="D101" s="740" t="s">
        <v>1350</v>
      </c>
      <c r="E101" s="551">
        <v>655220</v>
      </c>
      <c r="F101" s="552">
        <v>2000000</v>
      </c>
      <c r="G101" s="552"/>
    </row>
    <row r="102" spans="2:7" hidden="1" x14ac:dyDescent="0.25">
      <c r="B102" s="377">
        <v>22021004</v>
      </c>
      <c r="C102" s="378" t="s">
        <v>1207</v>
      </c>
      <c r="D102" s="740" t="s">
        <v>1351</v>
      </c>
      <c r="E102" s="551"/>
      <c r="F102" s="552">
        <v>0</v>
      </c>
      <c r="G102" s="552"/>
    </row>
    <row r="103" spans="2:7" hidden="1" x14ac:dyDescent="0.25">
      <c r="B103" s="377">
        <v>22021006</v>
      </c>
      <c r="C103" s="378" t="s">
        <v>1208</v>
      </c>
      <c r="D103" s="740" t="s">
        <v>1352</v>
      </c>
      <c r="E103" s="551"/>
      <c r="F103" s="552">
        <v>0</v>
      </c>
      <c r="G103" s="552"/>
    </row>
    <row r="104" spans="2:7" ht="15.75" thickBot="1" x14ac:dyDescent="0.3">
      <c r="B104" s="377">
        <v>22021007</v>
      </c>
      <c r="C104" s="378" t="s">
        <v>1209</v>
      </c>
      <c r="D104" s="740" t="s">
        <v>1353</v>
      </c>
      <c r="E104" s="551">
        <v>11280</v>
      </c>
      <c r="F104" s="552">
        <v>50000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793900</v>
      </c>
      <c r="F113" s="560">
        <f>SUM(F99:F112)</f>
        <v>2400000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4619630</v>
      </c>
      <c r="F181" s="572">
        <v>10000000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rstPageNumber="236" fitToHeight="0" orientation="portrait" r:id="rId1"/>
  <headerFooter>
    <oddFooter>&amp;C&amp;"Rockwell,Bold"&amp;14&amp;P</oddFooter>
  </headerFooter>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1036</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hidden="1" x14ac:dyDescent="0.25">
      <c r="B8" s="368">
        <v>22020000</v>
      </c>
      <c r="C8" s="369" t="s">
        <v>1122</v>
      </c>
      <c r="D8" s="738"/>
      <c r="E8" s="562"/>
      <c r="F8" s="563"/>
      <c r="G8" s="563"/>
    </row>
    <row r="9" spans="2:7" hidden="1" x14ac:dyDescent="0.25">
      <c r="B9" s="373">
        <v>22020100</v>
      </c>
      <c r="C9" s="374" t="s">
        <v>54</v>
      </c>
      <c r="D9" s="739"/>
      <c r="E9" s="548"/>
      <c r="F9" s="549"/>
      <c r="G9" s="549"/>
    </row>
    <row r="10" spans="2:7" hidden="1" x14ac:dyDescent="0.25">
      <c r="B10" s="377">
        <v>22020101</v>
      </c>
      <c r="C10" s="378" t="s">
        <v>1123</v>
      </c>
      <c r="D10" s="740" t="s">
        <v>1277</v>
      </c>
      <c r="E10" s="551"/>
      <c r="F10" s="552">
        <v>0</v>
      </c>
      <c r="G10" s="552"/>
    </row>
    <row r="11" spans="2:7" hidden="1" x14ac:dyDescent="0.25">
      <c r="B11" s="377">
        <v>22020102</v>
      </c>
      <c r="C11" s="378" t="s">
        <v>1124</v>
      </c>
      <c r="D11" s="740" t="s">
        <v>1278</v>
      </c>
      <c r="E11" s="551"/>
      <c r="F11" s="552">
        <v>0</v>
      </c>
      <c r="G11" s="552"/>
    </row>
    <row r="12" spans="2:7" hidden="1" x14ac:dyDescent="0.25">
      <c r="B12" s="377">
        <v>22020103</v>
      </c>
      <c r="C12" s="378" t="s">
        <v>1125</v>
      </c>
      <c r="D12" s="740" t="s">
        <v>1279</v>
      </c>
      <c r="E12" s="551"/>
      <c r="F12" s="552">
        <v>0</v>
      </c>
      <c r="G12" s="552"/>
    </row>
    <row r="13" spans="2:7" hidden="1" x14ac:dyDescent="0.25">
      <c r="B13" s="377">
        <v>22020104</v>
      </c>
      <c r="C13" s="378" t="s">
        <v>1126</v>
      </c>
      <c r="D13" s="740" t="s">
        <v>1280</v>
      </c>
      <c r="E13" s="551"/>
      <c r="F13" s="552">
        <v>0</v>
      </c>
      <c r="G13" s="552"/>
    </row>
    <row r="14" spans="2:7" ht="15.75" hidden="1" thickBot="1" x14ac:dyDescent="0.3">
      <c r="B14" s="384"/>
      <c r="C14" s="385" t="s">
        <v>1127</v>
      </c>
      <c r="D14" s="741">
        <v>0</v>
      </c>
      <c r="E14" s="559">
        <f>SUM(E10:E13)</f>
        <v>0</v>
      </c>
      <c r="F14" s="560">
        <v>0</v>
      </c>
      <c r="G14" s="560"/>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hidden="1" x14ac:dyDescent="0.25">
      <c r="B27" s="373">
        <v>22020300</v>
      </c>
      <c r="C27" s="374" t="s">
        <v>58</v>
      </c>
      <c r="D27" s="742"/>
      <c r="E27" s="548"/>
      <c r="F27" s="549"/>
      <c r="G27" s="549"/>
    </row>
    <row r="28" spans="2:7" hidden="1" x14ac:dyDescent="0.25">
      <c r="B28" s="377">
        <v>22020301</v>
      </c>
      <c r="C28" s="378" t="s">
        <v>1139</v>
      </c>
      <c r="D28" s="740" t="s">
        <v>1291</v>
      </c>
      <c r="E28" s="551"/>
      <c r="F28" s="552">
        <v>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hidden="1" x14ac:dyDescent="0.25">
      <c r="B32" s="377">
        <v>22020305</v>
      </c>
      <c r="C32" s="378" t="s">
        <v>1143</v>
      </c>
      <c r="D32" s="740" t="s">
        <v>1295</v>
      </c>
      <c r="E32" s="551"/>
      <c r="F32" s="552">
        <v>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idden="1" x14ac:dyDescent="0.25">
      <c r="B37" s="377">
        <v>22020310</v>
      </c>
      <c r="C37" s="378" t="s">
        <v>1148</v>
      </c>
      <c r="D37" s="740" t="s">
        <v>1300</v>
      </c>
      <c r="E37" s="551"/>
      <c r="F37" s="552">
        <v>0</v>
      </c>
      <c r="G37" s="552"/>
    </row>
    <row r="38" spans="2:7" hidden="1" x14ac:dyDescent="0.25">
      <c r="B38" s="377">
        <v>22020311</v>
      </c>
      <c r="C38" s="378" t="s">
        <v>1149</v>
      </c>
      <c r="D38" s="740" t="s">
        <v>1301</v>
      </c>
      <c r="E38" s="551"/>
      <c r="F38" s="552">
        <v>0</v>
      </c>
      <c r="G38" s="552"/>
    </row>
    <row r="39" spans="2:7" hidden="1" x14ac:dyDescent="0.25">
      <c r="B39" s="377">
        <v>22020312</v>
      </c>
      <c r="C39" s="378" t="s">
        <v>1150</v>
      </c>
      <c r="D39" s="740" t="s">
        <v>1302</v>
      </c>
      <c r="E39" s="551"/>
      <c r="F39" s="552">
        <v>0</v>
      </c>
      <c r="G39" s="552"/>
    </row>
    <row r="40" spans="2:7" hidden="1" x14ac:dyDescent="0.25">
      <c r="B40" s="377">
        <v>22020313</v>
      </c>
      <c r="C40" s="378" t="s">
        <v>1151</v>
      </c>
      <c r="D40" s="740" t="s">
        <v>1303</v>
      </c>
      <c r="E40" s="551"/>
      <c r="F40" s="552">
        <v>0</v>
      </c>
      <c r="G40" s="552"/>
    </row>
    <row r="41" spans="2:7" ht="15.75" hidden="1" thickBot="1" x14ac:dyDescent="0.3">
      <c r="B41" s="384"/>
      <c r="C41" s="385" t="s">
        <v>1152</v>
      </c>
      <c r="D41" s="741">
        <v>0</v>
      </c>
      <c r="E41" s="560">
        <f>SUM(E28:E40)</f>
        <v>0</v>
      </c>
      <c r="F41" s="560">
        <f>SUM(F28:F40)</f>
        <v>0</v>
      </c>
      <c r="G41" s="560"/>
    </row>
    <row r="42" spans="2:7" x14ac:dyDescent="0.25">
      <c r="B42" s="373">
        <v>22020400</v>
      </c>
      <c r="C42" s="374" t="s">
        <v>60</v>
      </c>
      <c r="D42" s="742"/>
      <c r="E42" s="548"/>
      <c r="F42" s="549"/>
      <c r="G42" s="549"/>
    </row>
    <row r="43" spans="2:7" x14ac:dyDescent="0.25">
      <c r="B43" s="377">
        <v>22020401</v>
      </c>
      <c r="C43" s="378" t="s">
        <v>1153</v>
      </c>
      <c r="D43" s="740" t="s">
        <v>1304</v>
      </c>
      <c r="E43" s="551">
        <v>1427610</v>
      </c>
      <c r="F43" s="552">
        <v>0</v>
      </c>
      <c r="G43" s="552"/>
    </row>
    <row r="44" spans="2:7" ht="15.75" thickBot="1" x14ac:dyDescent="0.3">
      <c r="B44" s="377">
        <v>22020402</v>
      </c>
      <c r="C44" s="378" t="s">
        <v>1154</v>
      </c>
      <c r="D44" s="740" t="s">
        <v>1305</v>
      </c>
      <c r="E44" s="551">
        <v>475870</v>
      </c>
      <c r="F44" s="552">
        <v>0</v>
      </c>
      <c r="G44" s="552"/>
    </row>
    <row r="45" spans="2:7" ht="15.75" hidden="1" thickBot="1" x14ac:dyDescent="0.3">
      <c r="B45" s="377">
        <v>22020403</v>
      </c>
      <c r="C45" s="378" t="s">
        <v>1155</v>
      </c>
      <c r="D45" s="740" t="s">
        <v>1306</v>
      </c>
      <c r="E45" s="551"/>
      <c r="F45" s="552">
        <v>0</v>
      </c>
      <c r="G45" s="552"/>
    </row>
    <row r="46" spans="2:7" ht="15.75" hidden="1" thickBot="1" x14ac:dyDescent="0.3">
      <c r="B46" s="377">
        <v>22020404</v>
      </c>
      <c r="C46" s="378" t="s">
        <v>1156</v>
      </c>
      <c r="D46" s="740" t="s">
        <v>1307</v>
      </c>
      <c r="E46" s="551"/>
      <c r="F46" s="552">
        <v>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1903480</v>
      </c>
      <c r="F56" s="560">
        <f>SUM(F43:F55)</f>
        <v>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v>951740</v>
      </c>
      <c r="F58" s="552">
        <v>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951740</v>
      </c>
      <c r="F60" s="560">
        <f>SUM(F58:F59)</f>
        <v>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v>205510</v>
      </c>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205510</v>
      </c>
      <c r="F69" s="560">
        <f>SUM(F62:F68)</f>
        <v>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ht="15.75" thickBot="1" x14ac:dyDescent="0.3">
      <c r="B82" s="377">
        <v>22020801</v>
      </c>
      <c r="C82" s="378" t="s">
        <v>1189</v>
      </c>
      <c r="D82" s="740" t="s">
        <v>1335</v>
      </c>
      <c r="E82" s="551">
        <v>713800</v>
      </c>
      <c r="F82" s="552">
        <v>0</v>
      </c>
      <c r="G82" s="552"/>
    </row>
    <row r="83" spans="2:7" ht="15.75" hidden="1"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713800</v>
      </c>
      <c r="F88" s="560">
        <v>0</v>
      </c>
      <c r="G88" s="560"/>
    </row>
    <row r="89" spans="2:7" ht="15.75" hidden="1" thickBot="1" x14ac:dyDescent="0.3">
      <c r="B89" s="373">
        <v>22020900</v>
      </c>
      <c r="C89" s="374" t="s">
        <v>70</v>
      </c>
      <c r="D89" s="742"/>
      <c r="E89" s="548"/>
      <c r="F89" s="549"/>
      <c r="G89" s="549"/>
    </row>
    <row r="90" spans="2:7" ht="15.75" hidden="1" thickBot="1" x14ac:dyDescent="0.3">
      <c r="B90" s="377">
        <v>22020901</v>
      </c>
      <c r="C90" s="378" t="s">
        <v>1196</v>
      </c>
      <c r="D90" s="740" t="s">
        <v>1341</v>
      </c>
      <c r="E90" s="551"/>
      <c r="F90" s="552">
        <v>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ht="15.75" hidden="1" thickBot="1" x14ac:dyDescent="0.3">
      <c r="B98" s="373">
        <v>22021000</v>
      </c>
      <c r="C98" s="374" t="s">
        <v>72</v>
      </c>
      <c r="D98" s="742"/>
      <c r="E98" s="548"/>
      <c r="F98" s="549"/>
      <c r="G98" s="549"/>
    </row>
    <row r="99" spans="2:7" ht="15.75" hidden="1" thickBot="1" x14ac:dyDescent="0.3">
      <c r="B99" s="377">
        <v>22021001</v>
      </c>
      <c r="C99" s="378" t="s">
        <v>1204</v>
      </c>
      <c r="D99" s="740" t="s">
        <v>1348</v>
      </c>
      <c r="E99" s="551"/>
      <c r="F99" s="552">
        <v>0</v>
      </c>
      <c r="G99" s="552"/>
    </row>
    <row r="100" spans="2:7" ht="15.75" hidden="1" thickBot="1" x14ac:dyDescent="0.3">
      <c r="B100" s="377">
        <v>22021002</v>
      </c>
      <c r="C100" s="378" t="s">
        <v>1205</v>
      </c>
      <c r="D100" s="740" t="s">
        <v>1349</v>
      </c>
      <c r="E100" s="551"/>
      <c r="F100" s="552">
        <v>0</v>
      </c>
      <c r="G100" s="552"/>
    </row>
    <row r="101" spans="2:7" ht="15.75" hidden="1" thickBot="1" x14ac:dyDescent="0.3">
      <c r="B101" s="377">
        <v>22021003</v>
      </c>
      <c r="C101" s="378" t="s">
        <v>1206</v>
      </c>
      <c r="D101" s="740" t="s">
        <v>1350</v>
      </c>
      <c r="E101" s="551"/>
      <c r="F101" s="552">
        <v>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hidden="1" thickBot="1" x14ac:dyDescent="0.3">
      <c r="B113" s="384"/>
      <c r="C113" s="385" t="s">
        <v>1219</v>
      </c>
      <c r="D113" s="741">
        <v>0</v>
      </c>
      <c r="E113" s="560">
        <f>SUM(E99:E112)</f>
        <v>0</v>
      </c>
      <c r="F113" s="560">
        <f>SUM(F99:F112)</f>
        <v>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3774530</v>
      </c>
      <c r="F181" s="572">
        <v>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1" bestFit="1" customWidth="1"/>
    <col min="2" max="2" width="16.140625" customWidth="1"/>
    <col min="3" max="3" width="65.28515625" customWidth="1"/>
    <col min="4" max="4" width="23.28515625" hidden="1" customWidth="1"/>
    <col min="5" max="6" width="17.7109375" customWidth="1"/>
    <col min="7" max="7" width="16.140625" customWidth="1"/>
    <col min="40" max="40" width="13" customWidth="1"/>
    <col min="41" max="41" width="16.140625" customWidth="1"/>
    <col min="42" max="42" width="96.5703125" bestFit="1" customWidth="1"/>
    <col min="43" max="44" width="17.28515625" bestFit="1" customWidth="1"/>
    <col min="45" max="45" width="20.28515625" bestFit="1" customWidth="1"/>
    <col min="46" max="46" width="23.85546875" bestFit="1" customWidth="1"/>
    <col min="47" max="47" width="26" bestFit="1" customWidth="1"/>
    <col min="48" max="48" width="18.7109375" bestFit="1" customWidth="1"/>
    <col min="49" max="49" width="10.7109375" bestFit="1" customWidth="1"/>
  </cols>
  <sheetData>
    <row r="1" spans="1:7" s="137" customFormat="1" ht="27" customHeight="1" x14ac:dyDescent="0.5">
      <c r="B1" s="1001" t="s">
        <v>0</v>
      </c>
      <c r="C1" s="1001"/>
      <c r="D1" s="1001"/>
      <c r="E1" s="1001"/>
      <c r="F1" s="1001"/>
    </row>
    <row r="2" spans="1:7" s="344" customFormat="1" ht="36" x14ac:dyDescent="0.55000000000000004">
      <c r="B2" s="1002" t="s">
        <v>1037</v>
      </c>
      <c r="C2" s="1002"/>
      <c r="D2" s="1002"/>
      <c r="E2" s="1002"/>
      <c r="F2" s="1002"/>
    </row>
    <row r="3" spans="1:7" s="137" customFormat="1" x14ac:dyDescent="0.25">
      <c r="B3" s="734"/>
      <c r="C3" s="734"/>
      <c r="D3" s="734"/>
      <c r="E3" s="734"/>
      <c r="F3" s="734"/>
    </row>
    <row r="4" spans="1:7" ht="27" thickBot="1" x14ac:dyDescent="0.45">
      <c r="A4" s="486"/>
      <c r="B4" s="1005" t="s">
        <v>1275</v>
      </c>
      <c r="C4" s="1005"/>
      <c r="D4" s="1005"/>
      <c r="E4" s="1005"/>
      <c r="F4" s="1005"/>
    </row>
    <row r="5" spans="1:7" ht="38.25" x14ac:dyDescent="0.25">
      <c r="A5" s="486"/>
      <c r="B5" s="991" t="s">
        <v>2</v>
      </c>
      <c r="C5" s="991" t="s">
        <v>3</v>
      </c>
      <c r="D5" s="422"/>
      <c r="E5" s="363" t="s">
        <v>530</v>
      </c>
      <c r="F5" s="364" t="s">
        <v>1703</v>
      </c>
      <c r="G5" s="364" t="s">
        <v>1721</v>
      </c>
    </row>
    <row r="6" spans="1:7" ht="15.75" customHeight="1" thickBot="1" x14ac:dyDescent="0.3">
      <c r="A6" s="486"/>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x14ac:dyDescent="0.25">
      <c r="B9" s="373">
        <v>22020100</v>
      </c>
      <c r="C9" s="374" t="s">
        <v>54</v>
      </c>
      <c r="D9" s="739"/>
      <c r="E9" s="548"/>
      <c r="F9" s="549"/>
      <c r="G9" s="549"/>
    </row>
    <row r="10" spans="1:7" ht="15.75" customHeight="1" x14ac:dyDescent="0.25">
      <c r="A10" s="502"/>
      <c r="B10" s="377">
        <v>22020101</v>
      </c>
      <c r="C10" s="378" t="s">
        <v>1123</v>
      </c>
      <c r="D10" s="740" t="s">
        <v>1277</v>
      </c>
      <c r="E10" s="551">
        <v>252150</v>
      </c>
      <c r="F10" s="552">
        <v>1000000</v>
      </c>
      <c r="G10" s="552"/>
    </row>
    <row r="11" spans="1:7" ht="15.75" thickBot="1" x14ac:dyDescent="0.3">
      <c r="A11" s="502"/>
      <c r="B11" s="377">
        <v>22020102</v>
      </c>
      <c r="C11" s="378" t="s">
        <v>1124</v>
      </c>
      <c r="D11" s="740" t="s">
        <v>1278</v>
      </c>
      <c r="E11" s="551">
        <v>151290</v>
      </c>
      <c r="F11" s="552">
        <v>600000</v>
      </c>
      <c r="G11" s="552"/>
    </row>
    <row r="12" spans="1:7" ht="15.75" hidden="1" customHeight="1" x14ac:dyDescent="0.25">
      <c r="A12" s="502"/>
      <c r="B12" s="377">
        <v>22020103</v>
      </c>
      <c r="C12" s="378" t="s">
        <v>1125</v>
      </c>
      <c r="D12" s="740" t="s">
        <v>1279</v>
      </c>
      <c r="E12" s="551"/>
      <c r="F12" s="552">
        <v>0</v>
      </c>
      <c r="G12" s="552"/>
    </row>
    <row r="13" spans="1:7" ht="15.75" hidden="1" thickBot="1" x14ac:dyDescent="0.3">
      <c r="A13" s="502"/>
      <c r="B13" s="377">
        <v>22020104</v>
      </c>
      <c r="C13" s="378" t="s">
        <v>1126</v>
      </c>
      <c r="D13" s="740" t="s">
        <v>1280</v>
      </c>
      <c r="E13" s="551"/>
      <c r="F13" s="552">
        <v>0</v>
      </c>
      <c r="G13" s="552"/>
    </row>
    <row r="14" spans="1:7" s="493" customFormat="1" ht="16.5" customHeight="1" thickBot="1" x14ac:dyDescent="0.3">
      <c r="A14" s="509"/>
      <c r="B14" s="384"/>
      <c r="C14" s="385" t="s">
        <v>1127</v>
      </c>
      <c r="D14" s="741">
        <v>0</v>
      </c>
      <c r="E14" s="559">
        <f>SUM(E10:E13)</f>
        <v>403440</v>
      </c>
      <c r="F14" s="560">
        <v>1600000</v>
      </c>
      <c r="G14" s="560"/>
    </row>
    <row r="15" spans="1:7" s="493" customFormat="1" hidden="1" x14ac:dyDescent="0.25">
      <c r="A15" s="509"/>
      <c r="B15" s="373">
        <v>22020200</v>
      </c>
      <c r="C15" s="374" t="s">
        <v>56</v>
      </c>
      <c r="D15" s="742"/>
      <c r="E15" s="548"/>
      <c r="F15" s="549"/>
      <c r="G15" s="549"/>
    </row>
    <row r="16" spans="1:7" ht="15.75" hidden="1" customHeight="1" x14ac:dyDescent="0.25">
      <c r="A16" s="502"/>
      <c r="B16" s="377">
        <v>22020201</v>
      </c>
      <c r="C16" s="378" t="s">
        <v>1128</v>
      </c>
      <c r="D16" s="740" t="s">
        <v>1281</v>
      </c>
      <c r="E16" s="551"/>
      <c r="F16" s="552">
        <v>0</v>
      </c>
      <c r="G16" s="552"/>
    </row>
    <row r="17" spans="1:7" hidden="1" x14ac:dyDescent="0.25">
      <c r="A17" s="502"/>
      <c r="B17" s="377">
        <v>22020202</v>
      </c>
      <c r="C17" s="378" t="s">
        <v>1129</v>
      </c>
      <c r="D17" s="740" t="s">
        <v>1282</v>
      </c>
      <c r="E17" s="551"/>
      <c r="F17" s="552">
        <v>0</v>
      </c>
      <c r="G17" s="552"/>
    </row>
    <row r="18" spans="1:7" ht="15.75" hidden="1" customHeight="1" x14ac:dyDescent="0.25">
      <c r="A18" s="502"/>
      <c r="B18" s="377">
        <v>22020203</v>
      </c>
      <c r="C18" s="378" t="s">
        <v>1130</v>
      </c>
      <c r="D18" s="740" t="s">
        <v>1283</v>
      </c>
      <c r="E18" s="551"/>
      <c r="F18" s="552">
        <v>0</v>
      </c>
      <c r="G18" s="552"/>
    </row>
    <row r="19" spans="1:7" hidden="1" x14ac:dyDescent="0.25">
      <c r="A19" s="502"/>
      <c r="B19" s="377">
        <v>22020204</v>
      </c>
      <c r="C19" s="378" t="s">
        <v>1131</v>
      </c>
      <c r="D19" s="740" t="s">
        <v>1284</v>
      </c>
      <c r="E19" s="551"/>
      <c r="F19" s="552">
        <v>0</v>
      </c>
      <c r="G19" s="552"/>
    </row>
    <row r="20" spans="1:7" ht="15.75" hidden="1" customHeight="1" x14ac:dyDescent="0.25">
      <c r="A20" s="502"/>
      <c r="B20" s="377">
        <v>22020205</v>
      </c>
      <c r="C20" s="378" t="s">
        <v>1132</v>
      </c>
      <c r="D20" s="740" t="s">
        <v>1285</v>
      </c>
      <c r="E20" s="551"/>
      <c r="F20" s="552">
        <v>0</v>
      </c>
      <c r="G20" s="552"/>
    </row>
    <row r="21" spans="1:7" hidden="1" x14ac:dyDescent="0.25">
      <c r="A21" s="502"/>
      <c r="B21" s="377">
        <v>22020206</v>
      </c>
      <c r="C21" s="378" t="s">
        <v>1133</v>
      </c>
      <c r="D21" s="740" t="s">
        <v>1286</v>
      </c>
      <c r="E21" s="551"/>
      <c r="F21" s="552">
        <v>0</v>
      </c>
      <c r="G21" s="552"/>
    </row>
    <row r="22" spans="1:7" ht="15.75" hidden="1" customHeight="1" x14ac:dyDescent="0.25">
      <c r="A22" s="502"/>
      <c r="B22" s="377">
        <v>22020207</v>
      </c>
      <c r="C22" s="378" t="s">
        <v>1134</v>
      </c>
      <c r="D22" s="740" t="s">
        <v>1287</v>
      </c>
      <c r="E22" s="551"/>
      <c r="F22" s="552">
        <v>0</v>
      </c>
      <c r="G22" s="552"/>
    </row>
    <row r="23" spans="1:7" hidden="1" x14ac:dyDescent="0.25">
      <c r="A23" s="502"/>
      <c r="B23" s="377">
        <v>22020208</v>
      </c>
      <c r="C23" s="378" t="s">
        <v>1135</v>
      </c>
      <c r="D23" s="740" t="s">
        <v>1288</v>
      </c>
      <c r="E23" s="551"/>
      <c r="F23" s="552">
        <v>0</v>
      </c>
      <c r="G23" s="552"/>
    </row>
    <row r="24" spans="1:7" ht="15.75" hidden="1" customHeight="1" x14ac:dyDescent="0.25">
      <c r="A24" s="502"/>
      <c r="B24" s="377">
        <v>22020209</v>
      </c>
      <c r="C24" s="378" t="s">
        <v>1136</v>
      </c>
      <c r="D24" s="740" t="s">
        <v>1289</v>
      </c>
      <c r="E24" s="551"/>
      <c r="F24" s="552">
        <v>0</v>
      </c>
      <c r="G24" s="552"/>
    </row>
    <row r="25" spans="1:7" hidden="1" x14ac:dyDescent="0.25">
      <c r="A25" s="502"/>
      <c r="B25" s="377">
        <v>22020210</v>
      </c>
      <c r="C25" s="378" t="s">
        <v>1137</v>
      </c>
      <c r="D25" s="740" t="s">
        <v>1290</v>
      </c>
      <c r="E25" s="551"/>
      <c r="F25" s="552">
        <v>0</v>
      </c>
      <c r="G25" s="552"/>
    </row>
    <row r="26" spans="1:7" s="493" customFormat="1" ht="16.5" hidden="1" customHeight="1" thickBot="1" x14ac:dyDescent="0.3">
      <c r="A26" s="509"/>
      <c r="B26" s="384"/>
      <c r="C26" s="385" t="s">
        <v>1138</v>
      </c>
      <c r="D26" s="741">
        <v>0</v>
      </c>
      <c r="E26" s="559">
        <f>SUM(E16:E25)</f>
        <v>0</v>
      </c>
      <c r="F26" s="560">
        <v>0</v>
      </c>
      <c r="G26" s="560"/>
    </row>
    <row r="27" spans="1:7" s="493" customFormat="1" x14ac:dyDescent="0.25">
      <c r="A27" s="509"/>
      <c r="B27" s="373">
        <v>22020300</v>
      </c>
      <c r="C27" s="374" t="s">
        <v>58</v>
      </c>
      <c r="D27" s="742"/>
      <c r="E27" s="548"/>
      <c r="F27" s="549"/>
      <c r="G27" s="549"/>
    </row>
    <row r="28" spans="1:7" ht="15.75" customHeight="1" x14ac:dyDescent="0.25">
      <c r="A28" s="502"/>
      <c r="B28" s="377">
        <v>22020301</v>
      </c>
      <c r="C28" s="378" t="s">
        <v>1139</v>
      </c>
      <c r="D28" s="740" t="s">
        <v>1291</v>
      </c>
      <c r="E28" s="551">
        <v>882520</v>
      </c>
      <c r="F28" s="552">
        <v>1500000</v>
      </c>
      <c r="G28" s="552"/>
    </row>
    <row r="29" spans="1:7" hidden="1" x14ac:dyDescent="0.25">
      <c r="A29" s="502"/>
      <c r="B29" s="377">
        <v>22020302</v>
      </c>
      <c r="C29" s="378" t="s">
        <v>1140</v>
      </c>
      <c r="D29" s="740" t="s">
        <v>1292</v>
      </c>
      <c r="E29" s="551"/>
      <c r="F29" s="552">
        <v>0</v>
      </c>
      <c r="G29" s="552"/>
    </row>
    <row r="30" spans="1:7" ht="15.75" hidden="1" customHeight="1" x14ac:dyDescent="0.25">
      <c r="A30" s="502"/>
      <c r="B30" s="377">
        <v>22020303</v>
      </c>
      <c r="C30" s="378" t="s">
        <v>1141</v>
      </c>
      <c r="D30" s="740" t="s">
        <v>1293</v>
      </c>
      <c r="E30" s="551"/>
      <c r="F30" s="552">
        <v>0</v>
      </c>
      <c r="G30" s="552"/>
    </row>
    <row r="31" spans="1:7" hidden="1" x14ac:dyDescent="0.25">
      <c r="A31" s="502"/>
      <c r="B31" s="377">
        <v>22020304</v>
      </c>
      <c r="C31" s="378" t="s">
        <v>1142</v>
      </c>
      <c r="D31" s="740" t="s">
        <v>1294</v>
      </c>
      <c r="E31" s="551"/>
      <c r="F31" s="552">
        <v>0</v>
      </c>
      <c r="G31" s="552"/>
    </row>
    <row r="32" spans="1:7" ht="15.75" customHeight="1" thickBot="1" x14ac:dyDescent="0.3">
      <c r="A32" s="502"/>
      <c r="B32" s="377">
        <v>22020305</v>
      </c>
      <c r="C32" s="378" t="s">
        <v>1143</v>
      </c>
      <c r="D32" s="740" t="s">
        <v>1295</v>
      </c>
      <c r="E32" s="551">
        <v>579940</v>
      </c>
      <c r="F32" s="552">
        <v>2300000</v>
      </c>
      <c r="G32" s="552"/>
    </row>
    <row r="33" spans="1:7" ht="15.75" hidden="1" thickBot="1" x14ac:dyDescent="0.3">
      <c r="A33" s="502"/>
      <c r="B33" s="377">
        <v>22020306</v>
      </c>
      <c r="C33" s="378" t="s">
        <v>1144</v>
      </c>
      <c r="D33" s="740" t="s">
        <v>1296</v>
      </c>
      <c r="E33" s="551"/>
      <c r="F33" s="552">
        <v>0</v>
      </c>
      <c r="G33" s="552"/>
    </row>
    <row r="34" spans="1:7" ht="15.75" hidden="1" customHeight="1" x14ac:dyDescent="0.25">
      <c r="A34" s="502"/>
      <c r="B34" s="377">
        <v>22020307</v>
      </c>
      <c r="C34" s="378" t="s">
        <v>1145</v>
      </c>
      <c r="D34" s="740" t="s">
        <v>1297</v>
      </c>
      <c r="E34" s="551"/>
      <c r="F34" s="552">
        <v>0</v>
      </c>
      <c r="G34" s="552"/>
    </row>
    <row r="35" spans="1:7" ht="15.75" hidden="1" thickBot="1" x14ac:dyDescent="0.3">
      <c r="A35" s="502"/>
      <c r="B35" s="377">
        <v>22020308</v>
      </c>
      <c r="C35" s="378" t="s">
        <v>1146</v>
      </c>
      <c r="D35" s="740" t="s">
        <v>1298</v>
      </c>
      <c r="E35" s="551"/>
      <c r="F35" s="552">
        <v>0</v>
      </c>
      <c r="G35" s="552"/>
    </row>
    <row r="36" spans="1:7" ht="15.75" hidden="1" customHeight="1" x14ac:dyDescent="0.25">
      <c r="A36" s="502"/>
      <c r="B36" s="377">
        <v>22020309</v>
      </c>
      <c r="C36" s="378" t="s">
        <v>1147</v>
      </c>
      <c r="D36" s="740" t="s">
        <v>1299</v>
      </c>
      <c r="E36" s="551"/>
      <c r="F36" s="552">
        <v>0</v>
      </c>
      <c r="G36" s="552"/>
    </row>
    <row r="37" spans="1:7" ht="15.75" hidden="1" thickBot="1" x14ac:dyDescent="0.3">
      <c r="A37" s="502"/>
      <c r="B37" s="377">
        <v>22020310</v>
      </c>
      <c r="C37" s="378" t="s">
        <v>1148</v>
      </c>
      <c r="D37" s="740" t="s">
        <v>1300</v>
      </c>
      <c r="E37" s="551"/>
      <c r="F37" s="552">
        <v>0</v>
      </c>
      <c r="G37" s="552"/>
    </row>
    <row r="38" spans="1:7" ht="15.75" hidden="1" customHeight="1" x14ac:dyDescent="0.25">
      <c r="A38" s="502"/>
      <c r="B38" s="377">
        <v>22020311</v>
      </c>
      <c r="C38" s="378" t="s">
        <v>1149</v>
      </c>
      <c r="D38" s="740" t="s">
        <v>1301</v>
      </c>
      <c r="E38" s="551"/>
      <c r="F38" s="552">
        <v>0</v>
      </c>
      <c r="G38" s="552"/>
    </row>
    <row r="39" spans="1:7" ht="15.75" hidden="1" thickBot="1" x14ac:dyDescent="0.3">
      <c r="A39" s="502"/>
      <c r="B39" s="377">
        <v>22020312</v>
      </c>
      <c r="C39" s="378" t="s">
        <v>1150</v>
      </c>
      <c r="D39" s="740" t="s">
        <v>1302</v>
      </c>
      <c r="E39" s="551"/>
      <c r="F39" s="552">
        <v>0</v>
      </c>
      <c r="G39" s="552"/>
    </row>
    <row r="40" spans="1:7" ht="16.5" hidden="1" customHeight="1" thickBot="1" x14ac:dyDescent="0.3">
      <c r="A40" s="502"/>
      <c r="B40" s="377">
        <v>22020313</v>
      </c>
      <c r="C40" s="378" t="s">
        <v>1151</v>
      </c>
      <c r="D40" s="740" t="s">
        <v>1303</v>
      </c>
      <c r="E40" s="551"/>
      <c r="F40" s="552">
        <v>0</v>
      </c>
      <c r="G40" s="552"/>
    </row>
    <row r="41" spans="1:7" s="493" customFormat="1" ht="15.75" thickBot="1" x14ac:dyDescent="0.3">
      <c r="A41" s="509"/>
      <c r="B41" s="384"/>
      <c r="C41" s="385" t="s">
        <v>1152</v>
      </c>
      <c r="D41" s="741">
        <v>0</v>
      </c>
      <c r="E41" s="559">
        <f>SUM(E28:E40)</f>
        <v>1462460</v>
      </c>
      <c r="F41" s="560">
        <v>3800000</v>
      </c>
      <c r="G41" s="560"/>
    </row>
    <row r="42" spans="1:7" s="493" customFormat="1" ht="15.75" customHeight="1" x14ac:dyDescent="0.25">
      <c r="A42" s="509"/>
      <c r="B42" s="373">
        <v>22020400</v>
      </c>
      <c r="C42" s="374" t="s">
        <v>60</v>
      </c>
      <c r="D42" s="742"/>
      <c r="E42" s="548"/>
      <c r="F42" s="549"/>
      <c r="G42" s="549"/>
    </row>
    <row r="43" spans="1:7" x14ac:dyDescent="0.25">
      <c r="A43" s="502"/>
      <c r="B43" s="377">
        <v>22020401</v>
      </c>
      <c r="C43" s="378" t="s">
        <v>1153</v>
      </c>
      <c r="D43" s="740" t="s">
        <v>1304</v>
      </c>
      <c r="E43" s="551">
        <v>529500</v>
      </c>
      <c r="F43" s="552">
        <v>3100000</v>
      </c>
      <c r="G43" s="552"/>
    </row>
    <row r="44" spans="1:7" ht="15.75" customHeight="1" x14ac:dyDescent="0.25">
      <c r="A44" s="502"/>
      <c r="B44" s="377">
        <v>22020402</v>
      </c>
      <c r="C44" s="378" t="s">
        <v>1154</v>
      </c>
      <c r="D44" s="740" t="s">
        <v>1305</v>
      </c>
      <c r="E44" s="551">
        <v>630370</v>
      </c>
      <c r="F44" s="552">
        <v>2500000</v>
      </c>
      <c r="G44" s="552"/>
    </row>
    <row r="45" spans="1:7" ht="15.75" thickBot="1" x14ac:dyDescent="0.3">
      <c r="A45" s="502"/>
      <c r="B45" s="377">
        <v>22020403</v>
      </c>
      <c r="C45" s="378" t="s">
        <v>1155</v>
      </c>
      <c r="D45" s="740" t="s">
        <v>1306</v>
      </c>
      <c r="E45" s="551">
        <v>252150</v>
      </c>
      <c r="F45" s="552">
        <v>1000000</v>
      </c>
      <c r="G45" s="552"/>
    </row>
    <row r="46" spans="1:7" ht="15.75" hidden="1" customHeight="1" x14ac:dyDescent="0.25">
      <c r="A46" s="502"/>
      <c r="B46" s="377">
        <v>22020404</v>
      </c>
      <c r="C46" s="378" t="s">
        <v>1156</v>
      </c>
      <c r="D46" s="740" t="s">
        <v>1307</v>
      </c>
      <c r="E46" s="551"/>
      <c r="F46" s="552">
        <v>0</v>
      </c>
      <c r="G46" s="552"/>
    </row>
    <row r="47" spans="1:7" ht="15.75" hidden="1" thickBot="1" x14ac:dyDescent="0.3">
      <c r="A47" s="502"/>
      <c r="B47" s="377">
        <v>22020405</v>
      </c>
      <c r="C47" s="378" t="s">
        <v>1157</v>
      </c>
      <c r="D47" s="740" t="s">
        <v>1308</v>
      </c>
      <c r="E47" s="551"/>
      <c r="F47" s="552">
        <v>0</v>
      </c>
      <c r="G47" s="552"/>
    </row>
    <row r="48" spans="1:7" ht="15.75" hidden="1" customHeight="1" x14ac:dyDescent="0.25">
      <c r="A48" s="502"/>
      <c r="B48" s="377">
        <v>22020406</v>
      </c>
      <c r="C48" s="378" t="s">
        <v>1158</v>
      </c>
      <c r="D48" s="740" t="s">
        <v>1309</v>
      </c>
      <c r="E48" s="551"/>
      <c r="F48" s="552">
        <v>0</v>
      </c>
      <c r="G48" s="552"/>
    </row>
    <row r="49" spans="1:7" ht="15.75" hidden="1" thickBot="1" x14ac:dyDescent="0.3">
      <c r="A49" s="502"/>
      <c r="B49" s="377">
        <v>22020407</v>
      </c>
      <c r="C49" s="378" t="s">
        <v>1159</v>
      </c>
      <c r="D49" s="740" t="s">
        <v>1310</v>
      </c>
      <c r="E49" s="551"/>
      <c r="F49" s="552">
        <v>0</v>
      </c>
      <c r="G49" s="552"/>
    </row>
    <row r="50" spans="1:7" ht="15.75" hidden="1" customHeight="1" x14ac:dyDescent="0.25">
      <c r="A50" s="502"/>
      <c r="B50" s="377">
        <v>22020408</v>
      </c>
      <c r="C50" s="378" t="s">
        <v>1161</v>
      </c>
      <c r="D50" s="740" t="s">
        <v>1311</v>
      </c>
      <c r="E50" s="551"/>
      <c r="F50" s="552">
        <v>0</v>
      </c>
      <c r="G50" s="552"/>
    </row>
    <row r="51" spans="1:7" ht="15.75" hidden="1" thickBot="1" x14ac:dyDescent="0.3">
      <c r="A51" s="502"/>
      <c r="B51" s="377">
        <v>22020409</v>
      </c>
      <c r="C51" s="378" t="s">
        <v>1162</v>
      </c>
      <c r="D51" s="740" t="s">
        <v>1312</v>
      </c>
      <c r="E51" s="551"/>
      <c r="F51" s="552">
        <v>0</v>
      </c>
      <c r="G51" s="552"/>
    </row>
    <row r="52" spans="1:7" ht="15.75" hidden="1" customHeight="1" x14ac:dyDescent="0.25">
      <c r="A52" s="502"/>
      <c r="B52" s="377">
        <v>22020410</v>
      </c>
      <c r="C52" s="378" t="s">
        <v>1163</v>
      </c>
      <c r="D52" s="740" t="s">
        <v>1313</v>
      </c>
      <c r="E52" s="551"/>
      <c r="F52" s="552">
        <v>0</v>
      </c>
      <c r="G52" s="552"/>
    </row>
    <row r="53" spans="1:7" ht="15.75" hidden="1" thickBot="1" x14ac:dyDescent="0.3">
      <c r="A53" s="502"/>
      <c r="B53" s="377">
        <v>22020411</v>
      </c>
      <c r="C53" s="378" t="s">
        <v>1164</v>
      </c>
      <c r="D53" s="740" t="s">
        <v>1314</v>
      </c>
      <c r="E53" s="551"/>
      <c r="F53" s="552">
        <v>0</v>
      </c>
      <c r="G53" s="552"/>
    </row>
    <row r="54" spans="1:7" ht="15.75" hidden="1" customHeight="1" x14ac:dyDescent="0.25">
      <c r="A54" s="502"/>
      <c r="B54" s="377">
        <v>22020412</v>
      </c>
      <c r="C54" s="378" t="s">
        <v>1165</v>
      </c>
      <c r="D54" s="740" t="s">
        <v>1315</v>
      </c>
      <c r="E54" s="551"/>
      <c r="F54" s="552">
        <v>0</v>
      </c>
      <c r="G54" s="552"/>
    </row>
    <row r="55" spans="1:7" ht="15.75" hidden="1" thickBot="1" x14ac:dyDescent="0.3">
      <c r="A55" s="502"/>
      <c r="B55" s="377">
        <v>22020413</v>
      </c>
      <c r="C55" s="378" t="s">
        <v>1166</v>
      </c>
      <c r="D55" s="740" t="s">
        <v>1316</v>
      </c>
      <c r="E55" s="551"/>
      <c r="F55" s="552">
        <v>0</v>
      </c>
      <c r="G55" s="552"/>
    </row>
    <row r="56" spans="1:7" s="493" customFormat="1" ht="16.5" customHeight="1" thickBot="1" x14ac:dyDescent="0.3">
      <c r="A56" s="509"/>
      <c r="B56" s="384"/>
      <c r="C56" s="385" t="s">
        <v>1167</v>
      </c>
      <c r="D56" s="741">
        <v>0</v>
      </c>
      <c r="E56" s="559">
        <f>SUM(E43:E55)</f>
        <v>1412020</v>
      </c>
      <c r="F56" s="560">
        <v>6600000</v>
      </c>
      <c r="G56" s="560"/>
    </row>
    <row r="57" spans="1:7" s="493" customFormat="1" x14ac:dyDescent="0.25">
      <c r="A57" s="509"/>
      <c r="B57" s="373">
        <v>22020500</v>
      </c>
      <c r="C57" s="374" t="s">
        <v>62</v>
      </c>
      <c r="D57" s="742"/>
      <c r="E57" s="548"/>
      <c r="F57" s="549"/>
      <c r="G57" s="549"/>
    </row>
    <row r="58" spans="1:7" ht="15.75" hidden="1" customHeight="1" x14ac:dyDescent="0.25">
      <c r="A58" s="531"/>
      <c r="B58" s="377">
        <v>22020501</v>
      </c>
      <c r="C58" s="378" t="s">
        <v>1168</v>
      </c>
      <c r="D58" s="740" t="s">
        <v>1317</v>
      </c>
      <c r="E58" s="551"/>
      <c r="F58" s="552">
        <v>0</v>
      </c>
      <c r="G58" s="552"/>
    </row>
    <row r="59" spans="1:7" hidden="1" x14ac:dyDescent="0.25">
      <c r="A59" s="502"/>
      <c r="B59" s="377">
        <v>22020502</v>
      </c>
      <c r="C59" s="378" t="s">
        <v>1169</v>
      </c>
      <c r="D59" s="740" t="s">
        <v>1318</v>
      </c>
      <c r="E59" s="551"/>
      <c r="F59" s="552">
        <v>0</v>
      </c>
      <c r="G59" s="552"/>
    </row>
    <row r="60" spans="1:7" s="493" customFormat="1" ht="16.5" hidden="1" customHeight="1" thickBot="1" x14ac:dyDescent="0.3">
      <c r="A60" s="509"/>
      <c r="B60" s="384"/>
      <c r="C60" s="385" t="s">
        <v>1170</v>
      </c>
      <c r="D60" s="741">
        <v>0</v>
      </c>
      <c r="E60" s="559">
        <f>SUM(E58:E59)</f>
        <v>0</v>
      </c>
      <c r="F60" s="560">
        <v>0</v>
      </c>
      <c r="G60" s="560"/>
    </row>
    <row r="61" spans="1:7" s="493" customFormat="1" hidden="1" x14ac:dyDescent="0.25">
      <c r="A61" s="509"/>
      <c r="B61" s="373">
        <v>22020600</v>
      </c>
      <c r="C61" s="374" t="s">
        <v>64</v>
      </c>
      <c r="D61" s="742"/>
      <c r="E61" s="548"/>
      <c r="F61" s="549"/>
      <c r="G61" s="549"/>
    </row>
    <row r="62" spans="1:7" ht="15.75" hidden="1" customHeight="1" x14ac:dyDescent="0.25">
      <c r="A62" s="502"/>
      <c r="B62" s="377">
        <v>22020601</v>
      </c>
      <c r="C62" s="378" t="s">
        <v>1171</v>
      </c>
      <c r="D62" s="740" t="s">
        <v>1319</v>
      </c>
      <c r="E62" s="551"/>
      <c r="F62" s="552">
        <v>0</v>
      </c>
      <c r="G62" s="552"/>
    </row>
    <row r="63" spans="1:7" hidden="1" x14ac:dyDescent="0.25">
      <c r="A63" s="502"/>
      <c r="B63" s="377">
        <v>22020602</v>
      </c>
      <c r="C63" s="378" t="s">
        <v>1172</v>
      </c>
      <c r="D63" s="740" t="s">
        <v>1320</v>
      </c>
      <c r="E63" s="551"/>
      <c r="F63" s="552">
        <v>0</v>
      </c>
      <c r="G63" s="552"/>
    </row>
    <row r="64" spans="1:7" ht="15.75" hidden="1" customHeight="1" x14ac:dyDescent="0.25">
      <c r="A64" s="502"/>
      <c r="B64" s="377">
        <v>22020603</v>
      </c>
      <c r="C64" s="378" t="s">
        <v>1173</v>
      </c>
      <c r="D64" s="740" t="s">
        <v>1321</v>
      </c>
      <c r="E64" s="551"/>
      <c r="F64" s="552">
        <v>0</v>
      </c>
      <c r="G64" s="552"/>
    </row>
    <row r="65" spans="1:7" hidden="1" x14ac:dyDescent="0.25">
      <c r="A65" s="502"/>
      <c r="B65" s="377">
        <v>22020604</v>
      </c>
      <c r="C65" s="378" t="s">
        <v>1174</v>
      </c>
      <c r="D65" s="740" t="s">
        <v>1322</v>
      </c>
      <c r="E65" s="551"/>
      <c r="F65" s="552">
        <v>0</v>
      </c>
      <c r="G65" s="552"/>
    </row>
    <row r="66" spans="1:7" ht="15.75" hidden="1" customHeight="1" x14ac:dyDescent="0.25">
      <c r="A66" s="502"/>
      <c r="B66" s="377">
        <v>22020605</v>
      </c>
      <c r="C66" s="378" t="s">
        <v>1175</v>
      </c>
      <c r="D66" s="740" t="s">
        <v>1323</v>
      </c>
      <c r="E66" s="551"/>
      <c r="F66" s="552">
        <v>0</v>
      </c>
      <c r="G66" s="552"/>
    </row>
    <row r="67" spans="1:7" hidden="1" x14ac:dyDescent="0.25">
      <c r="A67" s="502"/>
      <c r="B67" s="377">
        <v>22020606</v>
      </c>
      <c r="C67" s="378" t="s">
        <v>1176</v>
      </c>
      <c r="D67" s="740" t="s">
        <v>1324</v>
      </c>
      <c r="E67" s="551"/>
      <c r="F67" s="552">
        <v>0</v>
      </c>
      <c r="G67" s="552"/>
    </row>
    <row r="68" spans="1:7" ht="16.5" hidden="1" customHeight="1" thickBot="1" x14ac:dyDescent="0.3">
      <c r="A68" s="502"/>
      <c r="B68" s="377">
        <v>22020607</v>
      </c>
      <c r="C68" s="378" t="s">
        <v>1177</v>
      </c>
      <c r="D68" s="740" t="s">
        <v>1325</v>
      </c>
      <c r="E68" s="551"/>
      <c r="F68" s="552">
        <v>0</v>
      </c>
      <c r="G68" s="552"/>
    </row>
    <row r="69" spans="1:7" s="493" customFormat="1" ht="15.75" hidden="1" thickBot="1" x14ac:dyDescent="0.3">
      <c r="A69" s="509"/>
      <c r="B69" s="384"/>
      <c r="C69" s="385" t="s">
        <v>1178</v>
      </c>
      <c r="D69" s="741">
        <v>0</v>
      </c>
      <c r="E69" s="559">
        <f>SUM(E62:E68)</f>
        <v>0</v>
      </c>
      <c r="F69" s="560">
        <f>SUM(F62:F68)</f>
        <v>0</v>
      </c>
      <c r="G69" s="560"/>
    </row>
    <row r="70" spans="1:7" s="493" customFormat="1" ht="15.75" hidden="1" customHeight="1" x14ac:dyDescent="0.25">
      <c r="A70" s="509"/>
      <c r="B70" s="373">
        <v>22020700</v>
      </c>
      <c r="C70" s="374" t="s">
        <v>66</v>
      </c>
      <c r="D70" s="742"/>
      <c r="E70" s="548"/>
      <c r="F70" s="549"/>
      <c r="G70" s="549"/>
    </row>
    <row r="71" spans="1:7" s="493" customFormat="1" hidden="1" x14ac:dyDescent="0.2">
      <c r="A71" s="509"/>
      <c r="B71" s="377">
        <v>22020701</v>
      </c>
      <c r="C71" s="378" t="s">
        <v>1179</v>
      </c>
      <c r="D71" s="740" t="s">
        <v>1326</v>
      </c>
      <c r="E71" s="551"/>
      <c r="F71" s="552">
        <v>0</v>
      </c>
      <c r="G71" s="552"/>
    </row>
    <row r="72" spans="1:7" ht="15.75" hidden="1" customHeight="1" x14ac:dyDescent="0.25">
      <c r="A72" s="502"/>
      <c r="B72" s="377">
        <v>22020702</v>
      </c>
      <c r="C72" s="378" t="s">
        <v>1180</v>
      </c>
      <c r="D72" s="740" t="s">
        <v>1327</v>
      </c>
      <c r="E72" s="551"/>
      <c r="F72" s="552">
        <v>0</v>
      </c>
      <c r="G72" s="552"/>
    </row>
    <row r="73" spans="1:7" hidden="1" x14ac:dyDescent="0.25">
      <c r="A73" s="502"/>
      <c r="B73" s="377">
        <v>22020703</v>
      </c>
      <c r="C73" s="378" t="s">
        <v>1181</v>
      </c>
      <c r="D73" s="740" t="s">
        <v>1328</v>
      </c>
      <c r="E73" s="551"/>
      <c r="F73" s="552">
        <v>0</v>
      </c>
      <c r="G73" s="552"/>
    </row>
    <row r="74" spans="1:7" ht="15.75" hidden="1" customHeight="1" x14ac:dyDescent="0.25">
      <c r="A74" s="502"/>
      <c r="B74" s="377">
        <v>22020704</v>
      </c>
      <c r="C74" s="378" t="s">
        <v>1182</v>
      </c>
      <c r="D74" s="740" t="s">
        <v>1329</v>
      </c>
      <c r="E74" s="551"/>
      <c r="F74" s="552">
        <v>0</v>
      </c>
      <c r="G74" s="552"/>
    </row>
    <row r="75" spans="1:7" hidden="1" x14ac:dyDescent="0.25">
      <c r="A75" s="502"/>
      <c r="B75" s="377">
        <v>22020705</v>
      </c>
      <c r="C75" s="378" t="s">
        <v>1183</v>
      </c>
      <c r="D75" s="740" t="s">
        <v>1330</v>
      </c>
      <c r="E75" s="551"/>
      <c r="F75" s="552">
        <v>0</v>
      </c>
      <c r="G75" s="552"/>
    </row>
    <row r="76" spans="1:7" ht="15.75" hidden="1" customHeight="1" x14ac:dyDescent="0.25">
      <c r="A76" s="502"/>
      <c r="B76" s="377">
        <v>22020706</v>
      </c>
      <c r="C76" s="378" t="s">
        <v>1184</v>
      </c>
      <c r="D76" s="740" t="s">
        <v>1331</v>
      </c>
      <c r="E76" s="551"/>
      <c r="F76" s="552">
        <v>0</v>
      </c>
      <c r="G76" s="552"/>
    </row>
    <row r="77" spans="1:7" hidden="1" x14ac:dyDescent="0.25">
      <c r="A77" s="502"/>
      <c r="B77" s="377">
        <v>22020707</v>
      </c>
      <c r="C77" s="378" t="s">
        <v>1185</v>
      </c>
      <c r="D77" s="740" t="s">
        <v>1332</v>
      </c>
      <c r="E77" s="551"/>
      <c r="F77" s="552">
        <v>0</v>
      </c>
      <c r="G77" s="552"/>
    </row>
    <row r="78" spans="1:7" ht="15.75" hidden="1" customHeight="1" x14ac:dyDescent="0.25">
      <c r="A78" s="502"/>
      <c r="B78" s="377">
        <v>22020708</v>
      </c>
      <c r="C78" s="378" t="s">
        <v>1186</v>
      </c>
      <c r="D78" s="740" t="s">
        <v>1333</v>
      </c>
      <c r="E78" s="551"/>
      <c r="F78" s="552">
        <v>0</v>
      </c>
      <c r="G78" s="552"/>
    </row>
    <row r="79" spans="1:7" hidden="1" x14ac:dyDescent="0.25">
      <c r="A79" s="502"/>
      <c r="B79" s="377">
        <v>22020709</v>
      </c>
      <c r="C79" s="378" t="s">
        <v>1187</v>
      </c>
      <c r="D79" s="740" t="s">
        <v>1334</v>
      </c>
      <c r="E79" s="551"/>
      <c r="F79" s="552">
        <v>0</v>
      </c>
      <c r="G79" s="552"/>
    </row>
    <row r="80" spans="1:7" s="493" customFormat="1" ht="16.5" hidden="1" customHeight="1" thickBot="1" x14ac:dyDescent="0.3">
      <c r="A80" s="509"/>
      <c r="B80" s="384"/>
      <c r="C80" s="385" t="s">
        <v>1188</v>
      </c>
      <c r="D80" s="741">
        <v>0</v>
      </c>
      <c r="E80" s="559">
        <f>SUM(E71:E79)</f>
        <v>0</v>
      </c>
      <c r="F80" s="560">
        <v>0</v>
      </c>
      <c r="G80" s="560"/>
    </row>
    <row r="81" spans="1:7" s="493" customFormat="1" x14ac:dyDescent="0.25">
      <c r="A81" s="509"/>
      <c r="B81" s="373">
        <v>22020800</v>
      </c>
      <c r="C81" s="374" t="s">
        <v>68</v>
      </c>
      <c r="D81" s="742"/>
      <c r="E81" s="548"/>
      <c r="F81" s="549"/>
      <c r="G81" s="549"/>
    </row>
    <row r="82" spans="1:7" ht="15.75" customHeight="1" x14ac:dyDescent="0.25">
      <c r="A82" s="502"/>
      <c r="B82" s="377">
        <v>22020801</v>
      </c>
      <c r="C82" s="378" t="s">
        <v>1189</v>
      </c>
      <c r="D82" s="740" t="s">
        <v>1335</v>
      </c>
      <c r="E82" s="551">
        <v>722080</v>
      </c>
      <c r="F82" s="552">
        <v>2500000</v>
      </c>
      <c r="G82" s="552"/>
    </row>
    <row r="83" spans="1:7" hidden="1" x14ac:dyDescent="0.25">
      <c r="A83" s="502"/>
      <c r="B83" s="377">
        <v>22020802</v>
      </c>
      <c r="C83" s="378" t="s">
        <v>1190</v>
      </c>
      <c r="D83" s="740" t="s">
        <v>1336</v>
      </c>
      <c r="E83" s="551"/>
      <c r="F83" s="552">
        <v>0</v>
      </c>
      <c r="G83" s="552"/>
    </row>
    <row r="84" spans="1:7" ht="15.75" customHeight="1" thickBot="1" x14ac:dyDescent="0.3">
      <c r="A84" s="502"/>
      <c r="B84" s="377">
        <v>22020803</v>
      </c>
      <c r="C84" s="378" t="s">
        <v>1191</v>
      </c>
      <c r="D84" s="740" t="s">
        <v>1337</v>
      </c>
      <c r="E84" s="551"/>
      <c r="F84" s="552">
        <v>363730</v>
      </c>
      <c r="G84" s="552"/>
    </row>
    <row r="85" spans="1:7" ht="15.75" hidden="1" thickBot="1" x14ac:dyDescent="0.3">
      <c r="A85" s="502"/>
      <c r="B85" s="377">
        <v>22020804</v>
      </c>
      <c r="C85" s="378" t="s">
        <v>1192</v>
      </c>
      <c r="D85" s="740" t="s">
        <v>1338</v>
      </c>
      <c r="E85" s="551"/>
      <c r="F85" s="552">
        <v>0</v>
      </c>
      <c r="G85" s="552"/>
    </row>
    <row r="86" spans="1:7" ht="15.75" hidden="1" customHeight="1" x14ac:dyDescent="0.25">
      <c r="A86" s="502"/>
      <c r="B86" s="377">
        <v>22020805</v>
      </c>
      <c r="C86" s="378" t="s">
        <v>1193</v>
      </c>
      <c r="D86" s="740" t="s">
        <v>1339</v>
      </c>
      <c r="E86" s="551"/>
      <c r="F86" s="552">
        <v>0</v>
      </c>
      <c r="G86" s="552"/>
    </row>
    <row r="87" spans="1:7" ht="15.75" hidden="1" thickBot="1" x14ac:dyDescent="0.3">
      <c r="A87" s="502"/>
      <c r="B87" s="377">
        <v>22020806</v>
      </c>
      <c r="C87" s="378" t="s">
        <v>1194</v>
      </c>
      <c r="D87" s="740" t="s">
        <v>1340</v>
      </c>
      <c r="E87" s="551"/>
      <c r="F87" s="552">
        <v>0</v>
      </c>
      <c r="G87" s="552"/>
    </row>
    <row r="88" spans="1:7" s="493" customFormat="1" ht="16.5" customHeight="1" thickBot="1" x14ac:dyDescent="0.3">
      <c r="A88" s="509"/>
      <c r="B88" s="384"/>
      <c r="C88" s="385" t="s">
        <v>1195</v>
      </c>
      <c r="D88" s="741">
        <v>0</v>
      </c>
      <c r="E88" s="559">
        <f>SUM(E82:E87)</f>
        <v>722080</v>
      </c>
      <c r="F88" s="560">
        <v>2863730</v>
      </c>
      <c r="G88" s="560"/>
    </row>
    <row r="89" spans="1:7" s="493" customFormat="1" hidden="1" x14ac:dyDescent="0.25">
      <c r="A89" s="509"/>
      <c r="B89" s="373">
        <v>22020900</v>
      </c>
      <c r="C89" s="374" t="s">
        <v>70</v>
      </c>
      <c r="D89" s="742"/>
      <c r="E89" s="548"/>
      <c r="F89" s="549"/>
      <c r="G89" s="549"/>
    </row>
    <row r="90" spans="1:7" ht="15.75" hidden="1" customHeight="1" x14ac:dyDescent="0.25">
      <c r="A90" s="502"/>
      <c r="B90" s="377">
        <v>22020901</v>
      </c>
      <c r="C90" s="378" t="s">
        <v>1196</v>
      </c>
      <c r="D90" s="740" t="s">
        <v>1341</v>
      </c>
      <c r="E90" s="551"/>
      <c r="F90" s="552">
        <v>0</v>
      </c>
      <c r="G90" s="552"/>
    </row>
    <row r="91" spans="1:7" hidden="1" x14ac:dyDescent="0.25">
      <c r="A91" s="502"/>
      <c r="B91" s="377">
        <v>22020902</v>
      </c>
      <c r="C91" s="378" t="s">
        <v>1197</v>
      </c>
      <c r="D91" s="740" t="s">
        <v>1342</v>
      </c>
      <c r="E91" s="551"/>
      <c r="F91" s="552">
        <v>0</v>
      </c>
      <c r="G91" s="552"/>
    </row>
    <row r="92" spans="1:7" ht="15.75" hidden="1" customHeight="1" x14ac:dyDescent="0.25">
      <c r="A92" s="502"/>
      <c r="B92" s="377">
        <v>22020904</v>
      </c>
      <c r="C92" s="378" t="s">
        <v>1198</v>
      </c>
      <c r="D92" s="740" t="s">
        <v>1343</v>
      </c>
      <c r="E92" s="551"/>
      <c r="F92" s="552">
        <v>0</v>
      </c>
      <c r="G92" s="552"/>
    </row>
    <row r="93" spans="1:7" hidden="1" x14ac:dyDescent="0.25">
      <c r="A93" s="502"/>
      <c r="B93" s="377">
        <v>22020905</v>
      </c>
      <c r="C93" s="378" t="s">
        <v>1199</v>
      </c>
      <c r="D93" s="740" t="s">
        <v>1344</v>
      </c>
      <c r="E93" s="551"/>
      <c r="F93" s="552">
        <v>0</v>
      </c>
      <c r="G93" s="552"/>
    </row>
    <row r="94" spans="1:7" ht="15.75" hidden="1" customHeight="1" x14ac:dyDescent="0.25">
      <c r="A94" s="531"/>
      <c r="B94" s="377">
        <v>22020906</v>
      </c>
      <c r="C94" s="378" t="s">
        <v>1200</v>
      </c>
      <c r="D94" s="740" t="s">
        <v>1345</v>
      </c>
      <c r="E94" s="551"/>
      <c r="F94" s="552">
        <v>0</v>
      </c>
      <c r="G94" s="552"/>
    </row>
    <row r="95" spans="1:7" hidden="1" x14ac:dyDescent="0.25">
      <c r="A95" s="502"/>
      <c r="B95" s="377">
        <v>22020907</v>
      </c>
      <c r="C95" s="378" t="s">
        <v>1201</v>
      </c>
      <c r="D95" s="740" t="s">
        <v>1346</v>
      </c>
      <c r="E95" s="551"/>
      <c r="F95" s="552">
        <v>0</v>
      </c>
      <c r="G95" s="552"/>
    </row>
    <row r="96" spans="1:7" ht="16.5" hidden="1" customHeight="1" thickBot="1" x14ac:dyDescent="0.3">
      <c r="A96" s="502"/>
      <c r="B96" s="377">
        <v>22020908</v>
      </c>
      <c r="C96" s="378" t="s">
        <v>1202</v>
      </c>
      <c r="D96" s="740" t="s">
        <v>1347</v>
      </c>
      <c r="E96" s="551"/>
      <c r="F96" s="552">
        <v>0</v>
      </c>
      <c r="G96" s="552"/>
    </row>
    <row r="97" spans="1:7" s="493" customFormat="1" ht="15.75" hidden="1" thickBot="1" x14ac:dyDescent="0.3">
      <c r="A97" s="509"/>
      <c r="B97" s="384"/>
      <c r="C97" s="385" t="s">
        <v>1203</v>
      </c>
      <c r="D97" s="741">
        <v>0</v>
      </c>
      <c r="E97" s="559">
        <f>SUM(E90:E96)</f>
        <v>0</v>
      </c>
      <c r="F97" s="560">
        <v>0</v>
      </c>
      <c r="G97" s="560"/>
    </row>
    <row r="98" spans="1:7" s="493" customFormat="1" ht="15.75" customHeight="1" x14ac:dyDescent="0.25">
      <c r="A98" s="509"/>
      <c r="B98" s="373">
        <v>22021000</v>
      </c>
      <c r="C98" s="374" t="s">
        <v>72</v>
      </c>
      <c r="D98" s="742"/>
      <c r="E98" s="548"/>
      <c r="F98" s="549"/>
      <c r="G98" s="549"/>
    </row>
    <row r="99" spans="1:7" hidden="1" x14ac:dyDescent="0.25">
      <c r="A99" s="531"/>
      <c r="B99" s="377">
        <v>22021001</v>
      </c>
      <c r="C99" s="378" t="s">
        <v>1204</v>
      </c>
      <c r="D99" s="740" t="s">
        <v>1348</v>
      </c>
      <c r="E99" s="551"/>
      <c r="F99" s="552">
        <v>0</v>
      </c>
      <c r="G99" s="552"/>
    </row>
    <row r="100" spans="1:7" ht="15.75" hidden="1" customHeight="1" x14ac:dyDescent="0.25">
      <c r="A100" s="502"/>
      <c r="B100" s="377">
        <v>22021002</v>
      </c>
      <c r="C100" s="378" t="s">
        <v>1205</v>
      </c>
      <c r="D100" s="740" t="s">
        <v>1349</v>
      </c>
      <c r="E100" s="551"/>
      <c r="F100" s="552">
        <v>0</v>
      </c>
      <c r="G100" s="552"/>
    </row>
    <row r="101" spans="1:7" ht="15.75" thickBot="1" x14ac:dyDescent="0.3">
      <c r="A101" s="502"/>
      <c r="B101" s="377">
        <v>22021003</v>
      </c>
      <c r="C101" s="378" t="s">
        <v>1206</v>
      </c>
      <c r="D101" s="740" t="s">
        <v>1350</v>
      </c>
      <c r="E101" s="551"/>
      <c r="F101" s="552">
        <v>1000000</v>
      </c>
      <c r="G101" s="552"/>
    </row>
    <row r="102" spans="1:7" ht="15.75" hidden="1" customHeight="1" x14ac:dyDescent="0.25">
      <c r="A102" s="502"/>
      <c r="B102" s="377">
        <v>22021004</v>
      </c>
      <c r="C102" s="378" t="s">
        <v>1207</v>
      </c>
      <c r="D102" s="740" t="s">
        <v>1351</v>
      </c>
      <c r="E102" s="551"/>
      <c r="F102" s="552">
        <v>0</v>
      </c>
      <c r="G102" s="552"/>
    </row>
    <row r="103" spans="1:7" ht="15.75" hidden="1" thickBot="1" x14ac:dyDescent="0.3">
      <c r="A103" s="502"/>
      <c r="B103" s="377">
        <v>22021006</v>
      </c>
      <c r="C103" s="378" t="s">
        <v>1208</v>
      </c>
      <c r="D103" s="740" t="s">
        <v>1352</v>
      </c>
      <c r="E103" s="551"/>
      <c r="F103" s="552">
        <v>0</v>
      </c>
      <c r="G103" s="552"/>
    </row>
    <row r="104" spans="1:7" ht="15.75" hidden="1" customHeight="1" x14ac:dyDescent="0.25">
      <c r="A104" s="502"/>
      <c r="B104" s="377">
        <v>22021007</v>
      </c>
      <c r="C104" s="378" t="s">
        <v>1209</v>
      </c>
      <c r="D104" s="740" t="s">
        <v>1353</v>
      </c>
      <c r="E104" s="551"/>
      <c r="F104" s="552">
        <v>0</v>
      </c>
      <c r="G104" s="552"/>
    </row>
    <row r="105" spans="1:7" ht="15.75" hidden="1" thickBot="1" x14ac:dyDescent="0.3">
      <c r="A105" s="502"/>
      <c r="B105" s="377">
        <v>22021008</v>
      </c>
      <c r="C105" s="378" t="s">
        <v>1210</v>
      </c>
      <c r="D105" s="740" t="s">
        <v>1354</v>
      </c>
      <c r="E105" s="551"/>
      <c r="F105" s="552">
        <v>0</v>
      </c>
      <c r="G105" s="552"/>
    </row>
    <row r="106" spans="1:7" ht="15.75" hidden="1" customHeight="1" x14ac:dyDescent="0.25">
      <c r="A106" s="502"/>
      <c r="B106" s="377">
        <v>22021009</v>
      </c>
      <c r="C106" s="378" t="s">
        <v>1211</v>
      </c>
      <c r="D106" s="740" t="s">
        <v>1355</v>
      </c>
      <c r="E106" s="551"/>
      <c r="F106" s="552">
        <v>0</v>
      </c>
      <c r="G106" s="552"/>
    </row>
    <row r="107" spans="1:7" ht="15.75" hidden="1" thickBot="1" x14ac:dyDescent="0.3">
      <c r="A107" s="502"/>
      <c r="B107" s="377">
        <v>22021010</v>
      </c>
      <c r="C107" s="378" t="s">
        <v>1212</v>
      </c>
      <c r="D107" s="740" t="s">
        <v>1356</v>
      </c>
      <c r="E107" s="551"/>
      <c r="F107" s="552">
        <v>0</v>
      </c>
      <c r="G107" s="552"/>
    </row>
    <row r="108" spans="1:7" ht="15.75" hidden="1" customHeight="1" x14ac:dyDescent="0.25">
      <c r="A108" s="502"/>
      <c r="B108" s="377">
        <v>22021014</v>
      </c>
      <c r="C108" s="378" t="s">
        <v>1213</v>
      </c>
      <c r="D108" s="740" t="s">
        <v>1357</v>
      </c>
      <c r="E108" s="551"/>
      <c r="F108" s="552">
        <v>0</v>
      </c>
      <c r="G108" s="552"/>
    </row>
    <row r="109" spans="1:7" ht="15.75" hidden="1" thickBot="1" x14ac:dyDescent="0.3">
      <c r="A109" s="502"/>
      <c r="B109" s="377">
        <v>22021020</v>
      </c>
      <c r="C109" s="378" t="s">
        <v>1214</v>
      </c>
      <c r="D109" s="740" t="s">
        <v>1358</v>
      </c>
      <c r="E109" s="551"/>
      <c r="F109" s="552">
        <v>0</v>
      </c>
      <c r="G109" s="552"/>
    </row>
    <row r="110" spans="1:7" ht="15.75" hidden="1" customHeight="1" x14ac:dyDescent="0.25">
      <c r="A110" s="502"/>
      <c r="B110" s="377">
        <v>22021037</v>
      </c>
      <c r="C110" s="378" t="s">
        <v>1215</v>
      </c>
      <c r="D110" s="740" t="s">
        <v>1359</v>
      </c>
      <c r="E110" s="551"/>
      <c r="F110" s="552">
        <v>0</v>
      </c>
      <c r="G110" s="552"/>
    </row>
    <row r="111" spans="1:7" ht="15.75" hidden="1" thickBot="1" x14ac:dyDescent="0.3">
      <c r="A111" s="502"/>
      <c r="B111" s="377">
        <v>22021041</v>
      </c>
      <c r="C111" s="378" t="s">
        <v>1216</v>
      </c>
      <c r="D111" s="740" t="s">
        <v>1360</v>
      </c>
      <c r="E111" s="551"/>
      <c r="F111" s="552">
        <v>0</v>
      </c>
      <c r="G111" s="552"/>
    </row>
    <row r="112" spans="1:7" ht="16.5" hidden="1" customHeight="1" thickBot="1" x14ac:dyDescent="0.3">
      <c r="A112" s="502"/>
      <c r="B112" s="377">
        <v>22021042</v>
      </c>
      <c r="C112" s="378" t="s">
        <v>1217</v>
      </c>
      <c r="D112" s="740" t="s">
        <v>1361</v>
      </c>
      <c r="E112" s="551"/>
      <c r="F112" s="552">
        <v>0</v>
      </c>
      <c r="G112" s="552"/>
    </row>
    <row r="113" spans="1:7" ht="15.75" thickBot="1" x14ac:dyDescent="0.3">
      <c r="A113" s="502"/>
      <c r="B113" s="384"/>
      <c r="C113" s="385" t="s">
        <v>1219</v>
      </c>
      <c r="D113" s="741">
        <v>0</v>
      </c>
      <c r="E113" s="559">
        <f>SUM(E99:E112)</f>
        <v>0</v>
      </c>
      <c r="F113" s="560">
        <v>1000000</v>
      </c>
      <c r="G113" s="560"/>
    </row>
    <row r="114" spans="1:7" s="493" customFormat="1" ht="15.75" hidden="1" customHeight="1" x14ac:dyDescent="0.25">
      <c r="A114" s="509"/>
      <c r="B114" s="373">
        <v>22030000</v>
      </c>
      <c r="C114" s="374" t="s">
        <v>1220</v>
      </c>
      <c r="D114" s="742"/>
      <c r="E114" s="548"/>
      <c r="F114" s="549"/>
      <c r="G114" s="549"/>
    </row>
    <row r="115" spans="1:7" s="493" customFormat="1" ht="15.75" hidden="1" thickBot="1" x14ac:dyDescent="0.3">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t="15.75" hidden="1" thickBot="1" x14ac:dyDescent="0.3">
      <c r="A117" s="502"/>
      <c r="B117" s="377">
        <v>22030102</v>
      </c>
      <c r="C117" s="378" t="s">
        <v>1222</v>
      </c>
      <c r="D117" s="740" t="s">
        <v>1363</v>
      </c>
      <c r="E117" s="551"/>
      <c r="F117" s="552">
        <v>0</v>
      </c>
      <c r="G117" s="552"/>
    </row>
    <row r="118" spans="1:7" ht="15.75" hidden="1" customHeight="1" x14ac:dyDescent="0.25">
      <c r="A118" s="502"/>
      <c r="B118" s="377">
        <v>22030103</v>
      </c>
      <c r="C118" s="378" t="s">
        <v>1223</v>
      </c>
      <c r="D118" s="740" t="s">
        <v>1364</v>
      </c>
      <c r="E118" s="551"/>
      <c r="F118" s="552">
        <v>0</v>
      </c>
      <c r="G118" s="552"/>
    </row>
    <row r="119" spans="1:7" ht="15.75" hidden="1" thickBot="1" x14ac:dyDescent="0.3">
      <c r="A119" s="502"/>
      <c r="B119" s="377">
        <v>22030104</v>
      </c>
      <c r="C119" s="378" t="s">
        <v>1224</v>
      </c>
      <c r="D119" s="740" t="s">
        <v>1365</v>
      </c>
      <c r="E119" s="551"/>
      <c r="F119" s="552">
        <v>0</v>
      </c>
      <c r="G119" s="552"/>
    </row>
    <row r="120" spans="1:7" ht="15.75" hidden="1" customHeight="1" x14ac:dyDescent="0.25">
      <c r="A120" s="502"/>
      <c r="B120" s="377">
        <v>22030105</v>
      </c>
      <c r="C120" s="378" t="s">
        <v>1225</v>
      </c>
      <c r="D120" s="740" t="s">
        <v>1366</v>
      </c>
      <c r="E120" s="551"/>
      <c r="F120" s="552">
        <v>0</v>
      </c>
      <c r="G120" s="552"/>
    </row>
    <row r="121" spans="1:7" ht="15.75" hidden="1" thickBot="1" x14ac:dyDescent="0.3">
      <c r="A121" s="502"/>
      <c r="B121" s="377">
        <v>22030106</v>
      </c>
      <c r="C121" s="378" t="s">
        <v>688</v>
      </c>
      <c r="D121" s="740" t="s">
        <v>1367</v>
      </c>
      <c r="E121" s="551"/>
      <c r="F121" s="552">
        <v>0</v>
      </c>
      <c r="G121" s="552"/>
    </row>
    <row r="122" spans="1:7" ht="15.75" hidden="1" customHeight="1" x14ac:dyDescent="0.25">
      <c r="A122" s="502"/>
      <c r="B122" s="377">
        <v>22030107</v>
      </c>
      <c r="C122" s="378" t="s">
        <v>1226</v>
      </c>
      <c r="D122" s="740" t="s">
        <v>1368</v>
      </c>
      <c r="E122" s="551"/>
      <c r="F122" s="552">
        <v>0</v>
      </c>
      <c r="G122" s="552"/>
    </row>
    <row r="123" spans="1:7" ht="15.75" hidden="1" thickBot="1" x14ac:dyDescent="0.3">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f>SUM(E116:E123)</f>
        <v>0</v>
      </c>
      <c r="F124" s="560">
        <v>0</v>
      </c>
      <c r="G124" s="560"/>
    </row>
    <row r="125" spans="1:7" s="493" customFormat="1" ht="15.75" hidden="1" thickBot="1" x14ac:dyDescent="0.3">
      <c r="A125" s="509"/>
      <c r="B125" s="373">
        <v>22040000</v>
      </c>
      <c r="C125" s="374" t="s">
        <v>1229</v>
      </c>
      <c r="D125" s="742"/>
      <c r="E125" s="548"/>
      <c r="F125" s="549"/>
      <c r="G125" s="549"/>
    </row>
    <row r="126" spans="1:7" s="493" customFormat="1" ht="15.75" hidden="1" customHeight="1" x14ac:dyDescent="0.25">
      <c r="A126" s="509"/>
      <c r="B126" s="373">
        <v>22040100</v>
      </c>
      <c r="C126" s="374" t="s">
        <v>76</v>
      </c>
      <c r="D126" s="742"/>
      <c r="E126" s="548"/>
      <c r="F126" s="549"/>
      <c r="G126" s="549"/>
    </row>
    <row r="127" spans="1:7" s="493" customFormat="1" ht="15.75" hidden="1" thickBot="1" x14ac:dyDescent="0.25">
      <c r="A127" s="509"/>
      <c r="B127" s="377">
        <v>22040101</v>
      </c>
      <c r="C127" s="378" t="s">
        <v>1231</v>
      </c>
      <c r="D127" s="740" t="s">
        <v>1370</v>
      </c>
      <c r="E127" s="551"/>
      <c r="F127" s="552">
        <v>0</v>
      </c>
      <c r="G127" s="552"/>
    </row>
    <row r="128" spans="1:7" ht="15.75" hidden="1" customHeight="1" x14ac:dyDescent="0.25">
      <c r="A128" s="502"/>
      <c r="B128" s="377">
        <v>22040103</v>
      </c>
      <c r="C128" s="378" t="s">
        <v>1232</v>
      </c>
      <c r="D128" s="740" t="s">
        <v>1371</v>
      </c>
      <c r="E128" s="551"/>
      <c r="F128" s="552">
        <v>0</v>
      </c>
      <c r="G128" s="552"/>
    </row>
    <row r="129" spans="1:7" ht="15.75" hidden="1" thickBot="1" x14ac:dyDescent="0.3">
      <c r="A129" s="502"/>
      <c r="B129" s="377">
        <v>22040105</v>
      </c>
      <c r="C129" s="378" t="s">
        <v>1233</v>
      </c>
      <c r="D129" s="740" t="s">
        <v>1372</v>
      </c>
      <c r="E129" s="551"/>
      <c r="F129" s="552">
        <v>0</v>
      </c>
      <c r="G129" s="552"/>
    </row>
    <row r="130" spans="1:7" ht="15.75" hidden="1" customHeight="1" x14ac:dyDescent="0.25">
      <c r="A130" s="502"/>
      <c r="B130" s="377">
        <v>22040107</v>
      </c>
      <c r="C130" s="378" t="s">
        <v>1234</v>
      </c>
      <c r="D130" s="740" t="s">
        <v>1373</v>
      </c>
      <c r="E130" s="551"/>
      <c r="F130" s="552">
        <v>0</v>
      </c>
      <c r="G130" s="552"/>
    </row>
    <row r="131" spans="1:7" ht="15.75" hidden="1" thickBot="1" x14ac:dyDescent="0.3">
      <c r="A131" s="502"/>
      <c r="B131" s="377">
        <v>22040109</v>
      </c>
      <c r="C131" s="378" t="s">
        <v>1235</v>
      </c>
      <c r="D131" s="740" t="s">
        <v>1374</v>
      </c>
      <c r="E131" s="551"/>
      <c r="F131" s="552">
        <v>0</v>
      </c>
      <c r="G131" s="552"/>
    </row>
    <row r="132" spans="1:7" ht="15.75" hidden="1" customHeight="1" x14ac:dyDescent="0.25">
      <c r="A132" s="502"/>
      <c r="B132" s="377">
        <v>22040110</v>
      </c>
      <c r="C132" s="378" t="s">
        <v>1236</v>
      </c>
      <c r="D132" s="740" t="s">
        <v>1375</v>
      </c>
      <c r="E132" s="551"/>
      <c r="F132" s="552">
        <v>0</v>
      </c>
      <c r="G132" s="552"/>
    </row>
    <row r="133" spans="1:7" ht="15.75" hidden="1" thickBot="1" x14ac:dyDescent="0.3">
      <c r="A133" s="502"/>
      <c r="B133" s="377">
        <v>22040111</v>
      </c>
      <c r="C133" s="378" t="s">
        <v>1237</v>
      </c>
      <c r="D133" s="740" t="s">
        <v>1376</v>
      </c>
      <c r="E133" s="551"/>
      <c r="F133" s="552">
        <v>0</v>
      </c>
      <c r="G133" s="552"/>
    </row>
    <row r="134" spans="1:7" ht="16.5" hidden="1" customHeight="1" thickBot="1" x14ac:dyDescent="0.3">
      <c r="A134" s="502"/>
      <c r="B134" s="384"/>
      <c r="C134" s="385" t="s">
        <v>1238</v>
      </c>
      <c r="D134" s="741">
        <v>0</v>
      </c>
      <c r="E134" s="559">
        <f>SUM(E127:E133)</f>
        <v>0</v>
      </c>
      <c r="F134" s="560">
        <v>0</v>
      </c>
      <c r="G134" s="560"/>
    </row>
    <row r="135" spans="1:7" ht="15.75" hidden="1" thickBot="1" x14ac:dyDescent="0.3">
      <c r="A135" s="502"/>
      <c r="B135" s="373">
        <v>22040200</v>
      </c>
      <c r="C135" s="374" t="s">
        <v>78</v>
      </c>
      <c r="D135" s="742"/>
      <c r="E135" s="548"/>
      <c r="F135" s="549"/>
      <c r="G135" s="549"/>
    </row>
    <row r="136" spans="1:7" s="493" customFormat="1" ht="15.75" hidden="1" thickBot="1" x14ac:dyDescent="0.25">
      <c r="A136" s="509"/>
      <c r="B136" s="377">
        <v>22040203</v>
      </c>
      <c r="C136" s="378" t="s">
        <v>1239</v>
      </c>
      <c r="D136" s="740" t="s">
        <v>1377</v>
      </c>
      <c r="E136" s="551"/>
      <c r="F136" s="552">
        <v>0</v>
      </c>
      <c r="G136" s="552"/>
    </row>
    <row r="137" spans="1:7" ht="15.75" hidden="1" thickBot="1" x14ac:dyDescent="0.3">
      <c r="A137" s="502"/>
      <c r="B137" s="377">
        <v>22040204</v>
      </c>
      <c r="C137" s="378" t="s">
        <v>1240</v>
      </c>
      <c r="D137" s="740" t="s">
        <v>1378</v>
      </c>
      <c r="E137" s="551"/>
      <c r="F137" s="552">
        <v>0</v>
      </c>
      <c r="G137" s="552"/>
    </row>
    <row r="138" spans="1:7" ht="15.75" hidden="1" thickBot="1" x14ac:dyDescent="0.3">
      <c r="A138" s="502"/>
      <c r="B138" s="384"/>
      <c r="C138" s="385" t="s">
        <v>1241</v>
      </c>
      <c r="D138" s="741">
        <v>0</v>
      </c>
      <c r="E138" s="559">
        <f>SUM(E136:E137)</f>
        <v>0</v>
      </c>
      <c r="F138" s="560">
        <v>0</v>
      </c>
      <c r="G138" s="560"/>
    </row>
    <row r="139" spans="1:7" s="493" customFormat="1" ht="15.75" hidden="1" thickBot="1" x14ac:dyDescent="0.3">
      <c r="A139" s="509"/>
      <c r="B139" s="373">
        <v>22050000</v>
      </c>
      <c r="C139" s="374" t="s">
        <v>1242</v>
      </c>
      <c r="D139" s="742"/>
      <c r="E139" s="548"/>
      <c r="F139" s="549"/>
      <c r="G139" s="549"/>
    </row>
    <row r="140" spans="1:7" s="493" customFormat="1" ht="15.75" hidden="1" thickBot="1" x14ac:dyDescent="0.3">
      <c r="A140" s="509"/>
      <c r="B140" s="373">
        <v>22050100</v>
      </c>
      <c r="C140" s="374" t="s">
        <v>80</v>
      </c>
      <c r="D140" s="742"/>
      <c r="E140" s="548"/>
      <c r="F140" s="549"/>
      <c r="G140" s="549"/>
    </row>
    <row r="141" spans="1:7" s="493" customFormat="1" ht="15.75" hidden="1" thickBot="1" x14ac:dyDescent="0.25">
      <c r="A141" s="509"/>
      <c r="B141" s="377">
        <v>22050101</v>
      </c>
      <c r="C141" s="378" t="s">
        <v>1243</v>
      </c>
      <c r="D141" s="740" t="s">
        <v>1379</v>
      </c>
      <c r="E141" s="551"/>
      <c r="F141" s="552">
        <v>0</v>
      </c>
      <c r="G141" s="552"/>
    </row>
    <row r="142" spans="1:7" ht="15.75" hidden="1" thickBot="1" x14ac:dyDescent="0.3">
      <c r="A142" s="502"/>
      <c r="B142" s="377">
        <v>22050102</v>
      </c>
      <c r="C142" s="378" t="s">
        <v>1244</v>
      </c>
      <c r="D142" s="740" t="s">
        <v>1380</v>
      </c>
      <c r="E142" s="551"/>
      <c r="F142" s="552">
        <v>0</v>
      </c>
      <c r="G142" s="552"/>
    </row>
    <row r="143" spans="1:7" ht="15.75" hidden="1" thickBot="1" x14ac:dyDescent="0.3">
      <c r="A143" s="502"/>
      <c r="B143" s="377">
        <v>22050104</v>
      </c>
      <c r="C143" s="378" t="s">
        <v>1245</v>
      </c>
      <c r="D143" s="740" t="s">
        <v>1381</v>
      </c>
      <c r="E143" s="551"/>
      <c r="F143" s="552">
        <v>0</v>
      </c>
      <c r="G143" s="552"/>
    </row>
    <row r="144" spans="1:7" ht="15.75" hidden="1" thickBot="1" x14ac:dyDescent="0.3">
      <c r="A144" s="502"/>
      <c r="B144" s="377">
        <v>22050105</v>
      </c>
      <c r="C144" s="378" t="s">
        <v>1246</v>
      </c>
      <c r="D144" s="740" t="s">
        <v>1382</v>
      </c>
      <c r="E144" s="551"/>
      <c r="F144" s="552">
        <v>0</v>
      </c>
      <c r="G144" s="552"/>
    </row>
    <row r="145" spans="1:7" ht="15.75" hidden="1" thickBot="1" x14ac:dyDescent="0.3">
      <c r="A145" s="502"/>
      <c r="B145" s="377">
        <v>22050106</v>
      </c>
      <c r="C145" s="378" t="s">
        <v>1247</v>
      </c>
      <c r="D145" s="740" t="s">
        <v>1383</v>
      </c>
      <c r="E145" s="551"/>
      <c r="F145" s="552">
        <v>0</v>
      </c>
      <c r="G145" s="552"/>
    </row>
    <row r="146" spans="1:7" ht="15.75" hidden="1" thickBot="1" x14ac:dyDescent="0.3">
      <c r="A146" s="502"/>
      <c r="B146" s="377">
        <v>22050107</v>
      </c>
      <c r="C146" s="378" t="s">
        <v>1248</v>
      </c>
      <c r="D146" s="740" t="s">
        <v>1384</v>
      </c>
      <c r="E146" s="551"/>
      <c r="F146" s="552">
        <v>0</v>
      </c>
      <c r="G146" s="552"/>
    </row>
    <row r="147" spans="1:7" ht="15.75" hidden="1" thickBot="1" x14ac:dyDescent="0.3">
      <c r="A147" s="502"/>
      <c r="B147" s="377">
        <v>22050108</v>
      </c>
      <c r="C147" s="378" t="s">
        <v>1249</v>
      </c>
      <c r="D147" s="740" t="s">
        <v>1385</v>
      </c>
      <c r="E147" s="551"/>
      <c r="F147" s="552">
        <v>0</v>
      </c>
      <c r="G147" s="552"/>
    </row>
    <row r="148" spans="1:7" ht="15.75" hidden="1" thickBot="1" x14ac:dyDescent="0.3">
      <c r="A148" s="502"/>
      <c r="B148" s="384"/>
      <c r="C148" s="385" t="s">
        <v>1250</v>
      </c>
      <c r="D148" s="741">
        <v>0</v>
      </c>
      <c r="E148" s="559">
        <f>SUM(E141:E147)</f>
        <v>0</v>
      </c>
      <c r="F148" s="560">
        <v>0</v>
      </c>
      <c r="G148" s="560"/>
    </row>
    <row r="149" spans="1:7" ht="15.75" hidden="1" thickBot="1" x14ac:dyDescent="0.3">
      <c r="A149" s="502"/>
      <c r="B149" s="373">
        <v>22050200</v>
      </c>
      <c r="C149" s="374" t="s">
        <v>82</v>
      </c>
      <c r="D149" s="740"/>
      <c r="E149" s="743"/>
      <c r="F149" s="552"/>
      <c r="G149" s="552"/>
    </row>
    <row r="150" spans="1:7" s="493" customFormat="1" ht="15.75" hidden="1" thickBot="1" x14ac:dyDescent="0.25">
      <c r="A150" s="509"/>
      <c r="B150" s="377">
        <v>22050201</v>
      </c>
      <c r="C150" s="378" t="s">
        <v>82</v>
      </c>
      <c r="D150" s="740" t="s">
        <v>1386</v>
      </c>
      <c r="E150" s="551"/>
      <c r="F150" s="552">
        <v>0</v>
      </c>
      <c r="G150" s="552"/>
    </row>
    <row r="151" spans="1:7" ht="15.75" hidden="1" thickBot="1" x14ac:dyDescent="0.3">
      <c r="A151" s="502"/>
      <c r="B151" s="384"/>
      <c r="C151" s="385" t="s">
        <v>1251</v>
      </c>
      <c r="D151" s="741">
        <v>0</v>
      </c>
      <c r="E151" s="559">
        <f>SUM(E150)</f>
        <v>0</v>
      </c>
      <c r="F151" s="560">
        <v>0</v>
      </c>
      <c r="G151" s="560"/>
    </row>
    <row r="152" spans="1:7" s="493" customFormat="1" ht="15.75" hidden="1" thickBot="1" x14ac:dyDescent="0.3">
      <c r="A152" s="509"/>
      <c r="B152" s="373">
        <v>22070000</v>
      </c>
      <c r="C152" s="374" t="s">
        <v>1252</v>
      </c>
      <c r="D152" s="742"/>
      <c r="E152" s="548"/>
      <c r="F152" s="549"/>
      <c r="G152" s="549"/>
    </row>
    <row r="153" spans="1:7" s="493" customFormat="1" ht="15.75" hidden="1" thickBot="1" x14ac:dyDescent="0.3">
      <c r="A153" s="509"/>
      <c r="B153" s="373">
        <v>22070100</v>
      </c>
      <c r="C153" s="374" t="s">
        <v>84</v>
      </c>
      <c r="D153" s="742"/>
      <c r="E153" s="548"/>
      <c r="F153" s="549"/>
      <c r="G153" s="549"/>
    </row>
    <row r="154" spans="1:7" s="493" customFormat="1" ht="15.75" hidden="1" thickBot="1" x14ac:dyDescent="0.25">
      <c r="A154" s="509"/>
      <c r="B154" s="377">
        <v>22070101</v>
      </c>
      <c r="C154" s="378" t="s">
        <v>1253</v>
      </c>
      <c r="D154" s="740" t="s">
        <v>1387</v>
      </c>
      <c r="E154" s="551"/>
      <c r="F154" s="552">
        <v>0</v>
      </c>
      <c r="G154" s="552"/>
    </row>
    <row r="155" spans="1:7" s="493" customFormat="1" ht="15.75" hidden="1" thickBot="1" x14ac:dyDescent="0.25">
      <c r="A155" s="509"/>
      <c r="B155" s="377">
        <v>22070102</v>
      </c>
      <c r="C155" s="378" t="s">
        <v>1254</v>
      </c>
      <c r="D155" s="740" t="s">
        <v>1388</v>
      </c>
      <c r="E155" s="551"/>
      <c r="F155" s="552">
        <v>0</v>
      </c>
      <c r="G155" s="552"/>
    </row>
    <row r="156" spans="1:7" s="493" customFormat="1" ht="15.75" hidden="1" thickBot="1" x14ac:dyDescent="0.25">
      <c r="A156" s="509"/>
      <c r="B156" s="377">
        <v>22070103</v>
      </c>
      <c r="C156" s="378" t="s">
        <v>1255</v>
      </c>
      <c r="D156" s="740" t="s">
        <v>1389</v>
      </c>
      <c r="E156" s="551"/>
      <c r="F156" s="552">
        <v>0</v>
      </c>
      <c r="G156" s="552"/>
    </row>
    <row r="157" spans="1:7" ht="15.75" hidden="1" thickBot="1" x14ac:dyDescent="0.3">
      <c r="A157" s="502"/>
      <c r="B157" s="377">
        <v>22070104</v>
      </c>
      <c r="C157" s="378" t="s">
        <v>1256</v>
      </c>
      <c r="D157" s="740" t="s">
        <v>1390</v>
      </c>
      <c r="E157" s="551"/>
      <c r="F157" s="552">
        <v>0</v>
      </c>
      <c r="G157" s="552"/>
    </row>
    <row r="158" spans="1:7" ht="15.75" hidden="1" thickBot="1" x14ac:dyDescent="0.3">
      <c r="A158" s="502"/>
      <c r="B158" s="384"/>
      <c r="C158" s="385" t="s">
        <v>1257</v>
      </c>
      <c r="D158" s="741">
        <v>0</v>
      </c>
      <c r="E158" s="559">
        <f>SUM(E154:E157)</f>
        <v>0</v>
      </c>
      <c r="F158" s="560">
        <v>0</v>
      </c>
      <c r="G158" s="560"/>
    </row>
    <row r="159" spans="1:7" ht="15.75" hidden="1" thickBot="1" x14ac:dyDescent="0.3">
      <c r="A159" s="502"/>
      <c r="B159" s="373">
        <v>22080000</v>
      </c>
      <c r="C159" s="374" t="s">
        <v>86</v>
      </c>
      <c r="D159" s="742"/>
      <c r="E159" s="548"/>
      <c r="F159" s="549"/>
      <c r="G159" s="549"/>
    </row>
    <row r="160" spans="1:7" s="493" customFormat="1" ht="15.75" hidden="1" thickBot="1" x14ac:dyDescent="0.3">
      <c r="A160" s="509"/>
      <c r="B160" s="373">
        <v>22080100</v>
      </c>
      <c r="C160" s="374" t="s">
        <v>86</v>
      </c>
      <c r="D160" s="742"/>
      <c r="E160" s="548"/>
      <c r="F160" s="549"/>
      <c r="G160" s="549"/>
    </row>
    <row r="161" spans="1:7" s="493" customFormat="1" ht="15.75" hidden="1" thickBot="1" x14ac:dyDescent="0.25">
      <c r="A161" s="509"/>
      <c r="B161" s="377">
        <v>22080101</v>
      </c>
      <c r="C161" s="378" t="s">
        <v>1258</v>
      </c>
      <c r="D161" s="740" t="s">
        <v>1391</v>
      </c>
      <c r="E161" s="551"/>
      <c r="F161" s="552">
        <v>0</v>
      </c>
      <c r="G161" s="552"/>
    </row>
    <row r="162" spans="1:7" ht="15.75" hidden="1" thickBot="1" x14ac:dyDescent="0.3">
      <c r="A162" s="502"/>
      <c r="B162" s="377">
        <v>22080102</v>
      </c>
      <c r="C162" s="378" t="s">
        <v>1259</v>
      </c>
      <c r="D162" s="740" t="s">
        <v>1392</v>
      </c>
      <c r="E162" s="551"/>
      <c r="F162" s="552">
        <v>0</v>
      </c>
      <c r="G162" s="552"/>
    </row>
    <row r="163" spans="1:7" ht="15.75" hidden="1" thickBot="1" x14ac:dyDescent="0.3">
      <c r="A163" s="502"/>
      <c r="B163" s="384"/>
      <c r="C163" s="385" t="s">
        <v>1260</v>
      </c>
      <c r="D163" s="741">
        <v>0</v>
      </c>
      <c r="E163" s="559">
        <f>SUM(E161:E162)</f>
        <v>0</v>
      </c>
      <c r="F163" s="560">
        <v>0</v>
      </c>
      <c r="G163" s="560"/>
    </row>
    <row r="164" spans="1:7" ht="15.75" hidden="1" thickBot="1" x14ac:dyDescent="0.3">
      <c r="A164" s="502"/>
      <c r="B164" s="373">
        <v>23000000</v>
      </c>
      <c r="C164" s="374" t="s">
        <v>1261</v>
      </c>
      <c r="D164" s="742"/>
      <c r="E164" s="548"/>
      <c r="F164" s="549"/>
      <c r="G164" s="549"/>
    </row>
    <row r="165" spans="1:7" s="493" customFormat="1" ht="15.75" hidden="1" thickBot="1" x14ac:dyDescent="0.3">
      <c r="A165" s="509"/>
      <c r="B165" s="373">
        <v>23040000</v>
      </c>
      <c r="C165" s="374" t="s">
        <v>1261</v>
      </c>
      <c r="D165" s="742"/>
      <c r="E165" s="548"/>
      <c r="F165" s="549"/>
      <c r="G165" s="549"/>
    </row>
    <row r="166" spans="1:7" s="493" customFormat="1" ht="15.75" hidden="1" thickBot="1" x14ac:dyDescent="0.3">
      <c r="A166" s="509"/>
      <c r="B166" s="373">
        <v>23040100</v>
      </c>
      <c r="C166" s="374" t="s">
        <v>88</v>
      </c>
      <c r="D166" s="742"/>
      <c r="E166" s="548"/>
      <c r="F166" s="549"/>
      <c r="G166" s="549"/>
    </row>
    <row r="167" spans="1:7" ht="15.75" hidden="1" thickBot="1" x14ac:dyDescent="0.3">
      <c r="A167" s="502"/>
      <c r="B167" s="377">
        <v>23040101</v>
      </c>
      <c r="C167" s="378" t="s">
        <v>1262</v>
      </c>
      <c r="D167" s="740" t="s">
        <v>1393</v>
      </c>
      <c r="E167" s="551"/>
      <c r="F167" s="552">
        <v>0</v>
      </c>
      <c r="G167" s="552"/>
    </row>
    <row r="168" spans="1:7" ht="15.75" hidden="1" thickBot="1" x14ac:dyDescent="0.3">
      <c r="A168" s="502"/>
      <c r="B168" s="377">
        <v>23040102</v>
      </c>
      <c r="C168" s="378" t="s">
        <v>1263</v>
      </c>
      <c r="D168" s="740" t="s">
        <v>1394</v>
      </c>
      <c r="E168" s="551"/>
      <c r="F168" s="552">
        <v>0</v>
      </c>
      <c r="G168" s="552"/>
    </row>
    <row r="169" spans="1:7" s="493" customFormat="1" ht="15.75" hidden="1" thickBot="1" x14ac:dyDescent="0.25">
      <c r="A169" s="509"/>
      <c r="B169" s="377">
        <v>23040103</v>
      </c>
      <c r="C169" s="378" t="s">
        <v>1264</v>
      </c>
      <c r="D169" s="740" t="s">
        <v>1395</v>
      </c>
      <c r="E169" s="551"/>
      <c r="F169" s="552">
        <v>0</v>
      </c>
      <c r="G169" s="552"/>
    </row>
    <row r="170" spans="1:7" ht="15.75" hidden="1" thickBot="1" x14ac:dyDescent="0.3">
      <c r="A170" s="502"/>
      <c r="B170" s="377">
        <v>23040104</v>
      </c>
      <c r="C170" s="378" t="s">
        <v>1265</v>
      </c>
      <c r="D170" s="740" t="s">
        <v>1396</v>
      </c>
      <c r="E170" s="551"/>
      <c r="F170" s="552">
        <v>0</v>
      </c>
      <c r="G170" s="552"/>
    </row>
    <row r="171" spans="1:7" ht="15.75" hidden="1" thickBot="1" x14ac:dyDescent="0.3">
      <c r="A171" s="502"/>
      <c r="B171" s="377">
        <v>23040105</v>
      </c>
      <c r="C171" s="378" t="s">
        <v>1266</v>
      </c>
      <c r="D171" s="740" t="s">
        <v>1397</v>
      </c>
      <c r="E171" s="551"/>
      <c r="F171" s="552">
        <v>0</v>
      </c>
      <c r="G171" s="552"/>
    </row>
    <row r="172" spans="1:7" ht="15.75" hidden="1" thickBot="1" x14ac:dyDescent="0.3">
      <c r="A172" s="502"/>
      <c r="B172" s="384"/>
      <c r="C172" s="385" t="s">
        <v>1267</v>
      </c>
      <c r="D172" s="741">
        <v>0</v>
      </c>
      <c r="E172" s="559">
        <f>SUM(E167:E171)</f>
        <v>0</v>
      </c>
      <c r="F172" s="560">
        <v>0</v>
      </c>
      <c r="G172" s="560"/>
    </row>
    <row r="173" spans="1:7" ht="15.75" hidden="1" thickBot="1" x14ac:dyDescent="0.3">
      <c r="A173" s="502"/>
      <c r="B173" s="373">
        <v>23050000</v>
      </c>
      <c r="C173" s="374" t="s">
        <v>1407</v>
      </c>
      <c r="D173" s="742"/>
      <c r="E173" s="548"/>
      <c r="F173" s="549"/>
      <c r="G173" s="549"/>
    </row>
    <row r="174" spans="1:7" s="493" customFormat="1" ht="15.75" hidden="1" thickBot="1" x14ac:dyDescent="0.3">
      <c r="A174" s="509"/>
      <c r="B174" s="373">
        <v>23050100</v>
      </c>
      <c r="C174" s="374" t="s">
        <v>1407</v>
      </c>
      <c r="D174" s="742"/>
      <c r="E174" s="548"/>
      <c r="F174" s="549"/>
      <c r="G174" s="549"/>
    </row>
    <row r="175" spans="1:7" s="493" customFormat="1" ht="15.75" hidden="1" thickBot="1" x14ac:dyDescent="0.25">
      <c r="A175" s="509"/>
      <c r="B175" s="377">
        <v>23050101</v>
      </c>
      <c r="C175" s="378" t="s">
        <v>1276</v>
      </c>
      <c r="D175" s="740" t="s">
        <v>1398</v>
      </c>
      <c r="E175" s="551"/>
      <c r="F175" s="552">
        <v>0</v>
      </c>
      <c r="G175" s="552"/>
    </row>
    <row r="176" spans="1:7" ht="15.75" hidden="1" thickBot="1" x14ac:dyDescent="0.3">
      <c r="A176" s="502"/>
      <c r="B176" s="377">
        <v>23050102</v>
      </c>
      <c r="C176" s="378" t="s">
        <v>1269</v>
      </c>
      <c r="D176" s="740" t="s">
        <v>1399</v>
      </c>
      <c r="E176" s="551"/>
      <c r="F176" s="552">
        <v>0</v>
      </c>
      <c r="G176" s="552"/>
    </row>
    <row r="177" spans="1:7" ht="15.75" hidden="1" thickBot="1" x14ac:dyDescent="0.3">
      <c r="A177" s="502"/>
      <c r="B177" s="377">
        <v>23050103</v>
      </c>
      <c r="C177" s="378" t="s">
        <v>1270</v>
      </c>
      <c r="D177" s="740" t="s">
        <v>1400</v>
      </c>
      <c r="E177" s="551"/>
      <c r="F177" s="552">
        <v>0</v>
      </c>
      <c r="G177" s="552"/>
    </row>
    <row r="178" spans="1:7" ht="15.75" hidden="1" thickBot="1" x14ac:dyDescent="0.3">
      <c r="A178" s="502"/>
      <c r="B178" s="377">
        <v>23050104</v>
      </c>
      <c r="C178" s="378" t="s">
        <v>1271</v>
      </c>
      <c r="D178" s="740" t="s">
        <v>1401</v>
      </c>
      <c r="E178" s="551"/>
      <c r="F178" s="552">
        <v>0</v>
      </c>
      <c r="G178" s="552"/>
    </row>
    <row r="179" spans="1:7" ht="15.75" hidden="1" thickBot="1" x14ac:dyDescent="0.3">
      <c r="A179" s="502"/>
      <c r="B179" s="377">
        <v>23050105</v>
      </c>
      <c r="C179" s="378" t="s">
        <v>1215</v>
      </c>
      <c r="D179" s="740" t="s">
        <v>1402</v>
      </c>
      <c r="E179" s="551"/>
      <c r="F179" s="552">
        <v>0</v>
      </c>
      <c r="G179" s="552"/>
    </row>
    <row r="180" spans="1:7" ht="15.75" hidden="1" thickBot="1" x14ac:dyDescent="0.3">
      <c r="A180" s="502"/>
      <c r="B180" s="384"/>
      <c r="C180" s="385" t="s">
        <v>1272</v>
      </c>
      <c r="D180" s="741"/>
      <c r="E180" s="559">
        <f>SUM(E175:E179)</f>
        <v>0</v>
      </c>
      <c r="F180" s="560">
        <v>0</v>
      </c>
      <c r="G180" s="560"/>
    </row>
    <row r="181" spans="1:7" ht="19.5" thickBot="1" x14ac:dyDescent="0.35">
      <c r="A181" s="502"/>
      <c r="B181" s="398"/>
      <c r="C181" s="399" t="s">
        <v>1273</v>
      </c>
      <c r="D181" s="399"/>
      <c r="E181" s="571">
        <f>E180+E172+E163+E158+E151+E148+E138+E134+E124+E113+E97+E88+E80+E69+E60+E56+E41+E26+E14</f>
        <v>4000000</v>
      </c>
      <c r="F181" s="572">
        <v>15863730</v>
      </c>
      <c r="G181" s="572"/>
    </row>
    <row r="182" spans="1:7" x14ac:dyDescent="0.25">
      <c r="A182" s="486"/>
      <c r="B182" s="543"/>
      <c r="C182" s="544"/>
      <c r="D182" s="486"/>
      <c r="E182" s="486"/>
      <c r="F182" s="486"/>
    </row>
  </sheetData>
  <mergeCells count="5">
    <mergeCell ref="B1:F1"/>
    <mergeCell ref="B2:F2"/>
    <mergeCell ref="B4:F4"/>
    <mergeCell ref="B5:B6"/>
    <mergeCell ref="C5:C6"/>
  </mergeCells>
  <pageMargins left="0.98" right="0.3" top="0.37" bottom="0.36" header="0.17" footer="0.17"/>
  <pageSetup paperSize="9" scale="66" fitToHeight="0" orientation="portrait" r:id="rId1"/>
  <headerFooter>
    <oddFooter>&amp;C&amp;"Rockwell,Bold"&amp;14&amp;P</oddFooter>
  </headerFooter>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x14ac:dyDescent="0.25">
      <c r="B2" s="1033" t="s">
        <v>1050</v>
      </c>
      <c r="C2" s="1033"/>
      <c r="D2" s="1033"/>
      <c r="E2" s="1033"/>
      <c r="F2" s="1033"/>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c r="F10" s="552">
        <v>0</v>
      </c>
      <c r="G10" s="552"/>
    </row>
    <row r="11" spans="2:7" ht="15.75" thickBot="1" x14ac:dyDescent="0.3">
      <c r="B11" s="377">
        <v>22020102</v>
      </c>
      <c r="C11" s="378" t="s">
        <v>1124</v>
      </c>
      <c r="D11" s="740" t="str">
        <f>B11&amp;" - "&amp;C11</f>
        <v>22020102 - LOCAL TRAVEL &amp; TRANSPORT: OTHERS</v>
      </c>
      <c r="E11" s="551"/>
      <c r="F11" s="552">
        <v>1500000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0</v>
      </c>
      <c r="F14" s="560">
        <f>SUM(F10:F13)</f>
        <v>1500000</v>
      </c>
      <c r="G14" s="560"/>
    </row>
    <row r="15" spans="2:7" hidden="1"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hidden="1" x14ac:dyDescent="0.25">
      <c r="B17" s="377">
        <v>22020202</v>
      </c>
      <c r="C17" s="378" t="s">
        <v>1129</v>
      </c>
      <c r="D17" s="740" t="str">
        <f t="shared" si="0"/>
        <v>22020202 - TELEPHONE CHARGES</v>
      </c>
      <c r="E17" s="551"/>
      <c r="F17" s="552">
        <v>0</v>
      </c>
      <c r="G17" s="552"/>
    </row>
    <row r="18" spans="2:7" hidden="1" x14ac:dyDescent="0.25">
      <c r="B18" s="377">
        <v>22020203</v>
      </c>
      <c r="C18" s="378" t="s">
        <v>1130</v>
      </c>
      <c r="D18" s="740" t="str">
        <f t="shared" si="0"/>
        <v>22020203 - INTERNET ACCESS CHARGES</v>
      </c>
      <c r="E18" s="551"/>
      <c r="F18" s="552">
        <v>0</v>
      </c>
      <c r="G18" s="552"/>
    </row>
    <row r="19" spans="2:7" hidden="1" x14ac:dyDescent="0.25">
      <c r="B19" s="377">
        <v>22020204</v>
      </c>
      <c r="C19" s="378" t="s">
        <v>1131</v>
      </c>
      <c r="D19" s="740" t="str">
        <f t="shared" si="0"/>
        <v>22020204 - SATELLITE BROADCASTING ACCESS CHARGES</v>
      </c>
      <c r="E19" s="551"/>
      <c r="F19" s="552">
        <v>0</v>
      </c>
      <c r="G19" s="552"/>
    </row>
    <row r="20" spans="2:7" hidden="1" x14ac:dyDescent="0.25">
      <c r="B20" s="377">
        <v>22020205</v>
      </c>
      <c r="C20" s="378" t="s">
        <v>1132</v>
      </c>
      <c r="D20" s="740" t="str">
        <f t="shared" si="0"/>
        <v>22020205 - WATER RATES</v>
      </c>
      <c r="E20" s="551"/>
      <c r="F20" s="552">
        <v>0</v>
      </c>
      <c r="G20" s="552"/>
    </row>
    <row r="21" spans="2:7" hidden="1" x14ac:dyDescent="0.25">
      <c r="B21" s="377">
        <v>22020206</v>
      </c>
      <c r="C21" s="378" t="s">
        <v>1133</v>
      </c>
      <c r="D21" s="740" t="str">
        <f t="shared" si="0"/>
        <v>22020206 - SEWAGE CHARGES</v>
      </c>
      <c r="E21" s="551"/>
      <c r="F21" s="552">
        <v>0</v>
      </c>
      <c r="G21" s="552"/>
    </row>
    <row r="22" spans="2:7" hidden="1" x14ac:dyDescent="0.25">
      <c r="B22" s="377">
        <v>22020207</v>
      </c>
      <c r="C22" s="378" t="s">
        <v>1134</v>
      </c>
      <c r="D22" s="740" t="str">
        <f t="shared" si="0"/>
        <v>22020207 - LEASED COMMUNICATION LINES(S)</v>
      </c>
      <c r="E22" s="551"/>
      <c r="F22" s="552">
        <v>0</v>
      </c>
      <c r="G22" s="552"/>
    </row>
    <row r="23" spans="2:7" hidden="1" x14ac:dyDescent="0.25">
      <c r="B23" s="377">
        <v>22020208</v>
      </c>
      <c r="C23" s="378" t="s">
        <v>1135</v>
      </c>
      <c r="D23" s="740" t="str">
        <f t="shared" si="0"/>
        <v>22020208 - MULTI YEAR TARIFF ORDER</v>
      </c>
      <c r="E23" s="551"/>
      <c r="F23" s="552">
        <v>0</v>
      </c>
      <c r="G23" s="552"/>
    </row>
    <row r="24" spans="2:7" hidden="1" x14ac:dyDescent="0.25">
      <c r="B24" s="377">
        <v>22020209</v>
      </c>
      <c r="C24" s="378" t="s">
        <v>1136</v>
      </c>
      <c r="D24" s="740" t="str">
        <f t="shared" si="0"/>
        <v>22020209 - INTERACTIVE LEARNING NETWORK</v>
      </c>
      <c r="E24" s="551"/>
      <c r="F24" s="552">
        <v>0</v>
      </c>
      <c r="G24" s="552"/>
    </row>
    <row r="25" spans="2:7" hidden="1" x14ac:dyDescent="0.25">
      <c r="B25" s="377">
        <v>22020210</v>
      </c>
      <c r="C25" s="378" t="s">
        <v>1137</v>
      </c>
      <c r="D25" s="740" t="str">
        <f t="shared" si="0"/>
        <v xml:space="preserve">22020210 - SOFTWARE CHARGES/ LICENSE RENEWAL </v>
      </c>
      <c r="E25" s="551"/>
      <c r="F25" s="552">
        <v>0</v>
      </c>
      <c r="G25" s="552"/>
    </row>
    <row r="26" spans="2:7" ht="15.75" hidden="1" thickBot="1" x14ac:dyDescent="0.3">
      <c r="B26" s="384"/>
      <c r="C26" s="385" t="s">
        <v>1138</v>
      </c>
      <c r="D26" s="741">
        <f>SUM(D16:D25)</f>
        <v>0</v>
      </c>
      <c r="E26" s="559">
        <f>SUM(E16:E25)</f>
        <v>0</v>
      </c>
      <c r="F26" s="560">
        <f>SUM(F16:F25)</f>
        <v>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c r="F28" s="552">
        <v>1000000</v>
      </c>
      <c r="G28" s="552"/>
    </row>
    <row r="29" spans="2:7" hidden="1" x14ac:dyDescent="0.25">
      <c r="B29" s="377">
        <v>22020302</v>
      </c>
      <c r="C29" s="378" t="s">
        <v>1140</v>
      </c>
      <c r="D29" s="740" t="str">
        <f t="shared" si="1"/>
        <v>22020302 - BOOKS</v>
      </c>
      <c r="E29" s="551"/>
      <c r="F29" s="552">
        <v>0</v>
      </c>
      <c r="G29" s="552"/>
    </row>
    <row r="30" spans="2:7" ht="15.75" thickBot="1" x14ac:dyDescent="0.3">
      <c r="B30" s="377">
        <v>22020303</v>
      </c>
      <c r="C30" s="378" t="s">
        <v>1141</v>
      </c>
      <c r="D30" s="740" t="str">
        <f t="shared" si="1"/>
        <v>22020303 - NEWSPAPERS</v>
      </c>
      <c r="E30" s="551"/>
      <c r="F30" s="552">
        <v>500000</v>
      </c>
      <c r="G30" s="552"/>
    </row>
    <row r="31" spans="2:7" ht="15.75" hidden="1" thickBot="1" x14ac:dyDescent="0.3">
      <c r="B31" s="377">
        <v>22020304</v>
      </c>
      <c r="C31" s="378" t="s">
        <v>1142</v>
      </c>
      <c r="D31" s="740" t="str">
        <f t="shared" si="1"/>
        <v>22020304 - MAGAZINES &amp; PERIODICALS</v>
      </c>
      <c r="E31" s="551"/>
      <c r="F31" s="552">
        <v>0</v>
      </c>
      <c r="G31" s="552"/>
    </row>
    <row r="32" spans="2:7" ht="15.75" hidden="1" thickBot="1" x14ac:dyDescent="0.3">
      <c r="B32" s="377">
        <v>22020305</v>
      </c>
      <c r="C32" s="378" t="s">
        <v>1143</v>
      </c>
      <c r="D32" s="740" t="str">
        <f t="shared" si="1"/>
        <v>22020305 - PRINTING OF NON SECURITY DOCUMENTS</v>
      </c>
      <c r="E32" s="551"/>
      <c r="F32" s="552">
        <v>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0</v>
      </c>
      <c r="F41" s="560">
        <f>SUM(F28:F40)</f>
        <v>1500000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c r="F43" s="552">
        <v>1300000</v>
      </c>
      <c r="G43" s="552"/>
    </row>
    <row r="44" spans="2:7" x14ac:dyDescent="0.25">
      <c r="B44" s="377">
        <v>22020402</v>
      </c>
      <c r="C44" s="378" t="s">
        <v>1154</v>
      </c>
      <c r="D44" s="740" t="str">
        <f t="shared" si="2"/>
        <v xml:space="preserve">22020402 - MAINTENANCE OF OFFICE FURNITURE </v>
      </c>
      <c r="E44" s="551"/>
      <c r="F44" s="552">
        <v>1000000</v>
      </c>
      <c r="G44" s="552"/>
    </row>
    <row r="45" spans="2:7" x14ac:dyDescent="0.25">
      <c r="B45" s="377">
        <v>22020403</v>
      </c>
      <c r="C45" s="378" t="s">
        <v>1155</v>
      </c>
      <c r="D45" s="740" t="str">
        <f t="shared" si="2"/>
        <v>22020403 - MAINTENANCE OF OFFICE BUILDING / RESIDENTIAL QTRS</v>
      </c>
      <c r="E45" s="551"/>
      <c r="F45" s="552">
        <v>600000</v>
      </c>
      <c r="G45" s="552"/>
    </row>
    <row r="46" spans="2:7" x14ac:dyDescent="0.25">
      <c r="B46" s="377">
        <v>22020404</v>
      </c>
      <c r="C46" s="378" t="s">
        <v>1156</v>
      </c>
      <c r="D46" s="740" t="str">
        <f t="shared" si="2"/>
        <v>22020404 - MAINTENANCE OF OFFICE / IT EQUIPMENTS</v>
      </c>
      <c r="E46" s="551"/>
      <c r="F46" s="552">
        <v>500000</v>
      </c>
      <c r="G46" s="552"/>
    </row>
    <row r="47" spans="2:7" x14ac:dyDescent="0.25">
      <c r="B47" s="377">
        <v>22020405</v>
      </c>
      <c r="C47" s="378" t="s">
        <v>1157</v>
      </c>
      <c r="D47" s="740" t="str">
        <f t="shared" si="2"/>
        <v>22020405 - MAINTENANCE OF PLANTS/GENERATORS</v>
      </c>
      <c r="E47" s="551"/>
      <c r="F47" s="552">
        <v>800000</v>
      </c>
      <c r="G47" s="552"/>
    </row>
    <row r="48" spans="2:7" ht="15.75"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0</v>
      </c>
      <c r="F56" s="560">
        <f>SUM(F43:F55)</f>
        <v>4200000</v>
      </c>
      <c r="G56" s="560"/>
    </row>
    <row r="57" spans="2:7" hidden="1" x14ac:dyDescent="0.25">
      <c r="B57" s="373">
        <v>22020500</v>
      </c>
      <c r="C57" s="374" t="s">
        <v>62</v>
      </c>
      <c r="D57" s="742"/>
      <c r="E57" s="548"/>
      <c r="F57" s="549"/>
      <c r="G57" s="549"/>
    </row>
    <row r="58" spans="2:7" hidden="1" x14ac:dyDescent="0.25">
      <c r="B58" s="377">
        <v>22020501</v>
      </c>
      <c r="C58" s="378" t="s">
        <v>1168</v>
      </c>
      <c r="D58" s="740" t="str">
        <f>B58&amp;" - "&amp;C58</f>
        <v xml:space="preserve">22020501 - LOCAL TRAINING </v>
      </c>
      <c r="E58" s="551"/>
      <c r="F58" s="552">
        <v>0</v>
      </c>
      <c r="G58" s="552"/>
    </row>
    <row r="59" spans="2:7" hidden="1" x14ac:dyDescent="0.25">
      <c r="B59" s="377">
        <v>22020502</v>
      </c>
      <c r="C59" s="378" t="s">
        <v>1169</v>
      </c>
      <c r="D59" s="740" t="str">
        <f>B59&amp;" - "&amp;C59</f>
        <v xml:space="preserve">22020502 - INTERNATIONAL  TRAINING </v>
      </c>
      <c r="E59" s="551"/>
      <c r="F59" s="552">
        <v>0</v>
      </c>
      <c r="G59" s="552"/>
    </row>
    <row r="60" spans="2:7" ht="15.75" hidden="1" thickBot="1" x14ac:dyDescent="0.3">
      <c r="B60" s="384"/>
      <c r="C60" s="385" t="s">
        <v>1170</v>
      </c>
      <c r="D60" s="741">
        <f>SUM(D58:D59)</f>
        <v>0</v>
      </c>
      <c r="E60" s="559">
        <f>SUM(E58:E59)</f>
        <v>0</v>
      </c>
      <c r="F60" s="560">
        <f>SUM(F58:F59)</f>
        <v>0</v>
      </c>
      <c r="G60" s="560"/>
    </row>
    <row r="61" spans="2:7" hidden="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c r="F82" s="552">
        <v>1000000</v>
      </c>
      <c r="G82" s="552"/>
    </row>
    <row r="83" spans="2:7" x14ac:dyDescent="0.25">
      <c r="B83" s="377">
        <v>22020802</v>
      </c>
      <c r="C83" s="378" t="s">
        <v>1190</v>
      </c>
      <c r="D83" s="740" t="str">
        <f t="shared" si="5"/>
        <v>22020802 - OTHER TRANSPORT EQUIPMENT FUEL COST</v>
      </c>
      <c r="E83" s="551"/>
      <c r="F83" s="552">
        <v>300000</v>
      </c>
      <c r="G83" s="552"/>
    </row>
    <row r="84" spans="2:7" ht="15.75" thickBot="1" x14ac:dyDescent="0.3">
      <c r="B84" s="377">
        <v>22020803</v>
      </c>
      <c r="C84" s="378" t="s">
        <v>1191</v>
      </c>
      <c r="D84" s="740" t="str">
        <f t="shared" si="5"/>
        <v>22020803 - PLANT / GENERATOR FUEL COST</v>
      </c>
      <c r="E84" s="551"/>
      <c r="F84" s="552">
        <v>1000000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0</v>
      </c>
      <c r="F88" s="560">
        <f>SUM(F82:F87)</f>
        <v>2300000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tr">
        <f t="shared" ref="D99:D112" si="7">B99&amp;" - "&amp;C99</f>
        <v>22021001 - REFRESHMENT &amp; MEALS</v>
      </c>
      <c r="E99" s="551"/>
      <c r="F99" s="552">
        <v>0</v>
      </c>
      <c r="G99" s="552"/>
    </row>
    <row r="100" spans="2:7" hidden="1" x14ac:dyDescent="0.25">
      <c r="B100" s="377">
        <v>22021002</v>
      </c>
      <c r="C100" s="378" t="s">
        <v>1205</v>
      </c>
      <c r="D100" s="740" t="str">
        <f t="shared" si="7"/>
        <v>22021002 - HONORARIUM &amp; SITTING ALLOWANCE</v>
      </c>
      <c r="E100" s="551"/>
      <c r="F100" s="552">
        <v>0</v>
      </c>
      <c r="G100" s="552"/>
    </row>
    <row r="101" spans="2:7" ht="15.75" thickBot="1" x14ac:dyDescent="0.3">
      <c r="B101" s="377">
        <v>22021003</v>
      </c>
      <c r="C101" s="378" t="s">
        <v>1206</v>
      </c>
      <c r="D101" s="740" t="str">
        <f t="shared" si="7"/>
        <v>22021003 - PUBLICITY &amp; ADVERTISEMENTS</v>
      </c>
      <c r="E101" s="551"/>
      <c r="F101" s="552">
        <v>500000</v>
      </c>
      <c r="G101" s="552"/>
    </row>
    <row r="102" spans="2:7" ht="15.75" hidden="1" thickBot="1" x14ac:dyDescent="0.3">
      <c r="B102" s="377">
        <v>22021004</v>
      </c>
      <c r="C102" s="378" t="s">
        <v>1207</v>
      </c>
      <c r="D102" s="740" t="str">
        <f t="shared" si="7"/>
        <v>22021004 - MEDICAL EXPENSES-LOCAL</v>
      </c>
      <c r="E102" s="551"/>
      <c r="F102" s="552">
        <v>0</v>
      </c>
      <c r="G102" s="552"/>
    </row>
    <row r="103" spans="2:7" ht="15.75" hidden="1" thickBot="1" x14ac:dyDescent="0.3">
      <c r="B103" s="377">
        <v>22021006</v>
      </c>
      <c r="C103" s="378" t="s">
        <v>1208</v>
      </c>
      <c r="D103" s="740" t="str">
        <f t="shared" si="7"/>
        <v>22021006 - POSTAGES &amp; COURIER SERVICES</v>
      </c>
      <c r="E103" s="551"/>
      <c r="F103" s="552">
        <v>0</v>
      </c>
      <c r="G103" s="552"/>
    </row>
    <row r="104" spans="2:7" ht="15.75" hidden="1" thickBot="1" x14ac:dyDescent="0.3">
      <c r="B104" s="377">
        <v>22021007</v>
      </c>
      <c r="C104" s="378" t="s">
        <v>1209</v>
      </c>
      <c r="D104" s="740" t="str">
        <f t="shared" si="7"/>
        <v>22021007 - WELFARE PACKAGES</v>
      </c>
      <c r="E104" s="551"/>
      <c r="F104" s="552">
        <v>0</v>
      </c>
      <c r="G104" s="552"/>
    </row>
    <row r="105" spans="2:7" ht="15.75" hidden="1" thickBot="1" x14ac:dyDescent="0.3">
      <c r="B105" s="377">
        <v>22021008</v>
      </c>
      <c r="C105" s="378" t="s">
        <v>1210</v>
      </c>
      <c r="D105" s="740" t="str">
        <f t="shared" si="7"/>
        <v>22021008 - SUBSCRIPTION TO PROFESSIONAL BODIES</v>
      </c>
      <c r="E105" s="551"/>
      <c r="F105" s="552">
        <v>0</v>
      </c>
      <c r="G105" s="552"/>
    </row>
    <row r="106" spans="2:7" ht="15.75" hidden="1" thickBot="1" x14ac:dyDescent="0.3">
      <c r="B106" s="377">
        <v>22021009</v>
      </c>
      <c r="C106" s="378" t="s">
        <v>1211</v>
      </c>
      <c r="D106" s="740" t="str">
        <f t="shared" si="7"/>
        <v>22021009 - SPORTING ACTIVITIES</v>
      </c>
      <c r="E106" s="551"/>
      <c r="F106" s="552">
        <v>0</v>
      </c>
      <c r="G106" s="552"/>
    </row>
    <row r="107" spans="2:7" ht="15.75" hidden="1" thickBot="1" x14ac:dyDescent="0.3">
      <c r="B107" s="377">
        <v>22021010</v>
      </c>
      <c r="C107" s="378" t="s">
        <v>1212</v>
      </c>
      <c r="D107" s="740" t="str">
        <f t="shared" si="7"/>
        <v>22021010 - DIRECT TEACHING &amp; LABORATORY COST</v>
      </c>
      <c r="E107" s="551"/>
      <c r="F107" s="552">
        <v>0</v>
      </c>
      <c r="G107" s="552"/>
    </row>
    <row r="108" spans="2:7" ht="15.75" hidden="1" thickBot="1" x14ac:dyDescent="0.3">
      <c r="B108" s="377">
        <v>22021014</v>
      </c>
      <c r="C108" s="378" t="s">
        <v>1213</v>
      </c>
      <c r="D108" s="740" t="str">
        <f t="shared" si="7"/>
        <v>22021014 - ANNUAL BUDGET EXPENSES AND ADMINISTRATION</v>
      </c>
      <c r="E108" s="551"/>
      <c r="F108" s="552">
        <v>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0</v>
      </c>
      <c r="F113" s="560">
        <f>SUM(F99:F112)</f>
        <v>500000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0</v>
      </c>
      <c r="F181" s="572">
        <f>F14+F26+F41+F56+F60+F69+F80+F88+F97+F113+F124+F134+F138+F148+F151+F158+F163+F172+F180</f>
        <v>10000000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987" t="s">
        <v>0</v>
      </c>
      <c r="C1" s="987"/>
      <c r="D1" s="987"/>
      <c r="E1" s="987"/>
      <c r="F1" s="987"/>
    </row>
    <row r="2" spans="2:7" ht="36" x14ac:dyDescent="0.55000000000000004">
      <c r="B2" s="1034" t="s">
        <v>1052</v>
      </c>
      <c r="C2" s="1034"/>
      <c r="D2" s="1034"/>
      <c r="E2" s="1034"/>
      <c r="F2" s="1034"/>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910020</v>
      </c>
      <c r="F10" s="552">
        <v>2000000</v>
      </c>
      <c r="G10" s="552"/>
    </row>
    <row r="11" spans="2:7" x14ac:dyDescent="0.25">
      <c r="B11" s="377">
        <v>22020102</v>
      </c>
      <c r="C11" s="378" t="s">
        <v>1124</v>
      </c>
      <c r="D11" s="740" t="str">
        <f>B11&amp;" - "&amp;C11</f>
        <v>22020102 - LOCAL TRAVEL &amp; TRANSPORT: OTHERS</v>
      </c>
      <c r="E11" s="551">
        <v>1274030</v>
      </c>
      <c r="F11" s="552">
        <v>2000000</v>
      </c>
      <c r="G11" s="552"/>
    </row>
    <row r="12" spans="2:7" ht="0.75" customHeight="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2184050</v>
      </c>
      <c r="F14" s="560">
        <f>SUM(F10:F13)</f>
        <v>4000000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x14ac:dyDescent="0.25">
      <c r="B17" s="377">
        <v>22020202</v>
      </c>
      <c r="C17" s="378" t="s">
        <v>1129</v>
      </c>
      <c r="D17" s="740" t="str">
        <f t="shared" si="0"/>
        <v>22020202 - TELEPHONE CHARGES</v>
      </c>
      <c r="E17" s="551">
        <v>524170</v>
      </c>
      <c r="F17" s="552">
        <v>1400000</v>
      </c>
      <c r="G17" s="552"/>
    </row>
    <row r="18" spans="2:7" ht="0.75" customHeight="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524170</v>
      </c>
      <c r="F26" s="560">
        <f>SUM(F16:F25)</f>
        <v>1400000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546010</v>
      </c>
      <c r="F28" s="552">
        <v>1000000</v>
      </c>
      <c r="G28" s="552"/>
    </row>
    <row r="29" spans="2:7" ht="0.75" customHeight="1" x14ac:dyDescent="0.25">
      <c r="B29" s="377">
        <v>22020302</v>
      </c>
      <c r="C29" s="378" t="s">
        <v>1140</v>
      </c>
      <c r="D29" s="740" t="str">
        <f t="shared" si="1"/>
        <v>22020302 - BOOKS</v>
      </c>
      <c r="E29" s="551"/>
      <c r="F29" s="552">
        <v>0</v>
      </c>
      <c r="G29" s="552"/>
    </row>
    <row r="30" spans="2:7" hidden="1" x14ac:dyDescent="0.25">
      <c r="B30" s="377">
        <v>22020303</v>
      </c>
      <c r="C30" s="378" t="s">
        <v>1141</v>
      </c>
      <c r="D30" s="740" t="str">
        <f t="shared" si="1"/>
        <v>22020303 - NEWSPAPERS</v>
      </c>
      <c r="E30" s="551"/>
      <c r="F30" s="552">
        <v>0</v>
      </c>
      <c r="G30" s="552"/>
    </row>
    <row r="31" spans="2:7" hidden="1" x14ac:dyDescent="0.25">
      <c r="B31" s="377">
        <v>22020304</v>
      </c>
      <c r="C31" s="378" t="s">
        <v>1142</v>
      </c>
      <c r="D31" s="740" t="str">
        <f t="shared" si="1"/>
        <v>22020304 - MAGAZINES &amp; PERIODICALS</v>
      </c>
      <c r="E31" s="551"/>
      <c r="F31" s="552">
        <v>0</v>
      </c>
      <c r="G31" s="552"/>
    </row>
    <row r="32" spans="2:7" x14ac:dyDescent="0.25">
      <c r="B32" s="377">
        <v>22020305</v>
      </c>
      <c r="C32" s="378" t="s">
        <v>1143</v>
      </c>
      <c r="D32" s="740" t="str">
        <f t="shared" si="1"/>
        <v>22020305 - PRINTING OF NON SECURITY DOCUMENTS</v>
      </c>
      <c r="E32" s="551">
        <v>182000</v>
      </c>
      <c r="F32" s="552">
        <v>500000</v>
      </c>
      <c r="G32" s="552"/>
    </row>
    <row r="33" spans="2:7" ht="0.75" customHeight="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728010</v>
      </c>
      <c r="F41" s="560">
        <f>SUM(F28:F40)</f>
        <v>1500000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728020</v>
      </c>
      <c r="F43" s="552">
        <v>1500000</v>
      </c>
      <c r="G43" s="552"/>
    </row>
    <row r="44" spans="2:7" x14ac:dyDescent="0.25">
      <c r="B44" s="377">
        <v>22020402</v>
      </c>
      <c r="C44" s="378" t="s">
        <v>1154</v>
      </c>
      <c r="D44" s="740" t="str">
        <f t="shared" si="2"/>
        <v xml:space="preserve">22020402 - MAINTENANCE OF OFFICE FURNITURE </v>
      </c>
      <c r="E44" s="551">
        <v>182000</v>
      </c>
      <c r="F44" s="552">
        <v>500000</v>
      </c>
      <c r="G44" s="552"/>
    </row>
    <row r="45" spans="2:7" x14ac:dyDescent="0.25">
      <c r="B45" s="377">
        <v>22020403</v>
      </c>
      <c r="C45" s="378" t="s">
        <v>1155</v>
      </c>
      <c r="D45" s="740" t="str">
        <f t="shared" si="2"/>
        <v>22020403 - MAINTENANCE OF OFFICE BUILDING / RESIDENTIAL QTRS</v>
      </c>
      <c r="E45" s="551"/>
      <c r="F45" s="552">
        <v>0</v>
      </c>
      <c r="G45" s="552"/>
    </row>
    <row r="46" spans="2:7" x14ac:dyDescent="0.25">
      <c r="B46" s="377">
        <v>22020404</v>
      </c>
      <c r="C46" s="378" t="s">
        <v>1156</v>
      </c>
      <c r="D46" s="740" t="str">
        <f t="shared" si="2"/>
        <v>22020404 - MAINTENANCE OF OFFICE / IT EQUIPMENTS</v>
      </c>
      <c r="E46" s="551">
        <v>182000</v>
      </c>
      <c r="F46" s="552">
        <v>300000</v>
      </c>
      <c r="G46" s="552"/>
    </row>
    <row r="47" spans="2:7" x14ac:dyDescent="0.25">
      <c r="B47" s="377">
        <v>22020405</v>
      </c>
      <c r="C47" s="378" t="s">
        <v>1157</v>
      </c>
      <c r="D47" s="740" t="str">
        <f t="shared" si="2"/>
        <v>22020405 - MAINTENANCE OF PLANTS/GENERATORS</v>
      </c>
      <c r="E47" s="551">
        <v>182000</v>
      </c>
      <c r="F47" s="552">
        <v>500000</v>
      </c>
      <c r="G47" s="552"/>
    </row>
    <row r="48" spans="2:7" ht="0.75" customHeight="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1274020</v>
      </c>
      <c r="F56" s="560">
        <f>SUM(F43:F55)</f>
        <v>2800000</v>
      </c>
      <c r="G56" s="560"/>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1332270</v>
      </c>
      <c r="F58" s="552">
        <v>1500000</v>
      </c>
      <c r="G58" s="552"/>
    </row>
    <row r="59" spans="2:7" ht="15.75" thickBot="1" x14ac:dyDescent="0.3">
      <c r="B59" s="377">
        <v>22020502</v>
      </c>
      <c r="C59" s="378" t="s">
        <v>1169</v>
      </c>
      <c r="D59" s="740" t="str">
        <f>B59&amp;" - "&amp;C59</f>
        <v xml:space="preserve">22020502 - INTERNATIONAL  TRAINING </v>
      </c>
      <c r="E59" s="551"/>
      <c r="F59" s="552">
        <v>0</v>
      </c>
      <c r="G59" s="552"/>
    </row>
    <row r="60" spans="2:7" ht="15.75" thickBot="1" x14ac:dyDescent="0.3">
      <c r="B60" s="384"/>
      <c r="C60" s="385" t="s">
        <v>1170</v>
      </c>
      <c r="D60" s="741">
        <f>SUM(D58:D59)</f>
        <v>0</v>
      </c>
      <c r="E60" s="559">
        <f>SUM(E58:E59)</f>
        <v>1332270</v>
      </c>
      <c r="F60" s="560">
        <f>SUM(F58:F59)</f>
        <v>1500000</v>
      </c>
      <c r="G60" s="560"/>
    </row>
    <row r="61" spans="2:7" ht="3" hidden="1" customHeight="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x14ac:dyDescent="0.25">
      <c r="B70" s="373">
        <v>22020700</v>
      </c>
      <c r="C70" s="374" t="s">
        <v>66</v>
      </c>
      <c r="D70" s="742"/>
      <c r="E70" s="548"/>
      <c r="F70" s="549"/>
      <c r="G70" s="549"/>
    </row>
    <row r="71" spans="2:7" ht="15.75" thickBot="1" x14ac:dyDescent="0.3">
      <c r="B71" s="377">
        <v>22020701</v>
      </c>
      <c r="C71" s="378" t="s">
        <v>1179</v>
      </c>
      <c r="D71" s="740" t="str">
        <f t="shared" ref="D71:D79" si="4">B71&amp;" - "&amp;C71</f>
        <v>22020701 - FINANCIAL CONSULTING</v>
      </c>
      <c r="E71" s="551"/>
      <c r="F71" s="552">
        <v>34000000</v>
      </c>
      <c r="G71" s="552"/>
    </row>
    <row r="72" spans="2:7" ht="3" hidden="1" customHeight="1" x14ac:dyDescent="0.25">
      <c r="B72" s="377">
        <v>22020702</v>
      </c>
      <c r="C72" s="378" t="s">
        <v>1180</v>
      </c>
      <c r="D72" s="740" t="str">
        <f t="shared" si="4"/>
        <v>22020702 - INFORMATION TECHNOLOGY CONSULTING</v>
      </c>
      <c r="E72" s="551"/>
      <c r="F72" s="552">
        <v>0</v>
      </c>
      <c r="G72" s="552"/>
    </row>
    <row r="73" spans="2:7" ht="15.75" hidden="1" thickBot="1" x14ac:dyDescent="0.3">
      <c r="B73" s="377">
        <v>22020703</v>
      </c>
      <c r="C73" s="378" t="s">
        <v>1181</v>
      </c>
      <c r="D73" s="740" t="str">
        <f t="shared" si="4"/>
        <v>22020703 - LEGAL SERVICES</v>
      </c>
      <c r="E73" s="551"/>
      <c r="F73" s="552">
        <v>0</v>
      </c>
      <c r="G73" s="552"/>
    </row>
    <row r="74" spans="2:7" ht="15.75" hidden="1" thickBot="1" x14ac:dyDescent="0.3">
      <c r="B74" s="377">
        <v>22020704</v>
      </c>
      <c r="C74" s="378" t="s">
        <v>1182</v>
      </c>
      <c r="D74" s="740" t="str">
        <f t="shared" si="4"/>
        <v>22020704 - ENGINEERING SERVICES</v>
      </c>
      <c r="E74" s="551"/>
      <c r="F74" s="552">
        <v>0</v>
      </c>
      <c r="G74" s="552"/>
    </row>
    <row r="75" spans="2:7" ht="15.75" hidden="1" thickBot="1" x14ac:dyDescent="0.3">
      <c r="B75" s="377">
        <v>22020705</v>
      </c>
      <c r="C75" s="378" t="s">
        <v>1183</v>
      </c>
      <c r="D75" s="740" t="str">
        <f t="shared" si="4"/>
        <v>22020705 - ARCHITECTURAL SERVICES</v>
      </c>
      <c r="E75" s="551"/>
      <c r="F75" s="552">
        <v>0</v>
      </c>
      <c r="G75" s="552"/>
    </row>
    <row r="76" spans="2:7" ht="15.75" hidden="1" thickBot="1" x14ac:dyDescent="0.3">
      <c r="B76" s="377">
        <v>22020706</v>
      </c>
      <c r="C76" s="378" t="s">
        <v>1184</v>
      </c>
      <c r="D76" s="740" t="str">
        <f t="shared" si="4"/>
        <v>22020706 - SURVEYING SERVICES</v>
      </c>
      <c r="E76" s="551"/>
      <c r="F76" s="552">
        <v>0</v>
      </c>
      <c r="G76" s="552"/>
    </row>
    <row r="77" spans="2:7" ht="15.75" hidden="1" thickBot="1" x14ac:dyDescent="0.3">
      <c r="B77" s="377">
        <v>22020707</v>
      </c>
      <c r="C77" s="378" t="s">
        <v>1185</v>
      </c>
      <c r="D77" s="740" t="str">
        <f t="shared" si="4"/>
        <v>22020707 - AGRICULTURAL CONSULTING</v>
      </c>
      <c r="E77" s="551"/>
      <c r="F77" s="552">
        <v>0</v>
      </c>
      <c r="G77" s="552"/>
    </row>
    <row r="78" spans="2:7" ht="15.75" hidden="1" thickBot="1" x14ac:dyDescent="0.3">
      <c r="B78" s="377">
        <v>22020708</v>
      </c>
      <c r="C78" s="378" t="s">
        <v>1186</v>
      </c>
      <c r="D78" s="740" t="str">
        <f t="shared" si="4"/>
        <v>22020708 - MEDICAL CONSULTING</v>
      </c>
      <c r="E78" s="551"/>
      <c r="F78" s="552">
        <v>0</v>
      </c>
      <c r="G78" s="552"/>
    </row>
    <row r="79" spans="2:7" ht="15.75" hidden="1" thickBot="1" x14ac:dyDescent="0.3">
      <c r="B79" s="377">
        <v>22020709</v>
      </c>
      <c r="C79" s="378" t="s">
        <v>1187</v>
      </c>
      <c r="D79" s="740" t="str">
        <f t="shared" si="4"/>
        <v>22020709 - AUDITING OF ACCOUNTS</v>
      </c>
      <c r="E79" s="551"/>
      <c r="F79" s="552">
        <v>0</v>
      </c>
      <c r="G79" s="552"/>
    </row>
    <row r="80" spans="2:7" ht="15.75" thickBot="1" x14ac:dyDescent="0.3">
      <c r="B80" s="384"/>
      <c r="C80" s="385" t="s">
        <v>1188</v>
      </c>
      <c r="D80" s="741">
        <f>SUM(D71:D79)</f>
        <v>0</v>
      </c>
      <c r="E80" s="559">
        <f>SUM(E71:E79)</f>
        <v>0</v>
      </c>
      <c r="F80" s="560">
        <f>SUM(F71:F79)</f>
        <v>34000000</v>
      </c>
      <c r="G80" s="560"/>
    </row>
    <row r="81" spans="2:7" x14ac:dyDescent="0.25">
      <c r="B81" s="373">
        <v>22020800</v>
      </c>
      <c r="C81" s="374" t="s">
        <v>68</v>
      </c>
      <c r="D81" s="742"/>
      <c r="E81" s="548"/>
      <c r="F81" s="549"/>
      <c r="G81" s="549"/>
    </row>
    <row r="82" spans="2:7" ht="15.75" thickBot="1" x14ac:dyDescent="0.3">
      <c r="B82" s="377">
        <v>22020801</v>
      </c>
      <c r="C82" s="378" t="s">
        <v>1189</v>
      </c>
      <c r="D82" s="740" t="str">
        <f t="shared" ref="D82:D87" si="5">B82&amp;" - "&amp;C82</f>
        <v>22020801 - MOTOR VEHICLE  FUEL COST</v>
      </c>
      <c r="E82" s="551">
        <v>1820040</v>
      </c>
      <c r="F82" s="552">
        <v>4000000</v>
      </c>
      <c r="G82" s="552"/>
    </row>
    <row r="83" spans="2:7" ht="3.75" hidden="1" customHeight="1" x14ac:dyDescent="0.25">
      <c r="B83" s="377">
        <v>22020802</v>
      </c>
      <c r="C83" s="378" t="s">
        <v>1190</v>
      </c>
      <c r="D83" s="740" t="str">
        <f t="shared" si="5"/>
        <v>22020802 - OTHER TRANSPORT EQUIPMENT FUEL COST</v>
      </c>
      <c r="E83" s="551"/>
      <c r="F83" s="552">
        <v>0</v>
      </c>
      <c r="G83" s="552"/>
    </row>
    <row r="84" spans="2:7" ht="15.75" hidden="1" thickBot="1" x14ac:dyDescent="0.3">
      <c r="B84" s="377">
        <v>22020803</v>
      </c>
      <c r="C84" s="378" t="s">
        <v>1191</v>
      </c>
      <c r="D84" s="740" t="str">
        <f t="shared" si="5"/>
        <v>22020803 - PLANT / GENERATOR FUEL COST</v>
      </c>
      <c r="E84" s="551"/>
      <c r="F84" s="552">
        <v>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1820040</v>
      </c>
      <c r="F88" s="560">
        <f>SUM(F82:F87)</f>
        <v>4000000</v>
      </c>
      <c r="G88" s="560"/>
    </row>
    <row r="89" spans="2:7" x14ac:dyDescent="0.25">
      <c r="B89" s="373">
        <v>22020900</v>
      </c>
      <c r="C89" s="374" t="s">
        <v>70</v>
      </c>
      <c r="D89" s="742"/>
      <c r="E89" s="548"/>
      <c r="F89" s="549"/>
      <c r="G89" s="549"/>
    </row>
    <row r="90" spans="2:7" ht="15.75" thickBot="1" x14ac:dyDescent="0.3">
      <c r="B90" s="377">
        <v>22020901</v>
      </c>
      <c r="C90" s="378" t="s">
        <v>1196</v>
      </c>
      <c r="D90" s="740" t="str">
        <f t="shared" ref="D90:D96" si="6">B90&amp;" - "&amp;C90</f>
        <v>22020901 - BANK CHARGES (OTHER THAN INTEREST)</v>
      </c>
      <c r="E90" s="551"/>
      <c r="F90" s="552">
        <v>0</v>
      </c>
      <c r="G90" s="552"/>
    </row>
    <row r="91" spans="2:7" ht="3.75" hidden="1" customHeight="1" thickBot="1" x14ac:dyDescent="0.3">
      <c r="B91" s="377">
        <v>22020902</v>
      </c>
      <c r="C91" s="378" t="s">
        <v>1197</v>
      </c>
      <c r="D91" s="740" t="str">
        <f t="shared" si="6"/>
        <v>22020902 - INSURANCE PREMIUM</v>
      </c>
      <c r="E91" s="551"/>
      <c r="F91" s="552">
        <v>0</v>
      </c>
      <c r="G91" s="552"/>
    </row>
    <row r="92" spans="2:7" ht="15.75" hidden="1" thickBot="1" x14ac:dyDescent="0.3">
      <c r="B92" s="377">
        <v>22020904</v>
      </c>
      <c r="C92" s="378" t="s">
        <v>1198</v>
      </c>
      <c r="D92" s="740" t="str">
        <f t="shared" si="6"/>
        <v>22020904 - OTHER  CRF BANK CHARGES</v>
      </c>
      <c r="E92" s="551"/>
      <c r="F92" s="552">
        <v>0</v>
      </c>
      <c r="G92" s="552"/>
    </row>
    <row r="93" spans="2:7" ht="15.75" hidden="1" thickBot="1" x14ac:dyDescent="0.3">
      <c r="B93" s="377">
        <v>22020905</v>
      </c>
      <c r="C93" s="378" t="s">
        <v>1199</v>
      </c>
      <c r="D93" s="740" t="str">
        <f t="shared" si="6"/>
        <v>22020905 - INTEREST/DISCOUNT ON FOREIGN LOAN</v>
      </c>
      <c r="E93" s="551"/>
      <c r="F93" s="552">
        <v>0</v>
      </c>
      <c r="G93" s="552"/>
    </row>
    <row r="94" spans="2:7" ht="15.75" hidden="1" thickBot="1" x14ac:dyDescent="0.3">
      <c r="B94" s="377">
        <v>22020906</v>
      </c>
      <c r="C94" s="378" t="s">
        <v>1200</v>
      </c>
      <c r="D94" s="740" t="str">
        <f t="shared" si="6"/>
        <v>22020906 - FOREIGN INTEREST/DISCOUNT-SHORT TERM BORROWINGS</v>
      </c>
      <c r="E94" s="551"/>
      <c r="F94" s="552">
        <v>0</v>
      </c>
      <c r="G94" s="552"/>
    </row>
    <row r="95" spans="2:7" ht="15.75" hidden="1" thickBot="1" x14ac:dyDescent="0.3">
      <c r="B95" s="377">
        <v>22020907</v>
      </c>
      <c r="C95" s="378" t="s">
        <v>1201</v>
      </c>
      <c r="D95" s="740" t="str">
        <f t="shared" si="6"/>
        <v>22020907 - DOMESTIC INTEREST/DISCOUNT-TREASURY BILL</v>
      </c>
      <c r="E95" s="551"/>
      <c r="F95" s="552">
        <v>0</v>
      </c>
      <c r="G95" s="552"/>
    </row>
    <row r="96" spans="2:7" ht="15.75" hidden="1" thickBot="1" x14ac:dyDescent="0.3">
      <c r="B96" s="377">
        <v>22020908</v>
      </c>
      <c r="C96" s="378" t="s">
        <v>1202</v>
      </c>
      <c r="D96" s="740" t="str">
        <f t="shared" si="6"/>
        <v>22020908 - DOMESTIC INTEREST/DISCOUNT-SHORT TERM BORROWINGS</v>
      </c>
      <c r="E96" s="551"/>
      <c r="F96" s="552">
        <v>0</v>
      </c>
      <c r="G96" s="552"/>
    </row>
    <row r="97" spans="2:7" ht="15.75"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ht="13.5" customHeight="1" x14ac:dyDescent="0.25">
      <c r="B99" s="377">
        <v>22021001</v>
      </c>
      <c r="C99" s="378" t="s">
        <v>1204</v>
      </c>
      <c r="D99" s="740" t="str">
        <f t="shared" ref="D99:D112" si="7">B99&amp;" - "&amp;C99</f>
        <v>22021001 - REFRESHMENT &amp; MEALS</v>
      </c>
      <c r="E99" s="551">
        <v>145600</v>
      </c>
      <c r="F99" s="552">
        <v>300000</v>
      </c>
      <c r="G99" s="552"/>
    </row>
    <row r="100" spans="2:7" hidden="1" x14ac:dyDescent="0.25">
      <c r="B100" s="377">
        <v>22021002</v>
      </c>
      <c r="C100" s="378" t="s">
        <v>1205</v>
      </c>
      <c r="D100" s="740" t="str">
        <f t="shared" si="7"/>
        <v>22021002 - HONORARIUM &amp; SITTING ALLOWANCE</v>
      </c>
      <c r="E100" s="551"/>
      <c r="F100" s="552">
        <v>0</v>
      </c>
      <c r="G100" s="552"/>
    </row>
    <row r="101" spans="2:7" hidden="1" x14ac:dyDescent="0.25">
      <c r="B101" s="377">
        <v>22021003</v>
      </c>
      <c r="C101" s="378" t="s">
        <v>1206</v>
      </c>
      <c r="D101" s="740" t="str">
        <f t="shared" si="7"/>
        <v>22021003 - PUBLICITY &amp; ADVERTISEMENTS</v>
      </c>
      <c r="E101" s="551"/>
      <c r="F101" s="552">
        <v>0</v>
      </c>
      <c r="G101" s="552"/>
    </row>
    <row r="102" spans="2:7" hidden="1" x14ac:dyDescent="0.25">
      <c r="B102" s="377">
        <v>22021004</v>
      </c>
      <c r="C102" s="378" t="s">
        <v>1207</v>
      </c>
      <c r="D102" s="740" t="str">
        <f t="shared" si="7"/>
        <v>22021004 - MEDICAL EXPENSES-LOCAL</v>
      </c>
      <c r="E102" s="551"/>
      <c r="F102" s="552">
        <v>0</v>
      </c>
      <c r="G102" s="552"/>
    </row>
    <row r="103" spans="2:7" hidden="1" x14ac:dyDescent="0.25">
      <c r="B103" s="377">
        <v>22021006</v>
      </c>
      <c r="C103" s="378" t="s">
        <v>1208</v>
      </c>
      <c r="D103" s="740" t="str">
        <f t="shared" si="7"/>
        <v>22021006 - POSTAGES &amp; COURIER SERVICES</v>
      </c>
      <c r="E103" s="551"/>
      <c r="F103" s="552">
        <v>0</v>
      </c>
      <c r="G103" s="552"/>
    </row>
    <row r="104" spans="2:7" x14ac:dyDescent="0.25">
      <c r="B104" s="377">
        <v>22021007</v>
      </c>
      <c r="C104" s="378" t="s">
        <v>1209</v>
      </c>
      <c r="D104" s="740" t="str">
        <f t="shared" si="7"/>
        <v>22021007 - WELFARE PACKAGES</v>
      </c>
      <c r="E104" s="551">
        <v>40036810</v>
      </c>
      <c r="F104" s="552">
        <v>10500000</v>
      </c>
      <c r="G104" s="552"/>
    </row>
    <row r="105" spans="2:7" ht="0.75" customHeight="1" thickBot="1" x14ac:dyDescent="0.3">
      <c r="B105" s="377">
        <v>22021008</v>
      </c>
      <c r="C105" s="378" t="s">
        <v>1210</v>
      </c>
      <c r="D105" s="740" t="str">
        <f t="shared" si="7"/>
        <v>22021008 - SUBSCRIPTION TO PROFESSIONAL BODIES</v>
      </c>
      <c r="E105" s="551"/>
      <c r="F105" s="552">
        <v>0</v>
      </c>
      <c r="G105" s="552"/>
    </row>
    <row r="106" spans="2:7" ht="15.75" hidden="1" thickBot="1" x14ac:dyDescent="0.3">
      <c r="B106" s="377">
        <v>22021009</v>
      </c>
      <c r="C106" s="378" t="s">
        <v>1211</v>
      </c>
      <c r="D106" s="740" t="str">
        <f t="shared" si="7"/>
        <v>22021009 - SPORTING ACTIVITIES</v>
      </c>
      <c r="E106" s="551"/>
      <c r="F106" s="552">
        <v>0</v>
      </c>
      <c r="G106" s="552"/>
    </row>
    <row r="107" spans="2:7" ht="15.75" hidden="1" thickBot="1" x14ac:dyDescent="0.3">
      <c r="B107" s="377">
        <v>22021010</v>
      </c>
      <c r="C107" s="378" t="s">
        <v>1212</v>
      </c>
      <c r="D107" s="740" t="str">
        <f t="shared" si="7"/>
        <v>22021010 - DIRECT TEACHING &amp; LABORATORY COST</v>
      </c>
      <c r="E107" s="551"/>
      <c r="F107" s="552">
        <v>0</v>
      </c>
      <c r="G107" s="552"/>
    </row>
    <row r="108" spans="2:7" ht="15.75" hidden="1" thickBot="1" x14ac:dyDescent="0.3">
      <c r="B108" s="377">
        <v>22021014</v>
      </c>
      <c r="C108" s="378" t="s">
        <v>1213</v>
      </c>
      <c r="D108" s="740" t="str">
        <f t="shared" si="7"/>
        <v>22021014 - ANNUAL BUDGET EXPENSES AND ADMINISTRATION</v>
      </c>
      <c r="E108" s="551"/>
      <c r="F108" s="552">
        <v>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40182410</v>
      </c>
      <c r="F113" s="560">
        <f>SUM(F99:F112)</f>
        <v>10800000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tr">
        <f t="shared" ref="D116:D123" si="8">B116&amp;" - "&amp;C116</f>
        <v>22030101 - MOTOR CYCLE ADVANCES</v>
      </c>
      <c r="E116" s="551"/>
      <c r="F116" s="552">
        <v>0</v>
      </c>
      <c r="G116" s="552"/>
    </row>
    <row r="117" spans="2:7" hidden="1" x14ac:dyDescent="0.25">
      <c r="B117" s="377">
        <v>22030102</v>
      </c>
      <c r="C117" s="378" t="s">
        <v>1222</v>
      </c>
      <c r="D117" s="740" t="str">
        <f t="shared" si="8"/>
        <v>22030102 - BICYCLE ADVANCES</v>
      </c>
      <c r="E117" s="551"/>
      <c r="F117" s="552">
        <v>0</v>
      </c>
      <c r="G117" s="552"/>
    </row>
    <row r="118" spans="2:7" hidden="1" x14ac:dyDescent="0.25">
      <c r="B118" s="377">
        <v>22030103</v>
      </c>
      <c r="C118" s="378" t="s">
        <v>1223</v>
      </c>
      <c r="D118" s="740" t="str">
        <f t="shared" si="8"/>
        <v>22030103 - REFURBISHING ADVANCES</v>
      </c>
      <c r="E118" s="551"/>
      <c r="F118" s="552">
        <v>0</v>
      </c>
      <c r="G118" s="552"/>
    </row>
    <row r="119" spans="2:7" hidden="1" x14ac:dyDescent="0.25">
      <c r="B119" s="377">
        <v>22030104</v>
      </c>
      <c r="C119" s="378" t="s">
        <v>1224</v>
      </c>
      <c r="D119" s="740" t="str">
        <f t="shared" si="8"/>
        <v>22030104 - CORRESPONDENCE ADVANCES</v>
      </c>
      <c r="E119" s="551"/>
      <c r="F119" s="552">
        <v>0</v>
      </c>
      <c r="G119" s="552"/>
    </row>
    <row r="120" spans="2:7" hidden="1" x14ac:dyDescent="0.25">
      <c r="B120" s="377">
        <v>22030105</v>
      </c>
      <c r="C120" s="378" t="s">
        <v>1225</v>
      </c>
      <c r="D120" s="740" t="str">
        <f t="shared" si="8"/>
        <v>22030105 - SPECTACLE ADVANCES</v>
      </c>
      <c r="E120" s="551"/>
      <c r="F120" s="552">
        <v>0</v>
      </c>
      <c r="G120" s="552"/>
    </row>
    <row r="121" spans="2:7" hidden="1" x14ac:dyDescent="0.25">
      <c r="B121" s="377">
        <v>22030106</v>
      </c>
      <c r="C121" s="378" t="s">
        <v>688</v>
      </c>
      <c r="D121" s="740" t="str">
        <f t="shared" si="8"/>
        <v>22030106 - MOTOR VEHICLE ADVANCES</v>
      </c>
      <c r="E121" s="551"/>
      <c r="F121" s="552">
        <v>0</v>
      </c>
      <c r="G121" s="552"/>
    </row>
    <row r="122" spans="2:7" hidden="1" x14ac:dyDescent="0.25">
      <c r="B122" s="377">
        <v>22030107</v>
      </c>
      <c r="C122" s="378" t="s">
        <v>1226</v>
      </c>
      <c r="D122" s="740" t="str">
        <f t="shared" si="8"/>
        <v>22030107 - FURNISHING ADVANCES</v>
      </c>
      <c r="E122" s="551"/>
      <c r="F122" s="552">
        <v>0</v>
      </c>
      <c r="G122" s="552"/>
    </row>
    <row r="123" spans="2:7" hidden="1" x14ac:dyDescent="0.25">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idden="1" x14ac:dyDescent="0.25">
      <c r="B125" s="373">
        <v>22040000</v>
      </c>
      <c r="C125" s="374" t="s">
        <v>1229</v>
      </c>
      <c r="D125" s="742"/>
      <c r="E125" s="548"/>
      <c r="F125" s="549"/>
      <c r="G125" s="549"/>
    </row>
    <row r="126" spans="2:7" hidden="1" x14ac:dyDescent="0.25">
      <c r="B126" s="373">
        <v>22040100</v>
      </c>
      <c r="C126" s="374" t="s">
        <v>76</v>
      </c>
      <c r="D126" s="742"/>
      <c r="E126" s="548"/>
      <c r="F126" s="549"/>
      <c r="G126" s="549"/>
    </row>
    <row r="127" spans="2:7" hidden="1" x14ac:dyDescent="0.25">
      <c r="B127" s="377">
        <v>22040101</v>
      </c>
      <c r="C127" s="378" t="s">
        <v>1231</v>
      </c>
      <c r="D127" s="740" t="str">
        <f t="shared" ref="D127:D133" si="9">B127&amp;" - "&amp;C127</f>
        <v>22040101 - GRANT TO OTHER STATE GOVERNMENTS - CURRENT</v>
      </c>
      <c r="E127" s="551"/>
      <c r="F127" s="552">
        <v>0</v>
      </c>
      <c r="G127" s="552"/>
    </row>
    <row r="128" spans="2:7" hidden="1" x14ac:dyDescent="0.25">
      <c r="B128" s="377">
        <v>22040103</v>
      </c>
      <c r="C128" s="378" t="s">
        <v>1232</v>
      </c>
      <c r="D128" s="740" t="str">
        <f t="shared" si="9"/>
        <v xml:space="preserve">22040103 - GRANT TO LOCAL GOVERNMENTS -CURRENT </v>
      </c>
      <c r="E128" s="551"/>
      <c r="F128" s="552">
        <v>0</v>
      </c>
      <c r="G128" s="552"/>
    </row>
    <row r="129" spans="2:7" hidden="1" x14ac:dyDescent="0.25">
      <c r="B129" s="377">
        <v>22040105</v>
      </c>
      <c r="C129" s="378" t="s">
        <v>1233</v>
      </c>
      <c r="D129" s="740" t="str">
        <f t="shared" si="9"/>
        <v>22040105 - GRANTS TO GOVERNMENT OWNED COMPANIES - CURRENT</v>
      </c>
      <c r="E129" s="551"/>
      <c r="F129" s="552">
        <v>0</v>
      </c>
      <c r="G129" s="552"/>
    </row>
    <row r="130" spans="2:7" hidden="1" x14ac:dyDescent="0.25">
      <c r="B130" s="377">
        <v>22040107</v>
      </c>
      <c r="C130" s="378" t="s">
        <v>1234</v>
      </c>
      <c r="D130" s="740" t="str">
        <f t="shared" si="9"/>
        <v>22040107 - GRANT TO PRIVATE COMPANIES - CURRENT</v>
      </c>
      <c r="E130" s="551"/>
      <c r="F130" s="552">
        <v>0</v>
      </c>
      <c r="G130" s="552"/>
    </row>
    <row r="131" spans="2:7" hidden="1" x14ac:dyDescent="0.25">
      <c r="B131" s="377">
        <v>22040109</v>
      </c>
      <c r="C131" s="378" t="s">
        <v>1235</v>
      </c>
      <c r="D131" s="740" t="str">
        <f t="shared" si="9"/>
        <v>22040109 - GRANTS TO COMMUNITIES/NGOs</v>
      </c>
      <c r="E131" s="551"/>
      <c r="F131" s="552">
        <v>0</v>
      </c>
      <c r="G131" s="552"/>
    </row>
    <row r="132" spans="2:7" hidden="1" x14ac:dyDescent="0.25">
      <c r="B132" s="377">
        <v>22040110</v>
      </c>
      <c r="C132" s="378" t="s">
        <v>1236</v>
      </c>
      <c r="D132" s="740" t="str">
        <f t="shared" si="9"/>
        <v>22040110 - GRANTS TO ACADEMIC INSTITUTIONS</v>
      </c>
      <c r="E132" s="551"/>
      <c r="F132" s="552">
        <v>0</v>
      </c>
      <c r="G132" s="552"/>
    </row>
    <row r="133" spans="2:7" hidden="1" x14ac:dyDescent="0.25">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idden="1" x14ac:dyDescent="0.25">
      <c r="B135" s="373">
        <v>22040200</v>
      </c>
      <c r="C135" s="374" t="s">
        <v>78</v>
      </c>
      <c r="D135" s="742"/>
      <c r="E135" s="548"/>
      <c r="F135" s="549"/>
      <c r="G135" s="549"/>
    </row>
    <row r="136" spans="2:7" hidden="1" x14ac:dyDescent="0.25">
      <c r="B136" s="377">
        <v>22040203</v>
      </c>
      <c r="C136" s="378" t="s">
        <v>1239</v>
      </c>
      <c r="D136" s="740" t="str">
        <f>B136&amp;" - "&amp;C136</f>
        <v>22040203 - CONTRIBUTION TO INTERNATIONAL ORGANISATION</v>
      </c>
      <c r="E136" s="551"/>
      <c r="F136" s="552">
        <v>0</v>
      </c>
      <c r="G136" s="552"/>
    </row>
    <row r="137" spans="2:7" hidden="1" x14ac:dyDescent="0.25">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x14ac:dyDescent="0.25">
      <c r="B139" s="373">
        <v>22050000</v>
      </c>
      <c r="C139" s="374" t="s">
        <v>1242</v>
      </c>
      <c r="D139" s="742"/>
      <c r="E139" s="548"/>
      <c r="F139" s="549"/>
      <c r="G139" s="549"/>
    </row>
    <row r="140" spans="2:7" x14ac:dyDescent="0.25">
      <c r="B140" s="373">
        <v>22050100</v>
      </c>
      <c r="C140" s="374" t="s">
        <v>80</v>
      </c>
      <c r="D140" s="742"/>
      <c r="E140" s="548">
        <v>0</v>
      </c>
      <c r="F140" s="549"/>
      <c r="G140" s="549"/>
    </row>
    <row r="141" spans="2:7" hidden="1" x14ac:dyDescent="0.25">
      <c r="B141" s="377">
        <v>22050101</v>
      </c>
      <c r="C141" s="378" t="s">
        <v>1243</v>
      </c>
      <c r="D141" s="740" t="str">
        <f t="shared" ref="D141:D147" si="10">B141&amp;" - "&amp;C141</f>
        <v>22050101 - SUBSIDY TO GOVERNMENT OWNED COMPANIES</v>
      </c>
      <c r="E141" s="551"/>
      <c r="F141" s="552">
        <v>0</v>
      </c>
      <c r="G141" s="552"/>
    </row>
    <row r="142" spans="2:7" hidden="1" x14ac:dyDescent="0.25">
      <c r="B142" s="377">
        <v>22050102</v>
      </c>
      <c r="C142" s="378" t="s">
        <v>1244</v>
      </c>
      <c r="D142" s="740" t="str">
        <f t="shared" si="10"/>
        <v>22050102 - MEAL SUBSIDY</v>
      </c>
      <c r="E142" s="551"/>
      <c r="F142" s="552">
        <v>0</v>
      </c>
      <c r="G142" s="552"/>
    </row>
    <row r="143" spans="2:7" hidden="1" x14ac:dyDescent="0.25">
      <c r="B143" s="377">
        <v>22050104</v>
      </c>
      <c r="C143" s="378" t="s">
        <v>1245</v>
      </c>
      <c r="D143" s="740" t="str">
        <f t="shared" si="10"/>
        <v>22050104 - PETROLEUM/ENERGY SUBSIDY</v>
      </c>
      <c r="E143" s="551"/>
      <c r="F143" s="552">
        <v>0</v>
      </c>
      <c r="G143" s="552"/>
    </row>
    <row r="144" spans="2:7" hidden="1" x14ac:dyDescent="0.25">
      <c r="B144" s="377">
        <v>22050105</v>
      </c>
      <c r="C144" s="378" t="s">
        <v>1246</v>
      </c>
      <c r="D144" s="740" t="str">
        <f t="shared" si="10"/>
        <v>22050105 - EDUCATION SUBSIDY</v>
      </c>
      <c r="E144" s="551"/>
      <c r="F144" s="552">
        <v>0</v>
      </c>
      <c r="G144" s="552"/>
    </row>
    <row r="145" spans="2:7" hidden="1" x14ac:dyDescent="0.25">
      <c r="B145" s="377">
        <v>22050106</v>
      </c>
      <c r="C145" s="378" t="s">
        <v>1247</v>
      </c>
      <c r="D145" s="740" t="str">
        <f t="shared" si="10"/>
        <v>22050106 - AGRICULTURAL INPUTS SUBSIDY</v>
      </c>
      <c r="E145" s="551"/>
      <c r="F145" s="552">
        <v>0</v>
      </c>
      <c r="G145" s="552"/>
    </row>
    <row r="146" spans="2:7" hidden="1" x14ac:dyDescent="0.25">
      <c r="B146" s="377">
        <v>22050107</v>
      </c>
      <c r="C146" s="378" t="s">
        <v>1248</v>
      </c>
      <c r="D146" s="740" t="str">
        <f t="shared" si="10"/>
        <v>22050107 - HEALTH SUBSIDY</v>
      </c>
      <c r="E146" s="551"/>
      <c r="F146" s="552">
        <v>0</v>
      </c>
      <c r="G146" s="552"/>
    </row>
    <row r="147" spans="2:7" ht="15.75" thickBot="1" x14ac:dyDescent="0.3">
      <c r="B147" s="377">
        <v>22050108</v>
      </c>
      <c r="C147" s="378" t="s">
        <v>1249</v>
      </c>
      <c r="D147" s="740" t="str">
        <f t="shared" si="10"/>
        <v>22050108 - RELIGIOUS PILGRIMAGE SUBSIDY</v>
      </c>
      <c r="E147" s="551">
        <v>21116580</v>
      </c>
      <c r="F147" s="552">
        <v>85000000</v>
      </c>
      <c r="G147" s="552"/>
    </row>
    <row r="148" spans="2:7" ht="15.75" thickBot="1" x14ac:dyDescent="0.3">
      <c r="B148" s="384"/>
      <c r="C148" s="385" t="s">
        <v>1250</v>
      </c>
      <c r="D148" s="741">
        <f>SUM(D141:D147)</f>
        <v>0</v>
      </c>
      <c r="E148" s="559">
        <f>SUM(E141:E147)</f>
        <v>21116580</v>
      </c>
      <c r="F148" s="560">
        <f>SUM(F141:F147)</f>
        <v>85000000</v>
      </c>
      <c r="G148" s="560"/>
    </row>
    <row r="149" spans="2:7" ht="3" hidden="1" customHeight="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9.75" hidden="1" customHeight="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69161550</v>
      </c>
      <c r="F181" s="572">
        <f>F14+F26+F41+F56+F60+F69+F80+F88+F97+F113+F124+F134+F138+F148+F151+F158+F163+F172+F180</f>
        <v>145000000</v>
      </c>
      <c r="G181" s="572"/>
    </row>
    <row r="182" spans="2:7" x14ac:dyDescent="0.25">
      <c r="B182" s="338"/>
      <c r="C182" s="338"/>
      <c r="D182" s="338"/>
      <c r="E182" s="338"/>
      <c r="F182" s="338"/>
    </row>
  </sheetData>
  <mergeCells count="5">
    <mergeCell ref="B1:F1"/>
    <mergeCell ref="B2:F2"/>
    <mergeCell ref="B4:F4"/>
    <mergeCell ref="B5:B6"/>
    <mergeCell ref="C5:C6"/>
  </mergeCells>
  <pageMargins left="1.375" right="0.3" top="0.37" bottom="0.36" header="0.17" footer="0.17"/>
  <pageSetup scale="69" fitToHeight="0" orientation="portrait" r:id="rId1"/>
  <headerFooter>
    <oddFooter>&amp;C&amp;"Rockwell,Bold"&amp;14&amp;P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H226"/>
  <sheetViews>
    <sheetView view="pageBreakPreview" zoomScale="84" zoomScaleSheetLayoutView="84" workbookViewId="0">
      <selection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914</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v>0</v>
      </c>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v>0</v>
      </c>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v>0</v>
      </c>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v>0</v>
      </c>
    </row>
    <row r="18" spans="2:8" ht="15.75" hidden="1" thickBot="1" x14ac:dyDescent="0.3">
      <c r="B18" s="384"/>
      <c r="C18" s="385" t="s">
        <v>533</v>
      </c>
      <c r="D18" s="385"/>
      <c r="E18" s="451"/>
      <c r="F18" s="452"/>
      <c r="G18" s="453">
        <v>0</v>
      </c>
      <c r="H18" s="454">
        <v>0</v>
      </c>
    </row>
    <row r="19" spans="2:8" ht="15.75" thickBot="1" x14ac:dyDescent="0.3">
      <c r="B19" s="368">
        <v>12000000</v>
      </c>
      <c r="C19" s="369" t="s">
        <v>33</v>
      </c>
      <c r="D19" s="369"/>
      <c r="E19" s="455"/>
      <c r="F19" s="456"/>
      <c r="G19" s="457"/>
      <c r="H19" s="458"/>
    </row>
    <row r="20" spans="2:8" ht="15.75" hidden="1" thickBot="1" x14ac:dyDescent="0.3">
      <c r="B20" s="373">
        <v>12010000</v>
      </c>
      <c r="C20" s="374" t="s">
        <v>534</v>
      </c>
      <c r="D20" s="374"/>
      <c r="E20" s="439"/>
      <c r="F20" s="440"/>
      <c r="G20" s="441"/>
      <c r="H20" s="442"/>
    </row>
    <row r="21" spans="2:8" ht="15.75" hidden="1" thickBot="1" x14ac:dyDescent="0.3">
      <c r="B21" s="373">
        <v>12010100</v>
      </c>
      <c r="C21" s="374" t="s">
        <v>8</v>
      </c>
      <c r="D21" s="374"/>
      <c r="E21" s="439"/>
      <c r="F21" s="440"/>
      <c r="G21" s="441"/>
      <c r="H21" s="442"/>
    </row>
    <row r="22" spans="2:8" ht="15.75" hidden="1" thickBot="1" x14ac:dyDescent="0.3">
      <c r="B22" s="377">
        <v>12010101</v>
      </c>
      <c r="C22" s="378" t="s">
        <v>535</v>
      </c>
      <c r="D22" s="378" t="s">
        <v>743</v>
      </c>
      <c r="E22" s="443"/>
      <c r="F22" s="444"/>
      <c r="G22" s="445"/>
      <c r="H22" s="446">
        <v>0</v>
      </c>
    </row>
    <row r="23" spans="2:8" ht="15.75" hidden="1" thickBot="1" x14ac:dyDescent="0.3">
      <c r="B23" s="377">
        <v>12010104</v>
      </c>
      <c r="C23" s="378" t="s">
        <v>536</v>
      </c>
      <c r="D23" s="378" t="s">
        <v>744</v>
      </c>
      <c r="E23" s="443"/>
      <c r="F23" s="444"/>
      <c r="G23" s="445"/>
      <c r="H23" s="446">
        <v>0</v>
      </c>
    </row>
    <row r="24" spans="2:8" ht="15.75" hidden="1" thickBot="1" x14ac:dyDescent="0.3">
      <c r="B24" s="377">
        <v>12010105</v>
      </c>
      <c r="C24" s="378" t="s">
        <v>537</v>
      </c>
      <c r="D24" s="378" t="s">
        <v>745</v>
      </c>
      <c r="E24" s="443"/>
      <c r="F24" s="444"/>
      <c r="G24" s="445"/>
      <c r="H24" s="446">
        <v>0</v>
      </c>
    </row>
    <row r="25" spans="2:8" ht="15.75" hidden="1" thickBot="1" x14ac:dyDescent="0.3">
      <c r="B25" s="377">
        <v>12010106</v>
      </c>
      <c r="C25" s="378" t="s">
        <v>538</v>
      </c>
      <c r="D25" s="378" t="s">
        <v>746</v>
      </c>
      <c r="E25" s="443"/>
      <c r="F25" s="444"/>
      <c r="G25" s="445"/>
      <c r="H25" s="446">
        <v>0</v>
      </c>
    </row>
    <row r="26" spans="2:8" ht="15.75" hidden="1" thickBot="1" x14ac:dyDescent="0.3">
      <c r="B26" s="377">
        <v>12010107</v>
      </c>
      <c r="C26" s="378" t="s">
        <v>539</v>
      </c>
      <c r="D26" s="378" t="s">
        <v>747</v>
      </c>
      <c r="E26" s="443"/>
      <c r="F26" s="444"/>
      <c r="G26" s="445"/>
      <c r="H26" s="446">
        <v>0</v>
      </c>
    </row>
    <row r="27" spans="2:8" ht="15.75" hidden="1" thickBot="1" x14ac:dyDescent="0.3">
      <c r="B27" s="377">
        <v>12010108</v>
      </c>
      <c r="C27" s="378" t="s">
        <v>540</v>
      </c>
      <c r="D27" s="378" t="s">
        <v>748</v>
      </c>
      <c r="E27" s="443"/>
      <c r="F27" s="444"/>
      <c r="G27" s="445"/>
      <c r="H27" s="446">
        <v>0</v>
      </c>
    </row>
    <row r="28" spans="2:8" ht="15.75" hidden="1" thickBot="1" x14ac:dyDescent="0.3">
      <c r="B28" s="377">
        <v>12010109</v>
      </c>
      <c r="C28" s="378" t="s">
        <v>541</v>
      </c>
      <c r="D28" s="378" t="s">
        <v>749</v>
      </c>
      <c r="E28" s="443"/>
      <c r="F28" s="444"/>
      <c r="G28" s="445"/>
      <c r="H28" s="446">
        <v>0</v>
      </c>
    </row>
    <row r="29" spans="2:8" ht="15.75" hidden="1" thickBot="1" x14ac:dyDescent="0.3">
      <c r="B29" s="384"/>
      <c r="C29" s="385" t="s">
        <v>542</v>
      </c>
      <c r="D29" s="385"/>
      <c r="E29" s="451"/>
      <c r="F29" s="452"/>
      <c r="G29" s="453">
        <v>0</v>
      </c>
      <c r="H29" s="454">
        <v>0</v>
      </c>
    </row>
    <row r="30" spans="2:8" x14ac:dyDescent="0.25">
      <c r="B30" s="388">
        <v>12010200</v>
      </c>
      <c r="C30" s="389" t="s">
        <v>9</v>
      </c>
      <c r="D30" s="389"/>
      <c r="E30" s="459"/>
      <c r="F30" s="460"/>
      <c r="G30" s="461"/>
      <c r="H30" s="462"/>
    </row>
    <row r="31" spans="2:8" ht="15.75" thickBot="1" x14ac:dyDescent="0.3">
      <c r="B31" s="377">
        <v>12010201</v>
      </c>
      <c r="C31" s="378" t="s">
        <v>9</v>
      </c>
      <c r="D31" s="378" t="s">
        <v>750</v>
      </c>
      <c r="E31" s="443"/>
      <c r="F31" s="444"/>
      <c r="G31" s="445">
        <v>12801370</v>
      </c>
      <c r="H31" s="446">
        <v>50000</v>
      </c>
    </row>
    <row r="32" spans="2:8" ht="15.75" thickBot="1" x14ac:dyDescent="0.3">
      <c r="B32" s="384"/>
      <c r="C32" s="385" t="s">
        <v>543</v>
      </c>
      <c r="D32" s="385"/>
      <c r="E32" s="451"/>
      <c r="F32" s="452"/>
      <c r="G32" s="453">
        <v>12801370</v>
      </c>
      <c r="H32" s="454">
        <v>50000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v>1000</v>
      </c>
      <c r="G116" s="445">
        <v>36580</v>
      </c>
      <c r="H116" s="446">
        <v>20000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36580</v>
      </c>
      <c r="H119" s="454">
        <v>20000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t="15.75" thickBot="1" x14ac:dyDescent="0.3">
      <c r="B127" s="377">
        <v>12020607</v>
      </c>
      <c r="C127" s="378" t="s">
        <v>634</v>
      </c>
      <c r="D127" s="378" t="s">
        <v>839</v>
      </c>
      <c r="E127" s="443"/>
      <c r="F127" s="444">
        <v>20000</v>
      </c>
      <c r="G127" s="445"/>
      <c r="H127" s="446">
        <v>100000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0</v>
      </c>
      <c r="H142" s="454">
        <v>100000</v>
      </c>
    </row>
    <row r="143" spans="2:8" x14ac:dyDescent="0.25">
      <c r="B143" s="373">
        <v>12020700</v>
      </c>
      <c r="C143" s="374" t="s">
        <v>14</v>
      </c>
      <c r="D143" s="374"/>
      <c r="E143" s="439"/>
      <c r="F143" s="440"/>
      <c r="G143" s="441"/>
      <c r="H143" s="442"/>
    </row>
    <row r="144" spans="2:8" ht="15.75" thickBot="1" x14ac:dyDescent="0.3">
      <c r="B144" s="377">
        <v>12020701</v>
      </c>
      <c r="C144" s="378" t="s">
        <v>650</v>
      </c>
      <c r="D144" s="378" t="s">
        <v>855</v>
      </c>
      <c r="E144" s="443"/>
      <c r="F144" s="444"/>
      <c r="G144" s="445">
        <v>219450</v>
      </c>
      <c r="H144" s="446">
        <v>200000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21" customHeight="1" thickBot="1" x14ac:dyDescent="0.3">
      <c r="B160" s="384"/>
      <c r="C160" s="385" t="s">
        <v>666</v>
      </c>
      <c r="D160" s="385"/>
      <c r="E160" s="451"/>
      <c r="F160" s="452"/>
      <c r="G160" s="453">
        <v>219450</v>
      </c>
      <c r="H160" s="454">
        <v>200000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x14ac:dyDescent="0.25">
      <c r="B198" s="373">
        <v>12021300</v>
      </c>
      <c r="C198" s="374" t="s">
        <v>19</v>
      </c>
      <c r="D198" s="374"/>
      <c r="E198" s="439"/>
      <c r="F198" s="440"/>
      <c r="G198" s="441"/>
      <c r="H198" s="442"/>
    </row>
    <row r="199" spans="2:8" ht="15.75" thickBot="1" x14ac:dyDescent="0.3">
      <c r="B199" s="377">
        <v>12021302</v>
      </c>
      <c r="C199" s="378" t="s">
        <v>700</v>
      </c>
      <c r="D199" s="378" t="s">
        <v>899</v>
      </c>
      <c r="E199" s="443" t="s">
        <v>915</v>
      </c>
      <c r="F199" s="444" t="s">
        <v>915</v>
      </c>
      <c r="G199" s="445">
        <v>221301380</v>
      </c>
      <c r="H199" s="446">
        <v>200000000</v>
      </c>
    </row>
    <row r="200" spans="2:8" ht="15.75" thickBot="1" x14ac:dyDescent="0.3">
      <c r="B200" s="384"/>
      <c r="C200" s="385" t="s">
        <v>701</v>
      </c>
      <c r="D200" s="385"/>
      <c r="E200" s="451"/>
      <c r="F200" s="452"/>
      <c r="G200" s="453">
        <v>221301380</v>
      </c>
      <c r="H200" s="454">
        <v>200000000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234358780</v>
      </c>
      <c r="H225" s="481">
        <v>200370000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B1:G182"/>
  <sheetViews>
    <sheetView view="pageBreakPreview" zoomScale="85" zoomScaleSheetLayoutView="85" workbookViewId="0">
      <pane xSplit="5" ySplit="8" topLeftCell="F9"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1055</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1456030</v>
      </c>
      <c r="F10" s="552">
        <v>3000000</v>
      </c>
      <c r="G10" s="552"/>
    </row>
    <row r="11" spans="2:7" x14ac:dyDescent="0.25">
      <c r="B11" s="377">
        <v>22020102</v>
      </c>
      <c r="C11" s="378" t="s">
        <v>1124</v>
      </c>
      <c r="D11" s="740" t="str">
        <f>B11&amp;" - "&amp;C11</f>
        <v>22020102 - LOCAL TRAVEL &amp; TRANSPORT: OTHERS</v>
      </c>
      <c r="E11" s="551">
        <v>728020</v>
      </c>
      <c r="F11" s="552">
        <v>2000000</v>
      </c>
      <c r="G11" s="552"/>
    </row>
    <row r="12" spans="2:7" ht="15.75" thickBot="1" x14ac:dyDescent="0.3">
      <c r="B12" s="377">
        <v>22020103</v>
      </c>
      <c r="C12" s="378" t="s">
        <v>1125</v>
      </c>
      <c r="D12" s="740" t="str">
        <f>B12&amp;" - "&amp;C12</f>
        <v>22020103 - INTERNATIONAL TRAVEL &amp; TRANSPORT: TRAINING</v>
      </c>
      <c r="E12" s="551">
        <v>364010</v>
      </c>
      <c r="F12" s="552">
        <v>500000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2548060</v>
      </c>
      <c r="F14" s="560">
        <f>SUM(F10:F13)</f>
        <v>5500000</v>
      </c>
      <c r="G14" s="560"/>
    </row>
    <row r="15" spans="2:7" x14ac:dyDescent="0.25">
      <c r="B15" s="373">
        <v>22020200</v>
      </c>
      <c r="C15" s="374" t="s">
        <v>56</v>
      </c>
      <c r="D15" s="742"/>
      <c r="E15" s="548"/>
      <c r="F15" s="549"/>
      <c r="G15" s="549"/>
    </row>
    <row r="16" spans="2:7" x14ac:dyDescent="0.25">
      <c r="B16" s="377">
        <v>22020201</v>
      </c>
      <c r="C16" s="378" t="s">
        <v>1128</v>
      </c>
      <c r="D16" s="740" t="str">
        <f t="shared" ref="D16:D25" si="0">B16&amp;" - "&amp;C16</f>
        <v>22020201 - ELECTRICITY CHARGES</v>
      </c>
      <c r="E16" s="551">
        <v>0</v>
      </c>
      <c r="F16" s="552">
        <v>0</v>
      </c>
      <c r="G16" s="552"/>
    </row>
    <row r="17" spans="2:7" x14ac:dyDescent="0.25">
      <c r="B17" s="377">
        <v>22020202</v>
      </c>
      <c r="C17" s="378" t="s">
        <v>1129</v>
      </c>
      <c r="D17" s="740" t="str">
        <f t="shared" si="0"/>
        <v>22020202 - TELEPHONE CHARGES</v>
      </c>
      <c r="E17" s="551">
        <v>182000</v>
      </c>
      <c r="F17" s="552">
        <v>750000</v>
      </c>
      <c r="G17" s="552"/>
    </row>
    <row r="18" spans="2:7" x14ac:dyDescent="0.25">
      <c r="B18" s="377">
        <v>22020203</v>
      </c>
      <c r="C18" s="378" t="s">
        <v>1130</v>
      </c>
      <c r="D18" s="740" t="str">
        <f t="shared" si="0"/>
        <v>22020203 - INTERNET ACCESS CHARGES</v>
      </c>
      <c r="E18" s="551">
        <v>109200</v>
      </c>
      <c r="F18" s="552">
        <v>500000</v>
      </c>
      <c r="G18" s="552"/>
    </row>
    <row r="19" spans="2:7" hidden="1" x14ac:dyDescent="0.25">
      <c r="B19" s="377">
        <v>22020204</v>
      </c>
      <c r="C19" s="378" t="s">
        <v>1131</v>
      </c>
      <c r="D19" s="740" t="str">
        <f t="shared" si="0"/>
        <v>22020204 - SATELLITE BROADCASTING ACCESS CHARGES</v>
      </c>
      <c r="E19" s="551">
        <v>0</v>
      </c>
      <c r="F19" s="552">
        <v>0</v>
      </c>
      <c r="G19" s="552"/>
    </row>
    <row r="20" spans="2:7" x14ac:dyDescent="0.25">
      <c r="B20" s="377">
        <v>22020205</v>
      </c>
      <c r="C20" s="378" t="s">
        <v>1132</v>
      </c>
      <c r="D20" s="740" t="str">
        <f t="shared" si="0"/>
        <v>22020205 - WATER RATES</v>
      </c>
      <c r="E20" s="551">
        <v>18200</v>
      </c>
      <c r="F20" s="552">
        <v>100000</v>
      </c>
      <c r="G20" s="552"/>
    </row>
    <row r="21" spans="2:7" ht="15.75" thickBot="1" x14ac:dyDescent="0.3">
      <c r="B21" s="377">
        <v>22020206</v>
      </c>
      <c r="C21" s="378" t="s">
        <v>1133</v>
      </c>
      <c r="D21" s="740" t="str">
        <f t="shared" si="0"/>
        <v>22020206 - SEWAGE CHARGES</v>
      </c>
      <c r="E21" s="551">
        <v>18200</v>
      </c>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327600</v>
      </c>
      <c r="F26" s="560">
        <f>SUM(F16:F25)</f>
        <v>1350000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364010</v>
      </c>
      <c r="F28" s="552">
        <v>1000000</v>
      </c>
      <c r="G28" s="552"/>
    </row>
    <row r="29" spans="2:7" x14ac:dyDescent="0.25">
      <c r="B29" s="377">
        <v>22020302</v>
      </c>
      <c r="C29" s="378" t="s">
        <v>1140</v>
      </c>
      <c r="D29" s="740" t="str">
        <f t="shared" si="1"/>
        <v>22020302 - BOOKS</v>
      </c>
      <c r="E29" s="551">
        <v>1365030</v>
      </c>
      <c r="F29" s="552">
        <v>2075000</v>
      </c>
      <c r="G29" s="552"/>
    </row>
    <row r="30" spans="2:7" x14ac:dyDescent="0.25">
      <c r="B30" s="377">
        <v>22020303</v>
      </c>
      <c r="C30" s="378" t="s">
        <v>1141</v>
      </c>
      <c r="D30" s="740" t="str">
        <f t="shared" si="1"/>
        <v>22020303 - NEWSPAPERS</v>
      </c>
      <c r="E30" s="551">
        <v>7280</v>
      </c>
      <c r="F30" s="552">
        <v>50000</v>
      </c>
      <c r="G30" s="552"/>
    </row>
    <row r="31" spans="2:7" hidden="1" x14ac:dyDescent="0.25">
      <c r="B31" s="377">
        <v>22020304</v>
      </c>
      <c r="C31" s="378" t="s">
        <v>1142</v>
      </c>
      <c r="D31" s="740" t="str">
        <f t="shared" si="1"/>
        <v>22020304 - MAGAZINES &amp; PERIODICALS</v>
      </c>
      <c r="E31" s="551">
        <v>0</v>
      </c>
      <c r="F31" s="552">
        <v>0</v>
      </c>
      <c r="G31" s="552"/>
    </row>
    <row r="32" spans="2:7" x14ac:dyDescent="0.25">
      <c r="B32" s="377">
        <v>22020305</v>
      </c>
      <c r="C32" s="378" t="s">
        <v>1143</v>
      </c>
      <c r="D32" s="740" t="str">
        <f t="shared" si="1"/>
        <v>22020305 - PRINTING OF NON SECURITY DOCUMENTS</v>
      </c>
      <c r="E32" s="551">
        <v>1092020</v>
      </c>
      <c r="F32" s="552">
        <v>1500000</v>
      </c>
      <c r="G32" s="552"/>
    </row>
    <row r="33" spans="2:7" x14ac:dyDescent="0.25">
      <c r="B33" s="377">
        <v>22020306</v>
      </c>
      <c r="C33" s="378" t="s">
        <v>1144</v>
      </c>
      <c r="D33" s="740" t="str">
        <f t="shared" si="1"/>
        <v>22020306 - PRINTING OF SECURITY DOCUMENTS</v>
      </c>
      <c r="E33" s="551">
        <v>18200</v>
      </c>
      <c r="F33" s="552">
        <v>75000</v>
      </c>
      <c r="G33" s="552"/>
    </row>
    <row r="34" spans="2:7" x14ac:dyDescent="0.25">
      <c r="B34" s="377">
        <v>22020307</v>
      </c>
      <c r="C34" s="378" t="s">
        <v>1145</v>
      </c>
      <c r="D34" s="740" t="str">
        <f t="shared" si="1"/>
        <v>22020307 - DRUGS/LABORATORY/MEDICAL SUPPLIES</v>
      </c>
      <c r="E34" s="551">
        <v>436810</v>
      </c>
      <c r="F34" s="552">
        <v>1800000</v>
      </c>
      <c r="G34" s="552"/>
    </row>
    <row r="35" spans="2:7" hidden="1" x14ac:dyDescent="0.25">
      <c r="B35" s="377">
        <v>22020308</v>
      </c>
      <c r="C35" s="378" t="s">
        <v>1146</v>
      </c>
      <c r="D35" s="740" t="str">
        <f t="shared" si="1"/>
        <v>22020308 - FIELD &amp; CAMPING MATERIALS SUPPLIES</v>
      </c>
      <c r="E35" s="551">
        <v>0</v>
      </c>
      <c r="F35" s="552">
        <v>0</v>
      </c>
      <c r="G35" s="552"/>
    </row>
    <row r="36" spans="2:7" x14ac:dyDescent="0.25">
      <c r="B36" s="377">
        <v>22020309</v>
      </c>
      <c r="C36" s="378" t="s">
        <v>1147</v>
      </c>
      <c r="D36" s="740" t="str">
        <f t="shared" si="1"/>
        <v>22020309 - UNIFORMS &amp; OTHER CLOTHING</v>
      </c>
      <c r="E36" s="551">
        <v>1929240</v>
      </c>
      <c r="F36" s="552">
        <v>1300000</v>
      </c>
      <c r="G36" s="552"/>
    </row>
    <row r="37" spans="2:7" x14ac:dyDescent="0.25">
      <c r="B37" s="377">
        <v>22020310</v>
      </c>
      <c r="C37" s="378" t="s">
        <v>1148</v>
      </c>
      <c r="D37" s="740" t="str">
        <f t="shared" si="1"/>
        <v>22020310 - TEACHING AIDS / INSTRUCTION MATERIALS</v>
      </c>
      <c r="E37" s="551">
        <v>182000</v>
      </c>
      <c r="F37" s="552">
        <v>1000000</v>
      </c>
      <c r="G37" s="552"/>
    </row>
    <row r="38" spans="2:7" ht="15.75" thickBot="1" x14ac:dyDescent="0.3">
      <c r="B38" s="377">
        <v>22020311</v>
      </c>
      <c r="C38" s="378" t="s">
        <v>1149</v>
      </c>
      <c r="D38" s="740" t="str">
        <f t="shared" si="1"/>
        <v>22020311 - FOOD STUFF / CATERING MATERIALS SUPPLIES</v>
      </c>
      <c r="E38" s="551">
        <v>3021270</v>
      </c>
      <c r="F38" s="552">
        <v>8900000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60">
        <f>SUM(E28:E40)</f>
        <v>8415860</v>
      </c>
      <c r="F41" s="560">
        <f>SUM(F28:F40)</f>
        <v>17700000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182000</v>
      </c>
      <c r="F43" s="552">
        <v>500000</v>
      </c>
      <c r="G43" s="552"/>
    </row>
    <row r="44" spans="2:7" x14ac:dyDescent="0.25">
      <c r="B44" s="377">
        <v>22020402</v>
      </c>
      <c r="C44" s="378" t="s">
        <v>1154</v>
      </c>
      <c r="D44" s="740" t="str">
        <f t="shared" si="2"/>
        <v xml:space="preserve">22020402 - MAINTENANCE OF OFFICE FURNITURE </v>
      </c>
      <c r="E44" s="551">
        <v>72800</v>
      </c>
      <c r="F44" s="552">
        <v>500000</v>
      </c>
      <c r="G44" s="552"/>
    </row>
    <row r="45" spans="2:7" x14ac:dyDescent="0.25">
      <c r="B45" s="377">
        <v>22020403</v>
      </c>
      <c r="C45" s="378" t="s">
        <v>1155</v>
      </c>
      <c r="D45" s="740" t="str">
        <f t="shared" si="2"/>
        <v>22020403 - MAINTENANCE OF OFFICE BUILDING / RESIDENTIAL QTRS</v>
      </c>
      <c r="E45" s="551">
        <v>72800</v>
      </c>
      <c r="F45" s="552">
        <v>1000000</v>
      </c>
      <c r="G45" s="552"/>
    </row>
    <row r="46" spans="2:7" x14ac:dyDescent="0.25">
      <c r="B46" s="377">
        <v>22020404</v>
      </c>
      <c r="C46" s="378" t="s">
        <v>1156</v>
      </c>
      <c r="D46" s="740" t="str">
        <f t="shared" si="2"/>
        <v>22020404 - MAINTENANCE OF OFFICE / IT EQUIPMENTS</v>
      </c>
      <c r="E46" s="551">
        <v>72800</v>
      </c>
      <c r="F46" s="552">
        <v>500000</v>
      </c>
      <c r="G46" s="552"/>
    </row>
    <row r="47" spans="2:7" ht="15.75" thickBot="1" x14ac:dyDescent="0.3">
      <c r="B47" s="377">
        <v>22020405</v>
      </c>
      <c r="C47" s="378" t="s">
        <v>1157</v>
      </c>
      <c r="D47" s="740" t="str">
        <f t="shared" si="2"/>
        <v>22020405 - MAINTENANCE OF PLANTS/GENERATORS</v>
      </c>
      <c r="E47" s="551">
        <v>36400</v>
      </c>
      <c r="F47" s="552">
        <v>500000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60">
        <f>SUM(E43:E55)</f>
        <v>436800</v>
      </c>
      <c r="F56" s="560">
        <f>SUM(F43:F55)</f>
        <v>3000000</v>
      </c>
      <c r="G56" s="560"/>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3458080</v>
      </c>
      <c r="F58" s="552">
        <v>1500000</v>
      </c>
      <c r="G58" s="552"/>
    </row>
    <row r="59" spans="2:7" ht="15.75" thickBot="1" x14ac:dyDescent="0.3">
      <c r="B59" s="377">
        <v>22020502</v>
      </c>
      <c r="C59" s="378" t="s">
        <v>1169</v>
      </c>
      <c r="D59" s="740" t="str">
        <f>B59&amp;" - "&amp;C59</f>
        <v xml:space="preserve">22020502 - INTERNATIONAL  TRAINING </v>
      </c>
      <c r="E59" s="551">
        <v>364010</v>
      </c>
      <c r="F59" s="552">
        <v>200000</v>
      </c>
      <c r="G59" s="552"/>
    </row>
    <row r="60" spans="2:7" ht="15.75" thickBot="1" x14ac:dyDescent="0.3">
      <c r="B60" s="384"/>
      <c r="C60" s="385" t="s">
        <v>1170</v>
      </c>
      <c r="D60" s="741">
        <f>SUM(D58:D59)</f>
        <v>0</v>
      </c>
      <c r="E60" s="560">
        <f>SUM(E58:E59)</f>
        <v>3822090</v>
      </c>
      <c r="F60" s="560">
        <f>SUM(F58:F59)</f>
        <v>1700000</v>
      </c>
      <c r="G60" s="560"/>
    </row>
    <row r="61" spans="2:7" x14ac:dyDescent="0.25">
      <c r="B61" s="373">
        <v>22020600</v>
      </c>
      <c r="C61" s="374" t="s">
        <v>64</v>
      </c>
      <c r="D61" s="742"/>
      <c r="E61" s="548"/>
      <c r="F61" s="549"/>
      <c r="G61" s="549"/>
    </row>
    <row r="62" spans="2:7" x14ac:dyDescent="0.25">
      <c r="B62" s="377">
        <v>22020601</v>
      </c>
      <c r="C62" s="378" t="s">
        <v>1171</v>
      </c>
      <c r="D62" s="740" t="str">
        <f t="shared" ref="D62:D68" si="3">B62&amp;" - "&amp;C62</f>
        <v>22020601 - SECURITY SERVICES</v>
      </c>
      <c r="E62" s="551">
        <v>91000</v>
      </c>
      <c r="F62" s="552">
        <v>350000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x14ac:dyDescent="0.25">
      <c r="B66" s="377">
        <v>22020605</v>
      </c>
      <c r="C66" s="378" t="s">
        <v>1175</v>
      </c>
      <c r="D66" s="740" t="str">
        <f t="shared" si="3"/>
        <v>22020605 - CLEANING &amp; FUMIGATION SERVICES</v>
      </c>
      <c r="E66" s="551">
        <v>36400</v>
      </c>
      <c r="F66" s="552">
        <v>150000</v>
      </c>
      <c r="G66" s="552"/>
    </row>
    <row r="67" spans="2:7" hidden="1" x14ac:dyDescent="0.25">
      <c r="B67" s="377">
        <v>22020606</v>
      </c>
      <c r="C67" s="378" t="s">
        <v>1176</v>
      </c>
      <c r="D67" s="740" t="str">
        <f t="shared" si="3"/>
        <v>22020606 - LAND USE CHARGES</v>
      </c>
      <c r="E67" s="551"/>
      <c r="F67" s="552">
        <v>0</v>
      </c>
      <c r="G67" s="552"/>
    </row>
    <row r="68" spans="2:7" ht="15.75" thickBot="1" x14ac:dyDescent="0.3">
      <c r="B68" s="377">
        <v>22020607</v>
      </c>
      <c r="C68" s="378" t="s">
        <v>1177</v>
      </c>
      <c r="D68" s="740" t="str">
        <f t="shared" si="3"/>
        <v>22020607 - RESCUE SERVICES</v>
      </c>
      <c r="E68" s="551">
        <v>382210</v>
      </c>
      <c r="F68" s="552">
        <v>500000</v>
      </c>
      <c r="G68" s="552"/>
    </row>
    <row r="69" spans="2:7" ht="15.75" thickBot="1" x14ac:dyDescent="0.3">
      <c r="B69" s="384"/>
      <c r="C69" s="385" t="s">
        <v>1178</v>
      </c>
      <c r="D69" s="741">
        <f>SUM(D62:D68)</f>
        <v>0</v>
      </c>
      <c r="E69" s="559">
        <f>SUM(E62:E68)</f>
        <v>509610</v>
      </c>
      <c r="F69" s="560">
        <f>SUM(F62:F68)</f>
        <v>1000000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182000</v>
      </c>
      <c r="F82" s="552">
        <v>750000</v>
      </c>
      <c r="G82" s="552"/>
    </row>
    <row r="83" spans="2:7" hidden="1" x14ac:dyDescent="0.25">
      <c r="B83" s="377">
        <v>22020802</v>
      </c>
      <c r="C83" s="378" t="s">
        <v>1190</v>
      </c>
      <c r="D83" s="740" t="str">
        <f t="shared" si="5"/>
        <v>22020802 - OTHER TRANSPORT EQUIPMENT FUEL COST</v>
      </c>
      <c r="E83" s="551"/>
      <c r="F83" s="552">
        <v>0</v>
      </c>
      <c r="G83" s="552"/>
    </row>
    <row r="84" spans="2:7" x14ac:dyDescent="0.25">
      <c r="B84" s="377">
        <v>22020803</v>
      </c>
      <c r="C84" s="378" t="s">
        <v>1191</v>
      </c>
      <c r="D84" s="740" t="str">
        <f t="shared" si="5"/>
        <v>22020803 - PLANT / GENERATOR FUEL COST</v>
      </c>
      <c r="E84" s="551">
        <v>54600</v>
      </c>
      <c r="F84" s="552">
        <v>250000</v>
      </c>
      <c r="G84" s="552"/>
    </row>
    <row r="85" spans="2:7" hidden="1" x14ac:dyDescent="0.25">
      <c r="B85" s="377">
        <v>22020804</v>
      </c>
      <c r="C85" s="378" t="s">
        <v>1192</v>
      </c>
      <c r="D85" s="740" t="str">
        <f t="shared" si="5"/>
        <v>22020804 - AIRCRAFT FUEL COST</v>
      </c>
      <c r="E85" s="551"/>
      <c r="F85" s="552">
        <v>0</v>
      </c>
      <c r="G85" s="552"/>
    </row>
    <row r="86" spans="2:7" hidden="1" x14ac:dyDescent="0.25">
      <c r="B86" s="377">
        <v>22020805</v>
      </c>
      <c r="C86" s="378" t="s">
        <v>1193</v>
      </c>
      <c r="D86" s="740" t="str">
        <f t="shared" si="5"/>
        <v>22020805 - SEA BOAT FUEL COST</v>
      </c>
      <c r="E86" s="551"/>
      <c r="F86" s="552">
        <v>0</v>
      </c>
      <c r="G86" s="552"/>
    </row>
    <row r="87" spans="2:7" ht="15.75" thickBot="1" x14ac:dyDescent="0.3">
      <c r="B87" s="377">
        <v>22020806</v>
      </c>
      <c r="C87" s="378" t="s">
        <v>1194</v>
      </c>
      <c r="D87" s="740" t="str">
        <f t="shared" si="5"/>
        <v>22020806 - COOKING GAS/FUEL COST</v>
      </c>
      <c r="E87" s="551">
        <v>109200</v>
      </c>
      <c r="F87" s="552">
        <v>500000</v>
      </c>
      <c r="G87" s="552"/>
    </row>
    <row r="88" spans="2:7" ht="15.75" thickBot="1" x14ac:dyDescent="0.3">
      <c r="B88" s="384"/>
      <c r="C88" s="385" t="s">
        <v>1195</v>
      </c>
      <c r="D88" s="741">
        <f>SUM(D82:D87)</f>
        <v>0</v>
      </c>
      <c r="E88" s="559">
        <f>SUM(E82:E87)</f>
        <v>345800</v>
      </c>
      <c r="F88" s="560">
        <f>SUM(F82:F87)</f>
        <v>1500000</v>
      </c>
      <c r="G88" s="560"/>
    </row>
    <row r="89" spans="2:7" ht="15.75" hidden="1" thickBot="1" x14ac:dyDescent="0.3">
      <c r="B89" s="373">
        <v>22020900</v>
      </c>
      <c r="C89" s="374" t="s">
        <v>70</v>
      </c>
      <c r="D89" s="742"/>
      <c r="E89" s="548"/>
      <c r="F89" s="549"/>
      <c r="G89" s="549"/>
    </row>
    <row r="90" spans="2:7" ht="15.75" hidden="1" thickBot="1" x14ac:dyDescent="0.3">
      <c r="B90" s="377">
        <v>22020901</v>
      </c>
      <c r="C90" s="378" t="s">
        <v>1196</v>
      </c>
      <c r="D90" s="740" t="str">
        <f t="shared" ref="D90:D96" si="6">B90&amp;" - "&amp;C90</f>
        <v>22020901 - BANK CHARGES (OTHER THAN INTEREST)</v>
      </c>
      <c r="E90" s="551"/>
      <c r="F90" s="552">
        <v>0</v>
      </c>
      <c r="G90" s="552"/>
    </row>
    <row r="91" spans="2:7" ht="15.75" hidden="1" thickBot="1" x14ac:dyDescent="0.3">
      <c r="B91" s="377">
        <v>22020902</v>
      </c>
      <c r="C91" s="378" t="s">
        <v>1197</v>
      </c>
      <c r="D91" s="740" t="str">
        <f t="shared" si="6"/>
        <v>22020902 - INSURANCE PREMIUM</v>
      </c>
      <c r="E91" s="551"/>
      <c r="F91" s="552">
        <v>0</v>
      </c>
      <c r="G91" s="552"/>
    </row>
    <row r="92" spans="2:7" ht="15.75" hidden="1" thickBot="1" x14ac:dyDescent="0.3">
      <c r="B92" s="377">
        <v>22020904</v>
      </c>
      <c r="C92" s="378" t="s">
        <v>1198</v>
      </c>
      <c r="D92" s="740" t="str">
        <f t="shared" si="6"/>
        <v>22020904 - OTHER  CRF BANK CHARGES</v>
      </c>
      <c r="E92" s="551"/>
      <c r="F92" s="552">
        <v>0</v>
      </c>
      <c r="G92" s="552"/>
    </row>
    <row r="93" spans="2:7" ht="15.75" hidden="1" thickBot="1" x14ac:dyDescent="0.3">
      <c r="B93" s="377">
        <v>22020905</v>
      </c>
      <c r="C93" s="378" t="s">
        <v>1199</v>
      </c>
      <c r="D93" s="740" t="str">
        <f t="shared" si="6"/>
        <v>22020905 - INTEREST/DISCOUNT ON FOREIGN LOAN</v>
      </c>
      <c r="E93" s="551"/>
      <c r="F93" s="552">
        <v>0</v>
      </c>
      <c r="G93" s="552"/>
    </row>
    <row r="94" spans="2:7" ht="15.75" hidden="1" thickBot="1" x14ac:dyDescent="0.3">
      <c r="B94" s="377">
        <v>22020906</v>
      </c>
      <c r="C94" s="378" t="s">
        <v>1200</v>
      </c>
      <c r="D94" s="740" t="str">
        <f t="shared" si="6"/>
        <v>22020906 - FOREIGN INTEREST/DISCOUNT-SHORT TERM BORROWINGS</v>
      </c>
      <c r="E94" s="551"/>
      <c r="F94" s="552">
        <v>0</v>
      </c>
      <c r="G94" s="552"/>
    </row>
    <row r="95" spans="2:7" ht="15.75" hidden="1" thickBot="1" x14ac:dyDescent="0.3">
      <c r="B95" s="377">
        <v>22020907</v>
      </c>
      <c r="C95" s="378" t="s">
        <v>1201</v>
      </c>
      <c r="D95" s="740" t="str">
        <f t="shared" si="6"/>
        <v>22020907 - DOMESTIC INTEREST/DISCOUNT-TREASURY BILL</v>
      </c>
      <c r="E95" s="551"/>
      <c r="F95" s="552">
        <v>0</v>
      </c>
      <c r="G95" s="552"/>
    </row>
    <row r="96" spans="2:7" ht="15.75" hidden="1" thickBot="1" x14ac:dyDescent="0.3">
      <c r="B96" s="377">
        <v>22020908</v>
      </c>
      <c r="C96" s="378" t="s">
        <v>1202</v>
      </c>
      <c r="D96" s="740" t="str">
        <f t="shared" si="6"/>
        <v>22020908 - DOMESTIC INTEREST/DISCOUNT-SHORT TERM BORROWINGS</v>
      </c>
      <c r="E96" s="551"/>
      <c r="F96" s="552">
        <v>0</v>
      </c>
      <c r="G96" s="552"/>
    </row>
    <row r="97" spans="2:7" ht="15.75" thickBot="1" x14ac:dyDescent="0.3">
      <c r="B97" s="384"/>
      <c r="C97" s="385" t="s">
        <v>1203</v>
      </c>
      <c r="D97" s="741">
        <f>SUM(D90:D96)</f>
        <v>0</v>
      </c>
      <c r="E97" s="560">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1019220</v>
      </c>
      <c r="F99" s="552">
        <v>3500000</v>
      </c>
      <c r="G99" s="552"/>
    </row>
    <row r="100" spans="2:7" x14ac:dyDescent="0.25">
      <c r="B100" s="377">
        <v>22021002</v>
      </c>
      <c r="C100" s="378" t="s">
        <v>1205</v>
      </c>
      <c r="D100" s="740" t="str">
        <f t="shared" si="7"/>
        <v>22021002 - HONORARIUM &amp; SITTING ALLOWANCE</v>
      </c>
      <c r="E100" s="551">
        <v>1456030</v>
      </c>
      <c r="F100" s="552">
        <v>5000000</v>
      </c>
      <c r="G100" s="552"/>
    </row>
    <row r="101" spans="2:7" x14ac:dyDescent="0.25">
      <c r="B101" s="377">
        <v>22021003</v>
      </c>
      <c r="C101" s="378" t="s">
        <v>1206</v>
      </c>
      <c r="D101" s="740" t="str">
        <f t="shared" si="7"/>
        <v>22021003 - PUBLICITY &amp; ADVERTISEMENTS</v>
      </c>
      <c r="E101" s="551">
        <v>5751330</v>
      </c>
      <c r="F101" s="552">
        <v>6000000</v>
      </c>
      <c r="G101" s="552"/>
    </row>
    <row r="102" spans="2:7" hidden="1" x14ac:dyDescent="0.25">
      <c r="B102" s="377">
        <v>22021004</v>
      </c>
      <c r="C102" s="378" t="s">
        <v>1207</v>
      </c>
      <c r="D102" s="740" t="str">
        <f t="shared" si="7"/>
        <v>22021004 - MEDICAL EXPENSES-LOCAL</v>
      </c>
      <c r="E102" s="551"/>
      <c r="F102" s="552">
        <v>0</v>
      </c>
      <c r="G102" s="552"/>
    </row>
    <row r="103" spans="2:7" x14ac:dyDescent="0.25">
      <c r="B103" s="377">
        <v>22021006</v>
      </c>
      <c r="C103" s="378" t="s">
        <v>1208</v>
      </c>
      <c r="D103" s="740" t="str">
        <f t="shared" si="7"/>
        <v>22021006 - POSTAGES &amp; COURIER SERVICES</v>
      </c>
      <c r="E103" s="551">
        <v>7280</v>
      </c>
      <c r="F103" s="552">
        <v>50000</v>
      </c>
      <c r="G103" s="552"/>
    </row>
    <row r="104" spans="2:7" x14ac:dyDescent="0.25">
      <c r="B104" s="377">
        <v>22021007</v>
      </c>
      <c r="C104" s="378" t="s">
        <v>1209</v>
      </c>
      <c r="D104" s="740" t="str">
        <f t="shared" si="7"/>
        <v>22021007 - WELFARE PACKAGES</v>
      </c>
      <c r="E104" s="551">
        <v>30564000</v>
      </c>
      <c r="F104" s="552">
        <v>66950000</v>
      </c>
      <c r="G104" s="552"/>
    </row>
    <row r="105" spans="2:7" hidden="1" x14ac:dyDescent="0.25">
      <c r="B105" s="377">
        <v>22021008</v>
      </c>
      <c r="C105" s="378" t="s">
        <v>1210</v>
      </c>
      <c r="D105" s="740" t="str">
        <f t="shared" si="7"/>
        <v>22021008 - SUBSCRIPTION TO PROFESSIONAL BODIES</v>
      </c>
      <c r="E105" s="551"/>
      <c r="F105" s="552">
        <v>0</v>
      </c>
      <c r="G105" s="552"/>
    </row>
    <row r="106" spans="2:7" hidden="1" x14ac:dyDescent="0.25">
      <c r="B106" s="377">
        <v>22021009</v>
      </c>
      <c r="C106" s="378" t="s">
        <v>1211</v>
      </c>
      <c r="D106" s="740" t="str">
        <f t="shared" si="7"/>
        <v>22021009 - SPORTING ACTIVITIES</v>
      </c>
      <c r="E106" s="551"/>
      <c r="F106" s="552">
        <v>0</v>
      </c>
      <c r="G106" s="552"/>
    </row>
    <row r="107" spans="2:7" hidden="1" x14ac:dyDescent="0.25">
      <c r="B107" s="377">
        <v>22021010</v>
      </c>
      <c r="C107" s="378" t="s">
        <v>1212</v>
      </c>
      <c r="D107" s="740" t="str">
        <f t="shared" si="7"/>
        <v>22021010 - DIRECT TEACHING &amp; LABORATORY COST</v>
      </c>
      <c r="E107" s="551"/>
      <c r="F107" s="552">
        <v>0</v>
      </c>
      <c r="G107" s="552"/>
    </row>
    <row r="108" spans="2:7" ht="15.75" thickBot="1" x14ac:dyDescent="0.3">
      <c r="B108" s="377">
        <v>22021014</v>
      </c>
      <c r="C108" s="378" t="s">
        <v>1213</v>
      </c>
      <c r="D108" s="740" t="str">
        <f t="shared" si="7"/>
        <v>22021014 - ANNUAL BUDGET EXPENSES AND ADMINISTRATION</v>
      </c>
      <c r="E108" s="551">
        <v>36400</v>
      </c>
      <c r="F108" s="552">
        <v>100000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60">
        <f>SUM(E99:E112)</f>
        <v>38834260</v>
      </c>
      <c r="F113" s="560">
        <f>SUM(F99:F112)</f>
        <v>81600000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tr">
        <f t="shared" ref="D116:D123" si="8">B116&amp;" - "&amp;C116</f>
        <v>22030101 - MOTOR CYCLE ADVANCES</v>
      </c>
      <c r="E116" s="551"/>
      <c r="F116" s="552">
        <v>0</v>
      </c>
      <c r="G116" s="552"/>
    </row>
    <row r="117" spans="2:7" hidden="1" x14ac:dyDescent="0.25">
      <c r="B117" s="377">
        <v>22030102</v>
      </c>
      <c r="C117" s="378" t="s">
        <v>1222</v>
      </c>
      <c r="D117" s="740" t="str">
        <f t="shared" si="8"/>
        <v>22030102 - BICYCLE ADVANCES</v>
      </c>
      <c r="E117" s="551"/>
      <c r="F117" s="552">
        <v>0</v>
      </c>
      <c r="G117" s="552"/>
    </row>
    <row r="118" spans="2:7" hidden="1" x14ac:dyDescent="0.25">
      <c r="B118" s="377">
        <v>22030103</v>
      </c>
      <c r="C118" s="378" t="s">
        <v>1223</v>
      </c>
      <c r="D118" s="740" t="str">
        <f t="shared" si="8"/>
        <v>22030103 - REFURBISHING ADVANCES</v>
      </c>
      <c r="E118" s="551"/>
      <c r="F118" s="552">
        <v>0</v>
      </c>
      <c r="G118" s="552"/>
    </row>
    <row r="119" spans="2:7" hidden="1" x14ac:dyDescent="0.25">
      <c r="B119" s="377">
        <v>22030104</v>
      </c>
      <c r="C119" s="378" t="s">
        <v>1224</v>
      </c>
      <c r="D119" s="740" t="str">
        <f t="shared" si="8"/>
        <v>22030104 - CORRESPONDENCE ADVANCES</v>
      </c>
      <c r="E119" s="551"/>
      <c r="F119" s="552">
        <v>0</v>
      </c>
      <c r="G119" s="552"/>
    </row>
    <row r="120" spans="2:7" hidden="1" x14ac:dyDescent="0.25">
      <c r="B120" s="377">
        <v>22030105</v>
      </c>
      <c r="C120" s="378" t="s">
        <v>1225</v>
      </c>
      <c r="D120" s="740" t="str">
        <f t="shared" si="8"/>
        <v>22030105 - SPECTACLE ADVANCES</v>
      </c>
      <c r="E120" s="551"/>
      <c r="F120" s="552">
        <v>0</v>
      </c>
      <c r="G120" s="552"/>
    </row>
    <row r="121" spans="2:7" hidden="1" x14ac:dyDescent="0.25">
      <c r="B121" s="377">
        <v>22030106</v>
      </c>
      <c r="C121" s="378" t="s">
        <v>688</v>
      </c>
      <c r="D121" s="740" t="str">
        <f t="shared" si="8"/>
        <v>22030106 - MOTOR VEHICLE ADVANCES</v>
      </c>
      <c r="E121" s="551"/>
      <c r="F121" s="552">
        <v>0</v>
      </c>
      <c r="G121" s="552"/>
    </row>
    <row r="122" spans="2:7" hidden="1" x14ac:dyDescent="0.25">
      <c r="B122" s="377">
        <v>22030107</v>
      </c>
      <c r="C122" s="378" t="s">
        <v>1226</v>
      </c>
      <c r="D122" s="740" t="str">
        <f t="shared" si="8"/>
        <v>22030107 - FURNISHING ADVANCES</v>
      </c>
      <c r="E122" s="551"/>
      <c r="F122" s="552">
        <v>0</v>
      </c>
      <c r="G122" s="552"/>
    </row>
    <row r="123" spans="2:7" hidden="1" x14ac:dyDescent="0.25">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idden="1" x14ac:dyDescent="0.25">
      <c r="B125" s="373">
        <v>22040000</v>
      </c>
      <c r="C125" s="374" t="s">
        <v>1229</v>
      </c>
      <c r="D125" s="742"/>
      <c r="E125" s="548"/>
      <c r="F125" s="549"/>
      <c r="G125" s="549"/>
    </row>
    <row r="126" spans="2:7" hidden="1" x14ac:dyDescent="0.25">
      <c r="B126" s="373">
        <v>22040100</v>
      </c>
      <c r="C126" s="374" t="s">
        <v>76</v>
      </c>
      <c r="D126" s="742"/>
      <c r="E126" s="548"/>
      <c r="F126" s="549"/>
      <c r="G126" s="549"/>
    </row>
    <row r="127" spans="2:7" hidden="1" x14ac:dyDescent="0.25">
      <c r="B127" s="377">
        <v>22040101</v>
      </c>
      <c r="C127" s="378" t="s">
        <v>1231</v>
      </c>
      <c r="D127" s="740" t="str">
        <f t="shared" ref="D127:D133" si="9">B127&amp;" - "&amp;C127</f>
        <v>22040101 - GRANT TO OTHER STATE GOVERNMENTS - CURRENT</v>
      </c>
      <c r="E127" s="551"/>
      <c r="F127" s="552">
        <v>0</v>
      </c>
      <c r="G127" s="552"/>
    </row>
    <row r="128" spans="2:7" hidden="1" x14ac:dyDescent="0.25">
      <c r="B128" s="377">
        <v>22040103</v>
      </c>
      <c r="C128" s="378" t="s">
        <v>1232</v>
      </c>
      <c r="D128" s="740" t="str">
        <f t="shared" si="9"/>
        <v xml:space="preserve">22040103 - GRANT TO LOCAL GOVERNMENTS -CURRENT </v>
      </c>
      <c r="E128" s="551"/>
      <c r="F128" s="552">
        <v>0</v>
      </c>
      <c r="G128" s="552"/>
    </row>
    <row r="129" spans="2:7" hidden="1" x14ac:dyDescent="0.25">
      <c r="B129" s="377">
        <v>22040105</v>
      </c>
      <c r="C129" s="378" t="s">
        <v>1233</v>
      </c>
      <c r="D129" s="740" t="str">
        <f t="shared" si="9"/>
        <v>22040105 - GRANTS TO GOVERNMENT OWNED COMPANIES - CURRENT</v>
      </c>
      <c r="E129" s="551"/>
      <c r="F129" s="552">
        <v>0</v>
      </c>
      <c r="G129" s="552"/>
    </row>
    <row r="130" spans="2:7" hidden="1" x14ac:dyDescent="0.25">
      <c r="B130" s="377">
        <v>22040107</v>
      </c>
      <c r="C130" s="378" t="s">
        <v>1234</v>
      </c>
      <c r="D130" s="740" t="str">
        <f t="shared" si="9"/>
        <v>22040107 - GRANT TO PRIVATE COMPANIES - CURRENT</v>
      </c>
      <c r="E130" s="551"/>
      <c r="F130" s="552">
        <v>0</v>
      </c>
      <c r="G130" s="552"/>
    </row>
    <row r="131" spans="2:7" ht="15.75" thickBot="1" x14ac:dyDescent="0.3">
      <c r="B131" s="377">
        <v>22040109</v>
      </c>
      <c r="C131" s="378" t="s">
        <v>1235</v>
      </c>
      <c r="D131" s="740" t="str">
        <f t="shared" si="9"/>
        <v>22040109 - GRANTS TO COMMUNITIES/NGOs</v>
      </c>
      <c r="E131" s="551">
        <v>182000</v>
      </c>
      <c r="F131" s="552">
        <v>1000000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thickBot="1" x14ac:dyDescent="0.3">
      <c r="B134" s="384"/>
      <c r="C134" s="385" t="s">
        <v>1238</v>
      </c>
      <c r="D134" s="741">
        <f>SUM(D127:D133)</f>
        <v>0</v>
      </c>
      <c r="E134" s="559">
        <f>SUM(E127:E133)</f>
        <v>182000</v>
      </c>
      <c r="F134" s="560">
        <f>SUM(F127:F133)</f>
        <v>1000000</v>
      </c>
      <c r="G134" s="560"/>
    </row>
    <row r="135" spans="2:7" x14ac:dyDescent="0.25">
      <c r="B135" s="373">
        <v>22040200</v>
      </c>
      <c r="C135" s="374" t="s">
        <v>78</v>
      </c>
      <c r="D135" s="742"/>
      <c r="E135" s="548"/>
      <c r="F135" s="549"/>
      <c r="G135" s="549"/>
    </row>
    <row r="136" spans="2:7" ht="15.75" thickBot="1" x14ac:dyDescent="0.3">
      <c r="B136" s="377">
        <v>22040203</v>
      </c>
      <c r="C136" s="378" t="s">
        <v>1239</v>
      </c>
      <c r="D136" s="740" t="str">
        <f>B136&amp;" - "&amp;C136</f>
        <v>22040203 - CONTRIBUTION TO INTERNATIONAL ORGANISATION</v>
      </c>
      <c r="E136" s="551">
        <v>20000</v>
      </c>
      <c r="F136" s="552">
        <v>200000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thickBot="1" x14ac:dyDescent="0.3">
      <c r="B138" s="384"/>
      <c r="C138" s="385" t="s">
        <v>1241</v>
      </c>
      <c r="D138" s="741">
        <f>SUM(D136:D137)</f>
        <v>0</v>
      </c>
      <c r="E138" s="559">
        <f>SUM(E136:E137)</f>
        <v>20000</v>
      </c>
      <c r="F138" s="560">
        <f>SUM(F136:F137)</f>
        <v>200000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55442080</v>
      </c>
      <c r="F181" s="572">
        <f>F14+F26+F41+F56+F60+F69+F80+F88+F97+F113+F124+F134+F138+F148+F151+F158+F163+F172+F180</f>
        <v>114550000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G182"/>
  <sheetViews>
    <sheetView view="pageBreakPreview" zoomScale="84" zoomScaleSheetLayoutView="84" workbookViewId="0">
      <selection activeCell="J5" sqref="J5"/>
    </sheetView>
  </sheetViews>
  <sheetFormatPr defaultRowHeight="15" x14ac:dyDescent="0.25"/>
  <cols>
    <col min="1" max="1" width="21" bestFit="1" customWidth="1"/>
    <col min="2" max="2" width="16.140625" customWidth="1"/>
    <col min="3" max="3" width="58.140625" customWidth="1"/>
    <col min="4" max="4" width="23.28515625" hidden="1" customWidth="1"/>
    <col min="5" max="6" width="17.42578125" customWidth="1"/>
    <col min="7" max="7" width="16.140625" customWidth="1"/>
    <col min="41" max="41" width="13" customWidth="1"/>
    <col min="42" max="42" width="16.140625" customWidth="1"/>
    <col min="43" max="43" width="96.5703125" bestFit="1" customWidth="1"/>
    <col min="44" max="45" width="17.28515625" bestFit="1" customWidth="1"/>
    <col min="46" max="46" width="20.28515625" bestFit="1" customWidth="1"/>
    <col min="47" max="47" width="23.85546875" bestFit="1" customWidth="1"/>
    <col min="48" max="48" width="26" bestFit="1" customWidth="1"/>
    <col min="49" max="49" width="18.7109375" bestFit="1" customWidth="1"/>
    <col min="50" max="50" width="10.7109375" bestFit="1" customWidth="1"/>
  </cols>
  <sheetData>
    <row r="1" spans="1:7" s="137" customFormat="1" ht="27" customHeight="1" x14ac:dyDescent="0.5">
      <c r="B1" s="1001" t="s">
        <v>0</v>
      </c>
      <c r="C1" s="1001"/>
      <c r="D1" s="1001"/>
      <c r="E1" s="1001"/>
      <c r="F1" s="1001"/>
    </row>
    <row r="2" spans="1:7" s="344" customFormat="1" ht="36" x14ac:dyDescent="0.55000000000000004">
      <c r="B2" s="1002" t="s">
        <v>1061</v>
      </c>
      <c r="C2" s="1002"/>
      <c r="D2" s="1002"/>
      <c r="E2" s="1002"/>
      <c r="F2" s="1002"/>
    </row>
    <row r="3" spans="1:7" s="137" customFormat="1" x14ac:dyDescent="0.25">
      <c r="B3" s="734"/>
      <c r="C3" s="734"/>
      <c r="D3" s="734"/>
      <c r="E3" s="734"/>
      <c r="F3" s="734"/>
    </row>
    <row r="4" spans="1:7" ht="27" thickBot="1" x14ac:dyDescent="0.45">
      <c r="A4" s="486"/>
      <c r="B4" s="1017" t="s">
        <v>1275</v>
      </c>
      <c r="C4" s="1017"/>
      <c r="D4" s="1017"/>
      <c r="E4" s="1017"/>
      <c r="F4" s="1017"/>
    </row>
    <row r="5" spans="1:7" ht="38.25" x14ac:dyDescent="0.25">
      <c r="A5" s="486"/>
      <c r="B5" s="991" t="s">
        <v>2</v>
      </c>
      <c r="C5" s="991" t="s">
        <v>3</v>
      </c>
      <c r="D5" s="422"/>
      <c r="E5" s="363" t="s">
        <v>530</v>
      </c>
      <c r="F5" s="364" t="s">
        <v>1703</v>
      </c>
      <c r="G5" s="364" t="s">
        <v>1721</v>
      </c>
    </row>
    <row r="6" spans="1:7" ht="15.75" customHeight="1" thickBot="1" x14ac:dyDescent="0.3">
      <c r="A6" s="486"/>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x14ac:dyDescent="0.25">
      <c r="B9" s="373">
        <v>22020100</v>
      </c>
      <c r="C9" s="374" t="s">
        <v>54</v>
      </c>
      <c r="D9" s="739"/>
      <c r="E9" s="548"/>
      <c r="F9" s="549"/>
      <c r="G9" s="549"/>
    </row>
    <row r="10" spans="1:7" ht="15.75" customHeight="1" thickBot="1" x14ac:dyDescent="0.3">
      <c r="A10" s="502"/>
      <c r="B10" s="377">
        <v>22020101</v>
      </c>
      <c r="C10" s="378" t="s">
        <v>1123</v>
      </c>
      <c r="D10" s="740" t="s">
        <v>1277</v>
      </c>
      <c r="E10" s="551"/>
      <c r="F10" s="552">
        <v>1000000</v>
      </c>
      <c r="G10" s="552"/>
    </row>
    <row r="11" spans="1:7" ht="15.75" hidden="1" thickBot="1" x14ac:dyDescent="0.3">
      <c r="A11" s="502"/>
      <c r="B11" s="377">
        <v>22020102</v>
      </c>
      <c r="C11" s="378" t="s">
        <v>1124</v>
      </c>
      <c r="D11" s="740" t="s">
        <v>1278</v>
      </c>
      <c r="E11" s="551"/>
      <c r="F11" s="552">
        <v>0</v>
      </c>
      <c r="G11" s="552"/>
    </row>
    <row r="12" spans="1:7" ht="15.75" hidden="1" customHeight="1" x14ac:dyDescent="0.25">
      <c r="A12" s="502"/>
      <c r="B12" s="377">
        <v>22020103</v>
      </c>
      <c r="C12" s="378" t="s">
        <v>1125</v>
      </c>
      <c r="D12" s="740" t="s">
        <v>1279</v>
      </c>
      <c r="E12" s="551"/>
      <c r="F12" s="552">
        <v>0</v>
      </c>
      <c r="G12" s="552"/>
    </row>
    <row r="13" spans="1:7" ht="15.75" hidden="1" thickBot="1" x14ac:dyDescent="0.3">
      <c r="A13" s="502"/>
      <c r="B13" s="377">
        <v>22020104</v>
      </c>
      <c r="C13" s="378" t="s">
        <v>1126</v>
      </c>
      <c r="D13" s="740" t="s">
        <v>1280</v>
      </c>
      <c r="E13" s="551"/>
      <c r="F13" s="552">
        <v>0</v>
      </c>
      <c r="G13" s="552"/>
    </row>
    <row r="14" spans="1:7" s="493" customFormat="1" ht="16.5" customHeight="1" thickBot="1" x14ac:dyDescent="0.3">
      <c r="A14" s="509"/>
      <c r="B14" s="384"/>
      <c r="C14" s="385" t="s">
        <v>1127</v>
      </c>
      <c r="D14" s="741">
        <v>0</v>
      </c>
      <c r="E14" s="559">
        <f>SUM(E10:E13)</f>
        <v>0</v>
      </c>
      <c r="F14" s="560">
        <v>1000000</v>
      </c>
      <c r="G14" s="560"/>
    </row>
    <row r="15" spans="1:7" s="493" customFormat="1" x14ac:dyDescent="0.25">
      <c r="A15" s="509"/>
      <c r="B15" s="373">
        <v>22020200</v>
      </c>
      <c r="C15" s="374" t="s">
        <v>56</v>
      </c>
      <c r="D15" s="742"/>
      <c r="E15" s="548"/>
      <c r="F15" s="549"/>
      <c r="G15" s="549"/>
    </row>
    <row r="16" spans="1:7" ht="15.75" hidden="1" customHeight="1" x14ac:dyDescent="0.25">
      <c r="A16" s="502"/>
      <c r="B16" s="377">
        <v>22020201</v>
      </c>
      <c r="C16" s="378" t="s">
        <v>1128</v>
      </c>
      <c r="D16" s="740" t="s">
        <v>1281</v>
      </c>
      <c r="E16" s="551"/>
      <c r="F16" s="552">
        <v>0</v>
      </c>
      <c r="G16" s="552"/>
    </row>
    <row r="17" spans="1:7" hidden="1" x14ac:dyDescent="0.25">
      <c r="A17" s="502"/>
      <c r="B17" s="377">
        <v>22020202</v>
      </c>
      <c r="C17" s="378" t="s">
        <v>1129</v>
      </c>
      <c r="D17" s="740" t="s">
        <v>1282</v>
      </c>
      <c r="E17" s="551"/>
      <c r="F17" s="552">
        <v>0</v>
      </c>
      <c r="G17" s="552"/>
    </row>
    <row r="18" spans="1:7" ht="15.75" hidden="1" customHeight="1" x14ac:dyDescent="0.25">
      <c r="A18" s="502"/>
      <c r="B18" s="377">
        <v>22020203</v>
      </c>
      <c r="C18" s="378" t="s">
        <v>1130</v>
      </c>
      <c r="D18" s="740" t="s">
        <v>1283</v>
      </c>
      <c r="E18" s="551"/>
      <c r="F18" s="552">
        <v>0</v>
      </c>
      <c r="G18" s="552"/>
    </row>
    <row r="19" spans="1:7" hidden="1" x14ac:dyDescent="0.25">
      <c r="A19" s="502"/>
      <c r="B19" s="377">
        <v>22020204</v>
      </c>
      <c r="C19" s="378" t="s">
        <v>1131</v>
      </c>
      <c r="D19" s="740" t="s">
        <v>1284</v>
      </c>
      <c r="E19" s="551"/>
      <c r="F19" s="552">
        <v>0</v>
      </c>
      <c r="G19" s="552"/>
    </row>
    <row r="20" spans="1:7" ht="15.75" customHeight="1" thickBot="1" x14ac:dyDescent="0.3">
      <c r="A20" s="502"/>
      <c r="B20" s="377">
        <v>22020205</v>
      </c>
      <c r="C20" s="378" t="s">
        <v>1132</v>
      </c>
      <c r="D20" s="740" t="s">
        <v>1285</v>
      </c>
      <c r="E20" s="551"/>
      <c r="F20" s="552">
        <v>100000</v>
      </c>
      <c r="G20" s="552"/>
    </row>
    <row r="21" spans="1:7" ht="15.75" hidden="1" thickBot="1" x14ac:dyDescent="0.3">
      <c r="A21" s="502"/>
      <c r="B21" s="377">
        <v>22020206</v>
      </c>
      <c r="C21" s="378" t="s">
        <v>1133</v>
      </c>
      <c r="D21" s="740" t="s">
        <v>1286</v>
      </c>
      <c r="E21" s="551"/>
      <c r="F21" s="552">
        <v>0</v>
      </c>
      <c r="G21" s="552"/>
    </row>
    <row r="22" spans="1:7" ht="15.75" hidden="1" customHeight="1" x14ac:dyDescent="0.25">
      <c r="A22" s="502"/>
      <c r="B22" s="377">
        <v>22020207</v>
      </c>
      <c r="C22" s="378" t="s">
        <v>1134</v>
      </c>
      <c r="D22" s="740" t="s">
        <v>1287</v>
      </c>
      <c r="E22" s="551"/>
      <c r="F22" s="552">
        <v>0</v>
      </c>
      <c r="G22" s="552"/>
    </row>
    <row r="23" spans="1:7" ht="15.75" hidden="1" thickBot="1" x14ac:dyDescent="0.3">
      <c r="A23" s="502"/>
      <c r="B23" s="377">
        <v>22020208</v>
      </c>
      <c r="C23" s="378" t="s">
        <v>1135</v>
      </c>
      <c r="D23" s="740" t="s">
        <v>1288</v>
      </c>
      <c r="E23" s="551"/>
      <c r="F23" s="552">
        <v>0</v>
      </c>
      <c r="G23" s="552"/>
    </row>
    <row r="24" spans="1:7" ht="15.75" hidden="1" customHeight="1" x14ac:dyDescent="0.25">
      <c r="A24" s="502"/>
      <c r="B24" s="377">
        <v>22020209</v>
      </c>
      <c r="C24" s="378" t="s">
        <v>1136</v>
      </c>
      <c r="D24" s="740" t="s">
        <v>1289</v>
      </c>
      <c r="E24" s="551"/>
      <c r="F24" s="552">
        <v>0</v>
      </c>
      <c r="G24" s="552"/>
    </row>
    <row r="25" spans="1:7" ht="15.75" hidden="1" thickBot="1" x14ac:dyDescent="0.3">
      <c r="A25" s="502"/>
      <c r="B25" s="377">
        <v>22020210</v>
      </c>
      <c r="C25" s="378" t="s">
        <v>1137</v>
      </c>
      <c r="D25" s="740" t="s">
        <v>1290</v>
      </c>
      <c r="E25" s="551"/>
      <c r="F25" s="552">
        <v>0</v>
      </c>
      <c r="G25" s="552"/>
    </row>
    <row r="26" spans="1:7" s="493" customFormat="1" ht="16.5" customHeight="1" thickBot="1" x14ac:dyDescent="0.3">
      <c r="A26" s="509"/>
      <c r="B26" s="384"/>
      <c r="C26" s="385" t="s">
        <v>1138</v>
      </c>
      <c r="D26" s="741">
        <v>0</v>
      </c>
      <c r="E26" s="559">
        <f>SUM(E16:E25)</f>
        <v>0</v>
      </c>
      <c r="F26" s="560">
        <v>100000</v>
      </c>
      <c r="G26" s="560"/>
    </row>
    <row r="27" spans="1:7" s="493" customFormat="1" x14ac:dyDescent="0.25">
      <c r="A27" s="509"/>
      <c r="B27" s="373">
        <v>22020300</v>
      </c>
      <c r="C27" s="374" t="s">
        <v>58</v>
      </c>
      <c r="D27" s="742"/>
      <c r="E27" s="548"/>
      <c r="F27" s="549"/>
      <c r="G27" s="549"/>
    </row>
    <row r="28" spans="1:7" ht="15.75" customHeight="1" x14ac:dyDescent="0.25">
      <c r="A28" s="502"/>
      <c r="B28" s="377">
        <v>22020301</v>
      </c>
      <c r="C28" s="378" t="s">
        <v>1139</v>
      </c>
      <c r="D28" s="740" t="s">
        <v>1291</v>
      </c>
      <c r="E28" s="551"/>
      <c r="F28" s="552">
        <v>1000000</v>
      </c>
      <c r="G28" s="552"/>
    </row>
    <row r="29" spans="1:7" hidden="1" x14ac:dyDescent="0.25">
      <c r="A29" s="502"/>
      <c r="B29" s="377">
        <v>22020302</v>
      </c>
      <c r="C29" s="378" t="s">
        <v>1140</v>
      </c>
      <c r="D29" s="740" t="s">
        <v>1292</v>
      </c>
      <c r="E29" s="551"/>
      <c r="F29" s="552">
        <v>0</v>
      </c>
      <c r="G29" s="552"/>
    </row>
    <row r="30" spans="1:7" ht="15.75" hidden="1" customHeight="1" x14ac:dyDescent="0.25">
      <c r="A30" s="502"/>
      <c r="B30" s="377">
        <v>22020303</v>
      </c>
      <c r="C30" s="378" t="s">
        <v>1141</v>
      </c>
      <c r="D30" s="740" t="s">
        <v>1293</v>
      </c>
      <c r="E30" s="551"/>
      <c r="F30" s="552">
        <v>0</v>
      </c>
      <c r="G30" s="552"/>
    </row>
    <row r="31" spans="1:7" hidden="1" x14ac:dyDescent="0.25">
      <c r="A31" s="502"/>
      <c r="B31" s="377">
        <v>22020304</v>
      </c>
      <c r="C31" s="378" t="s">
        <v>1142</v>
      </c>
      <c r="D31" s="740" t="s">
        <v>1294</v>
      </c>
      <c r="E31" s="551"/>
      <c r="F31" s="552">
        <v>0</v>
      </c>
      <c r="G31" s="552"/>
    </row>
    <row r="32" spans="1:7" ht="15.75" customHeight="1" thickBot="1" x14ac:dyDescent="0.3">
      <c r="A32" s="502"/>
      <c r="B32" s="377">
        <v>22020305</v>
      </c>
      <c r="C32" s="378" t="s">
        <v>1143</v>
      </c>
      <c r="D32" s="740" t="s">
        <v>1295</v>
      </c>
      <c r="E32" s="551"/>
      <c r="F32" s="552">
        <v>100000</v>
      </c>
      <c r="G32" s="552"/>
    </row>
    <row r="33" spans="1:7" ht="15.75" hidden="1" thickBot="1" x14ac:dyDescent="0.3">
      <c r="A33" s="502"/>
      <c r="B33" s="377">
        <v>22020306</v>
      </c>
      <c r="C33" s="378" t="s">
        <v>1144</v>
      </c>
      <c r="D33" s="740" t="s">
        <v>1296</v>
      </c>
      <c r="E33" s="551"/>
      <c r="F33" s="552">
        <v>0</v>
      </c>
      <c r="G33" s="552"/>
    </row>
    <row r="34" spans="1:7" ht="15.75" hidden="1" customHeight="1" x14ac:dyDescent="0.25">
      <c r="A34" s="502"/>
      <c r="B34" s="377">
        <v>22020307</v>
      </c>
      <c r="C34" s="378" t="s">
        <v>1145</v>
      </c>
      <c r="D34" s="740" t="s">
        <v>1297</v>
      </c>
      <c r="E34" s="551"/>
      <c r="F34" s="552">
        <v>0</v>
      </c>
      <c r="G34" s="552"/>
    </row>
    <row r="35" spans="1:7" ht="15.75" hidden="1" thickBot="1" x14ac:dyDescent="0.3">
      <c r="A35" s="502"/>
      <c r="B35" s="377">
        <v>22020308</v>
      </c>
      <c r="C35" s="378" t="s">
        <v>1146</v>
      </c>
      <c r="D35" s="740" t="s">
        <v>1298</v>
      </c>
      <c r="E35" s="551"/>
      <c r="F35" s="552">
        <v>0</v>
      </c>
      <c r="G35" s="552"/>
    </row>
    <row r="36" spans="1:7" ht="15.75" hidden="1" customHeight="1" x14ac:dyDescent="0.25">
      <c r="A36" s="502"/>
      <c r="B36" s="377">
        <v>22020309</v>
      </c>
      <c r="C36" s="378" t="s">
        <v>1147</v>
      </c>
      <c r="D36" s="740" t="s">
        <v>1299</v>
      </c>
      <c r="E36" s="551"/>
      <c r="F36" s="552">
        <v>0</v>
      </c>
      <c r="G36" s="552"/>
    </row>
    <row r="37" spans="1:7" ht="15.75" hidden="1" thickBot="1" x14ac:dyDescent="0.3">
      <c r="A37" s="502"/>
      <c r="B37" s="377">
        <v>22020310</v>
      </c>
      <c r="C37" s="378" t="s">
        <v>1148</v>
      </c>
      <c r="D37" s="740" t="s">
        <v>1300</v>
      </c>
      <c r="E37" s="551"/>
      <c r="F37" s="552">
        <v>0</v>
      </c>
      <c r="G37" s="552"/>
    </row>
    <row r="38" spans="1:7" ht="15.75" hidden="1" customHeight="1" x14ac:dyDescent="0.25">
      <c r="A38" s="502"/>
      <c r="B38" s="377">
        <v>22020311</v>
      </c>
      <c r="C38" s="378" t="s">
        <v>1149</v>
      </c>
      <c r="D38" s="740" t="s">
        <v>1301</v>
      </c>
      <c r="E38" s="551"/>
      <c r="F38" s="552">
        <v>0</v>
      </c>
      <c r="G38" s="552"/>
    </row>
    <row r="39" spans="1:7" ht="15.75" hidden="1" thickBot="1" x14ac:dyDescent="0.3">
      <c r="A39" s="502"/>
      <c r="B39" s="377">
        <v>22020312</v>
      </c>
      <c r="C39" s="378" t="s">
        <v>1150</v>
      </c>
      <c r="D39" s="740" t="s">
        <v>1302</v>
      </c>
      <c r="E39" s="551"/>
      <c r="F39" s="552">
        <v>0</v>
      </c>
      <c r="G39" s="552"/>
    </row>
    <row r="40" spans="1:7" ht="16.5" hidden="1" customHeight="1" thickBot="1" x14ac:dyDescent="0.3">
      <c r="A40" s="502"/>
      <c r="B40" s="377">
        <v>22020313</v>
      </c>
      <c r="C40" s="378" t="s">
        <v>1151</v>
      </c>
      <c r="D40" s="740" t="s">
        <v>1303</v>
      </c>
      <c r="E40" s="551"/>
      <c r="F40" s="552">
        <v>0</v>
      </c>
      <c r="G40" s="552"/>
    </row>
    <row r="41" spans="1:7" s="493" customFormat="1" ht="15.75" thickBot="1" x14ac:dyDescent="0.3">
      <c r="A41" s="509"/>
      <c r="B41" s="384"/>
      <c r="C41" s="385" t="s">
        <v>1152</v>
      </c>
      <c r="D41" s="741">
        <v>0</v>
      </c>
      <c r="E41" s="559">
        <f>SUM(E28:E40)</f>
        <v>0</v>
      </c>
      <c r="F41" s="560">
        <v>1100000</v>
      </c>
      <c r="G41" s="560"/>
    </row>
    <row r="42" spans="1:7" s="493" customFormat="1" ht="15.75" customHeight="1" x14ac:dyDescent="0.25">
      <c r="A42" s="509"/>
      <c r="B42" s="373">
        <v>22020400</v>
      </c>
      <c r="C42" s="374" t="s">
        <v>60</v>
      </c>
      <c r="D42" s="742"/>
      <c r="E42" s="548"/>
      <c r="F42" s="549"/>
      <c r="G42" s="549"/>
    </row>
    <row r="43" spans="1:7" x14ac:dyDescent="0.25">
      <c r="A43" s="502"/>
      <c r="B43" s="377">
        <v>22020401</v>
      </c>
      <c r="C43" s="378" t="s">
        <v>1153</v>
      </c>
      <c r="D43" s="740" t="s">
        <v>1304</v>
      </c>
      <c r="E43" s="551"/>
      <c r="F43" s="552">
        <v>500000</v>
      </c>
      <c r="G43" s="552"/>
    </row>
    <row r="44" spans="1:7" ht="15.75" customHeight="1" thickBot="1" x14ac:dyDescent="0.3">
      <c r="A44" s="502"/>
      <c r="B44" s="377">
        <v>22020402</v>
      </c>
      <c r="C44" s="378" t="s">
        <v>1154</v>
      </c>
      <c r="D44" s="740" t="s">
        <v>1305</v>
      </c>
      <c r="E44" s="551"/>
      <c r="F44" s="552">
        <v>500000</v>
      </c>
      <c r="G44" s="552"/>
    </row>
    <row r="45" spans="1:7" ht="15.75" hidden="1" thickBot="1" x14ac:dyDescent="0.3">
      <c r="A45" s="502"/>
      <c r="B45" s="377">
        <v>22020403</v>
      </c>
      <c r="C45" s="378" t="s">
        <v>1155</v>
      </c>
      <c r="D45" s="740" t="s">
        <v>1306</v>
      </c>
      <c r="E45" s="551"/>
      <c r="F45" s="552">
        <v>0</v>
      </c>
      <c r="G45" s="552"/>
    </row>
    <row r="46" spans="1:7" ht="15.75" hidden="1" customHeight="1" x14ac:dyDescent="0.25">
      <c r="A46" s="502"/>
      <c r="B46" s="377">
        <v>22020404</v>
      </c>
      <c r="C46" s="378" t="s">
        <v>1156</v>
      </c>
      <c r="D46" s="740" t="s">
        <v>1307</v>
      </c>
      <c r="E46" s="551"/>
      <c r="F46" s="552">
        <v>0</v>
      </c>
      <c r="G46" s="552"/>
    </row>
    <row r="47" spans="1:7" ht="15.75" hidden="1" thickBot="1" x14ac:dyDescent="0.3">
      <c r="A47" s="502"/>
      <c r="B47" s="377">
        <v>22020405</v>
      </c>
      <c r="C47" s="378" t="s">
        <v>1157</v>
      </c>
      <c r="D47" s="740" t="s">
        <v>1308</v>
      </c>
      <c r="E47" s="551"/>
      <c r="F47" s="552">
        <v>0</v>
      </c>
      <c r="G47" s="552"/>
    </row>
    <row r="48" spans="1:7" ht="15.75" hidden="1" customHeight="1" x14ac:dyDescent="0.25">
      <c r="A48" s="502"/>
      <c r="B48" s="377">
        <v>22020406</v>
      </c>
      <c r="C48" s="378" t="s">
        <v>1158</v>
      </c>
      <c r="D48" s="740" t="s">
        <v>1309</v>
      </c>
      <c r="E48" s="551"/>
      <c r="F48" s="552">
        <v>0</v>
      </c>
      <c r="G48" s="552"/>
    </row>
    <row r="49" spans="1:7" ht="15.75" hidden="1" thickBot="1" x14ac:dyDescent="0.3">
      <c r="A49" s="502"/>
      <c r="B49" s="377">
        <v>22020407</v>
      </c>
      <c r="C49" s="378" t="s">
        <v>1159</v>
      </c>
      <c r="D49" s="740" t="s">
        <v>1310</v>
      </c>
      <c r="E49" s="551"/>
      <c r="F49" s="552">
        <v>0</v>
      </c>
      <c r="G49" s="552"/>
    </row>
    <row r="50" spans="1:7" ht="15.75" hidden="1" customHeight="1" x14ac:dyDescent="0.25">
      <c r="A50" s="502"/>
      <c r="B50" s="377">
        <v>22020408</v>
      </c>
      <c r="C50" s="378" t="s">
        <v>1161</v>
      </c>
      <c r="D50" s="740" t="s">
        <v>1311</v>
      </c>
      <c r="E50" s="551"/>
      <c r="F50" s="552">
        <v>0</v>
      </c>
      <c r="G50" s="552"/>
    </row>
    <row r="51" spans="1:7" ht="15.75" hidden="1" thickBot="1" x14ac:dyDescent="0.3">
      <c r="A51" s="502"/>
      <c r="B51" s="377">
        <v>22020409</v>
      </c>
      <c r="C51" s="378" t="s">
        <v>1162</v>
      </c>
      <c r="D51" s="740" t="s">
        <v>1312</v>
      </c>
      <c r="E51" s="551"/>
      <c r="F51" s="552">
        <v>0</v>
      </c>
      <c r="G51" s="552"/>
    </row>
    <row r="52" spans="1:7" ht="15.75" hidden="1" customHeight="1" x14ac:dyDescent="0.25">
      <c r="A52" s="502"/>
      <c r="B52" s="377">
        <v>22020410</v>
      </c>
      <c r="C52" s="378" t="s">
        <v>1163</v>
      </c>
      <c r="D52" s="740" t="s">
        <v>1313</v>
      </c>
      <c r="E52" s="551"/>
      <c r="F52" s="552">
        <v>0</v>
      </c>
      <c r="G52" s="552"/>
    </row>
    <row r="53" spans="1:7" ht="15.75" hidden="1" thickBot="1" x14ac:dyDescent="0.3">
      <c r="A53" s="502"/>
      <c r="B53" s="377">
        <v>22020411</v>
      </c>
      <c r="C53" s="378" t="s">
        <v>1164</v>
      </c>
      <c r="D53" s="740" t="s">
        <v>1314</v>
      </c>
      <c r="E53" s="551"/>
      <c r="F53" s="552">
        <v>0</v>
      </c>
      <c r="G53" s="552"/>
    </row>
    <row r="54" spans="1:7" ht="15.75" hidden="1" customHeight="1" x14ac:dyDescent="0.25">
      <c r="A54" s="502"/>
      <c r="B54" s="377">
        <v>22020412</v>
      </c>
      <c r="C54" s="378" t="s">
        <v>1165</v>
      </c>
      <c r="D54" s="740" t="s">
        <v>1315</v>
      </c>
      <c r="E54" s="551"/>
      <c r="F54" s="552">
        <v>0</v>
      </c>
      <c r="G54" s="552"/>
    </row>
    <row r="55" spans="1:7" ht="15.75" hidden="1" thickBot="1" x14ac:dyDescent="0.3">
      <c r="A55" s="502"/>
      <c r="B55" s="377">
        <v>22020413</v>
      </c>
      <c r="C55" s="378" t="s">
        <v>1166</v>
      </c>
      <c r="D55" s="740" t="s">
        <v>1316</v>
      </c>
      <c r="E55" s="551"/>
      <c r="F55" s="552">
        <v>0</v>
      </c>
      <c r="G55" s="552"/>
    </row>
    <row r="56" spans="1:7" s="493" customFormat="1" ht="16.5" customHeight="1" thickBot="1" x14ac:dyDescent="0.3">
      <c r="A56" s="509"/>
      <c r="B56" s="384"/>
      <c r="C56" s="385" t="s">
        <v>1167</v>
      </c>
      <c r="D56" s="741">
        <v>0</v>
      </c>
      <c r="E56" s="559">
        <f>SUM(E43:E55)</f>
        <v>0</v>
      </c>
      <c r="F56" s="560">
        <v>1000000</v>
      </c>
      <c r="G56" s="560"/>
    </row>
    <row r="57" spans="1:7" s="493" customFormat="1" x14ac:dyDescent="0.25">
      <c r="A57" s="509"/>
      <c r="B57" s="373">
        <v>22020500</v>
      </c>
      <c r="C57" s="374" t="s">
        <v>62</v>
      </c>
      <c r="D57" s="742"/>
      <c r="E57" s="548"/>
      <c r="F57" s="549"/>
      <c r="G57" s="549"/>
    </row>
    <row r="58" spans="1:7" ht="15.75" customHeight="1" thickBot="1" x14ac:dyDescent="0.3">
      <c r="A58" s="531"/>
      <c r="B58" s="377">
        <v>22020501</v>
      </c>
      <c r="C58" s="378" t="s">
        <v>1168</v>
      </c>
      <c r="D58" s="740" t="s">
        <v>1317</v>
      </c>
      <c r="E58" s="551"/>
      <c r="F58" s="552">
        <v>1000000</v>
      </c>
      <c r="G58" s="552"/>
    </row>
    <row r="59" spans="1:7" ht="15.75" hidden="1" thickBot="1" x14ac:dyDescent="0.3">
      <c r="A59" s="502"/>
      <c r="B59" s="377">
        <v>22020502</v>
      </c>
      <c r="C59" s="378" t="s">
        <v>1169</v>
      </c>
      <c r="D59" s="740" t="s">
        <v>1318</v>
      </c>
      <c r="E59" s="551"/>
      <c r="F59" s="552">
        <v>0</v>
      </c>
      <c r="G59" s="552"/>
    </row>
    <row r="60" spans="1:7" s="493" customFormat="1" ht="16.5" customHeight="1" thickBot="1" x14ac:dyDescent="0.3">
      <c r="A60" s="509"/>
      <c r="B60" s="384"/>
      <c r="C60" s="385" t="s">
        <v>1170</v>
      </c>
      <c r="D60" s="741">
        <v>0</v>
      </c>
      <c r="E60" s="559">
        <f>SUM(E58:E59)</f>
        <v>0</v>
      </c>
      <c r="F60" s="560">
        <v>1000000</v>
      </c>
      <c r="G60" s="560"/>
    </row>
    <row r="61" spans="1:7" s="493" customFormat="1" hidden="1" x14ac:dyDescent="0.25">
      <c r="A61" s="509"/>
      <c r="B61" s="373">
        <v>22020600</v>
      </c>
      <c r="C61" s="374" t="s">
        <v>64</v>
      </c>
      <c r="D61" s="742"/>
      <c r="E61" s="548"/>
      <c r="F61" s="549"/>
      <c r="G61" s="549"/>
    </row>
    <row r="62" spans="1:7" ht="15.75" hidden="1" customHeight="1" x14ac:dyDescent="0.25">
      <c r="A62" s="502"/>
      <c r="B62" s="377">
        <v>22020601</v>
      </c>
      <c r="C62" s="378" t="s">
        <v>1171</v>
      </c>
      <c r="D62" s="740" t="s">
        <v>1319</v>
      </c>
      <c r="E62" s="551"/>
      <c r="F62" s="552">
        <v>0</v>
      </c>
      <c r="G62" s="552"/>
    </row>
    <row r="63" spans="1:7" hidden="1" x14ac:dyDescent="0.25">
      <c r="A63" s="502"/>
      <c r="B63" s="377">
        <v>22020602</v>
      </c>
      <c r="C63" s="378" t="s">
        <v>1172</v>
      </c>
      <c r="D63" s="740" t="s">
        <v>1320</v>
      </c>
      <c r="E63" s="551"/>
      <c r="F63" s="552">
        <v>0</v>
      </c>
      <c r="G63" s="552"/>
    </row>
    <row r="64" spans="1:7" ht="15.75" hidden="1" customHeight="1" x14ac:dyDescent="0.25">
      <c r="A64" s="502"/>
      <c r="B64" s="377">
        <v>22020603</v>
      </c>
      <c r="C64" s="378" t="s">
        <v>1173</v>
      </c>
      <c r="D64" s="740" t="s">
        <v>1321</v>
      </c>
      <c r="E64" s="551"/>
      <c r="F64" s="552">
        <v>0</v>
      </c>
      <c r="G64" s="552"/>
    </row>
    <row r="65" spans="1:7" hidden="1" x14ac:dyDescent="0.25">
      <c r="A65" s="502"/>
      <c r="B65" s="377">
        <v>22020604</v>
      </c>
      <c r="C65" s="378" t="s">
        <v>1174</v>
      </c>
      <c r="D65" s="740" t="s">
        <v>1322</v>
      </c>
      <c r="E65" s="551"/>
      <c r="F65" s="552">
        <v>0</v>
      </c>
      <c r="G65" s="552"/>
    </row>
    <row r="66" spans="1:7" ht="15.75" hidden="1" customHeight="1" x14ac:dyDescent="0.25">
      <c r="A66" s="502"/>
      <c r="B66" s="377">
        <v>22020605</v>
      </c>
      <c r="C66" s="378" t="s">
        <v>1175</v>
      </c>
      <c r="D66" s="740" t="s">
        <v>1323</v>
      </c>
      <c r="E66" s="551"/>
      <c r="F66" s="552">
        <v>0</v>
      </c>
      <c r="G66" s="552"/>
    </row>
    <row r="67" spans="1:7" hidden="1" x14ac:dyDescent="0.25">
      <c r="A67" s="502"/>
      <c r="B67" s="377">
        <v>22020606</v>
      </c>
      <c r="C67" s="378" t="s">
        <v>1176</v>
      </c>
      <c r="D67" s="740" t="s">
        <v>1324</v>
      </c>
      <c r="E67" s="551"/>
      <c r="F67" s="552">
        <v>0</v>
      </c>
      <c r="G67" s="552"/>
    </row>
    <row r="68" spans="1:7" ht="16.5" hidden="1" customHeight="1" thickBot="1" x14ac:dyDescent="0.3">
      <c r="A68" s="502"/>
      <c r="B68" s="377">
        <v>22020607</v>
      </c>
      <c r="C68" s="378" t="s">
        <v>1177</v>
      </c>
      <c r="D68" s="740" t="s">
        <v>1325</v>
      </c>
      <c r="E68" s="551"/>
      <c r="F68" s="552">
        <v>0</v>
      </c>
      <c r="G68" s="552"/>
    </row>
    <row r="69" spans="1:7" s="493" customFormat="1" ht="15.75" hidden="1" thickBot="1" x14ac:dyDescent="0.3">
      <c r="A69" s="509"/>
      <c r="B69" s="384"/>
      <c r="C69" s="385" t="s">
        <v>1178</v>
      </c>
      <c r="D69" s="741">
        <v>0</v>
      </c>
      <c r="E69" s="559">
        <f>SUM(E62:E68)</f>
        <v>0</v>
      </c>
      <c r="F69" s="560">
        <f>SUM(F62:F68)</f>
        <v>0</v>
      </c>
      <c r="G69" s="560"/>
    </row>
    <row r="70" spans="1:7" s="493" customFormat="1" ht="15.75" hidden="1" customHeight="1" x14ac:dyDescent="0.25">
      <c r="A70" s="509"/>
      <c r="B70" s="373">
        <v>22020700</v>
      </c>
      <c r="C70" s="374" t="s">
        <v>66</v>
      </c>
      <c r="D70" s="742"/>
      <c r="E70" s="548"/>
      <c r="F70" s="549"/>
      <c r="G70" s="549"/>
    </row>
    <row r="71" spans="1:7" s="493" customFormat="1" hidden="1" x14ac:dyDescent="0.2">
      <c r="A71" s="509"/>
      <c r="B71" s="377">
        <v>22020701</v>
      </c>
      <c r="C71" s="378" t="s">
        <v>1179</v>
      </c>
      <c r="D71" s="740" t="s">
        <v>1326</v>
      </c>
      <c r="E71" s="551"/>
      <c r="F71" s="552">
        <v>0</v>
      </c>
      <c r="G71" s="552"/>
    </row>
    <row r="72" spans="1:7" ht="15.75" hidden="1" customHeight="1" x14ac:dyDescent="0.25">
      <c r="A72" s="502"/>
      <c r="B72" s="377">
        <v>22020702</v>
      </c>
      <c r="C72" s="378" t="s">
        <v>1180</v>
      </c>
      <c r="D72" s="740" t="s">
        <v>1327</v>
      </c>
      <c r="E72" s="551"/>
      <c r="F72" s="552">
        <v>0</v>
      </c>
      <c r="G72" s="552"/>
    </row>
    <row r="73" spans="1:7" hidden="1" x14ac:dyDescent="0.25">
      <c r="A73" s="502"/>
      <c r="B73" s="377">
        <v>22020703</v>
      </c>
      <c r="C73" s="378" t="s">
        <v>1181</v>
      </c>
      <c r="D73" s="740" t="s">
        <v>1328</v>
      </c>
      <c r="E73" s="551"/>
      <c r="F73" s="552">
        <v>0</v>
      </c>
      <c r="G73" s="552"/>
    </row>
    <row r="74" spans="1:7" ht="15.75" hidden="1" customHeight="1" x14ac:dyDescent="0.25">
      <c r="A74" s="502"/>
      <c r="B74" s="377">
        <v>22020704</v>
      </c>
      <c r="C74" s="378" t="s">
        <v>1182</v>
      </c>
      <c r="D74" s="740" t="s">
        <v>1329</v>
      </c>
      <c r="E74" s="551"/>
      <c r="F74" s="552">
        <v>0</v>
      </c>
      <c r="G74" s="552"/>
    </row>
    <row r="75" spans="1:7" hidden="1" x14ac:dyDescent="0.25">
      <c r="A75" s="502"/>
      <c r="B75" s="377">
        <v>22020705</v>
      </c>
      <c r="C75" s="378" t="s">
        <v>1183</v>
      </c>
      <c r="D75" s="740" t="s">
        <v>1330</v>
      </c>
      <c r="E75" s="551"/>
      <c r="F75" s="552">
        <v>0</v>
      </c>
      <c r="G75" s="552"/>
    </row>
    <row r="76" spans="1:7" ht="15.75" hidden="1" customHeight="1" x14ac:dyDescent="0.25">
      <c r="A76" s="502"/>
      <c r="B76" s="377">
        <v>22020706</v>
      </c>
      <c r="C76" s="378" t="s">
        <v>1184</v>
      </c>
      <c r="D76" s="740" t="s">
        <v>1331</v>
      </c>
      <c r="E76" s="551"/>
      <c r="F76" s="552">
        <v>0</v>
      </c>
      <c r="G76" s="552"/>
    </row>
    <row r="77" spans="1:7" hidden="1" x14ac:dyDescent="0.25">
      <c r="A77" s="502"/>
      <c r="B77" s="377">
        <v>22020707</v>
      </c>
      <c r="C77" s="378" t="s">
        <v>1185</v>
      </c>
      <c r="D77" s="740" t="s">
        <v>1332</v>
      </c>
      <c r="E77" s="551"/>
      <c r="F77" s="552">
        <v>0</v>
      </c>
      <c r="G77" s="552"/>
    </row>
    <row r="78" spans="1:7" ht="15.75" hidden="1" customHeight="1" x14ac:dyDescent="0.25">
      <c r="A78" s="502"/>
      <c r="B78" s="377">
        <v>22020708</v>
      </c>
      <c r="C78" s="378" t="s">
        <v>1186</v>
      </c>
      <c r="D78" s="740" t="s">
        <v>1333</v>
      </c>
      <c r="E78" s="551"/>
      <c r="F78" s="552">
        <v>0</v>
      </c>
      <c r="G78" s="552"/>
    </row>
    <row r="79" spans="1:7" hidden="1" x14ac:dyDescent="0.25">
      <c r="A79" s="502"/>
      <c r="B79" s="377">
        <v>22020709</v>
      </c>
      <c r="C79" s="378" t="s">
        <v>1187</v>
      </c>
      <c r="D79" s="740" t="s">
        <v>1334</v>
      </c>
      <c r="E79" s="551"/>
      <c r="F79" s="552">
        <v>0</v>
      </c>
      <c r="G79" s="552"/>
    </row>
    <row r="80" spans="1:7" s="493" customFormat="1" ht="16.5" hidden="1" customHeight="1" thickBot="1" x14ac:dyDescent="0.3">
      <c r="A80" s="509"/>
      <c r="B80" s="384"/>
      <c r="C80" s="385" t="s">
        <v>1188</v>
      </c>
      <c r="D80" s="741">
        <v>0</v>
      </c>
      <c r="E80" s="559">
        <f>SUM(E71:E79)</f>
        <v>0</v>
      </c>
      <c r="F80" s="560">
        <v>0</v>
      </c>
      <c r="G80" s="560"/>
    </row>
    <row r="81" spans="1:7" s="493" customFormat="1" x14ac:dyDescent="0.25">
      <c r="A81" s="509"/>
      <c r="B81" s="373">
        <v>22020800</v>
      </c>
      <c r="C81" s="374" t="s">
        <v>68</v>
      </c>
      <c r="D81" s="742"/>
      <c r="E81" s="548"/>
      <c r="F81" s="549"/>
      <c r="G81" s="549"/>
    </row>
    <row r="82" spans="1:7" ht="15.75" customHeight="1" thickBot="1" x14ac:dyDescent="0.3">
      <c r="A82" s="502"/>
      <c r="B82" s="377">
        <v>22020801</v>
      </c>
      <c r="C82" s="378" t="s">
        <v>1189</v>
      </c>
      <c r="D82" s="740" t="s">
        <v>1335</v>
      </c>
      <c r="E82" s="551"/>
      <c r="F82" s="552">
        <v>300000</v>
      </c>
      <c r="G82" s="552"/>
    </row>
    <row r="83" spans="1:7" ht="15.75" hidden="1" thickBot="1" x14ac:dyDescent="0.3">
      <c r="A83" s="502"/>
      <c r="B83" s="377">
        <v>22020802</v>
      </c>
      <c r="C83" s="378" t="s">
        <v>1190</v>
      </c>
      <c r="D83" s="740" t="s">
        <v>1336</v>
      </c>
      <c r="E83" s="551"/>
      <c r="F83" s="552">
        <v>0</v>
      </c>
      <c r="G83" s="552"/>
    </row>
    <row r="84" spans="1:7" ht="15.75" hidden="1" customHeight="1" x14ac:dyDescent="0.25">
      <c r="A84" s="502"/>
      <c r="B84" s="377">
        <v>22020803</v>
      </c>
      <c r="C84" s="378" t="s">
        <v>1191</v>
      </c>
      <c r="D84" s="740" t="s">
        <v>1337</v>
      </c>
      <c r="E84" s="551"/>
      <c r="F84" s="552">
        <v>0</v>
      </c>
      <c r="G84" s="552"/>
    </row>
    <row r="85" spans="1:7" ht="15.75" hidden="1" thickBot="1" x14ac:dyDescent="0.3">
      <c r="A85" s="502"/>
      <c r="B85" s="377">
        <v>22020804</v>
      </c>
      <c r="C85" s="378" t="s">
        <v>1192</v>
      </c>
      <c r="D85" s="740" t="s">
        <v>1338</v>
      </c>
      <c r="E85" s="551"/>
      <c r="F85" s="552">
        <v>0</v>
      </c>
      <c r="G85" s="552"/>
    </row>
    <row r="86" spans="1:7" ht="15.75" hidden="1" customHeight="1" x14ac:dyDescent="0.25">
      <c r="A86" s="502"/>
      <c r="B86" s="377">
        <v>22020805</v>
      </c>
      <c r="C86" s="378" t="s">
        <v>1193</v>
      </c>
      <c r="D86" s="740" t="s">
        <v>1339</v>
      </c>
      <c r="E86" s="551"/>
      <c r="F86" s="552">
        <v>0</v>
      </c>
      <c r="G86" s="552"/>
    </row>
    <row r="87" spans="1:7" ht="15.75" hidden="1" thickBot="1" x14ac:dyDescent="0.3">
      <c r="A87" s="502"/>
      <c r="B87" s="377">
        <v>22020806</v>
      </c>
      <c r="C87" s="378" t="s">
        <v>1194</v>
      </c>
      <c r="D87" s="740" t="s">
        <v>1340</v>
      </c>
      <c r="E87" s="551"/>
      <c r="F87" s="552">
        <v>0</v>
      </c>
      <c r="G87" s="552"/>
    </row>
    <row r="88" spans="1:7" s="493" customFormat="1" ht="16.5" customHeight="1" thickBot="1" x14ac:dyDescent="0.3">
      <c r="A88" s="509"/>
      <c r="B88" s="384"/>
      <c r="C88" s="385" t="s">
        <v>1195</v>
      </c>
      <c r="D88" s="741">
        <v>0</v>
      </c>
      <c r="E88" s="559">
        <f>SUM(E82:E87)</f>
        <v>0</v>
      </c>
      <c r="F88" s="560">
        <v>300000</v>
      </c>
      <c r="G88" s="560"/>
    </row>
    <row r="89" spans="1:7" s="493" customFormat="1" hidden="1" x14ac:dyDescent="0.25">
      <c r="A89" s="509"/>
      <c r="B89" s="373">
        <v>22020900</v>
      </c>
      <c r="C89" s="374" t="s">
        <v>70</v>
      </c>
      <c r="D89" s="742"/>
      <c r="E89" s="548"/>
      <c r="F89" s="549"/>
      <c r="G89" s="549"/>
    </row>
    <row r="90" spans="1:7" ht="15.75" hidden="1" customHeight="1" x14ac:dyDescent="0.25">
      <c r="A90" s="502"/>
      <c r="B90" s="377">
        <v>22020901</v>
      </c>
      <c r="C90" s="378" t="s">
        <v>1196</v>
      </c>
      <c r="D90" s="740" t="s">
        <v>1341</v>
      </c>
      <c r="E90" s="551"/>
      <c r="F90" s="552">
        <v>0</v>
      </c>
      <c r="G90" s="552"/>
    </row>
    <row r="91" spans="1:7" hidden="1" x14ac:dyDescent="0.25">
      <c r="A91" s="502"/>
      <c r="B91" s="377">
        <v>22020902</v>
      </c>
      <c r="C91" s="378" t="s">
        <v>1197</v>
      </c>
      <c r="D91" s="740" t="s">
        <v>1342</v>
      </c>
      <c r="E91" s="551"/>
      <c r="F91" s="552">
        <v>0</v>
      </c>
      <c r="G91" s="552"/>
    </row>
    <row r="92" spans="1:7" ht="15.75" hidden="1" customHeight="1" x14ac:dyDescent="0.25">
      <c r="A92" s="502"/>
      <c r="B92" s="377">
        <v>22020904</v>
      </c>
      <c r="C92" s="378" t="s">
        <v>1198</v>
      </c>
      <c r="D92" s="740" t="s">
        <v>1343</v>
      </c>
      <c r="E92" s="551"/>
      <c r="F92" s="552">
        <v>0</v>
      </c>
      <c r="G92" s="552"/>
    </row>
    <row r="93" spans="1:7" hidden="1" x14ac:dyDescent="0.25">
      <c r="A93" s="502"/>
      <c r="B93" s="377">
        <v>22020905</v>
      </c>
      <c r="C93" s="378" t="s">
        <v>1199</v>
      </c>
      <c r="D93" s="740" t="s">
        <v>1344</v>
      </c>
      <c r="E93" s="551"/>
      <c r="F93" s="552">
        <v>0</v>
      </c>
      <c r="G93" s="552"/>
    </row>
    <row r="94" spans="1:7" ht="15.75" hidden="1" customHeight="1" x14ac:dyDescent="0.25">
      <c r="A94" s="531"/>
      <c r="B94" s="377">
        <v>22020906</v>
      </c>
      <c r="C94" s="378" t="s">
        <v>1200</v>
      </c>
      <c r="D94" s="740" t="s">
        <v>1345</v>
      </c>
      <c r="E94" s="551"/>
      <c r="F94" s="552">
        <v>0</v>
      </c>
      <c r="G94" s="552"/>
    </row>
    <row r="95" spans="1:7" hidden="1" x14ac:dyDescent="0.25">
      <c r="A95" s="502"/>
      <c r="B95" s="377">
        <v>22020907</v>
      </c>
      <c r="C95" s="378" t="s">
        <v>1201</v>
      </c>
      <c r="D95" s="740" t="s">
        <v>1346</v>
      </c>
      <c r="E95" s="551"/>
      <c r="F95" s="552">
        <v>0</v>
      </c>
      <c r="G95" s="552"/>
    </row>
    <row r="96" spans="1:7" ht="16.5" hidden="1" customHeight="1" thickBot="1" x14ac:dyDescent="0.3">
      <c r="A96" s="502"/>
      <c r="B96" s="377">
        <v>22020908</v>
      </c>
      <c r="C96" s="378" t="s">
        <v>1202</v>
      </c>
      <c r="D96" s="740" t="s">
        <v>1347</v>
      </c>
      <c r="E96" s="551"/>
      <c r="F96" s="552">
        <v>0</v>
      </c>
      <c r="G96" s="552"/>
    </row>
    <row r="97" spans="1:7" s="493" customFormat="1" ht="15.75" hidden="1" thickBot="1" x14ac:dyDescent="0.3">
      <c r="A97" s="509"/>
      <c r="B97" s="384"/>
      <c r="C97" s="385" t="s">
        <v>1203</v>
      </c>
      <c r="D97" s="741">
        <v>0</v>
      </c>
      <c r="E97" s="559">
        <f>SUM(E90:E96)</f>
        <v>0</v>
      </c>
      <c r="F97" s="560">
        <v>0</v>
      </c>
      <c r="G97" s="560"/>
    </row>
    <row r="98" spans="1:7" s="493" customFormat="1" ht="15.75" customHeight="1" x14ac:dyDescent="0.25">
      <c r="A98" s="509"/>
      <c r="B98" s="373">
        <v>22021000</v>
      </c>
      <c r="C98" s="374" t="s">
        <v>72</v>
      </c>
      <c r="D98" s="742"/>
      <c r="E98" s="548"/>
      <c r="F98" s="549"/>
      <c r="G98" s="549"/>
    </row>
    <row r="99" spans="1:7" hidden="1" x14ac:dyDescent="0.25">
      <c r="A99" s="531"/>
      <c r="B99" s="377">
        <v>22021001</v>
      </c>
      <c r="C99" s="378" t="s">
        <v>1204</v>
      </c>
      <c r="D99" s="740" t="s">
        <v>1348</v>
      </c>
      <c r="E99" s="551"/>
      <c r="F99" s="552">
        <v>0</v>
      </c>
      <c r="G99" s="552"/>
    </row>
    <row r="100" spans="1:7" ht="15.75" hidden="1" customHeight="1" x14ac:dyDescent="0.25">
      <c r="A100" s="502"/>
      <c r="B100" s="377">
        <v>22021002</v>
      </c>
      <c r="C100" s="378" t="s">
        <v>1205</v>
      </c>
      <c r="D100" s="740" t="s">
        <v>1349</v>
      </c>
      <c r="E100" s="551"/>
      <c r="F100" s="552">
        <v>0</v>
      </c>
      <c r="G100" s="552"/>
    </row>
    <row r="101" spans="1:7" hidden="1" x14ac:dyDescent="0.25">
      <c r="A101" s="502"/>
      <c r="B101" s="377">
        <v>22021003</v>
      </c>
      <c r="C101" s="378" t="s">
        <v>1206</v>
      </c>
      <c r="D101" s="740" t="s">
        <v>1350</v>
      </c>
      <c r="E101" s="551"/>
      <c r="F101" s="552">
        <v>0</v>
      </c>
      <c r="G101" s="552"/>
    </row>
    <row r="102" spans="1:7" ht="15.75" hidden="1" customHeight="1" x14ac:dyDescent="0.25">
      <c r="A102" s="502"/>
      <c r="B102" s="377">
        <v>22021004</v>
      </c>
      <c r="C102" s="378" t="s">
        <v>1207</v>
      </c>
      <c r="D102" s="740" t="s">
        <v>1351</v>
      </c>
      <c r="E102" s="551"/>
      <c r="F102" s="552">
        <v>0</v>
      </c>
      <c r="G102" s="552"/>
    </row>
    <row r="103" spans="1:7" hidden="1" x14ac:dyDescent="0.25">
      <c r="A103" s="502"/>
      <c r="B103" s="377">
        <v>22021006</v>
      </c>
      <c r="C103" s="378" t="s">
        <v>1208</v>
      </c>
      <c r="D103" s="740" t="s">
        <v>1352</v>
      </c>
      <c r="E103" s="551"/>
      <c r="F103" s="552">
        <v>0</v>
      </c>
      <c r="G103" s="552"/>
    </row>
    <row r="104" spans="1:7" ht="15.75" customHeight="1" x14ac:dyDescent="0.25">
      <c r="A104" s="502"/>
      <c r="B104" s="377">
        <v>22021007</v>
      </c>
      <c r="C104" s="378" t="s">
        <v>1209</v>
      </c>
      <c r="D104" s="740" t="s">
        <v>1353</v>
      </c>
      <c r="E104" s="551"/>
      <c r="F104" s="552">
        <v>12000000</v>
      </c>
      <c r="G104" s="552"/>
    </row>
    <row r="105" spans="1:7" hidden="1" x14ac:dyDescent="0.25">
      <c r="A105" s="502"/>
      <c r="B105" s="377">
        <v>22021008</v>
      </c>
      <c r="C105" s="378" t="s">
        <v>1210</v>
      </c>
      <c r="D105" s="740" t="s">
        <v>1354</v>
      </c>
      <c r="E105" s="551"/>
      <c r="F105" s="552">
        <v>0</v>
      </c>
      <c r="G105" s="552"/>
    </row>
    <row r="106" spans="1:7" ht="15.75" customHeight="1" thickBot="1" x14ac:dyDescent="0.3">
      <c r="A106" s="502"/>
      <c r="B106" s="377">
        <v>22021009</v>
      </c>
      <c r="C106" s="378" t="s">
        <v>1211</v>
      </c>
      <c r="D106" s="740" t="s">
        <v>1355</v>
      </c>
      <c r="E106" s="551"/>
      <c r="F106" s="552">
        <v>6000000</v>
      </c>
      <c r="G106" s="552"/>
    </row>
    <row r="107" spans="1:7" ht="15.75" hidden="1" thickBot="1" x14ac:dyDescent="0.3">
      <c r="A107" s="502"/>
      <c r="B107" s="377">
        <v>22021010</v>
      </c>
      <c r="C107" s="378" t="s">
        <v>1212</v>
      </c>
      <c r="D107" s="740" t="s">
        <v>1356</v>
      </c>
      <c r="E107" s="551"/>
      <c r="F107" s="552">
        <v>0</v>
      </c>
      <c r="G107" s="552"/>
    </row>
    <row r="108" spans="1:7" ht="15.75" hidden="1" customHeight="1" x14ac:dyDescent="0.25">
      <c r="A108" s="502"/>
      <c r="B108" s="377">
        <v>22021014</v>
      </c>
      <c r="C108" s="378" t="s">
        <v>1213</v>
      </c>
      <c r="D108" s="740" t="s">
        <v>1357</v>
      </c>
      <c r="E108" s="551"/>
      <c r="F108" s="552">
        <v>0</v>
      </c>
      <c r="G108" s="552"/>
    </row>
    <row r="109" spans="1:7" ht="15.75" hidden="1" thickBot="1" x14ac:dyDescent="0.3">
      <c r="A109" s="502"/>
      <c r="B109" s="377">
        <v>22021020</v>
      </c>
      <c r="C109" s="378" t="s">
        <v>1214</v>
      </c>
      <c r="D109" s="740" t="s">
        <v>1358</v>
      </c>
      <c r="E109" s="551"/>
      <c r="F109" s="552">
        <v>0</v>
      </c>
      <c r="G109" s="552"/>
    </row>
    <row r="110" spans="1:7" ht="15.75" hidden="1" customHeight="1" x14ac:dyDescent="0.25">
      <c r="A110" s="502"/>
      <c r="B110" s="377">
        <v>22021037</v>
      </c>
      <c r="C110" s="378" t="s">
        <v>1215</v>
      </c>
      <c r="D110" s="740" t="s">
        <v>1359</v>
      </c>
      <c r="E110" s="551"/>
      <c r="F110" s="552">
        <v>0</v>
      </c>
      <c r="G110" s="552"/>
    </row>
    <row r="111" spans="1:7" ht="15.75" hidden="1" thickBot="1" x14ac:dyDescent="0.3">
      <c r="A111" s="502"/>
      <c r="B111" s="377">
        <v>22021041</v>
      </c>
      <c r="C111" s="378" t="s">
        <v>1216</v>
      </c>
      <c r="D111" s="740" t="s">
        <v>1360</v>
      </c>
      <c r="E111" s="551"/>
      <c r="F111" s="552">
        <v>0</v>
      </c>
      <c r="G111" s="552"/>
    </row>
    <row r="112" spans="1:7" ht="16.5" hidden="1" customHeight="1" thickBot="1" x14ac:dyDescent="0.3">
      <c r="A112" s="502"/>
      <c r="B112" s="377">
        <v>22021042</v>
      </c>
      <c r="C112" s="378" t="s">
        <v>1217</v>
      </c>
      <c r="D112" s="740" t="s">
        <v>1361</v>
      </c>
      <c r="E112" s="551"/>
      <c r="F112" s="552">
        <v>0</v>
      </c>
      <c r="G112" s="552"/>
    </row>
    <row r="113" spans="1:7" ht="15.75" thickBot="1" x14ac:dyDescent="0.3">
      <c r="A113" s="502"/>
      <c r="B113" s="384"/>
      <c r="C113" s="385" t="s">
        <v>1219</v>
      </c>
      <c r="D113" s="741">
        <v>0</v>
      </c>
      <c r="E113" s="559">
        <f>SUM(E99:E112)</f>
        <v>0</v>
      </c>
      <c r="F113" s="560">
        <v>18000000</v>
      </c>
      <c r="G113" s="560"/>
    </row>
    <row r="114" spans="1:7" s="493" customFormat="1" ht="15.75" hidden="1" customHeight="1" x14ac:dyDescent="0.25">
      <c r="A114" s="509"/>
      <c r="B114" s="373">
        <v>22030000</v>
      </c>
      <c r="C114" s="374" t="s">
        <v>1220</v>
      </c>
      <c r="D114" s="742"/>
      <c r="E114" s="548"/>
      <c r="F114" s="549"/>
      <c r="G114" s="549"/>
    </row>
    <row r="115" spans="1:7" s="493" customFormat="1" ht="15.75" hidden="1" thickBot="1" x14ac:dyDescent="0.3">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t="15.75" hidden="1" thickBot="1" x14ac:dyDescent="0.3">
      <c r="A117" s="502"/>
      <c r="B117" s="377">
        <v>22030102</v>
      </c>
      <c r="C117" s="378" t="s">
        <v>1222</v>
      </c>
      <c r="D117" s="740" t="s">
        <v>1363</v>
      </c>
      <c r="E117" s="551"/>
      <c r="F117" s="552">
        <v>0</v>
      </c>
      <c r="G117" s="552"/>
    </row>
    <row r="118" spans="1:7" ht="15.75" hidden="1" customHeight="1" x14ac:dyDescent="0.25">
      <c r="A118" s="502"/>
      <c r="B118" s="377">
        <v>22030103</v>
      </c>
      <c r="C118" s="378" t="s">
        <v>1223</v>
      </c>
      <c r="D118" s="740" t="s">
        <v>1364</v>
      </c>
      <c r="E118" s="551"/>
      <c r="F118" s="552">
        <v>0</v>
      </c>
      <c r="G118" s="552"/>
    </row>
    <row r="119" spans="1:7" ht="15.75" hidden="1" thickBot="1" x14ac:dyDescent="0.3">
      <c r="A119" s="502"/>
      <c r="B119" s="377">
        <v>22030104</v>
      </c>
      <c r="C119" s="378" t="s">
        <v>1224</v>
      </c>
      <c r="D119" s="740" t="s">
        <v>1365</v>
      </c>
      <c r="E119" s="551"/>
      <c r="F119" s="552">
        <v>0</v>
      </c>
      <c r="G119" s="552"/>
    </row>
    <row r="120" spans="1:7" ht="15.75" hidden="1" customHeight="1" x14ac:dyDescent="0.25">
      <c r="A120" s="502"/>
      <c r="B120" s="377">
        <v>22030105</v>
      </c>
      <c r="C120" s="378" t="s">
        <v>1225</v>
      </c>
      <c r="D120" s="740" t="s">
        <v>1366</v>
      </c>
      <c r="E120" s="551"/>
      <c r="F120" s="552">
        <v>0</v>
      </c>
      <c r="G120" s="552"/>
    </row>
    <row r="121" spans="1:7" ht="15.75" hidden="1" thickBot="1" x14ac:dyDescent="0.3">
      <c r="A121" s="502"/>
      <c r="B121" s="377">
        <v>22030106</v>
      </c>
      <c r="C121" s="378" t="s">
        <v>688</v>
      </c>
      <c r="D121" s="740" t="s">
        <v>1367</v>
      </c>
      <c r="E121" s="551"/>
      <c r="F121" s="552">
        <v>0</v>
      </c>
      <c r="G121" s="552"/>
    </row>
    <row r="122" spans="1:7" ht="15.75" hidden="1" customHeight="1" x14ac:dyDescent="0.25">
      <c r="A122" s="502"/>
      <c r="B122" s="377">
        <v>22030107</v>
      </c>
      <c r="C122" s="378" t="s">
        <v>1226</v>
      </c>
      <c r="D122" s="740" t="s">
        <v>1368</v>
      </c>
      <c r="E122" s="551"/>
      <c r="F122" s="552">
        <v>0</v>
      </c>
      <c r="G122" s="552"/>
    </row>
    <row r="123" spans="1:7" ht="15.75" hidden="1" thickBot="1" x14ac:dyDescent="0.3">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f>SUM(E116:E123)</f>
        <v>0</v>
      </c>
      <c r="F124" s="560">
        <v>0</v>
      </c>
      <c r="G124" s="560"/>
    </row>
    <row r="125" spans="1:7" s="493" customFormat="1" ht="15.75" hidden="1" thickBot="1" x14ac:dyDescent="0.3">
      <c r="A125" s="509"/>
      <c r="B125" s="373">
        <v>22040000</v>
      </c>
      <c r="C125" s="374" t="s">
        <v>1229</v>
      </c>
      <c r="D125" s="742"/>
      <c r="E125" s="548"/>
      <c r="F125" s="549"/>
      <c r="G125" s="549"/>
    </row>
    <row r="126" spans="1:7" s="493" customFormat="1" ht="15.75" hidden="1" customHeight="1" x14ac:dyDescent="0.25">
      <c r="A126" s="509"/>
      <c r="B126" s="373">
        <v>22040100</v>
      </c>
      <c r="C126" s="374" t="s">
        <v>76</v>
      </c>
      <c r="D126" s="742"/>
      <c r="E126" s="548"/>
      <c r="F126" s="549"/>
      <c r="G126" s="549"/>
    </row>
    <row r="127" spans="1:7" s="493" customFormat="1" ht="15.75" hidden="1" thickBot="1" x14ac:dyDescent="0.25">
      <c r="A127" s="509"/>
      <c r="B127" s="377">
        <v>22040101</v>
      </c>
      <c r="C127" s="378" t="s">
        <v>1231</v>
      </c>
      <c r="D127" s="740" t="s">
        <v>1370</v>
      </c>
      <c r="E127" s="551"/>
      <c r="F127" s="552">
        <v>0</v>
      </c>
      <c r="G127" s="552"/>
    </row>
    <row r="128" spans="1:7" ht="15.75" hidden="1" customHeight="1" x14ac:dyDescent="0.25">
      <c r="A128" s="502"/>
      <c r="B128" s="377">
        <v>22040103</v>
      </c>
      <c r="C128" s="378" t="s">
        <v>1232</v>
      </c>
      <c r="D128" s="740" t="s">
        <v>1371</v>
      </c>
      <c r="E128" s="551"/>
      <c r="F128" s="552">
        <v>0</v>
      </c>
      <c r="G128" s="552"/>
    </row>
    <row r="129" spans="1:7" ht="15.75" hidden="1" thickBot="1" x14ac:dyDescent="0.3">
      <c r="A129" s="502"/>
      <c r="B129" s="377">
        <v>22040105</v>
      </c>
      <c r="C129" s="378" t="s">
        <v>1233</v>
      </c>
      <c r="D129" s="740" t="s">
        <v>1372</v>
      </c>
      <c r="E129" s="551"/>
      <c r="F129" s="552">
        <v>0</v>
      </c>
      <c r="G129" s="552"/>
    </row>
    <row r="130" spans="1:7" ht="15.75" hidden="1" customHeight="1" x14ac:dyDescent="0.25">
      <c r="A130" s="502"/>
      <c r="B130" s="377">
        <v>22040107</v>
      </c>
      <c r="C130" s="378" t="s">
        <v>1234</v>
      </c>
      <c r="D130" s="740" t="s">
        <v>1373</v>
      </c>
      <c r="E130" s="551"/>
      <c r="F130" s="552">
        <v>0</v>
      </c>
      <c r="G130" s="552"/>
    </row>
    <row r="131" spans="1:7" ht="15.75" hidden="1" thickBot="1" x14ac:dyDescent="0.3">
      <c r="A131" s="502"/>
      <c r="B131" s="377">
        <v>22040109</v>
      </c>
      <c r="C131" s="378" t="s">
        <v>1235</v>
      </c>
      <c r="D131" s="740" t="s">
        <v>1374</v>
      </c>
      <c r="E131" s="551"/>
      <c r="F131" s="552">
        <v>0</v>
      </c>
      <c r="G131" s="552"/>
    </row>
    <row r="132" spans="1:7" ht="15.75" hidden="1" customHeight="1" x14ac:dyDescent="0.25">
      <c r="A132" s="502"/>
      <c r="B132" s="377">
        <v>22040110</v>
      </c>
      <c r="C132" s="378" t="s">
        <v>1236</v>
      </c>
      <c r="D132" s="740" t="s">
        <v>1375</v>
      </c>
      <c r="E132" s="551"/>
      <c r="F132" s="552">
        <v>0</v>
      </c>
      <c r="G132" s="552"/>
    </row>
    <row r="133" spans="1:7" ht="15.75" hidden="1" thickBot="1" x14ac:dyDescent="0.3">
      <c r="A133" s="502"/>
      <c r="B133" s="377">
        <v>22040111</v>
      </c>
      <c r="C133" s="378" t="s">
        <v>1237</v>
      </c>
      <c r="D133" s="740" t="s">
        <v>1376</v>
      </c>
      <c r="E133" s="551"/>
      <c r="F133" s="552">
        <v>0</v>
      </c>
      <c r="G133" s="552"/>
    </row>
    <row r="134" spans="1:7" ht="16.5" hidden="1" customHeight="1" thickBot="1" x14ac:dyDescent="0.3">
      <c r="A134" s="502"/>
      <c r="B134" s="384"/>
      <c r="C134" s="385" t="s">
        <v>1238</v>
      </c>
      <c r="D134" s="741">
        <v>0</v>
      </c>
      <c r="E134" s="559">
        <f>SUM(E127:E133)</f>
        <v>0</v>
      </c>
      <c r="F134" s="560">
        <v>0</v>
      </c>
      <c r="G134" s="560"/>
    </row>
    <row r="135" spans="1:7" ht="15.75" hidden="1" thickBot="1" x14ac:dyDescent="0.3">
      <c r="A135" s="502"/>
      <c r="B135" s="373">
        <v>22040200</v>
      </c>
      <c r="C135" s="374" t="s">
        <v>78</v>
      </c>
      <c r="D135" s="742"/>
      <c r="E135" s="548"/>
      <c r="F135" s="549"/>
      <c r="G135" s="549"/>
    </row>
    <row r="136" spans="1:7" s="493" customFormat="1" ht="15.75" hidden="1" thickBot="1" x14ac:dyDescent="0.25">
      <c r="A136" s="509"/>
      <c r="B136" s="377">
        <v>22040203</v>
      </c>
      <c r="C136" s="378" t="s">
        <v>1239</v>
      </c>
      <c r="D136" s="740" t="s">
        <v>1377</v>
      </c>
      <c r="E136" s="551"/>
      <c r="F136" s="552">
        <v>0</v>
      </c>
      <c r="G136" s="552"/>
    </row>
    <row r="137" spans="1:7" ht="15.75" hidden="1" thickBot="1" x14ac:dyDescent="0.3">
      <c r="A137" s="502"/>
      <c r="B137" s="377">
        <v>22040204</v>
      </c>
      <c r="C137" s="378" t="s">
        <v>1240</v>
      </c>
      <c r="D137" s="740" t="s">
        <v>1378</v>
      </c>
      <c r="E137" s="551"/>
      <c r="F137" s="552">
        <v>0</v>
      </c>
      <c r="G137" s="552"/>
    </row>
    <row r="138" spans="1:7" ht="15.75" hidden="1" thickBot="1" x14ac:dyDescent="0.3">
      <c r="A138" s="502"/>
      <c r="B138" s="384"/>
      <c r="C138" s="385" t="s">
        <v>1241</v>
      </c>
      <c r="D138" s="741">
        <v>0</v>
      </c>
      <c r="E138" s="559">
        <f>SUM(E136:E137)</f>
        <v>0</v>
      </c>
      <c r="F138" s="560">
        <v>0</v>
      </c>
      <c r="G138" s="560"/>
    </row>
    <row r="139" spans="1:7" s="493" customFormat="1" ht="15.75" hidden="1" thickBot="1" x14ac:dyDescent="0.3">
      <c r="A139" s="509"/>
      <c r="B139" s="373">
        <v>22050000</v>
      </c>
      <c r="C139" s="374" t="s">
        <v>1242</v>
      </c>
      <c r="D139" s="742"/>
      <c r="E139" s="548"/>
      <c r="F139" s="549"/>
      <c r="G139" s="549"/>
    </row>
    <row r="140" spans="1:7" s="493" customFormat="1" ht="15.75" hidden="1" thickBot="1" x14ac:dyDescent="0.3">
      <c r="A140" s="509"/>
      <c r="B140" s="373">
        <v>22050100</v>
      </c>
      <c r="C140" s="374" t="s">
        <v>80</v>
      </c>
      <c r="D140" s="742"/>
      <c r="E140" s="548"/>
      <c r="F140" s="549"/>
      <c r="G140" s="549"/>
    </row>
    <row r="141" spans="1:7" s="493" customFormat="1" ht="15.75" hidden="1" thickBot="1" x14ac:dyDescent="0.25">
      <c r="A141" s="509"/>
      <c r="B141" s="377">
        <v>22050101</v>
      </c>
      <c r="C141" s="378" t="s">
        <v>1243</v>
      </c>
      <c r="D141" s="740" t="s">
        <v>1379</v>
      </c>
      <c r="E141" s="551"/>
      <c r="F141" s="552">
        <v>0</v>
      </c>
      <c r="G141" s="552"/>
    </row>
    <row r="142" spans="1:7" ht="15.75" hidden="1" thickBot="1" x14ac:dyDescent="0.3">
      <c r="A142" s="502"/>
      <c r="B142" s="377">
        <v>22050102</v>
      </c>
      <c r="C142" s="378" t="s">
        <v>1244</v>
      </c>
      <c r="D142" s="740" t="s">
        <v>1380</v>
      </c>
      <c r="E142" s="551"/>
      <c r="F142" s="552">
        <v>0</v>
      </c>
      <c r="G142" s="552"/>
    </row>
    <row r="143" spans="1:7" ht="15.75" hidden="1" thickBot="1" x14ac:dyDescent="0.3">
      <c r="A143" s="502"/>
      <c r="B143" s="377">
        <v>22050104</v>
      </c>
      <c r="C143" s="378" t="s">
        <v>1245</v>
      </c>
      <c r="D143" s="740" t="s">
        <v>1381</v>
      </c>
      <c r="E143" s="551"/>
      <c r="F143" s="552">
        <v>0</v>
      </c>
      <c r="G143" s="552"/>
    </row>
    <row r="144" spans="1:7" ht="15.75" hidden="1" thickBot="1" x14ac:dyDescent="0.3">
      <c r="A144" s="502"/>
      <c r="B144" s="377">
        <v>22050105</v>
      </c>
      <c r="C144" s="378" t="s">
        <v>1246</v>
      </c>
      <c r="D144" s="740" t="s">
        <v>1382</v>
      </c>
      <c r="E144" s="551"/>
      <c r="F144" s="552">
        <v>0</v>
      </c>
      <c r="G144" s="552"/>
    </row>
    <row r="145" spans="1:7" ht="15.75" hidden="1" thickBot="1" x14ac:dyDescent="0.3">
      <c r="A145" s="502"/>
      <c r="B145" s="377">
        <v>22050106</v>
      </c>
      <c r="C145" s="378" t="s">
        <v>1247</v>
      </c>
      <c r="D145" s="740" t="s">
        <v>1383</v>
      </c>
      <c r="E145" s="551"/>
      <c r="F145" s="552">
        <v>0</v>
      </c>
      <c r="G145" s="552"/>
    </row>
    <row r="146" spans="1:7" ht="15.75" hidden="1" thickBot="1" x14ac:dyDescent="0.3">
      <c r="A146" s="502"/>
      <c r="B146" s="377">
        <v>22050107</v>
      </c>
      <c r="C146" s="378" t="s">
        <v>1248</v>
      </c>
      <c r="D146" s="740" t="s">
        <v>1384</v>
      </c>
      <c r="E146" s="551"/>
      <c r="F146" s="552">
        <v>0</v>
      </c>
      <c r="G146" s="552"/>
    </row>
    <row r="147" spans="1:7" ht="15.75" hidden="1" thickBot="1" x14ac:dyDescent="0.3">
      <c r="A147" s="502"/>
      <c r="B147" s="377">
        <v>22050108</v>
      </c>
      <c r="C147" s="378" t="s">
        <v>1249</v>
      </c>
      <c r="D147" s="740" t="s">
        <v>1385</v>
      </c>
      <c r="E147" s="551"/>
      <c r="F147" s="552">
        <v>0</v>
      </c>
      <c r="G147" s="552"/>
    </row>
    <row r="148" spans="1:7" ht="15.75" hidden="1" thickBot="1" x14ac:dyDescent="0.3">
      <c r="A148" s="502"/>
      <c r="B148" s="384"/>
      <c r="C148" s="385" t="s">
        <v>1250</v>
      </c>
      <c r="D148" s="741">
        <v>0</v>
      </c>
      <c r="E148" s="559">
        <f>SUM(E141:E147)</f>
        <v>0</v>
      </c>
      <c r="F148" s="560">
        <v>0</v>
      </c>
      <c r="G148" s="560"/>
    </row>
    <row r="149" spans="1:7" ht="15.75" hidden="1" thickBot="1" x14ac:dyDescent="0.3">
      <c r="A149" s="502"/>
      <c r="B149" s="373">
        <v>22050200</v>
      </c>
      <c r="C149" s="374" t="s">
        <v>82</v>
      </c>
      <c r="D149" s="740"/>
      <c r="E149" s="743"/>
      <c r="F149" s="552"/>
      <c r="G149" s="552"/>
    </row>
    <row r="150" spans="1:7" s="493" customFormat="1" ht="15.75" hidden="1" thickBot="1" x14ac:dyDescent="0.25">
      <c r="A150" s="509"/>
      <c r="B150" s="377">
        <v>22050201</v>
      </c>
      <c r="C150" s="378" t="s">
        <v>82</v>
      </c>
      <c r="D150" s="740" t="s">
        <v>1386</v>
      </c>
      <c r="E150" s="551"/>
      <c r="F150" s="552">
        <v>0</v>
      </c>
      <c r="G150" s="552"/>
    </row>
    <row r="151" spans="1:7" ht="15.75" hidden="1" thickBot="1" x14ac:dyDescent="0.3">
      <c r="A151" s="502"/>
      <c r="B151" s="384"/>
      <c r="C151" s="385" t="s">
        <v>1251</v>
      </c>
      <c r="D151" s="741">
        <v>0</v>
      </c>
      <c r="E151" s="559">
        <f>SUM(E150)</f>
        <v>0</v>
      </c>
      <c r="F151" s="560">
        <v>0</v>
      </c>
      <c r="G151" s="560"/>
    </row>
    <row r="152" spans="1:7" s="493" customFormat="1" ht="15.75" hidden="1" thickBot="1" x14ac:dyDescent="0.3">
      <c r="A152" s="509"/>
      <c r="B152" s="373">
        <v>22070000</v>
      </c>
      <c r="C152" s="374" t="s">
        <v>1252</v>
      </c>
      <c r="D152" s="742"/>
      <c r="E152" s="548"/>
      <c r="F152" s="549"/>
      <c r="G152" s="549"/>
    </row>
    <row r="153" spans="1:7" s="493" customFormat="1" ht="15.75" hidden="1" thickBot="1" x14ac:dyDescent="0.3">
      <c r="A153" s="509"/>
      <c r="B153" s="373">
        <v>22070100</v>
      </c>
      <c r="C153" s="374" t="s">
        <v>84</v>
      </c>
      <c r="D153" s="742"/>
      <c r="E153" s="548"/>
      <c r="F153" s="549"/>
      <c r="G153" s="549"/>
    </row>
    <row r="154" spans="1:7" s="493" customFormat="1" ht="15.75" hidden="1" thickBot="1" x14ac:dyDescent="0.25">
      <c r="A154" s="509"/>
      <c r="B154" s="377">
        <v>22070101</v>
      </c>
      <c r="C154" s="378" t="s">
        <v>1253</v>
      </c>
      <c r="D154" s="740" t="s">
        <v>1387</v>
      </c>
      <c r="E154" s="551"/>
      <c r="F154" s="552">
        <v>0</v>
      </c>
      <c r="G154" s="552"/>
    </row>
    <row r="155" spans="1:7" s="493" customFormat="1" ht="15.75" hidden="1" thickBot="1" x14ac:dyDescent="0.25">
      <c r="A155" s="509"/>
      <c r="B155" s="377">
        <v>22070102</v>
      </c>
      <c r="C155" s="378" t="s">
        <v>1254</v>
      </c>
      <c r="D155" s="740" t="s">
        <v>1388</v>
      </c>
      <c r="E155" s="551"/>
      <c r="F155" s="552">
        <v>0</v>
      </c>
      <c r="G155" s="552"/>
    </row>
    <row r="156" spans="1:7" s="493" customFormat="1" ht="15.75" hidden="1" thickBot="1" x14ac:dyDescent="0.25">
      <c r="A156" s="509"/>
      <c r="B156" s="377">
        <v>22070103</v>
      </c>
      <c r="C156" s="378" t="s">
        <v>1255</v>
      </c>
      <c r="D156" s="740" t="s">
        <v>1389</v>
      </c>
      <c r="E156" s="551"/>
      <c r="F156" s="552">
        <v>0</v>
      </c>
      <c r="G156" s="552"/>
    </row>
    <row r="157" spans="1:7" ht="15.75" hidden="1" thickBot="1" x14ac:dyDescent="0.3">
      <c r="A157" s="502"/>
      <c r="B157" s="377">
        <v>22070104</v>
      </c>
      <c r="C157" s="378" t="s">
        <v>1256</v>
      </c>
      <c r="D157" s="740" t="s">
        <v>1390</v>
      </c>
      <c r="E157" s="551"/>
      <c r="F157" s="552">
        <v>0</v>
      </c>
      <c r="G157" s="552"/>
    </row>
    <row r="158" spans="1:7" ht="15.75" hidden="1" thickBot="1" x14ac:dyDescent="0.3">
      <c r="A158" s="502"/>
      <c r="B158" s="384"/>
      <c r="C158" s="385" t="s">
        <v>1257</v>
      </c>
      <c r="D158" s="741">
        <v>0</v>
      </c>
      <c r="E158" s="559">
        <f>SUM(E154:E157)</f>
        <v>0</v>
      </c>
      <c r="F158" s="560">
        <v>0</v>
      </c>
      <c r="G158" s="560"/>
    </row>
    <row r="159" spans="1:7" ht="15.75" hidden="1" thickBot="1" x14ac:dyDescent="0.3">
      <c r="A159" s="502"/>
      <c r="B159" s="373">
        <v>22080000</v>
      </c>
      <c r="C159" s="374" t="s">
        <v>86</v>
      </c>
      <c r="D159" s="742"/>
      <c r="E159" s="548"/>
      <c r="F159" s="549"/>
      <c r="G159" s="549"/>
    </row>
    <row r="160" spans="1:7" s="493" customFormat="1" ht="15.75" hidden="1" thickBot="1" x14ac:dyDescent="0.3">
      <c r="A160" s="509"/>
      <c r="B160" s="373">
        <v>22080100</v>
      </c>
      <c r="C160" s="374" t="s">
        <v>86</v>
      </c>
      <c r="D160" s="742"/>
      <c r="E160" s="548"/>
      <c r="F160" s="549"/>
      <c r="G160" s="549"/>
    </row>
    <row r="161" spans="1:7" s="493" customFormat="1" ht="15.75" hidden="1" thickBot="1" x14ac:dyDescent="0.25">
      <c r="A161" s="509"/>
      <c r="B161" s="377">
        <v>22080101</v>
      </c>
      <c r="C161" s="378" t="s">
        <v>1258</v>
      </c>
      <c r="D161" s="740" t="s">
        <v>1391</v>
      </c>
      <c r="E161" s="551"/>
      <c r="F161" s="552">
        <v>0</v>
      </c>
      <c r="G161" s="552"/>
    </row>
    <row r="162" spans="1:7" ht="15.75" hidden="1" thickBot="1" x14ac:dyDescent="0.3">
      <c r="A162" s="502"/>
      <c r="B162" s="377">
        <v>22080102</v>
      </c>
      <c r="C162" s="378" t="s">
        <v>1259</v>
      </c>
      <c r="D162" s="740" t="s">
        <v>1392</v>
      </c>
      <c r="E162" s="551"/>
      <c r="F162" s="552">
        <v>0</v>
      </c>
      <c r="G162" s="552"/>
    </row>
    <row r="163" spans="1:7" ht="15.75" hidden="1" thickBot="1" x14ac:dyDescent="0.3">
      <c r="A163" s="502"/>
      <c r="B163" s="384"/>
      <c r="C163" s="385" t="s">
        <v>1260</v>
      </c>
      <c r="D163" s="741">
        <v>0</v>
      </c>
      <c r="E163" s="559">
        <f>SUM(E161:E162)</f>
        <v>0</v>
      </c>
      <c r="F163" s="560">
        <v>0</v>
      </c>
      <c r="G163" s="560"/>
    </row>
    <row r="164" spans="1:7" ht="15.75" hidden="1" thickBot="1" x14ac:dyDescent="0.3">
      <c r="A164" s="502"/>
      <c r="B164" s="373">
        <v>23000000</v>
      </c>
      <c r="C164" s="374" t="s">
        <v>1261</v>
      </c>
      <c r="D164" s="742"/>
      <c r="E164" s="548"/>
      <c r="F164" s="549"/>
      <c r="G164" s="549"/>
    </row>
    <row r="165" spans="1:7" s="493" customFormat="1" ht="15.75" hidden="1" thickBot="1" x14ac:dyDescent="0.3">
      <c r="A165" s="509"/>
      <c r="B165" s="373">
        <v>23040000</v>
      </c>
      <c r="C165" s="374" t="s">
        <v>1261</v>
      </c>
      <c r="D165" s="742"/>
      <c r="E165" s="548"/>
      <c r="F165" s="549"/>
      <c r="G165" s="549"/>
    </row>
    <row r="166" spans="1:7" s="493" customFormat="1" ht="15.75" hidden="1" thickBot="1" x14ac:dyDescent="0.3">
      <c r="A166" s="509"/>
      <c r="B166" s="373">
        <v>23040100</v>
      </c>
      <c r="C166" s="374" t="s">
        <v>88</v>
      </c>
      <c r="D166" s="742"/>
      <c r="E166" s="548"/>
      <c r="F166" s="549"/>
      <c r="G166" s="549"/>
    </row>
    <row r="167" spans="1:7" ht="15.75" hidden="1" thickBot="1" x14ac:dyDescent="0.3">
      <c r="A167" s="502"/>
      <c r="B167" s="377">
        <v>23040101</v>
      </c>
      <c r="C167" s="378" t="s">
        <v>1262</v>
      </c>
      <c r="D167" s="740" t="s">
        <v>1393</v>
      </c>
      <c r="E167" s="551"/>
      <c r="F167" s="552">
        <v>0</v>
      </c>
      <c r="G167" s="552"/>
    </row>
    <row r="168" spans="1:7" ht="15.75" hidden="1" thickBot="1" x14ac:dyDescent="0.3">
      <c r="A168" s="502"/>
      <c r="B168" s="377">
        <v>23040102</v>
      </c>
      <c r="C168" s="378" t="s">
        <v>1263</v>
      </c>
      <c r="D168" s="740" t="s">
        <v>1394</v>
      </c>
      <c r="E168" s="551"/>
      <c r="F168" s="552">
        <v>0</v>
      </c>
      <c r="G168" s="552"/>
    </row>
    <row r="169" spans="1:7" s="493" customFormat="1" ht="15.75" hidden="1" thickBot="1" x14ac:dyDescent="0.25">
      <c r="A169" s="509"/>
      <c r="B169" s="377">
        <v>23040103</v>
      </c>
      <c r="C169" s="378" t="s">
        <v>1264</v>
      </c>
      <c r="D169" s="740" t="s">
        <v>1395</v>
      </c>
      <c r="E169" s="551"/>
      <c r="F169" s="552">
        <v>0</v>
      </c>
      <c r="G169" s="552"/>
    </row>
    <row r="170" spans="1:7" ht="15.75" hidden="1" thickBot="1" x14ac:dyDescent="0.3">
      <c r="A170" s="502"/>
      <c r="B170" s="377">
        <v>23040104</v>
      </c>
      <c r="C170" s="378" t="s">
        <v>1265</v>
      </c>
      <c r="D170" s="740" t="s">
        <v>1396</v>
      </c>
      <c r="E170" s="551"/>
      <c r="F170" s="552">
        <v>0</v>
      </c>
      <c r="G170" s="552"/>
    </row>
    <row r="171" spans="1:7" ht="15.75" hidden="1" thickBot="1" x14ac:dyDescent="0.3">
      <c r="A171" s="502"/>
      <c r="B171" s="377">
        <v>23040105</v>
      </c>
      <c r="C171" s="378" t="s">
        <v>1266</v>
      </c>
      <c r="D171" s="740" t="s">
        <v>1397</v>
      </c>
      <c r="E171" s="551"/>
      <c r="F171" s="552">
        <v>0</v>
      </c>
      <c r="G171" s="552"/>
    </row>
    <row r="172" spans="1:7" ht="15.75" hidden="1" thickBot="1" x14ac:dyDescent="0.3">
      <c r="A172" s="502"/>
      <c r="B172" s="384"/>
      <c r="C172" s="385" t="s">
        <v>1267</v>
      </c>
      <c r="D172" s="741">
        <v>0</v>
      </c>
      <c r="E172" s="559">
        <f>SUM(E167:E171)</f>
        <v>0</v>
      </c>
      <c r="F172" s="560">
        <v>0</v>
      </c>
      <c r="G172" s="560"/>
    </row>
    <row r="173" spans="1:7" ht="15.75" hidden="1" thickBot="1" x14ac:dyDescent="0.3">
      <c r="A173" s="502"/>
      <c r="B173" s="373">
        <v>23050000</v>
      </c>
      <c r="C173" s="374" t="s">
        <v>1407</v>
      </c>
      <c r="D173" s="742"/>
      <c r="E173" s="548"/>
      <c r="F173" s="549"/>
      <c r="G173" s="549"/>
    </row>
    <row r="174" spans="1:7" s="493" customFormat="1" ht="15.75" hidden="1" thickBot="1" x14ac:dyDescent="0.3">
      <c r="A174" s="509"/>
      <c r="B174" s="373">
        <v>23050100</v>
      </c>
      <c r="C174" s="374" t="s">
        <v>1407</v>
      </c>
      <c r="D174" s="742"/>
      <c r="E174" s="548"/>
      <c r="F174" s="549"/>
      <c r="G174" s="549"/>
    </row>
    <row r="175" spans="1:7" s="493" customFormat="1" ht="15.75" hidden="1" thickBot="1" x14ac:dyDescent="0.25">
      <c r="A175" s="509"/>
      <c r="B175" s="377">
        <v>23050101</v>
      </c>
      <c r="C175" s="378" t="s">
        <v>1276</v>
      </c>
      <c r="D175" s="740" t="s">
        <v>1398</v>
      </c>
      <c r="E175" s="551"/>
      <c r="F175" s="552">
        <v>0</v>
      </c>
      <c r="G175" s="552"/>
    </row>
    <row r="176" spans="1:7" ht="15.75" hidden="1" thickBot="1" x14ac:dyDescent="0.3">
      <c r="A176" s="502"/>
      <c r="B176" s="377">
        <v>23050102</v>
      </c>
      <c r="C176" s="378" t="s">
        <v>1269</v>
      </c>
      <c r="D176" s="740" t="s">
        <v>1399</v>
      </c>
      <c r="E176" s="551"/>
      <c r="F176" s="552">
        <v>0</v>
      </c>
      <c r="G176" s="552"/>
    </row>
    <row r="177" spans="1:7" ht="15.75" hidden="1" thickBot="1" x14ac:dyDescent="0.3">
      <c r="A177" s="502"/>
      <c r="B177" s="377">
        <v>23050103</v>
      </c>
      <c r="C177" s="378" t="s">
        <v>1270</v>
      </c>
      <c r="D177" s="740" t="s">
        <v>1400</v>
      </c>
      <c r="E177" s="551"/>
      <c r="F177" s="552">
        <v>0</v>
      </c>
      <c r="G177" s="552"/>
    </row>
    <row r="178" spans="1:7" ht="15.75" hidden="1" thickBot="1" x14ac:dyDescent="0.3">
      <c r="A178" s="502"/>
      <c r="B178" s="377">
        <v>23050104</v>
      </c>
      <c r="C178" s="378" t="s">
        <v>1271</v>
      </c>
      <c r="D178" s="740" t="s">
        <v>1401</v>
      </c>
      <c r="E178" s="551"/>
      <c r="F178" s="552">
        <v>0</v>
      </c>
      <c r="G178" s="552"/>
    </row>
    <row r="179" spans="1:7" ht="15.75" hidden="1" thickBot="1" x14ac:dyDescent="0.3">
      <c r="A179" s="502"/>
      <c r="B179" s="377">
        <v>23050105</v>
      </c>
      <c r="C179" s="378" t="s">
        <v>1215</v>
      </c>
      <c r="D179" s="740" t="s">
        <v>1402</v>
      </c>
      <c r="E179" s="551"/>
      <c r="F179" s="552">
        <v>0</v>
      </c>
      <c r="G179" s="552"/>
    </row>
    <row r="180" spans="1:7" ht="15.75" hidden="1" thickBot="1" x14ac:dyDescent="0.3">
      <c r="A180" s="502"/>
      <c r="B180" s="384"/>
      <c r="C180" s="385" t="s">
        <v>1272</v>
      </c>
      <c r="D180" s="741"/>
      <c r="E180" s="559">
        <f>SUM(E175:E179)</f>
        <v>0</v>
      </c>
      <c r="F180" s="560">
        <v>0</v>
      </c>
      <c r="G180" s="560"/>
    </row>
    <row r="181" spans="1:7" ht="19.5" thickBot="1" x14ac:dyDescent="0.35">
      <c r="A181" s="502"/>
      <c r="B181" s="398"/>
      <c r="C181" s="399" t="s">
        <v>1273</v>
      </c>
      <c r="D181" s="399"/>
      <c r="E181" s="571">
        <f>E180+E172+E163+E158+E151+E148+E138+E134+E124+E113+E97+E88+E80+E69+E60+E56+E41+E26+E14</f>
        <v>0</v>
      </c>
      <c r="F181" s="572">
        <v>22500000</v>
      </c>
      <c r="G181" s="572"/>
    </row>
    <row r="182" spans="1:7" x14ac:dyDescent="0.25">
      <c r="A182" s="486"/>
      <c r="B182" s="543"/>
      <c r="C182" s="544"/>
      <c r="D182" s="486"/>
      <c r="E182" s="486"/>
      <c r="F182" s="486"/>
    </row>
  </sheetData>
  <mergeCells count="5">
    <mergeCell ref="B1:F1"/>
    <mergeCell ref="B2:F2"/>
    <mergeCell ref="B4:F4"/>
    <mergeCell ref="B5:B6"/>
    <mergeCell ref="C5:C6"/>
  </mergeCells>
  <pageMargins left="0.98" right="0.3" top="0.37" bottom="0.36" header="0.17" footer="0.17"/>
  <pageSetup paperSize="9" scale="71" fitToHeight="0" orientation="portrait" r:id="rId1"/>
  <headerFooter>
    <oddFooter>&amp;C&amp;"Rockwell,Bold"&amp;14&amp;P</oddFooter>
  </headerFooter>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B1:G182"/>
  <sheetViews>
    <sheetView view="pageBreakPreview" zoomScale="84" zoomScaleSheetLayoutView="84" workbookViewId="0">
      <pane xSplit="2" ySplit="6" topLeftCell="C61"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1063</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tr">
        <f>B10&amp;" - "&amp;C10</f>
        <v>22020101 - LOCAL TRAVEL &amp; TRANSPORT: TRAINING</v>
      </c>
      <c r="E10" s="551">
        <v>145600</v>
      </c>
      <c r="F10" s="552">
        <v>300000</v>
      </c>
      <c r="G10" s="552"/>
    </row>
    <row r="11" spans="2:7" ht="15.75" hidden="1" thickBot="1" x14ac:dyDescent="0.3">
      <c r="B11" s="377">
        <v>22020102</v>
      </c>
      <c r="C11" s="378" t="s">
        <v>1124</v>
      </c>
      <c r="D11" s="740" t="str">
        <f>B11&amp;" - "&amp;C11</f>
        <v>22020102 - LOCAL TRAVEL &amp; TRANSPORT: OTHERS</v>
      </c>
      <c r="E11" s="551"/>
      <c r="F11" s="552">
        <v>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145600</v>
      </c>
      <c r="F14" s="560">
        <f>SUM(F10:F13)</f>
        <v>300000</v>
      </c>
      <c r="G14" s="560"/>
    </row>
    <row r="15" spans="2:7" hidden="1"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hidden="1" x14ac:dyDescent="0.25">
      <c r="B17" s="377">
        <v>22020202</v>
      </c>
      <c r="C17" s="378" t="s">
        <v>1129</v>
      </c>
      <c r="D17" s="740" t="str">
        <f t="shared" si="0"/>
        <v>22020202 - TELEPHONE CHARGES</v>
      </c>
      <c r="E17" s="551"/>
      <c r="F17" s="552">
        <v>0</v>
      </c>
      <c r="G17" s="552"/>
    </row>
    <row r="18" spans="2:7" hidden="1" x14ac:dyDescent="0.25">
      <c r="B18" s="377">
        <v>22020203</v>
      </c>
      <c r="C18" s="378" t="s">
        <v>1130</v>
      </c>
      <c r="D18" s="740" t="str">
        <f t="shared" si="0"/>
        <v>22020203 - INTERNET ACCESS CHARGES</v>
      </c>
      <c r="E18" s="551"/>
      <c r="F18" s="552">
        <v>0</v>
      </c>
      <c r="G18" s="552"/>
    </row>
    <row r="19" spans="2:7" hidden="1" x14ac:dyDescent="0.25">
      <c r="B19" s="377">
        <v>22020204</v>
      </c>
      <c r="C19" s="378" t="s">
        <v>1131</v>
      </c>
      <c r="D19" s="740" t="str">
        <f t="shared" si="0"/>
        <v>22020204 - SATELLITE BROADCASTING ACCESS CHARGES</v>
      </c>
      <c r="E19" s="551"/>
      <c r="F19" s="552">
        <v>0</v>
      </c>
      <c r="G19" s="552"/>
    </row>
    <row r="20" spans="2:7" hidden="1" x14ac:dyDescent="0.25">
      <c r="B20" s="377">
        <v>22020205</v>
      </c>
      <c r="C20" s="378" t="s">
        <v>1132</v>
      </c>
      <c r="D20" s="740" t="str">
        <f t="shared" si="0"/>
        <v>22020205 - WATER RATES</v>
      </c>
      <c r="E20" s="551"/>
      <c r="F20" s="552">
        <v>0</v>
      </c>
      <c r="G20" s="552"/>
    </row>
    <row r="21" spans="2:7" hidden="1" x14ac:dyDescent="0.25">
      <c r="B21" s="377">
        <v>22020206</v>
      </c>
      <c r="C21" s="378" t="s">
        <v>1133</v>
      </c>
      <c r="D21" s="740" t="str">
        <f t="shared" si="0"/>
        <v>22020206 - SEWAGE CHARGES</v>
      </c>
      <c r="E21" s="551"/>
      <c r="F21" s="552">
        <v>0</v>
      </c>
      <c r="G21" s="552"/>
    </row>
    <row r="22" spans="2:7" hidden="1" x14ac:dyDescent="0.25">
      <c r="B22" s="377">
        <v>22020207</v>
      </c>
      <c r="C22" s="378" t="s">
        <v>1134</v>
      </c>
      <c r="D22" s="740" t="str">
        <f t="shared" si="0"/>
        <v>22020207 - LEASED COMMUNICATION LINES(S)</v>
      </c>
      <c r="E22" s="551"/>
      <c r="F22" s="552">
        <v>0</v>
      </c>
      <c r="G22" s="552"/>
    </row>
    <row r="23" spans="2:7" hidden="1" x14ac:dyDescent="0.25">
      <c r="B23" s="377">
        <v>22020208</v>
      </c>
      <c r="C23" s="378" t="s">
        <v>1135</v>
      </c>
      <c r="D23" s="740" t="str">
        <f t="shared" si="0"/>
        <v>22020208 - MULTI YEAR TARIFF ORDER</v>
      </c>
      <c r="E23" s="551"/>
      <c r="F23" s="552">
        <v>0</v>
      </c>
      <c r="G23" s="552"/>
    </row>
    <row r="24" spans="2:7" hidden="1" x14ac:dyDescent="0.25">
      <c r="B24" s="377">
        <v>22020209</v>
      </c>
      <c r="C24" s="378" t="s">
        <v>1136</v>
      </c>
      <c r="D24" s="740" t="str">
        <f t="shared" si="0"/>
        <v>22020209 - INTERACTIVE LEARNING NETWORK</v>
      </c>
      <c r="E24" s="551"/>
      <c r="F24" s="552">
        <v>0</v>
      </c>
      <c r="G24" s="552"/>
    </row>
    <row r="25" spans="2:7" hidden="1" x14ac:dyDescent="0.25">
      <c r="B25" s="377">
        <v>22020210</v>
      </c>
      <c r="C25" s="378" t="s">
        <v>1137</v>
      </c>
      <c r="D25" s="740" t="str">
        <f t="shared" si="0"/>
        <v xml:space="preserve">22020210 - SOFTWARE CHARGES/ LICENSE RENEWAL </v>
      </c>
      <c r="E25" s="551"/>
      <c r="F25" s="552">
        <v>0</v>
      </c>
      <c r="G25" s="552"/>
    </row>
    <row r="26" spans="2:7" ht="15.75" hidden="1" thickBot="1" x14ac:dyDescent="0.3">
      <c r="B26" s="384"/>
      <c r="C26" s="385" t="s">
        <v>1138</v>
      </c>
      <c r="D26" s="741">
        <f>SUM(D16:D25)</f>
        <v>0</v>
      </c>
      <c r="E26" s="559">
        <f>SUM(E16:E25)</f>
        <v>0</v>
      </c>
      <c r="F26" s="560">
        <f>SUM(F16:F25)</f>
        <v>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36400</v>
      </c>
      <c r="F28" s="552">
        <v>500000</v>
      </c>
      <c r="G28" s="552"/>
    </row>
    <row r="29" spans="2:7" hidden="1" x14ac:dyDescent="0.25">
      <c r="B29" s="377">
        <v>22020302</v>
      </c>
      <c r="C29" s="378" t="s">
        <v>1140</v>
      </c>
      <c r="D29" s="740" t="str">
        <f t="shared" si="1"/>
        <v>22020302 - BOOKS</v>
      </c>
      <c r="E29" s="551"/>
      <c r="F29" s="552">
        <v>0</v>
      </c>
      <c r="G29" s="552"/>
    </row>
    <row r="30" spans="2:7" hidden="1" x14ac:dyDescent="0.25">
      <c r="B30" s="377">
        <v>22020303</v>
      </c>
      <c r="C30" s="378" t="s">
        <v>1141</v>
      </c>
      <c r="D30" s="740" t="str">
        <f t="shared" si="1"/>
        <v>22020303 - NEWSPAPERS</v>
      </c>
      <c r="E30" s="551"/>
      <c r="F30" s="552">
        <v>0</v>
      </c>
      <c r="G30" s="552"/>
    </row>
    <row r="31" spans="2:7" hidden="1" x14ac:dyDescent="0.25">
      <c r="B31" s="377">
        <v>22020304</v>
      </c>
      <c r="C31" s="378" t="s">
        <v>1142</v>
      </c>
      <c r="D31" s="740" t="str">
        <f t="shared" si="1"/>
        <v>22020304 - MAGAZINES &amp; PERIODICALS</v>
      </c>
      <c r="E31" s="551"/>
      <c r="F31" s="552">
        <v>0</v>
      </c>
      <c r="G31" s="552"/>
    </row>
    <row r="32" spans="2:7" x14ac:dyDescent="0.25">
      <c r="B32" s="377">
        <v>22020305</v>
      </c>
      <c r="C32" s="378" t="s">
        <v>1143</v>
      </c>
      <c r="D32" s="740" t="str">
        <f t="shared" si="1"/>
        <v>22020305 - PRINTING OF NON SECURITY DOCUMENTS</v>
      </c>
      <c r="E32" s="551"/>
      <c r="F32" s="552">
        <v>370000</v>
      </c>
      <c r="G32" s="552"/>
    </row>
    <row r="33" spans="2:7" hidden="1" x14ac:dyDescent="0.25">
      <c r="B33" s="377">
        <v>22020306</v>
      </c>
      <c r="C33" s="378" t="s">
        <v>1144</v>
      </c>
      <c r="D33" s="740" t="str">
        <f t="shared" si="1"/>
        <v>22020306 - PRINTING OF SECURITY DOCUMENTS</v>
      </c>
      <c r="E33" s="551"/>
      <c r="F33" s="552">
        <v>0</v>
      </c>
      <c r="G33" s="552"/>
    </row>
    <row r="34" spans="2:7" ht="15.75" thickBot="1" x14ac:dyDescent="0.3">
      <c r="B34" s="377">
        <v>22020307</v>
      </c>
      <c r="C34" s="378" t="s">
        <v>1145</v>
      </c>
      <c r="D34" s="740" t="str">
        <f t="shared" si="1"/>
        <v>22020307 - DRUGS/LABORATORY/MEDICAL SUPPLIES</v>
      </c>
      <c r="E34" s="551"/>
      <c r="F34" s="552">
        <v>500000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36400</v>
      </c>
      <c r="F41" s="560">
        <f>SUM(F28:F40)</f>
        <v>1370000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182000</v>
      </c>
      <c r="F43" s="552">
        <v>400000</v>
      </c>
      <c r="G43" s="552"/>
    </row>
    <row r="44" spans="2:7" x14ac:dyDescent="0.25">
      <c r="B44" s="377">
        <v>22020402</v>
      </c>
      <c r="C44" s="378" t="s">
        <v>1154</v>
      </c>
      <c r="D44" s="740" t="str">
        <f t="shared" si="2"/>
        <v xml:space="preserve">22020402 - MAINTENANCE OF OFFICE FURNITURE </v>
      </c>
      <c r="E44" s="551"/>
      <c r="F44" s="552">
        <v>400000</v>
      </c>
      <c r="G44" s="552"/>
    </row>
    <row r="45" spans="2:7" hidden="1" x14ac:dyDescent="0.25">
      <c r="B45" s="377">
        <v>22020403</v>
      </c>
      <c r="C45" s="378" t="s">
        <v>1155</v>
      </c>
      <c r="D45" s="740" t="str">
        <f t="shared" si="2"/>
        <v>22020403 - MAINTENANCE OF OFFICE BUILDING / RESIDENTIAL QTRS</v>
      </c>
      <c r="E45" s="551"/>
      <c r="F45" s="552">
        <v>0</v>
      </c>
      <c r="G45" s="552"/>
    </row>
    <row r="46" spans="2:7" hidden="1" x14ac:dyDescent="0.25">
      <c r="B46" s="377">
        <v>22020404</v>
      </c>
      <c r="C46" s="378" t="s">
        <v>1156</v>
      </c>
      <c r="D46" s="740" t="str">
        <f t="shared" si="2"/>
        <v>22020404 - MAINTENANCE OF OFFICE / IT EQUIPMENTS</v>
      </c>
      <c r="E46" s="551"/>
      <c r="F46" s="552">
        <v>0</v>
      </c>
      <c r="G46" s="552"/>
    </row>
    <row r="47" spans="2:7" x14ac:dyDescent="0.25">
      <c r="B47" s="377">
        <v>22020405</v>
      </c>
      <c r="C47" s="378" t="s">
        <v>1157</v>
      </c>
      <c r="D47" s="740" t="str">
        <f t="shared" si="2"/>
        <v>22020405 - MAINTENANCE OF PLANTS/GENERATORS</v>
      </c>
      <c r="E47" s="551">
        <v>36400</v>
      </c>
      <c r="F47" s="552">
        <v>200000</v>
      </c>
      <c r="G47" s="552"/>
    </row>
    <row r="48" spans="2:7" ht="15.75" thickBot="1" x14ac:dyDescent="0.3">
      <c r="B48" s="377">
        <v>22020406</v>
      </c>
      <c r="C48" s="378" t="s">
        <v>1158</v>
      </c>
      <c r="D48" s="740" t="str">
        <f t="shared" si="2"/>
        <v>22020406 - OTHER MAINTENANCE SERVICES</v>
      </c>
      <c r="E48" s="551"/>
      <c r="F48" s="552">
        <v>1500000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218400</v>
      </c>
      <c r="F56" s="560">
        <f>SUM(F43:F55)</f>
        <v>2500000</v>
      </c>
      <c r="G56" s="560"/>
    </row>
    <row r="57" spans="2:7" hidden="1" x14ac:dyDescent="0.25">
      <c r="B57" s="373">
        <v>22020500</v>
      </c>
      <c r="C57" s="374" t="s">
        <v>62</v>
      </c>
      <c r="D57" s="742"/>
      <c r="E57" s="548"/>
      <c r="F57" s="549"/>
      <c r="G57" s="549"/>
    </row>
    <row r="58" spans="2:7" hidden="1" x14ac:dyDescent="0.25">
      <c r="B58" s="377">
        <v>22020501</v>
      </c>
      <c r="C58" s="378" t="s">
        <v>1168</v>
      </c>
      <c r="D58" s="740" t="str">
        <f>B58&amp;" - "&amp;C58</f>
        <v xml:space="preserve">22020501 - LOCAL TRAINING </v>
      </c>
      <c r="E58" s="551"/>
      <c r="F58" s="552">
        <v>0</v>
      </c>
      <c r="G58" s="552"/>
    </row>
    <row r="59" spans="2:7" hidden="1" x14ac:dyDescent="0.25">
      <c r="B59" s="377">
        <v>22020502</v>
      </c>
      <c r="C59" s="378" t="s">
        <v>1169</v>
      </c>
      <c r="D59" s="740" t="str">
        <f>B59&amp;" - "&amp;C59</f>
        <v xml:space="preserve">22020502 - INTERNATIONAL  TRAINING </v>
      </c>
      <c r="E59" s="551"/>
      <c r="F59" s="552">
        <v>0</v>
      </c>
      <c r="G59" s="552"/>
    </row>
    <row r="60" spans="2:7" ht="15.75" hidden="1" thickBot="1" x14ac:dyDescent="0.3">
      <c r="B60" s="384"/>
      <c r="C60" s="385" t="s">
        <v>1170</v>
      </c>
      <c r="D60" s="741">
        <f>SUM(D58:D59)</f>
        <v>0</v>
      </c>
      <c r="E60" s="559">
        <f>SUM(E58:E59)</f>
        <v>0</v>
      </c>
      <c r="F60" s="560">
        <f>SUM(F58:F59)</f>
        <v>0</v>
      </c>
      <c r="G60" s="560"/>
    </row>
    <row r="61" spans="2:7"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t="15.75" thickBot="1" x14ac:dyDescent="0.3">
      <c r="B63" s="377">
        <v>22020602</v>
      </c>
      <c r="C63" s="378" t="s">
        <v>1172</v>
      </c>
      <c r="D63" s="740" t="str">
        <f t="shared" si="3"/>
        <v>22020602 - OFFICE RENT</v>
      </c>
      <c r="E63" s="551">
        <v>18200</v>
      </c>
      <c r="F63" s="552">
        <v>50000</v>
      </c>
      <c r="G63" s="552"/>
    </row>
    <row r="64" spans="2:7" ht="15.75" hidden="1" thickBot="1" x14ac:dyDescent="0.3">
      <c r="B64" s="377">
        <v>22020603</v>
      </c>
      <c r="C64" s="378" t="s">
        <v>1173</v>
      </c>
      <c r="D64" s="740" t="str">
        <f t="shared" si="3"/>
        <v>22020603 - RESIDENTIAL RENT</v>
      </c>
      <c r="E64" s="551"/>
      <c r="F64" s="552">
        <v>0</v>
      </c>
      <c r="G64" s="552"/>
    </row>
    <row r="65" spans="2:7" ht="15.75" hidden="1" thickBot="1" x14ac:dyDescent="0.3">
      <c r="B65" s="377">
        <v>22020604</v>
      </c>
      <c r="C65" s="378" t="s">
        <v>1174</v>
      </c>
      <c r="D65" s="740" t="str">
        <f t="shared" si="3"/>
        <v>22020604 - SECURITY VOTE (INCLUDING OPERATIONS)</v>
      </c>
      <c r="E65" s="551"/>
      <c r="F65" s="552">
        <v>0</v>
      </c>
      <c r="G65" s="552"/>
    </row>
    <row r="66" spans="2:7" ht="15.75" hidden="1" thickBot="1" x14ac:dyDescent="0.3">
      <c r="B66" s="377">
        <v>22020605</v>
      </c>
      <c r="C66" s="378" t="s">
        <v>1175</v>
      </c>
      <c r="D66" s="740" t="str">
        <f t="shared" si="3"/>
        <v>22020605 - CLEANING &amp; FUMIGATION SERVICES</v>
      </c>
      <c r="E66" s="551"/>
      <c r="F66" s="552">
        <v>0</v>
      </c>
      <c r="G66" s="552"/>
    </row>
    <row r="67" spans="2:7" ht="15.75" hidden="1" thickBot="1" x14ac:dyDescent="0.3">
      <c r="B67" s="377">
        <v>22020606</v>
      </c>
      <c r="C67" s="378" t="s">
        <v>1176</v>
      </c>
      <c r="D67" s="740" t="str">
        <f t="shared" si="3"/>
        <v>22020606 - LAND USE CHARGES</v>
      </c>
      <c r="E67" s="551"/>
      <c r="F67" s="552">
        <v>0</v>
      </c>
      <c r="G67" s="552"/>
    </row>
    <row r="68" spans="2:7" ht="15.75" hidden="1" thickBot="1" x14ac:dyDescent="0.3">
      <c r="B68" s="377">
        <v>22020607</v>
      </c>
      <c r="C68" s="378" t="s">
        <v>1177</v>
      </c>
      <c r="D68" s="740" t="str">
        <f t="shared" si="3"/>
        <v>22020607 - RESCUE SERVICES</v>
      </c>
      <c r="E68" s="551"/>
      <c r="F68" s="552">
        <v>0</v>
      </c>
      <c r="G68" s="552"/>
    </row>
    <row r="69" spans="2:7" ht="15.75" thickBot="1" x14ac:dyDescent="0.3">
      <c r="B69" s="384"/>
      <c r="C69" s="385" t="s">
        <v>1178</v>
      </c>
      <c r="D69" s="741">
        <f>SUM(D62:D68)</f>
        <v>0</v>
      </c>
      <c r="E69" s="559">
        <f>SUM(E62:E68)</f>
        <v>18200</v>
      </c>
      <c r="F69" s="560">
        <f>SUM(F62:F68)</f>
        <v>50000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18200</v>
      </c>
      <c r="F82" s="552">
        <v>250000</v>
      </c>
      <c r="G82" s="552"/>
    </row>
    <row r="83" spans="2:7" hidden="1" x14ac:dyDescent="0.25">
      <c r="B83" s="377">
        <v>22020802</v>
      </c>
      <c r="C83" s="378" t="s">
        <v>1190</v>
      </c>
      <c r="D83" s="740" t="str">
        <f t="shared" si="5"/>
        <v>22020802 - OTHER TRANSPORT EQUIPMENT FUEL COST</v>
      </c>
      <c r="E83" s="551"/>
      <c r="F83" s="552">
        <v>0</v>
      </c>
      <c r="G83" s="552"/>
    </row>
    <row r="84" spans="2:7" ht="15.75" thickBot="1" x14ac:dyDescent="0.3">
      <c r="B84" s="377">
        <v>22020803</v>
      </c>
      <c r="C84" s="378" t="s">
        <v>1191</v>
      </c>
      <c r="D84" s="740" t="str">
        <f t="shared" si="5"/>
        <v>22020803 - PLANT / GENERATOR FUEL COST</v>
      </c>
      <c r="E84" s="551">
        <v>36400</v>
      </c>
      <c r="F84" s="552">
        <v>500000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54600</v>
      </c>
      <c r="F88" s="560">
        <f>SUM(F82:F87)</f>
        <v>750000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ht="12.75" hidden="1" customHeight="1" x14ac:dyDescent="0.25">
      <c r="B99" s="377">
        <v>22021001</v>
      </c>
      <c r="C99" s="378" t="s">
        <v>1204</v>
      </c>
      <c r="D99" s="740" t="str">
        <f t="shared" ref="D99:D112" si="7">B99&amp;" - "&amp;C99</f>
        <v>22021001 - REFRESHMENT &amp; MEALS</v>
      </c>
      <c r="E99" s="551"/>
      <c r="F99" s="552">
        <v>0</v>
      </c>
      <c r="G99" s="552"/>
    </row>
    <row r="100" spans="2:7" hidden="1" x14ac:dyDescent="0.25">
      <c r="B100" s="377">
        <v>22021002</v>
      </c>
      <c r="C100" s="378" t="s">
        <v>1205</v>
      </c>
      <c r="D100" s="740" t="str">
        <f t="shared" si="7"/>
        <v>22021002 - HONORARIUM &amp; SITTING ALLOWANCE</v>
      </c>
      <c r="E100" s="551"/>
      <c r="F100" s="552">
        <v>0</v>
      </c>
      <c r="G100" s="552"/>
    </row>
    <row r="101" spans="2:7" hidden="1" x14ac:dyDescent="0.25">
      <c r="B101" s="377">
        <v>22021003</v>
      </c>
      <c r="C101" s="378" t="s">
        <v>1206</v>
      </c>
      <c r="D101" s="740" t="str">
        <f t="shared" si="7"/>
        <v>22021003 - PUBLICITY &amp; ADVERTISEMENTS</v>
      </c>
      <c r="E101" s="551"/>
      <c r="F101" s="552">
        <v>0</v>
      </c>
      <c r="G101" s="552"/>
    </row>
    <row r="102" spans="2:7" hidden="1" x14ac:dyDescent="0.25">
      <c r="B102" s="377">
        <v>22021004</v>
      </c>
      <c r="C102" s="378" t="s">
        <v>1207</v>
      </c>
      <c r="D102" s="740" t="str">
        <f t="shared" si="7"/>
        <v>22021004 - MEDICAL EXPENSES-LOCAL</v>
      </c>
      <c r="E102" s="551"/>
      <c r="F102" s="552">
        <v>0</v>
      </c>
      <c r="G102" s="552"/>
    </row>
    <row r="103" spans="2:7" x14ac:dyDescent="0.25">
      <c r="B103" s="377">
        <v>22021006</v>
      </c>
      <c r="C103" s="378" t="s">
        <v>1208</v>
      </c>
      <c r="D103" s="740" t="str">
        <f t="shared" si="7"/>
        <v>22021006 - POSTAGES &amp; COURIER SERVICES</v>
      </c>
      <c r="E103" s="551">
        <v>10920</v>
      </c>
      <c r="F103" s="552">
        <v>30000</v>
      </c>
      <c r="G103" s="552"/>
    </row>
    <row r="104" spans="2:7" hidden="1" x14ac:dyDescent="0.25">
      <c r="B104" s="377">
        <v>22021007</v>
      </c>
      <c r="C104" s="378" t="s">
        <v>1209</v>
      </c>
      <c r="D104" s="740" t="str">
        <f t="shared" si="7"/>
        <v>22021007 - WELFARE PACKAGES</v>
      </c>
      <c r="E104" s="551"/>
      <c r="F104" s="552">
        <v>0</v>
      </c>
      <c r="G104" s="552"/>
    </row>
    <row r="105" spans="2:7" hidden="1" x14ac:dyDescent="0.25">
      <c r="B105" s="377">
        <v>22021008</v>
      </c>
      <c r="C105" s="378" t="s">
        <v>1210</v>
      </c>
      <c r="D105" s="740" t="str">
        <f t="shared" si="7"/>
        <v>22021008 - SUBSCRIPTION TO PROFESSIONAL BODIES</v>
      </c>
      <c r="E105" s="551"/>
      <c r="F105" s="552">
        <v>0</v>
      </c>
      <c r="G105" s="552"/>
    </row>
    <row r="106" spans="2:7" ht="15.75" thickBot="1" x14ac:dyDescent="0.3">
      <c r="B106" s="377">
        <v>22021009</v>
      </c>
      <c r="C106" s="378" t="s">
        <v>1211</v>
      </c>
      <c r="D106" s="740" t="str">
        <f t="shared" si="7"/>
        <v>22021009 - SPORTING ACTIVITIES</v>
      </c>
      <c r="E106" s="551">
        <v>24996450</v>
      </c>
      <c r="F106" s="552">
        <v>47500000</v>
      </c>
      <c r="G106" s="552"/>
    </row>
    <row r="107" spans="2:7" ht="15.75" hidden="1" thickBot="1" x14ac:dyDescent="0.3">
      <c r="B107" s="377">
        <v>22021010</v>
      </c>
      <c r="C107" s="378" t="s">
        <v>1212</v>
      </c>
      <c r="D107" s="740" t="str">
        <f t="shared" si="7"/>
        <v>22021010 - DIRECT TEACHING &amp; LABORATORY COST</v>
      </c>
      <c r="E107" s="551"/>
      <c r="F107" s="552">
        <v>0</v>
      </c>
      <c r="G107" s="552"/>
    </row>
    <row r="108" spans="2:7" ht="15.75" hidden="1" thickBot="1" x14ac:dyDescent="0.3">
      <c r="B108" s="377">
        <v>22021014</v>
      </c>
      <c r="C108" s="378" t="s">
        <v>1213</v>
      </c>
      <c r="D108" s="740" t="str">
        <f t="shared" si="7"/>
        <v>22021014 - ANNUAL BUDGET EXPENSES AND ADMINISTRATION</v>
      </c>
      <c r="E108" s="551"/>
      <c r="F108" s="552">
        <v>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25007370</v>
      </c>
      <c r="F113" s="560">
        <f>SUM(F99:F112)</f>
        <v>47530000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25480570</v>
      </c>
      <c r="F181" s="572">
        <f>F14+F26+F41+F56+F60+F69+F80+F88+F97+F113+F124+F134+F138+F148+F151+F158+F163+F172+F180</f>
        <v>52500000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B1:G182"/>
  <sheetViews>
    <sheetView view="pageBreakPreview" zoomScale="84" zoomScaleSheetLayoutView="84" workbookViewId="0">
      <pane xSplit="2" ySplit="6" topLeftCell="C81"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1064</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2127490</v>
      </c>
      <c r="F10" s="552">
        <v>4500000</v>
      </c>
      <c r="G10" s="552"/>
    </row>
    <row r="11" spans="2:7" ht="15.75" thickBot="1" x14ac:dyDescent="0.3">
      <c r="B11" s="377">
        <v>22020102</v>
      </c>
      <c r="C11" s="378" t="s">
        <v>1124</v>
      </c>
      <c r="D11" s="740" t="str">
        <f>B11&amp;" - "&amp;C11</f>
        <v>22020102 - LOCAL TRAVEL &amp; TRANSPORT: OTHERS</v>
      </c>
      <c r="E11" s="551">
        <v>2393450</v>
      </c>
      <c r="F11" s="552">
        <v>5062530</v>
      </c>
      <c r="G11" s="552"/>
    </row>
    <row r="12" spans="2:7" ht="15.75" hidden="1" thickBot="1" x14ac:dyDescent="0.3">
      <c r="B12" s="377">
        <v>22020103</v>
      </c>
      <c r="C12" s="378" t="s">
        <v>1125</v>
      </c>
      <c r="D12" s="740" t="str">
        <f>B12&amp;" - "&amp;C12</f>
        <v>22020103 - INTERNATIONAL TRAVEL &amp; TRANSPORT: TRAINING</v>
      </c>
      <c r="E12" s="551"/>
      <c r="F12" s="552">
        <v>0</v>
      </c>
      <c r="G12" s="552"/>
    </row>
    <row r="13" spans="2:7" ht="15.75" hidden="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4520940</v>
      </c>
      <c r="F14" s="560">
        <f>SUM(F10:F13)</f>
        <v>9562530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x14ac:dyDescent="0.25">
      <c r="B17" s="377">
        <v>22020202</v>
      </c>
      <c r="C17" s="378" t="s">
        <v>1129</v>
      </c>
      <c r="D17" s="740" t="str">
        <f t="shared" si="0"/>
        <v>22020202 - TELEPHONE CHARGES</v>
      </c>
      <c r="E17" s="551">
        <v>236390</v>
      </c>
      <c r="F17" s="552">
        <v>500000</v>
      </c>
      <c r="G17" s="552"/>
    </row>
    <row r="18" spans="2:7" x14ac:dyDescent="0.25">
      <c r="B18" s="377">
        <v>22020203</v>
      </c>
      <c r="C18" s="378" t="s">
        <v>1130</v>
      </c>
      <c r="D18" s="740" t="str">
        <f t="shared" si="0"/>
        <v>22020203 - INTERNET ACCESS CHARGES</v>
      </c>
      <c r="E18" s="551">
        <v>472780</v>
      </c>
      <c r="F18" s="552">
        <v>1000000</v>
      </c>
      <c r="G18" s="552"/>
    </row>
    <row r="19" spans="2:7" ht="15.75" thickBot="1" x14ac:dyDescent="0.3">
      <c r="B19" s="377">
        <v>22020204</v>
      </c>
      <c r="C19" s="378" t="s">
        <v>1131</v>
      </c>
      <c r="D19" s="740" t="str">
        <f t="shared" si="0"/>
        <v>22020204 - SATELLITE BROADCASTING ACCESS CHARGES</v>
      </c>
      <c r="E19" s="551">
        <v>118190</v>
      </c>
      <c r="F19" s="552">
        <v>250000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827360</v>
      </c>
      <c r="F26" s="560">
        <f>SUM(F16:F25)</f>
        <v>1750000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2058170</v>
      </c>
      <c r="F28" s="552">
        <v>4353360</v>
      </c>
      <c r="G28" s="552"/>
    </row>
    <row r="29" spans="2:7" x14ac:dyDescent="0.25">
      <c r="B29" s="377">
        <v>22020302</v>
      </c>
      <c r="C29" s="378" t="s">
        <v>1140</v>
      </c>
      <c r="D29" s="740" t="str">
        <f t="shared" si="1"/>
        <v>22020302 - BOOKS</v>
      </c>
      <c r="E29" s="551">
        <v>236390</v>
      </c>
      <c r="F29" s="552">
        <v>500000</v>
      </c>
      <c r="G29" s="552"/>
    </row>
    <row r="30" spans="2:7" x14ac:dyDescent="0.25">
      <c r="B30" s="377">
        <v>22020303</v>
      </c>
      <c r="C30" s="378" t="s">
        <v>1141</v>
      </c>
      <c r="D30" s="740" t="str">
        <f t="shared" si="1"/>
        <v>22020303 - NEWSPAPERS</v>
      </c>
      <c r="E30" s="551">
        <v>118190</v>
      </c>
      <c r="F30" s="552">
        <v>250000</v>
      </c>
      <c r="G30" s="552"/>
    </row>
    <row r="31" spans="2:7" hidden="1" x14ac:dyDescent="0.25">
      <c r="B31" s="377">
        <v>22020304</v>
      </c>
      <c r="C31" s="378" t="s">
        <v>1142</v>
      </c>
      <c r="D31" s="740" t="str">
        <f t="shared" si="1"/>
        <v>22020304 - MAGAZINES &amp; PERIODICALS</v>
      </c>
      <c r="E31" s="551"/>
      <c r="F31" s="552">
        <v>0</v>
      </c>
      <c r="G31" s="552"/>
    </row>
    <row r="32" spans="2:7" ht="15.75" thickBot="1" x14ac:dyDescent="0.3">
      <c r="B32" s="377">
        <v>22020305</v>
      </c>
      <c r="C32" s="378" t="s">
        <v>1143</v>
      </c>
      <c r="D32" s="740" t="str">
        <f t="shared" si="1"/>
        <v>22020305 - PRINTING OF NON SECURITY DOCUMENTS</v>
      </c>
      <c r="E32" s="551">
        <v>1891110</v>
      </c>
      <c r="F32" s="552">
        <v>4000000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4303860</v>
      </c>
      <c r="F41" s="560">
        <f>SUM(F28:F40)</f>
        <v>9103360</v>
      </c>
      <c r="G41" s="560"/>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709160</v>
      </c>
      <c r="F43" s="552">
        <v>1500000</v>
      </c>
      <c r="G43" s="552"/>
    </row>
    <row r="44" spans="2:7" x14ac:dyDescent="0.25">
      <c r="B44" s="377">
        <v>22020402</v>
      </c>
      <c r="C44" s="378" t="s">
        <v>1154</v>
      </c>
      <c r="D44" s="740" t="str">
        <f t="shared" si="2"/>
        <v xml:space="preserve">22020402 - MAINTENANCE OF OFFICE FURNITURE </v>
      </c>
      <c r="E44" s="551">
        <v>472780</v>
      </c>
      <c r="F44" s="552">
        <v>1000000</v>
      </c>
      <c r="G44" s="552"/>
    </row>
    <row r="45" spans="2:7" x14ac:dyDescent="0.25">
      <c r="B45" s="377">
        <v>22020403</v>
      </c>
      <c r="C45" s="378" t="s">
        <v>1155</v>
      </c>
      <c r="D45" s="740" t="str">
        <f t="shared" si="2"/>
        <v>22020403 - MAINTENANCE OF OFFICE BUILDING / RESIDENTIAL QTRS</v>
      </c>
      <c r="E45" s="551">
        <v>236390</v>
      </c>
      <c r="F45" s="552">
        <v>500000</v>
      </c>
      <c r="G45" s="552"/>
    </row>
    <row r="46" spans="2:7" x14ac:dyDescent="0.25">
      <c r="B46" s="377">
        <v>22020404</v>
      </c>
      <c r="C46" s="378" t="s">
        <v>1156</v>
      </c>
      <c r="D46" s="740" t="str">
        <f t="shared" si="2"/>
        <v>22020404 - MAINTENANCE OF OFFICE / IT EQUIPMENTS</v>
      </c>
      <c r="E46" s="551">
        <v>141830</v>
      </c>
      <c r="F46" s="552">
        <v>300000</v>
      </c>
      <c r="G46" s="552"/>
    </row>
    <row r="47" spans="2:7" ht="15.75" thickBot="1" x14ac:dyDescent="0.3">
      <c r="B47" s="377">
        <v>22020405</v>
      </c>
      <c r="C47" s="378" t="s">
        <v>1157</v>
      </c>
      <c r="D47" s="740" t="str">
        <f t="shared" si="2"/>
        <v>22020405 - MAINTENANCE OF PLANTS/GENERATORS</v>
      </c>
      <c r="E47" s="551">
        <v>94560</v>
      </c>
      <c r="F47" s="552">
        <v>200000</v>
      </c>
      <c r="G47" s="552"/>
    </row>
    <row r="48" spans="2:7" ht="15.75" hidden="1" thickBot="1" x14ac:dyDescent="0.3">
      <c r="B48" s="377">
        <v>22020406</v>
      </c>
      <c r="C48" s="378" t="s">
        <v>1158</v>
      </c>
      <c r="D48" s="740" t="str">
        <f t="shared" si="2"/>
        <v>22020406 - OTHER MAINTENANCE SERVICES</v>
      </c>
      <c r="E48" s="551"/>
      <c r="F48" s="552">
        <v>0</v>
      </c>
      <c r="G48" s="552"/>
    </row>
    <row r="49" spans="2:7" ht="15.75" hidden="1" thickBot="1" x14ac:dyDescent="0.3">
      <c r="B49" s="377">
        <v>22020407</v>
      </c>
      <c r="C49" s="378" t="s">
        <v>1159</v>
      </c>
      <c r="D49" s="740" t="str">
        <f t="shared" si="2"/>
        <v>22020407 - MAINTENANCE OF AIRCRAFTS</v>
      </c>
      <c r="E49" s="551"/>
      <c r="F49" s="552">
        <v>0</v>
      </c>
      <c r="G49" s="552"/>
    </row>
    <row r="50" spans="2:7" ht="15.75" hidden="1" thickBot="1" x14ac:dyDescent="0.3">
      <c r="B50" s="377">
        <v>22020408</v>
      </c>
      <c r="C50" s="378" t="s">
        <v>1161</v>
      </c>
      <c r="D50" s="740" t="str">
        <f t="shared" si="2"/>
        <v>22020408 - MAINTENANCE OF SEA BOATS</v>
      </c>
      <c r="E50" s="551"/>
      <c r="F50" s="552">
        <v>0</v>
      </c>
      <c r="G50" s="552"/>
    </row>
    <row r="51" spans="2:7" ht="15.75" hidden="1" thickBot="1" x14ac:dyDescent="0.3">
      <c r="B51" s="377">
        <v>22020409</v>
      </c>
      <c r="C51" s="378" t="s">
        <v>1162</v>
      </c>
      <c r="D51" s="740" t="str">
        <f t="shared" si="2"/>
        <v>22020409 - MAINTENANCE OF RAILWAY EQUIPMENTS</v>
      </c>
      <c r="E51" s="551"/>
      <c r="F51" s="552">
        <v>0</v>
      </c>
      <c r="G51" s="552"/>
    </row>
    <row r="52" spans="2:7" ht="15.75" hidden="1" thickBot="1" x14ac:dyDescent="0.3">
      <c r="B52" s="377">
        <v>22020410</v>
      </c>
      <c r="C52" s="378" t="s">
        <v>1163</v>
      </c>
      <c r="D52" s="740" t="str">
        <f t="shared" si="2"/>
        <v>22020410 - MAINTENANCE OF STREET LIGHTINGS</v>
      </c>
      <c r="E52" s="551"/>
      <c r="F52" s="552">
        <v>0</v>
      </c>
      <c r="G52" s="552"/>
    </row>
    <row r="53" spans="2:7" ht="15.75" hidden="1" thickBot="1" x14ac:dyDescent="0.3">
      <c r="B53" s="377">
        <v>22020411</v>
      </c>
      <c r="C53" s="378" t="s">
        <v>1164</v>
      </c>
      <c r="D53" s="740" t="str">
        <f t="shared" si="2"/>
        <v>22020411 - MAINTENANCE OF COMMUNICATION EQUIPMENTS</v>
      </c>
      <c r="E53" s="551"/>
      <c r="F53" s="552">
        <v>0</v>
      </c>
      <c r="G53" s="552"/>
    </row>
    <row r="54" spans="2:7" ht="15.75" hidden="1" thickBot="1" x14ac:dyDescent="0.3">
      <c r="B54" s="377">
        <v>22020412</v>
      </c>
      <c r="C54" s="378" t="s">
        <v>1165</v>
      </c>
      <c r="D54" s="740" t="str">
        <f t="shared" si="2"/>
        <v>22020412 - MAINTENANCE OF MARKETS/PUBLIC PLACES</v>
      </c>
      <c r="E54" s="551"/>
      <c r="F54" s="552">
        <v>0</v>
      </c>
      <c r="G54" s="552"/>
    </row>
    <row r="55" spans="2:7" ht="15.75" hidden="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1654720</v>
      </c>
      <c r="F56" s="560">
        <f>SUM(F43:F55)</f>
        <v>3500000</v>
      </c>
      <c r="G56" s="560"/>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3545820</v>
      </c>
      <c r="F58" s="552">
        <v>7500000</v>
      </c>
      <c r="G58" s="552"/>
    </row>
    <row r="59" spans="2:7" ht="15.75" thickBot="1" x14ac:dyDescent="0.3">
      <c r="B59" s="377">
        <v>22020502</v>
      </c>
      <c r="C59" s="378" t="s">
        <v>1169</v>
      </c>
      <c r="D59" s="740" t="str">
        <f>B59&amp;" - "&amp;C59</f>
        <v xml:space="preserve">22020502 - INTERNATIONAL  TRAINING </v>
      </c>
      <c r="E59" s="551">
        <v>4727770</v>
      </c>
      <c r="F59" s="552">
        <v>10000000</v>
      </c>
      <c r="G59" s="552"/>
    </row>
    <row r="60" spans="2:7" ht="15.75" thickBot="1" x14ac:dyDescent="0.3">
      <c r="B60" s="384"/>
      <c r="C60" s="385" t="s">
        <v>1170</v>
      </c>
      <c r="D60" s="741">
        <f>SUM(D58:D59)</f>
        <v>0</v>
      </c>
      <c r="E60" s="559">
        <f>SUM(E58:E59)</f>
        <v>8273590</v>
      </c>
      <c r="F60" s="560">
        <f>SUM(F58:F59)</f>
        <v>17500000</v>
      </c>
      <c r="G60" s="560"/>
    </row>
    <row r="61" spans="2:7" hidden="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378220</v>
      </c>
      <c r="F82" s="552">
        <v>800000</v>
      </c>
      <c r="G82" s="552"/>
    </row>
    <row r="83" spans="2:7" x14ac:dyDescent="0.25">
      <c r="B83" s="377">
        <v>22020802</v>
      </c>
      <c r="C83" s="378" t="s">
        <v>1190</v>
      </c>
      <c r="D83" s="740" t="str">
        <f t="shared" si="5"/>
        <v>22020802 - OTHER TRANSPORT EQUIPMENT FUEL COST</v>
      </c>
      <c r="E83" s="551">
        <v>106850</v>
      </c>
      <c r="F83" s="552">
        <v>226000</v>
      </c>
      <c r="G83" s="552"/>
    </row>
    <row r="84" spans="2:7" ht="15.75" thickBot="1" x14ac:dyDescent="0.3">
      <c r="B84" s="377">
        <v>22020803</v>
      </c>
      <c r="C84" s="378" t="s">
        <v>1191</v>
      </c>
      <c r="D84" s="740" t="str">
        <f t="shared" si="5"/>
        <v>22020803 - PLANT / GENERATOR FUEL COST</v>
      </c>
      <c r="E84" s="551">
        <v>136160</v>
      </c>
      <c r="F84" s="552">
        <v>288000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621230</v>
      </c>
      <c r="F88" s="560">
        <f>SUM(F82:F87)</f>
        <v>1314000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1773520</v>
      </c>
      <c r="F99" s="552">
        <v>3751280</v>
      </c>
      <c r="G99" s="552"/>
    </row>
    <row r="100" spans="2:7" x14ac:dyDescent="0.25">
      <c r="B100" s="377">
        <v>22021002</v>
      </c>
      <c r="C100" s="378" t="s">
        <v>1205</v>
      </c>
      <c r="D100" s="740" t="str">
        <f t="shared" si="7"/>
        <v>22021002 - HONORARIUM &amp; SITTING ALLOWANCE</v>
      </c>
      <c r="E100" s="551">
        <v>2527800</v>
      </c>
      <c r="F100" s="552">
        <v>5346710</v>
      </c>
      <c r="G100" s="552"/>
    </row>
    <row r="101" spans="2:7" x14ac:dyDescent="0.25">
      <c r="B101" s="377">
        <v>22021003</v>
      </c>
      <c r="C101" s="378" t="s">
        <v>1206</v>
      </c>
      <c r="D101" s="740" t="str">
        <f t="shared" si="7"/>
        <v>22021003 - PUBLICITY &amp; ADVERTISEMENTS</v>
      </c>
      <c r="E101" s="551">
        <v>472780</v>
      </c>
      <c r="F101" s="552">
        <v>1000000</v>
      </c>
      <c r="G101" s="552"/>
    </row>
    <row r="102" spans="2:7" x14ac:dyDescent="0.25">
      <c r="B102" s="377">
        <v>22021004</v>
      </c>
      <c r="C102" s="378" t="s">
        <v>1207</v>
      </c>
      <c r="D102" s="740" t="str">
        <f t="shared" si="7"/>
        <v>22021004 - MEDICAL EXPENSES-LOCAL</v>
      </c>
      <c r="E102" s="551">
        <v>709160</v>
      </c>
      <c r="F102" s="552">
        <v>0</v>
      </c>
      <c r="G102" s="552"/>
    </row>
    <row r="103" spans="2:7" x14ac:dyDescent="0.25">
      <c r="B103" s="377">
        <v>22021006</v>
      </c>
      <c r="C103" s="378" t="s">
        <v>1208</v>
      </c>
      <c r="D103" s="740" t="str">
        <f t="shared" si="7"/>
        <v>22021006 - POSTAGES &amp; COURIER SERVICES</v>
      </c>
      <c r="E103" s="551">
        <v>3605890</v>
      </c>
      <c r="F103" s="552">
        <v>1500000</v>
      </c>
      <c r="G103" s="552"/>
    </row>
    <row r="104" spans="2:7" x14ac:dyDescent="0.25">
      <c r="B104" s="377">
        <v>22021007</v>
      </c>
      <c r="C104" s="378" t="s">
        <v>1209</v>
      </c>
      <c r="D104" s="740" t="str">
        <f t="shared" si="7"/>
        <v>22021007 - WELFARE PACKAGES</v>
      </c>
      <c r="E104" s="551">
        <v>709150</v>
      </c>
      <c r="F104" s="552">
        <v>7627040</v>
      </c>
      <c r="G104" s="552"/>
    </row>
    <row r="105" spans="2:7" ht="15.75" thickBot="1" x14ac:dyDescent="0.3">
      <c r="B105" s="377">
        <v>22021008</v>
      </c>
      <c r="C105" s="378" t="s">
        <v>1210</v>
      </c>
      <c r="D105" s="740" t="str">
        <f t="shared" si="7"/>
        <v>22021008 - SUBSCRIPTION TO PROFESSIONAL BODIES</v>
      </c>
      <c r="E105" s="551">
        <v>0</v>
      </c>
      <c r="F105" s="552">
        <v>1500000</v>
      </c>
      <c r="G105" s="552"/>
    </row>
    <row r="106" spans="2:7" ht="15.75" hidden="1" thickBot="1" x14ac:dyDescent="0.3">
      <c r="B106" s="377">
        <v>22021009</v>
      </c>
      <c r="C106" s="378" t="s">
        <v>1211</v>
      </c>
      <c r="D106" s="740" t="str">
        <f t="shared" si="7"/>
        <v>22021009 - SPORTING ACTIVITIES</v>
      </c>
      <c r="E106" s="551"/>
      <c r="F106" s="552">
        <v>0</v>
      </c>
      <c r="G106" s="552"/>
    </row>
    <row r="107" spans="2:7" ht="15.75" hidden="1" thickBot="1" x14ac:dyDescent="0.3">
      <c r="B107" s="377">
        <v>22021010</v>
      </c>
      <c r="C107" s="378" t="s">
        <v>1212</v>
      </c>
      <c r="D107" s="740" t="str">
        <f t="shared" si="7"/>
        <v>22021010 - DIRECT TEACHING &amp; LABORATORY COST</v>
      </c>
      <c r="E107" s="551"/>
      <c r="F107" s="552">
        <v>0</v>
      </c>
      <c r="G107" s="552"/>
    </row>
    <row r="108" spans="2:7" ht="15.75" hidden="1" thickBot="1" x14ac:dyDescent="0.3">
      <c r="B108" s="377">
        <v>22021014</v>
      </c>
      <c r="C108" s="378" t="s">
        <v>1213</v>
      </c>
      <c r="D108" s="740" t="str">
        <f t="shared" si="7"/>
        <v>22021014 - ANNUAL BUDGET EXPENSES AND ADMINISTRATION</v>
      </c>
      <c r="E108" s="551"/>
      <c r="F108" s="552">
        <v>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9798300</v>
      </c>
      <c r="F113" s="560">
        <f>SUM(F99:F112)</f>
        <v>20725030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30000000</v>
      </c>
      <c r="F181" s="572">
        <f>F14+F26+F41+F56+F60+F69+F80+F88+F97+F113+F124+F134+F138+F148+F151+F158+F163+F172+F180</f>
        <v>63454920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rowBreaks count="1" manualBreakCount="1">
    <brk id="181" min="1" max="5" man="1"/>
  </rowBreaks>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B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1065</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idden="1" x14ac:dyDescent="0.25">
      <c r="B10" s="377">
        <v>22020101</v>
      </c>
      <c r="C10" s="378" t="s">
        <v>1123</v>
      </c>
      <c r="D10" s="740" t="s">
        <v>1277</v>
      </c>
      <c r="E10" s="551"/>
      <c r="F10" s="552">
        <v>0</v>
      </c>
      <c r="G10" s="552"/>
    </row>
    <row r="11" spans="2:7" ht="15.75" thickBot="1" x14ac:dyDescent="0.3">
      <c r="B11" s="377">
        <v>22020102</v>
      </c>
      <c r="C11" s="378" t="s">
        <v>1124</v>
      </c>
      <c r="D11" s="740" t="s">
        <v>1278</v>
      </c>
      <c r="E11" s="551">
        <v>4040490</v>
      </c>
      <c r="F11" s="552">
        <v>11000000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4040490</v>
      </c>
      <c r="F14" s="560">
        <v>11000000</v>
      </c>
      <c r="G14" s="560"/>
    </row>
    <row r="15" spans="2:7" x14ac:dyDescent="0.25">
      <c r="B15" s="373">
        <v>22020200</v>
      </c>
      <c r="C15" s="374" t="s">
        <v>56</v>
      </c>
      <c r="D15" s="742"/>
      <c r="E15" s="548"/>
      <c r="F15" s="549"/>
      <c r="G15" s="549"/>
    </row>
    <row r="16" spans="2:7" x14ac:dyDescent="0.25">
      <c r="B16" s="377">
        <v>22020201</v>
      </c>
      <c r="C16" s="378" t="s">
        <v>1128</v>
      </c>
      <c r="D16" s="740" t="s">
        <v>1281</v>
      </c>
      <c r="E16" s="551"/>
      <c r="F16" s="552">
        <v>0</v>
      </c>
      <c r="G16" s="552"/>
    </row>
    <row r="17" spans="2:7" ht="15.75" thickBot="1" x14ac:dyDescent="0.3">
      <c r="B17" s="377">
        <v>22020202</v>
      </c>
      <c r="C17" s="378" t="s">
        <v>1129</v>
      </c>
      <c r="D17" s="740" t="s">
        <v>1282</v>
      </c>
      <c r="E17" s="551">
        <v>364010</v>
      </c>
      <c r="F17" s="552">
        <v>1000000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364010</v>
      </c>
      <c r="F26" s="560">
        <f>SUM(F16:F25)</f>
        <v>1000000</v>
      </c>
      <c r="G26" s="560"/>
    </row>
    <row r="27" spans="2:7" x14ac:dyDescent="0.25">
      <c r="B27" s="373">
        <v>22020300</v>
      </c>
      <c r="C27" s="374" t="s">
        <v>58</v>
      </c>
      <c r="D27" s="742"/>
      <c r="E27" s="548"/>
      <c r="F27" s="549"/>
      <c r="G27" s="549"/>
    </row>
    <row r="28" spans="2:7" ht="15.75" thickBot="1" x14ac:dyDescent="0.3">
      <c r="B28" s="377">
        <v>22020301</v>
      </c>
      <c r="C28" s="378" t="s">
        <v>1139</v>
      </c>
      <c r="D28" s="740" t="s">
        <v>1291</v>
      </c>
      <c r="E28" s="551">
        <v>1605280</v>
      </c>
      <c r="F28" s="552">
        <v>3600000</v>
      </c>
      <c r="G28" s="552"/>
    </row>
    <row r="29" spans="2:7" ht="15.75" hidden="1" thickBot="1" x14ac:dyDescent="0.3">
      <c r="B29" s="377">
        <v>22020302</v>
      </c>
      <c r="C29" s="378" t="s">
        <v>1140</v>
      </c>
      <c r="D29" s="740" t="s">
        <v>1292</v>
      </c>
      <c r="E29" s="551"/>
      <c r="F29" s="552">
        <v>0</v>
      </c>
      <c r="G29" s="552"/>
    </row>
    <row r="30" spans="2:7" ht="15.75" hidden="1" thickBot="1" x14ac:dyDescent="0.3">
      <c r="B30" s="377">
        <v>22020303</v>
      </c>
      <c r="C30" s="378" t="s">
        <v>1141</v>
      </c>
      <c r="D30" s="740" t="s">
        <v>1293</v>
      </c>
      <c r="E30" s="551"/>
      <c r="F30" s="552">
        <v>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1605280</v>
      </c>
      <c r="F41" s="560">
        <f>SUM(F28:F40)</f>
        <v>3600000</v>
      </c>
      <c r="G41" s="560"/>
    </row>
    <row r="42" spans="2:7" x14ac:dyDescent="0.25">
      <c r="B42" s="373">
        <v>22020400</v>
      </c>
      <c r="C42" s="374" t="s">
        <v>60</v>
      </c>
      <c r="D42" s="742"/>
      <c r="E42" s="548"/>
      <c r="F42" s="549"/>
      <c r="G42" s="549"/>
    </row>
    <row r="43" spans="2:7" x14ac:dyDescent="0.25">
      <c r="B43" s="377">
        <v>22020401</v>
      </c>
      <c r="C43" s="378" t="s">
        <v>1153</v>
      </c>
      <c r="D43" s="740" t="s">
        <v>1304</v>
      </c>
      <c r="E43" s="551">
        <v>1820040</v>
      </c>
      <c r="F43" s="552">
        <v>5000000</v>
      </c>
      <c r="G43" s="552"/>
    </row>
    <row r="44" spans="2:7" x14ac:dyDescent="0.25">
      <c r="B44" s="377">
        <v>22020402</v>
      </c>
      <c r="C44" s="378" t="s">
        <v>1154</v>
      </c>
      <c r="D44" s="740" t="s">
        <v>1305</v>
      </c>
      <c r="E44" s="551">
        <v>728020</v>
      </c>
      <c r="F44" s="552">
        <v>2000000</v>
      </c>
      <c r="G44" s="552"/>
    </row>
    <row r="45" spans="2:7" x14ac:dyDescent="0.25">
      <c r="B45" s="377">
        <v>22020403</v>
      </c>
      <c r="C45" s="378" t="s">
        <v>1155</v>
      </c>
      <c r="D45" s="740" t="s">
        <v>1306</v>
      </c>
      <c r="E45" s="551"/>
      <c r="F45" s="552">
        <v>0</v>
      </c>
      <c r="G45" s="552"/>
    </row>
    <row r="46" spans="2:7" x14ac:dyDescent="0.25">
      <c r="B46" s="377">
        <v>22020404</v>
      </c>
      <c r="C46" s="378" t="s">
        <v>1156</v>
      </c>
      <c r="D46" s="740" t="s">
        <v>1307</v>
      </c>
      <c r="E46" s="551">
        <v>364010</v>
      </c>
      <c r="F46" s="552">
        <v>1000000</v>
      </c>
      <c r="G46" s="552"/>
    </row>
    <row r="47" spans="2:7" ht="15.75" thickBot="1" x14ac:dyDescent="0.3">
      <c r="B47" s="377">
        <v>22020405</v>
      </c>
      <c r="C47" s="378" t="s">
        <v>1157</v>
      </c>
      <c r="D47" s="740" t="s">
        <v>1308</v>
      </c>
      <c r="E47" s="551">
        <v>364010</v>
      </c>
      <c r="F47" s="552">
        <v>1000000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3276080</v>
      </c>
      <c r="F56" s="560">
        <f>SUM(F43:F55)</f>
        <v>9000000</v>
      </c>
      <c r="G56" s="560"/>
    </row>
    <row r="57" spans="2:7" x14ac:dyDescent="0.25">
      <c r="B57" s="373">
        <v>22020500</v>
      </c>
      <c r="C57" s="374" t="s">
        <v>62</v>
      </c>
      <c r="D57" s="742"/>
      <c r="E57" s="548"/>
      <c r="F57" s="549"/>
      <c r="G57" s="549"/>
    </row>
    <row r="58" spans="2:7" x14ac:dyDescent="0.25">
      <c r="B58" s="377">
        <v>22020501</v>
      </c>
      <c r="C58" s="378" t="s">
        <v>1168</v>
      </c>
      <c r="D58" s="740" t="s">
        <v>1317</v>
      </c>
      <c r="E58" s="551">
        <v>7280160</v>
      </c>
      <c r="F58" s="552">
        <v>20000000</v>
      </c>
      <c r="G58" s="552"/>
    </row>
    <row r="59" spans="2:7" ht="15.75" thickBot="1" x14ac:dyDescent="0.3">
      <c r="B59" s="377">
        <v>22020502</v>
      </c>
      <c r="C59" s="378" t="s">
        <v>1169</v>
      </c>
      <c r="D59" s="740" t="s">
        <v>1318</v>
      </c>
      <c r="E59" s="551"/>
      <c r="F59" s="552">
        <v>0</v>
      </c>
      <c r="G59" s="552"/>
    </row>
    <row r="60" spans="2:7" ht="15.75" thickBot="1" x14ac:dyDescent="0.3">
      <c r="B60" s="384"/>
      <c r="C60" s="385" t="s">
        <v>1170</v>
      </c>
      <c r="D60" s="741">
        <v>0</v>
      </c>
      <c r="E60" s="560">
        <f>SUM(E58:E59)</f>
        <v>7280160</v>
      </c>
      <c r="F60" s="560">
        <f>SUM(F58:F59)</f>
        <v>20000000</v>
      </c>
      <c r="G60" s="560"/>
    </row>
    <row r="61" spans="2:7" x14ac:dyDescent="0.25">
      <c r="B61" s="373">
        <v>22020600</v>
      </c>
      <c r="C61" s="374" t="s">
        <v>64</v>
      </c>
      <c r="D61" s="742"/>
      <c r="E61" s="548"/>
      <c r="F61" s="549"/>
      <c r="G61" s="549"/>
    </row>
    <row r="62" spans="2:7" x14ac:dyDescent="0.25">
      <c r="B62" s="377">
        <v>22020601</v>
      </c>
      <c r="C62" s="378" t="s">
        <v>1171</v>
      </c>
      <c r="D62" s="740" t="s">
        <v>1319</v>
      </c>
      <c r="E62" s="551"/>
      <c r="F62" s="552">
        <v>0</v>
      </c>
      <c r="G62" s="552"/>
    </row>
    <row r="63" spans="2:7" ht="15.75" thickBot="1" x14ac:dyDescent="0.3">
      <c r="B63" s="377">
        <v>22020602</v>
      </c>
      <c r="C63" s="378" t="s">
        <v>1172</v>
      </c>
      <c r="D63" s="740" t="s">
        <v>1320</v>
      </c>
      <c r="E63" s="551">
        <v>1456030</v>
      </c>
      <c r="F63" s="552">
        <v>1704130</v>
      </c>
      <c r="G63" s="552"/>
    </row>
    <row r="64" spans="2:7" ht="15.75" hidden="1" thickBot="1" x14ac:dyDescent="0.3">
      <c r="B64" s="377">
        <v>22020603</v>
      </c>
      <c r="C64" s="378" t="s">
        <v>1173</v>
      </c>
      <c r="D64" s="740" t="s">
        <v>1321</v>
      </c>
      <c r="E64" s="551"/>
      <c r="F64" s="552">
        <v>0</v>
      </c>
      <c r="G64" s="552"/>
    </row>
    <row r="65" spans="2:7" ht="15.75" hidden="1" thickBot="1" x14ac:dyDescent="0.3">
      <c r="B65" s="377">
        <v>22020604</v>
      </c>
      <c r="C65" s="378" t="s">
        <v>1174</v>
      </c>
      <c r="D65" s="740" t="s">
        <v>1322</v>
      </c>
      <c r="E65" s="551"/>
      <c r="F65" s="552">
        <v>0</v>
      </c>
      <c r="G65" s="552"/>
    </row>
    <row r="66" spans="2:7" ht="15.75" hidden="1" thickBot="1" x14ac:dyDescent="0.3">
      <c r="B66" s="377">
        <v>22020605</v>
      </c>
      <c r="C66" s="378" t="s">
        <v>1175</v>
      </c>
      <c r="D66" s="740" t="s">
        <v>1323</v>
      </c>
      <c r="E66" s="551"/>
      <c r="F66" s="552">
        <v>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1456030</v>
      </c>
      <c r="F69" s="560">
        <f>SUM(F62:F68)</f>
        <v>1704130</v>
      </c>
      <c r="G69" s="560"/>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t="15.75" thickBot="1" x14ac:dyDescent="0.3">
      <c r="B73" s="377">
        <v>22020703</v>
      </c>
      <c r="C73" s="378" t="s">
        <v>1181</v>
      </c>
      <c r="D73" s="740" t="s">
        <v>1328</v>
      </c>
      <c r="E73" s="551">
        <v>14395870</v>
      </c>
      <c r="F73" s="552">
        <v>14395870</v>
      </c>
      <c r="G73" s="552"/>
    </row>
    <row r="74" spans="2:7" ht="15.75" hidden="1" thickBot="1" x14ac:dyDescent="0.3">
      <c r="B74" s="377">
        <v>22020704</v>
      </c>
      <c r="C74" s="378" t="s">
        <v>1182</v>
      </c>
      <c r="D74" s="740" t="s">
        <v>1329</v>
      </c>
      <c r="E74" s="551"/>
      <c r="F74" s="552">
        <v>0</v>
      </c>
      <c r="G74" s="552"/>
    </row>
    <row r="75" spans="2:7" ht="15.75" hidden="1" thickBot="1" x14ac:dyDescent="0.3">
      <c r="B75" s="377">
        <v>22020705</v>
      </c>
      <c r="C75" s="378" t="s">
        <v>1183</v>
      </c>
      <c r="D75" s="740" t="s">
        <v>1330</v>
      </c>
      <c r="E75" s="551"/>
      <c r="F75" s="552">
        <v>0</v>
      </c>
      <c r="G75" s="552"/>
    </row>
    <row r="76" spans="2:7" ht="15.75" hidden="1" thickBot="1" x14ac:dyDescent="0.3">
      <c r="B76" s="377">
        <v>22020706</v>
      </c>
      <c r="C76" s="378" t="s">
        <v>1184</v>
      </c>
      <c r="D76" s="740" t="s">
        <v>1331</v>
      </c>
      <c r="E76" s="551"/>
      <c r="F76" s="552">
        <v>0</v>
      </c>
      <c r="G76" s="552"/>
    </row>
    <row r="77" spans="2:7" ht="15.75" hidden="1" thickBot="1" x14ac:dyDescent="0.3">
      <c r="B77" s="377">
        <v>22020707</v>
      </c>
      <c r="C77" s="378" t="s">
        <v>1185</v>
      </c>
      <c r="D77" s="740" t="s">
        <v>1332</v>
      </c>
      <c r="E77" s="551"/>
      <c r="F77" s="552">
        <v>0</v>
      </c>
      <c r="G77" s="552"/>
    </row>
    <row r="78" spans="2:7" ht="15.75" hidden="1" thickBot="1" x14ac:dyDescent="0.3">
      <c r="B78" s="377">
        <v>22020708</v>
      </c>
      <c r="C78" s="378" t="s">
        <v>1186</v>
      </c>
      <c r="D78" s="740" t="s">
        <v>1333</v>
      </c>
      <c r="E78" s="551"/>
      <c r="F78" s="552">
        <v>0</v>
      </c>
      <c r="G78" s="552"/>
    </row>
    <row r="79" spans="2:7" ht="15.75" hidden="1" thickBot="1" x14ac:dyDescent="0.3">
      <c r="B79" s="377">
        <v>22020709</v>
      </c>
      <c r="C79" s="378" t="s">
        <v>1187</v>
      </c>
      <c r="D79" s="740" t="s">
        <v>1334</v>
      </c>
      <c r="E79" s="551"/>
      <c r="F79" s="552">
        <v>0</v>
      </c>
      <c r="G79" s="552"/>
    </row>
    <row r="80" spans="2:7" ht="15.75" thickBot="1" x14ac:dyDescent="0.3">
      <c r="B80" s="384"/>
      <c r="C80" s="385" t="s">
        <v>1188</v>
      </c>
      <c r="D80" s="741">
        <v>0</v>
      </c>
      <c r="E80" s="559">
        <f>SUM(E71:E79)</f>
        <v>14395870</v>
      </c>
      <c r="F80" s="560">
        <v>14395870</v>
      </c>
      <c r="G80" s="560"/>
    </row>
    <row r="81" spans="2:7" x14ac:dyDescent="0.25">
      <c r="B81" s="373">
        <v>22020800</v>
      </c>
      <c r="C81" s="374" t="s">
        <v>68</v>
      </c>
      <c r="D81" s="742"/>
      <c r="E81" s="548"/>
      <c r="F81" s="549"/>
      <c r="G81" s="549"/>
    </row>
    <row r="82" spans="2:7" x14ac:dyDescent="0.25">
      <c r="B82" s="377">
        <v>22020801</v>
      </c>
      <c r="C82" s="378" t="s">
        <v>1189</v>
      </c>
      <c r="D82" s="740" t="s">
        <v>1335</v>
      </c>
      <c r="E82" s="551">
        <v>2184050</v>
      </c>
      <c r="F82" s="552">
        <v>6000000</v>
      </c>
      <c r="G82" s="552"/>
    </row>
    <row r="83" spans="2:7" x14ac:dyDescent="0.25">
      <c r="B83" s="377">
        <v>22020802</v>
      </c>
      <c r="C83" s="378" t="s">
        <v>1190</v>
      </c>
      <c r="D83" s="740" t="s">
        <v>1336</v>
      </c>
      <c r="E83" s="551"/>
      <c r="F83" s="552">
        <v>0</v>
      </c>
      <c r="G83" s="552"/>
    </row>
    <row r="84" spans="2:7" ht="15.75" thickBot="1" x14ac:dyDescent="0.3">
      <c r="B84" s="377">
        <v>22020803</v>
      </c>
      <c r="C84" s="378" t="s">
        <v>1191</v>
      </c>
      <c r="D84" s="740" t="s">
        <v>1337</v>
      </c>
      <c r="E84" s="551">
        <v>728020</v>
      </c>
      <c r="F84" s="552">
        <v>2000000</v>
      </c>
      <c r="G84" s="552"/>
    </row>
    <row r="85" spans="2:7" ht="13.5" hidden="1" customHeight="1" x14ac:dyDescent="0.25">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2912070</v>
      </c>
      <c r="F88" s="560">
        <v>8000000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x14ac:dyDescent="0.25">
      <c r="B99" s="377">
        <v>22021001</v>
      </c>
      <c r="C99" s="378" t="s">
        <v>1204</v>
      </c>
      <c r="D99" s="740" t="s">
        <v>1348</v>
      </c>
      <c r="E99" s="551">
        <v>254800</v>
      </c>
      <c r="F99" s="552">
        <v>500000</v>
      </c>
      <c r="G99" s="552"/>
    </row>
    <row r="100" spans="2:7" x14ac:dyDescent="0.25">
      <c r="B100" s="377">
        <v>22021002</v>
      </c>
      <c r="C100" s="378" t="s">
        <v>1205</v>
      </c>
      <c r="D100" s="740" t="s">
        <v>1349</v>
      </c>
      <c r="E100" s="551">
        <v>910020</v>
      </c>
      <c r="F100" s="552">
        <v>2500000</v>
      </c>
      <c r="G100" s="552"/>
    </row>
    <row r="101" spans="2:7" x14ac:dyDescent="0.25">
      <c r="B101" s="377">
        <v>22021003</v>
      </c>
      <c r="C101" s="378" t="s">
        <v>1206</v>
      </c>
      <c r="D101" s="740" t="s">
        <v>1350</v>
      </c>
      <c r="E101" s="551">
        <v>982820</v>
      </c>
      <c r="F101" s="552">
        <v>500000</v>
      </c>
      <c r="G101" s="552"/>
    </row>
    <row r="102" spans="2:7" x14ac:dyDescent="0.25">
      <c r="B102" s="377">
        <v>22021004</v>
      </c>
      <c r="C102" s="378" t="s">
        <v>1207</v>
      </c>
      <c r="D102" s="740" t="s">
        <v>1351</v>
      </c>
      <c r="E102" s="551"/>
      <c r="F102" s="552">
        <v>0</v>
      </c>
      <c r="G102" s="552"/>
    </row>
    <row r="103" spans="2:7" x14ac:dyDescent="0.25">
      <c r="B103" s="377">
        <v>22021006</v>
      </c>
      <c r="C103" s="378" t="s">
        <v>1208</v>
      </c>
      <c r="D103" s="740" t="s">
        <v>1352</v>
      </c>
      <c r="E103" s="551">
        <v>182000</v>
      </c>
      <c r="F103" s="552">
        <v>500000</v>
      </c>
      <c r="G103" s="552"/>
    </row>
    <row r="104" spans="2:7" x14ac:dyDescent="0.25">
      <c r="B104" s="377">
        <v>22021007</v>
      </c>
      <c r="C104" s="378" t="s">
        <v>1209</v>
      </c>
      <c r="D104" s="740" t="s">
        <v>1353</v>
      </c>
      <c r="E104" s="551">
        <v>72800</v>
      </c>
      <c r="F104" s="552">
        <v>200000</v>
      </c>
      <c r="G104" s="552"/>
    </row>
    <row r="105" spans="2:7" x14ac:dyDescent="0.25">
      <c r="B105" s="377">
        <v>22021008</v>
      </c>
      <c r="C105" s="378" t="s">
        <v>1210</v>
      </c>
      <c r="D105" s="740" t="s">
        <v>1354</v>
      </c>
      <c r="E105" s="551">
        <v>728020</v>
      </c>
      <c r="F105" s="552">
        <v>2000000</v>
      </c>
      <c r="G105" s="552"/>
    </row>
    <row r="106" spans="2:7" hidden="1" x14ac:dyDescent="0.25">
      <c r="B106" s="377">
        <v>22021009</v>
      </c>
      <c r="C106" s="378" t="s">
        <v>1211</v>
      </c>
      <c r="D106" s="740" t="s">
        <v>1355</v>
      </c>
      <c r="E106" s="551"/>
      <c r="F106" s="552">
        <v>0</v>
      </c>
      <c r="G106" s="552"/>
    </row>
    <row r="107" spans="2:7" hidden="1" x14ac:dyDescent="0.25">
      <c r="B107" s="377">
        <v>22021010</v>
      </c>
      <c r="C107" s="378" t="s">
        <v>1212</v>
      </c>
      <c r="D107" s="740" t="s">
        <v>1356</v>
      </c>
      <c r="E107" s="551"/>
      <c r="F107" s="552">
        <v>0</v>
      </c>
      <c r="G107" s="552"/>
    </row>
    <row r="108" spans="2:7" hidden="1" x14ac:dyDescent="0.25">
      <c r="B108" s="377">
        <v>22021014</v>
      </c>
      <c r="C108" s="378" t="s">
        <v>1213</v>
      </c>
      <c r="D108" s="740" t="s">
        <v>1357</v>
      </c>
      <c r="E108" s="551"/>
      <c r="F108" s="552">
        <v>0</v>
      </c>
      <c r="G108" s="552"/>
    </row>
    <row r="109" spans="2:7" hidden="1" x14ac:dyDescent="0.25">
      <c r="B109" s="377">
        <v>22021020</v>
      </c>
      <c r="C109" s="378" t="s">
        <v>1214</v>
      </c>
      <c r="D109" s="740" t="s">
        <v>1358</v>
      </c>
      <c r="E109" s="551"/>
      <c r="F109" s="552">
        <v>0</v>
      </c>
      <c r="G109" s="552"/>
    </row>
    <row r="110" spans="2:7" hidden="1" x14ac:dyDescent="0.25">
      <c r="B110" s="377">
        <v>22021037</v>
      </c>
      <c r="C110" s="378" t="s">
        <v>1215</v>
      </c>
      <c r="D110" s="740" t="s">
        <v>1359</v>
      </c>
      <c r="E110" s="551"/>
      <c r="F110" s="552">
        <v>0</v>
      </c>
      <c r="G110" s="552"/>
    </row>
    <row r="111" spans="2:7" ht="15.75" thickBot="1" x14ac:dyDescent="0.3">
      <c r="B111" s="377">
        <v>22021041</v>
      </c>
      <c r="C111" s="378" t="s">
        <v>1216</v>
      </c>
      <c r="D111" s="740" t="s">
        <v>1360</v>
      </c>
      <c r="E111" s="551">
        <v>36400</v>
      </c>
      <c r="F111" s="552">
        <v>100000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3166860</v>
      </c>
      <c r="F113" s="560">
        <f>SUM(F99:F112)</f>
        <v>6300000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38496850</v>
      </c>
      <c r="F181" s="572">
        <v>75000000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Width="0" fitToHeight="0" orientation="portrait" r:id="rId1"/>
  <headerFooter>
    <oddFooter>&amp;C&amp;"Rockwell,Bold"&amp;14&amp;P</oddFooter>
  </headerFooter>
  <rowBreaks count="1" manualBreakCount="1">
    <brk id="181" min="1" max="5" man="1"/>
  </rowBreaks>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1" bestFit="1" customWidth="1"/>
    <col min="2" max="2" width="16.140625" customWidth="1"/>
    <col min="3" max="3" width="69.140625" customWidth="1"/>
    <col min="4" max="4" width="23.28515625" hidden="1" customWidth="1"/>
    <col min="5" max="6" width="16.42578125" customWidth="1"/>
    <col min="7" max="7" width="16.140625" customWidth="1"/>
    <col min="40" max="40" width="13" customWidth="1"/>
    <col min="41" max="41" width="16.140625" customWidth="1"/>
    <col min="42" max="42" width="96.5703125" bestFit="1" customWidth="1"/>
    <col min="43" max="44" width="17.28515625" bestFit="1" customWidth="1"/>
    <col min="45" max="45" width="20.28515625" bestFit="1" customWidth="1"/>
    <col min="46" max="46" width="23.85546875" bestFit="1" customWidth="1"/>
    <col min="47" max="47" width="26" bestFit="1" customWidth="1"/>
    <col min="48" max="48" width="18.7109375" bestFit="1" customWidth="1"/>
    <col min="49" max="49" width="10.7109375" bestFit="1" customWidth="1"/>
  </cols>
  <sheetData>
    <row r="1" spans="1:7" s="137" customFormat="1" ht="27" customHeight="1" x14ac:dyDescent="0.5">
      <c r="B1" s="1001" t="s">
        <v>0</v>
      </c>
      <c r="C1" s="1001"/>
      <c r="D1" s="1001"/>
      <c r="E1" s="1001"/>
      <c r="F1" s="1001"/>
    </row>
    <row r="2" spans="1:7" s="344" customFormat="1" ht="36" x14ac:dyDescent="0.55000000000000004">
      <c r="B2" s="1002" t="s">
        <v>1066</v>
      </c>
      <c r="C2" s="1002"/>
      <c r="D2" s="1002"/>
      <c r="E2" s="1002"/>
      <c r="F2" s="1002"/>
    </row>
    <row r="3" spans="1:7" s="137" customFormat="1" x14ac:dyDescent="0.25">
      <c r="B3" s="734"/>
      <c r="C3" s="734"/>
      <c r="D3" s="734"/>
      <c r="E3" s="734"/>
      <c r="F3" s="734"/>
    </row>
    <row r="4" spans="1:7" ht="27" thickBot="1" x14ac:dyDescent="0.45">
      <c r="A4" s="486"/>
      <c r="B4" s="1017" t="s">
        <v>1275</v>
      </c>
      <c r="C4" s="1017"/>
      <c r="D4" s="1017"/>
      <c r="E4" s="1017"/>
      <c r="F4" s="1017"/>
    </row>
    <row r="5" spans="1:7" ht="38.25" x14ac:dyDescent="0.25">
      <c r="A5" s="486"/>
      <c r="B5" s="991" t="s">
        <v>2</v>
      </c>
      <c r="C5" s="991" t="s">
        <v>3</v>
      </c>
      <c r="D5" s="422"/>
      <c r="E5" s="363" t="s">
        <v>530</v>
      </c>
      <c r="F5" s="364" t="s">
        <v>1703</v>
      </c>
      <c r="G5" s="364" t="s">
        <v>1721</v>
      </c>
    </row>
    <row r="6" spans="1:7" ht="15.75" customHeight="1" thickBot="1" x14ac:dyDescent="0.3">
      <c r="A6" s="486"/>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x14ac:dyDescent="0.25">
      <c r="B9" s="373">
        <v>22020100</v>
      </c>
      <c r="C9" s="374" t="s">
        <v>54</v>
      </c>
      <c r="D9" s="739"/>
      <c r="E9" s="548"/>
      <c r="F9" s="549"/>
      <c r="G9" s="549"/>
    </row>
    <row r="10" spans="1:7" ht="15.75" customHeight="1" x14ac:dyDescent="0.25">
      <c r="A10" s="502"/>
      <c r="B10" s="377">
        <v>22020101</v>
      </c>
      <c r="C10" s="378" t="s">
        <v>1123</v>
      </c>
      <c r="D10" s="740" t="s">
        <v>1277</v>
      </c>
      <c r="E10" s="551">
        <v>12607370</v>
      </c>
      <c r="F10" s="552">
        <v>20000000</v>
      </c>
      <c r="G10" s="552"/>
    </row>
    <row r="11" spans="1:7" x14ac:dyDescent="0.25">
      <c r="A11" s="502"/>
      <c r="B11" s="377">
        <v>22020102</v>
      </c>
      <c r="C11" s="378" t="s">
        <v>1124</v>
      </c>
      <c r="D11" s="740" t="s">
        <v>1278</v>
      </c>
      <c r="E11" s="551">
        <v>5042950</v>
      </c>
      <c r="F11" s="552">
        <v>10000000</v>
      </c>
      <c r="G11" s="552"/>
    </row>
    <row r="12" spans="1:7" ht="15.75" customHeight="1" thickBot="1" x14ac:dyDescent="0.3">
      <c r="A12" s="502"/>
      <c r="B12" s="377">
        <v>22020103</v>
      </c>
      <c r="C12" s="378" t="s">
        <v>1125</v>
      </c>
      <c r="D12" s="740" t="s">
        <v>1279</v>
      </c>
      <c r="E12" s="551">
        <v>7362710</v>
      </c>
      <c r="F12" s="552">
        <v>14600000</v>
      </c>
      <c r="G12" s="552"/>
    </row>
    <row r="13" spans="1:7" ht="15.75" hidden="1" thickBot="1" x14ac:dyDescent="0.3">
      <c r="A13" s="502"/>
      <c r="B13" s="377">
        <v>22020104</v>
      </c>
      <c r="C13" s="378" t="s">
        <v>1126</v>
      </c>
      <c r="D13" s="740" t="s">
        <v>1280</v>
      </c>
      <c r="E13" s="551"/>
      <c r="F13" s="552">
        <v>0</v>
      </c>
      <c r="G13" s="552"/>
    </row>
    <row r="14" spans="1:7" s="493" customFormat="1" ht="16.5" customHeight="1" thickBot="1" x14ac:dyDescent="0.3">
      <c r="A14" s="509"/>
      <c r="B14" s="384"/>
      <c r="C14" s="385" t="s">
        <v>1127</v>
      </c>
      <c r="D14" s="741">
        <v>0</v>
      </c>
      <c r="E14" s="559">
        <f>SUM(E10:E13)</f>
        <v>25013030</v>
      </c>
      <c r="F14" s="560">
        <f>SUM(F10:F13)</f>
        <v>44600000</v>
      </c>
      <c r="G14" s="560"/>
    </row>
    <row r="15" spans="1:7" s="493" customFormat="1" x14ac:dyDescent="0.25">
      <c r="A15" s="509"/>
      <c r="B15" s="373">
        <v>22020200</v>
      </c>
      <c r="C15" s="374" t="s">
        <v>56</v>
      </c>
      <c r="D15" s="742"/>
      <c r="E15" s="548"/>
      <c r="F15" s="549"/>
      <c r="G15" s="549"/>
    </row>
    <row r="16" spans="1:7" ht="15.75" hidden="1" customHeight="1" x14ac:dyDescent="0.25">
      <c r="A16" s="502"/>
      <c r="B16" s="377">
        <v>22020201</v>
      </c>
      <c r="C16" s="378" t="s">
        <v>1128</v>
      </c>
      <c r="D16" s="740" t="s">
        <v>1281</v>
      </c>
      <c r="E16" s="551"/>
      <c r="F16" s="552">
        <v>0</v>
      </c>
      <c r="G16" s="552"/>
    </row>
    <row r="17" spans="1:7" ht="15.75" thickBot="1" x14ac:dyDescent="0.3">
      <c r="A17" s="502"/>
      <c r="B17" s="377">
        <v>22020202</v>
      </c>
      <c r="C17" s="378" t="s">
        <v>1129</v>
      </c>
      <c r="D17" s="740" t="s">
        <v>1282</v>
      </c>
      <c r="E17" s="551">
        <v>1512880</v>
      </c>
      <c r="F17" s="552">
        <v>3000000</v>
      </c>
      <c r="G17" s="552"/>
    </row>
    <row r="18" spans="1:7" ht="15.75" hidden="1" customHeight="1" x14ac:dyDescent="0.25">
      <c r="A18" s="502"/>
      <c r="B18" s="377">
        <v>22020203</v>
      </c>
      <c r="C18" s="378" t="s">
        <v>1130</v>
      </c>
      <c r="D18" s="740" t="s">
        <v>1283</v>
      </c>
      <c r="E18" s="551"/>
      <c r="F18" s="552">
        <v>0</v>
      </c>
      <c r="G18" s="552"/>
    </row>
    <row r="19" spans="1:7" ht="15.75" hidden="1" thickBot="1" x14ac:dyDescent="0.3">
      <c r="A19" s="502"/>
      <c r="B19" s="377">
        <v>22020204</v>
      </c>
      <c r="C19" s="378" t="s">
        <v>1131</v>
      </c>
      <c r="D19" s="740" t="s">
        <v>1284</v>
      </c>
      <c r="E19" s="551"/>
      <c r="F19" s="552">
        <v>0</v>
      </c>
      <c r="G19" s="552"/>
    </row>
    <row r="20" spans="1:7" ht="15.75" hidden="1" customHeight="1" x14ac:dyDescent="0.25">
      <c r="A20" s="502"/>
      <c r="B20" s="377">
        <v>22020205</v>
      </c>
      <c r="C20" s="378" t="s">
        <v>1132</v>
      </c>
      <c r="D20" s="740" t="s">
        <v>1285</v>
      </c>
      <c r="E20" s="551"/>
      <c r="F20" s="552">
        <v>0</v>
      </c>
      <c r="G20" s="552"/>
    </row>
    <row r="21" spans="1:7" ht="15.75" hidden="1" thickBot="1" x14ac:dyDescent="0.3">
      <c r="A21" s="502"/>
      <c r="B21" s="377">
        <v>22020206</v>
      </c>
      <c r="C21" s="378" t="s">
        <v>1133</v>
      </c>
      <c r="D21" s="740" t="s">
        <v>1286</v>
      </c>
      <c r="E21" s="551"/>
      <c r="F21" s="552">
        <v>0</v>
      </c>
      <c r="G21" s="552"/>
    </row>
    <row r="22" spans="1:7" ht="15.75" hidden="1" customHeight="1" x14ac:dyDescent="0.25">
      <c r="A22" s="502"/>
      <c r="B22" s="377">
        <v>22020207</v>
      </c>
      <c r="C22" s="378" t="s">
        <v>1134</v>
      </c>
      <c r="D22" s="740" t="s">
        <v>1287</v>
      </c>
      <c r="E22" s="551"/>
      <c r="F22" s="552">
        <v>0</v>
      </c>
      <c r="G22" s="552"/>
    </row>
    <row r="23" spans="1:7" ht="15.75" hidden="1" thickBot="1" x14ac:dyDescent="0.3">
      <c r="A23" s="502"/>
      <c r="B23" s="377">
        <v>22020208</v>
      </c>
      <c r="C23" s="378" t="s">
        <v>1135</v>
      </c>
      <c r="D23" s="740" t="s">
        <v>1288</v>
      </c>
      <c r="E23" s="551"/>
      <c r="F23" s="552">
        <v>0</v>
      </c>
      <c r="G23" s="552"/>
    </row>
    <row r="24" spans="1:7" ht="15.75" hidden="1" customHeight="1" x14ac:dyDescent="0.25">
      <c r="A24" s="502"/>
      <c r="B24" s="377">
        <v>22020209</v>
      </c>
      <c r="C24" s="378" t="s">
        <v>1136</v>
      </c>
      <c r="D24" s="740" t="s">
        <v>1289</v>
      </c>
      <c r="E24" s="551"/>
      <c r="F24" s="552">
        <v>0</v>
      </c>
      <c r="G24" s="552"/>
    </row>
    <row r="25" spans="1:7" ht="15.75" hidden="1" thickBot="1" x14ac:dyDescent="0.3">
      <c r="A25" s="502"/>
      <c r="B25" s="377">
        <v>22020210</v>
      </c>
      <c r="C25" s="378" t="s">
        <v>1137</v>
      </c>
      <c r="D25" s="740" t="s">
        <v>1290</v>
      </c>
      <c r="E25" s="551"/>
      <c r="F25" s="552">
        <v>0</v>
      </c>
      <c r="G25" s="552"/>
    </row>
    <row r="26" spans="1:7" s="493" customFormat="1" ht="16.5" customHeight="1" thickBot="1" x14ac:dyDescent="0.3">
      <c r="A26" s="509"/>
      <c r="B26" s="384"/>
      <c r="C26" s="385" t="s">
        <v>1138</v>
      </c>
      <c r="D26" s="741">
        <v>0</v>
      </c>
      <c r="E26" s="559">
        <f>SUM(E16:E25)</f>
        <v>1512880</v>
      </c>
      <c r="F26" s="560">
        <v>3000000</v>
      </c>
      <c r="G26" s="560"/>
    </row>
    <row r="27" spans="1:7" s="493" customFormat="1" x14ac:dyDescent="0.25">
      <c r="A27" s="509"/>
      <c r="B27" s="373">
        <v>22020300</v>
      </c>
      <c r="C27" s="374" t="s">
        <v>58</v>
      </c>
      <c r="D27" s="742"/>
      <c r="E27" s="548"/>
      <c r="F27" s="549"/>
      <c r="G27" s="549"/>
    </row>
    <row r="28" spans="1:7" ht="15.75" customHeight="1" x14ac:dyDescent="0.25">
      <c r="A28" s="502"/>
      <c r="B28" s="377">
        <v>22020301</v>
      </c>
      <c r="C28" s="378" t="s">
        <v>1139</v>
      </c>
      <c r="D28" s="740" t="s">
        <v>1291</v>
      </c>
      <c r="E28" s="551">
        <v>6964310</v>
      </c>
      <c r="F28" s="552">
        <v>13810000</v>
      </c>
      <c r="G28" s="552"/>
    </row>
    <row r="29" spans="1:7" x14ac:dyDescent="0.25">
      <c r="A29" s="502"/>
      <c r="B29" s="377">
        <v>22020302</v>
      </c>
      <c r="C29" s="378" t="s">
        <v>1140</v>
      </c>
      <c r="D29" s="740" t="s">
        <v>1292</v>
      </c>
      <c r="E29" s="551">
        <v>8968700</v>
      </c>
      <c r="F29" s="552">
        <v>17787626</v>
      </c>
      <c r="G29" s="552"/>
    </row>
    <row r="30" spans="1:7" ht="15.75" hidden="1" customHeight="1" x14ac:dyDescent="0.25">
      <c r="A30" s="502"/>
      <c r="B30" s="377">
        <v>22020303</v>
      </c>
      <c r="C30" s="378" t="s">
        <v>1141</v>
      </c>
      <c r="D30" s="740" t="s">
        <v>1293</v>
      </c>
      <c r="E30" s="551"/>
      <c r="F30" s="552">
        <v>0</v>
      </c>
      <c r="G30" s="552"/>
    </row>
    <row r="31" spans="1:7" x14ac:dyDescent="0.25">
      <c r="A31" s="502"/>
      <c r="B31" s="377">
        <v>22020304</v>
      </c>
      <c r="C31" s="378" t="s">
        <v>1142</v>
      </c>
      <c r="D31" s="740" t="s">
        <v>1294</v>
      </c>
      <c r="E31" s="551">
        <v>1104410</v>
      </c>
      <c r="F31" s="552">
        <v>2190000</v>
      </c>
      <c r="G31" s="552"/>
    </row>
    <row r="32" spans="1:7" ht="15.75" hidden="1" customHeight="1" x14ac:dyDescent="0.25">
      <c r="A32" s="502"/>
      <c r="B32" s="377">
        <v>22020305</v>
      </c>
      <c r="C32" s="378" t="s">
        <v>1143</v>
      </c>
      <c r="D32" s="740" t="s">
        <v>1295</v>
      </c>
      <c r="E32" s="551"/>
      <c r="F32" s="552">
        <v>0</v>
      </c>
      <c r="G32" s="552"/>
    </row>
    <row r="33" spans="1:7" hidden="1" x14ac:dyDescent="0.25">
      <c r="A33" s="502"/>
      <c r="B33" s="377">
        <v>22020306</v>
      </c>
      <c r="C33" s="378" t="s">
        <v>1144</v>
      </c>
      <c r="D33" s="740" t="s">
        <v>1296</v>
      </c>
      <c r="E33" s="551"/>
      <c r="F33" s="552">
        <v>0</v>
      </c>
      <c r="G33" s="552"/>
    </row>
    <row r="34" spans="1:7" ht="15.75" hidden="1" customHeight="1" x14ac:dyDescent="0.25">
      <c r="A34" s="502"/>
      <c r="B34" s="377">
        <v>22020307</v>
      </c>
      <c r="C34" s="378" t="s">
        <v>1145</v>
      </c>
      <c r="D34" s="740" t="s">
        <v>1297</v>
      </c>
      <c r="E34" s="551"/>
      <c r="F34" s="552">
        <v>0</v>
      </c>
      <c r="G34" s="552"/>
    </row>
    <row r="35" spans="1:7" hidden="1" x14ac:dyDescent="0.25">
      <c r="A35" s="502"/>
      <c r="B35" s="377">
        <v>22020308</v>
      </c>
      <c r="C35" s="378" t="s">
        <v>1146</v>
      </c>
      <c r="D35" s="740" t="s">
        <v>1298</v>
      </c>
      <c r="E35" s="551"/>
      <c r="F35" s="552">
        <v>0</v>
      </c>
      <c r="G35" s="552"/>
    </row>
    <row r="36" spans="1:7" ht="15.75" customHeight="1" thickBot="1" x14ac:dyDescent="0.3">
      <c r="A36" s="502"/>
      <c r="B36" s="377">
        <v>22020309</v>
      </c>
      <c r="C36" s="378" t="s">
        <v>1147</v>
      </c>
      <c r="D36" s="740" t="s">
        <v>1299</v>
      </c>
      <c r="E36" s="551">
        <v>26223340</v>
      </c>
      <c r="F36" s="552">
        <v>52000000</v>
      </c>
      <c r="G36" s="552"/>
    </row>
    <row r="37" spans="1:7" ht="15.75" hidden="1" thickBot="1" x14ac:dyDescent="0.3">
      <c r="A37" s="502"/>
      <c r="B37" s="377">
        <v>22020310</v>
      </c>
      <c r="C37" s="378" t="s">
        <v>1148</v>
      </c>
      <c r="D37" s="740" t="s">
        <v>1300</v>
      </c>
      <c r="E37" s="551"/>
      <c r="F37" s="552">
        <v>0</v>
      </c>
      <c r="G37" s="552"/>
    </row>
    <row r="38" spans="1:7" ht="15.75" hidden="1" customHeight="1" x14ac:dyDescent="0.25">
      <c r="A38" s="502"/>
      <c r="B38" s="377">
        <v>22020311</v>
      </c>
      <c r="C38" s="378" t="s">
        <v>1149</v>
      </c>
      <c r="D38" s="740" t="s">
        <v>1301</v>
      </c>
      <c r="E38" s="551"/>
      <c r="F38" s="552">
        <v>0</v>
      </c>
      <c r="G38" s="552"/>
    </row>
    <row r="39" spans="1:7" ht="15.75" hidden="1" thickBot="1" x14ac:dyDescent="0.3">
      <c r="A39" s="502"/>
      <c r="B39" s="377">
        <v>22020312</v>
      </c>
      <c r="C39" s="378" t="s">
        <v>1150</v>
      </c>
      <c r="D39" s="740" t="s">
        <v>1302</v>
      </c>
      <c r="E39" s="551"/>
      <c r="F39" s="552">
        <v>0</v>
      </c>
      <c r="G39" s="552"/>
    </row>
    <row r="40" spans="1:7" ht="16.5" hidden="1" customHeight="1" thickBot="1" x14ac:dyDescent="0.3">
      <c r="A40" s="502"/>
      <c r="B40" s="377">
        <v>22020313</v>
      </c>
      <c r="C40" s="378" t="s">
        <v>1151</v>
      </c>
      <c r="D40" s="740" t="s">
        <v>1303</v>
      </c>
      <c r="E40" s="551"/>
      <c r="F40" s="552">
        <v>0</v>
      </c>
      <c r="G40" s="552"/>
    </row>
    <row r="41" spans="1:7" s="493" customFormat="1" ht="15.75" thickBot="1" x14ac:dyDescent="0.3">
      <c r="A41" s="509"/>
      <c r="B41" s="384"/>
      <c r="C41" s="385" t="s">
        <v>1152</v>
      </c>
      <c r="D41" s="741">
        <v>0</v>
      </c>
      <c r="E41" s="559">
        <f>SUM(E28:E40)</f>
        <v>43260760</v>
      </c>
      <c r="F41" s="559">
        <f>SUM(F28:F40)</f>
        <v>85787626</v>
      </c>
      <c r="G41" s="559"/>
    </row>
    <row r="42" spans="1:7" s="493" customFormat="1" ht="15.75" customHeight="1" x14ac:dyDescent="0.25">
      <c r="A42" s="509"/>
      <c r="B42" s="373">
        <v>22020400</v>
      </c>
      <c r="C42" s="374" t="s">
        <v>60</v>
      </c>
      <c r="D42" s="742"/>
      <c r="E42" s="548"/>
      <c r="F42" s="549"/>
      <c r="G42" s="549"/>
    </row>
    <row r="43" spans="1:7" x14ac:dyDescent="0.25">
      <c r="A43" s="502"/>
      <c r="B43" s="377">
        <v>22020401</v>
      </c>
      <c r="C43" s="378" t="s">
        <v>1153</v>
      </c>
      <c r="D43" s="740" t="s">
        <v>1304</v>
      </c>
      <c r="E43" s="551">
        <v>3313220</v>
      </c>
      <c r="F43" s="552">
        <v>6570000</v>
      </c>
      <c r="G43" s="552"/>
    </row>
    <row r="44" spans="1:7" ht="15.75" customHeight="1" x14ac:dyDescent="0.25">
      <c r="A44" s="502"/>
      <c r="B44" s="377">
        <v>22020402</v>
      </c>
      <c r="C44" s="378" t="s">
        <v>1154</v>
      </c>
      <c r="D44" s="740" t="s">
        <v>1305</v>
      </c>
      <c r="E44" s="551">
        <v>977770</v>
      </c>
      <c r="F44" s="552">
        <v>1938880</v>
      </c>
      <c r="G44" s="552"/>
    </row>
    <row r="45" spans="1:7" x14ac:dyDescent="0.25">
      <c r="A45" s="502"/>
      <c r="B45" s="377">
        <v>22020403</v>
      </c>
      <c r="C45" s="378" t="s">
        <v>1155</v>
      </c>
      <c r="D45" s="740" t="s">
        <v>1306</v>
      </c>
      <c r="E45" s="551">
        <v>1008590</v>
      </c>
      <c r="F45" s="552">
        <v>2000000</v>
      </c>
      <c r="G45" s="552"/>
    </row>
    <row r="46" spans="1:7" ht="15.75" customHeight="1" thickBot="1" x14ac:dyDescent="0.3">
      <c r="A46" s="502"/>
      <c r="B46" s="377">
        <v>22020404</v>
      </c>
      <c r="C46" s="378" t="s">
        <v>1156</v>
      </c>
      <c r="D46" s="740" t="s">
        <v>1307</v>
      </c>
      <c r="E46" s="551">
        <v>977770</v>
      </c>
      <c r="F46" s="552">
        <v>1938880</v>
      </c>
      <c r="G46" s="552"/>
    </row>
    <row r="47" spans="1:7" ht="15.75" hidden="1" thickBot="1" x14ac:dyDescent="0.3">
      <c r="A47" s="502"/>
      <c r="B47" s="377">
        <v>22020405</v>
      </c>
      <c r="C47" s="378" t="s">
        <v>1157</v>
      </c>
      <c r="D47" s="740" t="s">
        <v>1308</v>
      </c>
      <c r="E47" s="551"/>
      <c r="F47" s="552">
        <v>0</v>
      </c>
      <c r="G47" s="552"/>
    </row>
    <row r="48" spans="1:7" ht="15.75" hidden="1" customHeight="1" x14ac:dyDescent="0.25">
      <c r="A48" s="502"/>
      <c r="B48" s="377">
        <v>22020406</v>
      </c>
      <c r="C48" s="378" t="s">
        <v>1158</v>
      </c>
      <c r="D48" s="740" t="s">
        <v>1309</v>
      </c>
      <c r="E48" s="551"/>
      <c r="F48" s="552">
        <v>0</v>
      </c>
      <c r="G48" s="552"/>
    </row>
    <row r="49" spans="1:7" ht="15.75" hidden="1" thickBot="1" x14ac:dyDescent="0.3">
      <c r="A49" s="502"/>
      <c r="B49" s="377">
        <v>22020407</v>
      </c>
      <c r="C49" s="378" t="s">
        <v>1159</v>
      </c>
      <c r="D49" s="740" t="s">
        <v>1310</v>
      </c>
      <c r="E49" s="551"/>
      <c r="F49" s="552">
        <v>0</v>
      </c>
      <c r="G49" s="552"/>
    </row>
    <row r="50" spans="1:7" ht="15.75" hidden="1" customHeight="1" x14ac:dyDescent="0.25">
      <c r="A50" s="502"/>
      <c r="B50" s="377">
        <v>22020408</v>
      </c>
      <c r="C50" s="378" t="s">
        <v>1161</v>
      </c>
      <c r="D50" s="740" t="s">
        <v>1311</v>
      </c>
      <c r="E50" s="551"/>
      <c r="F50" s="552">
        <v>0</v>
      </c>
      <c r="G50" s="552"/>
    </row>
    <row r="51" spans="1:7" ht="15.75" hidden="1" thickBot="1" x14ac:dyDescent="0.3">
      <c r="A51" s="502"/>
      <c r="B51" s="377">
        <v>22020409</v>
      </c>
      <c r="C51" s="378" t="s">
        <v>1162</v>
      </c>
      <c r="D51" s="740" t="s">
        <v>1312</v>
      </c>
      <c r="E51" s="551"/>
      <c r="F51" s="552">
        <v>0</v>
      </c>
      <c r="G51" s="552"/>
    </row>
    <row r="52" spans="1:7" ht="15.75" hidden="1" customHeight="1" x14ac:dyDescent="0.25">
      <c r="A52" s="502"/>
      <c r="B52" s="377">
        <v>22020410</v>
      </c>
      <c r="C52" s="378" t="s">
        <v>1163</v>
      </c>
      <c r="D52" s="740" t="s">
        <v>1313</v>
      </c>
      <c r="E52" s="551"/>
      <c r="F52" s="552">
        <v>0</v>
      </c>
      <c r="G52" s="552"/>
    </row>
    <row r="53" spans="1:7" ht="15.75" hidden="1" thickBot="1" x14ac:dyDescent="0.3">
      <c r="A53" s="502"/>
      <c r="B53" s="377">
        <v>22020411</v>
      </c>
      <c r="C53" s="378" t="s">
        <v>1164</v>
      </c>
      <c r="D53" s="740" t="s">
        <v>1314</v>
      </c>
      <c r="E53" s="551"/>
      <c r="F53" s="552">
        <v>0</v>
      </c>
      <c r="G53" s="552"/>
    </row>
    <row r="54" spans="1:7" ht="15.75" hidden="1" customHeight="1" x14ac:dyDescent="0.25">
      <c r="A54" s="502"/>
      <c r="B54" s="377">
        <v>22020412</v>
      </c>
      <c r="C54" s="378" t="s">
        <v>1165</v>
      </c>
      <c r="D54" s="740" t="s">
        <v>1315</v>
      </c>
      <c r="E54" s="551"/>
      <c r="F54" s="552">
        <v>0</v>
      </c>
      <c r="G54" s="552"/>
    </row>
    <row r="55" spans="1:7" ht="15.75" hidden="1" thickBot="1" x14ac:dyDescent="0.3">
      <c r="A55" s="502"/>
      <c r="B55" s="377">
        <v>22020413</v>
      </c>
      <c r="C55" s="378" t="s">
        <v>1166</v>
      </c>
      <c r="D55" s="740" t="s">
        <v>1316</v>
      </c>
      <c r="E55" s="551"/>
      <c r="F55" s="552">
        <v>0</v>
      </c>
      <c r="G55" s="552"/>
    </row>
    <row r="56" spans="1:7" s="493" customFormat="1" ht="16.5" customHeight="1" thickBot="1" x14ac:dyDescent="0.3">
      <c r="A56" s="509"/>
      <c r="B56" s="384"/>
      <c r="C56" s="385" t="s">
        <v>1167</v>
      </c>
      <c r="D56" s="741">
        <v>0</v>
      </c>
      <c r="E56" s="559">
        <f>SUM(E43:E55)</f>
        <v>6277350</v>
      </c>
      <c r="F56" s="560">
        <v>12447760</v>
      </c>
      <c r="G56" s="560"/>
    </row>
    <row r="57" spans="1:7" s="493" customFormat="1" hidden="1" x14ac:dyDescent="0.25">
      <c r="A57" s="509"/>
      <c r="B57" s="373">
        <v>22020500</v>
      </c>
      <c r="C57" s="374" t="s">
        <v>62</v>
      </c>
      <c r="D57" s="742"/>
      <c r="E57" s="548"/>
      <c r="F57" s="549"/>
      <c r="G57" s="549"/>
    </row>
    <row r="58" spans="1:7" ht="15.75" hidden="1" customHeight="1" x14ac:dyDescent="0.25">
      <c r="A58" s="531"/>
      <c r="B58" s="377">
        <v>22020501</v>
      </c>
      <c r="C58" s="378" t="s">
        <v>1168</v>
      </c>
      <c r="D58" s="740" t="s">
        <v>1317</v>
      </c>
      <c r="E58" s="551"/>
      <c r="F58" s="552">
        <v>0</v>
      </c>
      <c r="G58" s="552"/>
    </row>
    <row r="59" spans="1:7" hidden="1" x14ac:dyDescent="0.25">
      <c r="A59" s="502"/>
      <c r="B59" s="377">
        <v>22020502</v>
      </c>
      <c r="C59" s="378" t="s">
        <v>1169</v>
      </c>
      <c r="D59" s="740" t="s">
        <v>1318</v>
      </c>
      <c r="E59" s="551"/>
      <c r="F59" s="552">
        <v>0</v>
      </c>
      <c r="G59" s="552"/>
    </row>
    <row r="60" spans="1:7" s="493" customFormat="1" ht="16.5" hidden="1" customHeight="1" thickBot="1" x14ac:dyDescent="0.3">
      <c r="A60" s="509"/>
      <c r="B60" s="384"/>
      <c r="C60" s="385" t="s">
        <v>1170</v>
      </c>
      <c r="D60" s="741">
        <v>0</v>
      </c>
      <c r="E60" s="559">
        <f>SUM(E58:E59)</f>
        <v>0</v>
      </c>
      <c r="F60" s="560">
        <v>0</v>
      </c>
      <c r="G60" s="560"/>
    </row>
    <row r="61" spans="1:7" s="493" customFormat="1" x14ac:dyDescent="0.25">
      <c r="A61" s="509"/>
      <c r="B61" s="373">
        <v>22020600</v>
      </c>
      <c r="C61" s="374" t="s">
        <v>64</v>
      </c>
      <c r="D61" s="742"/>
      <c r="E61" s="548"/>
      <c r="F61" s="549"/>
      <c r="G61" s="549"/>
    </row>
    <row r="62" spans="1:7" ht="15.75" customHeight="1" x14ac:dyDescent="0.25">
      <c r="A62" s="502"/>
      <c r="B62" s="377">
        <v>22020601</v>
      </c>
      <c r="C62" s="378" t="s">
        <v>1171</v>
      </c>
      <c r="D62" s="740" t="s">
        <v>1319</v>
      </c>
      <c r="E62" s="551">
        <v>30257700</v>
      </c>
      <c r="F62" s="552">
        <v>60000000</v>
      </c>
      <c r="G62" s="552"/>
    </row>
    <row r="63" spans="1:7" hidden="1" x14ac:dyDescent="0.25">
      <c r="A63" s="502"/>
      <c r="B63" s="377">
        <v>22020602</v>
      </c>
      <c r="C63" s="378" t="s">
        <v>1172</v>
      </c>
      <c r="D63" s="740" t="s">
        <v>1320</v>
      </c>
      <c r="E63" s="551"/>
      <c r="F63" s="552">
        <v>0</v>
      </c>
      <c r="G63" s="552"/>
    </row>
    <row r="64" spans="1:7" ht="15.75" hidden="1" customHeight="1" x14ac:dyDescent="0.25">
      <c r="A64" s="502"/>
      <c r="B64" s="377">
        <v>22020603</v>
      </c>
      <c r="C64" s="378" t="s">
        <v>1173</v>
      </c>
      <c r="D64" s="740" t="s">
        <v>1321</v>
      </c>
      <c r="E64" s="551"/>
      <c r="F64" s="552">
        <v>0</v>
      </c>
      <c r="G64" s="552"/>
    </row>
    <row r="65" spans="1:7" hidden="1" x14ac:dyDescent="0.25">
      <c r="A65" s="502"/>
      <c r="B65" s="377">
        <v>22020604</v>
      </c>
      <c r="C65" s="378" t="s">
        <v>1174</v>
      </c>
      <c r="D65" s="740" t="s">
        <v>1322</v>
      </c>
      <c r="E65" s="551"/>
      <c r="F65" s="552">
        <v>0</v>
      </c>
      <c r="G65" s="552"/>
    </row>
    <row r="66" spans="1:7" ht="15.75" customHeight="1" thickBot="1" x14ac:dyDescent="0.3">
      <c r="A66" s="502"/>
      <c r="B66" s="377">
        <v>22020605</v>
      </c>
      <c r="C66" s="378" t="s">
        <v>1175</v>
      </c>
      <c r="D66" s="740" t="s">
        <v>1323</v>
      </c>
      <c r="E66" s="551">
        <v>1512880</v>
      </c>
      <c r="F66" s="552">
        <v>3000000</v>
      </c>
      <c r="G66" s="552"/>
    </row>
    <row r="67" spans="1:7" ht="15.75" hidden="1" thickBot="1" x14ac:dyDescent="0.3">
      <c r="A67" s="502"/>
      <c r="B67" s="377">
        <v>22020606</v>
      </c>
      <c r="C67" s="378" t="s">
        <v>1176</v>
      </c>
      <c r="D67" s="740" t="s">
        <v>1324</v>
      </c>
      <c r="E67" s="551"/>
      <c r="F67" s="552">
        <v>0</v>
      </c>
      <c r="G67" s="552"/>
    </row>
    <row r="68" spans="1:7" ht="16.5" hidden="1" customHeight="1" thickBot="1" x14ac:dyDescent="0.3">
      <c r="A68" s="502"/>
      <c r="B68" s="377">
        <v>22020607</v>
      </c>
      <c r="C68" s="378" t="s">
        <v>1177</v>
      </c>
      <c r="D68" s="740" t="s">
        <v>1325</v>
      </c>
      <c r="E68" s="551"/>
      <c r="F68" s="552">
        <v>0</v>
      </c>
      <c r="G68" s="552"/>
    </row>
    <row r="69" spans="1:7" s="493" customFormat="1" ht="15.75" thickBot="1" x14ac:dyDescent="0.3">
      <c r="A69" s="509"/>
      <c r="B69" s="384"/>
      <c r="C69" s="385" t="s">
        <v>1178</v>
      </c>
      <c r="D69" s="741">
        <v>0</v>
      </c>
      <c r="E69" s="559">
        <f>SUM(E62:E68)</f>
        <v>31770580</v>
      </c>
      <c r="F69" s="559">
        <f>SUM(F62:F68)</f>
        <v>63000000</v>
      </c>
      <c r="G69" s="559"/>
    </row>
    <row r="70" spans="1:7" s="493" customFormat="1" ht="15.75" hidden="1" customHeight="1" x14ac:dyDescent="0.25">
      <c r="A70" s="509"/>
      <c r="B70" s="373">
        <v>22020700</v>
      </c>
      <c r="C70" s="374" t="s">
        <v>66</v>
      </c>
      <c r="D70" s="742"/>
      <c r="E70" s="548"/>
      <c r="F70" s="549"/>
      <c r="G70" s="549"/>
    </row>
    <row r="71" spans="1:7" s="493" customFormat="1" hidden="1" x14ac:dyDescent="0.2">
      <c r="A71" s="509"/>
      <c r="B71" s="377">
        <v>22020701</v>
      </c>
      <c r="C71" s="378" t="s">
        <v>1179</v>
      </c>
      <c r="D71" s="740" t="s">
        <v>1326</v>
      </c>
      <c r="E71" s="551"/>
      <c r="F71" s="552">
        <v>0</v>
      </c>
      <c r="G71" s="552"/>
    </row>
    <row r="72" spans="1:7" ht="15.75" hidden="1" customHeight="1" x14ac:dyDescent="0.25">
      <c r="A72" s="502"/>
      <c r="B72" s="377">
        <v>22020702</v>
      </c>
      <c r="C72" s="378" t="s">
        <v>1180</v>
      </c>
      <c r="D72" s="740" t="s">
        <v>1327</v>
      </c>
      <c r="E72" s="551"/>
      <c r="F72" s="552">
        <v>0</v>
      </c>
      <c r="G72" s="552"/>
    </row>
    <row r="73" spans="1:7" hidden="1" x14ac:dyDescent="0.25">
      <c r="A73" s="502"/>
      <c r="B73" s="377">
        <v>22020703</v>
      </c>
      <c r="C73" s="378" t="s">
        <v>1181</v>
      </c>
      <c r="D73" s="740" t="s">
        <v>1328</v>
      </c>
      <c r="E73" s="551"/>
      <c r="F73" s="552">
        <v>0</v>
      </c>
      <c r="G73" s="552"/>
    </row>
    <row r="74" spans="1:7" ht="15.75" hidden="1" customHeight="1" x14ac:dyDescent="0.25">
      <c r="A74" s="502"/>
      <c r="B74" s="377">
        <v>22020704</v>
      </c>
      <c r="C74" s="378" t="s">
        <v>1182</v>
      </c>
      <c r="D74" s="740" t="s">
        <v>1329</v>
      </c>
      <c r="E74" s="551"/>
      <c r="F74" s="552">
        <v>0</v>
      </c>
      <c r="G74" s="552"/>
    </row>
    <row r="75" spans="1:7" hidden="1" x14ac:dyDescent="0.25">
      <c r="A75" s="502"/>
      <c r="B75" s="377">
        <v>22020705</v>
      </c>
      <c r="C75" s="378" t="s">
        <v>1183</v>
      </c>
      <c r="D75" s="740" t="s">
        <v>1330</v>
      </c>
      <c r="E75" s="551"/>
      <c r="F75" s="552">
        <v>0</v>
      </c>
      <c r="G75" s="552"/>
    </row>
    <row r="76" spans="1:7" ht="15.75" hidden="1" customHeight="1" x14ac:dyDescent="0.25">
      <c r="A76" s="502"/>
      <c r="B76" s="377">
        <v>22020706</v>
      </c>
      <c r="C76" s="378" t="s">
        <v>1184</v>
      </c>
      <c r="D76" s="740" t="s">
        <v>1331</v>
      </c>
      <c r="E76" s="551"/>
      <c r="F76" s="552">
        <v>0</v>
      </c>
      <c r="G76" s="552"/>
    </row>
    <row r="77" spans="1:7" hidden="1" x14ac:dyDescent="0.25">
      <c r="A77" s="502"/>
      <c r="B77" s="377">
        <v>22020707</v>
      </c>
      <c r="C77" s="378" t="s">
        <v>1185</v>
      </c>
      <c r="D77" s="740" t="s">
        <v>1332</v>
      </c>
      <c r="E77" s="551"/>
      <c r="F77" s="552">
        <v>0</v>
      </c>
      <c r="G77" s="552"/>
    </row>
    <row r="78" spans="1:7" ht="15.75" hidden="1" customHeight="1" x14ac:dyDescent="0.25">
      <c r="A78" s="502"/>
      <c r="B78" s="377">
        <v>22020708</v>
      </c>
      <c r="C78" s="378" t="s">
        <v>1186</v>
      </c>
      <c r="D78" s="740" t="s">
        <v>1333</v>
      </c>
      <c r="E78" s="551"/>
      <c r="F78" s="552">
        <v>0</v>
      </c>
      <c r="G78" s="552"/>
    </row>
    <row r="79" spans="1:7" hidden="1" x14ac:dyDescent="0.25">
      <c r="A79" s="502"/>
      <c r="B79" s="377">
        <v>22020709</v>
      </c>
      <c r="C79" s="378" t="s">
        <v>1187</v>
      </c>
      <c r="D79" s="740" t="s">
        <v>1334</v>
      </c>
      <c r="E79" s="551"/>
      <c r="F79" s="552">
        <v>0</v>
      </c>
      <c r="G79" s="552"/>
    </row>
    <row r="80" spans="1:7" s="493" customFormat="1" ht="16.5" hidden="1" customHeight="1" thickBot="1" x14ac:dyDescent="0.3">
      <c r="A80" s="509"/>
      <c r="B80" s="384"/>
      <c r="C80" s="385" t="s">
        <v>1188</v>
      </c>
      <c r="D80" s="741">
        <v>0</v>
      </c>
      <c r="E80" s="559">
        <f>SUM(E71:E79)</f>
        <v>0</v>
      </c>
      <c r="F80" s="560">
        <v>0</v>
      </c>
      <c r="G80" s="560"/>
    </row>
    <row r="81" spans="1:7" s="493" customFormat="1" x14ac:dyDescent="0.25">
      <c r="A81" s="509"/>
      <c r="B81" s="373">
        <v>22020800</v>
      </c>
      <c r="C81" s="374" t="s">
        <v>68</v>
      </c>
      <c r="D81" s="742"/>
      <c r="E81" s="548"/>
      <c r="F81" s="549"/>
      <c r="G81" s="549"/>
    </row>
    <row r="82" spans="1:7" ht="15.75" hidden="1" customHeight="1" x14ac:dyDescent="0.25">
      <c r="A82" s="502"/>
      <c r="B82" s="377">
        <v>22020801</v>
      </c>
      <c r="C82" s="378" t="s">
        <v>1189</v>
      </c>
      <c r="D82" s="740" t="s">
        <v>1335</v>
      </c>
      <c r="E82" s="551"/>
      <c r="F82" s="552">
        <v>0</v>
      </c>
      <c r="G82" s="552"/>
    </row>
    <row r="83" spans="1:7" hidden="1" x14ac:dyDescent="0.25">
      <c r="A83" s="502"/>
      <c r="B83" s="377">
        <v>22020802</v>
      </c>
      <c r="C83" s="378" t="s">
        <v>1190</v>
      </c>
      <c r="D83" s="740" t="s">
        <v>1336</v>
      </c>
      <c r="E83" s="551"/>
      <c r="F83" s="552">
        <v>0</v>
      </c>
      <c r="G83" s="552"/>
    </row>
    <row r="84" spans="1:7" ht="15.75" customHeight="1" thickBot="1" x14ac:dyDescent="0.3">
      <c r="A84" s="502"/>
      <c r="B84" s="377">
        <v>22020803</v>
      </c>
      <c r="C84" s="378" t="s">
        <v>1191</v>
      </c>
      <c r="D84" s="740" t="s">
        <v>1337</v>
      </c>
      <c r="E84" s="551">
        <v>2521470</v>
      </c>
      <c r="F84" s="552">
        <v>5000000</v>
      </c>
      <c r="G84" s="552"/>
    </row>
    <row r="85" spans="1:7" ht="15.75" hidden="1" thickBot="1" x14ac:dyDescent="0.3">
      <c r="A85" s="502"/>
      <c r="B85" s="377">
        <v>22020804</v>
      </c>
      <c r="C85" s="378" t="s">
        <v>1192</v>
      </c>
      <c r="D85" s="740" t="s">
        <v>1338</v>
      </c>
      <c r="E85" s="551"/>
      <c r="F85" s="552">
        <v>0</v>
      </c>
      <c r="G85" s="552"/>
    </row>
    <row r="86" spans="1:7" ht="15.75" hidden="1" customHeight="1" x14ac:dyDescent="0.25">
      <c r="A86" s="502"/>
      <c r="B86" s="377">
        <v>22020805</v>
      </c>
      <c r="C86" s="378" t="s">
        <v>1193</v>
      </c>
      <c r="D86" s="740" t="s">
        <v>1339</v>
      </c>
      <c r="E86" s="551"/>
      <c r="F86" s="552">
        <v>0</v>
      </c>
      <c r="G86" s="552"/>
    </row>
    <row r="87" spans="1:7" ht="15.75" hidden="1" thickBot="1" x14ac:dyDescent="0.3">
      <c r="A87" s="502"/>
      <c r="B87" s="377">
        <v>22020806</v>
      </c>
      <c r="C87" s="378" t="s">
        <v>1194</v>
      </c>
      <c r="D87" s="740" t="s">
        <v>1340</v>
      </c>
      <c r="E87" s="551"/>
      <c r="F87" s="552">
        <v>0</v>
      </c>
      <c r="G87" s="552"/>
    </row>
    <row r="88" spans="1:7" s="493" customFormat="1" ht="16.5" customHeight="1" thickBot="1" x14ac:dyDescent="0.3">
      <c r="A88" s="509"/>
      <c r="B88" s="384"/>
      <c r="C88" s="385" t="s">
        <v>1195</v>
      </c>
      <c r="D88" s="741">
        <v>0</v>
      </c>
      <c r="E88" s="559">
        <f>SUM(E82:E87)</f>
        <v>2521470</v>
      </c>
      <c r="F88" s="559">
        <f>SUM(F82:F87)</f>
        <v>5000000</v>
      </c>
      <c r="G88" s="559"/>
    </row>
    <row r="89" spans="1:7" s="493" customFormat="1" x14ac:dyDescent="0.25">
      <c r="A89" s="509"/>
      <c r="B89" s="373">
        <v>22020900</v>
      </c>
      <c r="C89" s="374" t="s">
        <v>70</v>
      </c>
      <c r="D89" s="742"/>
      <c r="E89" s="548"/>
      <c r="F89" s="549"/>
      <c r="G89" s="549"/>
    </row>
    <row r="90" spans="1:7" ht="15.75" customHeight="1" thickBot="1" x14ac:dyDescent="0.3">
      <c r="A90" s="502"/>
      <c r="B90" s="377">
        <v>22020901</v>
      </c>
      <c r="C90" s="378" t="s">
        <v>1196</v>
      </c>
      <c r="D90" s="740" t="s">
        <v>1341</v>
      </c>
      <c r="E90" s="551">
        <v>605150</v>
      </c>
      <c r="F90" s="552">
        <v>1200000</v>
      </c>
      <c r="G90" s="552"/>
    </row>
    <row r="91" spans="1:7" ht="15.75" hidden="1" thickBot="1" x14ac:dyDescent="0.3">
      <c r="A91" s="502"/>
      <c r="B91" s="377">
        <v>22020902</v>
      </c>
      <c r="C91" s="378" t="s">
        <v>1197</v>
      </c>
      <c r="D91" s="740" t="s">
        <v>1342</v>
      </c>
      <c r="E91" s="551"/>
      <c r="F91" s="552">
        <v>0</v>
      </c>
      <c r="G91" s="552"/>
    </row>
    <row r="92" spans="1:7" ht="15.75" hidden="1" customHeight="1" x14ac:dyDescent="0.25">
      <c r="A92" s="502"/>
      <c r="B92" s="377">
        <v>22020904</v>
      </c>
      <c r="C92" s="378" t="s">
        <v>1198</v>
      </c>
      <c r="D92" s="740" t="s">
        <v>1343</v>
      </c>
      <c r="E92" s="551"/>
      <c r="F92" s="552">
        <v>0</v>
      </c>
      <c r="G92" s="552"/>
    </row>
    <row r="93" spans="1:7" ht="15.75" hidden="1" thickBot="1" x14ac:dyDescent="0.3">
      <c r="A93" s="502"/>
      <c r="B93" s="377">
        <v>22020905</v>
      </c>
      <c r="C93" s="378" t="s">
        <v>1199</v>
      </c>
      <c r="D93" s="740" t="s">
        <v>1344</v>
      </c>
      <c r="E93" s="551"/>
      <c r="F93" s="552">
        <v>0</v>
      </c>
      <c r="G93" s="552"/>
    </row>
    <row r="94" spans="1:7" ht="15.75" hidden="1" customHeight="1" x14ac:dyDescent="0.25">
      <c r="A94" s="531"/>
      <c r="B94" s="377">
        <v>22020906</v>
      </c>
      <c r="C94" s="378" t="s">
        <v>1200</v>
      </c>
      <c r="D94" s="740" t="s">
        <v>1345</v>
      </c>
      <c r="E94" s="551"/>
      <c r="F94" s="552">
        <v>0</v>
      </c>
      <c r="G94" s="552"/>
    </row>
    <row r="95" spans="1:7" ht="15.75" hidden="1" thickBot="1" x14ac:dyDescent="0.3">
      <c r="A95" s="502"/>
      <c r="B95" s="377">
        <v>22020907</v>
      </c>
      <c r="C95" s="378" t="s">
        <v>1201</v>
      </c>
      <c r="D95" s="740" t="s">
        <v>1346</v>
      </c>
      <c r="E95" s="551"/>
      <c r="F95" s="552">
        <v>0</v>
      </c>
      <c r="G95" s="552"/>
    </row>
    <row r="96" spans="1:7" ht="16.5" hidden="1" customHeight="1" thickBot="1" x14ac:dyDescent="0.3">
      <c r="A96" s="502"/>
      <c r="B96" s="377">
        <v>22020908</v>
      </c>
      <c r="C96" s="378" t="s">
        <v>1202</v>
      </c>
      <c r="D96" s="740" t="s">
        <v>1347</v>
      </c>
      <c r="E96" s="551"/>
      <c r="F96" s="552">
        <v>0</v>
      </c>
      <c r="G96" s="552"/>
    </row>
    <row r="97" spans="1:7" s="493" customFormat="1" ht="15.75" thickBot="1" x14ac:dyDescent="0.3">
      <c r="A97" s="509"/>
      <c r="B97" s="384"/>
      <c r="C97" s="385" t="s">
        <v>1203</v>
      </c>
      <c r="D97" s="741">
        <v>0</v>
      </c>
      <c r="E97" s="559">
        <f>SUM(E90:E96)</f>
        <v>605150</v>
      </c>
      <c r="F97" s="559">
        <f>SUM(F90:F96)</f>
        <v>1200000</v>
      </c>
      <c r="G97" s="559"/>
    </row>
    <row r="98" spans="1:7" s="493" customFormat="1" ht="15.75" customHeight="1" x14ac:dyDescent="0.25">
      <c r="A98" s="509"/>
      <c r="B98" s="373">
        <v>22021000</v>
      </c>
      <c r="C98" s="374" t="s">
        <v>72</v>
      </c>
      <c r="D98" s="742"/>
      <c r="E98" s="548"/>
      <c r="F98" s="549"/>
      <c r="G98" s="549"/>
    </row>
    <row r="99" spans="1:7" hidden="1" x14ac:dyDescent="0.25">
      <c r="A99" s="531"/>
      <c r="B99" s="377">
        <v>22021001</v>
      </c>
      <c r="C99" s="378" t="s">
        <v>1204</v>
      </c>
      <c r="D99" s="740" t="s">
        <v>1348</v>
      </c>
      <c r="E99" s="551"/>
      <c r="F99" s="552">
        <v>0</v>
      </c>
      <c r="G99" s="552"/>
    </row>
    <row r="100" spans="1:7" ht="15.75" customHeight="1" x14ac:dyDescent="0.25">
      <c r="A100" s="502"/>
      <c r="B100" s="377">
        <v>22021002</v>
      </c>
      <c r="C100" s="378" t="s">
        <v>1205</v>
      </c>
      <c r="D100" s="740" t="s">
        <v>1349</v>
      </c>
      <c r="E100" s="551">
        <v>19163210</v>
      </c>
      <c r="F100" s="552">
        <v>38000000</v>
      </c>
      <c r="G100" s="552"/>
    </row>
    <row r="101" spans="1:7" hidden="1" x14ac:dyDescent="0.25">
      <c r="A101" s="502"/>
      <c r="B101" s="377">
        <v>22021003</v>
      </c>
      <c r="C101" s="378" t="s">
        <v>1206</v>
      </c>
      <c r="D101" s="740" t="s">
        <v>1350</v>
      </c>
      <c r="E101" s="551"/>
      <c r="F101" s="552">
        <v>0</v>
      </c>
      <c r="G101" s="552"/>
    </row>
    <row r="102" spans="1:7" ht="15.75" customHeight="1" x14ac:dyDescent="0.25">
      <c r="A102" s="502"/>
      <c r="B102" s="377">
        <v>22021004</v>
      </c>
      <c r="C102" s="378" t="s">
        <v>1207</v>
      </c>
      <c r="D102" s="740" t="s">
        <v>1351</v>
      </c>
      <c r="E102" s="551">
        <v>353010</v>
      </c>
      <c r="F102" s="552">
        <v>700000</v>
      </c>
      <c r="G102" s="552"/>
    </row>
    <row r="103" spans="1:7" hidden="1" x14ac:dyDescent="0.25">
      <c r="A103" s="502"/>
      <c r="B103" s="377">
        <v>22021006</v>
      </c>
      <c r="C103" s="378" t="s">
        <v>1208</v>
      </c>
      <c r="D103" s="740" t="s">
        <v>1352</v>
      </c>
      <c r="E103" s="551"/>
      <c r="F103" s="552">
        <v>0</v>
      </c>
      <c r="G103" s="552"/>
    </row>
    <row r="104" spans="1:7" ht="15.75" customHeight="1" thickBot="1" x14ac:dyDescent="0.3">
      <c r="A104" s="502"/>
      <c r="B104" s="377">
        <v>22021007</v>
      </c>
      <c r="C104" s="378" t="s">
        <v>1209</v>
      </c>
      <c r="D104" s="740" t="s">
        <v>1353</v>
      </c>
      <c r="E104" s="551">
        <v>58539244</v>
      </c>
      <c r="F104" s="552">
        <v>58539244</v>
      </c>
      <c r="G104" s="552"/>
    </row>
    <row r="105" spans="1:7" ht="15.75" hidden="1" thickBot="1" x14ac:dyDescent="0.3">
      <c r="A105" s="502"/>
      <c r="B105" s="377">
        <v>22021008</v>
      </c>
      <c r="C105" s="378" t="s">
        <v>1210</v>
      </c>
      <c r="D105" s="740" t="s">
        <v>1354</v>
      </c>
      <c r="E105" s="551"/>
      <c r="F105" s="552">
        <v>0</v>
      </c>
      <c r="G105" s="552"/>
    </row>
    <row r="106" spans="1:7" ht="15.75" hidden="1" customHeight="1" x14ac:dyDescent="0.25">
      <c r="A106" s="502"/>
      <c r="B106" s="377">
        <v>22021009</v>
      </c>
      <c r="C106" s="378" t="s">
        <v>1211</v>
      </c>
      <c r="D106" s="740" t="s">
        <v>1355</v>
      </c>
      <c r="E106" s="551"/>
      <c r="F106" s="552">
        <v>0</v>
      </c>
      <c r="G106" s="552"/>
    </row>
    <row r="107" spans="1:7" ht="15.75" hidden="1" thickBot="1" x14ac:dyDescent="0.3">
      <c r="A107" s="502"/>
      <c r="B107" s="377">
        <v>22021010</v>
      </c>
      <c r="C107" s="378" t="s">
        <v>1212</v>
      </c>
      <c r="D107" s="740" t="s">
        <v>1356</v>
      </c>
      <c r="E107" s="551"/>
      <c r="F107" s="552">
        <v>0</v>
      </c>
      <c r="G107" s="552"/>
    </row>
    <row r="108" spans="1:7" ht="15.75" hidden="1" customHeight="1" x14ac:dyDescent="0.25">
      <c r="A108" s="502"/>
      <c r="B108" s="377">
        <v>22021014</v>
      </c>
      <c r="C108" s="378" t="s">
        <v>1213</v>
      </c>
      <c r="D108" s="740" t="s">
        <v>1357</v>
      </c>
      <c r="E108" s="551"/>
      <c r="F108" s="552">
        <v>0</v>
      </c>
      <c r="G108" s="552"/>
    </row>
    <row r="109" spans="1:7" ht="15.75" hidden="1" thickBot="1" x14ac:dyDescent="0.3">
      <c r="A109" s="502"/>
      <c r="B109" s="377">
        <v>22021020</v>
      </c>
      <c r="C109" s="378" t="s">
        <v>1214</v>
      </c>
      <c r="D109" s="740" t="s">
        <v>1358</v>
      </c>
      <c r="E109" s="551"/>
      <c r="F109" s="552">
        <v>0</v>
      </c>
      <c r="G109" s="552"/>
    </row>
    <row r="110" spans="1:7" ht="15.75" hidden="1" customHeight="1" x14ac:dyDescent="0.25">
      <c r="A110" s="502"/>
      <c r="B110" s="377">
        <v>22021037</v>
      </c>
      <c r="C110" s="378" t="s">
        <v>1215</v>
      </c>
      <c r="D110" s="740" t="s">
        <v>1359</v>
      </c>
      <c r="E110" s="551"/>
      <c r="F110" s="552">
        <v>0</v>
      </c>
      <c r="G110" s="552"/>
    </row>
    <row r="111" spans="1:7" ht="15.75" hidden="1" thickBot="1" x14ac:dyDescent="0.3">
      <c r="A111" s="502"/>
      <c r="B111" s="377">
        <v>22021041</v>
      </c>
      <c r="C111" s="378" t="s">
        <v>1216</v>
      </c>
      <c r="D111" s="740" t="s">
        <v>1360</v>
      </c>
      <c r="E111" s="551"/>
      <c r="F111" s="552">
        <v>0</v>
      </c>
      <c r="G111" s="552"/>
    </row>
    <row r="112" spans="1:7" ht="16.5" hidden="1" customHeight="1" thickBot="1" x14ac:dyDescent="0.3">
      <c r="A112" s="502"/>
      <c r="B112" s="377">
        <v>22021042</v>
      </c>
      <c r="C112" s="378" t="s">
        <v>1217</v>
      </c>
      <c r="D112" s="740" t="s">
        <v>1361</v>
      </c>
      <c r="E112" s="551"/>
      <c r="F112" s="552">
        <v>0</v>
      </c>
      <c r="G112" s="552"/>
    </row>
    <row r="113" spans="1:7" ht="15.75" thickBot="1" x14ac:dyDescent="0.3">
      <c r="A113" s="502"/>
      <c r="B113" s="384"/>
      <c r="C113" s="385" t="s">
        <v>1219</v>
      </c>
      <c r="D113" s="741">
        <v>0</v>
      </c>
      <c r="E113" s="559">
        <f>SUM(E99:E112)</f>
        <v>78055464</v>
      </c>
      <c r="F113" s="559">
        <f>SUM(F99:F112)</f>
        <v>97239244</v>
      </c>
      <c r="G113" s="559"/>
    </row>
    <row r="114" spans="1:7" s="493" customFormat="1" ht="15.75" hidden="1" customHeight="1" x14ac:dyDescent="0.25">
      <c r="A114" s="509"/>
      <c r="B114" s="373">
        <v>22030000</v>
      </c>
      <c r="C114" s="374" t="s">
        <v>1220</v>
      </c>
      <c r="D114" s="742"/>
      <c r="E114" s="548"/>
      <c r="F114" s="549"/>
      <c r="G114" s="549"/>
    </row>
    <row r="115" spans="1:7" s="493" customFormat="1" ht="15.75" hidden="1" thickBot="1" x14ac:dyDescent="0.3">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t="15.75" hidden="1" thickBot="1" x14ac:dyDescent="0.3">
      <c r="A117" s="502"/>
      <c r="B117" s="377">
        <v>22030102</v>
      </c>
      <c r="C117" s="378" t="s">
        <v>1222</v>
      </c>
      <c r="D117" s="740" t="s">
        <v>1363</v>
      </c>
      <c r="E117" s="551"/>
      <c r="F117" s="552">
        <v>0</v>
      </c>
      <c r="G117" s="552"/>
    </row>
    <row r="118" spans="1:7" ht="15.75" hidden="1" customHeight="1" x14ac:dyDescent="0.25">
      <c r="A118" s="502"/>
      <c r="B118" s="377">
        <v>22030103</v>
      </c>
      <c r="C118" s="378" t="s">
        <v>1223</v>
      </c>
      <c r="D118" s="740" t="s">
        <v>1364</v>
      </c>
      <c r="E118" s="551"/>
      <c r="F118" s="552">
        <v>0</v>
      </c>
      <c r="G118" s="552"/>
    </row>
    <row r="119" spans="1:7" ht="15.75" hidden="1" thickBot="1" x14ac:dyDescent="0.3">
      <c r="A119" s="502"/>
      <c r="B119" s="377">
        <v>22030104</v>
      </c>
      <c r="C119" s="378" t="s">
        <v>1224</v>
      </c>
      <c r="D119" s="740" t="s">
        <v>1365</v>
      </c>
      <c r="E119" s="551"/>
      <c r="F119" s="552">
        <v>0</v>
      </c>
      <c r="G119" s="552"/>
    </row>
    <row r="120" spans="1:7" ht="15.75" hidden="1" customHeight="1" x14ac:dyDescent="0.25">
      <c r="A120" s="502"/>
      <c r="B120" s="377">
        <v>22030105</v>
      </c>
      <c r="C120" s="378" t="s">
        <v>1225</v>
      </c>
      <c r="D120" s="740" t="s">
        <v>1366</v>
      </c>
      <c r="E120" s="551"/>
      <c r="F120" s="552">
        <v>0</v>
      </c>
      <c r="G120" s="552"/>
    </row>
    <row r="121" spans="1:7" ht="15.75" hidden="1" thickBot="1" x14ac:dyDescent="0.3">
      <c r="A121" s="502"/>
      <c r="B121" s="377">
        <v>22030106</v>
      </c>
      <c r="C121" s="378" t="s">
        <v>688</v>
      </c>
      <c r="D121" s="740" t="s">
        <v>1367</v>
      </c>
      <c r="E121" s="551"/>
      <c r="F121" s="552">
        <v>0</v>
      </c>
      <c r="G121" s="552"/>
    </row>
    <row r="122" spans="1:7" ht="15.75" hidden="1" customHeight="1" x14ac:dyDescent="0.25">
      <c r="A122" s="502"/>
      <c r="B122" s="377">
        <v>22030107</v>
      </c>
      <c r="C122" s="378" t="s">
        <v>1226</v>
      </c>
      <c r="D122" s="740" t="s">
        <v>1368</v>
      </c>
      <c r="E122" s="551"/>
      <c r="F122" s="552">
        <v>0</v>
      </c>
      <c r="G122" s="552"/>
    </row>
    <row r="123" spans="1:7" ht="15.75" hidden="1" thickBot="1" x14ac:dyDescent="0.3">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f>SUM(E116:E123)</f>
        <v>0</v>
      </c>
      <c r="F124" s="560">
        <v>0</v>
      </c>
      <c r="G124" s="560"/>
    </row>
    <row r="125" spans="1:7" s="493" customFormat="1" ht="15.75" hidden="1" thickBot="1" x14ac:dyDescent="0.3">
      <c r="A125" s="509"/>
      <c r="B125" s="373">
        <v>22040000</v>
      </c>
      <c r="C125" s="374" t="s">
        <v>1229</v>
      </c>
      <c r="D125" s="742"/>
      <c r="E125" s="548"/>
      <c r="F125" s="549"/>
      <c r="G125" s="549"/>
    </row>
    <row r="126" spans="1:7" s="493" customFormat="1" ht="15.75" hidden="1" customHeight="1" x14ac:dyDescent="0.25">
      <c r="A126" s="509"/>
      <c r="B126" s="373">
        <v>22040100</v>
      </c>
      <c r="C126" s="374" t="s">
        <v>76</v>
      </c>
      <c r="D126" s="742"/>
      <c r="E126" s="548"/>
      <c r="F126" s="549"/>
      <c r="G126" s="549"/>
    </row>
    <row r="127" spans="1:7" s="493" customFormat="1" ht="15.75" hidden="1" thickBot="1" x14ac:dyDescent="0.25">
      <c r="A127" s="509"/>
      <c r="B127" s="377">
        <v>22040101</v>
      </c>
      <c r="C127" s="378" t="s">
        <v>1231</v>
      </c>
      <c r="D127" s="740" t="s">
        <v>1370</v>
      </c>
      <c r="E127" s="551"/>
      <c r="F127" s="552">
        <v>0</v>
      </c>
      <c r="G127" s="552"/>
    </row>
    <row r="128" spans="1:7" ht="15.75" hidden="1" customHeight="1" x14ac:dyDescent="0.25">
      <c r="A128" s="502"/>
      <c r="B128" s="377">
        <v>22040103</v>
      </c>
      <c r="C128" s="378" t="s">
        <v>1232</v>
      </c>
      <c r="D128" s="740" t="s">
        <v>1371</v>
      </c>
      <c r="E128" s="551"/>
      <c r="F128" s="552">
        <v>0</v>
      </c>
      <c r="G128" s="552"/>
    </row>
    <row r="129" spans="1:7" ht="15.75" hidden="1" thickBot="1" x14ac:dyDescent="0.3">
      <c r="A129" s="502"/>
      <c r="B129" s="377">
        <v>22040105</v>
      </c>
      <c r="C129" s="378" t="s">
        <v>1233</v>
      </c>
      <c r="D129" s="740" t="s">
        <v>1372</v>
      </c>
      <c r="E129" s="551"/>
      <c r="F129" s="552">
        <v>0</v>
      </c>
      <c r="G129" s="552"/>
    </row>
    <row r="130" spans="1:7" ht="15.75" hidden="1" customHeight="1" x14ac:dyDescent="0.25">
      <c r="A130" s="502"/>
      <c r="B130" s="377">
        <v>22040107</v>
      </c>
      <c r="C130" s="378" t="s">
        <v>1234</v>
      </c>
      <c r="D130" s="740" t="s">
        <v>1373</v>
      </c>
      <c r="E130" s="551"/>
      <c r="F130" s="552">
        <v>0</v>
      </c>
      <c r="G130" s="552"/>
    </row>
    <row r="131" spans="1:7" ht="15.75" hidden="1" thickBot="1" x14ac:dyDescent="0.3">
      <c r="A131" s="502"/>
      <c r="B131" s="377">
        <v>22040109</v>
      </c>
      <c r="C131" s="378" t="s">
        <v>1235</v>
      </c>
      <c r="D131" s="740" t="s">
        <v>1374</v>
      </c>
      <c r="E131" s="551"/>
      <c r="F131" s="552">
        <v>0</v>
      </c>
      <c r="G131" s="552"/>
    </row>
    <row r="132" spans="1:7" ht="15.75" hidden="1" customHeight="1" x14ac:dyDescent="0.25">
      <c r="A132" s="502"/>
      <c r="B132" s="377">
        <v>22040110</v>
      </c>
      <c r="C132" s="378" t="s">
        <v>1236</v>
      </c>
      <c r="D132" s="740" t="s">
        <v>1375</v>
      </c>
      <c r="E132" s="551"/>
      <c r="F132" s="552">
        <v>0</v>
      </c>
      <c r="G132" s="552"/>
    </row>
    <row r="133" spans="1:7" ht="15.75" hidden="1" thickBot="1" x14ac:dyDescent="0.3">
      <c r="A133" s="502"/>
      <c r="B133" s="377">
        <v>22040111</v>
      </c>
      <c r="C133" s="378" t="s">
        <v>1237</v>
      </c>
      <c r="D133" s="740" t="s">
        <v>1376</v>
      </c>
      <c r="E133" s="551"/>
      <c r="F133" s="552">
        <v>0</v>
      </c>
      <c r="G133" s="552"/>
    </row>
    <row r="134" spans="1:7" ht="16.5" hidden="1" customHeight="1" thickBot="1" x14ac:dyDescent="0.3">
      <c r="A134" s="502"/>
      <c r="B134" s="384"/>
      <c r="C134" s="385" t="s">
        <v>1238</v>
      </c>
      <c r="D134" s="741">
        <v>0</v>
      </c>
      <c r="E134" s="559">
        <f>SUM(E127:E133)</f>
        <v>0</v>
      </c>
      <c r="F134" s="560">
        <v>0</v>
      </c>
      <c r="G134" s="560"/>
    </row>
    <row r="135" spans="1:7" ht="15.75" hidden="1" thickBot="1" x14ac:dyDescent="0.3">
      <c r="A135" s="502"/>
      <c r="B135" s="373">
        <v>22040200</v>
      </c>
      <c r="C135" s="374" t="s">
        <v>78</v>
      </c>
      <c r="D135" s="742"/>
      <c r="E135" s="548"/>
      <c r="F135" s="549"/>
      <c r="G135" s="549"/>
    </row>
    <row r="136" spans="1:7" s="493" customFormat="1" ht="15.75" hidden="1" thickBot="1" x14ac:dyDescent="0.25">
      <c r="A136" s="509"/>
      <c r="B136" s="377">
        <v>22040203</v>
      </c>
      <c r="C136" s="378" t="s">
        <v>1239</v>
      </c>
      <c r="D136" s="740" t="s">
        <v>1377</v>
      </c>
      <c r="E136" s="551"/>
      <c r="F136" s="552">
        <v>0</v>
      </c>
      <c r="G136" s="552"/>
    </row>
    <row r="137" spans="1:7" ht="15.75" hidden="1" thickBot="1" x14ac:dyDescent="0.3">
      <c r="A137" s="502"/>
      <c r="B137" s="377">
        <v>22040204</v>
      </c>
      <c r="C137" s="378" t="s">
        <v>1240</v>
      </c>
      <c r="D137" s="740" t="s">
        <v>1378</v>
      </c>
      <c r="E137" s="551"/>
      <c r="F137" s="552">
        <v>0</v>
      </c>
      <c r="G137" s="552"/>
    </row>
    <row r="138" spans="1:7" ht="15.75" hidden="1" thickBot="1" x14ac:dyDescent="0.3">
      <c r="A138" s="502"/>
      <c r="B138" s="384"/>
      <c r="C138" s="385" t="s">
        <v>1241</v>
      </c>
      <c r="D138" s="741">
        <v>0</v>
      </c>
      <c r="E138" s="559">
        <f>SUM(E136:E137)</f>
        <v>0</v>
      </c>
      <c r="F138" s="560">
        <v>0</v>
      </c>
      <c r="G138" s="560"/>
    </row>
    <row r="139" spans="1:7" s="493" customFormat="1" ht="15.75" hidden="1" thickBot="1" x14ac:dyDescent="0.3">
      <c r="A139" s="509"/>
      <c r="B139" s="373">
        <v>22050000</v>
      </c>
      <c r="C139" s="374" t="s">
        <v>1242</v>
      </c>
      <c r="D139" s="742"/>
      <c r="E139" s="548"/>
      <c r="F139" s="549"/>
      <c r="G139" s="549"/>
    </row>
    <row r="140" spans="1:7" s="493" customFormat="1" ht="15.75" hidden="1" thickBot="1" x14ac:dyDescent="0.3">
      <c r="A140" s="509"/>
      <c r="B140" s="373">
        <v>22050100</v>
      </c>
      <c r="C140" s="374" t="s">
        <v>80</v>
      </c>
      <c r="D140" s="742"/>
      <c r="E140" s="548"/>
      <c r="F140" s="549"/>
      <c r="G140" s="549"/>
    </row>
    <row r="141" spans="1:7" s="493" customFormat="1" ht="15.75" hidden="1" thickBot="1" x14ac:dyDescent="0.25">
      <c r="A141" s="509"/>
      <c r="B141" s="377">
        <v>22050101</v>
      </c>
      <c r="C141" s="378" t="s">
        <v>1243</v>
      </c>
      <c r="D141" s="740" t="s">
        <v>1379</v>
      </c>
      <c r="E141" s="551"/>
      <c r="F141" s="552">
        <v>0</v>
      </c>
      <c r="G141" s="552"/>
    </row>
    <row r="142" spans="1:7" ht="15.75" hidden="1" thickBot="1" x14ac:dyDescent="0.3">
      <c r="A142" s="502"/>
      <c r="B142" s="377">
        <v>22050102</v>
      </c>
      <c r="C142" s="378" t="s">
        <v>1244</v>
      </c>
      <c r="D142" s="740" t="s">
        <v>1380</v>
      </c>
      <c r="E142" s="551"/>
      <c r="F142" s="552">
        <v>0</v>
      </c>
      <c r="G142" s="552"/>
    </row>
    <row r="143" spans="1:7" ht="15.75" hidden="1" thickBot="1" x14ac:dyDescent="0.3">
      <c r="A143" s="502"/>
      <c r="B143" s="377">
        <v>22050104</v>
      </c>
      <c r="C143" s="378" t="s">
        <v>1245</v>
      </c>
      <c r="D143" s="740" t="s">
        <v>1381</v>
      </c>
      <c r="E143" s="551"/>
      <c r="F143" s="552">
        <v>0</v>
      </c>
      <c r="G143" s="552"/>
    </row>
    <row r="144" spans="1:7" ht="15.75" hidden="1" thickBot="1" x14ac:dyDescent="0.3">
      <c r="A144" s="502"/>
      <c r="B144" s="377">
        <v>22050105</v>
      </c>
      <c r="C144" s="378" t="s">
        <v>1246</v>
      </c>
      <c r="D144" s="740" t="s">
        <v>1382</v>
      </c>
      <c r="E144" s="551"/>
      <c r="F144" s="552">
        <v>0</v>
      </c>
      <c r="G144" s="552"/>
    </row>
    <row r="145" spans="1:7" ht="15.75" hidden="1" thickBot="1" x14ac:dyDescent="0.3">
      <c r="A145" s="502"/>
      <c r="B145" s="377">
        <v>22050106</v>
      </c>
      <c r="C145" s="378" t="s">
        <v>1247</v>
      </c>
      <c r="D145" s="740" t="s">
        <v>1383</v>
      </c>
      <c r="E145" s="551"/>
      <c r="F145" s="552">
        <v>0</v>
      </c>
      <c r="G145" s="552"/>
    </row>
    <row r="146" spans="1:7" ht="15.75" hidden="1" thickBot="1" x14ac:dyDescent="0.3">
      <c r="A146" s="502"/>
      <c r="B146" s="377">
        <v>22050107</v>
      </c>
      <c r="C146" s="378" t="s">
        <v>1248</v>
      </c>
      <c r="D146" s="740" t="s">
        <v>1384</v>
      </c>
      <c r="E146" s="551"/>
      <c r="F146" s="552">
        <v>0</v>
      </c>
      <c r="G146" s="552"/>
    </row>
    <row r="147" spans="1:7" ht="15.75" hidden="1" thickBot="1" x14ac:dyDescent="0.3">
      <c r="A147" s="502"/>
      <c r="B147" s="377">
        <v>22050108</v>
      </c>
      <c r="C147" s="378" t="s">
        <v>1249</v>
      </c>
      <c r="D147" s="740" t="s">
        <v>1385</v>
      </c>
      <c r="E147" s="551"/>
      <c r="F147" s="552">
        <v>0</v>
      </c>
      <c r="G147" s="552"/>
    </row>
    <row r="148" spans="1:7" ht="15.75" hidden="1" thickBot="1" x14ac:dyDescent="0.3">
      <c r="A148" s="502"/>
      <c r="B148" s="384"/>
      <c r="C148" s="385" t="s">
        <v>1250</v>
      </c>
      <c r="D148" s="741">
        <v>0</v>
      </c>
      <c r="E148" s="559">
        <f>SUM(E141:E147)</f>
        <v>0</v>
      </c>
      <c r="F148" s="560">
        <v>0</v>
      </c>
      <c r="G148" s="560"/>
    </row>
    <row r="149" spans="1:7" ht="15.75" hidden="1" thickBot="1" x14ac:dyDescent="0.3">
      <c r="A149" s="502"/>
      <c r="B149" s="373">
        <v>22050200</v>
      </c>
      <c r="C149" s="374" t="s">
        <v>82</v>
      </c>
      <c r="D149" s="740"/>
      <c r="E149" s="743"/>
      <c r="F149" s="552"/>
      <c r="G149" s="552"/>
    </row>
    <row r="150" spans="1:7" s="493" customFormat="1" ht="15.75" hidden="1" thickBot="1" x14ac:dyDescent="0.25">
      <c r="A150" s="509"/>
      <c r="B150" s="377">
        <v>22050201</v>
      </c>
      <c r="C150" s="378" t="s">
        <v>82</v>
      </c>
      <c r="D150" s="740" t="s">
        <v>1386</v>
      </c>
      <c r="E150" s="551"/>
      <c r="F150" s="552">
        <v>0</v>
      </c>
      <c r="G150" s="552"/>
    </row>
    <row r="151" spans="1:7" ht="15.75" hidden="1" thickBot="1" x14ac:dyDescent="0.3">
      <c r="A151" s="502"/>
      <c r="B151" s="384"/>
      <c r="C151" s="385" t="s">
        <v>1251</v>
      </c>
      <c r="D151" s="741">
        <v>0</v>
      </c>
      <c r="E151" s="559">
        <f>SUM(E150)</f>
        <v>0</v>
      </c>
      <c r="F151" s="560">
        <v>0</v>
      </c>
      <c r="G151" s="560"/>
    </row>
    <row r="152" spans="1:7" s="493" customFormat="1" ht="15.75" hidden="1" thickBot="1" x14ac:dyDescent="0.3">
      <c r="A152" s="509"/>
      <c r="B152" s="373">
        <v>22070000</v>
      </c>
      <c r="C152" s="374" t="s">
        <v>1252</v>
      </c>
      <c r="D152" s="742"/>
      <c r="E152" s="548"/>
      <c r="F152" s="549"/>
      <c r="G152" s="549"/>
    </row>
    <row r="153" spans="1:7" s="493" customFormat="1" ht="15.75" hidden="1" thickBot="1" x14ac:dyDescent="0.3">
      <c r="A153" s="509"/>
      <c r="B153" s="373">
        <v>22070100</v>
      </c>
      <c r="C153" s="374" t="s">
        <v>84</v>
      </c>
      <c r="D153" s="742"/>
      <c r="E153" s="548"/>
      <c r="F153" s="549"/>
      <c r="G153" s="549"/>
    </row>
    <row r="154" spans="1:7" s="493" customFormat="1" ht="15.75" hidden="1" thickBot="1" x14ac:dyDescent="0.25">
      <c r="A154" s="509"/>
      <c r="B154" s="377">
        <v>22070101</v>
      </c>
      <c r="C154" s="378" t="s">
        <v>1253</v>
      </c>
      <c r="D154" s="740" t="s">
        <v>1387</v>
      </c>
      <c r="E154" s="551"/>
      <c r="F154" s="552">
        <v>0</v>
      </c>
      <c r="G154" s="552"/>
    </row>
    <row r="155" spans="1:7" s="493" customFormat="1" ht="15.75" hidden="1" thickBot="1" x14ac:dyDescent="0.25">
      <c r="A155" s="509"/>
      <c r="B155" s="377">
        <v>22070102</v>
      </c>
      <c r="C155" s="378" t="s">
        <v>1254</v>
      </c>
      <c r="D155" s="740" t="s">
        <v>1388</v>
      </c>
      <c r="E155" s="551"/>
      <c r="F155" s="552">
        <v>0</v>
      </c>
      <c r="G155" s="552"/>
    </row>
    <row r="156" spans="1:7" s="493" customFormat="1" ht="15.75" hidden="1" thickBot="1" x14ac:dyDescent="0.25">
      <c r="A156" s="509"/>
      <c r="B156" s="377">
        <v>22070103</v>
      </c>
      <c r="C156" s="378" t="s">
        <v>1255</v>
      </c>
      <c r="D156" s="740" t="s">
        <v>1389</v>
      </c>
      <c r="E156" s="551"/>
      <c r="F156" s="552">
        <v>0</v>
      </c>
      <c r="G156" s="552"/>
    </row>
    <row r="157" spans="1:7" ht="15.75" hidden="1" thickBot="1" x14ac:dyDescent="0.3">
      <c r="A157" s="502"/>
      <c r="B157" s="377">
        <v>22070104</v>
      </c>
      <c r="C157" s="378" t="s">
        <v>1256</v>
      </c>
      <c r="D157" s="740" t="s">
        <v>1390</v>
      </c>
      <c r="E157" s="551"/>
      <c r="F157" s="552">
        <v>0</v>
      </c>
      <c r="G157" s="552"/>
    </row>
    <row r="158" spans="1:7" ht="15.75" hidden="1" thickBot="1" x14ac:dyDescent="0.3">
      <c r="A158" s="502"/>
      <c r="B158" s="384"/>
      <c r="C158" s="385" t="s">
        <v>1257</v>
      </c>
      <c r="D158" s="741">
        <v>0</v>
      </c>
      <c r="E158" s="559">
        <f>SUM(E154:E157)</f>
        <v>0</v>
      </c>
      <c r="F158" s="560">
        <v>0</v>
      </c>
      <c r="G158" s="560"/>
    </row>
    <row r="159" spans="1:7" ht="15.75" hidden="1" thickBot="1" x14ac:dyDescent="0.3">
      <c r="A159" s="502"/>
      <c r="B159" s="373">
        <v>22080000</v>
      </c>
      <c r="C159" s="374" t="s">
        <v>86</v>
      </c>
      <c r="D159" s="742"/>
      <c r="E159" s="548"/>
      <c r="F159" s="549"/>
      <c r="G159" s="549"/>
    </row>
    <row r="160" spans="1:7" s="493" customFormat="1" ht="15.75" hidden="1" thickBot="1" x14ac:dyDescent="0.3">
      <c r="A160" s="509"/>
      <c r="B160" s="373">
        <v>22080100</v>
      </c>
      <c r="C160" s="374" t="s">
        <v>86</v>
      </c>
      <c r="D160" s="742"/>
      <c r="E160" s="548"/>
      <c r="F160" s="549"/>
      <c r="G160" s="549"/>
    </row>
    <row r="161" spans="1:7" s="493" customFormat="1" ht="15.75" hidden="1" thickBot="1" x14ac:dyDescent="0.25">
      <c r="A161" s="509"/>
      <c r="B161" s="377">
        <v>22080101</v>
      </c>
      <c r="C161" s="378" t="s">
        <v>1258</v>
      </c>
      <c r="D161" s="740" t="s">
        <v>1391</v>
      </c>
      <c r="E161" s="551"/>
      <c r="F161" s="552">
        <v>0</v>
      </c>
      <c r="G161" s="552"/>
    </row>
    <row r="162" spans="1:7" ht="15.75" hidden="1" thickBot="1" x14ac:dyDescent="0.3">
      <c r="A162" s="502"/>
      <c r="B162" s="377">
        <v>22080102</v>
      </c>
      <c r="C162" s="378" t="s">
        <v>1259</v>
      </c>
      <c r="D162" s="740" t="s">
        <v>1392</v>
      </c>
      <c r="E162" s="551"/>
      <c r="F162" s="552">
        <v>0</v>
      </c>
      <c r="G162" s="552"/>
    </row>
    <row r="163" spans="1:7" ht="15.75" hidden="1" thickBot="1" x14ac:dyDescent="0.3">
      <c r="A163" s="502"/>
      <c r="B163" s="384"/>
      <c r="C163" s="385" t="s">
        <v>1260</v>
      </c>
      <c r="D163" s="741">
        <v>0</v>
      </c>
      <c r="E163" s="559">
        <f>SUM(E161:E162)</f>
        <v>0</v>
      </c>
      <c r="F163" s="560">
        <v>0</v>
      </c>
      <c r="G163" s="560"/>
    </row>
    <row r="164" spans="1:7" ht="15.75" hidden="1" thickBot="1" x14ac:dyDescent="0.3">
      <c r="A164" s="502"/>
      <c r="B164" s="373">
        <v>23000000</v>
      </c>
      <c r="C164" s="374" t="s">
        <v>1261</v>
      </c>
      <c r="D164" s="742"/>
      <c r="E164" s="548"/>
      <c r="F164" s="549"/>
      <c r="G164" s="549"/>
    </row>
    <row r="165" spans="1:7" s="493" customFormat="1" ht="15.75" hidden="1" thickBot="1" x14ac:dyDescent="0.3">
      <c r="A165" s="509"/>
      <c r="B165" s="373">
        <v>23040000</v>
      </c>
      <c r="C165" s="374" t="s">
        <v>1261</v>
      </c>
      <c r="D165" s="742"/>
      <c r="E165" s="548"/>
      <c r="F165" s="549"/>
      <c r="G165" s="549"/>
    </row>
    <row r="166" spans="1:7" s="493" customFormat="1" ht="15.75" hidden="1" thickBot="1" x14ac:dyDescent="0.3">
      <c r="A166" s="509"/>
      <c r="B166" s="373">
        <v>23040100</v>
      </c>
      <c r="C166" s="374" t="s">
        <v>88</v>
      </c>
      <c r="D166" s="742"/>
      <c r="E166" s="548"/>
      <c r="F166" s="549"/>
      <c r="G166" s="549"/>
    </row>
    <row r="167" spans="1:7" ht="15.75" hidden="1" thickBot="1" x14ac:dyDescent="0.3">
      <c r="A167" s="502"/>
      <c r="B167" s="377">
        <v>23040101</v>
      </c>
      <c r="C167" s="378" t="s">
        <v>1262</v>
      </c>
      <c r="D167" s="740" t="s">
        <v>1393</v>
      </c>
      <c r="E167" s="551"/>
      <c r="F167" s="552">
        <v>0</v>
      </c>
      <c r="G167" s="552"/>
    </row>
    <row r="168" spans="1:7" ht="15.75" hidden="1" thickBot="1" x14ac:dyDescent="0.3">
      <c r="A168" s="502"/>
      <c r="B168" s="377">
        <v>23040102</v>
      </c>
      <c r="C168" s="378" t="s">
        <v>1263</v>
      </c>
      <c r="D168" s="740" t="s">
        <v>1394</v>
      </c>
      <c r="E168" s="551"/>
      <c r="F168" s="552">
        <v>0</v>
      </c>
      <c r="G168" s="552"/>
    </row>
    <row r="169" spans="1:7" s="493" customFormat="1" ht="15.75" hidden="1" thickBot="1" x14ac:dyDescent="0.25">
      <c r="A169" s="509"/>
      <c r="B169" s="377">
        <v>23040103</v>
      </c>
      <c r="C169" s="378" t="s">
        <v>1264</v>
      </c>
      <c r="D169" s="740" t="s">
        <v>1395</v>
      </c>
      <c r="E169" s="551"/>
      <c r="F169" s="552">
        <v>0</v>
      </c>
      <c r="G169" s="552"/>
    </row>
    <row r="170" spans="1:7" ht="15.75" hidden="1" thickBot="1" x14ac:dyDescent="0.3">
      <c r="A170" s="502"/>
      <c r="B170" s="377">
        <v>23040104</v>
      </c>
      <c r="C170" s="378" t="s">
        <v>1265</v>
      </c>
      <c r="D170" s="740" t="s">
        <v>1396</v>
      </c>
      <c r="E170" s="551"/>
      <c r="F170" s="552">
        <v>0</v>
      </c>
      <c r="G170" s="552"/>
    </row>
    <row r="171" spans="1:7" ht="15.75" hidden="1" thickBot="1" x14ac:dyDescent="0.3">
      <c r="A171" s="502"/>
      <c r="B171" s="377">
        <v>23040105</v>
      </c>
      <c r="C171" s="378" t="s">
        <v>1266</v>
      </c>
      <c r="D171" s="740" t="s">
        <v>1397</v>
      </c>
      <c r="E171" s="551"/>
      <c r="F171" s="552">
        <v>0</v>
      </c>
      <c r="G171" s="552"/>
    </row>
    <row r="172" spans="1:7" ht="15.75" hidden="1" thickBot="1" x14ac:dyDescent="0.3">
      <c r="A172" s="502"/>
      <c r="B172" s="384"/>
      <c r="C172" s="385" t="s">
        <v>1267</v>
      </c>
      <c r="D172" s="741">
        <v>0</v>
      </c>
      <c r="E172" s="559">
        <f>SUM(E167:E171)</f>
        <v>0</v>
      </c>
      <c r="F172" s="560">
        <v>0</v>
      </c>
      <c r="G172" s="560"/>
    </row>
    <row r="173" spans="1:7" ht="15.75" hidden="1" thickBot="1" x14ac:dyDescent="0.3">
      <c r="A173" s="502"/>
      <c r="B173" s="373">
        <v>23050000</v>
      </c>
      <c r="C173" s="374" t="s">
        <v>1407</v>
      </c>
      <c r="D173" s="742"/>
      <c r="E173" s="548"/>
      <c r="F173" s="549"/>
      <c r="G173" s="549"/>
    </row>
    <row r="174" spans="1:7" s="493" customFormat="1" ht="15.75" hidden="1" thickBot="1" x14ac:dyDescent="0.3">
      <c r="A174" s="509"/>
      <c r="B174" s="373">
        <v>23050100</v>
      </c>
      <c r="C174" s="374" t="s">
        <v>1407</v>
      </c>
      <c r="D174" s="742"/>
      <c r="E174" s="548"/>
      <c r="F174" s="549"/>
      <c r="G174" s="549"/>
    </row>
    <row r="175" spans="1:7" s="493" customFormat="1" ht="15.75" hidden="1" thickBot="1" x14ac:dyDescent="0.25">
      <c r="A175" s="509"/>
      <c r="B175" s="377">
        <v>23050101</v>
      </c>
      <c r="C175" s="378" t="s">
        <v>1276</v>
      </c>
      <c r="D175" s="740" t="s">
        <v>1398</v>
      </c>
      <c r="E175" s="551"/>
      <c r="F175" s="552">
        <v>0</v>
      </c>
      <c r="G175" s="552"/>
    </row>
    <row r="176" spans="1:7" ht="15.75" hidden="1" thickBot="1" x14ac:dyDescent="0.3">
      <c r="A176" s="502"/>
      <c r="B176" s="377">
        <v>23050102</v>
      </c>
      <c r="C176" s="378" t="s">
        <v>1269</v>
      </c>
      <c r="D176" s="740" t="s">
        <v>1399</v>
      </c>
      <c r="E176" s="551"/>
      <c r="F176" s="552">
        <v>0</v>
      </c>
      <c r="G176" s="552"/>
    </row>
    <row r="177" spans="1:7" ht="15.75" hidden="1" thickBot="1" x14ac:dyDescent="0.3">
      <c r="A177" s="502"/>
      <c r="B177" s="377">
        <v>23050103</v>
      </c>
      <c r="C177" s="378" t="s">
        <v>1270</v>
      </c>
      <c r="D177" s="740" t="s">
        <v>1400</v>
      </c>
      <c r="E177" s="551"/>
      <c r="F177" s="552">
        <v>0</v>
      </c>
      <c r="G177" s="552"/>
    </row>
    <row r="178" spans="1:7" ht="15.75" hidden="1" thickBot="1" x14ac:dyDescent="0.3">
      <c r="A178" s="502"/>
      <c r="B178" s="377">
        <v>23050104</v>
      </c>
      <c r="C178" s="378" t="s">
        <v>1271</v>
      </c>
      <c r="D178" s="740" t="s">
        <v>1401</v>
      </c>
      <c r="E178" s="551"/>
      <c r="F178" s="552">
        <v>0</v>
      </c>
      <c r="G178" s="552"/>
    </row>
    <row r="179" spans="1:7" ht="15.75" hidden="1" thickBot="1" x14ac:dyDescent="0.3">
      <c r="A179" s="502"/>
      <c r="B179" s="377">
        <v>23050105</v>
      </c>
      <c r="C179" s="378" t="s">
        <v>1215</v>
      </c>
      <c r="D179" s="740" t="s">
        <v>1402</v>
      </c>
      <c r="E179" s="551"/>
      <c r="F179" s="552">
        <v>0</v>
      </c>
      <c r="G179" s="552"/>
    </row>
    <row r="180" spans="1:7" ht="15.75" hidden="1" thickBot="1" x14ac:dyDescent="0.3">
      <c r="A180" s="502"/>
      <c r="B180" s="384"/>
      <c r="C180" s="385" t="s">
        <v>1272</v>
      </c>
      <c r="D180" s="741"/>
      <c r="E180" s="559">
        <f>SUM(E175:E179)</f>
        <v>0</v>
      </c>
      <c r="F180" s="560">
        <v>0</v>
      </c>
      <c r="G180" s="560"/>
    </row>
    <row r="181" spans="1:7" ht="19.5" thickBot="1" x14ac:dyDescent="0.35">
      <c r="A181" s="502"/>
      <c r="B181" s="398"/>
      <c r="C181" s="399" t="s">
        <v>1273</v>
      </c>
      <c r="D181" s="399"/>
      <c r="E181" s="571">
        <f>E180+E172+E163+E158+E151+E148+E138+E134+E124+E113+E97+E88+E80+E69+E60+E56+E41+E26+E14</f>
        <v>189016684</v>
      </c>
      <c r="F181" s="571">
        <f>F180+F172+F163+F158+F151+F148+F138+F134+F124+F113+F97+F88+F80+F69+F60+F56+F41+F26+F14</f>
        <v>312274630</v>
      </c>
      <c r="G181" s="571"/>
    </row>
    <row r="182" spans="1:7" x14ac:dyDescent="0.25">
      <c r="A182" s="486"/>
      <c r="B182" s="543"/>
      <c r="C182" s="544"/>
      <c r="D182" s="486"/>
      <c r="E182" s="486"/>
      <c r="F182" s="486"/>
    </row>
  </sheetData>
  <mergeCells count="5">
    <mergeCell ref="B1:F1"/>
    <mergeCell ref="B2:F2"/>
    <mergeCell ref="B4:F4"/>
    <mergeCell ref="B5:B6"/>
    <mergeCell ref="C5:C6"/>
  </mergeCells>
  <pageMargins left="0.98" right="0.3" top="0.37" bottom="0.36" header="0.17" footer="0.17"/>
  <pageSetup paperSize="9" scale="66" fitToHeight="0" orientation="portrait" r:id="rId1"/>
  <headerFooter>
    <oddFooter>&amp;C&amp;"Rockwell,Bold"&amp;14&amp;P</oddFooter>
  </headerFooter>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1" bestFit="1" customWidth="1"/>
    <col min="2" max="2" width="16.140625" customWidth="1"/>
    <col min="3" max="3" width="53.5703125" customWidth="1"/>
    <col min="4" max="4" width="23.28515625" hidden="1" customWidth="1"/>
    <col min="5" max="6" width="17.42578125" customWidth="1"/>
    <col min="7" max="7" width="16.140625" customWidth="1"/>
    <col min="38" max="38" width="13" customWidth="1"/>
    <col min="39" max="39" width="16.140625" customWidth="1"/>
    <col min="40" max="40" width="96.5703125" bestFit="1" customWidth="1"/>
    <col min="41" max="42" width="17.28515625" bestFit="1" customWidth="1"/>
    <col min="43" max="43" width="20.28515625" bestFit="1" customWidth="1"/>
    <col min="44" max="44" width="23.85546875" bestFit="1" customWidth="1"/>
    <col min="45" max="45" width="26" bestFit="1" customWidth="1"/>
    <col min="46" max="46" width="18.7109375" bestFit="1" customWidth="1"/>
    <col min="47" max="47" width="10.7109375" bestFit="1" customWidth="1"/>
  </cols>
  <sheetData>
    <row r="1" spans="1:7" s="137" customFormat="1" ht="27" customHeight="1" x14ac:dyDescent="0.5">
      <c r="B1" s="1001" t="s">
        <v>0</v>
      </c>
      <c r="C1" s="1001"/>
      <c r="D1" s="1001"/>
      <c r="E1" s="1001"/>
      <c r="F1" s="1001"/>
    </row>
    <row r="2" spans="1:7" s="344" customFormat="1" ht="31.5" x14ac:dyDescent="0.5">
      <c r="B2" s="987" t="s">
        <v>1068</v>
      </c>
      <c r="C2" s="987"/>
      <c r="D2" s="987"/>
      <c r="E2" s="987"/>
      <c r="F2" s="987"/>
    </row>
    <row r="3" spans="1:7" s="137" customFormat="1" x14ac:dyDescent="0.25">
      <c r="B3" s="734"/>
      <c r="C3" s="734"/>
      <c r="D3" s="734"/>
      <c r="E3" s="734"/>
      <c r="F3" s="734"/>
    </row>
    <row r="4" spans="1:7" ht="27" thickBot="1" x14ac:dyDescent="0.45">
      <c r="A4" s="486"/>
      <c r="B4" s="1017" t="s">
        <v>1275</v>
      </c>
      <c r="C4" s="1017"/>
      <c r="D4" s="1017"/>
      <c r="E4" s="1017"/>
      <c r="F4" s="1017"/>
    </row>
    <row r="5" spans="1:7" ht="38.25" x14ac:dyDescent="0.25">
      <c r="A5" s="486"/>
      <c r="B5" s="991" t="s">
        <v>2</v>
      </c>
      <c r="C5" s="991" t="s">
        <v>3</v>
      </c>
      <c r="D5" s="422"/>
      <c r="E5" s="363" t="s">
        <v>530</v>
      </c>
      <c r="F5" s="364" t="s">
        <v>1703</v>
      </c>
      <c r="G5" s="364" t="s">
        <v>1721</v>
      </c>
    </row>
    <row r="6" spans="1:7" ht="15.75" customHeight="1" thickBot="1" x14ac:dyDescent="0.3">
      <c r="A6" s="486"/>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x14ac:dyDescent="0.25">
      <c r="B9" s="373">
        <v>22020100</v>
      </c>
      <c r="C9" s="374" t="s">
        <v>54</v>
      </c>
      <c r="D9" s="739"/>
      <c r="E9" s="548"/>
      <c r="F9" s="549"/>
      <c r="G9" s="549"/>
    </row>
    <row r="10" spans="1:7" ht="15.75" customHeight="1" x14ac:dyDescent="0.25">
      <c r="A10" s="502"/>
      <c r="B10" s="377">
        <v>22020101</v>
      </c>
      <c r="C10" s="378" t="s">
        <v>1123</v>
      </c>
      <c r="D10" s="740" t="s">
        <v>1277</v>
      </c>
      <c r="E10" s="551">
        <v>2534770</v>
      </c>
      <c r="F10" s="552">
        <v>6000000</v>
      </c>
      <c r="G10" s="552"/>
    </row>
    <row r="11" spans="1:7" x14ac:dyDescent="0.25">
      <c r="A11" s="502"/>
      <c r="B11" s="377">
        <v>22020102</v>
      </c>
      <c r="C11" s="378" t="s">
        <v>1124</v>
      </c>
      <c r="D11" s="740" t="s">
        <v>1278</v>
      </c>
      <c r="E11" s="551">
        <v>2027810</v>
      </c>
      <c r="F11" s="552">
        <v>4000000</v>
      </c>
      <c r="G11" s="552"/>
    </row>
    <row r="12" spans="1:7" ht="15.75" customHeight="1" thickBot="1" x14ac:dyDescent="0.3">
      <c r="A12" s="502"/>
      <c r="B12" s="377">
        <v>22020103</v>
      </c>
      <c r="C12" s="378" t="s">
        <v>1125</v>
      </c>
      <c r="D12" s="740" t="s">
        <v>1279</v>
      </c>
      <c r="E12" s="551">
        <v>506950</v>
      </c>
      <c r="F12" s="552">
        <v>1000000</v>
      </c>
      <c r="G12" s="552"/>
    </row>
    <row r="13" spans="1:7" ht="15.75" hidden="1" thickBot="1" x14ac:dyDescent="0.3">
      <c r="A13" s="502"/>
      <c r="B13" s="377">
        <v>22020104</v>
      </c>
      <c r="C13" s="378" t="s">
        <v>1126</v>
      </c>
      <c r="D13" s="740" t="s">
        <v>1280</v>
      </c>
      <c r="E13" s="551"/>
      <c r="F13" s="552">
        <v>0</v>
      </c>
      <c r="G13" s="552"/>
    </row>
    <row r="14" spans="1:7" s="493" customFormat="1" ht="16.5" customHeight="1" thickBot="1" x14ac:dyDescent="0.3">
      <c r="A14" s="509"/>
      <c r="B14" s="384"/>
      <c r="C14" s="385" t="s">
        <v>1127</v>
      </c>
      <c r="D14" s="741">
        <v>0</v>
      </c>
      <c r="E14" s="559">
        <f>SUM(E10:E13)</f>
        <v>5069530</v>
      </c>
      <c r="F14" s="559">
        <f>SUM(F10:F13)</f>
        <v>11000000</v>
      </c>
      <c r="G14" s="559"/>
    </row>
    <row r="15" spans="1:7" s="493" customFormat="1" x14ac:dyDescent="0.25">
      <c r="A15" s="509"/>
      <c r="B15" s="373">
        <v>22020200</v>
      </c>
      <c r="C15" s="374" t="s">
        <v>56</v>
      </c>
      <c r="D15" s="742"/>
      <c r="E15" s="548"/>
      <c r="F15" s="549"/>
      <c r="G15" s="549"/>
    </row>
    <row r="16" spans="1:7" ht="15.75" hidden="1" customHeight="1" x14ac:dyDescent="0.25">
      <c r="A16" s="502"/>
      <c r="B16" s="377">
        <v>22020201</v>
      </c>
      <c r="C16" s="378" t="s">
        <v>1128</v>
      </c>
      <c r="D16" s="740" t="s">
        <v>1281</v>
      </c>
      <c r="E16" s="551"/>
      <c r="F16" s="552">
        <v>0</v>
      </c>
      <c r="G16" s="552"/>
    </row>
    <row r="17" spans="1:7" x14ac:dyDescent="0.25">
      <c r="A17" s="502"/>
      <c r="B17" s="377">
        <v>22020202</v>
      </c>
      <c r="C17" s="378" t="s">
        <v>1129</v>
      </c>
      <c r="D17" s="740" t="s">
        <v>1282</v>
      </c>
      <c r="E17" s="551">
        <v>2534770</v>
      </c>
      <c r="F17" s="552">
        <v>2500000</v>
      </c>
      <c r="G17" s="552"/>
    </row>
    <row r="18" spans="1:7" ht="15.75" customHeight="1" x14ac:dyDescent="0.25">
      <c r="A18" s="502"/>
      <c r="B18" s="377">
        <v>22020203</v>
      </c>
      <c r="C18" s="378" t="s">
        <v>1130</v>
      </c>
      <c r="D18" s="740" t="s">
        <v>1283</v>
      </c>
      <c r="E18" s="551">
        <v>253480</v>
      </c>
      <c r="F18" s="552">
        <v>500000</v>
      </c>
      <c r="G18" s="552"/>
    </row>
    <row r="19" spans="1:7" ht="15.75" thickBot="1" x14ac:dyDescent="0.3">
      <c r="A19" s="502"/>
      <c r="B19" s="377">
        <v>22020204</v>
      </c>
      <c r="C19" s="378" t="s">
        <v>1131</v>
      </c>
      <c r="D19" s="740" t="s">
        <v>1284</v>
      </c>
      <c r="E19" s="551">
        <v>50700</v>
      </c>
      <c r="F19" s="552">
        <v>100000</v>
      </c>
      <c r="G19" s="552"/>
    </row>
    <row r="20" spans="1:7" ht="15.75" hidden="1" customHeight="1" x14ac:dyDescent="0.25">
      <c r="A20" s="502"/>
      <c r="B20" s="377">
        <v>22020205</v>
      </c>
      <c r="C20" s="378" t="s">
        <v>1132</v>
      </c>
      <c r="D20" s="740" t="s">
        <v>1285</v>
      </c>
      <c r="E20" s="551"/>
      <c r="F20" s="552">
        <v>0</v>
      </c>
      <c r="G20" s="552"/>
    </row>
    <row r="21" spans="1:7" ht="15.75" hidden="1" thickBot="1" x14ac:dyDescent="0.3">
      <c r="A21" s="502"/>
      <c r="B21" s="377">
        <v>22020206</v>
      </c>
      <c r="C21" s="378" t="s">
        <v>1133</v>
      </c>
      <c r="D21" s="740" t="s">
        <v>1286</v>
      </c>
      <c r="E21" s="551"/>
      <c r="F21" s="552">
        <v>0</v>
      </c>
      <c r="G21" s="552"/>
    </row>
    <row r="22" spans="1:7" ht="15.75" hidden="1" customHeight="1" x14ac:dyDescent="0.25">
      <c r="A22" s="502"/>
      <c r="B22" s="377">
        <v>22020207</v>
      </c>
      <c r="C22" s="378" t="s">
        <v>1134</v>
      </c>
      <c r="D22" s="740" t="s">
        <v>1287</v>
      </c>
      <c r="E22" s="551"/>
      <c r="F22" s="552">
        <v>0</v>
      </c>
      <c r="G22" s="552"/>
    </row>
    <row r="23" spans="1:7" ht="15.75" hidden="1" thickBot="1" x14ac:dyDescent="0.3">
      <c r="A23" s="502"/>
      <c r="B23" s="377">
        <v>22020208</v>
      </c>
      <c r="C23" s="378" t="s">
        <v>1135</v>
      </c>
      <c r="D23" s="740" t="s">
        <v>1288</v>
      </c>
      <c r="E23" s="551"/>
      <c r="F23" s="552">
        <v>0</v>
      </c>
      <c r="G23" s="552"/>
    </row>
    <row r="24" spans="1:7" ht="15.75" hidden="1" customHeight="1" x14ac:dyDescent="0.25">
      <c r="A24" s="502"/>
      <c r="B24" s="377">
        <v>22020209</v>
      </c>
      <c r="C24" s="378" t="s">
        <v>1136</v>
      </c>
      <c r="D24" s="740" t="s">
        <v>1289</v>
      </c>
      <c r="E24" s="551"/>
      <c r="F24" s="552">
        <v>0</v>
      </c>
      <c r="G24" s="552"/>
    </row>
    <row r="25" spans="1:7" ht="15.75" hidden="1" thickBot="1" x14ac:dyDescent="0.3">
      <c r="A25" s="502"/>
      <c r="B25" s="377">
        <v>22020210</v>
      </c>
      <c r="C25" s="378" t="s">
        <v>1137</v>
      </c>
      <c r="D25" s="740" t="s">
        <v>1290</v>
      </c>
      <c r="E25" s="551"/>
      <c r="F25" s="552">
        <v>0</v>
      </c>
      <c r="G25" s="552"/>
    </row>
    <row r="26" spans="1:7" s="493" customFormat="1" ht="16.5" customHeight="1" thickBot="1" x14ac:dyDescent="0.3">
      <c r="A26" s="509"/>
      <c r="B26" s="384"/>
      <c r="C26" s="385" t="s">
        <v>1138</v>
      </c>
      <c r="D26" s="741">
        <v>0</v>
      </c>
      <c r="E26" s="559">
        <f>SUM(E16:E25)</f>
        <v>2838950</v>
      </c>
      <c r="F26" s="559">
        <f>SUM(F16:F25)</f>
        <v>3100000</v>
      </c>
      <c r="G26" s="559"/>
    </row>
    <row r="27" spans="1:7" s="493" customFormat="1" x14ac:dyDescent="0.25">
      <c r="A27" s="509"/>
      <c r="B27" s="373">
        <v>22020300</v>
      </c>
      <c r="C27" s="374" t="s">
        <v>58</v>
      </c>
      <c r="D27" s="742"/>
      <c r="E27" s="548"/>
      <c r="F27" s="549"/>
      <c r="G27" s="549"/>
    </row>
    <row r="28" spans="1:7" ht="15.75" customHeight="1" x14ac:dyDescent="0.25">
      <c r="A28" s="502"/>
      <c r="B28" s="377">
        <v>22020301</v>
      </c>
      <c r="C28" s="378" t="s">
        <v>1139</v>
      </c>
      <c r="D28" s="740" t="s">
        <v>1291</v>
      </c>
      <c r="E28" s="551">
        <v>3548670</v>
      </c>
      <c r="F28" s="552">
        <v>7000000</v>
      </c>
      <c r="G28" s="552"/>
    </row>
    <row r="29" spans="1:7" x14ac:dyDescent="0.25">
      <c r="A29" s="502"/>
      <c r="B29" s="377">
        <v>22020302</v>
      </c>
      <c r="C29" s="378" t="s">
        <v>1140</v>
      </c>
      <c r="D29" s="740" t="s">
        <v>1292</v>
      </c>
      <c r="E29" s="551">
        <v>2534770</v>
      </c>
      <c r="F29" s="552">
        <v>2500000</v>
      </c>
      <c r="G29" s="552"/>
    </row>
    <row r="30" spans="1:7" ht="15.75" customHeight="1" x14ac:dyDescent="0.25">
      <c r="A30" s="502"/>
      <c r="B30" s="377">
        <v>22020303</v>
      </c>
      <c r="C30" s="378" t="s">
        <v>1141</v>
      </c>
      <c r="D30" s="740" t="s">
        <v>1293</v>
      </c>
      <c r="E30" s="551">
        <v>126740</v>
      </c>
      <c r="F30" s="552">
        <v>250000</v>
      </c>
      <c r="G30" s="552"/>
    </row>
    <row r="31" spans="1:7" hidden="1" x14ac:dyDescent="0.25">
      <c r="A31" s="502"/>
      <c r="B31" s="377">
        <v>22020304</v>
      </c>
      <c r="C31" s="378" t="s">
        <v>1142</v>
      </c>
      <c r="D31" s="740" t="s">
        <v>1294</v>
      </c>
      <c r="E31" s="551"/>
      <c r="F31" s="552">
        <v>0</v>
      </c>
      <c r="G31" s="552"/>
    </row>
    <row r="32" spans="1:7" ht="15.75" customHeight="1" thickBot="1" x14ac:dyDescent="0.3">
      <c r="A32" s="502"/>
      <c r="B32" s="377">
        <v>22020305</v>
      </c>
      <c r="C32" s="378" t="s">
        <v>1143</v>
      </c>
      <c r="D32" s="740" t="s">
        <v>1295</v>
      </c>
      <c r="E32" s="551">
        <v>7604300</v>
      </c>
      <c r="F32" s="552">
        <v>8000000</v>
      </c>
      <c r="G32" s="552"/>
    </row>
    <row r="33" spans="1:7" ht="15.75" hidden="1" thickBot="1" x14ac:dyDescent="0.3">
      <c r="A33" s="502"/>
      <c r="B33" s="377">
        <v>22020306</v>
      </c>
      <c r="C33" s="378" t="s">
        <v>1144</v>
      </c>
      <c r="D33" s="740" t="s">
        <v>1296</v>
      </c>
      <c r="E33" s="551"/>
      <c r="F33" s="552">
        <v>0</v>
      </c>
      <c r="G33" s="552"/>
    </row>
    <row r="34" spans="1:7" ht="15.75" hidden="1" customHeight="1" x14ac:dyDescent="0.25">
      <c r="A34" s="502"/>
      <c r="B34" s="377">
        <v>22020307</v>
      </c>
      <c r="C34" s="378" t="s">
        <v>1145</v>
      </c>
      <c r="D34" s="740" t="s">
        <v>1297</v>
      </c>
      <c r="E34" s="551"/>
      <c r="F34" s="552">
        <v>0</v>
      </c>
      <c r="G34" s="552"/>
    </row>
    <row r="35" spans="1:7" ht="15.75" hidden="1" thickBot="1" x14ac:dyDescent="0.3">
      <c r="A35" s="502"/>
      <c r="B35" s="377">
        <v>22020308</v>
      </c>
      <c r="C35" s="378" t="s">
        <v>1146</v>
      </c>
      <c r="D35" s="740" t="s">
        <v>1298</v>
      </c>
      <c r="E35" s="551"/>
      <c r="F35" s="552">
        <v>0</v>
      </c>
      <c r="G35" s="552"/>
    </row>
    <row r="36" spans="1:7" ht="15.75" hidden="1" customHeight="1" x14ac:dyDescent="0.25">
      <c r="A36" s="502"/>
      <c r="B36" s="377">
        <v>22020309</v>
      </c>
      <c r="C36" s="378" t="s">
        <v>1147</v>
      </c>
      <c r="D36" s="740" t="s">
        <v>1299</v>
      </c>
      <c r="E36" s="551"/>
      <c r="F36" s="552">
        <v>0</v>
      </c>
      <c r="G36" s="552"/>
    </row>
    <row r="37" spans="1:7" ht="15.75" hidden="1" thickBot="1" x14ac:dyDescent="0.3">
      <c r="A37" s="502"/>
      <c r="B37" s="377">
        <v>22020310</v>
      </c>
      <c r="C37" s="378" t="s">
        <v>1148</v>
      </c>
      <c r="D37" s="740" t="s">
        <v>1300</v>
      </c>
      <c r="E37" s="551"/>
      <c r="F37" s="552">
        <v>0</v>
      </c>
      <c r="G37" s="552"/>
    </row>
    <row r="38" spans="1:7" ht="15.75" hidden="1" customHeight="1" x14ac:dyDescent="0.25">
      <c r="A38" s="502"/>
      <c r="B38" s="377">
        <v>22020311</v>
      </c>
      <c r="C38" s="378" t="s">
        <v>1149</v>
      </c>
      <c r="D38" s="740" t="s">
        <v>1301</v>
      </c>
      <c r="E38" s="551"/>
      <c r="F38" s="552">
        <v>0</v>
      </c>
      <c r="G38" s="552"/>
    </row>
    <row r="39" spans="1:7" ht="15.75" hidden="1" thickBot="1" x14ac:dyDescent="0.3">
      <c r="A39" s="502"/>
      <c r="B39" s="377">
        <v>22020312</v>
      </c>
      <c r="C39" s="378" t="s">
        <v>1150</v>
      </c>
      <c r="D39" s="740" t="s">
        <v>1302</v>
      </c>
      <c r="E39" s="551"/>
      <c r="F39" s="552">
        <v>0</v>
      </c>
      <c r="G39" s="552"/>
    </row>
    <row r="40" spans="1:7" ht="16.5" hidden="1" customHeight="1" thickBot="1" x14ac:dyDescent="0.3">
      <c r="A40" s="502"/>
      <c r="B40" s="377">
        <v>22020313</v>
      </c>
      <c r="C40" s="378" t="s">
        <v>1151</v>
      </c>
      <c r="D40" s="740" t="s">
        <v>1303</v>
      </c>
      <c r="E40" s="551"/>
      <c r="F40" s="552">
        <v>0</v>
      </c>
      <c r="G40" s="552"/>
    </row>
    <row r="41" spans="1:7" s="493" customFormat="1" ht="15.75" thickBot="1" x14ac:dyDescent="0.3">
      <c r="A41" s="509"/>
      <c r="B41" s="384"/>
      <c r="C41" s="385" t="s">
        <v>1152</v>
      </c>
      <c r="D41" s="741">
        <v>0</v>
      </c>
      <c r="E41" s="559">
        <f>SUM(E28:E40)</f>
        <v>13814480</v>
      </c>
      <c r="F41" s="559">
        <f>SUM(F28:F40)</f>
        <v>17750000</v>
      </c>
      <c r="G41" s="559"/>
    </row>
    <row r="42" spans="1:7" s="493" customFormat="1" ht="15.75" customHeight="1" x14ac:dyDescent="0.25">
      <c r="A42" s="509"/>
      <c r="B42" s="373">
        <v>22020400</v>
      </c>
      <c r="C42" s="374" t="s">
        <v>60</v>
      </c>
      <c r="D42" s="742"/>
      <c r="E42" s="548"/>
      <c r="F42" s="549"/>
      <c r="G42" s="549"/>
    </row>
    <row r="43" spans="1:7" x14ac:dyDescent="0.25">
      <c r="A43" s="502"/>
      <c r="B43" s="377">
        <v>22020401</v>
      </c>
      <c r="C43" s="378" t="s">
        <v>1153</v>
      </c>
      <c r="D43" s="740" t="s">
        <v>1304</v>
      </c>
      <c r="E43" s="551">
        <v>8111250</v>
      </c>
      <c r="F43" s="552">
        <v>26000000</v>
      </c>
      <c r="G43" s="552"/>
    </row>
    <row r="44" spans="1:7" ht="15.75" customHeight="1" x14ac:dyDescent="0.25">
      <c r="A44" s="502"/>
      <c r="B44" s="377">
        <v>22020402</v>
      </c>
      <c r="C44" s="378" t="s">
        <v>1154</v>
      </c>
      <c r="D44" s="740" t="s">
        <v>1305</v>
      </c>
      <c r="E44" s="551">
        <v>3041720</v>
      </c>
      <c r="F44" s="552">
        <v>6000000</v>
      </c>
      <c r="G44" s="552"/>
    </row>
    <row r="45" spans="1:7" x14ac:dyDescent="0.25">
      <c r="A45" s="502"/>
      <c r="B45" s="377">
        <v>22020403</v>
      </c>
      <c r="C45" s="378" t="s">
        <v>1155</v>
      </c>
      <c r="D45" s="740" t="s">
        <v>1306</v>
      </c>
      <c r="E45" s="551">
        <v>3295200</v>
      </c>
      <c r="F45" s="552">
        <v>7000000</v>
      </c>
      <c r="G45" s="552"/>
    </row>
    <row r="46" spans="1:7" ht="15.75" customHeight="1" x14ac:dyDescent="0.25">
      <c r="A46" s="502"/>
      <c r="B46" s="377">
        <v>22020404</v>
      </c>
      <c r="C46" s="378" t="s">
        <v>1156</v>
      </c>
      <c r="D46" s="740" t="s">
        <v>1307</v>
      </c>
      <c r="E46" s="551">
        <v>2027810</v>
      </c>
      <c r="F46" s="552">
        <v>4000000</v>
      </c>
      <c r="G46" s="552"/>
    </row>
    <row r="47" spans="1:7" x14ac:dyDescent="0.25">
      <c r="A47" s="502"/>
      <c r="B47" s="377">
        <v>22020405</v>
      </c>
      <c r="C47" s="378" t="s">
        <v>1157</v>
      </c>
      <c r="D47" s="740" t="s">
        <v>1308</v>
      </c>
      <c r="E47" s="551">
        <v>1013910</v>
      </c>
      <c r="F47" s="552">
        <v>2000000</v>
      </c>
      <c r="G47" s="552"/>
    </row>
    <row r="48" spans="1:7" ht="15.75" customHeight="1" thickBot="1" x14ac:dyDescent="0.3">
      <c r="A48" s="502"/>
      <c r="B48" s="377">
        <v>22020406</v>
      </c>
      <c r="C48" s="378" t="s">
        <v>1158</v>
      </c>
      <c r="D48" s="740" t="s">
        <v>1309</v>
      </c>
      <c r="E48" s="551">
        <v>506950</v>
      </c>
      <c r="F48" s="552">
        <v>1000000</v>
      </c>
      <c r="G48" s="552"/>
    </row>
    <row r="49" spans="1:7" ht="15.75" hidden="1" thickBot="1" x14ac:dyDescent="0.3">
      <c r="A49" s="502"/>
      <c r="B49" s="377">
        <v>22020407</v>
      </c>
      <c r="C49" s="378" t="s">
        <v>1159</v>
      </c>
      <c r="D49" s="740" t="s">
        <v>1310</v>
      </c>
      <c r="E49" s="551"/>
      <c r="F49" s="552">
        <v>0</v>
      </c>
      <c r="G49" s="552"/>
    </row>
    <row r="50" spans="1:7" ht="15.75" hidden="1" customHeight="1" x14ac:dyDescent="0.25">
      <c r="A50" s="502"/>
      <c r="B50" s="377">
        <v>22020408</v>
      </c>
      <c r="C50" s="378" t="s">
        <v>1161</v>
      </c>
      <c r="D50" s="740" t="s">
        <v>1311</v>
      </c>
      <c r="E50" s="551"/>
      <c r="F50" s="552">
        <v>0</v>
      </c>
      <c r="G50" s="552"/>
    </row>
    <row r="51" spans="1:7" ht="15.75" hidden="1" thickBot="1" x14ac:dyDescent="0.3">
      <c r="A51" s="502"/>
      <c r="B51" s="377">
        <v>22020409</v>
      </c>
      <c r="C51" s="378" t="s">
        <v>1162</v>
      </c>
      <c r="D51" s="740" t="s">
        <v>1312</v>
      </c>
      <c r="E51" s="551"/>
      <c r="F51" s="552">
        <v>0</v>
      </c>
      <c r="G51" s="552"/>
    </row>
    <row r="52" spans="1:7" ht="15.75" hidden="1" customHeight="1" x14ac:dyDescent="0.25">
      <c r="A52" s="502"/>
      <c r="B52" s="377">
        <v>22020410</v>
      </c>
      <c r="C52" s="378" t="s">
        <v>1163</v>
      </c>
      <c r="D52" s="740" t="s">
        <v>1313</v>
      </c>
      <c r="E52" s="551"/>
      <c r="F52" s="552">
        <v>0</v>
      </c>
      <c r="G52" s="552"/>
    </row>
    <row r="53" spans="1:7" ht="15.75" hidden="1" thickBot="1" x14ac:dyDescent="0.3">
      <c r="A53" s="502"/>
      <c r="B53" s="377">
        <v>22020411</v>
      </c>
      <c r="C53" s="378" t="s">
        <v>1164</v>
      </c>
      <c r="D53" s="740" t="s">
        <v>1314</v>
      </c>
      <c r="E53" s="551">
        <v>0</v>
      </c>
      <c r="F53" s="552">
        <v>0</v>
      </c>
      <c r="G53" s="552"/>
    </row>
    <row r="54" spans="1:7" ht="15.75" hidden="1" customHeight="1" x14ac:dyDescent="0.25">
      <c r="A54" s="502"/>
      <c r="B54" s="377">
        <v>22020412</v>
      </c>
      <c r="C54" s="378" t="s">
        <v>1165</v>
      </c>
      <c r="D54" s="740" t="s">
        <v>1315</v>
      </c>
      <c r="E54" s="551"/>
      <c r="F54" s="552">
        <v>0</v>
      </c>
      <c r="G54" s="552"/>
    </row>
    <row r="55" spans="1:7" ht="15.75" hidden="1" thickBot="1" x14ac:dyDescent="0.3">
      <c r="A55" s="502"/>
      <c r="B55" s="377">
        <v>22020413</v>
      </c>
      <c r="C55" s="378" t="s">
        <v>1166</v>
      </c>
      <c r="D55" s="740" t="s">
        <v>1316</v>
      </c>
      <c r="E55" s="551"/>
      <c r="F55" s="552">
        <v>0</v>
      </c>
      <c r="G55" s="552"/>
    </row>
    <row r="56" spans="1:7" s="493" customFormat="1" ht="16.5" customHeight="1" thickBot="1" x14ac:dyDescent="0.3">
      <c r="A56" s="509"/>
      <c r="B56" s="384"/>
      <c r="C56" s="385" t="s">
        <v>1167</v>
      </c>
      <c r="D56" s="741">
        <v>0</v>
      </c>
      <c r="E56" s="559">
        <f>SUM(E43:E55)</f>
        <v>17996840</v>
      </c>
      <c r="F56" s="559">
        <f>SUM(F43:F55)</f>
        <v>46000000</v>
      </c>
      <c r="G56" s="559"/>
    </row>
    <row r="57" spans="1:7" s="493" customFormat="1" x14ac:dyDescent="0.25">
      <c r="A57" s="509"/>
      <c r="B57" s="373">
        <v>22020500</v>
      </c>
      <c r="C57" s="374" t="s">
        <v>62</v>
      </c>
      <c r="D57" s="742"/>
      <c r="E57" s="548"/>
      <c r="F57" s="549"/>
      <c r="G57" s="549"/>
    </row>
    <row r="58" spans="1:7" ht="15.75" customHeight="1" x14ac:dyDescent="0.25">
      <c r="A58" s="531"/>
      <c r="B58" s="377">
        <v>22020501</v>
      </c>
      <c r="C58" s="378" t="s">
        <v>1168</v>
      </c>
      <c r="D58" s="740" t="s">
        <v>1317</v>
      </c>
      <c r="E58" s="551">
        <v>5069530</v>
      </c>
      <c r="F58" s="552">
        <v>8000000</v>
      </c>
      <c r="G58" s="552"/>
    </row>
    <row r="59" spans="1:7" ht="15.75" thickBot="1" x14ac:dyDescent="0.3">
      <c r="A59" s="502"/>
      <c r="B59" s="377">
        <v>22020502</v>
      </c>
      <c r="C59" s="378" t="s">
        <v>1169</v>
      </c>
      <c r="D59" s="740" t="s">
        <v>1318</v>
      </c>
      <c r="E59" s="551">
        <v>2534770</v>
      </c>
      <c r="F59" s="552">
        <v>5000000</v>
      </c>
      <c r="G59" s="552"/>
    </row>
    <row r="60" spans="1:7" s="493" customFormat="1" ht="16.5" customHeight="1" thickBot="1" x14ac:dyDescent="0.3">
      <c r="A60" s="509"/>
      <c r="B60" s="384"/>
      <c r="C60" s="385" t="s">
        <v>1170</v>
      </c>
      <c r="D60" s="741">
        <v>0</v>
      </c>
      <c r="E60" s="559">
        <f>SUM(E58:E59)</f>
        <v>7604300</v>
      </c>
      <c r="F60" s="560">
        <v>13000000</v>
      </c>
      <c r="G60" s="560"/>
    </row>
    <row r="61" spans="1:7" s="493" customFormat="1" x14ac:dyDescent="0.25">
      <c r="A61" s="509"/>
      <c r="B61" s="373">
        <v>22020600</v>
      </c>
      <c r="C61" s="374" t="s">
        <v>64</v>
      </c>
      <c r="D61" s="742"/>
      <c r="E61" s="548"/>
      <c r="F61" s="549"/>
      <c r="G61" s="549"/>
    </row>
    <row r="62" spans="1:7" x14ac:dyDescent="0.25">
      <c r="A62" s="502"/>
      <c r="B62" s="377">
        <v>22020601</v>
      </c>
      <c r="C62" s="378" t="s">
        <v>1171</v>
      </c>
      <c r="D62" s="740" t="s">
        <v>1319</v>
      </c>
      <c r="E62" s="551">
        <v>506950</v>
      </c>
      <c r="F62" s="552">
        <v>1000000</v>
      </c>
      <c r="G62" s="552"/>
    </row>
    <row r="63" spans="1:7" hidden="1" x14ac:dyDescent="0.25">
      <c r="A63" s="502"/>
      <c r="B63" s="377">
        <v>22020602</v>
      </c>
      <c r="C63" s="378" t="s">
        <v>1172</v>
      </c>
      <c r="D63" s="740" t="s">
        <v>1320</v>
      </c>
      <c r="E63" s="551"/>
      <c r="F63" s="552">
        <v>0</v>
      </c>
      <c r="G63" s="552"/>
    </row>
    <row r="64" spans="1:7" hidden="1" x14ac:dyDescent="0.25">
      <c r="A64" s="502"/>
      <c r="B64" s="377">
        <v>22020603</v>
      </c>
      <c r="C64" s="378" t="s">
        <v>1173</v>
      </c>
      <c r="D64" s="740" t="s">
        <v>1321</v>
      </c>
      <c r="E64" s="551"/>
      <c r="F64" s="552">
        <v>0</v>
      </c>
      <c r="G64" s="552"/>
    </row>
    <row r="65" spans="1:7" hidden="1" x14ac:dyDescent="0.25">
      <c r="A65" s="502"/>
      <c r="B65" s="377">
        <v>22020604</v>
      </c>
      <c r="C65" s="378" t="s">
        <v>1174</v>
      </c>
      <c r="D65" s="740" t="s">
        <v>1322</v>
      </c>
      <c r="E65" s="551"/>
      <c r="F65" s="552">
        <v>0</v>
      </c>
      <c r="G65" s="552"/>
    </row>
    <row r="66" spans="1:7" ht="15.75" thickBot="1" x14ac:dyDescent="0.3">
      <c r="A66" s="502"/>
      <c r="B66" s="377">
        <v>22020605</v>
      </c>
      <c r="C66" s="378" t="s">
        <v>1175</v>
      </c>
      <c r="D66" s="740" t="s">
        <v>1323</v>
      </c>
      <c r="E66" s="551">
        <v>506950</v>
      </c>
      <c r="F66" s="552">
        <v>1500000</v>
      </c>
      <c r="G66" s="552"/>
    </row>
    <row r="67" spans="1:7" ht="15.75" hidden="1" thickBot="1" x14ac:dyDescent="0.3">
      <c r="A67" s="502"/>
      <c r="B67" s="377">
        <v>22020606</v>
      </c>
      <c r="C67" s="378" t="s">
        <v>1176</v>
      </c>
      <c r="D67" s="740" t="s">
        <v>1324</v>
      </c>
      <c r="E67" s="551"/>
      <c r="F67" s="552">
        <v>0</v>
      </c>
      <c r="G67" s="552"/>
    </row>
    <row r="68" spans="1:7" ht="15.75" hidden="1" thickBot="1" x14ac:dyDescent="0.3">
      <c r="A68" s="502"/>
      <c r="B68" s="377">
        <v>22020607</v>
      </c>
      <c r="C68" s="378" t="s">
        <v>1177</v>
      </c>
      <c r="D68" s="740" t="s">
        <v>1325</v>
      </c>
      <c r="E68" s="551"/>
      <c r="F68" s="552">
        <v>0</v>
      </c>
      <c r="G68" s="552"/>
    </row>
    <row r="69" spans="1:7" s="493" customFormat="1" ht="15.75" thickBot="1" x14ac:dyDescent="0.3">
      <c r="A69" s="509"/>
      <c r="B69" s="384"/>
      <c r="C69" s="385" t="s">
        <v>1178</v>
      </c>
      <c r="D69" s="741">
        <v>0</v>
      </c>
      <c r="E69" s="559">
        <f>SUM(E62:E68)</f>
        <v>1013900</v>
      </c>
      <c r="F69" s="559">
        <f>SUM(F62:F68)</f>
        <v>2500000</v>
      </c>
      <c r="G69" s="559"/>
    </row>
    <row r="70" spans="1:7" s="493" customFormat="1" ht="15.75" customHeight="1" x14ac:dyDescent="0.25">
      <c r="A70" s="509"/>
      <c r="B70" s="373">
        <v>22020700</v>
      </c>
      <c r="C70" s="374" t="s">
        <v>66</v>
      </c>
      <c r="D70" s="742"/>
      <c r="E70" s="548"/>
      <c r="F70" s="549"/>
      <c r="G70" s="549"/>
    </row>
    <row r="71" spans="1:7" s="493" customFormat="1" hidden="1" x14ac:dyDescent="0.2">
      <c r="A71" s="509"/>
      <c r="B71" s="377">
        <v>22020701</v>
      </c>
      <c r="C71" s="378" t="s">
        <v>1179</v>
      </c>
      <c r="D71" s="740" t="s">
        <v>1326</v>
      </c>
      <c r="E71" s="551"/>
      <c r="F71" s="552">
        <v>0</v>
      </c>
      <c r="G71" s="552"/>
    </row>
    <row r="72" spans="1:7" ht="15.75" hidden="1" customHeight="1" x14ac:dyDescent="0.25">
      <c r="A72" s="502"/>
      <c r="B72" s="377">
        <v>22020702</v>
      </c>
      <c r="C72" s="378" t="s">
        <v>1180</v>
      </c>
      <c r="D72" s="740" t="s">
        <v>1327</v>
      </c>
      <c r="E72" s="551"/>
      <c r="F72" s="552">
        <v>0</v>
      </c>
      <c r="G72" s="552"/>
    </row>
    <row r="73" spans="1:7" ht="15.75" thickBot="1" x14ac:dyDescent="0.3">
      <c r="A73" s="502"/>
      <c r="B73" s="377">
        <v>22020703</v>
      </c>
      <c r="C73" s="378" t="s">
        <v>1181</v>
      </c>
      <c r="D73" s="740" t="s">
        <v>1328</v>
      </c>
      <c r="E73" s="551">
        <v>3041700</v>
      </c>
      <c r="F73" s="552">
        <v>6000000</v>
      </c>
      <c r="G73" s="552"/>
    </row>
    <row r="74" spans="1:7" ht="15.75" hidden="1" customHeight="1" x14ac:dyDescent="0.25">
      <c r="A74" s="502"/>
      <c r="B74" s="377">
        <v>22020704</v>
      </c>
      <c r="C74" s="378" t="s">
        <v>1182</v>
      </c>
      <c r="D74" s="740" t="s">
        <v>1329</v>
      </c>
      <c r="E74" s="551"/>
      <c r="F74" s="552">
        <v>0</v>
      </c>
      <c r="G74" s="552"/>
    </row>
    <row r="75" spans="1:7" ht="15.75" hidden="1" thickBot="1" x14ac:dyDescent="0.3">
      <c r="A75" s="502"/>
      <c r="B75" s="377">
        <v>22020705</v>
      </c>
      <c r="C75" s="378" t="s">
        <v>1183</v>
      </c>
      <c r="D75" s="740" t="s">
        <v>1330</v>
      </c>
      <c r="E75" s="551"/>
      <c r="F75" s="552">
        <v>0</v>
      </c>
      <c r="G75" s="552"/>
    </row>
    <row r="76" spans="1:7" ht="15.75" hidden="1" customHeight="1" x14ac:dyDescent="0.25">
      <c r="A76" s="502"/>
      <c r="B76" s="377">
        <v>22020706</v>
      </c>
      <c r="C76" s="378" t="s">
        <v>1184</v>
      </c>
      <c r="D76" s="740" t="s">
        <v>1331</v>
      </c>
      <c r="E76" s="551"/>
      <c r="F76" s="552">
        <v>0</v>
      </c>
      <c r="G76" s="552"/>
    </row>
    <row r="77" spans="1:7" ht="15.75" hidden="1" thickBot="1" x14ac:dyDescent="0.3">
      <c r="A77" s="502"/>
      <c r="B77" s="377">
        <v>22020707</v>
      </c>
      <c r="C77" s="378" t="s">
        <v>1185</v>
      </c>
      <c r="D77" s="740" t="s">
        <v>1332</v>
      </c>
      <c r="E77" s="551"/>
      <c r="F77" s="552">
        <v>0</v>
      </c>
      <c r="G77" s="552"/>
    </row>
    <row r="78" spans="1:7" ht="15.75" hidden="1" customHeight="1" x14ac:dyDescent="0.25">
      <c r="A78" s="502"/>
      <c r="B78" s="377">
        <v>22020708</v>
      </c>
      <c r="C78" s="378" t="s">
        <v>1186</v>
      </c>
      <c r="D78" s="740" t="s">
        <v>1333</v>
      </c>
      <c r="E78" s="551"/>
      <c r="F78" s="552">
        <v>0</v>
      </c>
      <c r="G78" s="552"/>
    </row>
    <row r="79" spans="1:7" ht="15.75" hidden="1" thickBot="1" x14ac:dyDescent="0.3">
      <c r="A79" s="502"/>
      <c r="B79" s="377">
        <v>22020709</v>
      </c>
      <c r="C79" s="378" t="s">
        <v>1187</v>
      </c>
      <c r="D79" s="740" t="s">
        <v>1334</v>
      </c>
      <c r="E79" s="551"/>
      <c r="F79" s="552">
        <v>0</v>
      </c>
      <c r="G79" s="552"/>
    </row>
    <row r="80" spans="1:7" s="493" customFormat="1" ht="16.5" customHeight="1" thickBot="1" x14ac:dyDescent="0.3">
      <c r="A80" s="509"/>
      <c r="B80" s="384"/>
      <c r="C80" s="385" t="s">
        <v>1188</v>
      </c>
      <c r="D80" s="741">
        <v>0</v>
      </c>
      <c r="E80" s="559">
        <f>SUM(E71:E79)</f>
        <v>3041700</v>
      </c>
      <c r="F80" s="559">
        <f>SUM(F71:F79)</f>
        <v>6000000</v>
      </c>
      <c r="G80" s="559"/>
    </row>
    <row r="81" spans="1:7" s="493" customFormat="1" x14ac:dyDescent="0.25">
      <c r="A81" s="509"/>
      <c r="B81" s="373">
        <v>22020800</v>
      </c>
      <c r="C81" s="374" t="s">
        <v>68</v>
      </c>
      <c r="D81" s="742"/>
      <c r="E81" s="548"/>
      <c r="F81" s="549"/>
      <c r="G81" s="549"/>
    </row>
    <row r="82" spans="1:7" ht="15.75" customHeight="1" x14ac:dyDescent="0.25">
      <c r="A82" s="502"/>
      <c r="B82" s="377">
        <v>22020801</v>
      </c>
      <c r="C82" s="378" t="s">
        <v>1189</v>
      </c>
      <c r="D82" s="740" t="s">
        <v>1335</v>
      </c>
      <c r="E82" s="551">
        <v>1549010</v>
      </c>
      <c r="F82" s="552">
        <v>3055530</v>
      </c>
      <c r="G82" s="552"/>
    </row>
    <row r="83" spans="1:7" hidden="1" x14ac:dyDescent="0.25">
      <c r="A83" s="502"/>
      <c r="B83" s="377">
        <v>22020802</v>
      </c>
      <c r="C83" s="378" t="s">
        <v>1190</v>
      </c>
      <c r="D83" s="740" t="s">
        <v>1336</v>
      </c>
      <c r="E83" s="551"/>
      <c r="F83" s="552">
        <v>0</v>
      </c>
      <c r="G83" s="552"/>
    </row>
    <row r="84" spans="1:7" ht="15.75" customHeight="1" thickBot="1" x14ac:dyDescent="0.3">
      <c r="A84" s="502"/>
      <c r="B84" s="377">
        <v>22020803</v>
      </c>
      <c r="C84" s="378" t="s">
        <v>1191</v>
      </c>
      <c r="D84" s="740" t="s">
        <v>1337</v>
      </c>
      <c r="E84" s="551">
        <v>760430</v>
      </c>
      <c r="F84" s="552">
        <v>1500000</v>
      </c>
      <c r="G84" s="552"/>
    </row>
    <row r="85" spans="1:7" ht="15.75" hidden="1" thickBot="1" x14ac:dyDescent="0.3">
      <c r="A85" s="502"/>
      <c r="B85" s="377">
        <v>22020804</v>
      </c>
      <c r="C85" s="378" t="s">
        <v>1192</v>
      </c>
      <c r="D85" s="740" t="s">
        <v>1338</v>
      </c>
      <c r="E85" s="551"/>
      <c r="F85" s="552">
        <v>0</v>
      </c>
      <c r="G85" s="552"/>
    </row>
    <row r="86" spans="1:7" ht="15.75" hidden="1" customHeight="1" x14ac:dyDescent="0.25">
      <c r="A86" s="502"/>
      <c r="B86" s="377">
        <v>22020805</v>
      </c>
      <c r="C86" s="378" t="s">
        <v>1193</v>
      </c>
      <c r="D86" s="740" t="s">
        <v>1339</v>
      </c>
      <c r="E86" s="551"/>
      <c r="F86" s="552">
        <v>0</v>
      </c>
      <c r="G86" s="552"/>
    </row>
    <row r="87" spans="1:7" ht="15.75" hidden="1" thickBot="1" x14ac:dyDescent="0.3">
      <c r="A87" s="502"/>
      <c r="B87" s="377">
        <v>22020806</v>
      </c>
      <c r="C87" s="378" t="s">
        <v>1194</v>
      </c>
      <c r="D87" s="740" t="s">
        <v>1340</v>
      </c>
      <c r="E87" s="551"/>
      <c r="F87" s="552">
        <v>0</v>
      </c>
      <c r="G87" s="552"/>
    </row>
    <row r="88" spans="1:7" s="493" customFormat="1" ht="16.5" customHeight="1" thickBot="1" x14ac:dyDescent="0.3">
      <c r="A88" s="509"/>
      <c r="B88" s="384"/>
      <c r="C88" s="385" t="s">
        <v>1195</v>
      </c>
      <c r="D88" s="741">
        <v>0</v>
      </c>
      <c r="E88" s="559">
        <f>SUM(E82:E87)</f>
        <v>2309440</v>
      </c>
      <c r="F88" s="559">
        <f>SUM(F82:F87)</f>
        <v>4555530</v>
      </c>
      <c r="G88" s="559"/>
    </row>
    <row r="89" spans="1:7" s="493" customFormat="1" hidden="1" x14ac:dyDescent="0.25">
      <c r="A89" s="509"/>
      <c r="B89" s="373">
        <v>22020900</v>
      </c>
      <c r="C89" s="374" t="s">
        <v>70</v>
      </c>
      <c r="D89" s="742"/>
      <c r="E89" s="548"/>
      <c r="F89" s="549"/>
      <c r="G89" s="549"/>
    </row>
    <row r="90" spans="1:7" ht="15.75" hidden="1" customHeight="1" x14ac:dyDescent="0.25">
      <c r="A90" s="502"/>
      <c r="B90" s="377">
        <v>22020901</v>
      </c>
      <c r="C90" s="378" t="s">
        <v>1196</v>
      </c>
      <c r="D90" s="740" t="s">
        <v>1341</v>
      </c>
      <c r="E90" s="551"/>
      <c r="F90" s="552">
        <v>0</v>
      </c>
      <c r="G90" s="552"/>
    </row>
    <row r="91" spans="1:7" hidden="1" x14ac:dyDescent="0.25">
      <c r="A91" s="502"/>
      <c r="B91" s="377">
        <v>22020902</v>
      </c>
      <c r="C91" s="378" t="s">
        <v>1197</v>
      </c>
      <c r="D91" s="740" t="s">
        <v>1342</v>
      </c>
      <c r="E91" s="551"/>
      <c r="F91" s="552">
        <v>0</v>
      </c>
      <c r="G91" s="552"/>
    </row>
    <row r="92" spans="1:7" ht="15.75" hidden="1" customHeight="1" x14ac:dyDescent="0.25">
      <c r="A92" s="502"/>
      <c r="B92" s="377">
        <v>22020904</v>
      </c>
      <c r="C92" s="378" t="s">
        <v>1198</v>
      </c>
      <c r="D92" s="740" t="s">
        <v>1343</v>
      </c>
      <c r="E92" s="551"/>
      <c r="F92" s="552">
        <v>0</v>
      </c>
      <c r="G92" s="552"/>
    </row>
    <row r="93" spans="1:7" hidden="1" x14ac:dyDescent="0.25">
      <c r="A93" s="502"/>
      <c r="B93" s="377">
        <v>22020905</v>
      </c>
      <c r="C93" s="378" t="s">
        <v>1199</v>
      </c>
      <c r="D93" s="740" t="s">
        <v>1344</v>
      </c>
      <c r="E93" s="551"/>
      <c r="F93" s="552">
        <v>0</v>
      </c>
      <c r="G93" s="552"/>
    </row>
    <row r="94" spans="1:7" ht="15.75" hidden="1" customHeight="1" x14ac:dyDescent="0.25">
      <c r="A94" s="531"/>
      <c r="B94" s="377">
        <v>22020906</v>
      </c>
      <c r="C94" s="378" t="s">
        <v>1200</v>
      </c>
      <c r="D94" s="740" t="s">
        <v>1345</v>
      </c>
      <c r="E94" s="551"/>
      <c r="F94" s="552">
        <v>0</v>
      </c>
      <c r="G94" s="552"/>
    </row>
    <row r="95" spans="1:7" hidden="1" x14ac:dyDescent="0.25">
      <c r="A95" s="502"/>
      <c r="B95" s="377">
        <v>22020907</v>
      </c>
      <c r="C95" s="378" t="s">
        <v>1201</v>
      </c>
      <c r="D95" s="740" t="s">
        <v>1346</v>
      </c>
      <c r="E95" s="551"/>
      <c r="F95" s="552">
        <v>0</v>
      </c>
      <c r="G95" s="552"/>
    </row>
    <row r="96" spans="1:7" ht="16.5" hidden="1" customHeight="1" thickBot="1" x14ac:dyDescent="0.3">
      <c r="A96" s="502"/>
      <c r="B96" s="377">
        <v>22020908</v>
      </c>
      <c r="C96" s="378" t="s">
        <v>1202</v>
      </c>
      <c r="D96" s="740" t="s">
        <v>1347</v>
      </c>
      <c r="E96" s="551"/>
      <c r="F96" s="552">
        <v>0</v>
      </c>
      <c r="G96" s="552"/>
    </row>
    <row r="97" spans="1:7" s="493" customFormat="1" ht="15.75" hidden="1" thickBot="1" x14ac:dyDescent="0.3">
      <c r="A97" s="509"/>
      <c r="B97" s="384"/>
      <c r="C97" s="385" t="s">
        <v>1203</v>
      </c>
      <c r="D97" s="741">
        <v>0</v>
      </c>
      <c r="E97" s="559">
        <f>SUM(E90:E96)</f>
        <v>0</v>
      </c>
      <c r="F97" s="560">
        <v>0</v>
      </c>
      <c r="G97" s="560"/>
    </row>
    <row r="98" spans="1:7" s="493" customFormat="1" ht="15.75" customHeight="1" x14ac:dyDescent="0.25">
      <c r="A98" s="509"/>
      <c r="B98" s="373">
        <v>22021000</v>
      </c>
      <c r="C98" s="374" t="s">
        <v>72</v>
      </c>
      <c r="D98" s="742"/>
      <c r="E98" s="548"/>
      <c r="F98" s="549"/>
      <c r="G98" s="549"/>
    </row>
    <row r="99" spans="1:7" x14ac:dyDescent="0.25">
      <c r="A99" s="531"/>
      <c r="B99" s="377">
        <v>22021001</v>
      </c>
      <c r="C99" s="378" t="s">
        <v>1204</v>
      </c>
      <c r="D99" s="740" t="s">
        <v>1348</v>
      </c>
      <c r="E99" s="551">
        <v>506950</v>
      </c>
      <c r="F99" s="552">
        <v>500000</v>
      </c>
      <c r="G99" s="552"/>
    </row>
    <row r="100" spans="1:7" ht="15.75" customHeight="1" x14ac:dyDescent="0.25">
      <c r="A100" s="502"/>
      <c r="B100" s="377">
        <v>22021002</v>
      </c>
      <c r="C100" s="378" t="s">
        <v>1205</v>
      </c>
      <c r="D100" s="740" t="s">
        <v>1349</v>
      </c>
      <c r="E100" s="551">
        <v>506950</v>
      </c>
      <c r="F100" s="552">
        <v>1000000</v>
      </c>
      <c r="G100" s="552"/>
    </row>
    <row r="101" spans="1:7" x14ac:dyDescent="0.25">
      <c r="A101" s="502"/>
      <c r="B101" s="377">
        <v>22021003</v>
      </c>
      <c r="C101" s="378" t="s">
        <v>1206</v>
      </c>
      <c r="D101" s="740" t="s">
        <v>1350</v>
      </c>
      <c r="E101" s="551">
        <v>253480</v>
      </c>
      <c r="F101" s="552">
        <v>500000</v>
      </c>
      <c r="G101" s="552"/>
    </row>
    <row r="102" spans="1:7" ht="15.75" customHeight="1" x14ac:dyDescent="0.25">
      <c r="A102" s="502"/>
      <c r="B102" s="377">
        <v>22021004</v>
      </c>
      <c r="C102" s="378" t="s">
        <v>1207</v>
      </c>
      <c r="D102" s="740" t="s">
        <v>1351</v>
      </c>
      <c r="E102" s="551">
        <v>5829960</v>
      </c>
      <c r="F102" s="552">
        <v>1900000</v>
      </c>
      <c r="G102" s="552"/>
    </row>
    <row r="103" spans="1:7" x14ac:dyDescent="0.25">
      <c r="A103" s="502"/>
      <c r="B103" s="377">
        <v>22021006</v>
      </c>
      <c r="C103" s="378" t="s">
        <v>1208</v>
      </c>
      <c r="D103" s="740" t="s">
        <v>1352</v>
      </c>
      <c r="E103" s="551">
        <v>253480</v>
      </c>
      <c r="F103" s="552">
        <v>500000</v>
      </c>
      <c r="G103" s="552"/>
    </row>
    <row r="104" spans="1:7" ht="15.75" customHeight="1" x14ac:dyDescent="0.25">
      <c r="A104" s="502"/>
      <c r="B104" s="377">
        <v>22021007</v>
      </c>
      <c r="C104" s="378" t="s">
        <v>1209</v>
      </c>
      <c r="D104" s="740" t="s">
        <v>1353</v>
      </c>
      <c r="E104" s="551">
        <v>13383560</v>
      </c>
      <c r="F104" s="552">
        <v>25000000</v>
      </c>
      <c r="G104" s="552"/>
    </row>
    <row r="105" spans="1:7" x14ac:dyDescent="0.25">
      <c r="A105" s="502"/>
      <c r="B105" s="377">
        <v>22021008</v>
      </c>
      <c r="C105" s="378" t="s">
        <v>1210</v>
      </c>
      <c r="D105" s="740" t="s">
        <v>1354</v>
      </c>
      <c r="E105" s="551">
        <v>5069530</v>
      </c>
      <c r="F105" s="552">
        <v>10000000</v>
      </c>
      <c r="G105" s="552"/>
    </row>
    <row r="106" spans="1:7" ht="15.75" hidden="1" customHeight="1" x14ac:dyDescent="0.25">
      <c r="A106" s="502"/>
      <c r="B106" s="377">
        <v>22021009</v>
      </c>
      <c r="C106" s="378" t="s">
        <v>1211</v>
      </c>
      <c r="D106" s="740" t="s">
        <v>1355</v>
      </c>
      <c r="E106" s="551"/>
      <c r="F106" s="552">
        <v>0</v>
      </c>
      <c r="G106" s="552"/>
    </row>
    <row r="107" spans="1:7" hidden="1" x14ac:dyDescent="0.25">
      <c r="A107" s="502"/>
      <c r="B107" s="377">
        <v>22021010</v>
      </c>
      <c r="C107" s="378" t="s">
        <v>1212</v>
      </c>
      <c r="D107" s="740" t="s">
        <v>1356</v>
      </c>
      <c r="E107" s="551"/>
      <c r="F107" s="552">
        <v>0</v>
      </c>
      <c r="G107" s="552"/>
    </row>
    <row r="108" spans="1:7" ht="15.75" customHeight="1" thickBot="1" x14ac:dyDescent="0.3">
      <c r="A108" s="502"/>
      <c r="B108" s="377">
        <v>22021014</v>
      </c>
      <c r="C108" s="378" t="s">
        <v>1213</v>
      </c>
      <c r="D108" s="740" t="s">
        <v>1357</v>
      </c>
      <c r="E108" s="551">
        <v>506950</v>
      </c>
      <c r="F108" s="552">
        <v>1000000</v>
      </c>
      <c r="G108" s="552"/>
    </row>
    <row r="109" spans="1:7" ht="15.75" hidden="1" thickBot="1" x14ac:dyDescent="0.3">
      <c r="A109" s="502"/>
      <c r="B109" s="377">
        <v>22021020</v>
      </c>
      <c r="C109" s="378" t="s">
        <v>1214</v>
      </c>
      <c r="D109" s="740" t="s">
        <v>1358</v>
      </c>
      <c r="E109" s="551"/>
      <c r="F109" s="552">
        <v>0</v>
      </c>
      <c r="G109" s="552"/>
    </row>
    <row r="110" spans="1:7" ht="15.75" hidden="1" customHeight="1" x14ac:dyDescent="0.25">
      <c r="A110" s="502"/>
      <c r="B110" s="377">
        <v>22021037</v>
      </c>
      <c r="C110" s="378" t="s">
        <v>1215</v>
      </c>
      <c r="D110" s="740" t="s">
        <v>1359</v>
      </c>
      <c r="E110" s="551"/>
      <c r="F110" s="552">
        <v>0</v>
      </c>
      <c r="G110" s="552"/>
    </row>
    <row r="111" spans="1:7" ht="15.75" hidden="1" thickBot="1" x14ac:dyDescent="0.3">
      <c r="A111" s="502"/>
      <c r="B111" s="377">
        <v>22021041</v>
      </c>
      <c r="C111" s="378" t="s">
        <v>1216</v>
      </c>
      <c r="D111" s="740" t="s">
        <v>1360</v>
      </c>
      <c r="E111" s="551"/>
      <c r="F111" s="552">
        <v>0</v>
      </c>
      <c r="G111" s="552"/>
    </row>
    <row r="112" spans="1:7" ht="16.5" hidden="1" customHeight="1" thickBot="1" x14ac:dyDescent="0.3">
      <c r="A112" s="502"/>
      <c r="B112" s="377">
        <v>22021042</v>
      </c>
      <c r="C112" s="378" t="s">
        <v>1217</v>
      </c>
      <c r="D112" s="740" t="s">
        <v>1361</v>
      </c>
      <c r="E112" s="551"/>
      <c r="F112" s="552">
        <v>0</v>
      </c>
      <c r="G112" s="552"/>
    </row>
    <row r="113" spans="1:7" ht="15.75" thickBot="1" x14ac:dyDescent="0.3">
      <c r="A113" s="502"/>
      <c r="B113" s="384"/>
      <c r="C113" s="385" t="s">
        <v>1219</v>
      </c>
      <c r="D113" s="741">
        <v>0</v>
      </c>
      <c r="E113" s="559">
        <f>SUM(E99:E112)</f>
        <v>26310860</v>
      </c>
      <c r="F113" s="559">
        <f>SUM(F99:F112)</f>
        <v>40400000</v>
      </c>
      <c r="G113" s="559"/>
    </row>
    <row r="114" spans="1:7" s="493" customFormat="1" ht="15.75" hidden="1" customHeight="1" x14ac:dyDescent="0.25">
      <c r="A114" s="509"/>
      <c r="B114" s="373">
        <v>22030000</v>
      </c>
      <c r="C114" s="374" t="s">
        <v>1220</v>
      </c>
      <c r="D114" s="742"/>
      <c r="E114" s="548"/>
      <c r="F114" s="549"/>
      <c r="G114" s="549"/>
    </row>
    <row r="115" spans="1:7" s="493" customFormat="1" ht="15.75" hidden="1" thickBot="1" x14ac:dyDescent="0.3">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t="15.75" hidden="1" thickBot="1" x14ac:dyDescent="0.3">
      <c r="A117" s="502"/>
      <c r="B117" s="377">
        <v>22030102</v>
      </c>
      <c r="C117" s="378" t="s">
        <v>1222</v>
      </c>
      <c r="D117" s="740" t="s">
        <v>1363</v>
      </c>
      <c r="E117" s="551"/>
      <c r="F117" s="552">
        <v>0</v>
      </c>
      <c r="G117" s="552"/>
    </row>
    <row r="118" spans="1:7" ht="15.75" hidden="1" customHeight="1" x14ac:dyDescent="0.25">
      <c r="A118" s="502"/>
      <c r="B118" s="377">
        <v>22030103</v>
      </c>
      <c r="C118" s="378" t="s">
        <v>1223</v>
      </c>
      <c r="D118" s="740" t="s">
        <v>1364</v>
      </c>
      <c r="E118" s="551"/>
      <c r="F118" s="552">
        <v>0</v>
      </c>
      <c r="G118" s="552"/>
    </row>
    <row r="119" spans="1:7" ht="15.75" hidden="1" thickBot="1" x14ac:dyDescent="0.3">
      <c r="A119" s="502"/>
      <c r="B119" s="377">
        <v>22030104</v>
      </c>
      <c r="C119" s="378" t="s">
        <v>1224</v>
      </c>
      <c r="D119" s="740" t="s">
        <v>1365</v>
      </c>
      <c r="E119" s="551"/>
      <c r="F119" s="552">
        <v>0</v>
      </c>
      <c r="G119" s="552"/>
    </row>
    <row r="120" spans="1:7" ht="15.75" hidden="1" customHeight="1" x14ac:dyDescent="0.25">
      <c r="A120" s="502"/>
      <c r="B120" s="377">
        <v>22030105</v>
      </c>
      <c r="C120" s="378" t="s">
        <v>1225</v>
      </c>
      <c r="D120" s="740" t="s">
        <v>1366</v>
      </c>
      <c r="E120" s="551"/>
      <c r="F120" s="552">
        <v>0</v>
      </c>
      <c r="G120" s="552"/>
    </row>
    <row r="121" spans="1:7" ht="15.75" hidden="1" thickBot="1" x14ac:dyDescent="0.3">
      <c r="A121" s="502"/>
      <c r="B121" s="377">
        <v>22030106</v>
      </c>
      <c r="C121" s="378" t="s">
        <v>688</v>
      </c>
      <c r="D121" s="740" t="s">
        <v>1367</v>
      </c>
      <c r="E121" s="551"/>
      <c r="F121" s="552">
        <v>0</v>
      </c>
      <c r="G121" s="552"/>
    </row>
    <row r="122" spans="1:7" ht="15.75" hidden="1" customHeight="1" x14ac:dyDescent="0.25">
      <c r="A122" s="502"/>
      <c r="B122" s="377">
        <v>22030107</v>
      </c>
      <c r="C122" s="378" t="s">
        <v>1226</v>
      </c>
      <c r="D122" s="740" t="s">
        <v>1368</v>
      </c>
      <c r="E122" s="551"/>
      <c r="F122" s="552">
        <v>0</v>
      </c>
      <c r="G122" s="552"/>
    </row>
    <row r="123" spans="1:7" ht="15.75" hidden="1" thickBot="1" x14ac:dyDescent="0.3">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f>SUM(E116:E123)</f>
        <v>0</v>
      </c>
      <c r="F124" s="560">
        <v>0</v>
      </c>
      <c r="G124" s="560"/>
    </row>
    <row r="125" spans="1:7" s="493" customFormat="1" ht="15.75" hidden="1" thickBot="1" x14ac:dyDescent="0.3">
      <c r="A125" s="509"/>
      <c r="B125" s="373">
        <v>22040000</v>
      </c>
      <c r="C125" s="374" t="s">
        <v>1229</v>
      </c>
      <c r="D125" s="742"/>
      <c r="E125" s="548"/>
      <c r="F125" s="549"/>
      <c r="G125" s="549"/>
    </row>
    <row r="126" spans="1:7" s="493" customFormat="1" ht="15.75" hidden="1" customHeight="1" x14ac:dyDescent="0.25">
      <c r="A126" s="509"/>
      <c r="B126" s="373">
        <v>22040100</v>
      </c>
      <c r="C126" s="374" t="s">
        <v>76</v>
      </c>
      <c r="D126" s="742"/>
      <c r="E126" s="548"/>
      <c r="F126" s="549"/>
      <c r="G126" s="549"/>
    </row>
    <row r="127" spans="1:7" s="493" customFormat="1" ht="15.75" hidden="1" thickBot="1" x14ac:dyDescent="0.25">
      <c r="A127" s="509"/>
      <c r="B127" s="377">
        <v>22040101</v>
      </c>
      <c r="C127" s="378" t="s">
        <v>1231</v>
      </c>
      <c r="D127" s="740" t="s">
        <v>1370</v>
      </c>
      <c r="E127" s="551"/>
      <c r="F127" s="552">
        <v>0</v>
      </c>
      <c r="G127" s="552"/>
    </row>
    <row r="128" spans="1:7" ht="15.75" hidden="1" customHeight="1" x14ac:dyDescent="0.25">
      <c r="A128" s="502"/>
      <c r="B128" s="377">
        <v>22040103</v>
      </c>
      <c r="C128" s="378" t="s">
        <v>1232</v>
      </c>
      <c r="D128" s="740" t="s">
        <v>1371</v>
      </c>
      <c r="E128" s="551"/>
      <c r="F128" s="552">
        <v>0</v>
      </c>
      <c r="G128" s="552"/>
    </row>
    <row r="129" spans="1:7" ht="15.75" hidden="1" thickBot="1" x14ac:dyDescent="0.3">
      <c r="A129" s="502"/>
      <c r="B129" s="377">
        <v>22040105</v>
      </c>
      <c r="C129" s="378" t="s">
        <v>1233</v>
      </c>
      <c r="D129" s="740" t="s">
        <v>1372</v>
      </c>
      <c r="E129" s="551"/>
      <c r="F129" s="552">
        <v>0</v>
      </c>
      <c r="G129" s="552"/>
    </row>
    <row r="130" spans="1:7" ht="15.75" hidden="1" customHeight="1" x14ac:dyDescent="0.25">
      <c r="A130" s="502"/>
      <c r="B130" s="377">
        <v>22040107</v>
      </c>
      <c r="C130" s="378" t="s">
        <v>1234</v>
      </c>
      <c r="D130" s="740" t="s">
        <v>1373</v>
      </c>
      <c r="E130" s="551"/>
      <c r="F130" s="552">
        <v>0</v>
      </c>
      <c r="G130" s="552"/>
    </row>
    <row r="131" spans="1:7" ht="15.75" hidden="1" thickBot="1" x14ac:dyDescent="0.3">
      <c r="A131" s="502"/>
      <c r="B131" s="377">
        <v>22040109</v>
      </c>
      <c r="C131" s="378" t="s">
        <v>1235</v>
      </c>
      <c r="D131" s="740" t="s">
        <v>1374</v>
      </c>
      <c r="E131" s="551"/>
      <c r="F131" s="552">
        <v>0</v>
      </c>
      <c r="G131" s="552"/>
    </row>
    <row r="132" spans="1:7" ht="15.75" hidden="1" customHeight="1" x14ac:dyDescent="0.25">
      <c r="A132" s="502"/>
      <c r="B132" s="377">
        <v>22040110</v>
      </c>
      <c r="C132" s="378" t="s">
        <v>1236</v>
      </c>
      <c r="D132" s="740" t="s">
        <v>1375</v>
      </c>
      <c r="E132" s="551"/>
      <c r="F132" s="552">
        <v>0</v>
      </c>
      <c r="G132" s="552"/>
    </row>
    <row r="133" spans="1:7" ht="15.75" hidden="1" thickBot="1" x14ac:dyDescent="0.3">
      <c r="A133" s="502"/>
      <c r="B133" s="377">
        <v>22040111</v>
      </c>
      <c r="C133" s="378" t="s">
        <v>1237</v>
      </c>
      <c r="D133" s="740" t="s">
        <v>1376</v>
      </c>
      <c r="E133" s="551"/>
      <c r="F133" s="552">
        <v>0</v>
      </c>
      <c r="G133" s="552"/>
    </row>
    <row r="134" spans="1:7" ht="16.5" hidden="1" customHeight="1" thickBot="1" x14ac:dyDescent="0.3">
      <c r="A134" s="502"/>
      <c r="B134" s="384"/>
      <c r="C134" s="385" t="s">
        <v>1238</v>
      </c>
      <c r="D134" s="741">
        <v>0</v>
      </c>
      <c r="E134" s="559">
        <f>SUM(E127:E133)</f>
        <v>0</v>
      </c>
      <c r="F134" s="560">
        <v>0</v>
      </c>
      <c r="G134" s="560"/>
    </row>
    <row r="135" spans="1:7" ht="15.75" hidden="1" thickBot="1" x14ac:dyDescent="0.3">
      <c r="A135" s="502"/>
      <c r="B135" s="373">
        <v>22040200</v>
      </c>
      <c r="C135" s="374" t="s">
        <v>78</v>
      </c>
      <c r="D135" s="742"/>
      <c r="E135" s="548"/>
      <c r="F135" s="549"/>
      <c r="G135" s="549"/>
    </row>
    <row r="136" spans="1:7" s="493" customFormat="1" ht="15.75" hidden="1" thickBot="1" x14ac:dyDescent="0.25">
      <c r="A136" s="509"/>
      <c r="B136" s="377">
        <v>22040203</v>
      </c>
      <c r="C136" s="378" t="s">
        <v>1239</v>
      </c>
      <c r="D136" s="740" t="s">
        <v>1377</v>
      </c>
      <c r="E136" s="551"/>
      <c r="F136" s="552">
        <v>0</v>
      </c>
      <c r="G136" s="552"/>
    </row>
    <row r="137" spans="1:7" ht="15.75" hidden="1" thickBot="1" x14ac:dyDescent="0.3">
      <c r="A137" s="502"/>
      <c r="B137" s="377">
        <v>22040204</v>
      </c>
      <c r="C137" s="378" t="s">
        <v>1240</v>
      </c>
      <c r="D137" s="740" t="s">
        <v>1378</v>
      </c>
      <c r="E137" s="551"/>
      <c r="F137" s="552">
        <v>0</v>
      </c>
      <c r="G137" s="552"/>
    </row>
    <row r="138" spans="1:7" ht="15.75" hidden="1" thickBot="1" x14ac:dyDescent="0.3">
      <c r="A138" s="502"/>
      <c r="B138" s="384"/>
      <c r="C138" s="385" t="s">
        <v>1241</v>
      </c>
      <c r="D138" s="741">
        <v>0</v>
      </c>
      <c r="E138" s="559">
        <f>SUM(E136:E137)</f>
        <v>0</v>
      </c>
      <c r="F138" s="560">
        <v>0</v>
      </c>
      <c r="G138" s="560"/>
    </row>
    <row r="139" spans="1:7" s="493" customFormat="1" ht="15.75" hidden="1" thickBot="1" x14ac:dyDescent="0.3">
      <c r="A139" s="509"/>
      <c r="B139" s="373">
        <v>22050000</v>
      </c>
      <c r="C139" s="374" t="s">
        <v>1242</v>
      </c>
      <c r="D139" s="742"/>
      <c r="E139" s="548"/>
      <c r="F139" s="549"/>
      <c r="G139" s="549"/>
    </row>
    <row r="140" spans="1:7" s="493" customFormat="1" ht="15.75" hidden="1" thickBot="1" x14ac:dyDescent="0.3">
      <c r="A140" s="509"/>
      <c r="B140" s="373">
        <v>22050100</v>
      </c>
      <c r="C140" s="374" t="s">
        <v>80</v>
      </c>
      <c r="D140" s="742"/>
      <c r="E140" s="548"/>
      <c r="F140" s="549"/>
      <c r="G140" s="549"/>
    </row>
    <row r="141" spans="1:7" s="493" customFormat="1" ht="15.75" hidden="1" thickBot="1" x14ac:dyDescent="0.25">
      <c r="A141" s="509"/>
      <c r="B141" s="377">
        <v>22050101</v>
      </c>
      <c r="C141" s="378" t="s">
        <v>1243</v>
      </c>
      <c r="D141" s="740" t="s">
        <v>1379</v>
      </c>
      <c r="E141" s="551"/>
      <c r="F141" s="552">
        <v>0</v>
      </c>
      <c r="G141" s="552"/>
    </row>
    <row r="142" spans="1:7" ht="15.75" hidden="1" thickBot="1" x14ac:dyDescent="0.3">
      <c r="A142" s="502"/>
      <c r="B142" s="377">
        <v>22050102</v>
      </c>
      <c r="C142" s="378" t="s">
        <v>1244</v>
      </c>
      <c r="D142" s="740" t="s">
        <v>1380</v>
      </c>
      <c r="E142" s="551"/>
      <c r="F142" s="552">
        <v>0</v>
      </c>
      <c r="G142" s="552"/>
    </row>
    <row r="143" spans="1:7" ht="15.75" hidden="1" thickBot="1" x14ac:dyDescent="0.3">
      <c r="A143" s="502"/>
      <c r="B143" s="377">
        <v>22050104</v>
      </c>
      <c r="C143" s="378" t="s">
        <v>1245</v>
      </c>
      <c r="D143" s="740" t="s">
        <v>1381</v>
      </c>
      <c r="E143" s="551"/>
      <c r="F143" s="552">
        <v>0</v>
      </c>
      <c r="G143" s="552"/>
    </row>
    <row r="144" spans="1:7" ht="15.75" hidden="1" thickBot="1" x14ac:dyDescent="0.3">
      <c r="A144" s="502"/>
      <c r="B144" s="377">
        <v>22050105</v>
      </c>
      <c r="C144" s="378" t="s">
        <v>1246</v>
      </c>
      <c r="D144" s="740" t="s">
        <v>1382</v>
      </c>
      <c r="E144" s="551"/>
      <c r="F144" s="552">
        <v>0</v>
      </c>
      <c r="G144" s="552"/>
    </row>
    <row r="145" spans="1:7" ht="15.75" hidden="1" thickBot="1" x14ac:dyDescent="0.3">
      <c r="A145" s="502"/>
      <c r="B145" s="377">
        <v>22050106</v>
      </c>
      <c r="C145" s="378" t="s">
        <v>1247</v>
      </c>
      <c r="D145" s="740" t="s">
        <v>1383</v>
      </c>
      <c r="E145" s="551"/>
      <c r="F145" s="552">
        <v>0</v>
      </c>
      <c r="G145" s="552"/>
    </row>
    <row r="146" spans="1:7" ht="15.75" hidden="1" thickBot="1" x14ac:dyDescent="0.3">
      <c r="A146" s="502"/>
      <c r="B146" s="377">
        <v>22050107</v>
      </c>
      <c r="C146" s="378" t="s">
        <v>1248</v>
      </c>
      <c r="D146" s="740" t="s">
        <v>1384</v>
      </c>
      <c r="E146" s="551"/>
      <c r="F146" s="552">
        <v>0</v>
      </c>
      <c r="G146" s="552"/>
    </row>
    <row r="147" spans="1:7" ht="15.75" hidden="1" thickBot="1" x14ac:dyDescent="0.3">
      <c r="A147" s="502"/>
      <c r="B147" s="377">
        <v>22050108</v>
      </c>
      <c r="C147" s="378" t="s">
        <v>1249</v>
      </c>
      <c r="D147" s="740" t="s">
        <v>1385</v>
      </c>
      <c r="E147" s="551"/>
      <c r="F147" s="552">
        <v>0</v>
      </c>
      <c r="G147" s="552"/>
    </row>
    <row r="148" spans="1:7" ht="15.75" hidden="1" thickBot="1" x14ac:dyDescent="0.3">
      <c r="A148" s="502"/>
      <c r="B148" s="384"/>
      <c r="C148" s="385" t="s">
        <v>1250</v>
      </c>
      <c r="D148" s="741">
        <v>0</v>
      </c>
      <c r="E148" s="559">
        <f>SUM(E141:E147)</f>
        <v>0</v>
      </c>
      <c r="F148" s="560">
        <v>0</v>
      </c>
      <c r="G148" s="560"/>
    </row>
    <row r="149" spans="1:7" ht="15.75" hidden="1" thickBot="1" x14ac:dyDescent="0.3">
      <c r="A149" s="502"/>
      <c r="B149" s="373">
        <v>22050200</v>
      </c>
      <c r="C149" s="374" t="s">
        <v>82</v>
      </c>
      <c r="D149" s="740"/>
      <c r="E149" s="743"/>
      <c r="F149" s="552"/>
      <c r="G149" s="552"/>
    </row>
    <row r="150" spans="1:7" s="493" customFormat="1" ht="15.75" hidden="1" thickBot="1" x14ac:dyDescent="0.25">
      <c r="A150" s="509"/>
      <c r="B150" s="377">
        <v>22050201</v>
      </c>
      <c r="C150" s="378" t="s">
        <v>82</v>
      </c>
      <c r="D150" s="740" t="s">
        <v>1386</v>
      </c>
      <c r="E150" s="551"/>
      <c r="F150" s="552">
        <v>0</v>
      </c>
      <c r="G150" s="552"/>
    </row>
    <row r="151" spans="1:7" ht="15.75" hidden="1" thickBot="1" x14ac:dyDescent="0.3">
      <c r="A151" s="502"/>
      <c r="B151" s="384"/>
      <c r="C151" s="385" t="s">
        <v>1251</v>
      </c>
      <c r="D151" s="741">
        <v>0</v>
      </c>
      <c r="E151" s="559">
        <f>SUM(E150)</f>
        <v>0</v>
      </c>
      <c r="F151" s="560">
        <v>0</v>
      </c>
      <c r="G151" s="560"/>
    </row>
    <row r="152" spans="1:7" s="493" customFormat="1" ht="15.75" hidden="1" thickBot="1" x14ac:dyDescent="0.3">
      <c r="A152" s="509"/>
      <c r="B152" s="373">
        <v>22070000</v>
      </c>
      <c r="C152" s="374" t="s">
        <v>1252</v>
      </c>
      <c r="D152" s="742"/>
      <c r="E152" s="548"/>
      <c r="F152" s="549"/>
      <c r="G152" s="549"/>
    </row>
    <row r="153" spans="1:7" s="493" customFormat="1" ht="15.75" hidden="1" thickBot="1" x14ac:dyDescent="0.3">
      <c r="A153" s="509"/>
      <c r="B153" s="373">
        <v>22070100</v>
      </c>
      <c r="C153" s="374" t="s">
        <v>84</v>
      </c>
      <c r="D153" s="742"/>
      <c r="E153" s="548"/>
      <c r="F153" s="549"/>
      <c r="G153" s="549"/>
    </row>
    <row r="154" spans="1:7" s="493" customFormat="1" ht="15.75" hidden="1" thickBot="1" x14ac:dyDescent="0.25">
      <c r="A154" s="509"/>
      <c r="B154" s="377">
        <v>22070101</v>
      </c>
      <c r="C154" s="378" t="s">
        <v>1253</v>
      </c>
      <c r="D154" s="740" t="s">
        <v>1387</v>
      </c>
      <c r="E154" s="551"/>
      <c r="F154" s="552">
        <v>0</v>
      </c>
      <c r="G154" s="552"/>
    </row>
    <row r="155" spans="1:7" s="493" customFormat="1" ht="15.75" hidden="1" thickBot="1" x14ac:dyDescent="0.25">
      <c r="A155" s="509"/>
      <c r="B155" s="377">
        <v>22070102</v>
      </c>
      <c r="C155" s="378" t="s">
        <v>1254</v>
      </c>
      <c r="D155" s="740" t="s">
        <v>1388</v>
      </c>
      <c r="E155" s="551"/>
      <c r="F155" s="552">
        <v>0</v>
      </c>
      <c r="G155" s="552"/>
    </row>
    <row r="156" spans="1:7" s="493" customFormat="1" ht="15.75" hidden="1" thickBot="1" x14ac:dyDescent="0.25">
      <c r="A156" s="509"/>
      <c r="B156" s="377">
        <v>22070103</v>
      </c>
      <c r="C156" s="378" t="s">
        <v>1255</v>
      </c>
      <c r="D156" s="740" t="s">
        <v>1389</v>
      </c>
      <c r="E156" s="551"/>
      <c r="F156" s="552">
        <v>0</v>
      </c>
      <c r="G156" s="552"/>
    </row>
    <row r="157" spans="1:7" ht="15.75" hidden="1" thickBot="1" x14ac:dyDescent="0.3">
      <c r="A157" s="502"/>
      <c r="B157" s="377">
        <v>22070104</v>
      </c>
      <c r="C157" s="378" t="s">
        <v>1256</v>
      </c>
      <c r="D157" s="740" t="s">
        <v>1390</v>
      </c>
      <c r="E157" s="551"/>
      <c r="F157" s="552">
        <v>0</v>
      </c>
      <c r="G157" s="552"/>
    </row>
    <row r="158" spans="1:7" ht="15.75" hidden="1" thickBot="1" x14ac:dyDescent="0.3">
      <c r="A158" s="502"/>
      <c r="B158" s="384"/>
      <c r="C158" s="385" t="s">
        <v>1257</v>
      </c>
      <c r="D158" s="741">
        <v>0</v>
      </c>
      <c r="E158" s="559">
        <f>SUM(E154:E157)</f>
        <v>0</v>
      </c>
      <c r="F158" s="560">
        <v>0</v>
      </c>
      <c r="G158" s="560"/>
    </row>
    <row r="159" spans="1:7" ht="15.75" hidden="1" thickBot="1" x14ac:dyDescent="0.3">
      <c r="A159" s="502"/>
      <c r="B159" s="373">
        <v>22080000</v>
      </c>
      <c r="C159" s="374" t="s">
        <v>86</v>
      </c>
      <c r="D159" s="742"/>
      <c r="E159" s="548"/>
      <c r="F159" s="549"/>
      <c r="G159" s="549"/>
    </row>
    <row r="160" spans="1:7" s="493" customFormat="1" ht="15.75" hidden="1" thickBot="1" x14ac:dyDescent="0.3">
      <c r="A160" s="509"/>
      <c r="B160" s="373">
        <v>22080100</v>
      </c>
      <c r="C160" s="374" t="s">
        <v>86</v>
      </c>
      <c r="D160" s="742"/>
      <c r="E160" s="548"/>
      <c r="F160" s="549"/>
      <c r="G160" s="549"/>
    </row>
    <row r="161" spans="1:7" s="493" customFormat="1" ht="15.75" hidden="1" thickBot="1" x14ac:dyDescent="0.25">
      <c r="A161" s="509"/>
      <c r="B161" s="377">
        <v>22080101</v>
      </c>
      <c r="C161" s="378" t="s">
        <v>1258</v>
      </c>
      <c r="D161" s="740" t="s">
        <v>1391</v>
      </c>
      <c r="E161" s="551"/>
      <c r="F161" s="552">
        <v>0</v>
      </c>
      <c r="G161" s="552"/>
    </row>
    <row r="162" spans="1:7" ht="15.75" hidden="1" thickBot="1" x14ac:dyDescent="0.3">
      <c r="A162" s="502"/>
      <c r="B162" s="377">
        <v>22080102</v>
      </c>
      <c r="C162" s="378" t="s">
        <v>1259</v>
      </c>
      <c r="D162" s="740" t="s">
        <v>1392</v>
      </c>
      <c r="E162" s="551"/>
      <c r="F162" s="552">
        <v>0</v>
      </c>
      <c r="G162" s="552"/>
    </row>
    <row r="163" spans="1:7" ht="15.75" hidden="1" thickBot="1" x14ac:dyDescent="0.3">
      <c r="A163" s="502"/>
      <c r="B163" s="384"/>
      <c r="C163" s="385" t="s">
        <v>1260</v>
      </c>
      <c r="D163" s="741">
        <v>0</v>
      </c>
      <c r="E163" s="559">
        <f>SUM(E161:E162)</f>
        <v>0</v>
      </c>
      <c r="F163" s="560">
        <v>0</v>
      </c>
      <c r="G163" s="560"/>
    </row>
    <row r="164" spans="1:7" ht="15.75" hidden="1" thickBot="1" x14ac:dyDescent="0.3">
      <c r="A164" s="502"/>
      <c r="B164" s="373">
        <v>23000000</v>
      </c>
      <c r="C164" s="374" t="s">
        <v>1261</v>
      </c>
      <c r="D164" s="742"/>
      <c r="E164" s="548"/>
      <c r="F164" s="549"/>
      <c r="G164" s="549"/>
    </row>
    <row r="165" spans="1:7" s="493" customFormat="1" ht="15.75" hidden="1" thickBot="1" x14ac:dyDescent="0.3">
      <c r="A165" s="509"/>
      <c r="B165" s="373">
        <v>23040000</v>
      </c>
      <c r="C165" s="374" t="s">
        <v>1261</v>
      </c>
      <c r="D165" s="742"/>
      <c r="E165" s="548"/>
      <c r="F165" s="549"/>
      <c r="G165" s="549"/>
    </row>
    <row r="166" spans="1:7" s="493" customFormat="1" ht="15.75" hidden="1" thickBot="1" x14ac:dyDescent="0.3">
      <c r="A166" s="509"/>
      <c r="B166" s="373">
        <v>23040100</v>
      </c>
      <c r="C166" s="374" t="s">
        <v>88</v>
      </c>
      <c r="D166" s="742"/>
      <c r="E166" s="548"/>
      <c r="F166" s="549"/>
      <c r="G166" s="549"/>
    </row>
    <row r="167" spans="1:7" ht="15.75" hidden="1" thickBot="1" x14ac:dyDescent="0.3">
      <c r="A167" s="502"/>
      <c r="B167" s="377">
        <v>23040101</v>
      </c>
      <c r="C167" s="378" t="s">
        <v>1262</v>
      </c>
      <c r="D167" s="740" t="s">
        <v>1393</v>
      </c>
      <c r="E167" s="551"/>
      <c r="F167" s="552">
        <v>0</v>
      </c>
      <c r="G167" s="552"/>
    </row>
    <row r="168" spans="1:7" ht="15.75" hidden="1" thickBot="1" x14ac:dyDescent="0.3">
      <c r="A168" s="502"/>
      <c r="B168" s="377">
        <v>23040102</v>
      </c>
      <c r="C168" s="378" t="s">
        <v>1263</v>
      </c>
      <c r="D168" s="740" t="s">
        <v>1394</v>
      </c>
      <c r="E168" s="551"/>
      <c r="F168" s="552">
        <v>0</v>
      </c>
      <c r="G168" s="552"/>
    </row>
    <row r="169" spans="1:7" s="493" customFormat="1" ht="15.75" hidden="1" thickBot="1" x14ac:dyDescent="0.25">
      <c r="A169" s="509"/>
      <c r="B169" s="377">
        <v>23040103</v>
      </c>
      <c r="C169" s="378" t="s">
        <v>1264</v>
      </c>
      <c r="D169" s="740" t="s">
        <v>1395</v>
      </c>
      <c r="E169" s="551"/>
      <c r="F169" s="552">
        <v>0</v>
      </c>
      <c r="G169" s="552"/>
    </row>
    <row r="170" spans="1:7" ht="15.75" hidden="1" thickBot="1" x14ac:dyDescent="0.3">
      <c r="A170" s="502"/>
      <c r="B170" s="377">
        <v>23040104</v>
      </c>
      <c r="C170" s="378" t="s">
        <v>1265</v>
      </c>
      <c r="D170" s="740" t="s">
        <v>1396</v>
      </c>
      <c r="E170" s="551"/>
      <c r="F170" s="552">
        <v>0</v>
      </c>
      <c r="G170" s="552"/>
    </row>
    <row r="171" spans="1:7" ht="15.75" hidden="1" thickBot="1" x14ac:dyDescent="0.3">
      <c r="A171" s="502"/>
      <c r="B171" s="377">
        <v>23040105</v>
      </c>
      <c r="C171" s="378" t="s">
        <v>1266</v>
      </c>
      <c r="D171" s="740" t="s">
        <v>1397</v>
      </c>
      <c r="E171" s="551"/>
      <c r="F171" s="552">
        <v>0</v>
      </c>
      <c r="G171" s="552"/>
    </row>
    <row r="172" spans="1:7" ht="15.75" hidden="1" thickBot="1" x14ac:dyDescent="0.3">
      <c r="A172" s="502"/>
      <c r="B172" s="384"/>
      <c r="C172" s="385" t="s">
        <v>1267</v>
      </c>
      <c r="D172" s="741">
        <v>0</v>
      </c>
      <c r="E172" s="559">
        <f>SUM(E167:E171)</f>
        <v>0</v>
      </c>
      <c r="F172" s="560">
        <v>0</v>
      </c>
      <c r="G172" s="560"/>
    </row>
    <row r="173" spans="1:7" ht="15.75" hidden="1" thickBot="1" x14ac:dyDescent="0.3">
      <c r="A173" s="502"/>
      <c r="B173" s="373">
        <v>23050000</v>
      </c>
      <c r="C173" s="374" t="s">
        <v>1407</v>
      </c>
      <c r="D173" s="742"/>
      <c r="E173" s="548"/>
      <c r="F173" s="549"/>
      <c r="G173" s="549"/>
    </row>
    <row r="174" spans="1:7" s="493" customFormat="1" ht="15.75" hidden="1" thickBot="1" x14ac:dyDescent="0.3">
      <c r="A174" s="509"/>
      <c r="B174" s="373">
        <v>23050100</v>
      </c>
      <c r="C174" s="374" t="s">
        <v>1407</v>
      </c>
      <c r="D174" s="742"/>
      <c r="E174" s="548"/>
      <c r="F174" s="549"/>
      <c r="G174" s="549"/>
    </row>
    <row r="175" spans="1:7" s="493" customFormat="1" ht="15.75" hidden="1" thickBot="1" x14ac:dyDescent="0.25">
      <c r="A175" s="509"/>
      <c r="B175" s="377">
        <v>23050101</v>
      </c>
      <c r="C175" s="378" t="s">
        <v>1276</v>
      </c>
      <c r="D175" s="740" t="s">
        <v>1398</v>
      </c>
      <c r="E175" s="551"/>
      <c r="F175" s="552">
        <v>0</v>
      </c>
      <c r="G175" s="552"/>
    </row>
    <row r="176" spans="1:7" ht="15.75" hidden="1" thickBot="1" x14ac:dyDescent="0.3">
      <c r="A176" s="502"/>
      <c r="B176" s="377">
        <v>23050102</v>
      </c>
      <c r="C176" s="378" t="s">
        <v>1269</v>
      </c>
      <c r="D176" s="740" t="s">
        <v>1399</v>
      </c>
      <c r="E176" s="551"/>
      <c r="F176" s="552">
        <v>0</v>
      </c>
      <c r="G176" s="552"/>
    </row>
    <row r="177" spans="1:7" ht="15.75" hidden="1" thickBot="1" x14ac:dyDescent="0.3">
      <c r="A177" s="502"/>
      <c r="B177" s="377">
        <v>23050103</v>
      </c>
      <c r="C177" s="378" t="s">
        <v>1270</v>
      </c>
      <c r="D177" s="740" t="s">
        <v>1400</v>
      </c>
      <c r="E177" s="551"/>
      <c r="F177" s="552">
        <v>0</v>
      </c>
      <c r="G177" s="552"/>
    </row>
    <row r="178" spans="1:7" ht="15.75" hidden="1" thickBot="1" x14ac:dyDescent="0.3">
      <c r="A178" s="502"/>
      <c r="B178" s="377">
        <v>23050104</v>
      </c>
      <c r="C178" s="378" t="s">
        <v>1271</v>
      </c>
      <c r="D178" s="740" t="s">
        <v>1401</v>
      </c>
      <c r="E178" s="551"/>
      <c r="F178" s="552">
        <v>0</v>
      </c>
      <c r="G178" s="552"/>
    </row>
    <row r="179" spans="1:7" ht="15.75" hidden="1" thickBot="1" x14ac:dyDescent="0.3">
      <c r="A179" s="502"/>
      <c r="B179" s="377">
        <v>23050105</v>
      </c>
      <c r="C179" s="378" t="s">
        <v>1215</v>
      </c>
      <c r="D179" s="740" t="s">
        <v>1402</v>
      </c>
      <c r="E179" s="551"/>
      <c r="F179" s="552">
        <v>0</v>
      </c>
      <c r="G179" s="552"/>
    </row>
    <row r="180" spans="1:7" ht="15.75" hidden="1" thickBot="1" x14ac:dyDescent="0.3">
      <c r="A180" s="502"/>
      <c r="B180" s="384"/>
      <c r="C180" s="385" t="s">
        <v>1272</v>
      </c>
      <c r="D180" s="741"/>
      <c r="E180" s="559">
        <f>SUM(E175:E179)</f>
        <v>0</v>
      </c>
      <c r="F180" s="560">
        <v>0</v>
      </c>
      <c r="G180" s="560"/>
    </row>
    <row r="181" spans="1:7" ht="19.5" thickBot="1" x14ac:dyDescent="0.35">
      <c r="A181" s="502"/>
      <c r="B181" s="398"/>
      <c r="C181" s="399" t="s">
        <v>1273</v>
      </c>
      <c r="D181" s="399"/>
      <c r="E181" s="571">
        <f>E180+E172+E163+E158+E151+E148+E138+E134+E124+E113+E97+E88+E80+E69+E60+E56+E41+E26+E14</f>
        <v>80000000</v>
      </c>
      <c r="F181" s="571">
        <f>F180+F172+F163+F158+F151+F148+F138+F134+F124+F113+F97+F88+F80+F69+F60+F56+F41+F26+F14</f>
        <v>144305530</v>
      </c>
      <c r="G181" s="571"/>
    </row>
    <row r="182" spans="1:7" x14ac:dyDescent="0.25">
      <c r="A182" s="486"/>
      <c r="B182" s="543"/>
      <c r="C182" s="544"/>
      <c r="D182" s="486"/>
      <c r="E182" s="486"/>
      <c r="F182" s="486"/>
    </row>
  </sheetData>
  <mergeCells count="5">
    <mergeCell ref="B1:F1"/>
    <mergeCell ref="B2:F2"/>
    <mergeCell ref="B4:F4"/>
    <mergeCell ref="B5:B6"/>
    <mergeCell ref="C5:C6"/>
  </mergeCells>
  <pageMargins left="0.98" right="0.3" top="0.37" bottom="0.36" header="0.17" footer="0.17"/>
  <pageSetup paperSize="9" scale="67" fitToHeight="0" orientation="portrait" r:id="rId1"/>
  <headerFooter>
    <oddFooter>&amp;C&amp;"Rockwell,Bold"&amp;14&amp;P</oddFooter>
  </headerFooter>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B1:G182"/>
  <sheetViews>
    <sheetView view="pageBreakPreview" zoomScale="84" zoomScaleSheetLayoutView="84" workbookViewId="0">
      <pane xSplit="2" ySplit="6" topLeftCell="C84"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1069</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hidden="1" x14ac:dyDescent="0.25">
      <c r="B9" s="373">
        <v>22020100</v>
      </c>
      <c r="C9" s="374" t="s">
        <v>54</v>
      </c>
      <c r="D9" s="739"/>
      <c r="E9" s="548"/>
      <c r="F9" s="549"/>
      <c r="G9" s="549"/>
    </row>
    <row r="10" spans="2:7" hidden="1" x14ac:dyDescent="0.25">
      <c r="B10" s="377">
        <v>22020101</v>
      </c>
      <c r="C10" s="378" t="s">
        <v>1123</v>
      </c>
      <c r="D10" s="740" t="str">
        <f>B10&amp;" - "&amp;C10</f>
        <v>22020101 - LOCAL TRAVEL &amp; TRANSPORT: TRAINING</v>
      </c>
      <c r="E10" s="551"/>
      <c r="F10" s="552">
        <v>0</v>
      </c>
      <c r="G10" s="552"/>
    </row>
    <row r="11" spans="2:7" hidden="1" x14ac:dyDescent="0.25">
      <c r="B11" s="377">
        <v>22020102</v>
      </c>
      <c r="C11" s="378" t="s">
        <v>1124</v>
      </c>
      <c r="D11" s="740" t="str">
        <f>B11&amp;" - "&amp;C11</f>
        <v>22020102 - LOCAL TRAVEL &amp; TRANSPORT: OTHERS</v>
      </c>
      <c r="E11" s="551"/>
      <c r="F11" s="552">
        <v>0</v>
      </c>
      <c r="G11" s="552"/>
    </row>
    <row r="12" spans="2:7" hidden="1" x14ac:dyDescent="0.25">
      <c r="B12" s="377">
        <v>22020103</v>
      </c>
      <c r="C12" s="378" t="s">
        <v>1125</v>
      </c>
      <c r="D12" s="740" t="str">
        <f>B12&amp;" - "&amp;C12</f>
        <v>22020103 - INTERNATIONAL TRAVEL &amp; TRANSPORT: TRAINING</v>
      </c>
      <c r="E12" s="551"/>
      <c r="F12" s="552">
        <v>0</v>
      </c>
      <c r="G12" s="552"/>
    </row>
    <row r="13" spans="2:7" hidden="1" x14ac:dyDescent="0.25">
      <c r="B13" s="377">
        <v>22020104</v>
      </c>
      <c r="C13" s="378" t="s">
        <v>1126</v>
      </c>
      <c r="D13" s="740" t="str">
        <f>B13&amp;" - "&amp;C13</f>
        <v>22020104 - INTERNATIONAL TRAVEL &amp; TRANSPORT: OTHERS</v>
      </c>
      <c r="E13" s="551"/>
      <c r="F13" s="552">
        <v>0</v>
      </c>
      <c r="G13" s="552"/>
    </row>
    <row r="14" spans="2:7" ht="15.75" hidden="1" thickBot="1" x14ac:dyDescent="0.3">
      <c r="B14" s="384"/>
      <c r="C14" s="385" t="s">
        <v>1127</v>
      </c>
      <c r="D14" s="741">
        <f>SUM(D10:D13)</f>
        <v>0</v>
      </c>
      <c r="E14" s="559">
        <f>SUM(E10:E13)</f>
        <v>0</v>
      </c>
      <c r="F14" s="560">
        <f>SUM(F10:F13)</f>
        <v>0</v>
      </c>
      <c r="G14" s="560"/>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ht="15.75" thickBot="1" x14ac:dyDescent="0.3">
      <c r="B17" s="377">
        <v>22020202</v>
      </c>
      <c r="C17" s="378" t="s">
        <v>1129</v>
      </c>
      <c r="D17" s="740" t="str">
        <f t="shared" si="0"/>
        <v>22020202 - TELEPHONE CHARGES</v>
      </c>
      <c r="E17" s="551">
        <v>262090</v>
      </c>
      <c r="F17" s="552">
        <v>360000</v>
      </c>
      <c r="G17" s="552"/>
    </row>
    <row r="18" spans="2:7" ht="15.75" hidden="1" thickBot="1" x14ac:dyDescent="0.3">
      <c r="B18" s="377">
        <v>22020203</v>
      </c>
      <c r="C18" s="378" t="s">
        <v>1130</v>
      </c>
      <c r="D18" s="740" t="str">
        <f t="shared" si="0"/>
        <v>22020203 - INTERNET ACCESS CHARGES</v>
      </c>
      <c r="E18" s="551"/>
      <c r="F18" s="552">
        <v>0</v>
      </c>
      <c r="G18" s="552"/>
    </row>
    <row r="19" spans="2:7" ht="15.75" hidden="1" thickBot="1" x14ac:dyDescent="0.3">
      <c r="B19" s="377">
        <v>22020204</v>
      </c>
      <c r="C19" s="378" t="s">
        <v>1131</v>
      </c>
      <c r="D19" s="740" t="str">
        <f t="shared" si="0"/>
        <v>22020204 - SATELLITE BROADCASTING ACCESS CHARGES</v>
      </c>
      <c r="E19" s="551"/>
      <c r="F19" s="552">
        <v>0</v>
      </c>
      <c r="G19" s="552"/>
    </row>
    <row r="20" spans="2:7" ht="15.75" hidden="1" thickBot="1" x14ac:dyDescent="0.3">
      <c r="B20" s="377">
        <v>22020205</v>
      </c>
      <c r="C20" s="378" t="s">
        <v>1132</v>
      </c>
      <c r="D20" s="740" t="str">
        <f t="shared" si="0"/>
        <v>22020205 - WATER RATES</v>
      </c>
      <c r="E20" s="551"/>
      <c r="F20" s="552">
        <v>0</v>
      </c>
      <c r="G20" s="552"/>
    </row>
    <row r="21" spans="2:7" ht="15.75" hidden="1" thickBot="1" x14ac:dyDescent="0.3">
      <c r="B21" s="377">
        <v>22020206</v>
      </c>
      <c r="C21" s="378" t="s">
        <v>1133</v>
      </c>
      <c r="D21" s="740" t="str">
        <f t="shared" si="0"/>
        <v>22020206 - SEWAGE CHARGES</v>
      </c>
      <c r="E21" s="551"/>
      <c r="F21" s="552">
        <v>0</v>
      </c>
      <c r="G21" s="552"/>
    </row>
    <row r="22" spans="2:7" ht="15.75" hidden="1" thickBot="1" x14ac:dyDescent="0.3">
      <c r="B22" s="377">
        <v>22020207</v>
      </c>
      <c r="C22" s="378" t="s">
        <v>1134</v>
      </c>
      <c r="D22" s="740" t="str">
        <f t="shared" si="0"/>
        <v>22020207 - LEASED COMMUNICATION LINES(S)</v>
      </c>
      <c r="E22" s="551"/>
      <c r="F22" s="552">
        <v>0</v>
      </c>
      <c r="G22" s="552"/>
    </row>
    <row r="23" spans="2:7" ht="15.75" hidden="1" thickBot="1" x14ac:dyDescent="0.3">
      <c r="B23" s="377">
        <v>22020208</v>
      </c>
      <c r="C23" s="378" t="s">
        <v>1135</v>
      </c>
      <c r="D23" s="740" t="str">
        <f t="shared" si="0"/>
        <v>22020208 - MULTI YEAR TARIFF ORDER</v>
      </c>
      <c r="E23" s="551"/>
      <c r="F23" s="552">
        <v>0</v>
      </c>
      <c r="G23" s="552"/>
    </row>
    <row r="24" spans="2:7" ht="15.75" hidden="1" thickBot="1" x14ac:dyDescent="0.3">
      <c r="B24" s="377">
        <v>22020209</v>
      </c>
      <c r="C24" s="378" t="s">
        <v>1136</v>
      </c>
      <c r="D24" s="740" t="str">
        <f t="shared" si="0"/>
        <v>22020209 - INTERACTIVE LEARNING NETWORK</v>
      </c>
      <c r="E24" s="551"/>
      <c r="F24" s="552">
        <v>0</v>
      </c>
      <c r="G24" s="552"/>
    </row>
    <row r="25" spans="2:7" ht="15.75" hidden="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262090</v>
      </c>
      <c r="F26" s="560">
        <f>SUM(F16:F25)</f>
        <v>360000</v>
      </c>
      <c r="G26" s="560"/>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436810</v>
      </c>
      <c r="F28" s="552">
        <v>600000</v>
      </c>
      <c r="G28" s="552"/>
    </row>
    <row r="29" spans="2:7" hidden="1" x14ac:dyDescent="0.25">
      <c r="B29" s="377">
        <v>22020302</v>
      </c>
      <c r="C29" s="378" t="s">
        <v>1140</v>
      </c>
      <c r="D29" s="740" t="str">
        <f t="shared" si="1"/>
        <v>22020302 - BOOKS</v>
      </c>
      <c r="E29" s="551"/>
      <c r="F29" s="552">
        <v>0</v>
      </c>
      <c r="G29" s="552"/>
    </row>
    <row r="30" spans="2:7" hidden="1" x14ac:dyDescent="0.25">
      <c r="B30" s="377">
        <v>22020303</v>
      </c>
      <c r="C30" s="378" t="s">
        <v>1141</v>
      </c>
      <c r="D30" s="740" t="str">
        <f t="shared" si="1"/>
        <v>22020303 - NEWSPAPERS</v>
      </c>
      <c r="E30" s="551"/>
      <c r="F30" s="552">
        <v>0</v>
      </c>
      <c r="G30" s="552"/>
    </row>
    <row r="31" spans="2:7" hidden="1" x14ac:dyDescent="0.25">
      <c r="B31" s="377">
        <v>22020304</v>
      </c>
      <c r="C31" s="378" t="s">
        <v>1142</v>
      </c>
      <c r="D31" s="740" t="str">
        <f t="shared" si="1"/>
        <v>22020304 - MAGAZINES &amp; PERIODICALS</v>
      </c>
      <c r="E31" s="551"/>
      <c r="F31" s="552">
        <v>0</v>
      </c>
      <c r="G31" s="552"/>
    </row>
    <row r="32" spans="2:7" ht="15.75" thickBot="1" x14ac:dyDescent="0.3">
      <c r="B32" s="377">
        <v>22020305</v>
      </c>
      <c r="C32" s="378" t="s">
        <v>1143</v>
      </c>
      <c r="D32" s="740" t="str">
        <f t="shared" si="1"/>
        <v>22020305 - PRINTING OF NON SECURITY DOCUMENTS</v>
      </c>
      <c r="E32" s="551">
        <v>109200</v>
      </c>
      <c r="F32" s="552">
        <v>150000</v>
      </c>
      <c r="G32" s="552"/>
    </row>
    <row r="33" spans="2:7" ht="15.75" hidden="1" thickBot="1" x14ac:dyDescent="0.3">
      <c r="B33" s="377">
        <v>22020306</v>
      </c>
      <c r="C33" s="378" t="s">
        <v>1144</v>
      </c>
      <c r="D33" s="740" t="str">
        <f t="shared" si="1"/>
        <v>22020306 - PRINTING OF SECURITY DOCUMENTS</v>
      </c>
      <c r="E33" s="551"/>
      <c r="F33" s="552">
        <v>0</v>
      </c>
      <c r="G33" s="552"/>
    </row>
    <row r="34" spans="2:7" ht="15.75" hidden="1" thickBot="1" x14ac:dyDescent="0.3">
      <c r="B34" s="377">
        <v>22020307</v>
      </c>
      <c r="C34" s="378" t="s">
        <v>1145</v>
      </c>
      <c r="D34" s="740" t="str">
        <f t="shared" si="1"/>
        <v>22020307 - DRUGS/LABORATORY/MEDICAL SUPPLIES</v>
      </c>
      <c r="E34" s="551"/>
      <c r="F34" s="552">
        <v>0</v>
      </c>
      <c r="G34" s="552"/>
    </row>
    <row r="35" spans="2:7" ht="15.75" hidden="1" thickBot="1" x14ac:dyDescent="0.3">
      <c r="B35" s="377">
        <v>22020308</v>
      </c>
      <c r="C35" s="378" t="s">
        <v>1146</v>
      </c>
      <c r="D35" s="740" t="str">
        <f t="shared" si="1"/>
        <v>22020308 - FIELD &amp; CAMPING MATERIALS SUPPLIES</v>
      </c>
      <c r="E35" s="551"/>
      <c r="F35" s="552">
        <v>0</v>
      </c>
      <c r="G35" s="552"/>
    </row>
    <row r="36" spans="2:7" ht="15.75" hidden="1" thickBot="1" x14ac:dyDescent="0.3">
      <c r="B36" s="377">
        <v>22020309</v>
      </c>
      <c r="C36" s="378" t="s">
        <v>1147</v>
      </c>
      <c r="D36" s="740" t="str">
        <f t="shared" si="1"/>
        <v>22020309 - UNIFORMS &amp; OTHER CLOTHING</v>
      </c>
      <c r="E36" s="551"/>
      <c r="F36" s="552">
        <v>0</v>
      </c>
      <c r="G36" s="552"/>
    </row>
    <row r="37" spans="2:7" ht="15.75" hidden="1" thickBot="1" x14ac:dyDescent="0.3">
      <c r="B37" s="377">
        <v>22020310</v>
      </c>
      <c r="C37" s="378" t="s">
        <v>1148</v>
      </c>
      <c r="D37" s="740" t="str">
        <f t="shared" si="1"/>
        <v>22020310 - TEACHING AIDS / INSTRUCTION MATERIALS</v>
      </c>
      <c r="E37" s="551"/>
      <c r="F37" s="552">
        <v>0</v>
      </c>
      <c r="G37" s="552"/>
    </row>
    <row r="38" spans="2:7" ht="15.75" hidden="1" thickBot="1" x14ac:dyDescent="0.3">
      <c r="B38" s="377">
        <v>22020311</v>
      </c>
      <c r="C38" s="378" t="s">
        <v>1149</v>
      </c>
      <c r="D38" s="740" t="str">
        <f t="shared" si="1"/>
        <v>22020311 - FOOD STUFF / CATERING MATERIALS SUPPLIES</v>
      </c>
      <c r="E38" s="551"/>
      <c r="F38" s="552">
        <v>0</v>
      </c>
      <c r="G38" s="552"/>
    </row>
    <row r="39" spans="2:7" ht="15.75" hidden="1" thickBot="1" x14ac:dyDescent="0.3">
      <c r="B39" s="377">
        <v>22020312</v>
      </c>
      <c r="C39" s="378" t="s">
        <v>1150</v>
      </c>
      <c r="D39" s="740" t="str">
        <f t="shared" si="1"/>
        <v>22020312 - PRODUCTION, PUBLICATION AND CIRCULATION OF ANNUAL FINANCIAL STATEMENTS</v>
      </c>
      <c r="E39" s="551"/>
      <c r="F39" s="552">
        <v>0</v>
      </c>
      <c r="G39" s="552"/>
    </row>
    <row r="40" spans="2:7" ht="15.75" hidden="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546010</v>
      </c>
      <c r="F41" s="560">
        <f>SUM(F28:F40)</f>
        <v>750000</v>
      </c>
      <c r="G41" s="560"/>
    </row>
    <row r="42" spans="2:7" x14ac:dyDescent="0.25">
      <c r="B42" s="373">
        <v>22020400</v>
      </c>
      <c r="C42" s="374" t="s">
        <v>60</v>
      </c>
      <c r="D42" s="742"/>
      <c r="E42" s="548"/>
      <c r="F42" s="549"/>
      <c r="G42" s="549"/>
    </row>
    <row r="43" spans="2:7" hidden="1" x14ac:dyDescent="0.25">
      <c r="B43" s="377">
        <v>22020401</v>
      </c>
      <c r="C43" s="378" t="s">
        <v>1153</v>
      </c>
      <c r="D43" s="740" t="str">
        <f t="shared" ref="D43:D55" si="2">B43&amp;" - "&amp;C43</f>
        <v>22020401 - MAINTENANCE OF MOTOR VEHICLE / TRANSPORT EQUIPMENT</v>
      </c>
      <c r="E43" s="551"/>
      <c r="F43" s="552">
        <v>0</v>
      </c>
      <c r="G43" s="552"/>
    </row>
    <row r="44" spans="2:7" hidden="1" x14ac:dyDescent="0.25">
      <c r="B44" s="377">
        <v>22020402</v>
      </c>
      <c r="C44" s="378" t="s">
        <v>1154</v>
      </c>
      <c r="D44" s="740" t="str">
        <f t="shared" si="2"/>
        <v xml:space="preserve">22020402 - MAINTENANCE OF OFFICE FURNITURE </v>
      </c>
      <c r="E44" s="551"/>
      <c r="F44" s="552">
        <v>0</v>
      </c>
      <c r="G44" s="552"/>
    </row>
    <row r="45" spans="2:7" hidden="1" x14ac:dyDescent="0.25">
      <c r="B45" s="377">
        <v>22020403</v>
      </c>
      <c r="C45" s="378" t="s">
        <v>1155</v>
      </c>
      <c r="D45" s="740" t="str">
        <f t="shared" si="2"/>
        <v>22020403 - MAINTENANCE OF OFFICE BUILDING / RESIDENTIAL QTRS</v>
      </c>
      <c r="E45" s="551"/>
      <c r="F45" s="552">
        <v>0</v>
      </c>
      <c r="G45" s="552"/>
    </row>
    <row r="46" spans="2:7" hidden="1" x14ac:dyDescent="0.25">
      <c r="B46" s="377">
        <v>22020404</v>
      </c>
      <c r="C46" s="378" t="s">
        <v>1156</v>
      </c>
      <c r="D46" s="740" t="str">
        <f t="shared" si="2"/>
        <v>22020404 - MAINTENANCE OF OFFICE / IT EQUIPMENTS</v>
      </c>
      <c r="E46" s="551"/>
      <c r="F46" s="552">
        <v>0</v>
      </c>
      <c r="G46" s="552"/>
    </row>
    <row r="47" spans="2:7" ht="15.75" thickBot="1" x14ac:dyDescent="0.3">
      <c r="B47" s="377">
        <v>22020405</v>
      </c>
      <c r="C47" s="378" t="s">
        <v>1157</v>
      </c>
      <c r="D47" s="740" t="str">
        <f t="shared" si="2"/>
        <v>22020405 - MAINTENANCE OF PLANTS/GENERATORS</v>
      </c>
      <c r="E47" s="551">
        <v>218400</v>
      </c>
      <c r="F47" s="552">
        <v>300000</v>
      </c>
      <c r="G47" s="552"/>
    </row>
    <row r="48" spans="2:7" ht="15.75" hidden="1" thickBot="1" x14ac:dyDescent="0.3">
      <c r="B48" s="377">
        <v>22020406</v>
      </c>
      <c r="C48" s="378" t="s">
        <v>1158</v>
      </c>
      <c r="D48" s="740" t="str">
        <f t="shared" si="2"/>
        <v>22020406 - OTHER MAINTENANCE SERVICES</v>
      </c>
      <c r="E48" s="551">
        <v>0</v>
      </c>
      <c r="F48" s="552">
        <v>0</v>
      </c>
      <c r="G48" s="552"/>
    </row>
    <row r="49" spans="2:7" ht="15.75" hidden="1" thickBot="1" x14ac:dyDescent="0.3">
      <c r="B49" s="377">
        <v>22020407</v>
      </c>
      <c r="C49" s="378" t="s">
        <v>1159</v>
      </c>
      <c r="D49" s="740" t="str">
        <f t="shared" si="2"/>
        <v>22020407 - MAINTENANCE OF AIRCRAFTS</v>
      </c>
      <c r="E49" s="551">
        <v>0</v>
      </c>
      <c r="F49" s="552">
        <v>0</v>
      </c>
      <c r="G49" s="552"/>
    </row>
    <row r="50" spans="2:7" ht="15.75" hidden="1" thickBot="1" x14ac:dyDescent="0.3">
      <c r="B50" s="377">
        <v>22020408</v>
      </c>
      <c r="C50" s="378" t="s">
        <v>1161</v>
      </c>
      <c r="D50" s="740" t="str">
        <f t="shared" si="2"/>
        <v>22020408 - MAINTENANCE OF SEA BOATS</v>
      </c>
      <c r="E50" s="551">
        <v>0</v>
      </c>
      <c r="F50" s="552">
        <v>0</v>
      </c>
      <c r="G50" s="552"/>
    </row>
    <row r="51" spans="2:7" ht="15.75" hidden="1" thickBot="1" x14ac:dyDescent="0.3">
      <c r="B51" s="377">
        <v>22020409</v>
      </c>
      <c r="C51" s="378" t="s">
        <v>1162</v>
      </c>
      <c r="D51" s="740" t="str">
        <f t="shared" si="2"/>
        <v>22020409 - MAINTENANCE OF RAILWAY EQUIPMENTS</v>
      </c>
      <c r="E51" s="551">
        <v>0</v>
      </c>
      <c r="F51" s="552">
        <v>0</v>
      </c>
      <c r="G51" s="552"/>
    </row>
    <row r="52" spans="2:7" ht="15.75" hidden="1" thickBot="1" x14ac:dyDescent="0.3">
      <c r="B52" s="377">
        <v>22020410</v>
      </c>
      <c r="C52" s="378" t="s">
        <v>1163</v>
      </c>
      <c r="D52" s="740" t="str">
        <f t="shared" si="2"/>
        <v>22020410 - MAINTENANCE OF STREET LIGHTINGS</v>
      </c>
      <c r="E52" s="551">
        <v>0</v>
      </c>
      <c r="F52" s="552">
        <v>0</v>
      </c>
      <c r="G52" s="552"/>
    </row>
    <row r="53" spans="2:7" ht="15.75" hidden="1" thickBot="1" x14ac:dyDescent="0.3">
      <c r="B53" s="377">
        <v>22020411</v>
      </c>
      <c r="C53" s="378" t="s">
        <v>1164</v>
      </c>
      <c r="D53" s="740" t="str">
        <f t="shared" si="2"/>
        <v>22020411 - MAINTENANCE OF COMMUNICATION EQUIPMENTS</v>
      </c>
      <c r="E53" s="551">
        <v>0</v>
      </c>
      <c r="F53" s="552">
        <v>0</v>
      </c>
      <c r="G53" s="552"/>
    </row>
    <row r="54" spans="2:7" ht="15.75" hidden="1" thickBot="1" x14ac:dyDescent="0.3">
      <c r="B54" s="377">
        <v>22020412</v>
      </c>
      <c r="C54" s="378" t="s">
        <v>1165</v>
      </c>
      <c r="D54" s="740" t="str">
        <f t="shared" si="2"/>
        <v>22020412 - MAINTENANCE OF MARKETS/PUBLIC PLACES</v>
      </c>
      <c r="E54" s="551">
        <v>0</v>
      </c>
      <c r="F54" s="552">
        <v>0</v>
      </c>
      <c r="G54" s="552"/>
    </row>
    <row r="55" spans="2:7" ht="15.75" hidden="1" thickBot="1" x14ac:dyDescent="0.3">
      <c r="B55" s="377">
        <v>22020413</v>
      </c>
      <c r="C55" s="378" t="s">
        <v>1166</v>
      </c>
      <c r="D55" s="740" t="str">
        <f t="shared" si="2"/>
        <v>22020413 - MINOR ROAD MAINTENANCE</v>
      </c>
      <c r="E55" s="551">
        <v>0</v>
      </c>
      <c r="F55" s="552">
        <v>0</v>
      </c>
      <c r="G55" s="552"/>
    </row>
    <row r="56" spans="2:7" ht="15.75" thickBot="1" x14ac:dyDescent="0.3">
      <c r="B56" s="384"/>
      <c r="C56" s="385" t="s">
        <v>1167</v>
      </c>
      <c r="D56" s="741">
        <f>SUM(D43:D55)</f>
        <v>0</v>
      </c>
      <c r="E56" s="559">
        <f>SUM(E43:E55)</f>
        <v>218400</v>
      </c>
      <c r="F56" s="560">
        <f>SUM(F43:F55)</f>
        <v>300000</v>
      </c>
      <c r="G56" s="560"/>
    </row>
    <row r="57" spans="2:7" hidden="1" x14ac:dyDescent="0.25">
      <c r="B57" s="373">
        <v>22020500</v>
      </c>
      <c r="C57" s="374" t="s">
        <v>62</v>
      </c>
      <c r="D57" s="742"/>
      <c r="E57" s="548"/>
      <c r="F57" s="549"/>
      <c r="G57" s="549"/>
    </row>
    <row r="58" spans="2:7" hidden="1" x14ac:dyDescent="0.25">
      <c r="B58" s="377">
        <v>22020501</v>
      </c>
      <c r="C58" s="378" t="s">
        <v>1168</v>
      </c>
      <c r="D58" s="740" t="str">
        <f>B58&amp;" - "&amp;C58</f>
        <v xml:space="preserve">22020501 - LOCAL TRAINING </v>
      </c>
      <c r="E58" s="551"/>
      <c r="F58" s="552">
        <v>0</v>
      </c>
      <c r="G58" s="552"/>
    </row>
    <row r="59" spans="2:7" hidden="1" x14ac:dyDescent="0.25">
      <c r="B59" s="377">
        <v>22020502</v>
      </c>
      <c r="C59" s="378" t="s">
        <v>1169</v>
      </c>
      <c r="D59" s="740" t="str">
        <f>B59&amp;" - "&amp;C59</f>
        <v xml:space="preserve">22020502 - INTERNATIONAL  TRAINING </v>
      </c>
      <c r="E59" s="551"/>
      <c r="F59" s="552">
        <v>0</v>
      </c>
      <c r="G59" s="552"/>
    </row>
    <row r="60" spans="2:7" ht="15.75" hidden="1" thickBot="1" x14ac:dyDescent="0.3">
      <c r="B60" s="384"/>
      <c r="C60" s="385" t="s">
        <v>1170</v>
      </c>
      <c r="D60" s="741">
        <f>SUM(D58:D59)</f>
        <v>0</v>
      </c>
      <c r="E60" s="559">
        <f>SUM(E58:E59)</f>
        <v>0</v>
      </c>
      <c r="F60" s="560">
        <f>SUM(F58:F59)</f>
        <v>0</v>
      </c>
      <c r="G60" s="560"/>
    </row>
    <row r="61" spans="2:7" hidden="1" x14ac:dyDescent="0.25">
      <c r="B61" s="373">
        <v>22020600</v>
      </c>
      <c r="C61" s="374" t="s">
        <v>64</v>
      </c>
      <c r="D61" s="742"/>
      <c r="E61" s="548"/>
      <c r="F61" s="549"/>
      <c r="G61" s="549"/>
    </row>
    <row r="62" spans="2:7" hidden="1" x14ac:dyDescent="0.25">
      <c r="B62" s="377">
        <v>22020601</v>
      </c>
      <c r="C62" s="378" t="s">
        <v>1171</v>
      </c>
      <c r="D62" s="740" t="str">
        <f t="shared" ref="D62:D68" si="3">B62&amp;" - "&amp;C62</f>
        <v>22020601 - SECURITY SERVICES</v>
      </c>
      <c r="E62" s="551"/>
      <c r="F62" s="552">
        <v>0</v>
      </c>
      <c r="G62" s="552"/>
    </row>
    <row r="63" spans="2:7" hidden="1" x14ac:dyDescent="0.25">
      <c r="B63" s="377">
        <v>22020602</v>
      </c>
      <c r="C63" s="378" t="s">
        <v>1172</v>
      </c>
      <c r="D63" s="740" t="str">
        <f t="shared" si="3"/>
        <v>22020602 - OFFICE RENT</v>
      </c>
      <c r="E63" s="551"/>
      <c r="F63" s="552">
        <v>0</v>
      </c>
      <c r="G63" s="552"/>
    </row>
    <row r="64" spans="2:7" hidden="1" x14ac:dyDescent="0.25">
      <c r="B64" s="377">
        <v>22020603</v>
      </c>
      <c r="C64" s="378" t="s">
        <v>1173</v>
      </c>
      <c r="D64" s="740" t="str">
        <f t="shared" si="3"/>
        <v>22020603 - RESIDENTIAL RENT</v>
      </c>
      <c r="E64" s="551"/>
      <c r="F64" s="552">
        <v>0</v>
      </c>
      <c r="G64" s="552"/>
    </row>
    <row r="65" spans="2:7" hidden="1" x14ac:dyDescent="0.25">
      <c r="B65" s="377">
        <v>22020604</v>
      </c>
      <c r="C65" s="378" t="s">
        <v>1174</v>
      </c>
      <c r="D65" s="740" t="str">
        <f t="shared" si="3"/>
        <v>22020604 - SECURITY VOTE (INCLUDING OPERATIONS)</v>
      </c>
      <c r="E65" s="551"/>
      <c r="F65" s="552">
        <v>0</v>
      </c>
      <c r="G65" s="552"/>
    </row>
    <row r="66" spans="2:7" hidden="1" x14ac:dyDescent="0.25">
      <c r="B66" s="377">
        <v>22020605</v>
      </c>
      <c r="C66" s="378" t="s">
        <v>1175</v>
      </c>
      <c r="D66" s="740" t="str">
        <f t="shared" si="3"/>
        <v>22020605 - CLEANING &amp; FUMIGATION SERVICES</v>
      </c>
      <c r="E66" s="551"/>
      <c r="F66" s="552">
        <v>0</v>
      </c>
      <c r="G66" s="552"/>
    </row>
    <row r="67" spans="2:7" hidden="1" x14ac:dyDescent="0.25">
      <c r="B67" s="377">
        <v>22020606</v>
      </c>
      <c r="C67" s="378" t="s">
        <v>1176</v>
      </c>
      <c r="D67" s="740" t="str">
        <f t="shared" si="3"/>
        <v>22020606 - LAND USE CHARGES</v>
      </c>
      <c r="E67" s="551"/>
      <c r="F67" s="552">
        <v>0</v>
      </c>
      <c r="G67" s="552"/>
    </row>
    <row r="68" spans="2:7" hidden="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60">
        <f>SUM(F62:F68)</f>
        <v>0</v>
      </c>
      <c r="G69" s="560"/>
    </row>
    <row r="70" spans="2:7" hidden="1" x14ac:dyDescent="0.25">
      <c r="B70" s="373">
        <v>22020700</v>
      </c>
      <c r="C70" s="374" t="s">
        <v>66</v>
      </c>
      <c r="D70" s="742"/>
      <c r="E70" s="548"/>
      <c r="F70" s="549"/>
      <c r="G70" s="549"/>
    </row>
    <row r="71" spans="2:7" hidden="1" x14ac:dyDescent="0.25">
      <c r="B71" s="377">
        <v>22020701</v>
      </c>
      <c r="C71" s="378" t="s">
        <v>1179</v>
      </c>
      <c r="D71" s="740" t="str">
        <f t="shared" ref="D71:D79" si="4">B71&amp;" - "&amp;C71</f>
        <v>22020701 - FINANCIAL CONSULTING</v>
      </c>
      <c r="E71" s="551"/>
      <c r="F71" s="552">
        <v>0</v>
      </c>
      <c r="G71" s="552"/>
    </row>
    <row r="72" spans="2:7" hidden="1" x14ac:dyDescent="0.25">
      <c r="B72" s="377">
        <v>22020702</v>
      </c>
      <c r="C72" s="378" t="s">
        <v>1180</v>
      </c>
      <c r="D72" s="740" t="str">
        <f t="shared" si="4"/>
        <v>22020702 - INFORMATION TECHNOLOGY CONSULTING</v>
      </c>
      <c r="E72" s="551"/>
      <c r="F72" s="552">
        <v>0</v>
      </c>
      <c r="G72" s="552"/>
    </row>
    <row r="73" spans="2:7" hidden="1" x14ac:dyDescent="0.25">
      <c r="B73" s="377">
        <v>22020703</v>
      </c>
      <c r="C73" s="378" t="s">
        <v>1181</v>
      </c>
      <c r="D73" s="740" t="str">
        <f t="shared" si="4"/>
        <v>22020703 - LEGAL SERVICES</v>
      </c>
      <c r="E73" s="551"/>
      <c r="F73" s="552">
        <v>0</v>
      </c>
      <c r="G73" s="552"/>
    </row>
    <row r="74" spans="2:7" hidden="1" x14ac:dyDescent="0.25">
      <c r="B74" s="377">
        <v>22020704</v>
      </c>
      <c r="C74" s="378" t="s">
        <v>1182</v>
      </c>
      <c r="D74" s="740" t="str">
        <f t="shared" si="4"/>
        <v>22020704 - ENGINEERING SERVICES</v>
      </c>
      <c r="E74" s="551"/>
      <c r="F74" s="552">
        <v>0</v>
      </c>
      <c r="G74" s="552"/>
    </row>
    <row r="75" spans="2:7" hidden="1" x14ac:dyDescent="0.25">
      <c r="B75" s="377">
        <v>22020705</v>
      </c>
      <c r="C75" s="378" t="s">
        <v>1183</v>
      </c>
      <c r="D75" s="740" t="str">
        <f t="shared" si="4"/>
        <v>22020705 - ARCHITECTURAL SERVICES</v>
      </c>
      <c r="E75" s="551"/>
      <c r="F75" s="552">
        <v>0</v>
      </c>
      <c r="G75" s="552"/>
    </row>
    <row r="76" spans="2:7" hidden="1" x14ac:dyDescent="0.25">
      <c r="B76" s="377">
        <v>22020706</v>
      </c>
      <c r="C76" s="378" t="s">
        <v>1184</v>
      </c>
      <c r="D76" s="740" t="str">
        <f t="shared" si="4"/>
        <v>22020706 - SURVEYING SERVICES</v>
      </c>
      <c r="E76" s="551"/>
      <c r="F76" s="552">
        <v>0</v>
      </c>
      <c r="G76" s="552"/>
    </row>
    <row r="77" spans="2:7" hidden="1" x14ac:dyDescent="0.25">
      <c r="B77" s="377">
        <v>22020707</v>
      </c>
      <c r="C77" s="378" t="s">
        <v>1185</v>
      </c>
      <c r="D77" s="740" t="str">
        <f t="shared" si="4"/>
        <v>22020707 - AGRICULTURAL CONSULTING</v>
      </c>
      <c r="E77" s="551"/>
      <c r="F77" s="552">
        <v>0</v>
      </c>
      <c r="G77" s="552"/>
    </row>
    <row r="78" spans="2:7" hidden="1" x14ac:dyDescent="0.25">
      <c r="B78" s="377">
        <v>22020708</v>
      </c>
      <c r="C78" s="378" t="s">
        <v>1186</v>
      </c>
      <c r="D78" s="740" t="str">
        <f t="shared" si="4"/>
        <v>22020708 - MEDICAL CONSULTING</v>
      </c>
      <c r="E78" s="551"/>
      <c r="F78" s="552">
        <v>0</v>
      </c>
      <c r="G78" s="552"/>
    </row>
    <row r="79" spans="2:7" hidden="1" x14ac:dyDescent="0.25">
      <c r="B79" s="377">
        <v>22020709</v>
      </c>
      <c r="C79" s="378" t="s">
        <v>1187</v>
      </c>
      <c r="D79" s="740" t="str">
        <f t="shared" si="4"/>
        <v>22020709 - AUDITING OF ACCOUNTS</v>
      </c>
      <c r="E79" s="551"/>
      <c r="F79" s="552">
        <v>0</v>
      </c>
      <c r="G79" s="552"/>
    </row>
    <row r="80" spans="2:7" ht="15.75" hidden="1" thickBot="1" x14ac:dyDescent="0.3">
      <c r="B80" s="384"/>
      <c r="C80" s="385" t="s">
        <v>1188</v>
      </c>
      <c r="D80" s="741">
        <f>SUM(D71:D79)</f>
        <v>0</v>
      </c>
      <c r="E80" s="559">
        <f>SUM(E71:E79)</f>
        <v>0</v>
      </c>
      <c r="F80" s="560">
        <f>SUM(F71:F79)</f>
        <v>0</v>
      </c>
      <c r="G80" s="560"/>
    </row>
    <row r="81" spans="2:7" x14ac:dyDescent="0.25">
      <c r="B81" s="373">
        <v>22020800</v>
      </c>
      <c r="C81" s="374" t="s">
        <v>68</v>
      </c>
      <c r="D81" s="742"/>
      <c r="E81" s="548"/>
      <c r="F81" s="549"/>
      <c r="G81" s="549"/>
    </row>
    <row r="82" spans="2:7" hidden="1" x14ac:dyDescent="0.25">
      <c r="B82" s="377">
        <v>22020801</v>
      </c>
      <c r="C82" s="378" t="s">
        <v>1189</v>
      </c>
      <c r="D82" s="740" t="str">
        <f t="shared" ref="D82:D87" si="5">B82&amp;" - "&amp;C82</f>
        <v>22020801 - MOTOR VEHICLE  FUEL COST</v>
      </c>
      <c r="E82" s="551"/>
      <c r="F82" s="552">
        <v>0</v>
      </c>
      <c r="G82" s="552"/>
    </row>
    <row r="83" spans="2:7" hidden="1" x14ac:dyDescent="0.25">
      <c r="B83" s="377">
        <v>22020802</v>
      </c>
      <c r="C83" s="378" t="s">
        <v>1190</v>
      </c>
      <c r="D83" s="740" t="str">
        <f t="shared" si="5"/>
        <v>22020802 - OTHER TRANSPORT EQUIPMENT FUEL COST</v>
      </c>
      <c r="E83" s="551"/>
      <c r="F83" s="552">
        <v>0</v>
      </c>
      <c r="G83" s="552"/>
    </row>
    <row r="84" spans="2:7" ht="15.75" thickBot="1" x14ac:dyDescent="0.3">
      <c r="B84" s="377">
        <v>22020803</v>
      </c>
      <c r="C84" s="378" t="s">
        <v>1191</v>
      </c>
      <c r="D84" s="740" t="str">
        <f t="shared" si="5"/>
        <v>22020803 - PLANT / GENERATOR FUEL COST</v>
      </c>
      <c r="E84" s="551">
        <v>305770</v>
      </c>
      <c r="F84" s="552">
        <v>420000</v>
      </c>
      <c r="G84" s="552"/>
    </row>
    <row r="85" spans="2:7" ht="15.75" hidden="1" thickBot="1" x14ac:dyDescent="0.3">
      <c r="B85" s="377">
        <v>22020804</v>
      </c>
      <c r="C85" s="378" t="s">
        <v>1192</v>
      </c>
      <c r="D85" s="740" t="str">
        <f t="shared" si="5"/>
        <v>22020804 - AIRCRAFT FUEL COST</v>
      </c>
      <c r="E85" s="551"/>
      <c r="F85" s="552">
        <v>0</v>
      </c>
      <c r="G85" s="552"/>
    </row>
    <row r="86" spans="2:7" ht="15.75" hidden="1" thickBot="1" x14ac:dyDescent="0.3">
      <c r="B86" s="377">
        <v>22020805</v>
      </c>
      <c r="C86" s="378" t="s">
        <v>1193</v>
      </c>
      <c r="D86" s="740" t="str">
        <f t="shared" si="5"/>
        <v>22020805 - SEA BOAT FUEL COST</v>
      </c>
      <c r="E86" s="551"/>
      <c r="F86" s="552">
        <v>0</v>
      </c>
      <c r="G86" s="552"/>
    </row>
    <row r="87" spans="2:7" ht="15.75" hidden="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305770</v>
      </c>
      <c r="F88" s="560">
        <f>SUM(F82:F87)</f>
        <v>420000</v>
      </c>
      <c r="G88" s="560"/>
    </row>
    <row r="89" spans="2:7" hidden="1"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idden="1" x14ac:dyDescent="0.25">
      <c r="B91" s="377">
        <v>22020902</v>
      </c>
      <c r="C91" s="378" t="s">
        <v>1197</v>
      </c>
      <c r="D91" s="740" t="str">
        <f t="shared" si="6"/>
        <v>22020902 - INSURANCE PREMIUM</v>
      </c>
      <c r="E91" s="551"/>
      <c r="F91" s="552">
        <v>0</v>
      </c>
      <c r="G91" s="552"/>
    </row>
    <row r="92" spans="2:7" hidden="1" x14ac:dyDescent="0.25">
      <c r="B92" s="377">
        <v>22020904</v>
      </c>
      <c r="C92" s="378" t="s">
        <v>1198</v>
      </c>
      <c r="D92" s="740" t="str">
        <f t="shared" si="6"/>
        <v>22020904 - OTHER  CRF BANK CHARGES</v>
      </c>
      <c r="E92" s="551"/>
      <c r="F92" s="552">
        <v>0</v>
      </c>
      <c r="G92" s="552"/>
    </row>
    <row r="93" spans="2:7" hidden="1" x14ac:dyDescent="0.25">
      <c r="B93" s="377">
        <v>22020905</v>
      </c>
      <c r="C93" s="378" t="s">
        <v>1199</v>
      </c>
      <c r="D93" s="740" t="str">
        <f t="shared" si="6"/>
        <v>22020905 - INTEREST/DISCOUNT ON FOREIGN LOAN</v>
      </c>
      <c r="E93" s="551"/>
      <c r="F93" s="552">
        <v>0</v>
      </c>
      <c r="G93" s="552"/>
    </row>
    <row r="94" spans="2:7" hidden="1" x14ac:dyDescent="0.25">
      <c r="B94" s="377">
        <v>22020906</v>
      </c>
      <c r="C94" s="378" t="s">
        <v>1200</v>
      </c>
      <c r="D94" s="740" t="str">
        <f t="shared" si="6"/>
        <v>22020906 - FOREIGN INTEREST/DISCOUNT-SHORT TERM BORROWINGS</v>
      </c>
      <c r="E94" s="551"/>
      <c r="F94" s="552">
        <v>0</v>
      </c>
      <c r="G94" s="552"/>
    </row>
    <row r="95" spans="2:7" hidden="1" x14ac:dyDescent="0.25">
      <c r="B95" s="377">
        <v>22020907</v>
      </c>
      <c r="C95" s="378" t="s">
        <v>1201</v>
      </c>
      <c r="D95" s="740" t="str">
        <f t="shared" si="6"/>
        <v>22020907 - DOMESTIC INTEREST/DISCOUNT-TREASURY BILL</v>
      </c>
      <c r="E95" s="551"/>
      <c r="F95" s="552">
        <v>0</v>
      </c>
      <c r="G95" s="552"/>
    </row>
    <row r="96" spans="2:7" hidden="1" x14ac:dyDescent="0.25">
      <c r="B96" s="377">
        <v>22020908</v>
      </c>
      <c r="C96" s="378" t="s">
        <v>1202</v>
      </c>
      <c r="D96" s="740" t="str">
        <f t="shared" si="6"/>
        <v>22020908 - DOMESTIC INTEREST/DISCOUNT-SHORT TERM BORROWINGS</v>
      </c>
      <c r="E96" s="551"/>
      <c r="F96" s="552">
        <v>0</v>
      </c>
      <c r="G96" s="552"/>
    </row>
    <row r="97" spans="2:7" ht="15.75" hidden="1" thickBot="1" x14ac:dyDescent="0.3">
      <c r="B97" s="384"/>
      <c r="C97" s="385" t="s">
        <v>1203</v>
      </c>
      <c r="D97" s="741">
        <f>SUM(D90:D96)</f>
        <v>0</v>
      </c>
      <c r="E97" s="559">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tr">
        <f t="shared" ref="D99:D112" si="7">B99&amp;" - "&amp;C99</f>
        <v>22021001 - REFRESHMENT &amp; MEALS</v>
      </c>
      <c r="E99" s="551"/>
      <c r="F99" s="552">
        <v>0</v>
      </c>
      <c r="G99" s="552"/>
    </row>
    <row r="100" spans="2:7" hidden="1" x14ac:dyDescent="0.25">
      <c r="B100" s="377">
        <v>22021002</v>
      </c>
      <c r="C100" s="378" t="s">
        <v>1205</v>
      </c>
      <c r="D100" s="740" t="str">
        <f t="shared" si="7"/>
        <v>22021002 - HONORARIUM &amp; SITTING ALLOWANCE</v>
      </c>
      <c r="E100" s="551"/>
      <c r="F100" s="552">
        <v>0</v>
      </c>
      <c r="G100" s="552"/>
    </row>
    <row r="101" spans="2:7" ht="15.75" thickBot="1" x14ac:dyDescent="0.3">
      <c r="B101" s="377">
        <v>22021003</v>
      </c>
      <c r="C101" s="378" t="s">
        <v>1206</v>
      </c>
      <c r="D101" s="740" t="str">
        <f t="shared" si="7"/>
        <v>22021003 - PUBLICITY &amp; ADVERTISEMENTS</v>
      </c>
      <c r="E101" s="551">
        <v>6932540</v>
      </c>
      <c r="F101" s="552">
        <v>1170000</v>
      </c>
      <c r="G101" s="552"/>
    </row>
    <row r="102" spans="2:7" ht="15.75" hidden="1" thickBot="1" x14ac:dyDescent="0.3">
      <c r="B102" s="377">
        <v>22021004</v>
      </c>
      <c r="C102" s="378" t="s">
        <v>1207</v>
      </c>
      <c r="D102" s="740" t="str">
        <f t="shared" si="7"/>
        <v>22021004 - MEDICAL EXPENSES-LOCAL</v>
      </c>
      <c r="E102" s="551"/>
      <c r="F102" s="552">
        <v>0</v>
      </c>
      <c r="G102" s="552"/>
    </row>
    <row r="103" spans="2:7" ht="15.75" hidden="1" thickBot="1" x14ac:dyDescent="0.3">
      <c r="B103" s="377">
        <v>22021006</v>
      </c>
      <c r="C103" s="378" t="s">
        <v>1208</v>
      </c>
      <c r="D103" s="740" t="str">
        <f t="shared" si="7"/>
        <v>22021006 - POSTAGES &amp; COURIER SERVICES</v>
      </c>
      <c r="E103" s="551" t="s">
        <v>1411</v>
      </c>
      <c r="F103" s="552">
        <v>0</v>
      </c>
      <c r="G103" s="552"/>
    </row>
    <row r="104" spans="2:7" ht="15.75" hidden="1" thickBot="1" x14ac:dyDescent="0.3">
      <c r="B104" s="377">
        <v>22021007</v>
      </c>
      <c r="C104" s="378" t="s">
        <v>1209</v>
      </c>
      <c r="D104" s="740" t="str">
        <f t="shared" si="7"/>
        <v>22021007 - WELFARE PACKAGES</v>
      </c>
      <c r="E104" s="551"/>
      <c r="F104" s="552">
        <v>0</v>
      </c>
      <c r="G104" s="552"/>
    </row>
    <row r="105" spans="2:7" ht="15.75" hidden="1" thickBot="1" x14ac:dyDescent="0.3">
      <c r="B105" s="377">
        <v>22021008</v>
      </c>
      <c r="C105" s="378" t="s">
        <v>1210</v>
      </c>
      <c r="D105" s="740" t="str">
        <f t="shared" si="7"/>
        <v>22021008 - SUBSCRIPTION TO PROFESSIONAL BODIES</v>
      </c>
      <c r="E105" s="551"/>
      <c r="F105" s="552">
        <v>0</v>
      </c>
      <c r="G105" s="552"/>
    </row>
    <row r="106" spans="2:7" ht="15.75" hidden="1" thickBot="1" x14ac:dyDescent="0.3">
      <c r="B106" s="377">
        <v>22021009</v>
      </c>
      <c r="C106" s="378" t="s">
        <v>1211</v>
      </c>
      <c r="D106" s="740" t="str">
        <f t="shared" si="7"/>
        <v>22021009 - SPORTING ACTIVITIES</v>
      </c>
      <c r="E106" s="551"/>
      <c r="F106" s="552">
        <v>0</v>
      </c>
      <c r="G106" s="552"/>
    </row>
    <row r="107" spans="2:7" ht="15.75" hidden="1" thickBot="1" x14ac:dyDescent="0.3">
      <c r="B107" s="377">
        <v>22021010</v>
      </c>
      <c r="C107" s="378" t="s">
        <v>1212</v>
      </c>
      <c r="D107" s="740" t="str">
        <f t="shared" si="7"/>
        <v>22021010 - DIRECT TEACHING &amp; LABORATORY COST</v>
      </c>
      <c r="E107" s="551"/>
      <c r="F107" s="552">
        <v>0</v>
      </c>
      <c r="G107" s="552"/>
    </row>
    <row r="108" spans="2:7" ht="15.75" hidden="1" thickBot="1" x14ac:dyDescent="0.3">
      <c r="B108" s="377">
        <v>22021014</v>
      </c>
      <c r="C108" s="378" t="s">
        <v>1213</v>
      </c>
      <c r="D108" s="740" t="str">
        <f t="shared" si="7"/>
        <v>22021014 - ANNUAL BUDGET EXPENSES AND ADMINISTRATION</v>
      </c>
      <c r="E108" s="551"/>
      <c r="F108" s="552">
        <v>0</v>
      </c>
      <c r="G108" s="552"/>
    </row>
    <row r="109" spans="2:7" ht="15.75" hidden="1" thickBot="1" x14ac:dyDescent="0.3">
      <c r="B109" s="377">
        <v>22021020</v>
      </c>
      <c r="C109" s="378" t="s">
        <v>1214</v>
      </c>
      <c r="D109" s="740" t="str">
        <f t="shared" si="7"/>
        <v>22021020 - ELECTION-LOGISTICS SUPPORT</v>
      </c>
      <c r="E109" s="551"/>
      <c r="F109" s="552">
        <v>0</v>
      </c>
      <c r="G109" s="552"/>
    </row>
    <row r="110" spans="2:7" ht="15.75" hidden="1" thickBot="1" x14ac:dyDescent="0.3">
      <c r="B110" s="377">
        <v>22021037</v>
      </c>
      <c r="C110" s="378" t="s">
        <v>1215</v>
      </c>
      <c r="D110" s="740" t="str">
        <f t="shared" si="7"/>
        <v>22021037 - MARGIN FOR INCREASE IN COSTS</v>
      </c>
      <c r="E110" s="551"/>
      <c r="F110" s="552">
        <v>0</v>
      </c>
      <c r="G110" s="552"/>
    </row>
    <row r="111" spans="2:7" ht="15.75" hidden="1" thickBot="1" x14ac:dyDescent="0.3">
      <c r="B111" s="377">
        <v>22021041</v>
      </c>
      <c r="C111" s="378" t="s">
        <v>1216</v>
      </c>
      <c r="D111" s="740" t="str">
        <f t="shared" si="7"/>
        <v>22021041 - CONTINGENCY</v>
      </c>
      <c r="E111" s="551"/>
      <c r="F111" s="552">
        <v>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6932540</v>
      </c>
      <c r="F113" s="560">
        <f>SUM(F99:F112)</f>
        <v>1170000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tr">
        <f t="shared" ref="D116:D123" si="8">B116&amp;" - "&amp;C116</f>
        <v>22030101 - MOTOR CYCLE ADVANCES</v>
      </c>
      <c r="E116" s="551"/>
      <c r="F116" s="552">
        <v>0</v>
      </c>
      <c r="G116" s="552"/>
    </row>
    <row r="117" spans="2:7" ht="15.75" hidden="1" thickBot="1" x14ac:dyDescent="0.3">
      <c r="B117" s="377">
        <v>22030102</v>
      </c>
      <c r="C117" s="378" t="s">
        <v>1222</v>
      </c>
      <c r="D117" s="740" t="str">
        <f t="shared" si="8"/>
        <v>22030102 - BICYCLE ADVANCES</v>
      </c>
      <c r="E117" s="551"/>
      <c r="F117" s="552">
        <v>0</v>
      </c>
      <c r="G117" s="552"/>
    </row>
    <row r="118" spans="2:7" ht="15.75" hidden="1" thickBot="1" x14ac:dyDescent="0.3">
      <c r="B118" s="377">
        <v>22030103</v>
      </c>
      <c r="C118" s="378" t="s">
        <v>1223</v>
      </c>
      <c r="D118" s="740" t="str">
        <f t="shared" si="8"/>
        <v>22030103 - REFURBISHING ADVANCES</v>
      </c>
      <c r="E118" s="551"/>
      <c r="F118" s="552">
        <v>0</v>
      </c>
      <c r="G118" s="552"/>
    </row>
    <row r="119" spans="2:7" ht="15.75" hidden="1" thickBot="1" x14ac:dyDescent="0.3">
      <c r="B119" s="377">
        <v>22030104</v>
      </c>
      <c r="C119" s="378" t="s">
        <v>1224</v>
      </c>
      <c r="D119" s="740" t="str">
        <f t="shared" si="8"/>
        <v>22030104 - CORRESPONDENCE ADVANCES</v>
      </c>
      <c r="E119" s="551"/>
      <c r="F119" s="552">
        <v>0</v>
      </c>
      <c r="G119" s="552"/>
    </row>
    <row r="120" spans="2:7" ht="15.75" hidden="1" thickBot="1" x14ac:dyDescent="0.3">
      <c r="B120" s="377">
        <v>22030105</v>
      </c>
      <c r="C120" s="378" t="s">
        <v>1225</v>
      </c>
      <c r="D120" s="740" t="str">
        <f t="shared" si="8"/>
        <v>22030105 - SPECTACLE ADVANCES</v>
      </c>
      <c r="E120" s="551"/>
      <c r="F120" s="552">
        <v>0</v>
      </c>
      <c r="G120" s="552"/>
    </row>
    <row r="121" spans="2:7" ht="15.75" hidden="1" thickBot="1" x14ac:dyDescent="0.3">
      <c r="B121" s="377">
        <v>22030106</v>
      </c>
      <c r="C121" s="378" t="s">
        <v>688</v>
      </c>
      <c r="D121" s="740" t="str">
        <f t="shared" si="8"/>
        <v>22030106 - MOTOR VEHICLE ADVANCES</v>
      </c>
      <c r="E121" s="551"/>
      <c r="F121" s="552">
        <v>0</v>
      </c>
      <c r="G121" s="552"/>
    </row>
    <row r="122" spans="2:7" ht="15.75" hidden="1" thickBot="1" x14ac:dyDescent="0.3">
      <c r="B122" s="377">
        <v>22030107</v>
      </c>
      <c r="C122" s="378" t="s">
        <v>1226</v>
      </c>
      <c r="D122" s="740" t="str">
        <f t="shared" si="8"/>
        <v>22030107 - FURNISHING ADVANCES</v>
      </c>
      <c r="E122" s="551"/>
      <c r="F122" s="552">
        <v>0</v>
      </c>
      <c r="G122" s="552"/>
    </row>
    <row r="123" spans="2:7" ht="15.75" hidden="1" thickBot="1" x14ac:dyDescent="0.3">
      <c r="B123" s="377">
        <v>22030108</v>
      </c>
      <c r="C123" s="378" t="s">
        <v>1227</v>
      </c>
      <c r="D123" s="740" t="str">
        <f t="shared" si="8"/>
        <v>22030108 - HOUSING LOAN</v>
      </c>
      <c r="E123" s="551"/>
      <c r="F123" s="552">
        <v>0</v>
      </c>
      <c r="G123" s="552"/>
    </row>
    <row r="124" spans="2:7" ht="15.75" hidden="1" thickBot="1" x14ac:dyDescent="0.3">
      <c r="B124" s="384"/>
      <c r="C124" s="385" t="s">
        <v>1228</v>
      </c>
      <c r="D124" s="741">
        <f>SUM(D116:D123)</f>
        <v>0</v>
      </c>
      <c r="E124" s="559">
        <f>SUM(E116:E123)</f>
        <v>0</v>
      </c>
      <c r="F124" s="560">
        <f>SUM(F116:F123)</f>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tr">
        <f t="shared" ref="D127:D133" si="9">B127&amp;" - "&amp;C127</f>
        <v>22040101 - GRANT TO OTHER STATE GOVERNMENTS - CURRENT</v>
      </c>
      <c r="E127" s="551"/>
      <c r="F127" s="552">
        <v>0</v>
      </c>
      <c r="G127" s="552"/>
    </row>
    <row r="128" spans="2:7" ht="15.75" hidden="1" thickBot="1" x14ac:dyDescent="0.3">
      <c r="B128" s="377">
        <v>22040103</v>
      </c>
      <c r="C128" s="378" t="s">
        <v>1232</v>
      </c>
      <c r="D128" s="740" t="str">
        <f t="shared" si="9"/>
        <v xml:space="preserve">22040103 - GRANT TO LOCAL GOVERNMENTS -CURRENT </v>
      </c>
      <c r="E128" s="551"/>
      <c r="F128" s="552">
        <v>0</v>
      </c>
      <c r="G128" s="552"/>
    </row>
    <row r="129" spans="2:7" ht="15.75" hidden="1" thickBot="1" x14ac:dyDescent="0.3">
      <c r="B129" s="377">
        <v>22040105</v>
      </c>
      <c r="C129" s="378" t="s">
        <v>1233</v>
      </c>
      <c r="D129" s="740" t="str">
        <f t="shared" si="9"/>
        <v>22040105 - GRANTS TO GOVERNMENT OWNED COMPANIES - CURRENT</v>
      </c>
      <c r="E129" s="551"/>
      <c r="F129" s="552">
        <v>0</v>
      </c>
      <c r="G129" s="552"/>
    </row>
    <row r="130" spans="2:7" ht="15.75" hidden="1" thickBot="1" x14ac:dyDescent="0.3">
      <c r="B130" s="377">
        <v>22040107</v>
      </c>
      <c r="C130" s="378" t="s">
        <v>1234</v>
      </c>
      <c r="D130" s="740" t="str">
        <f t="shared" si="9"/>
        <v>22040107 - GRANT TO PRIVATE COMPANIES - CURRENT</v>
      </c>
      <c r="E130" s="551"/>
      <c r="F130" s="552">
        <v>0</v>
      </c>
      <c r="G130" s="552"/>
    </row>
    <row r="131" spans="2:7" ht="15.75" hidden="1" thickBot="1" x14ac:dyDescent="0.3">
      <c r="B131" s="377">
        <v>22040109</v>
      </c>
      <c r="C131" s="378" t="s">
        <v>1235</v>
      </c>
      <c r="D131" s="740" t="str">
        <f t="shared" si="9"/>
        <v>22040109 - GRANTS TO COMMUNITIES/NGOs</v>
      </c>
      <c r="E131" s="551"/>
      <c r="F131" s="552">
        <v>0</v>
      </c>
      <c r="G131" s="552"/>
    </row>
    <row r="132" spans="2:7" ht="15.75" hidden="1" thickBot="1" x14ac:dyDescent="0.3">
      <c r="B132" s="377">
        <v>22040110</v>
      </c>
      <c r="C132" s="378" t="s">
        <v>1236</v>
      </c>
      <c r="D132" s="740" t="str">
        <f t="shared" si="9"/>
        <v>22040110 - GRANTS TO ACADEMIC INSTITUTIONS</v>
      </c>
      <c r="E132" s="551"/>
      <c r="F132" s="552">
        <v>0</v>
      </c>
      <c r="G132" s="552"/>
    </row>
    <row r="133" spans="2:7" ht="15.75" hidden="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f>SUM(F127:F133)</f>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c r="F136" s="552">
        <v>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8264810</v>
      </c>
      <c r="F181" s="572">
        <f>F14+F26+F41+F56+F60+F69+F80+F88+F97+F113+F124+F134+F138+F148+F151+F158+F163+F172+F180</f>
        <v>3000000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rstPageNumber="252" fitToHeight="0" orientation="portrait" r:id="rId1"/>
  <headerFooter>
    <oddFooter>&amp;C&amp;"Rockwell,Bold"&amp;14&amp;P</oddFooter>
  </headerFooter>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B1:G182"/>
  <sheetViews>
    <sheetView view="pageBreakPreview" zoomScale="84" zoomScaleSheetLayoutView="84" workbookViewId="0">
      <pane xSplit="2" ySplit="6" topLeftCell="C97"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1072</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
        <v>1277</v>
      </c>
      <c r="E10" s="551"/>
      <c r="F10" s="552">
        <v>0</v>
      </c>
      <c r="G10" s="552"/>
    </row>
    <row r="11" spans="2:7" ht="15.75" thickBot="1" x14ac:dyDescent="0.3">
      <c r="B11" s="377">
        <v>22020102</v>
      </c>
      <c r="C11" s="378" t="s">
        <v>1124</v>
      </c>
      <c r="D11" s="740" t="s">
        <v>1278</v>
      </c>
      <c r="E11" s="551">
        <v>5500000</v>
      </c>
      <c r="F11" s="552">
        <v>4400000</v>
      </c>
      <c r="G11" s="552"/>
    </row>
    <row r="12" spans="2:7" ht="15.75" hidden="1" thickBot="1" x14ac:dyDescent="0.3">
      <c r="B12" s="377">
        <v>22020103</v>
      </c>
      <c r="C12" s="378" t="s">
        <v>1125</v>
      </c>
      <c r="D12" s="740" t="s">
        <v>1279</v>
      </c>
      <c r="E12" s="551">
        <v>0</v>
      </c>
      <c r="F12" s="552">
        <v>0</v>
      </c>
      <c r="G12" s="552"/>
    </row>
    <row r="13" spans="2:7" ht="15.75" hidden="1" thickBot="1" x14ac:dyDescent="0.3">
      <c r="B13" s="377">
        <v>22020104</v>
      </c>
      <c r="C13" s="378" t="s">
        <v>1126</v>
      </c>
      <c r="D13" s="740" t="s">
        <v>1280</v>
      </c>
      <c r="E13" s="551">
        <v>0</v>
      </c>
      <c r="F13" s="552">
        <v>0</v>
      </c>
      <c r="G13" s="552"/>
    </row>
    <row r="14" spans="2:7" ht="15.75" thickBot="1" x14ac:dyDescent="0.3">
      <c r="B14" s="384"/>
      <c r="C14" s="385" t="s">
        <v>1127</v>
      </c>
      <c r="D14" s="741">
        <v>0</v>
      </c>
      <c r="E14" s="559">
        <f>SUM(E10:E13)</f>
        <v>5500000</v>
      </c>
      <c r="F14" s="560">
        <v>4400000</v>
      </c>
      <c r="G14" s="560"/>
    </row>
    <row r="15" spans="2:7" x14ac:dyDescent="0.25">
      <c r="B15" s="373">
        <v>22020200</v>
      </c>
      <c r="C15" s="374" t="s">
        <v>56</v>
      </c>
      <c r="D15" s="742"/>
      <c r="E15" s="548"/>
      <c r="F15" s="549"/>
      <c r="G15" s="549"/>
    </row>
    <row r="16" spans="2:7" x14ac:dyDescent="0.25">
      <c r="B16" s="377">
        <v>22020201</v>
      </c>
      <c r="C16" s="378" t="s">
        <v>1128</v>
      </c>
      <c r="D16" s="740" t="s">
        <v>1281</v>
      </c>
      <c r="E16" s="551">
        <v>300000</v>
      </c>
      <c r="F16" s="552">
        <v>300000</v>
      </c>
      <c r="G16" s="552"/>
    </row>
    <row r="17" spans="2:7" x14ac:dyDescent="0.25">
      <c r="B17" s="377">
        <v>22020202</v>
      </c>
      <c r="C17" s="378" t="s">
        <v>1129</v>
      </c>
      <c r="D17" s="740" t="s">
        <v>1282</v>
      </c>
      <c r="E17" s="551">
        <v>300000</v>
      </c>
      <c r="F17" s="552">
        <v>300000</v>
      </c>
      <c r="G17" s="552"/>
    </row>
    <row r="18" spans="2:7" x14ac:dyDescent="0.25">
      <c r="B18" s="377">
        <v>22020203</v>
      </c>
      <c r="C18" s="378" t="s">
        <v>1130</v>
      </c>
      <c r="D18" s="740" t="s">
        <v>1283</v>
      </c>
      <c r="E18" s="551">
        <v>2500000</v>
      </c>
      <c r="F18" s="552">
        <v>1500000</v>
      </c>
      <c r="G18" s="552"/>
    </row>
    <row r="19" spans="2:7" ht="15.75" thickBot="1" x14ac:dyDescent="0.3">
      <c r="B19" s="377">
        <v>22020204</v>
      </c>
      <c r="C19" s="378" t="s">
        <v>1131</v>
      </c>
      <c r="D19" s="740" t="s">
        <v>1284</v>
      </c>
      <c r="E19" s="551">
        <v>2000000</v>
      </c>
      <c r="F19" s="552">
        <v>2000000</v>
      </c>
      <c r="G19" s="552"/>
    </row>
    <row r="20" spans="2:7" ht="15.75" hidden="1" thickBot="1" x14ac:dyDescent="0.3">
      <c r="B20" s="377">
        <v>22020205</v>
      </c>
      <c r="C20" s="378" t="s">
        <v>1132</v>
      </c>
      <c r="D20" s="740" t="s">
        <v>1285</v>
      </c>
      <c r="E20" s="551">
        <v>0</v>
      </c>
      <c r="F20" s="552">
        <v>0</v>
      </c>
      <c r="G20" s="552"/>
    </row>
    <row r="21" spans="2:7" ht="15.75" hidden="1" thickBot="1" x14ac:dyDescent="0.3">
      <c r="B21" s="377">
        <v>22020206</v>
      </c>
      <c r="C21" s="378" t="s">
        <v>1133</v>
      </c>
      <c r="D21" s="740" t="s">
        <v>1286</v>
      </c>
      <c r="E21" s="551">
        <v>0</v>
      </c>
      <c r="F21" s="552">
        <v>0</v>
      </c>
      <c r="G21" s="552"/>
    </row>
    <row r="22" spans="2:7" ht="15.75" hidden="1" thickBot="1" x14ac:dyDescent="0.3">
      <c r="B22" s="377">
        <v>22020207</v>
      </c>
      <c r="C22" s="378" t="s">
        <v>1134</v>
      </c>
      <c r="D22" s="740" t="s">
        <v>1287</v>
      </c>
      <c r="E22" s="551">
        <v>0</v>
      </c>
      <c r="F22" s="552">
        <v>0</v>
      </c>
      <c r="G22" s="552"/>
    </row>
    <row r="23" spans="2:7" ht="15.75" hidden="1" thickBot="1" x14ac:dyDescent="0.3">
      <c r="B23" s="377">
        <v>22020208</v>
      </c>
      <c r="C23" s="378" t="s">
        <v>1135</v>
      </c>
      <c r="D23" s="740" t="s">
        <v>1288</v>
      </c>
      <c r="E23" s="551">
        <v>0</v>
      </c>
      <c r="F23" s="552">
        <v>0</v>
      </c>
      <c r="G23" s="552"/>
    </row>
    <row r="24" spans="2:7" ht="15.75" hidden="1" thickBot="1" x14ac:dyDescent="0.3">
      <c r="B24" s="377">
        <v>22020209</v>
      </c>
      <c r="C24" s="378" t="s">
        <v>1136</v>
      </c>
      <c r="D24" s="740" t="s">
        <v>1289</v>
      </c>
      <c r="E24" s="551">
        <v>0</v>
      </c>
      <c r="F24" s="552">
        <v>0</v>
      </c>
      <c r="G24" s="552"/>
    </row>
    <row r="25" spans="2:7" ht="15.75" hidden="1" thickBot="1" x14ac:dyDescent="0.3">
      <c r="B25" s="377">
        <v>22020210</v>
      </c>
      <c r="C25" s="378" t="s">
        <v>1137</v>
      </c>
      <c r="D25" s="740" t="s">
        <v>1290</v>
      </c>
      <c r="E25" s="551">
        <v>0</v>
      </c>
      <c r="F25" s="552">
        <v>0</v>
      </c>
      <c r="G25" s="552"/>
    </row>
    <row r="26" spans="2:7" ht="15.75" thickBot="1" x14ac:dyDescent="0.3">
      <c r="B26" s="384"/>
      <c r="C26" s="385" t="s">
        <v>1138</v>
      </c>
      <c r="D26" s="741">
        <v>0</v>
      </c>
      <c r="E26" s="560">
        <f>SUM(E16:E25)</f>
        <v>5100000</v>
      </c>
      <c r="F26" s="560">
        <f>SUM(F16:F25)</f>
        <v>4100000</v>
      </c>
      <c r="G26" s="560"/>
    </row>
    <row r="27" spans="2:7" x14ac:dyDescent="0.25">
      <c r="B27" s="373">
        <v>22020300</v>
      </c>
      <c r="C27" s="374" t="s">
        <v>58</v>
      </c>
      <c r="D27" s="742"/>
      <c r="E27" s="548"/>
      <c r="F27" s="549"/>
      <c r="G27" s="549"/>
    </row>
    <row r="28" spans="2:7" x14ac:dyDescent="0.25">
      <c r="B28" s="377">
        <v>22020301</v>
      </c>
      <c r="C28" s="378" t="s">
        <v>1139</v>
      </c>
      <c r="D28" s="740" t="s">
        <v>1291</v>
      </c>
      <c r="E28" s="551">
        <v>2500000</v>
      </c>
      <c r="F28" s="552">
        <v>2000000</v>
      </c>
      <c r="G28" s="552"/>
    </row>
    <row r="29" spans="2:7" x14ac:dyDescent="0.25">
      <c r="B29" s="377">
        <v>22020302</v>
      </c>
      <c r="C29" s="378" t="s">
        <v>1140</v>
      </c>
      <c r="D29" s="740" t="s">
        <v>1292</v>
      </c>
      <c r="E29" s="551">
        <v>1000000</v>
      </c>
      <c r="F29" s="552">
        <v>1000000</v>
      </c>
      <c r="G29" s="552"/>
    </row>
    <row r="30" spans="2:7" x14ac:dyDescent="0.25">
      <c r="B30" s="377">
        <v>22020303</v>
      </c>
      <c r="C30" s="378" t="s">
        <v>1141</v>
      </c>
      <c r="D30" s="740" t="s">
        <v>1293</v>
      </c>
      <c r="E30" s="551">
        <v>400000</v>
      </c>
      <c r="F30" s="552">
        <v>400000</v>
      </c>
      <c r="G30" s="552"/>
    </row>
    <row r="31" spans="2:7" ht="15.75" thickBot="1" x14ac:dyDescent="0.3">
      <c r="B31" s="377">
        <v>22020304</v>
      </c>
      <c r="C31" s="378" t="s">
        <v>1142</v>
      </c>
      <c r="D31" s="740" t="s">
        <v>1294</v>
      </c>
      <c r="E31" s="551">
        <v>300000</v>
      </c>
      <c r="F31" s="552">
        <v>300000</v>
      </c>
      <c r="G31" s="552"/>
    </row>
    <row r="32" spans="2:7" ht="15.75" hidden="1" thickBot="1" x14ac:dyDescent="0.3">
      <c r="B32" s="377">
        <v>22020305</v>
      </c>
      <c r="C32" s="378" t="s">
        <v>1143</v>
      </c>
      <c r="D32" s="740" t="s">
        <v>1295</v>
      </c>
      <c r="E32" s="551">
        <v>0</v>
      </c>
      <c r="F32" s="552">
        <v>0</v>
      </c>
      <c r="G32" s="552"/>
    </row>
    <row r="33" spans="2:7" ht="15.75" hidden="1" thickBot="1" x14ac:dyDescent="0.3">
      <c r="B33" s="377">
        <v>22020306</v>
      </c>
      <c r="C33" s="378" t="s">
        <v>1144</v>
      </c>
      <c r="D33" s="740" t="s">
        <v>1296</v>
      </c>
      <c r="E33" s="551">
        <v>0</v>
      </c>
      <c r="F33" s="552">
        <v>0</v>
      </c>
      <c r="G33" s="552"/>
    </row>
    <row r="34" spans="2:7" ht="15.75" hidden="1" thickBot="1" x14ac:dyDescent="0.3">
      <c r="B34" s="377">
        <v>22020307</v>
      </c>
      <c r="C34" s="378" t="s">
        <v>1145</v>
      </c>
      <c r="D34" s="740" t="s">
        <v>1297</v>
      </c>
      <c r="E34" s="551">
        <v>0</v>
      </c>
      <c r="F34" s="552">
        <v>0</v>
      </c>
      <c r="G34" s="552"/>
    </row>
    <row r="35" spans="2:7" ht="15.75" hidden="1" thickBot="1" x14ac:dyDescent="0.3">
      <c r="B35" s="377">
        <v>22020308</v>
      </c>
      <c r="C35" s="378" t="s">
        <v>1146</v>
      </c>
      <c r="D35" s="740" t="s">
        <v>1298</v>
      </c>
      <c r="E35" s="551">
        <v>0</v>
      </c>
      <c r="F35" s="552">
        <v>0</v>
      </c>
      <c r="G35" s="552"/>
    </row>
    <row r="36" spans="2:7" ht="15.75" hidden="1" thickBot="1" x14ac:dyDescent="0.3">
      <c r="B36" s="377">
        <v>22020309</v>
      </c>
      <c r="C36" s="378" t="s">
        <v>1147</v>
      </c>
      <c r="D36" s="740" t="s">
        <v>1299</v>
      </c>
      <c r="E36" s="551">
        <v>0</v>
      </c>
      <c r="F36" s="552">
        <v>0</v>
      </c>
      <c r="G36" s="552"/>
    </row>
    <row r="37" spans="2:7" ht="15.75" hidden="1" thickBot="1" x14ac:dyDescent="0.3">
      <c r="B37" s="377">
        <v>22020310</v>
      </c>
      <c r="C37" s="378" t="s">
        <v>1148</v>
      </c>
      <c r="D37" s="740" t="s">
        <v>1300</v>
      </c>
      <c r="E37" s="551">
        <v>0</v>
      </c>
      <c r="F37" s="552">
        <v>0</v>
      </c>
      <c r="G37" s="552"/>
    </row>
    <row r="38" spans="2:7" ht="15.75" hidden="1" thickBot="1" x14ac:dyDescent="0.3">
      <c r="B38" s="377">
        <v>22020311</v>
      </c>
      <c r="C38" s="378" t="s">
        <v>1149</v>
      </c>
      <c r="D38" s="740" t="s">
        <v>1301</v>
      </c>
      <c r="E38" s="551">
        <v>0</v>
      </c>
      <c r="F38" s="552">
        <v>0</v>
      </c>
      <c r="G38" s="552"/>
    </row>
    <row r="39" spans="2:7" ht="15.75" hidden="1" thickBot="1" x14ac:dyDescent="0.3">
      <c r="B39" s="377">
        <v>22020312</v>
      </c>
      <c r="C39" s="378" t="s">
        <v>1150</v>
      </c>
      <c r="D39" s="740" t="s">
        <v>1302</v>
      </c>
      <c r="E39" s="551">
        <v>0</v>
      </c>
      <c r="F39" s="552">
        <v>0</v>
      </c>
      <c r="G39" s="552"/>
    </row>
    <row r="40" spans="2:7" ht="15.75" hidden="1" thickBot="1" x14ac:dyDescent="0.3">
      <c r="B40" s="377">
        <v>22020313</v>
      </c>
      <c r="C40" s="378" t="s">
        <v>1151</v>
      </c>
      <c r="D40" s="740" t="s">
        <v>1303</v>
      </c>
      <c r="E40" s="551">
        <v>0</v>
      </c>
      <c r="F40" s="552">
        <v>0</v>
      </c>
      <c r="G40" s="552"/>
    </row>
    <row r="41" spans="2:7" ht="15.75" thickBot="1" x14ac:dyDescent="0.3">
      <c r="B41" s="384"/>
      <c r="C41" s="385" t="s">
        <v>1152</v>
      </c>
      <c r="D41" s="741">
        <v>0</v>
      </c>
      <c r="E41" s="560">
        <f>SUM(E28:E40)</f>
        <v>4200000</v>
      </c>
      <c r="F41" s="560">
        <f>SUM(F28:F40)</f>
        <v>3700000</v>
      </c>
      <c r="G41" s="560"/>
    </row>
    <row r="42" spans="2:7" x14ac:dyDescent="0.25">
      <c r="B42" s="373">
        <v>22020400</v>
      </c>
      <c r="C42" s="374" t="s">
        <v>60</v>
      </c>
      <c r="D42" s="742"/>
      <c r="E42" s="548"/>
      <c r="F42" s="549"/>
      <c r="G42" s="549"/>
    </row>
    <row r="43" spans="2:7" x14ac:dyDescent="0.25">
      <c r="B43" s="377">
        <v>22020401</v>
      </c>
      <c r="C43" s="378" t="s">
        <v>1153</v>
      </c>
      <c r="D43" s="740" t="s">
        <v>1304</v>
      </c>
      <c r="E43" s="551">
        <v>5099140</v>
      </c>
      <c r="F43" s="552">
        <v>3099140</v>
      </c>
      <c r="G43" s="552"/>
    </row>
    <row r="44" spans="2:7" x14ac:dyDescent="0.25">
      <c r="B44" s="377">
        <v>22020402</v>
      </c>
      <c r="C44" s="378" t="s">
        <v>1154</v>
      </c>
      <c r="D44" s="740" t="s">
        <v>1305</v>
      </c>
      <c r="E44" s="551">
        <v>500000</v>
      </c>
      <c r="F44" s="552">
        <v>500000</v>
      </c>
      <c r="G44" s="552"/>
    </row>
    <row r="45" spans="2:7" x14ac:dyDescent="0.25">
      <c r="B45" s="377">
        <v>22020403</v>
      </c>
      <c r="C45" s="378" t="s">
        <v>1155</v>
      </c>
      <c r="D45" s="740" t="s">
        <v>1306</v>
      </c>
      <c r="E45" s="551">
        <v>1500000</v>
      </c>
      <c r="F45" s="552">
        <v>1000000</v>
      </c>
      <c r="G45" s="552"/>
    </row>
    <row r="46" spans="2:7" x14ac:dyDescent="0.25">
      <c r="B46" s="377">
        <v>22020404</v>
      </c>
      <c r="C46" s="378" t="s">
        <v>1156</v>
      </c>
      <c r="D46" s="740" t="s">
        <v>1307</v>
      </c>
      <c r="E46" s="551">
        <v>1500000</v>
      </c>
      <c r="F46" s="552">
        <v>1500000</v>
      </c>
      <c r="G46" s="552"/>
    </row>
    <row r="47" spans="2:7" x14ac:dyDescent="0.25">
      <c r="B47" s="377">
        <v>22020405</v>
      </c>
      <c r="C47" s="378" t="s">
        <v>1157</v>
      </c>
      <c r="D47" s="740" t="s">
        <v>1308</v>
      </c>
      <c r="E47" s="551">
        <v>3500000</v>
      </c>
      <c r="F47" s="552">
        <v>2500000</v>
      </c>
      <c r="G47" s="552"/>
    </row>
    <row r="48" spans="2:7" x14ac:dyDescent="0.25">
      <c r="B48" s="377">
        <v>22020406</v>
      </c>
      <c r="C48" s="378" t="s">
        <v>1158</v>
      </c>
      <c r="D48" s="740" t="s">
        <v>1309</v>
      </c>
      <c r="E48" s="551">
        <v>1500000</v>
      </c>
      <c r="F48" s="552">
        <v>1500000</v>
      </c>
      <c r="G48" s="552"/>
    </row>
    <row r="49" spans="2:7" hidden="1" x14ac:dyDescent="0.25">
      <c r="B49" s="377">
        <v>22020407</v>
      </c>
      <c r="C49" s="378" t="s">
        <v>1159</v>
      </c>
      <c r="D49" s="740" t="s">
        <v>1310</v>
      </c>
      <c r="E49" s="551">
        <v>0</v>
      </c>
      <c r="F49" s="552">
        <v>0</v>
      </c>
      <c r="G49" s="552"/>
    </row>
    <row r="50" spans="2:7" hidden="1" x14ac:dyDescent="0.25">
      <c r="B50" s="377">
        <v>22020408</v>
      </c>
      <c r="C50" s="378" t="s">
        <v>1161</v>
      </c>
      <c r="D50" s="740" t="s">
        <v>1311</v>
      </c>
      <c r="E50" s="551">
        <v>0</v>
      </c>
      <c r="F50" s="552">
        <v>0</v>
      </c>
      <c r="G50" s="552"/>
    </row>
    <row r="51" spans="2:7" hidden="1" x14ac:dyDescent="0.25">
      <c r="B51" s="377">
        <v>22020409</v>
      </c>
      <c r="C51" s="378" t="s">
        <v>1162</v>
      </c>
      <c r="D51" s="740" t="s">
        <v>1312</v>
      </c>
      <c r="E51" s="551">
        <v>0</v>
      </c>
      <c r="F51" s="552">
        <v>0</v>
      </c>
      <c r="G51" s="552"/>
    </row>
    <row r="52" spans="2:7" hidden="1" x14ac:dyDescent="0.25">
      <c r="B52" s="377">
        <v>22020410</v>
      </c>
      <c r="C52" s="378" t="s">
        <v>1163</v>
      </c>
      <c r="D52" s="740" t="s">
        <v>1313</v>
      </c>
      <c r="E52" s="551">
        <v>0</v>
      </c>
      <c r="F52" s="552">
        <v>0</v>
      </c>
      <c r="G52" s="552"/>
    </row>
    <row r="53" spans="2:7" ht="15.75" thickBot="1" x14ac:dyDescent="0.3">
      <c r="B53" s="377">
        <v>22020411</v>
      </c>
      <c r="C53" s="378" t="s">
        <v>1164</v>
      </c>
      <c r="D53" s="740" t="s">
        <v>1314</v>
      </c>
      <c r="E53" s="551">
        <v>8000000</v>
      </c>
      <c r="F53" s="552">
        <v>5000000</v>
      </c>
      <c r="G53" s="552"/>
    </row>
    <row r="54" spans="2:7" ht="15.75" hidden="1" thickBot="1" x14ac:dyDescent="0.3">
      <c r="B54" s="377">
        <v>22020412</v>
      </c>
      <c r="C54" s="378" t="s">
        <v>1165</v>
      </c>
      <c r="D54" s="740" t="s">
        <v>1315</v>
      </c>
      <c r="E54" s="551">
        <v>0</v>
      </c>
      <c r="F54" s="552">
        <v>0</v>
      </c>
      <c r="G54" s="552"/>
    </row>
    <row r="55" spans="2:7" ht="15.75" hidden="1" thickBot="1" x14ac:dyDescent="0.3">
      <c r="B55" s="377">
        <v>22020413</v>
      </c>
      <c r="C55" s="378" t="s">
        <v>1166</v>
      </c>
      <c r="D55" s="740" t="s">
        <v>1316</v>
      </c>
      <c r="E55" s="551">
        <v>0</v>
      </c>
      <c r="F55" s="552">
        <v>0</v>
      </c>
      <c r="G55" s="552"/>
    </row>
    <row r="56" spans="2:7" ht="15.75" thickBot="1" x14ac:dyDescent="0.3">
      <c r="B56" s="384"/>
      <c r="C56" s="385" t="s">
        <v>1167</v>
      </c>
      <c r="D56" s="741">
        <v>0</v>
      </c>
      <c r="E56" s="560">
        <f>SUM(E43:E55)</f>
        <v>21599140</v>
      </c>
      <c r="F56" s="560">
        <f>SUM(F43:F55)</f>
        <v>15099140</v>
      </c>
      <c r="G56" s="560"/>
    </row>
    <row r="57" spans="2:7" x14ac:dyDescent="0.25">
      <c r="B57" s="373">
        <v>22020500</v>
      </c>
      <c r="C57" s="374" t="s">
        <v>62</v>
      </c>
      <c r="D57" s="742"/>
      <c r="E57" s="548"/>
      <c r="F57" s="549"/>
      <c r="G57" s="549"/>
    </row>
    <row r="58" spans="2:7" x14ac:dyDescent="0.25">
      <c r="B58" s="377">
        <v>22020501</v>
      </c>
      <c r="C58" s="378" t="s">
        <v>1168</v>
      </c>
      <c r="D58" s="740" t="s">
        <v>1317</v>
      </c>
      <c r="E58" s="551">
        <v>1000000</v>
      </c>
      <c r="F58" s="552">
        <v>1000000</v>
      </c>
      <c r="G58" s="552"/>
    </row>
    <row r="59" spans="2:7" ht="15.75" thickBot="1" x14ac:dyDescent="0.3">
      <c r="B59" s="377">
        <v>22020502</v>
      </c>
      <c r="C59" s="378" t="s">
        <v>1169</v>
      </c>
      <c r="D59" s="740" t="s">
        <v>1318</v>
      </c>
      <c r="E59" s="551">
        <v>3000000</v>
      </c>
      <c r="F59" s="552">
        <v>1000000</v>
      </c>
      <c r="G59" s="552"/>
    </row>
    <row r="60" spans="2:7" ht="15.75" thickBot="1" x14ac:dyDescent="0.3">
      <c r="B60" s="384"/>
      <c r="C60" s="385" t="s">
        <v>1170</v>
      </c>
      <c r="D60" s="741">
        <v>0</v>
      </c>
      <c r="E60" s="560">
        <f>SUM(E58:E59)</f>
        <v>4000000</v>
      </c>
      <c r="F60" s="560">
        <f>SUM(F58:F59)</f>
        <v>2000000</v>
      </c>
      <c r="G60" s="560"/>
    </row>
    <row r="61" spans="2:7" x14ac:dyDescent="0.25">
      <c r="B61" s="373">
        <v>22020600</v>
      </c>
      <c r="C61" s="374" t="s">
        <v>64</v>
      </c>
      <c r="D61" s="742"/>
      <c r="E61" s="548"/>
      <c r="F61" s="549"/>
      <c r="G61" s="549"/>
    </row>
    <row r="62" spans="2:7" x14ac:dyDescent="0.25">
      <c r="B62" s="377">
        <v>22020601</v>
      </c>
      <c r="C62" s="378" t="s">
        <v>1171</v>
      </c>
      <c r="D62" s="740" t="s">
        <v>1319</v>
      </c>
      <c r="E62" s="551">
        <v>750000</v>
      </c>
      <c r="F62" s="552">
        <v>750000</v>
      </c>
      <c r="G62" s="552"/>
    </row>
    <row r="63" spans="2:7" x14ac:dyDescent="0.25">
      <c r="B63" s="377">
        <v>22020602</v>
      </c>
      <c r="C63" s="378" t="s">
        <v>1172</v>
      </c>
      <c r="D63" s="740" t="s">
        <v>1320</v>
      </c>
      <c r="E63" s="551">
        <v>300000</v>
      </c>
      <c r="F63" s="552">
        <v>470000</v>
      </c>
      <c r="G63" s="552"/>
    </row>
    <row r="64" spans="2:7" hidden="1" x14ac:dyDescent="0.25">
      <c r="B64" s="377">
        <v>22020603</v>
      </c>
      <c r="C64" s="378" t="s">
        <v>1173</v>
      </c>
      <c r="D64" s="740" t="s">
        <v>1321</v>
      </c>
      <c r="E64" s="551">
        <v>0</v>
      </c>
      <c r="F64" s="552">
        <v>0</v>
      </c>
      <c r="G64" s="552"/>
    </row>
    <row r="65" spans="2:7" hidden="1" x14ac:dyDescent="0.25">
      <c r="B65" s="377">
        <v>22020604</v>
      </c>
      <c r="C65" s="378" t="s">
        <v>1174</v>
      </c>
      <c r="D65" s="740" t="s">
        <v>1322</v>
      </c>
      <c r="E65" s="551">
        <v>0</v>
      </c>
      <c r="F65" s="552">
        <v>0</v>
      </c>
      <c r="G65" s="552"/>
    </row>
    <row r="66" spans="2:7" ht="15.75" thickBot="1" x14ac:dyDescent="0.3">
      <c r="B66" s="377">
        <v>22020605</v>
      </c>
      <c r="C66" s="378" t="s">
        <v>1175</v>
      </c>
      <c r="D66" s="740" t="s">
        <v>1323</v>
      </c>
      <c r="E66" s="551">
        <v>500000</v>
      </c>
      <c r="F66" s="552">
        <v>950000</v>
      </c>
      <c r="G66" s="552"/>
    </row>
    <row r="67" spans="2:7" ht="15.75" hidden="1" thickBot="1" x14ac:dyDescent="0.3">
      <c r="B67" s="377">
        <v>22020606</v>
      </c>
      <c r="C67" s="378" t="s">
        <v>1176</v>
      </c>
      <c r="D67" s="740" t="s">
        <v>1324</v>
      </c>
      <c r="E67" s="551">
        <v>0</v>
      </c>
      <c r="F67" s="552">
        <v>0</v>
      </c>
      <c r="G67" s="552"/>
    </row>
    <row r="68" spans="2:7" ht="15.75" hidden="1" thickBot="1" x14ac:dyDescent="0.3">
      <c r="B68" s="377">
        <v>22020607</v>
      </c>
      <c r="C68" s="378" t="s">
        <v>1177</v>
      </c>
      <c r="D68" s="740" t="s">
        <v>1325</v>
      </c>
      <c r="E68" s="551">
        <v>0</v>
      </c>
      <c r="F68" s="552">
        <v>0</v>
      </c>
      <c r="G68" s="552"/>
    </row>
    <row r="69" spans="2:7" ht="15.75" thickBot="1" x14ac:dyDescent="0.3">
      <c r="B69" s="384"/>
      <c r="C69" s="385" t="s">
        <v>1178</v>
      </c>
      <c r="D69" s="741">
        <v>0</v>
      </c>
      <c r="E69" s="559">
        <f>SUM(E62:E68)</f>
        <v>1550000</v>
      </c>
      <c r="F69" s="560">
        <f>SUM(F62:F68)</f>
        <v>2170000</v>
      </c>
      <c r="G69" s="560"/>
    </row>
    <row r="70" spans="2:7" x14ac:dyDescent="0.25">
      <c r="B70" s="373">
        <v>22020700</v>
      </c>
      <c r="C70" s="374" t="s">
        <v>66</v>
      </c>
      <c r="D70" s="742"/>
      <c r="E70" s="548"/>
      <c r="F70" s="549"/>
      <c r="G70" s="549"/>
    </row>
    <row r="71" spans="2:7" hidden="1" x14ac:dyDescent="0.25">
      <c r="B71" s="377">
        <v>22020701</v>
      </c>
      <c r="C71" s="378" t="s">
        <v>1179</v>
      </c>
      <c r="D71" s="740" t="s">
        <v>1326</v>
      </c>
      <c r="E71" s="551">
        <v>0</v>
      </c>
      <c r="F71" s="552">
        <v>0</v>
      </c>
      <c r="G71" s="552"/>
    </row>
    <row r="72" spans="2:7" x14ac:dyDescent="0.25">
      <c r="B72" s="377">
        <v>22020702</v>
      </c>
      <c r="C72" s="378" t="s">
        <v>1180</v>
      </c>
      <c r="D72" s="740" t="s">
        <v>1327</v>
      </c>
      <c r="E72" s="551">
        <v>1500000</v>
      </c>
      <c r="F72" s="552">
        <v>1500000</v>
      </c>
      <c r="G72" s="552"/>
    </row>
    <row r="73" spans="2:7" x14ac:dyDescent="0.25">
      <c r="B73" s="377">
        <v>22020703</v>
      </c>
      <c r="C73" s="378" t="s">
        <v>1181</v>
      </c>
      <c r="D73" s="740" t="s">
        <v>1328</v>
      </c>
      <c r="E73" s="551">
        <v>200000</v>
      </c>
      <c r="F73" s="552">
        <v>200000</v>
      </c>
      <c r="G73" s="552"/>
    </row>
    <row r="74" spans="2:7" hidden="1" x14ac:dyDescent="0.25">
      <c r="B74" s="377">
        <v>22020704</v>
      </c>
      <c r="C74" s="378" t="s">
        <v>1182</v>
      </c>
      <c r="D74" s="740" t="s">
        <v>1329</v>
      </c>
      <c r="E74" s="551">
        <v>0</v>
      </c>
      <c r="F74" s="552">
        <v>0</v>
      </c>
      <c r="G74" s="552"/>
    </row>
    <row r="75" spans="2:7" hidden="1" x14ac:dyDescent="0.25">
      <c r="B75" s="377">
        <v>22020705</v>
      </c>
      <c r="C75" s="378" t="s">
        <v>1183</v>
      </c>
      <c r="D75" s="740" t="s">
        <v>1330</v>
      </c>
      <c r="E75" s="551">
        <v>0</v>
      </c>
      <c r="F75" s="552">
        <v>0</v>
      </c>
      <c r="G75" s="552"/>
    </row>
    <row r="76" spans="2:7" hidden="1" x14ac:dyDescent="0.25">
      <c r="B76" s="377">
        <v>22020706</v>
      </c>
      <c r="C76" s="378" t="s">
        <v>1184</v>
      </c>
      <c r="D76" s="740" t="s">
        <v>1331</v>
      </c>
      <c r="E76" s="551">
        <v>0</v>
      </c>
      <c r="F76" s="552">
        <v>0</v>
      </c>
      <c r="G76" s="552"/>
    </row>
    <row r="77" spans="2:7" hidden="1" x14ac:dyDescent="0.25">
      <c r="B77" s="377">
        <v>22020707</v>
      </c>
      <c r="C77" s="378" t="s">
        <v>1185</v>
      </c>
      <c r="D77" s="740" t="s">
        <v>1332</v>
      </c>
      <c r="E77" s="551">
        <v>0</v>
      </c>
      <c r="F77" s="552">
        <v>0</v>
      </c>
      <c r="G77" s="552"/>
    </row>
    <row r="78" spans="2:7" hidden="1" x14ac:dyDescent="0.25">
      <c r="B78" s="377">
        <v>22020708</v>
      </c>
      <c r="C78" s="378" t="s">
        <v>1186</v>
      </c>
      <c r="D78" s="740" t="s">
        <v>1333</v>
      </c>
      <c r="E78" s="551">
        <v>0</v>
      </c>
      <c r="F78" s="552">
        <v>0</v>
      </c>
      <c r="G78" s="552"/>
    </row>
    <row r="79" spans="2:7" ht="15.75" thickBot="1" x14ac:dyDescent="0.3">
      <c r="B79" s="377">
        <v>22020709</v>
      </c>
      <c r="C79" s="378" t="s">
        <v>1187</v>
      </c>
      <c r="D79" s="740" t="s">
        <v>1334</v>
      </c>
      <c r="E79" s="551">
        <v>2500000</v>
      </c>
      <c r="F79" s="552">
        <v>2000000</v>
      </c>
      <c r="G79" s="552"/>
    </row>
    <row r="80" spans="2:7" ht="15.75" thickBot="1" x14ac:dyDescent="0.3">
      <c r="B80" s="384"/>
      <c r="C80" s="385" t="s">
        <v>1188</v>
      </c>
      <c r="D80" s="741">
        <v>0</v>
      </c>
      <c r="E80" s="559">
        <f>SUM(E71:E79)</f>
        <v>4200000</v>
      </c>
      <c r="F80" s="560">
        <v>3700000</v>
      </c>
      <c r="G80" s="560"/>
    </row>
    <row r="81" spans="2:7" x14ac:dyDescent="0.25">
      <c r="B81" s="373">
        <v>22020800</v>
      </c>
      <c r="C81" s="374" t="s">
        <v>68</v>
      </c>
      <c r="D81" s="742"/>
      <c r="E81" s="548"/>
      <c r="F81" s="549"/>
      <c r="G81" s="549"/>
    </row>
    <row r="82" spans="2:7" x14ac:dyDescent="0.25">
      <c r="B82" s="377">
        <v>22020801</v>
      </c>
      <c r="C82" s="378" t="s">
        <v>1189</v>
      </c>
      <c r="D82" s="740" t="s">
        <v>1335</v>
      </c>
      <c r="E82" s="551">
        <v>8000000</v>
      </c>
      <c r="F82" s="552">
        <v>8000000</v>
      </c>
      <c r="G82" s="552"/>
    </row>
    <row r="83" spans="2:7" hidden="1" x14ac:dyDescent="0.25">
      <c r="B83" s="377">
        <v>22020802</v>
      </c>
      <c r="C83" s="378" t="s">
        <v>1190</v>
      </c>
      <c r="D83" s="740" t="s">
        <v>1336</v>
      </c>
      <c r="E83" s="551">
        <v>0</v>
      </c>
      <c r="F83" s="552">
        <v>0</v>
      </c>
      <c r="G83" s="552"/>
    </row>
    <row r="84" spans="2:7" ht="15.75" thickBot="1" x14ac:dyDescent="0.3">
      <c r="B84" s="377">
        <v>22020803</v>
      </c>
      <c r="C84" s="378" t="s">
        <v>1191</v>
      </c>
      <c r="D84" s="740" t="s">
        <v>1337</v>
      </c>
      <c r="E84" s="551">
        <v>25000000</v>
      </c>
      <c r="F84" s="552">
        <v>15000000</v>
      </c>
      <c r="G84" s="552"/>
    </row>
    <row r="85" spans="2:7" ht="15.75" hidden="1" thickBot="1" x14ac:dyDescent="0.3">
      <c r="B85" s="377">
        <v>22020804</v>
      </c>
      <c r="C85" s="378" t="s">
        <v>1192</v>
      </c>
      <c r="D85" s="740" t="s">
        <v>1338</v>
      </c>
      <c r="E85" s="551">
        <v>0</v>
      </c>
      <c r="F85" s="552">
        <v>0</v>
      </c>
      <c r="G85" s="552"/>
    </row>
    <row r="86" spans="2:7" ht="15.75" hidden="1" thickBot="1" x14ac:dyDescent="0.3">
      <c r="B86" s="377">
        <v>22020805</v>
      </c>
      <c r="C86" s="378" t="s">
        <v>1193</v>
      </c>
      <c r="D86" s="740" t="s">
        <v>1339</v>
      </c>
      <c r="E86" s="551">
        <v>0</v>
      </c>
      <c r="F86" s="552">
        <v>0</v>
      </c>
      <c r="G86" s="552"/>
    </row>
    <row r="87" spans="2:7" ht="15.75" hidden="1" thickBot="1" x14ac:dyDescent="0.3">
      <c r="B87" s="377">
        <v>22020806</v>
      </c>
      <c r="C87" s="378" t="s">
        <v>1194</v>
      </c>
      <c r="D87" s="740" t="s">
        <v>1340</v>
      </c>
      <c r="E87" s="551">
        <v>0</v>
      </c>
      <c r="F87" s="552">
        <v>0</v>
      </c>
      <c r="G87" s="552"/>
    </row>
    <row r="88" spans="2:7" ht="15.75" thickBot="1" x14ac:dyDescent="0.3">
      <c r="B88" s="384"/>
      <c r="C88" s="385" t="s">
        <v>1195</v>
      </c>
      <c r="D88" s="741">
        <v>0</v>
      </c>
      <c r="E88" s="559">
        <f>SUM(E82:E87)</f>
        <v>33000000</v>
      </c>
      <c r="F88" s="560">
        <v>23000000</v>
      </c>
      <c r="G88" s="560"/>
    </row>
    <row r="89" spans="2:7" x14ac:dyDescent="0.25">
      <c r="B89" s="373">
        <v>22020900</v>
      </c>
      <c r="C89" s="374" t="s">
        <v>70</v>
      </c>
      <c r="D89" s="742"/>
      <c r="E89" s="548"/>
      <c r="F89" s="549"/>
      <c r="G89" s="549"/>
    </row>
    <row r="90" spans="2:7" x14ac:dyDescent="0.25">
      <c r="B90" s="377">
        <v>22020901</v>
      </c>
      <c r="C90" s="378" t="s">
        <v>1196</v>
      </c>
      <c r="D90" s="740" t="s">
        <v>1341</v>
      </c>
      <c r="E90" s="551">
        <v>720650</v>
      </c>
      <c r="F90" s="552">
        <v>720650</v>
      </c>
      <c r="G90" s="552"/>
    </row>
    <row r="91" spans="2:7" hidden="1" x14ac:dyDescent="0.25">
      <c r="B91" s="377">
        <v>22020902</v>
      </c>
      <c r="C91" s="378" t="s">
        <v>1197</v>
      </c>
      <c r="D91" s="740" t="s">
        <v>1342</v>
      </c>
      <c r="E91" s="551">
        <v>0</v>
      </c>
      <c r="F91" s="552">
        <v>0</v>
      </c>
      <c r="G91" s="552"/>
    </row>
    <row r="92" spans="2:7" ht="15.75" thickBot="1" x14ac:dyDescent="0.3">
      <c r="B92" s="377">
        <v>22020904</v>
      </c>
      <c r="C92" s="378" t="s">
        <v>1198</v>
      </c>
      <c r="D92" s="740" t="s">
        <v>1343</v>
      </c>
      <c r="E92" s="551">
        <v>1000000</v>
      </c>
      <c r="F92" s="552">
        <v>2000000</v>
      </c>
      <c r="G92" s="552"/>
    </row>
    <row r="93" spans="2:7" ht="15.75" hidden="1" thickBot="1" x14ac:dyDescent="0.3">
      <c r="B93" s="377">
        <v>22020905</v>
      </c>
      <c r="C93" s="378" t="s">
        <v>1199</v>
      </c>
      <c r="D93" s="740" t="s">
        <v>1344</v>
      </c>
      <c r="E93" s="551">
        <v>0</v>
      </c>
      <c r="F93" s="552">
        <v>0</v>
      </c>
      <c r="G93" s="552"/>
    </row>
    <row r="94" spans="2:7" ht="15.75" hidden="1" thickBot="1" x14ac:dyDescent="0.3">
      <c r="B94" s="377">
        <v>22020906</v>
      </c>
      <c r="C94" s="378" t="s">
        <v>1200</v>
      </c>
      <c r="D94" s="740" t="s">
        <v>1345</v>
      </c>
      <c r="E94" s="551">
        <v>0</v>
      </c>
      <c r="F94" s="552">
        <v>0</v>
      </c>
      <c r="G94" s="552"/>
    </row>
    <row r="95" spans="2:7" ht="15.75" hidden="1" thickBot="1" x14ac:dyDescent="0.3">
      <c r="B95" s="377">
        <v>22020907</v>
      </c>
      <c r="C95" s="378" t="s">
        <v>1201</v>
      </c>
      <c r="D95" s="740" t="s">
        <v>1346</v>
      </c>
      <c r="E95" s="551">
        <v>0</v>
      </c>
      <c r="F95" s="552">
        <v>0</v>
      </c>
      <c r="G95" s="552"/>
    </row>
    <row r="96" spans="2:7" ht="15.75" hidden="1" thickBot="1" x14ac:dyDescent="0.3">
      <c r="B96" s="377">
        <v>22020908</v>
      </c>
      <c r="C96" s="378" t="s">
        <v>1202</v>
      </c>
      <c r="D96" s="740" t="s">
        <v>1347</v>
      </c>
      <c r="E96" s="551">
        <v>0</v>
      </c>
      <c r="F96" s="552">
        <v>0</v>
      </c>
      <c r="G96" s="552"/>
    </row>
    <row r="97" spans="2:7" ht="15.75" thickBot="1" x14ac:dyDescent="0.3">
      <c r="B97" s="384"/>
      <c r="C97" s="385" t="s">
        <v>1203</v>
      </c>
      <c r="D97" s="741">
        <v>0</v>
      </c>
      <c r="E97" s="560">
        <f>SUM(E90:E96)</f>
        <v>1720650</v>
      </c>
      <c r="F97" s="560">
        <f>SUM(F90:F96)</f>
        <v>2720650</v>
      </c>
      <c r="G97" s="560"/>
    </row>
    <row r="98" spans="2:7" x14ac:dyDescent="0.25">
      <c r="B98" s="373">
        <v>22021000</v>
      </c>
      <c r="C98" s="374" t="s">
        <v>72</v>
      </c>
      <c r="D98" s="742"/>
      <c r="E98" s="548"/>
      <c r="F98" s="549"/>
      <c r="G98" s="549"/>
    </row>
    <row r="99" spans="2:7" x14ac:dyDescent="0.25">
      <c r="B99" s="377">
        <v>22021001</v>
      </c>
      <c r="C99" s="378" t="s">
        <v>1204</v>
      </c>
      <c r="D99" s="740" t="s">
        <v>1348</v>
      </c>
      <c r="E99" s="551">
        <v>1000000</v>
      </c>
      <c r="F99" s="552">
        <v>1500000</v>
      </c>
      <c r="G99" s="552"/>
    </row>
    <row r="100" spans="2:7" x14ac:dyDescent="0.25">
      <c r="B100" s="377">
        <v>22021002</v>
      </c>
      <c r="C100" s="378" t="s">
        <v>1205</v>
      </c>
      <c r="D100" s="740" t="s">
        <v>1349</v>
      </c>
      <c r="E100" s="551">
        <v>7000000</v>
      </c>
      <c r="F100" s="552">
        <v>5000000</v>
      </c>
      <c r="G100" s="552"/>
    </row>
    <row r="101" spans="2:7" x14ac:dyDescent="0.25">
      <c r="B101" s="377">
        <v>22021003</v>
      </c>
      <c r="C101" s="378" t="s">
        <v>1206</v>
      </c>
      <c r="D101" s="740" t="s">
        <v>1350</v>
      </c>
      <c r="E101" s="551">
        <v>16000000</v>
      </c>
      <c r="F101" s="552">
        <v>13000000</v>
      </c>
      <c r="G101" s="552"/>
    </row>
    <row r="102" spans="2:7" x14ac:dyDescent="0.25">
      <c r="B102" s="377">
        <v>22021004</v>
      </c>
      <c r="C102" s="378" t="s">
        <v>1207</v>
      </c>
      <c r="D102" s="740" t="s">
        <v>1351</v>
      </c>
      <c r="E102" s="551">
        <v>500000</v>
      </c>
      <c r="F102" s="552">
        <v>500000</v>
      </c>
      <c r="G102" s="552"/>
    </row>
    <row r="103" spans="2:7" x14ac:dyDescent="0.25">
      <c r="B103" s="377">
        <v>22021006</v>
      </c>
      <c r="C103" s="378" t="s">
        <v>1208</v>
      </c>
      <c r="D103" s="740" t="s">
        <v>1352</v>
      </c>
      <c r="E103" s="551">
        <v>100000</v>
      </c>
      <c r="F103" s="552">
        <v>100000</v>
      </c>
      <c r="G103" s="552"/>
    </row>
    <row r="104" spans="2:7" x14ac:dyDescent="0.25">
      <c r="B104" s="377">
        <v>22021007</v>
      </c>
      <c r="C104" s="378" t="s">
        <v>1209</v>
      </c>
      <c r="D104" s="740" t="s">
        <v>1353</v>
      </c>
      <c r="E104" s="551">
        <v>4750000</v>
      </c>
      <c r="F104" s="552">
        <v>2710210</v>
      </c>
      <c r="G104" s="552"/>
    </row>
    <row r="105" spans="2:7" x14ac:dyDescent="0.25">
      <c r="B105" s="377">
        <v>22021008</v>
      </c>
      <c r="C105" s="378" t="s">
        <v>1210</v>
      </c>
      <c r="D105" s="740" t="s">
        <v>1354</v>
      </c>
      <c r="E105" s="551">
        <v>1500000</v>
      </c>
      <c r="F105" s="552">
        <v>1000000</v>
      </c>
      <c r="G105" s="552"/>
    </row>
    <row r="106" spans="2:7" hidden="1" x14ac:dyDescent="0.25">
      <c r="B106" s="377">
        <v>22021009</v>
      </c>
      <c r="C106" s="378" t="s">
        <v>1211</v>
      </c>
      <c r="D106" s="740" t="s">
        <v>1355</v>
      </c>
      <c r="E106" s="551">
        <v>0</v>
      </c>
      <c r="F106" s="552">
        <v>0</v>
      </c>
      <c r="G106" s="552"/>
    </row>
    <row r="107" spans="2:7" hidden="1" x14ac:dyDescent="0.25">
      <c r="B107" s="377">
        <v>22021010</v>
      </c>
      <c r="C107" s="378" t="s">
        <v>1212</v>
      </c>
      <c r="D107" s="740" t="s">
        <v>1356</v>
      </c>
      <c r="E107" s="551">
        <v>0</v>
      </c>
      <c r="F107" s="552">
        <v>0</v>
      </c>
      <c r="G107" s="552"/>
    </row>
    <row r="108" spans="2:7" hidden="1" x14ac:dyDescent="0.25">
      <c r="B108" s="377">
        <v>22021014</v>
      </c>
      <c r="C108" s="378" t="s">
        <v>1213</v>
      </c>
      <c r="D108" s="740" t="s">
        <v>1357</v>
      </c>
      <c r="E108" s="551">
        <v>0</v>
      </c>
      <c r="F108" s="552">
        <v>0</v>
      </c>
      <c r="G108" s="552"/>
    </row>
    <row r="109" spans="2:7" x14ac:dyDescent="0.25">
      <c r="B109" s="377">
        <v>22021020</v>
      </c>
      <c r="C109" s="378" t="s">
        <v>1214</v>
      </c>
      <c r="D109" s="740" t="s">
        <v>1358</v>
      </c>
      <c r="E109" s="551">
        <v>300000</v>
      </c>
      <c r="F109" s="552">
        <v>300000</v>
      </c>
      <c r="G109" s="552"/>
    </row>
    <row r="110" spans="2:7" hidden="1" x14ac:dyDescent="0.25">
      <c r="B110" s="377">
        <v>22021037</v>
      </c>
      <c r="C110" s="378" t="s">
        <v>1215</v>
      </c>
      <c r="D110" s="740" t="s">
        <v>1359</v>
      </c>
      <c r="E110" s="551">
        <v>0</v>
      </c>
      <c r="F110" s="552">
        <v>0</v>
      </c>
      <c r="G110" s="552"/>
    </row>
    <row r="111" spans="2:7" hidden="1" x14ac:dyDescent="0.25">
      <c r="B111" s="377">
        <v>22021041</v>
      </c>
      <c r="C111" s="378" t="s">
        <v>1216</v>
      </c>
      <c r="D111" s="740" t="s">
        <v>1360</v>
      </c>
      <c r="E111" s="551">
        <v>0</v>
      </c>
      <c r="F111" s="552">
        <v>0</v>
      </c>
      <c r="G111" s="552"/>
    </row>
    <row r="112" spans="2:7" ht="15.75" thickBot="1" x14ac:dyDescent="0.3">
      <c r="B112" s="377">
        <v>22021042</v>
      </c>
      <c r="C112" s="378" t="s">
        <v>1217</v>
      </c>
      <c r="D112" s="740" t="s">
        <v>1361</v>
      </c>
      <c r="E112" s="551">
        <v>0</v>
      </c>
      <c r="F112" s="552">
        <v>25000000</v>
      </c>
      <c r="G112" s="552"/>
    </row>
    <row r="113" spans="2:7" ht="15.75" thickBot="1" x14ac:dyDescent="0.3">
      <c r="B113" s="384"/>
      <c r="C113" s="385" t="s">
        <v>1219</v>
      </c>
      <c r="D113" s="741">
        <v>0</v>
      </c>
      <c r="E113" s="560">
        <f>SUM(E99:E112)</f>
        <v>31150000</v>
      </c>
      <c r="F113" s="560">
        <f>SUM(F99:F112)</f>
        <v>49110210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112019790</v>
      </c>
      <c r="F181" s="572">
        <v>110000000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4" firstPageNumber="253" fitToHeight="0" orientation="portrait" r:id="rId1"/>
  <headerFooter>
    <oddFooter>&amp;C&amp;"Rockwell,Bold"&amp;14&amp;P</oddFooter>
  </headerFooter>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B1:G182"/>
  <sheetViews>
    <sheetView view="pageBreakPreview" zoomScale="84" zoomScaleSheetLayoutView="84" workbookViewId="0">
      <pane xSplit="2" ySplit="6" topLeftCell="C60" activePane="bottomRight" state="frozen"/>
      <selection activeCell="J5" sqref="J5"/>
      <selection pane="topRight" activeCell="J5" sqref="J5"/>
      <selection pane="bottomLeft" activeCell="J5" sqref="J5"/>
      <selection pane="bottomRight" activeCell="J5" sqref="J5"/>
    </sheetView>
  </sheetViews>
  <sheetFormatPr defaultColWidth="9.140625"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1073</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hidden="1"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c r="F10" s="552">
        <v>500000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0</v>
      </c>
      <c r="F14" s="559">
        <f>SUM(F10:F13)</f>
        <v>500000</v>
      </c>
      <c r="G14" s="559"/>
    </row>
    <row r="15" spans="2:7" hidden="1" x14ac:dyDescent="0.25">
      <c r="B15" s="373">
        <v>22020200</v>
      </c>
      <c r="C15" s="374" t="s">
        <v>56</v>
      </c>
      <c r="D15" s="742"/>
      <c r="E15" s="548"/>
      <c r="F15" s="549"/>
      <c r="G15" s="549"/>
    </row>
    <row r="16" spans="2:7" hidden="1" x14ac:dyDescent="0.25">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60">
        <f>SUM(E16:E25)</f>
        <v>0</v>
      </c>
      <c r="F26" s="560">
        <f>SUM(F16:F25)</f>
        <v>0</v>
      </c>
      <c r="G26" s="560"/>
    </row>
    <row r="27" spans="2:7" x14ac:dyDescent="0.25">
      <c r="B27" s="373">
        <v>22020300</v>
      </c>
      <c r="C27" s="374" t="s">
        <v>58</v>
      </c>
      <c r="D27" s="742"/>
      <c r="E27" s="548"/>
      <c r="F27" s="549"/>
      <c r="G27" s="549"/>
    </row>
    <row r="28" spans="2:7" ht="15.75" thickBot="1" x14ac:dyDescent="0.3">
      <c r="B28" s="377">
        <v>22020301</v>
      </c>
      <c r="C28" s="378" t="s">
        <v>1139</v>
      </c>
      <c r="D28" s="740" t="s">
        <v>1291</v>
      </c>
      <c r="E28" s="551"/>
      <c r="F28" s="552">
        <v>300000</v>
      </c>
      <c r="G28" s="552"/>
    </row>
    <row r="29" spans="2:7" ht="15.75" hidden="1" thickBot="1" x14ac:dyDescent="0.3">
      <c r="B29" s="377">
        <v>22020302</v>
      </c>
      <c r="C29" s="378" t="s">
        <v>1140</v>
      </c>
      <c r="D29" s="740" t="s">
        <v>1292</v>
      </c>
      <c r="E29" s="551"/>
      <c r="F29" s="552">
        <v>0</v>
      </c>
      <c r="G29" s="552"/>
    </row>
    <row r="30" spans="2:7" ht="15.75" hidden="1" thickBot="1" x14ac:dyDescent="0.3">
      <c r="B30" s="377">
        <v>22020303</v>
      </c>
      <c r="C30" s="378" t="s">
        <v>1141</v>
      </c>
      <c r="D30" s="740" t="s">
        <v>1293</v>
      </c>
      <c r="E30" s="551"/>
      <c r="F30" s="552">
        <v>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0</v>
      </c>
      <c r="F41" s="560">
        <f>SUM(F28:F40)</f>
        <v>300000</v>
      </c>
      <c r="G41" s="560"/>
    </row>
    <row r="42" spans="2:7" x14ac:dyDescent="0.25">
      <c r="B42" s="373">
        <v>22020400</v>
      </c>
      <c r="C42" s="374" t="s">
        <v>60</v>
      </c>
      <c r="D42" s="742"/>
      <c r="E42" s="548"/>
      <c r="F42" s="549"/>
      <c r="G42" s="549"/>
    </row>
    <row r="43" spans="2:7" x14ac:dyDescent="0.25">
      <c r="B43" s="377">
        <v>22020401</v>
      </c>
      <c r="C43" s="378" t="s">
        <v>1153</v>
      </c>
      <c r="D43" s="740" t="s">
        <v>1304</v>
      </c>
      <c r="E43" s="551"/>
      <c r="F43" s="552">
        <v>900000</v>
      </c>
      <c r="G43" s="552"/>
    </row>
    <row r="44" spans="2:7" ht="15.75" thickBot="1" x14ac:dyDescent="0.3">
      <c r="B44" s="377">
        <v>22020402</v>
      </c>
      <c r="C44" s="378" t="s">
        <v>1154</v>
      </c>
      <c r="D44" s="740" t="s">
        <v>1305</v>
      </c>
      <c r="E44" s="551"/>
      <c r="F44" s="552">
        <v>500000</v>
      </c>
      <c r="G44" s="552"/>
    </row>
    <row r="45" spans="2:7" ht="15.75" hidden="1" thickBot="1" x14ac:dyDescent="0.3">
      <c r="B45" s="377">
        <v>22020403</v>
      </c>
      <c r="C45" s="378" t="s">
        <v>1155</v>
      </c>
      <c r="D45" s="740" t="s">
        <v>1306</v>
      </c>
      <c r="E45" s="551"/>
      <c r="F45" s="552">
        <v>0</v>
      </c>
      <c r="G45" s="552"/>
    </row>
    <row r="46" spans="2:7" ht="15.75" hidden="1" thickBot="1" x14ac:dyDescent="0.3">
      <c r="B46" s="377">
        <v>22020404</v>
      </c>
      <c r="C46" s="378" t="s">
        <v>1156</v>
      </c>
      <c r="D46" s="740" t="s">
        <v>1307</v>
      </c>
      <c r="E46" s="551"/>
      <c r="F46" s="552">
        <v>0</v>
      </c>
      <c r="G46" s="552"/>
    </row>
    <row r="47" spans="2:7" ht="15.75" hidden="1" thickBot="1" x14ac:dyDescent="0.3">
      <c r="B47" s="377">
        <v>22020405</v>
      </c>
      <c r="C47" s="378" t="s">
        <v>1157</v>
      </c>
      <c r="D47" s="740" t="s">
        <v>1308</v>
      </c>
      <c r="E47" s="551"/>
      <c r="F47" s="552">
        <v>0</v>
      </c>
      <c r="G47" s="552"/>
    </row>
    <row r="48" spans="2:7" ht="15.75" hidden="1" thickBot="1" x14ac:dyDescent="0.3">
      <c r="B48" s="377">
        <v>22020406</v>
      </c>
      <c r="C48" s="378" t="s">
        <v>1158</v>
      </c>
      <c r="D48" s="740" t="s">
        <v>1309</v>
      </c>
      <c r="E48" s="551"/>
      <c r="F48" s="552">
        <v>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0</v>
      </c>
      <c r="F56" s="560">
        <f>SUM(F43:F55)</f>
        <v>1400000</v>
      </c>
      <c r="G56" s="560"/>
    </row>
    <row r="57" spans="2:7" x14ac:dyDescent="0.25">
      <c r="B57" s="373">
        <v>22020500</v>
      </c>
      <c r="C57" s="374" t="s">
        <v>62</v>
      </c>
      <c r="D57" s="742"/>
      <c r="E57" s="548"/>
      <c r="F57" s="549"/>
      <c r="G57" s="549"/>
    </row>
    <row r="58" spans="2:7" ht="15.75" thickBot="1" x14ac:dyDescent="0.3">
      <c r="B58" s="377">
        <v>22020501</v>
      </c>
      <c r="C58" s="378" t="s">
        <v>1168</v>
      </c>
      <c r="D58" s="740" t="s">
        <v>1317</v>
      </c>
      <c r="E58" s="551"/>
      <c r="F58" s="552">
        <v>900000</v>
      </c>
      <c r="G58" s="552"/>
    </row>
    <row r="59" spans="2:7" ht="15.75" hidden="1" thickBot="1" x14ac:dyDescent="0.3">
      <c r="B59" s="377">
        <v>22020502</v>
      </c>
      <c r="C59" s="378" t="s">
        <v>1169</v>
      </c>
      <c r="D59" s="740" t="s">
        <v>1318</v>
      </c>
      <c r="E59" s="551"/>
      <c r="F59" s="552">
        <v>0</v>
      </c>
      <c r="G59" s="552"/>
    </row>
    <row r="60" spans="2:7" ht="15.75" thickBot="1" x14ac:dyDescent="0.3">
      <c r="B60" s="384"/>
      <c r="C60" s="385" t="s">
        <v>1170</v>
      </c>
      <c r="D60" s="741">
        <v>0</v>
      </c>
      <c r="E60" s="560">
        <f>SUM(E58:E59)</f>
        <v>0</v>
      </c>
      <c r="F60" s="560">
        <f>SUM(F58:F59)</f>
        <v>900000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c r="F66" s="552">
        <v>300000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0</v>
      </c>
      <c r="F69" s="560">
        <f>SUM(F62:F68)</f>
        <v>300000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c r="F82" s="552">
        <v>100000</v>
      </c>
      <c r="G82" s="552"/>
    </row>
    <row r="83" spans="2:7" ht="15.75"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0</v>
      </c>
      <c r="F88" s="560">
        <v>100000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ht="15.75" thickBot="1" x14ac:dyDescent="0.3">
      <c r="B101" s="377">
        <v>22021003</v>
      </c>
      <c r="C101" s="378" t="s">
        <v>1206</v>
      </c>
      <c r="D101" s="740" t="s">
        <v>1350</v>
      </c>
      <c r="E101" s="551"/>
      <c r="F101" s="552">
        <v>260000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0</v>
      </c>
      <c r="F113" s="560">
        <f>SUM(F99:F112)</f>
        <v>260000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0</v>
      </c>
      <c r="F181" s="571">
        <f>F180+F172+F163+F158+F151+F148+F138+F134+F124+F113+F97+F88+F80+F69+F60+F56+F41+F26+F14</f>
        <v>3760000</v>
      </c>
      <c r="G181" s="571"/>
    </row>
    <row r="182" spans="2:7" x14ac:dyDescent="0.25">
      <c r="B182" s="338"/>
      <c r="C182" s="338"/>
      <c r="D182" s="338"/>
      <c r="E182" s="338"/>
      <c r="F182" s="338"/>
    </row>
  </sheetData>
  <mergeCells count="5">
    <mergeCell ref="B1:F1"/>
    <mergeCell ref="B2:F2"/>
    <mergeCell ref="B4:F4"/>
    <mergeCell ref="B5:B6"/>
    <mergeCell ref="C5:C6"/>
  </mergeCells>
  <conditionalFormatting sqref="C10:C133 C135 C139 C137 C141:C184 D124:F124">
    <cfRule type="expression" dxfId="31" priority="15">
      <formula>"IF($BO$11:$BO$185&gt;90%"</formula>
    </cfRule>
    <cfRule type="expression" dxfId="30" priority="16">
      <formula>"IF($BO$11:$BO$185&gt;90%)"</formula>
    </cfRule>
  </conditionalFormatting>
  <conditionalFormatting sqref="C134:F134">
    <cfRule type="expression" dxfId="29" priority="13">
      <formula>"IF($BO$11:$BO$185&gt;90%"</formula>
    </cfRule>
    <cfRule type="expression" dxfId="28" priority="14">
      <formula>"IF($BO$11:$BO$185&gt;90%)"</formula>
    </cfRule>
  </conditionalFormatting>
  <conditionalFormatting sqref="C138:F138">
    <cfRule type="expression" dxfId="27" priority="11">
      <formula>"IF($BO$11:$BO$185&gt;90%"</formula>
    </cfRule>
    <cfRule type="expression" dxfId="26" priority="12">
      <formula>"IF($BO$11:$BO$185&gt;90%)"</formula>
    </cfRule>
  </conditionalFormatting>
  <conditionalFormatting sqref="C136">
    <cfRule type="expression" dxfId="25" priority="9">
      <formula>"IF($BO$11:$BO$185&gt;90%"</formula>
    </cfRule>
    <cfRule type="expression" dxfId="24" priority="10">
      <formula>"IF($BO$11:$BO$185&gt;90%)"</formula>
    </cfRule>
  </conditionalFormatting>
  <conditionalFormatting sqref="C140">
    <cfRule type="expression" dxfId="23" priority="7">
      <formula>"IF($BO$11:$BO$185&gt;90%"</formula>
    </cfRule>
    <cfRule type="expression" dxfId="22" priority="8">
      <formula>"IF($BO$11:$BO$185&gt;90%)"</formula>
    </cfRule>
  </conditionalFormatting>
  <conditionalFormatting sqref="G124">
    <cfRule type="expression" dxfId="21" priority="5">
      <formula>"IF($BO$11:$BO$185&gt;90%"</formula>
    </cfRule>
    <cfRule type="expression" dxfId="20" priority="6">
      <formula>"IF($BO$11:$BO$185&gt;90%)"</formula>
    </cfRule>
  </conditionalFormatting>
  <conditionalFormatting sqref="G134">
    <cfRule type="expression" dxfId="19" priority="3">
      <formula>"IF($BO$11:$BO$185&gt;90%"</formula>
    </cfRule>
    <cfRule type="expression" dxfId="18" priority="4">
      <formula>"IF($BO$11:$BO$185&gt;90%)"</formula>
    </cfRule>
  </conditionalFormatting>
  <conditionalFormatting sqref="G138">
    <cfRule type="expression" dxfId="17" priority="1">
      <formula>"IF($BO$11:$BO$185&gt;90%"</formula>
    </cfRule>
    <cfRule type="expression" dxfId="16" priority="2">
      <formula>"IF($BO$11:$BO$185&gt;90%)"</formula>
    </cfRule>
  </conditionalFormatting>
  <pageMargins left="0.98" right="0.3" top="0.37" bottom="0.36" header="0.17" footer="0.17"/>
  <pageSetup paperSize="9" scale="76" fitToHeight="0" orientation="portrait" r:id="rId1"/>
  <headerFooter>
    <oddFooter>&amp;C&amp;"Rockwell,Bold"&amp;14&amp;P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2.7109375"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916</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x14ac:dyDescent="0.25">
      <c r="B98" s="377">
        <v>12020452</v>
      </c>
      <c r="C98" s="378" t="s">
        <v>607</v>
      </c>
      <c r="D98" s="378" t="s">
        <v>813</v>
      </c>
      <c r="E98" s="443">
        <v>50000</v>
      </c>
      <c r="F98" s="444">
        <v>50000</v>
      </c>
      <c r="G98" s="445">
        <v>1828760</v>
      </c>
      <c r="H98" s="446">
        <v>10000000</v>
      </c>
    </row>
    <row r="99" spans="2:8" ht="15.75" thickBot="1" x14ac:dyDescent="0.3">
      <c r="B99" s="377">
        <v>12020453</v>
      </c>
      <c r="C99" s="378" t="s">
        <v>608</v>
      </c>
      <c r="D99" s="378" t="s">
        <v>814</v>
      </c>
      <c r="E99" s="443"/>
      <c r="F99" s="444">
        <v>5000</v>
      </c>
      <c r="G99" s="445">
        <v>36580</v>
      </c>
      <c r="H99" s="446">
        <v>1000000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4.45" customHeight="1" thickBot="1" x14ac:dyDescent="0.3">
      <c r="B114" s="384"/>
      <c r="C114" s="385" t="s">
        <v>623</v>
      </c>
      <c r="D114" s="385"/>
      <c r="E114" s="451"/>
      <c r="F114" s="452"/>
      <c r="G114" s="453">
        <f>SUM(G98:G113)</f>
        <v>1865340</v>
      </c>
      <c r="H114" s="454">
        <v>11000000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t="15.75" thickBot="1" x14ac:dyDescent="0.3">
      <c r="B121" s="377">
        <v>12020601</v>
      </c>
      <c r="C121" s="378" t="s">
        <v>628</v>
      </c>
      <c r="D121" s="378" t="s">
        <v>833</v>
      </c>
      <c r="E121" s="443">
        <v>1000</v>
      </c>
      <c r="F121" s="444">
        <v>1000</v>
      </c>
      <c r="G121" s="445">
        <v>36580</v>
      </c>
      <c r="H121" s="446">
        <v>500000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SUM(G121:G141)</f>
        <v>36580</v>
      </c>
      <c r="H142" s="454">
        <v>500000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t="15.75" thickBot="1" x14ac:dyDescent="0.3">
      <c r="B165" s="377">
        <v>12020804</v>
      </c>
      <c r="C165" s="378" t="s">
        <v>670</v>
      </c>
      <c r="D165" s="378" t="s">
        <v>875</v>
      </c>
      <c r="E165" s="443" t="s">
        <v>917</v>
      </c>
      <c r="F165" s="444">
        <v>50000</v>
      </c>
      <c r="G165" s="445"/>
      <c r="H165" s="446">
        <v>5000000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0</v>
      </c>
      <c r="H167" s="454">
        <v>5000000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1901920</v>
      </c>
      <c r="H225" s="481">
        <v>16500000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B1:G182"/>
  <sheetViews>
    <sheetView view="pageBreakPreview" zoomScale="84" zoomScaleSheetLayoutView="84" workbookViewId="0">
      <pane xSplit="2" ySplit="6" topLeftCell="C100"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1074</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t="15.75" thickBot="1" x14ac:dyDescent="0.3">
      <c r="B10" s="377">
        <v>22020101</v>
      </c>
      <c r="C10" s="378" t="s">
        <v>1123</v>
      </c>
      <c r="D10" s="740" t="s">
        <v>1277</v>
      </c>
      <c r="E10" s="551">
        <v>1820040</v>
      </c>
      <c r="F10" s="552">
        <v>5000000</v>
      </c>
      <c r="G10" s="552"/>
    </row>
    <row r="11" spans="2:7" ht="15.75" hidden="1" thickBot="1" x14ac:dyDescent="0.3">
      <c r="B11" s="377">
        <v>22020102</v>
      </c>
      <c r="C11" s="378" t="s">
        <v>1124</v>
      </c>
      <c r="D11" s="740" t="s">
        <v>1278</v>
      </c>
      <c r="E11" s="551"/>
      <c r="F11" s="552">
        <v>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1820040</v>
      </c>
      <c r="F14" s="560">
        <v>5000000</v>
      </c>
      <c r="G14" s="560"/>
    </row>
    <row r="15" spans="2:7" x14ac:dyDescent="0.25">
      <c r="B15" s="373">
        <v>22020200</v>
      </c>
      <c r="C15" s="374" t="s">
        <v>56</v>
      </c>
      <c r="D15" s="742"/>
      <c r="E15" s="548"/>
      <c r="F15" s="549"/>
      <c r="G15" s="549"/>
    </row>
    <row r="16" spans="2:7" x14ac:dyDescent="0.25">
      <c r="B16" s="377">
        <v>22020201</v>
      </c>
      <c r="C16" s="378" t="s">
        <v>1128</v>
      </c>
      <c r="D16" s="740" t="s">
        <v>1281</v>
      </c>
      <c r="E16" s="551">
        <v>2450890</v>
      </c>
      <c r="F16" s="552">
        <v>5300000</v>
      </c>
      <c r="G16" s="552"/>
    </row>
    <row r="17" spans="2:7" x14ac:dyDescent="0.25">
      <c r="B17" s="377">
        <v>22020202</v>
      </c>
      <c r="C17" s="378" t="s">
        <v>1129</v>
      </c>
      <c r="D17" s="740" t="s">
        <v>1282</v>
      </c>
      <c r="E17" s="551">
        <v>1080000</v>
      </c>
      <c r="F17" s="552">
        <v>1900000</v>
      </c>
      <c r="G17" s="552"/>
    </row>
    <row r="18" spans="2:7" hidden="1" x14ac:dyDescent="0.25">
      <c r="B18" s="377">
        <v>22020203</v>
      </c>
      <c r="C18" s="378" t="s">
        <v>1130</v>
      </c>
      <c r="D18" s="740" t="s">
        <v>1283</v>
      </c>
      <c r="E18" s="551"/>
      <c r="F18" s="552">
        <v>0</v>
      </c>
      <c r="G18" s="552"/>
    </row>
    <row r="19" spans="2:7" ht="15.75" thickBot="1" x14ac:dyDescent="0.3">
      <c r="B19" s="377">
        <v>22020204</v>
      </c>
      <c r="C19" s="378" t="s">
        <v>1131</v>
      </c>
      <c r="D19" s="740" t="s">
        <v>1284</v>
      </c>
      <c r="E19" s="551"/>
      <c r="F19" s="552">
        <v>2500000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75" thickBot="1" x14ac:dyDescent="0.3">
      <c r="B26" s="384"/>
      <c r="C26" s="385" t="s">
        <v>1138</v>
      </c>
      <c r="D26" s="741">
        <v>0</v>
      </c>
      <c r="E26" s="560">
        <f>SUM(E16:E25)</f>
        <v>3530890</v>
      </c>
      <c r="F26" s="560">
        <f>SUM(F16:F25)</f>
        <v>9700000</v>
      </c>
      <c r="G26" s="560"/>
    </row>
    <row r="27" spans="2:7" x14ac:dyDescent="0.25">
      <c r="B27" s="373">
        <v>22020300</v>
      </c>
      <c r="C27" s="374" t="s">
        <v>58</v>
      </c>
      <c r="D27" s="742"/>
      <c r="E27" s="548"/>
      <c r="F27" s="549"/>
      <c r="G27" s="549"/>
    </row>
    <row r="28" spans="2:7" x14ac:dyDescent="0.25">
      <c r="B28" s="377">
        <v>22020301</v>
      </c>
      <c r="C28" s="378" t="s">
        <v>1139</v>
      </c>
      <c r="D28" s="740" t="s">
        <v>1291</v>
      </c>
      <c r="E28" s="551">
        <v>2400060</v>
      </c>
      <c r="F28" s="552">
        <v>7100000</v>
      </c>
      <c r="G28" s="552"/>
    </row>
    <row r="29" spans="2:7" hidden="1" x14ac:dyDescent="0.25">
      <c r="B29" s="377">
        <v>22020302</v>
      </c>
      <c r="C29" s="378" t="s">
        <v>1140</v>
      </c>
      <c r="D29" s="740" t="s">
        <v>1292</v>
      </c>
      <c r="E29" s="551"/>
      <c r="F29" s="552">
        <v>0</v>
      </c>
      <c r="G29" s="552"/>
    </row>
    <row r="30" spans="2:7" x14ac:dyDescent="0.25">
      <c r="B30" s="377">
        <v>22020303</v>
      </c>
      <c r="C30" s="378" t="s">
        <v>1141</v>
      </c>
      <c r="D30" s="740" t="s">
        <v>1293</v>
      </c>
      <c r="E30" s="551">
        <v>200000</v>
      </c>
      <c r="F30" s="552">
        <v>200000</v>
      </c>
      <c r="G30" s="552"/>
    </row>
    <row r="31" spans="2:7" hidden="1" x14ac:dyDescent="0.25">
      <c r="B31" s="377">
        <v>22020304</v>
      </c>
      <c r="C31" s="378" t="s">
        <v>1142</v>
      </c>
      <c r="D31" s="740" t="s">
        <v>1294</v>
      </c>
      <c r="E31" s="551"/>
      <c r="F31" s="552">
        <v>0</v>
      </c>
      <c r="G31" s="552"/>
    </row>
    <row r="32" spans="2:7" hidden="1" x14ac:dyDescent="0.25">
      <c r="B32" s="377">
        <v>22020305</v>
      </c>
      <c r="C32" s="378" t="s">
        <v>1143</v>
      </c>
      <c r="D32" s="740" t="s">
        <v>1295</v>
      </c>
      <c r="E32" s="551"/>
      <c r="F32" s="552">
        <v>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t="15.75" thickBot="1" x14ac:dyDescent="0.3">
      <c r="B36" s="377">
        <v>22020309</v>
      </c>
      <c r="C36" s="378" t="s">
        <v>1147</v>
      </c>
      <c r="D36" s="740" t="s">
        <v>1299</v>
      </c>
      <c r="E36" s="551">
        <v>130000</v>
      </c>
      <c r="F36" s="552">
        <v>200000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2730060</v>
      </c>
      <c r="F41" s="560">
        <f>SUM(F28:F40)</f>
        <v>7500000</v>
      </c>
      <c r="G41" s="560"/>
    </row>
    <row r="42" spans="2:7" x14ac:dyDescent="0.25">
      <c r="B42" s="373">
        <v>22020400</v>
      </c>
      <c r="C42" s="374" t="s">
        <v>60</v>
      </c>
      <c r="D42" s="742"/>
      <c r="E42" s="548"/>
      <c r="F42" s="549"/>
      <c r="G42" s="549"/>
    </row>
    <row r="43" spans="2:7" x14ac:dyDescent="0.25">
      <c r="B43" s="377">
        <v>22020401</v>
      </c>
      <c r="C43" s="378" t="s">
        <v>1153</v>
      </c>
      <c r="D43" s="740" t="s">
        <v>1304</v>
      </c>
      <c r="E43" s="551">
        <v>1205000</v>
      </c>
      <c r="F43" s="552">
        <v>6700000</v>
      </c>
      <c r="G43" s="552"/>
    </row>
    <row r="44" spans="2:7" x14ac:dyDescent="0.25">
      <c r="B44" s="377">
        <v>22020402</v>
      </c>
      <c r="C44" s="378" t="s">
        <v>1154</v>
      </c>
      <c r="D44" s="740" t="s">
        <v>1305</v>
      </c>
      <c r="E44" s="551">
        <v>500000</v>
      </c>
      <c r="F44" s="552">
        <v>1100000</v>
      </c>
      <c r="G44" s="552"/>
    </row>
    <row r="45" spans="2:7" x14ac:dyDescent="0.25">
      <c r="B45" s="377">
        <v>22020403</v>
      </c>
      <c r="C45" s="378" t="s">
        <v>1155</v>
      </c>
      <c r="D45" s="740" t="s">
        <v>1306</v>
      </c>
      <c r="E45" s="551">
        <v>700000</v>
      </c>
      <c r="F45" s="552">
        <v>1000000</v>
      </c>
      <c r="G45" s="552"/>
    </row>
    <row r="46" spans="2:7" x14ac:dyDescent="0.25">
      <c r="B46" s="377">
        <v>22020404</v>
      </c>
      <c r="C46" s="378" t="s">
        <v>1156</v>
      </c>
      <c r="D46" s="740" t="s">
        <v>1307</v>
      </c>
      <c r="E46" s="551">
        <v>428000</v>
      </c>
      <c r="F46" s="552">
        <v>1000000</v>
      </c>
      <c r="G46" s="552"/>
    </row>
    <row r="47" spans="2:7" x14ac:dyDescent="0.25">
      <c r="B47" s="377">
        <v>22020405</v>
      </c>
      <c r="C47" s="378" t="s">
        <v>1157</v>
      </c>
      <c r="D47" s="740" t="s">
        <v>1308</v>
      </c>
      <c r="E47" s="551">
        <v>1420360</v>
      </c>
      <c r="F47" s="552">
        <v>4200000</v>
      </c>
      <c r="G47" s="552"/>
    </row>
    <row r="48" spans="2:7" ht="15.75" thickBot="1" x14ac:dyDescent="0.3">
      <c r="B48" s="377">
        <v>22020406</v>
      </c>
      <c r="C48" s="378" t="s">
        <v>1158</v>
      </c>
      <c r="D48" s="740" t="s">
        <v>1309</v>
      </c>
      <c r="E48" s="551">
        <v>3172390</v>
      </c>
      <c r="F48" s="552">
        <v>6400000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7425750</v>
      </c>
      <c r="F56" s="560">
        <f>SUM(F43:F55)</f>
        <v>20400000</v>
      </c>
      <c r="G56" s="560"/>
    </row>
    <row r="57" spans="2:7" x14ac:dyDescent="0.25">
      <c r="B57" s="373">
        <v>22020500</v>
      </c>
      <c r="C57" s="374" t="s">
        <v>62</v>
      </c>
      <c r="D57" s="742"/>
      <c r="E57" s="548"/>
      <c r="F57" s="549"/>
      <c r="G57" s="549"/>
    </row>
    <row r="58" spans="2:7" x14ac:dyDescent="0.25">
      <c r="B58" s="377">
        <v>22020501</v>
      </c>
      <c r="C58" s="378" t="s">
        <v>1168</v>
      </c>
      <c r="D58" s="740" t="s">
        <v>1317</v>
      </c>
      <c r="E58" s="551">
        <v>2202250</v>
      </c>
      <c r="F58" s="552">
        <v>6050000</v>
      </c>
      <c r="G58" s="552"/>
    </row>
    <row r="59" spans="2:7" ht="15.75" thickBot="1" x14ac:dyDescent="0.3">
      <c r="B59" s="377">
        <v>22020502</v>
      </c>
      <c r="C59" s="378" t="s">
        <v>1169</v>
      </c>
      <c r="D59" s="740" t="s">
        <v>1318</v>
      </c>
      <c r="E59" s="551"/>
      <c r="F59" s="552">
        <v>0</v>
      </c>
      <c r="G59" s="552"/>
    </row>
    <row r="60" spans="2:7" ht="15.75" thickBot="1" x14ac:dyDescent="0.3">
      <c r="B60" s="384"/>
      <c r="C60" s="385" t="s">
        <v>1170</v>
      </c>
      <c r="D60" s="741">
        <v>0</v>
      </c>
      <c r="E60" s="560">
        <f>SUM(E58:E59)</f>
        <v>2202250</v>
      </c>
      <c r="F60" s="560">
        <f>SUM(F58:F59)</f>
        <v>6050000</v>
      </c>
      <c r="G60" s="560"/>
    </row>
    <row r="61" spans="2:7"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x14ac:dyDescent="0.25">
      <c r="B63" s="377">
        <v>22020602</v>
      </c>
      <c r="C63" s="378" t="s">
        <v>1172</v>
      </c>
      <c r="D63" s="740" t="s">
        <v>1320</v>
      </c>
      <c r="E63" s="551">
        <v>270000</v>
      </c>
      <c r="F63" s="552">
        <v>810000</v>
      </c>
      <c r="G63" s="552"/>
    </row>
    <row r="64" spans="2:7" x14ac:dyDescent="0.25">
      <c r="B64" s="377">
        <v>22020603</v>
      </c>
      <c r="C64" s="378" t="s">
        <v>1173</v>
      </c>
      <c r="D64" s="740" t="s">
        <v>1321</v>
      </c>
      <c r="E64" s="551">
        <v>57610</v>
      </c>
      <c r="F64" s="552">
        <v>0</v>
      </c>
      <c r="G64" s="552"/>
    </row>
    <row r="65" spans="2:7" hidden="1" x14ac:dyDescent="0.25">
      <c r="B65" s="377">
        <v>22020604</v>
      </c>
      <c r="C65" s="378" t="s">
        <v>1174</v>
      </c>
      <c r="D65" s="740" t="s">
        <v>1322</v>
      </c>
      <c r="E65" s="551"/>
      <c r="F65" s="552">
        <v>0</v>
      </c>
      <c r="G65" s="552"/>
    </row>
    <row r="66" spans="2:7" ht="15.75" thickBot="1" x14ac:dyDescent="0.3">
      <c r="B66" s="377">
        <v>22020605</v>
      </c>
      <c r="C66" s="378" t="s">
        <v>1175</v>
      </c>
      <c r="D66" s="740" t="s">
        <v>1323</v>
      </c>
      <c r="E66" s="551"/>
      <c r="F66" s="552">
        <v>90000</v>
      </c>
      <c r="G66" s="552"/>
    </row>
    <row r="67" spans="2:7" ht="15.75" hidden="1" thickBot="1" x14ac:dyDescent="0.3">
      <c r="B67" s="377">
        <v>22020606</v>
      </c>
      <c r="C67" s="378" t="s">
        <v>1176</v>
      </c>
      <c r="D67" s="740" t="s">
        <v>1324</v>
      </c>
      <c r="E67" s="551"/>
      <c r="F67" s="552">
        <v>0</v>
      </c>
      <c r="G67" s="552"/>
    </row>
    <row r="68" spans="2:7" ht="15.75" hidden="1" thickBot="1" x14ac:dyDescent="0.3">
      <c r="B68" s="377">
        <v>22020607</v>
      </c>
      <c r="C68" s="378" t="s">
        <v>1177</v>
      </c>
      <c r="D68" s="740" t="s">
        <v>1325</v>
      </c>
      <c r="E68" s="551"/>
      <c r="F68" s="552">
        <v>0</v>
      </c>
      <c r="G68" s="552"/>
    </row>
    <row r="69" spans="2:7" ht="15.75" thickBot="1" x14ac:dyDescent="0.3">
      <c r="B69" s="384"/>
      <c r="C69" s="385" t="s">
        <v>1178</v>
      </c>
      <c r="D69" s="741">
        <v>0</v>
      </c>
      <c r="E69" s="559">
        <f>SUM(E62:E68)</f>
        <v>327610</v>
      </c>
      <c r="F69" s="560">
        <f>SUM(F62:F68)</f>
        <v>900000</v>
      </c>
      <c r="G69" s="560"/>
    </row>
    <row r="70" spans="2:7"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t="15.75" thickBot="1" x14ac:dyDescent="0.3">
      <c r="B79" s="377">
        <v>22020709</v>
      </c>
      <c r="C79" s="378" t="s">
        <v>1187</v>
      </c>
      <c r="D79" s="740" t="s">
        <v>1334</v>
      </c>
      <c r="E79" s="551">
        <v>1601640</v>
      </c>
      <c r="F79" s="552">
        <v>4400000</v>
      </c>
      <c r="G79" s="552"/>
    </row>
    <row r="80" spans="2:7" ht="15.75" thickBot="1" x14ac:dyDescent="0.3">
      <c r="B80" s="384"/>
      <c r="C80" s="385" t="s">
        <v>1188</v>
      </c>
      <c r="D80" s="741">
        <v>0</v>
      </c>
      <c r="E80" s="559">
        <f>SUM(E71:E79)</f>
        <v>1601640</v>
      </c>
      <c r="F80" s="560">
        <v>4400000</v>
      </c>
      <c r="G80" s="560"/>
    </row>
    <row r="81" spans="2:7" x14ac:dyDescent="0.25">
      <c r="B81" s="373">
        <v>22020800</v>
      </c>
      <c r="C81" s="374" t="s">
        <v>68</v>
      </c>
      <c r="D81" s="742"/>
      <c r="E81" s="548"/>
      <c r="F81" s="549"/>
      <c r="G81" s="549"/>
    </row>
    <row r="82" spans="2:7" ht="15.75" thickBot="1" x14ac:dyDescent="0.3">
      <c r="B82" s="377">
        <v>22020801</v>
      </c>
      <c r="C82" s="378" t="s">
        <v>1189</v>
      </c>
      <c r="D82" s="740" t="s">
        <v>1335</v>
      </c>
      <c r="E82" s="551">
        <v>546010</v>
      </c>
      <c r="F82" s="552">
        <v>1500000</v>
      </c>
      <c r="G82" s="552"/>
    </row>
    <row r="83" spans="2:7" ht="15.75" hidden="1" thickBot="1" x14ac:dyDescent="0.3">
      <c r="B83" s="377">
        <v>22020802</v>
      </c>
      <c r="C83" s="378" t="s">
        <v>1190</v>
      </c>
      <c r="D83" s="740" t="s">
        <v>1336</v>
      </c>
      <c r="E83" s="551"/>
      <c r="F83" s="552">
        <v>0</v>
      </c>
      <c r="G83" s="552"/>
    </row>
    <row r="84" spans="2:7" ht="15.75" hidden="1" thickBot="1" x14ac:dyDescent="0.3">
      <c r="B84" s="377">
        <v>22020803</v>
      </c>
      <c r="C84" s="378" t="s">
        <v>1191</v>
      </c>
      <c r="D84" s="740" t="s">
        <v>1337</v>
      </c>
      <c r="E84" s="551"/>
      <c r="F84" s="552">
        <v>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546010</v>
      </c>
      <c r="F88" s="560">
        <v>1500000</v>
      </c>
      <c r="G88" s="560"/>
    </row>
    <row r="89" spans="2:7" x14ac:dyDescent="0.25">
      <c r="B89" s="373">
        <v>22020900</v>
      </c>
      <c r="C89" s="374" t="s">
        <v>70</v>
      </c>
      <c r="D89" s="742"/>
      <c r="E89" s="548"/>
      <c r="F89" s="549"/>
      <c r="G89" s="549"/>
    </row>
    <row r="90" spans="2:7" ht="15.75" thickBot="1" x14ac:dyDescent="0.3">
      <c r="B90" s="377">
        <v>22020901</v>
      </c>
      <c r="C90" s="378" t="s">
        <v>1196</v>
      </c>
      <c r="D90" s="740" t="s">
        <v>1341</v>
      </c>
      <c r="E90" s="551">
        <v>400410</v>
      </c>
      <c r="F90" s="552">
        <v>1100000</v>
      </c>
      <c r="G90" s="552"/>
    </row>
    <row r="91" spans="2:7" ht="15.75" hidden="1" thickBot="1" x14ac:dyDescent="0.3">
      <c r="B91" s="377">
        <v>22020902</v>
      </c>
      <c r="C91" s="378" t="s">
        <v>1197</v>
      </c>
      <c r="D91" s="740" t="s">
        <v>1342</v>
      </c>
      <c r="E91" s="551"/>
      <c r="F91" s="552">
        <v>0</v>
      </c>
      <c r="G91" s="552"/>
    </row>
    <row r="92" spans="2:7" ht="15.75" hidden="1" thickBot="1" x14ac:dyDescent="0.3">
      <c r="B92" s="377">
        <v>22020904</v>
      </c>
      <c r="C92" s="378" t="s">
        <v>1198</v>
      </c>
      <c r="D92" s="740" t="s">
        <v>1343</v>
      </c>
      <c r="E92" s="551"/>
      <c r="F92" s="552">
        <v>0</v>
      </c>
      <c r="G92" s="552"/>
    </row>
    <row r="93" spans="2:7" ht="15.75" hidden="1" thickBot="1" x14ac:dyDescent="0.3">
      <c r="B93" s="377">
        <v>22020905</v>
      </c>
      <c r="C93" s="378" t="s">
        <v>1199</v>
      </c>
      <c r="D93" s="740" t="s">
        <v>1344</v>
      </c>
      <c r="E93" s="551"/>
      <c r="F93" s="552">
        <v>0</v>
      </c>
      <c r="G93" s="552"/>
    </row>
    <row r="94" spans="2:7" ht="15.75" hidden="1" thickBot="1" x14ac:dyDescent="0.3">
      <c r="B94" s="377">
        <v>22020906</v>
      </c>
      <c r="C94" s="378" t="s">
        <v>1200</v>
      </c>
      <c r="D94" s="740" t="s">
        <v>1345</v>
      </c>
      <c r="E94" s="551"/>
      <c r="F94" s="552">
        <v>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v>0</v>
      </c>
      <c r="G96" s="552"/>
    </row>
    <row r="97" spans="2:7" ht="15.75" thickBot="1" x14ac:dyDescent="0.3">
      <c r="B97" s="384"/>
      <c r="C97" s="385" t="s">
        <v>1203</v>
      </c>
      <c r="D97" s="741">
        <v>0</v>
      </c>
      <c r="E97" s="560">
        <f>SUM(E90:E96)</f>
        <v>400410</v>
      </c>
      <c r="F97" s="560">
        <f>SUM(F90:F96)</f>
        <v>1100000</v>
      </c>
      <c r="G97" s="560"/>
    </row>
    <row r="98" spans="2:7" x14ac:dyDescent="0.25">
      <c r="B98" s="373">
        <v>22021000</v>
      </c>
      <c r="C98" s="374" t="s">
        <v>72</v>
      </c>
      <c r="D98" s="742"/>
      <c r="E98" s="548"/>
      <c r="F98" s="549"/>
      <c r="G98" s="549"/>
    </row>
    <row r="99" spans="2:7" x14ac:dyDescent="0.25">
      <c r="B99" s="377">
        <v>22021001</v>
      </c>
      <c r="C99" s="378" t="s">
        <v>1204</v>
      </c>
      <c r="D99" s="740" t="s">
        <v>1348</v>
      </c>
      <c r="E99" s="551">
        <v>500000</v>
      </c>
      <c r="F99" s="552">
        <v>700000</v>
      </c>
      <c r="G99" s="552"/>
    </row>
    <row r="100" spans="2:7" x14ac:dyDescent="0.25">
      <c r="B100" s="377">
        <v>22021002</v>
      </c>
      <c r="C100" s="378" t="s">
        <v>1205</v>
      </c>
      <c r="D100" s="740" t="s">
        <v>1349</v>
      </c>
      <c r="E100" s="551"/>
      <c r="F100" s="552">
        <v>800000</v>
      </c>
      <c r="G100" s="552"/>
    </row>
    <row r="101" spans="2:7" ht="15.75" thickBot="1" x14ac:dyDescent="0.3">
      <c r="B101" s="377">
        <v>22021003</v>
      </c>
      <c r="C101" s="378" t="s">
        <v>1206</v>
      </c>
      <c r="D101" s="740" t="s">
        <v>1350</v>
      </c>
      <c r="E101" s="551">
        <v>228020</v>
      </c>
      <c r="F101" s="552">
        <v>500000</v>
      </c>
      <c r="G101" s="552"/>
    </row>
    <row r="102" spans="2:7" ht="15.75" hidden="1" thickBot="1" x14ac:dyDescent="0.3">
      <c r="B102" s="377">
        <v>22021004</v>
      </c>
      <c r="C102" s="378" t="s">
        <v>1207</v>
      </c>
      <c r="D102" s="740" t="s">
        <v>1351</v>
      </c>
      <c r="E102" s="551"/>
      <c r="F102" s="552">
        <v>0</v>
      </c>
      <c r="G102" s="552"/>
    </row>
    <row r="103" spans="2:7" ht="15.75" hidden="1" thickBot="1" x14ac:dyDescent="0.3">
      <c r="B103" s="377">
        <v>22021006</v>
      </c>
      <c r="C103" s="378" t="s">
        <v>1208</v>
      </c>
      <c r="D103" s="740" t="s">
        <v>1352</v>
      </c>
      <c r="E103" s="551"/>
      <c r="F103" s="552">
        <v>0</v>
      </c>
      <c r="G103" s="552"/>
    </row>
    <row r="104" spans="2:7" ht="15.75" hidden="1" thickBot="1" x14ac:dyDescent="0.3">
      <c r="B104" s="377">
        <v>22021007</v>
      </c>
      <c r="C104" s="378" t="s">
        <v>1209</v>
      </c>
      <c r="D104" s="740" t="s">
        <v>1353</v>
      </c>
      <c r="E104" s="551"/>
      <c r="F104" s="552">
        <v>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728020</v>
      </c>
      <c r="F113" s="560">
        <f>SUM(F99:F112)</f>
        <v>2000000</v>
      </c>
      <c r="G113" s="560"/>
    </row>
    <row r="114" spans="2:7" hidden="1" x14ac:dyDescent="0.25">
      <c r="B114" s="373">
        <v>22030000</v>
      </c>
      <c r="C114" s="374" t="s">
        <v>1220</v>
      </c>
      <c r="D114" s="742"/>
      <c r="E114" s="548"/>
      <c r="F114" s="549"/>
      <c r="G114" s="549"/>
    </row>
    <row r="115" spans="2:7" hidden="1" x14ac:dyDescent="0.25">
      <c r="B115" s="373">
        <v>22030100</v>
      </c>
      <c r="C115" s="374" t="s">
        <v>74</v>
      </c>
      <c r="D115" s="742"/>
      <c r="E115" s="548"/>
      <c r="F115" s="549"/>
      <c r="G115" s="549"/>
    </row>
    <row r="116" spans="2:7" hidden="1" x14ac:dyDescent="0.25">
      <c r="B116" s="377">
        <v>22030101</v>
      </c>
      <c r="C116" s="378" t="s">
        <v>1221</v>
      </c>
      <c r="D116" s="740" t="s">
        <v>1362</v>
      </c>
      <c r="E116" s="551"/>
      <c r="F116" s="552">
        <v>0</v>
      </c>
      <c r="G116" s="552"/>
    </row>
    <row r="117" spans="2:7" hidden="1" x14ac:dyDescent="0.25">
      <c r="B117" s="377">
        <v>22030102</v>
      </c>
      <c r="C117" s="378" t="s">
        <v>1222</v>
      </c>
      <c r="D117" s="740" t="s">
        <v>1363</v>
      </c>
      <c r="E117" s="551"/>
      <c r="F117" s="552">
        <v>0</v>
      </c>
      <c r="G117" s="552"/>
    </row>
    <row r="118" spans="2:7" hidden="1" x14ac:dyDescent="0.25">
      <c r="B118" s="377">
        <v>22030103</v>
      </c>
      <c r="C118" s="378" t="s">
        <v>1223</v>
      </c>
      <c r="D118" s="740" t="s">
        <v>1364</v>
      </c>
      <c r="E118" s="551"/>
      <c r="F118" s="552">
        <v>0</v>
      </c>
      <c r="G118" s="552"/>
    </row>
    <row r="119" spans="2:7" hidden="1" x14ac:dyDescent="0.25">
      <c r="B119" s="377">
        <v>22030104</v>
      </c>
      <c r="C119" s="378" t="s">
        <v>1224</v>
      </c>
      <c r="D119" s="740" t="s">
        <v>1365</v>
      </c>
      <c r="E119" s="551"/>
      <c r="F119" s="552">
        <v>0</v>
      </c>
      <c r="G119" s="552"/>
    </row>
    <row r="120" spans="2:7" hidden="1" x14ac:dyDescent="0.25">
      <c r="B120" s="377">
        <v>22030105</v>
      </c>
      <c r="C120" s="378" t="s">
        <v>1225</v>
      </c>
      <c r="D120" s="740" t="s">
        <v>1366</v>
      </c>
      <c r="E120" s="551"/>
      <c r="F120" s="552">
        <v>0</v>
      </c>
      <c r="G120" s="552"/>
    </row>
    <row r="121" spans="2:7" hidden="1" x14ac:dyDescent="0.25">
      <c r="B121" s="377">
        <v>22030106</v>
      </c>
      <c r="C121" s="378" t="s">
        <v>688</v>
      </c>
      <c r="D121" s="740" t="s">
        <v>1367</v>
      </c>
      <c r="E121" s="551"/>
      <c r="F121" s="552">
        <v>0</v>
      </c>
      <c r="G121" s="552"/>
    </row>
    <row r="122" spans="2:7" hidden="1" x14ac:dyDescent="0.25">
      <c r="B122" s="377">
        <v>22030107</v>
      </c>
      <c r="C122" s="378" t="s">
        <v>1226</v>
      </c>
      <c r="D122" s="740" t="s">
        <v>1368</v>
      </c>
      <c r="E122" s="551"/>
      <c r="F122" s="552">
        <v>0</v>
      </c>
      <c r="G122" s="552"/>
    </row>
    <row r="123" spans="2:7" hidden="1" x14ac:dyDescent="0.25">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x14ac:dyDescent="0.25">
      <c r="B127" s="377">
        <v>22040101</v>
      </c>
      <c r="C127" s="378" t="s">
        <v>1231</v>
      </c>
      <c r="D127" s="740" t="s">
        <v>1370</v>
      </c>
      <c r="E127" s="551"/>
      <c r="F127" s="552">
        <v>1450000</v>
      </c>
      <c r="G127" s="552"/>
    </row>
    <row r="128" spans="2:7" hidden="1" x14ac:dyDescent="0.25">
      <c r="B128" s="377">
        <v>22040103</v>
      </c>
      <c r="C128" s="378" t="s">
        <v>1232</v>
      </c>
      <c r="D128" s="740" t="s">
        <v>1371</v>
      </c>
      <c r="E128" s="551"/>
      <c r="F128" s="552">
        <v>0</v>
      </c>
      <c r="G128" s="552"/>
    </row>
    <row r="129" spans="2:7" ht="15.75" thickBot="1" x14ac:dyDescent="0.3">
      <c r="B129" s="377">
        <v>22040105</v>
      </c>
      <c r="C129" s="378" t="s">
        <v>1233</v>
      </c>
      <c r="D129" s="740" t="s">
        <v>1372</v>
      </c>
      <c r="E129" s="551">
        <v>527810</v>
      </c>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thickBot="1" x14ac:dyDescent="0.3">
      <c r="B134" s="384"/>
      <c r="C134" s="385" t="s">
        <v>1238</v>
      </c>
      <c r="D134" s="741">
        <v>0</v>
      </c>
      <c r="E134" s="560">
        <f>SUM(E127:E133)</f>
        <v>527810</v>
      </c>
      <c r="F134" s="560">
        <f>SUM(F127:F133)</f>
        <v>1450000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21840490</v>
      </c>
      <c r="F181" s="572">
        <v>60000000</v>
      </c>
      <c r="G181" s="572"/>
    </row>
    <row r="182" spans="2:7" x14ac:dyDescent="0.25">
      <c r="B182" s="338"/>
      <c r="C182" s="338"/>
      <c r="D182" s="338"/>
      <c r="E182" s="338"/>
      <c r="F182" s="338"/>
    </row>
  </sheetData>
  <mergeCells count="5">
    <mergeCell ref="B1:F1"/>
    <mergeCell ref="B2:F2"/>
    <mergeCell ref="B4:F4"/>
    <mergeCell ref="B5:B6"/>
    <mergeCell ref="C5:C6"/>
  </mergeCells>
  <pageMargins left="1.34" right="0.3" top="0.37" bottom="0.36" header="0.17" footer="0.17"/>
  <pageSetup paperSize="9" scale="75" fitToWidth="0" fitToHeight="0" orientation="portrait" r:id="rId1"/>
  <headerFooter>
    <oddFooter>&amp;C&amp;"Rockwell,Bold"&amp;14&amp;P</oddFooter>
  </headerFooter>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G182"/>
  <sheetViews>
    <sheetView view="pageBreakPreview" zoomScale="84" zoomScaleSheetLayoutView="84" workbookViewId="0">
      <pane xSplit="2" ySplit="6" topLeftCell="C7"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1" bestFit="1" customWidth="1"/>
    <col min="2" max="2" width="16.140625" customWidth="1"/>
    <col min="3" max="3" width="72.42578125" customWidth="1"/>
    <col min="4" max="4" width="23.28515625" hidden="1" customWidth="1"/>
    <col min="5" max="6" width="16.85546875" customWidth="1"/>
    <col min="7" max="7" width="16.140625" customWidth="1"/>
    <col min="41" max="41" width="13" customWidth="1"/>
    <col min="42" max="42" width="16.140625" customWidth="1"/>
    <col min="43" max="43" width="96.5703125" bestFit="1" customWidth="1"/>
    <col min="44" max="45" width="17.28515625" bestFit="1" customWidth="1"/>
    <col min="46" max="46" width="20.28515625" bestFit="1" customWidth="1"/>
    <col min="47" max="47" width="23.85546875" bestFit="1" customWidth="1"/>
    <col min="48" max="48" width="26" bestFit="1" customWidth="1"/>
    <col min="49" max="49" width="18.7109375" bestFit="1" customWidth="1"/>
    <col min="50" max="50" width="10.7109375" bestFit="1" customWidth="1"/>
  </cols>
  <sheetData>
    <row r="1" spans="1:7" s="137" customFormat="1" ht="27" customHeight="1" x14ac:dyDescent="0.5">
      <c r="B1" s="1001" t="s">
        <v>0</v>
      </c>
      <c r="C1" s="1001"/>
      <c r="D1" s="1001"/>
      <c r="E1" s="1001"/>
      <c r="F1" s="1001"/>
    </row>
    <row r="2" spans="1:7" s="344" customFormat="1" ht="36" x14ac:dyDescent="0.55000000000000004">
      <c r="B2" s="1008" t="s">
        <v>1075</v>
      </c>
      <c r="C2" s="1008"/>
      <c r="D2" s="1008"/>
      <c r="E2" s="1008"/>
      <c r="F2" s="1008"/>
    </row>
    <row r="3" spans="1:7" s="137" customFormat="1" x14ac:dyDescent="0.25">
      <c r="B3" s="734"/>
      <c r="C3" s="734"/>
      <c r="D3" s="734"/>
      <c r="E3" s="734"/>
      <c r="F3" s="734"/>
    </row>
    <row r="4" spans="1:7" ht="27" thickBot="1" x14ac:dyDescent="0.45">
      <c r="A4" s="486"/>
      <c r="B4" s="1017" t="s">
        <v>1275</v>
      </c>
      <c r="C4" s="1017"/>
      <c r="D4" s="1017"/>
      <c r="E4" s="1017"/>
      <c r="F4" s="1017"/>
    </row>
    <row r="5" spans="1:7" ht="38.25" x14ac:dyDescent="0.25">
      <c r="A5" s="486"/>
      <c r="B5" s="991" t="s">
        <v>2</v>
      </c>
      <c r="C5" s="991" t="s">
        <v>3</v>
      </c>
      <c r="D5" s="422"/>
      <c r="E5" s="363" t="s">
        <v>530</v>
      </c>
      <c r="F5" s="364" t="s">
        <v>1703</v>
      </c>
      <c r="G5" s="364" t="s">
        <v>1721</v>
      </c>
    </row>
    <row r="6" spans="1:7" ht="15.75" customHeight="1" thickBot="1" x14ac:dyDescent="0.3">
      <c r="A6" s="486"/>
      <c r="B6" s="992"/>
      <c r="C6" s="992"/>
      <c r="D6" s="427"/>
      <c r="E6" s="366" t="s">
        <v>5</v>
      </c>
      <c r="F6" s="367" t="s">
        <v>5</v>
      </c>
      <c r="G6" s="367" t="s">
        <v>5</v>
      </c>
    </row>
    <row r="7" spans="1:7" s="493" customFormat="1" ht="18.75" x14ac:dyDescent="0.3">
      <c r="B7" s="717">
        <v>22000000</v>
      </c>
      <c r="C7" s="718" t="s">
        <v>1121</v>
      </c>
      <c r="D7" s="735"/>
      <c r="E7" s="736"/>
      <c r="F7" s="737"/>
      <c r="G7" s="737"/>
    </row>
    <row r="8" spans="1:7" s="493" customFormat="1" ht="15.75" customHeight="1" x14ac:dyDescent="0.25">
      <c r="B8" s="368">
        <v>22020000</v>
      </c>
      <c r="C8" s="369" t="s">
        <v>1122</v>
      </c>
      <c r="D8" s="738"/>
      <c r="E8" s="562"/>
      <c r="F8" s="563"/>
      <c r="G8" s="563"/>
    </row>
    <row r="9" spans="1:7" s="493" customFormat="1" x14ac:dyDescent="0.25">
      <c r="B9" s="373">
        <v>22020100</v>
      </c>
      <c r="C9" s="374" t="s">
        <v>54</v>
      </c>
      <c r="D9" s="739"/>
      <c r="E9" s="548"/>
      <c r="F9" s="549"/>
      <c r="G9" s="549"/>
    </row>
    <row r="10" spans="1:7" ht="15.75" customHeight="1" x14ac:dyDescent="0.25">
      <c r="A10" s="502"/>
      <c r="B10" s="377">
        <v>22020101</v>
      </c>
      <c r="C10" s="378" t="s">
        <v>1123</v>
      </c>
      <c r="D10" s="740" t="s">
        <v>1277</v>
      </c>
      <c r="E10" s="551"/>
      <c r="F10" s="552">
        <v>0</v>
      </c>
      <c r="G10" s="552"/>
    </row>
    <row r="11" spans="1:7" ht="15.75" thickBot="1" x14ac:dyDescent="0.3">
      <c r="A11" s="502"/>
      <c r="B11" s="377">
        <v>22020102</v>
      </c>
      <c r="C11" s="378" t="s">
        <v>1124</v>
      </c>
      <c r="D11" s="740" t="s">
        <v>1278</v>
      </c>
      <c r="E11" s="551">
        <v>91000</v>
      </c>
      <c r="F11" s="552">
        <v>250000</v>
      </c>
      <c r="G11" s="552"/>
    </row>
    <row r="12" spans="1:7" ht="15.75" hidden="1" customHeight="1" x14ac:dyDescent="0.25">
      <c r="A12" s="502"/>
      <c r="B12" s="377">
        <v>22020103</v>
      </c>
      <c r="C12" s="378" t="s">
        <v>1125</v>
      </c>
      <c r="D12" s="740" t="s">
        <v>1279</v>
      </c>
      <c r="E12" s="551"/>
      <c r="F12" s="552">
        <v>0</v>
      </c>
      <c r="G12" s="552"/>
    </row>
    <row r="13" spans="1:7" ht="15.75" hidden="1" thickBot="1" x14ac:dyDescent="0.3">
      <c r="A13" s="502"/>
      <c r="B13" s="377">
        <v>22020104</v>
      </c>
      <c r="C13" s="378" t="s">
        <v>1126</v>
      </c>
      <c r="D13" s="740" t="s">
        <v>1280</v>
      </c>
      <c r="E13" s="551"/>
      <c r="F13" s="552">
        <v>0</v>
      </c>
      <c r="G13" s="552"/>
    </row>
    <row r="14" spans="1:7" s="493" customFormat="1" ht="16.5" customHeight="1" thickBot="1" x14ac:dyDescent="0.3">
      <c r="A14" s="509"/>
      <c r="B14" s="384"/>
      <c r="C14" s="385" t="s">
        <v>1127</v>
      </c>
      <c r="D14" s="741">
        <v>0</v>
      </c>
      <c r="E14" s="559">
        <f>SUM(E10:E13)</f>
        <v>91000</v>
      </c>
      <c r="F14" s="560">
        <v>250000</v>
      </c>
      <c r="G14" s="560"/>
    </row>
    <row r="15" spans="1:7" s="493" customFormat="1" x14ac:dyDescent="0.25">
      <c r="A15" s="509"/>
      <c r="B15" s="373">
        <v>22020200</v>
      </c>
      <c r="C15" s="374" t="s">
        <v>56</v>
      </c>
      <c r="D15" s="742"/>
      <c r="E15" s="548"/>
      <c r="F15" s="549"/>
      <c r="G15" s="549"/>
    </row>
    <row r="16" spans="1:7" ht="15.75" customHeight="1" x14ac:dyDescent="0.25">
      <c r="A16" s="502"/>
      <c r="B16" s="377">
        <v>22020201</v>
      </c>
      <c r="C16" s="378" t="s">
        <v>1128</v>
      </c>
      <c r="D16" s="740" t="s">
        <v>1281</v>
      </c>
      <c r="E16" s="551"/>
      <c r="F16" s="552">
        <v>0</v>
      </c>
      <c r="G16" s="552"/>
    </row>
    <row r="17" spans="1:7" ht="15.75" thickBot="1" x14ac:dyDescent="0.3">
      <c r="A17" s="502"/>
      <c r="B17" s="377">
        <v>22020202</v>
      </c>
      <c r="C17" s="378" t="s">
        <v>1129</v>
      </c>
      <c r="D17" s="740" t="s">
        <v>1282</v>
      </c>
      <c r="E17" s="551">
        <v>72800</v>
      </c>
      <c r="F17" s="552">
        <v>200000</v>
      </c>
      <c r="G17" s="552"/>
    </row>
    <row r="18" spans="1:7" ht="15.75" hidden="1" customHeight="1" x14ac:dyDescent="0.25">
      <c r="A18" s="502"/>
      <c r="B18" s="377">
        <v>22020203</v>
      </c>
      <c r="C18" s="378" t="s">
        <v>1130</v>
      </c>
      <c r="D18" s="740" t="s">
        <v>1283</v>
      </c>
      <c r="E18" s="551"/>
      <c r="F18" s="552">
        <v>0</v>
      </c>
      <c r="G18" s="552"/>
    </row>
    <row r="19" spans="1:7" ht="15.75" hidden="1" thickBot="1" x14ac:dyDescent="0.3">
      <c r="A19" s="502"/>
      <c r="B19" s="377">
        <v>22020204</v>
      </c>
      <c r="C19" s="378" t="s">
        <v>1131</v>
      </c>
      <c r="D19" s="740" t="s">
        <v>1284</v>
      </c>
      <c r="E19" s="551"/>
      <c r="F19" s="552">
        <v>0</v>
      </c>
      <c r="G19" s="552"/>
    </row>
    <row r="20" spans="1:7" ht="15.75" hidden="1" customHeight="1" x14ac:dyDescent="0.25">
      <c r="A20" s="502"/>
      <c r="B20" s="377">
        <v>22020205</v>
      </c>
      <c r="C20" s="378" t="s">
        <v>1132</v>
      </c>
      <c r="D20" s="740" t="s">
        <v>1285</v>
      </c>
      <c r="E20" s="551"/>
      <c r="F20" s="552">
        <v>0</v>
      </c>
      <c r="G20" s="552"/>
    </row>
    <row r="21" spans="1:7" ht="15.75" hidden="1" thickBot="1" x14ac:dyDescent="0.3">
      <c r="A21" s="502"/>
      <c r="B21" s="377">
        <v>22020206</v>
      </c>
      <c r="C21" s="378" t="s">
        <v>1133</v>
      </c>
      <c r="D21" s="740" t="s">
        <v>1286</v>
      </c>
      <c r="E21" s="551"/>
      <c r="F21" s="552">
        <v>0</v>
      </c>
      <c r="G21" s="552"/>
    </row>
    <row r="22" spans="1:7" ht="15.75" hidden="1" customHeight="1" x14ac:dyDescent="0.25">
      <c r="A22" s="502"/>
      <c r="B22" s="377">
        <v>22020207</v>
      </c>
      <c r="C22" s="378" t="s">
        <v>1134</v>
      </c>
      <c r="D22" s="740" t="s">
        <v>1287</v>
      </c>
      <c r="E22" s="551"/>
      <c r="F22" s="552">
        <v>0</v>
      </c>
      <c r="G22" s="552"/>
    </row>
    <row r="23" spans="1:7" ht="15.75" hidden="1" thickBot="1" x14ac:dyDescent="0.3">
      <c r="A23" s="502"/>
      <c r="B23" s="377">
        <v>22020208</v>
      </c>
      <c r="C23" s="378" t="s">
        <v>1135</v>
      </c>
      <c r="D23" s="740" t="s">
        <v>1288</v>
      </c>
      <c r="E23" s="551"/>
      <c r="F23" s="552">
        <v>0</v>
      </c>
      <c r="G23" s="552"/>
    </row>
    <row r="24" spans="1:7" ht="15.75" hidden="1" customHeight="1" x14ac:dyDescent="0.25">
      <c r="A24" s="502"/>
      <c r="B24" s="377">
        <v>22020209</v>
      </c>
      <c r="C24" s="378" t="s">
        <v>1136</v>
      </c>
      <c r="D24" s="740" t="s">
        <v>1289</v>
      </c>
      <c r="E24" s="551"/>
      <c r="F24" s="552">
        <v>0</v>
      </c>
      <c r="G24" s="552"/>
    </row>
    <row r="25" spans="1:7" ht="15.75" hidden="1" thickBot="1" x14ac:dyDescent="0.3">
      <c r="A25" s="502"/>
      <c r="B25" s="377">
        <v>22020210</v>
      </c>
      <c r="C25" s="378" t="s">
        <v>1137</v>
      </c>
      <c r="D25" s="740" t="s">
        <v>1290</v>
      </c>
      <c r="E25" s="551"/>
      <c r="F25" s="552">
        <v>0</v>
      </c>
      <c r="G25" s="552"/>
    </row>
    <row r="26" spans="1:7" s="493" customFormat="1" ht="16.5" customHeight="1" thickBot="1" x14ac:dyDescent="0.3">
      <c r="A26" s="509"/>
      <c r="B26" s="384"/>
      <c r="C26" s="385" t="s">
        <v>1138</v>
      </c>
      <c r="D26" s="741">
        <v>0</v>
      </c>
      <c r="E26" s="559">
        <f>SUM(E16:E25)</f>
        <v>72800</v>
      </c>
      <c r="F26" s="560">
        <v>200000</v>
      </c>
      <c r="G26" s="560"/>
    </row>
    <row r="27" spans="1:7" s="493" customFormat="1" x14ac:dyDescent="0.25">
      <c r="A27" s="509"/>
      <c r="B27" s="373">
        <v>22020300</v>
      </c>
      <c r="C27" s="374" t="s">
        <v>58</v>
      </c>
      <c r="D27" s="742"/>
      <c r="E27" s="548"/>
      <c r="F27" s="549"/>
      <c r="G27" s="549"/>
    </row>
    <row r="28" spans="1:7" ht="15.75" customHeight="1" x14ac:dyDescent="0.25">
      <c r="A28" s="502"/>
      <c r="B28" s="377">
        <v>22020301</v>
      </c>
      <c r="C28" s="378" t="s">
        <v>1139</v>
      </c>
      <c r="D28" s="740" t="s">
        <v>1291</v>
      </c>
      <c r="E28" s="551">
        <v>72800</v>
      </c>
      <c r="F28" s="552">
        <v>200000</v>
      </c>
      <c r="G28" s="552"/>
    </row>
    <row r="29" spans="1:7" hidden="1" x14ac:dyDescent="0.25">
      <c r="A29" s="502"/>
      <c r="B29" s="377">
        <v>22020302</v>
      </c>
      <c r="C29" s="378" t="s">
        <v>1140</v>
      </c>
      <c r="D29" s="740" t="s">
        <v>1292</v>
      </c>
      <c r="E29" s="551"/>
      <c r="F29" s="552">
        <v>0</v>
      </c>
      <c r="G29" s="552"/>
    </row>
    <row r="30" spans="1:7" ht="15.75" hidden="1" customHeight="1" x14ac:dyDescent="0.25">
      <c r="A30" s="502"/>
      <c r="B30" s="377">
        <v>22020303</v>
      </c>
      <c r="C30" s="378" t="s">
        <v>1141</v>
      </c>
      <c r="D30" s="740" t="s">
        <v>1293</v>
      </c>
      <c r="E30" s="551"/>
      <c r="F30" s="552">
        <v>0</v>
      </c>
      <c r="G30" s="552"/>
    </row>
    <row r="31" spans="1:7" ht="15.75" thickBot="1" x14ac:dyDescent="0.3">
      <c r="A31" s="502"/>
      <c r="B31" s="377">
        <v>22020304</v>
      </c>
      <c r="C31" s="378" t="s">
        <v>1142</v>
      </c>
      <c r="D31" s="740" t="s">
        <v>1294</v>
      </c>
      <c r="E31" s="551">
        <v>109200</v>
      </c>
      <c r="F31" s="552">
        <v>300000</v>
      </c>
      <c r="G31" s="552"/>
    </row>
    <row r="32" spans="1:7" ht="15.75" hidden="1" customHeight="1" x14ac:dyDescent="0.25">
      <c r="A32" s="502"/>
      <c r="B32" s="377">
        <v>22020305</v>
      </c>
      <c r="C32" s="378" t="s">
        <v>1143</v>
      </c>
      <c r="D32" s="740" t="s">
        <v>1295</v>
      </c>
      <c r="E32" s="551"/>
      <c r="F32" s="552">
        <v>0</v>
      </c>
      <c r="G32" s="552"/>
    </row>
    <row r="33" spans="1:7" ht="15.75" hidden="1" thickBot="1" x14ac:dyDescent="0.3">
      <c r="A33" s="502"/>
      <c r="B33" s="377">
        <v>22020306</v>
      </c>
      <c r="C33" s="378" t="s">
        <v>1144</v>
      </c>
      <c r="D33" s="740" t="s">
        <v>1296</v>
      </c>
      <c r="E33" s="551"/>
      <c r="F33" s="552">
        <v>0</v>
      </c>
      <c r="G33" s="552"/>
    </row>
    <row r="34" spans="1:7" ht="15.75" hidden="1" customHeight="1" x14ac:dyDescent="0.25">
      <c r="A34" s="502"/>
      <c r="B34" s="377">
        <v>22020307</v>
      </c>
      <c r="C34" s="378" t="s">
        <v>1145</v>
      </c>
      <c r="D34" s="740" t="s">
        <v>1297</v>
      </c>
      <c r="E34" s="551"/>
      <c r="F34" s="552">
        <v>0</v>
      </c>
      <c r="G34" s="552"/>
    </row>
    <row r="35" spans="1:7" ht="15.75" hidden="1" thickBot="1" x14ac:dyDescent="0.3">
      <c r="A35" s="502"/>
      <c r="B35" s="377">
        <v>22020308</v>
      </c>
      <c r="C35" s="378" t="s">
        <v>1146</v>
      </c>
      <c r="D35" s="740" t="s">
        <v>1298</v>
      </c>
      <c r="E35" s="551"/>
      <c r="F35" s="552">
        <v>0</v>
      </c>
      <c r="G35" s="552"/>
    </row>
    <row r="36" spans="1:7" ht="15.75" hidden="1" customHeight="1" x14ac:dyDescent="0.25">
      <c r="A36" s="502"/>
      <c r="B36" s="377">
        <v>22020309</v>
      </c>
      <c r="C36" s="378" t="s">
        <v>1147</v>
      </c>
      <c r="D36" s="740" t="s">
        <v>1299</v>
      </c>
      <c r="E36" s="551"/>
      <c r="F36" s="552">
        <v>0</v>
      </c>
      <c r="G36" s="552"/>
    </row>
    <row r="37" spans="1:7" ht="15.75" hidden="1" thickBot="1" x14ac:dyDescent="0.3">
      <c r="A37" s="502"/>
      <c r="B37" s="377">
        <v>22020310</v>
      </c>
      <c r="C37" s="378" t="s">
        <v>1148</v>
      </c>
      <c r="D37" s="740" t="s">
        <v>1300</v>
      </c>
      <c r="E37" s="551"/>
      <c r="F37" s="552">
        <v>0</v>
      </c>
      <c r="G37" s="552"/>
    </row>
    <row r="38" spans="1:7" ht="15.75" hidden="1" customHeight="1" x14ac:dyDescent="0.25">
      <c r="A38" s="502"/>
      <c r="B38" s="377">
        <v>22020311</v>
      </c>
      <c r="C38" s="378" t="s">
        <v>1149</v>
      </c>
      <c r="D38" s="740" t="s">
        <v>1301</v>
      </c>
      <c r="E38" s="551"/>
      <c r="F38" s="552">
        <v>0</v>
      </c>
      <c r="G38" s="552"/>
    </row>
    <row r="39" spans="1:7" ht="15.75" hidden="1" thickBot="1" x14ac:dyDescent="0.3">
      <c r="A39" s="502"/>
      <c r="B39" s="377">
        <v>22020312</v>
      </c>
      <c r="C39" s="378" t="s">
        <v>1150</v>
      </c>
      <c r="D39" s="740" t="s">
        <v>1302</v>
      </c>
      <c r="E39" s="551"/>
      <c r="F39" s="552">
        <v>0</v>
      </c>
      <c r="G39" s="552"/>
    </row>
    <row r="40" spans="1:7" ht="16.5" hidden="1" customHeight="1" thickBot="1" x14ac:dyDescent="0.3">
      <c r="A40" s="502"/>
      <c r="B40" s="377">
        <v>22020313</v>
      </c>
      <c r="C40" s="378" t="s">
        <v>1151</v>
      </c>
      <c r="D40" s="740" t="s">
        <v>1303</v>
      </c>
      <c r="E40" s="551"/>
      <c r="F40" s="552">
        <v>0</v>
      </c>
      <c r="G40" s="552"/>
    </row>
    <row r="41" spans="1:7" s="493" customFormat="1" ht="15.75" thickBot="1" x14ac:dyDescent="0.3">
      <c r="A41" s="509"/>
      <c r="B41" s="384"/>
      <c r="C41" s="385" t="s">
        <v>1152</v>
      </c>
      <c r="D41" s="741">
        <v>0</v>
      </c>
      <c r="E41" s="559">
        <f>SUM(E28:E40)</f>
        <v>182000</v>
      </c>
      <c r="F41" s="560">
        <v>500000</v>
      </c>
      <c r="G41" s="560"/>
    </row>
    <row r="42" spans="1:7" s="493" customFormat="1" ht="15.75" customHeight="1" x14ac:dyDescent="0.25">
      <c r="A42" s="509"/>
      <c r="B42" s="373">
        <v>22020400</v>
      </c>
      <c r="C42" s="374" t="s">
        <v>60</v>
      </c>
      <c r="D42" s="742"/>
      <c r="E42" s="548"/>
      <c r="F42" s="549"/>
      <c r="G42" s="549"/>
    </row>
    <row r="43" spans="1:7" x14ac:dyDescent="0.25">
      <c r="A43" s="502"/>
      <c r="B43" s="377">
        <v>22020401</v>
      </c>
      <c r="C43" s="378" t="s">
        <v>1153</v>
      </c>
      <c r="D43" s="740" t="s">
        <v>1304</v>
      </c>
      <c r="E43" s="551">
        <v>109200</v>
      </c>
      <c r="F43" s="552">
        <v>300000</v>
      </c>
      <c r="G43" s="552"/>
    </row>
    <row r="44" spans="1:7" ht="15.75" customHeight="1" x14ac:dyDescent="0.25">
      <c r="A44" s="502"/>
      <c r="B44" s="377">
        <v>22020402</v>
      </c>
      <c r="C44" s="378" t="s">
        <v>1154</v>
      </c>
      <c r="D44" s="740" t="s">
        <v>1305</v>
      </c>
      <c r="E44" s="551">
        <v>54600</v>
      </c>
      <c r="F44" s="552">
        <v>150000</v>
      </c>
      <c r="G44" s="552"/>
    </row>
    <row r="45" spans="1:7" hidden="1" x14ac:dyDescent="0.25">
      <c r="A45" s="502"/>
      <c r="B45" s="377">
        <v>22020403</v>
      </c>
      <c r="C45" s="378" t="s">
        <v>1155</v>
      </c>
      <c r="D45" s="740" t="s">
        <v>1306</v>
      </c>
      <c r="E45" s="551"/>
      <c r="F45" s="552">
        <v>0</v>
      </c>
      <c r="G45" s="552"/>
    </row>
    <row r="46" spans="1:7" ht="15.75" customHeight="1" x14ac:dyDescent="0.25">
      <c r="A46" s="502"/>
      <c r="B46" s="377">
        <v>22020404</v>
      </c>
      <c r="C46" s="378" t="s">
        <v>1156</v>
      </c>
      <c r="D46" s="740" t="s">
        <v>1307</v>
      </c>
      <c r="E46" s="551">
        <v>54600</v>
      </c>
      <c r="F46" s="552">
        <v>150000</v>
      </c>
      <c r="G46" s="552"/>
    </row>
    <row r="47" spans="1:7" x14ac:dyDescent="0.25">
      <c r="A47" s="502"/>
      <c r="B47" s="377">
        <v>22020405</v>
      </c>
      <c r="C47" s="378" t="s">
        <v>1157</v>
      </c>
      <c r="D47" s="740" t="s">
        <v>1308</v>
      </c>
      <c r="E47" s="551">
        <v>54600</v>
      </c>
      <c r="F47" s="552">
        <v>150000</v>
      </c>
      <c r="G47" s="552"/>
    </row>
    <row r="48" spans="1:7" ht="15.75" customHeight="1" thickBot="1" x14ac:dyDescent="0.3">
      <c r="A48" s="502"/>
      <c r="B48" s="377">
        <v>22020406</v>
      </c>
      <c r="C48" s="378" t="s">
        <v>1158</v>
      </c>
      <c r="D48" s="740" t="s">
        <v>1309</v>
      </c>
      <c r="E48" s="551">
        <v>65520</v>
      </c>
      <c r="F48" s="552">
        <v>180000</v>
      </c>
      <c r="G48" s="552"/>
    </row>
    <row r="49" spans="1:7" ht="15.75" hidden="1" thickBot="1" x14ac:dyDescent="0.3">
      <c r="A49" s="502"/>
      <c r="B49" s="377">
        <v>22020407</v>
      </c>
      <c r="C49" s="378" t="s">
        <v>1159</v>
      </c>
      <c r="D49" s="740" t="s">
        <v>1310</v>
      </c>
      <c r="E49" s="551"/>
      <c r="F49" s="552">
        <v>0</v>
      </c>
      <c r="G49" s="552"/>
    </row>
    <row r="50" spans="1:7" ht="15.75" hidden="1" customHeight="1" x14ac:dyDescent="0.25">
      <c r="A50" s="502"/>
      <c r="B50" s="377">
        <v>22020408</v>
      </c>
      <c r="C50" s="378" t="s">
        <v>1161</v>
      </c>
      <c r="D50" s="740" t="s">
        <v>1311</v>
      </c>
      <c r="E50" s="551"/>
      <c r="F50" s="552">
        <v>0</v>
      </c>
      <c r="G50" s="552"/>
    </row>
    <row r="51" spans="1:7" ht="15.75" hidden="1" thickBot="1" x14ac:dyDescent="0.3">
      <c r="A51" s="502"/>
      <c r="B51" s="377">
        <v>22020409</v>
      </c>
      <c r="C51" s="378" t="s">
        <v>1162</v>
      </c>
      <c r="D51" s="740" t="s">
        <v>1312</v>
      </c>
      <c r="E51" s="551"/>
      <c r="F51" s="552">
        <v>0</v>
      </c>
      <c r="G51" s="552"/>
    </row>
    <row r="52" spans="1:7" ht="15.75" hidden="1" customHeight="1" x14ac:dyDescent="0.25">
      <c r="A52" s="502"/>
      <c r="B52" s="377">
        <v>22020410</v>
      </c>
      <c r="C52" s="378" t="s">
        <v>1163</v>
      </c>
      <c r="D52" s="740" t="s">
        <v>1313</v>
      </c>
      <c r="E52" s="551"/>
      <c r="F52" s="552">
        <v>0</v>
      </c>
      <c r="G52" s="552"/>
    </row>
    <row r="53" spans="1:7" ht="15.75" hidden="1" thickBot="1" x14ac:dyDescent="0.3">
      <c r="A53" s="502"/>
      <c r="B53" s="377">
        <v>22020411</v>
      </c>
      <c r="C53" s="378" t="s">
        <v>1164</v>
      </c>
      <c r="D53" s="740" t="s">
        <v>1314</v>
      </c>
      <c r="E53" s="551"/>
      <c r="F53" s="552">
        <v>0</v>
      </c>
      <c r="G53" s="552"/>
    </row>
    <row r="54" spans="1:7" ht="15.75" hidden="1" customHeight="1" x14ac:dyDescent="0.25">
      <c r="A54" s="502"/>
      <c r="B54" s="377">
        <v>22020412</v>
      </c>
      <c r="C54" s="378" t="s">
        <v>1165</v>
      </c>
      <c r="D54" s="740" t="s">
        <v>1315</v>
      </c>
      <c r="E54" s="551"/>
      <c r="F54" s="552">
        <v>0</v>
      </c>
      <c r="G54" s="552"/>
    </row>
    <row r="55" spans="1:7" ht="15.75" hidden="1" thickBot="1" x14ac:dyDescent="0.3">
      <c r="A55" s="502"/>
      <c r="B55" s="377">
        <v>22020413</v>
      </c>
      <c r="C55" s="378" t="s">
        <v>1166</v>
      </c>
      <c r="D55" s="740" t="s">
        <v>1316</v>
      </c>
      <c r="E55" s="551"/>
      <c r="F55" s="552">
        <v>0</v>
      </c>
      <c r="G55" s="552"/>
    </row>
    <row r="56" spans="1:7" s="493" customFormat="1" ht="16.5" customHeight="1" thickBot="1" x14ac:dyDescent="0.3">
      <c r="A56" s="509"/>
      <c r="B56" s="384"/>
      <c r="C56" s="385" t="s">
        <v>1167</v>
      </c>
      <c r="D56" s="741">
        <v>0</v>
      </c>
      <c r="E56" s="559">
        <f>SUM(E43:E55)</f>
        <v>338520</v>
      </c>
      <c r="F56" s="560">
        <v>930000</v>
      </c>
      <c r="G56" s="560"/>
    </row>
    <row r="57" spans="1:7" s="493" customFormat="1" hidden="1" x14ac:dyDescent="0.25">
      <c r="A57" s="509"/>
      <c r="B57" s="373">
        <v>22020500</v>
      </c>
      <c r="C57" s="374" t="s">
        <v>62</v>
      </c>
      <c r="D57" s="742"/>
      <c r="E57" s="548"/>
      <c r="F57" s="549"/>
      <c r="G57" s="549"/>
    </row>
    <row r="58" spans="1:7" ht="15.75" hidden="1" customHeight="1" x14ac:dyDescent="0.25">
      <c r="A58" s="531"/>
      <c r="B58" s="377">
        <v>22020501</v>
      </c>
      <c r="C58" s="378" t="s">
        <v>1168</v>
      </c>
      <c r="D58" s="740" t="s">
        <v>1317</v>
      </c>
      <c r="E58" s="551"/>
      <c r="F58" s="552">
        <v>0</v>
      </c>
      <c r="G58" s="552"/>
    </row>
    <row r="59" spans="1:7" hidden="1" x14ac:dyDescent="0.25">
      <c r="A59" s="502"/>
      <c r="B59" s="377">
        <v>22020502</v>
      </c>
      <c r="C59" s="378" t="s">
        <v>1169</v>
      </c>
      <c r="D59" s="740" t="s">
        <v>1318</v>
      </c>
      <c r="E59" s="551"/>
      <c r="F59" s="552">
        <v>0</v>
      </c>
      <c r="G59" s="552"/>
    </row>
    <row r="60" spans="1:7" s="493" customFormat="1" ht="16.5" hidden="1" customHeight="1" thickBot="1" x14ac:dyDescent="0.3">
      <c r="A60" s="509"/>
      <c r="B60" s="384"/>
      <c r="C60" s="385" t="s">
        <v>1170</v>
      </c>
      <c r="D60" s="741">
        <v>0</v>
      </c>
      <c r="E60" s="559">
        <f>SUM(E58:E59)</f>
        <v>0</v>
      </c>
      <c r="F60" s="560">
        <v>0</v>
      </c>
      <c r="G60" s="560"/>
    </row>
    <row r="61" spans="1:7" s="493" customFormat="1" hidden="1" x14ac:dyDescent="0.25">
      <c r="A61" s="509"/>
      <c r="B61" s="373">
        <v>22020600</v>
      </c>
      <c r="C61" s="374" t="s">
        <v>64</v>
      </c>
      <c r="D61" s="742"/>
      <c r="E61" s="548"/>
      <c r="F61" s="549"/>
      <c r="G61" s="549"/>
    </row>
    <row r="62" spans="1:7" ht="15.75" hidden="1" customHeight="1" x14ac:dyDescent="0.25">
      <c r="A62" s="502"/>
      <c r="B62" s="377">
        <v>22020601</v>
      </c>
      <c r="C62" s="378" t="s">
        <v>1171</v>
      </c>
      <c r="D62" s="740" t="s">
        <v>1319</v>
      </c>
      <c r="E62" s="551"/>
      <c r="F62" s="552">
        <v>0</v>
      </c>
      <c r="G62" s="552"/>
    </row>
    <row r="63" spans="1:7" hidden="1" x14ac:dyDescent="0.25">
      <c r="A63" s="502"/>
      <c r="B63" s="377">
        <v>22020602</v>
      </c>
      <c r="C63" s="378" t="s">
        <v>1172</v>
      </c>
      <c r="D63" s="740" t="s">
        <v>1320</v>
      </c>
      <c r="E63" s="551"/>
      <c r="F63" s="552">
        <v>0</v>
      </c>
      <c r="G63" s="552"/>
    </row>
    <row r="64" spans="1:7" ht="15.75" hidden="1" customHeight="1" x14ac:dyDescent="0.25">
      <c r="A64" s="502"/>
      <c r="B64" s="377">
        <v>22020603</v>
      </c>
      <c r="C64" s="378" t="s">
        <v>1173</v>
      </c>
      <c r="D64" s="740" t="s">
        <v>1321</v>
      </c>
      <c r="E64" s="551"/>
      <c r="F64" s="552">
        <v>0</v>
      </c>
      <c r="G64" s="552"/>
    </row>
    <row r="65" spans="1:7" hidden="1" x14ac:dyDescent="0.25">
      <c r="A65" s="502"/>
      <c r="B65" s="377">
        <v>22020604</v>
      </c>
      <c r="C65" s="378" t="s">
        <v>1174</v>
      </c>
      <c r="D65" s="740" t="s">
        <v>1322</v>
      </c>
      <c r="E65" s="551"/>
      <c r="F65" s="552">
        <v>0</v>
      </c>
      <c r="G65" s="552"/>
    </row>
    <row r="66" spans="1:7" ht="15.75" hidden="1" customHeight="1" x14ac:dyDescent="0.25">
      <c r="A66" s="502"/>
      <c r="B66" s="377">
        <v>22020605</v>
      </c>
      <c r="C66" s="378" t="s">
        <v>1175</v>
      </c>
      <c r="D66" s="740" t="s">
        <v>1323</v>
      </c>
      <c r="E66" s="551"/>
      <c r="F66" s="552">
        <v>0</v>
      </c>
      <c r="G66" s="552"/>
    </row>
    <row r="67" spans="1:7" hidden="1" x14ac:dyDescent="0.25">
      <c r="A67" s="502"/>
      <c r="B67" s="377">
        <v>22020606</v>
      </c>
      <c r="C67" s="378" t="s">
        <v>1176</v>
      </c>
      <c r="D67" s="740" t="s">
        <v>1324</v>
      </c>
      <c r="E67" s="551"/>
      <c r="F67" s="552">
        <v>0</v>
      </c>
      <c r="G67" s="552"/>
    </row>
    <row r="68" spans="1:7" ht="16.5" hidden="1" customHeight="1" thickBot="1" x14ac:dyDescent="0.3">
      <c r="A68" s="502"/>
      <c r="B68" s="377">
        <v>22020607</v>
      </c>
      <c r="C68" s="378" t="s">
        <v>1177</v>
      </c>
      <c r="D68" s="740" t="s">
        <v>1325</v>
      </c>
      <c r="E68" s="551"/>
      <c r="F68" s="552">
        <v>0</v>
      </c>
      <c r="G68" s="552"/>
    </row>
    <row r="69" spans="1:7" s="493" customFormat="1" ht="15.75" hidden="1" thickBot="1" x14ac:dyDescent="0.3">
      <c r="A69" s="509"/>
      <c r="B69" s="384"/>
      <c r="C69" s="385" t="s">
        <v>1178</v>
      </c>
      <c r="D69" s="741">
        <v>0</v>
      </c>
      <c r="E69" s="559">
        <f>SUM(E62:E68)</f>
        <v>0</v>
      </c>
      <c r="F69" s="560">
        <f>SUM(F62:F68)</f>
        <v>0</v>
      </c>
      <c r="G69" s="560"/>
    </row>
    <row r="70" spans="1:7" s="493" customFormat="1" ht="15.75" hidden="1" customHeight="1" x14ac:dyDescent="0.25">
      <c r="A70" s="509"/>
      <c r="B70" s="373">
        <v>22020700</v>
      </c>
      <c r="C70" s="374" t="s">
        <v>66</v>
      </c>
      <c r="D70" s="742"/>
      <c r="E70" s="548"/>
      <c r="F70" s="549"/>
      <c r="G70" s="549"/>
    </row>
    <row r="71" spans="1:7" s="493" customFormat="1" hidden="1" x14ac:dyDescent="0.2">
      <c r="A71" s="509"/>
      <c r="B71" s="377">
        <v>22020701</v>
      </c>
      <c r="C71" s="378" t="s">
        <v>1179</v>
      </c>
      <c r="D71" s="740" t="s">
        <v>1326</v>
      </c>
      <c r="E71" s="551"/>
      <c r="F71" s="552">
        <v>0</v>
      </c>
      <c r="G71" s="552"/>
    </row>
    <row r="72" spans="1:7" ht="15.75" hidden="1" customHeight="1" x14ac:dyDescent="0.25">
      <c r="A72" s="502"/>
      <c r="B72" s="377">
        <v>22020702</v>
      </c>
      <c r="C72" s="378" t="s">
        <v>1180</v>
      </c>
      <c r="D72" s="740" t="s">
        <v>1327</v>
      </c>
      <c r="E72" s="551"/>
      <c r="F72" s="552">
        <v>0</v>
      </c>
      <c r="G72" s="552"/>
    </row>
    <row r="73" spans="1:7" hidden="1" x14ac:dyDescent="0.25">
      <c r="A73" s="502"/>
      <c r="B73" s="377">
        <v>22020703</v>
      </c>
      <c r="C73" s="378" t="s">
        <v>1181</v>
      </c>
      <c r="D73" s="740" t="s">
        <v>1328</v>
      </c>
      <c r="E73" s="551"/>
      <c r="F73" s="552">
        <v>0</v>
      </c>
      <c r="G73" s="552"/>
    </row>
    <row r="74" spans="1:7" ht="15.75" hidden="1" customHeight="1" x14ac:dyDescent="0.25">
      <c r="A74" s="502"/>
      <c r="B74" s="377">
        <v>22020704</v>
      </c>
      <c r="C74" s="378" t="s">
        <v>1182</v>
      </c>
      <c r="D74" s="740" t="s">
        <v>1329</v>
      </c>
      <c r="E74" s="551"/>
      <c r="F74" s="552">
        <v>0</v>
      </c>
      <c r="G74" s="552"/>
    </row>
    <row r="75" spans="1:7" hidden="1" x14ac:dyDescent="0.25">
      <c r="A75" s="502"/>
      <c r="B75" s="377">
        <v>22020705</v>
      </c>
      <c r="C75" s="378" t="s">
        <v>1183</v>
      </c>
      <c r="D75" s="740" t="s">
        <v>1330</v>
      </c>
      <c r="E75" s="551"/>
      <c r="F75" s="552">
        <v>0</v>
      </c>
      <c r="G75" s="552"/>
    </row>
    <row r="76" spans="1:7" ht="15.75" hidden="1" customHeight="1" x14ac:dyDescent="0.25">
      <c r="A76" s="502"/>
      <c r="B76" s="377">
        <v>22020706</v>
      </c>
      <c r="C76" s="378" t="s">
        <v>1184</v>
      </c>
      <c r="D76" s="740" t="s">
        <v>1331</v>
      </c>
      <c r="E76" s="551"/>
      <c r="F76" s="552">
        <v>0</v>
      </c>
      <c r="G76" s="552"/>
    </row>
    <row r="77" spans="1:7" hidden="1" x14ac:dyDescent="0.25">
      <c r="A77" s="502"/>
      <c r="B77" s="377">
        <v>22020707</v>
      </c>
      <c r="C77" s="378" t="s">
        <v>1185</v>
      </c>
      <c r="D77" s="740" t="s">
        <v>1332</v>
      </c>
      <c r="E77" s="551"/>
      <c r="F77" s="552">
        <v>0</v>
      </c>
      <c r="G77" s="552"/>
    </row>
    <row r="78" spans="1:7" ht="15.75" hidden="1" customHeight="1" x14ac:dyDescent="0.25">
      <c r="A78" s="502"/>
      <c r="B78" s="377">
        <v>22020708</v>
      </c>
      <c r="C78" s="378" t="s">
        <v>1186</v>
      </c>
      <c r="D78" s="740" t="s">
        <v>1333</v>
      </c>
      <c r="E78" s="551"/>
      <c r="F78" s="552">
        <v>0</v>
      </c>
      <c r="G78" s="552"/>
    </row>
    <row r="79" spans="1:7" hidden="1" x14ac:dyDescent="0.25">
      <c r="A79" s="502"/>
      <c r="B79" s="377">
        <v>22020709</v>
      </c>
      <c r="C79" s="378" t="s">
        <v>1187</v>
      </c>
      <c r="D79" s="740" t="s">
        <v>1334</v>
      </c>
      <c r="E79" s="551"/>
      <c r="F79" s="552">
        <v>0</v>
      </c>
      <c r="G79" s="552"/>
    </row>
    <row r="80" spans="1:7" s="493" customFormat="1" ht="16.5" hidden="1" customHeight="1" thickBot="1" x14ac:dyDescent="0.3">
      <c r="A80" s="509"/>
      <c r="B80" s="384"/>
      <c r="C80" s="385" t="s">
        <v>1188</v>
      </c>
      <c r="D80" s="741">
        <v>0</v>
      </c>
      <c r="E80" s="559">
        <f>SUM(E71:E79)</f>
        <v>0</v>
      </c>
      <c r="F80" s="560">
        <v>0</v>
      </c>
      <c r="G80" s="560"/>
    </row>
    <row r="81" spans="1:7" s="493" customFormat="1" x14ac:dyDescent="0.25">
      <c r="A81" s="509"/>
      <c r="B81" s="373">
        <v>22020800</v>
      </c>
      <c r="C81" s="374" t="s">
        <v>68</v>
      </c>
      <c r="D81" s="742"/>
      <c r="E81" s="548"/>
      <c r="F81" s="549"/>
      <c r="G81" s="549"/>
    </row>
    <row r="82" spans="1:7" ht="15.75" customHeight="1" thickBot="1" x14ac:dyDescent="0.3">
      <c r="A82" s="502"/>
      <c r="B82" s="377">
        <v>22020801</v>
      </c>
      <c r="C82" s="378" t="s">
        <v>1189</v>
      </c>
      <c r="D82" s="740" t="s">
        <v>1335</v>
      </c>
      <c r="E82" s="551">
        <v>43700</v>
      </c>
      <c r="F82" s="552">
        <v>120000</v>
      </c>
      <c r="G82" s="552"/>
    </row>
    <row r="83" spans="1:7" ht="15.75" hidden="1" thickBot="1" x14ac:dyDescent="0.3">
      <c r="A83" s="502"/>
      <c r="B83" s="377">
        <v>22020802</v>
      </c>
      <c r="C83" s="378" t="s">
        <v>1190</v>
      </c>
      <c r="D83" s="740" t="s">
        <v>1336</v>
      </c>
      <c r="E83" s="551"/>
      <c r="F83" s="552">
        <v>0</v>
      </c>
      <c r="G83" s="552"/>
    </row>
    <row r="84" spans="1:7" ht="15.75" hidden="1" customHeight="1" x14ac:dyDescent="0.25">
      <c r="A84" s="502"/>
      <c r="B84" s="377">
        <v>22020803</v>
      </c>
      <c r="C84" s="378" t="s">
        <v>1191</v>
      </c>
      <c r="D84" s="740" t="s">
        <v>1337</v>
      </c>
      <c r="E84" s="551"/>
      <c r="F84" s="552">
        <v>0</v>
      </c>
      <c r="G84" s="552"/>
    </row>
    <row r="85" spans="1:7" ht="15.75" hidden="1" thickBot="1" x14ac:dyDescent="0.3">
      <c r="A85" s="502"/>
      <c r="B85" s="377">
        <v>22020804</v>
      </c>
      <c r="C85" s="378" t="s">
        <v>1192</v>
      </c>
      <c r="D85" s="740" t="s">
        <v>1338</v>
      </c>
      <c r="E85" s="551"/>
      <c r="F85" s="552">
        <v>0</v>
      </c>
      <c r="G85" s="552"/>
    </row>
    <row r="86" spans="1:7" ht="15.75" hidden="1" customHeight="1" x14ac:dyDescent="0.25">
      <c r="A86" s="502"/>
      <c r="B86" s="377">
        <v>22020805</v>
      </c>
      <c r="C86" s="378" t="s">
        <v>1193</v>
      </c>
      <c r="D86" s="740" t="s">
        <v>1339</v>
      </c>
      <c r="E86" s="551"/>
      <c r="F86" s="552">
        <v>0</v>
      </c>
      <c r="G86" s="552"/>
    </row>
    <row r="87" spans="1:7" ht="15.75" hidden="1" thickBot="1" x14ac:dyDescent="0.3">
      <c r="A87" s="502"/>
      <c r="B87" s="377">
        <v>22020806</v>
      </c>
      <c r="C87" s="378" t="s">
        <v>1194</v>
      </c>
      <c r="D87" s="740" t="s">
        <v>1340</v>
      </c>
      <c r="E87" s="551"/>
      <c r="F87" s="552">
        <v>0</v>
      </c>
      <c r="G87" s="552"/>
    </row>
    <row r="88" spans="1:7" s="493" customFormat="1" ht="16.5" customHeight="1" thickBot="1" x14ac:dyDescent="0.3">
      <c r="A88" s="509"/>
      <c r="B88" s="384"/>
      <c r="C88" s="385" t="s">
        <v>1195</v>
      </c>
      <c r="D88" s="741">
        <v>0</v>
      </c>
      <c r="E88" s="559">
        <f>SUM(E82:E87)</f>
        <v>43700</v>
      </c>
      <c r="F88" s="560">
        <v>120000</v>
      </c>
      <c r="G88" s="560"/>
    </row>
    <row r="89" spans="1:7" s="493" customFormat="1" ht="15.75" hidden="1" thickBot="1" x14ac:dyDescent="0.3">
      <c r="A89" s="509"/>
      <c r="B89" s="373">
        <v>22020900</v>
      </c>
      <c r="C89" s="374" t="s">
        <v>70</v>
      </c>
      <c r="D89" s="742"/>
      <c r="E89" s="548"/>
      <c r="F89" s="549"/>
      <c r="G89" s="549"/>
    </row>
    <row r="90" spans="1:7" ht="15.75" hidden="1" customHeight="1" x14ac:dyDescent="0.25">
      <c r="A90" s="502"/>
      <c r="B90" s="377">
        <v>22020901</v>
      </c>
      <c r="C90" s="378" t="s">
        <v>1196</v>
      </c>
      <c r="D90" s="740" t="s">
        <v>1341</v>
      </c>
      <c r="E90" s="551"/>
      <c r="F90" s="552">
        <v>0</v>
      </c>
      <c r="G90" s="552"/>
    </row>
    <row r="91" spans="1:7" ht="15.75" hidden="1" thickBot="1" x14ac:dyDescent="0.3">
      <c r="A91" s="502"/>
      <c r="B91" s="377">
        <v>22020902</v>
      </c>
      <c r="C91" s="378" t="s">
        <v>1197</v>
      </c>
      <c r="D91" s="740" t="s">
        <v>1342</v>
      </c>
      <c r="E91" s="551"/>
      <c r="F91" s="552">
        <v>0</v>
      </c>
      <c r="G91" s="552"/>
    </row>
    <row r="92" spans="1:7" ht="15.75" hidden="1" customHeight="1" x14ac:dyDescent="0.25">
      <c r="A92" s="502"/>
      <c r="B92" s="377">
        <v>22020904</v>
      </c>
      <c r="C92" s="378" t="s">
        <v>1198</v>
      </c>
      <c r="D92" s="740" t="s">
        <v>1343</v>
      </c>
      <c r="E92" s="551"/>
      <c r="F92" s="552">
        <v>0</v>
      </c>
      <c r="G92" s="552"/>
    </row>
    <row r="93" spans="1:7" ht="15.75" hidden="1" thickBot="1" x14ac:dyDescent="0.3">
      <c r="A93" s="502"/>
      <c r="B93" s="377">
        <v>22020905</v>
      </c>
      <c r="C93" s="378" t="s">
        <v>1199</v>
      </c>
      <c r="D93" s="740" t="s">
        <v>1344</v>
      </c>
      <c r="E93" s="551"/>
      <c r="F93" s="552">
        <v>0</v>
      </c>
      <c r="G93" s="552"/>
    </row>
    <row r="94" spans="1:7" ht="15.75" hidden="1" customHeight="1" x14ac:dyDescent="0.25">
      <c r="A94" s="531"/>
      <c r="B94" s="377">
        <v>22020906</v>
      </c>
      <c r="C94" s="378" t="s">
        <v>1200</v>
      </c>
      <c r="D94" s="740" t="s">
        <v>1345</v>
      </c>
      <c r="E94" s="551"/>
      <c r="F94" s="552">
        <v>0</v>
      </c>
      <c r="G94" s="552"/>
    </row>
    <row r="95" spans="1:7" ht="15.75" hidden="1" thickBot="1" x14ac:dyDescent="0.3">
      <c r="A95" s="502"/>
      <c r="B95" s="377">
        <v>22020907</v>
      </c>
      <c r="C95" s="378" t="s">
        <v>1201</v>
      </c>
      <c r="D95" s="740" t="s">
        <v>1346</v>
      </c>
      <c r="E95" s="551"/>
      <c r="F95" s="552">
        <v>0</v>
      </c>
      <c r="G95" s="552"/>
    </row>
    <row r="96" spans="1:7" ht="16.5" hidden="1" customHeight="1" thickBot="1" x14ac:dyDescent="0.3">
      <c r="A96" s="502"/>
      <c r="B96" s="377">
        <v>22020908</v>
      </c>
      <c r="C96" s="378" t="s">
        <v>1202</v>
      </c>
      <c r="D96" s="740" t="s">
        <v>1347</v>
      </c>
      <c r="E96" s="551"/>
      <c r="F96" s="552">
        <v>0</v>
      </c>
      <c r="G96" s="552"/>
    </row>
    <row r="97" spans="1:7" s="493" customFormat="1" ht="15.75" hidden="1" thickBot="1" x14ac:dyDescent="0.3">
      <c r="A97" s="509"/>
      <c r="B97" s="384"/>
      <c r="C97" s="385" t="s">
        <v>1203</v>
      </c>
      <c r="D97" s="741">
        <v>0</v>
      </c>
      <c r="E97" s="559">
        <f>SUM(E90:E96)</f>
        <v>0</v>
      </c>
      <c r="F97" s="560">
        <v>0</v>
      </c>
      <c r="G97" s="560"/>
    </row>
    <row r="98" spans="1:7" s="493" customFormat="1" ht="15.75" hidden="1" customHeight="1" x14ac:dyDescent="0.25">
      <c r="A98" s="509"/>
      <c r="B98" s="373">
        <v>22021000</v>
      </c>
      <c r="C98" s="374" t="s">
        <v>72</v>
      </c>
      <c r="D98" s="742"/>
      <c r="E98" s="548"/>
      <c r="F98" s="549"/>
      <c r="G98" s="549"/>
    </row>
    <row r="99" spans="1:7" ht="15.75" hidden="1" thickBot="1" x14ac:dyDescent="0.3">
      <c r="A99" s="531"/>
      <c r="B99" s="377">
        <v>22021001</v>
      </c>
      <c r="C99" s="378" t="s">
        <v>1204</v>
      </c>
      <c r="D99" s="740" t="s">
        <v>1348</v>
      </c>
      <c r="E99" s="551"/>
      <c r="F99" s="552">
        <v>0</v>
      </c>
      <c r="G99" s="552"/>
    </row>
    <row r="100" spans="1:7" ht="15.75" hidden="1" customHeight="1" x14ac:dyDescent="0.25">
      <c r="A100" s="502"/>
      <c r="B100" s="377">
        <v>22021002</v>
      </c>
      <c r="C100" s="378" t="s">
        <v>1205</v>
      </c>
      <c r="D100" s="740" t="s">
        <v>1349</v>
      </c>
      <c r="E100" s="551"/>
      <c r="F100" s="552">
        <v>0</v>
      </c>
      <c r="G100" s="552"/>
    </row>
    <row r="101" spans="1:7" ht="15.75" hidden="1" thickBot="1" x14ac:dyDescent="0.3">
      <c r="A101" s="502"/>
      <c r="B101" s="377">
        <v>22021003</v>
      </c>
      <c r="C101" s="378" t="s">
        <v>1206</v>
      </c>
      <c r="D101" s="740" t="s">
        <v>1350</v>
      </c>
      <c r="E101" s="551"/>
      <c r="F101" s="552">
        <v>0</v>
      </c>
      <c r="G101" s="552"/>
    </row>
    <row r="102" spans="1:7" ht="15.75" hidden="1" customHeight="1" x14ac:dyDescent="0.25">
      <c r="A102" s="502"/>
      <c r="B102" s="377">
        <v>22021004</v>
      </c>
      <c r="C102" s="378" t="s">
        <v>1207</v>
      </c>
      <c r="D102" s="740" t="s">
        <v>1351</v>
      </c>
      <c r="E102" s="551"/>
      <c r="F102" s="552">
        <v>0</v>
      </c>
      <c r="G102" s="552"/>
    </row>
    <row r="103" spans="1:7" ht="15.75" hidden="1" thickBot="1" x14ac:dyDescent="0.3">
      <c r="A103" s="502"/>
      <c r="B103" s="377">
        <v>22021006</v>
      </c>
      <c r="C103" s="378" t="s">
        <v>1208</v>
      </c>
      <c r="D103" s="740" t="s">
        <v>1352</v>
      </c>
      <c r="E103" s="551"/>
      <c r="F103" s="552">
        <v>0</v>
      </c>
      <c r="G103" s="552"/>
    </row>
    <row r="104" spans="1:7" ht="15.75" hidden="1" customHeight="1" x14ac:dyDescent="0.25">
      <c r="A104" s="502"/>
      <c r="B104" s="377">
        <v>22021007</v>
      </c>
      <c r="C104" s="378" t="s">
        <v>1209</v>
      </c>
      <c r="D104" s="740" t="s">
        <v>1353</v>
      </c>
      <c r="E104" s="551"/>
      <c r="F104" s="552">
        <v>0</v>
      </c>
      <c r="G104" s="552"/>
    </row>
    <row r="105" spans="1:7" ht="15.75" hidden="1" thickBot="1" x14ac:dyDescent="0.3">
      <c r="A105" s="502"/>
      <c r="B105" s="377">
        <v>22021008</v>
      </c>
      <c r="C105" s="378" t="s">
        <v>1210</v>
      </c>
      <c r="D105" s="740" t="s">
        <v>1354</v>
      </c>
      <c r="E105" s="551"/>
      <c r="F105" s="552">
        <v>0</v>
      </c>
      <c r="G105" s="552"/>
    </row>
    <row r="106" spans="1:7" ht="15.75" hidden="1" customHeight="1" x14ac:dyDescent="0.25">
      <c r="A106" s="502"/>
      <c r="B106" s="377">
        <v>22021009</v>
      </c>
      <c r="C106" s="378" t="s">
        <v>1211</v>
      </c>
      <c r="D106" s="740" t="s">
        <v>1355</v>
      </c>
      <c r="E106" s="551"/>
      <c r="F106" s="552">
        <v>0</v>
      </c>
      <c r="G106" s="552"/>
    </row>
    <row r="107" spans="1:7" ht="15.75" hidden="1" thickBot="1" x14ac:dyDescent="0.3">
      <c r="A107" s="502"/>
      <c r="B107" s="377">
        <v>22021010</v>
      </c>
      <c r="C107" s="378" t="s">
        <v>1212</v>
      </c>
      <c r="D107" s="740" t="s">
        <v>1356</v>
      </c>
      <c r="E107" s="551"/>
      <c r="F107" s="552">
        <v>0</v>
      </c>
      <c r="G107" s="552"/>
    </row>
    <row r="108" spans="1:7" ht="15.75" hidden="1" customHeight="1" x14ac:dyDescent="0.25">
      <c r="A108" s="502"/>
      <c r="B108" s="377">
        <v>22021014</v>
      </c>
      <c r="C108" s="378" t="s">
        <v>1213</v>
      </c>
      <c r="D108" s="740" t="s">
        <v>1357</v>
      </c>
      <c r="E108" s="551"/>
      <c r="F108" s="552">
        <v>0</v>
      </c>
      <c r="G108" s="552"/>
    </row>
    <row r="109" spans="1:7" ht="15.75" hidden="1" thickBot="1" x14ac:dyDescent="0.3">
      <c r="A109" s="502"/>
      <c r="B109" s="377">
        <v>22021020</v>
      </c>
      <c r="C109" s="378" t="s">
        <v>1214</v>
      </c>
      <c r="D109" s="740" t="s">
        <v>1358</v>
      </c>
      <c r="E109" s="551"/>
      <c r="F109" s="552">
        <v>0</v>
      </c>
      <c r="G109" s="552"/>
    </row>
    <row r="110" spans="1:7" ht="15.75" hidden="1" customHeight="1" x14ac:dyDescent="0.25">
      <c r="A110" s="502"/>
      <c r="B110" s="377">
        <v>22021037</v>
      </c>
      <c r="C110" s="378" t="s">
        <v>1215</v>
      </c>
      <c r="D110" s="740" t="s">
        <v>1359</v>
      </c>
      <c r="E110" s="551"/>
      <c r="F110" s="552">
        <v>0</v>
      </c>
      <c r="G110" s="552"/>
    </row>
    <row r="111" spans="1:7" ht="15.75" hidden="1" thickBot="1" x14ac:dyDescent="0.3">
      <c r="A111" s="502"/>
      <c r="B111" s="377">
        <v>22021041</v>
      </c>
      <c r="C111" s="378" t="s">
        <v>1216</v>
      </c>
      <c r="D111" s="740" t="s">
        <v>1360</v>
      </c>
      <c r="E111" s="551"/>
      <c r="F111" s="552">
        <v>0</v>
      </c>
      <c r="G111" s="552"/>
    </row>
    <row r="112" spans="1:7" ht="16.5" hidden="1" customHeight="1" thickBot="1" x14ac:dyDescent="0.3">
      <c r="A112" s="502"/>
      <c r="B112" s="377">
        <v>22021042</v>
      </c>
      <c r="C112" s="378" t="s">
        <v>1217</v>
      </c>
      <c r="D112" s="740" t="s">
        <v>1361</v>
      </c>
      <c r="E112" s="551"/>
      <c r="F112" s="552">
        <v>0</v>
      </c>
      <c r="G112" s="552"/>
    </row>
    <row r="113" spans="1:7" ht="15.75" hidden="1" thickBot="1" x14ac:dyDescent="0.3">
      <c r="A113" s="502"/>
      <c r="B113" s="384"/>
      <c r="C113" s="385" t="s">
        <v>1219</v>
      </c>
      <c r="D113" s="741">
        <v>0</v>
      </c>
      <c r="E113" s="559">
        <f>SUM(E99:E112)</f>
        <v>0</v>
      </c>
      <c r="F113" s="560">
        <v>0</v>
      </c>
      <c r="G113" s="560"/>
    </row>
    <row r="114" spans="1:7" s="493" customFormat="1" ht="15.75" hidden="1" customHeight="1" x14ac:dyDescent="0.25">
      <c r="A114" s="509"/>
      <c r="B114" s="373">
        <v>22030000</v>
      </c>
      <c r="C114" s="374" t="s">
        <v>1220</v>
      </c>
      <c r="D114" s="742"/>
      <c r="E114" s="548"/>
      <c r="F114" s="549"/>
      <c r="G114" s="549"/>
    </row>
    <row r="115" spans="1:7" s="493" customFormat="1" ht="15.75" hidden="1" thickBot="1" x14ac:dyDescent="0.3">
      <c r="A115" s="509"/>
      <c r="B115" s="373">
        <v>22030100</v>
      </c>
      <c r="C115" s="374" t="s">
        <v>74</v>
      </c>
      <c r="D115" s="742"/>
      <c r="E115" s="548"/>
      <c r="F115" s="549"/>
      <c r="G115" s="549"/>
    </row>
    <row r="116" spans="1:7" s="493" customFormat="1" ht="15.75" hidden="1" customHeight="1" x14ac:dyDescent="0.2">
      <c r="A116" s="509"/>
      <c r="B116" s="377">
        <v>22030101</v>
      </c>
      <c r="C116" s="378" t="s">
        <v>1221</v>
      </c>
      <c r="D116" s="740" t="s">
        <v>1362</v>
      </c>
      <c r="E116" s="551"/>
      <c r="F116" s="552">
        <v>0</v>
      </c>
      <c r="G116" s="552"/>
    </row>
    <row r="117" spans="1:7" ht="15.75" hidden="1" thickBot="1" x14ac:dyDescent="0.3">
      <c r="A117" s="502"/>
      <c r="B117" s="377">
        <v>22030102</v>
      </c>
      <c r="C117" s="378" t="s">
        <v>1222</v>
      </c>
      <c r="D117" s="740" t="s">
        <v>1363</v>
      </c>
      <c r="E117" s="551"/>
      <c r="F117" s="552">
        <v>0</v>
      </c>
      <c r="G117" s="552"/>
    </row>
    <row r="118" spans="1:7" ht="15.75" hidden="1" customHeight="1" x14ac:dyDescent="0.25">
      <c r="A118" s="502"/>
      <c r="B118" s="377">
        <v>22030103</v>
      </c>
      <c r="C118" s="378" t="s">
        <v>1223</v>
      </c>
      <c r="D118" s="740" t="s">
        <v>1364</v>
      </c>
      <c r="E118" s="551"/>
      <c r="F118" s="552">
        <v>0</v>
      </c>
      <c r="G118" s="552"/>
    </row>
    <row r="119" spans="1:7" ht="15.75" hidden="1" thickBot="1" x14ac:dyDescent="0.3">
      <c r="A119" s="502"/>
      <c r="B119" s="377">
        <v>22030104</v>
      </c>
      <c r="C119" s="378" t="s">
        <v>1224</v>
      </c>
      <c r="D119" s="740" t="s">
        <v>1365</v>
      </c>
      <c r="E119" s="551"/>
      <c r="F119" s="552">
        <v>0</v>
      </c>
      <c r="G119" s="552"/>
    </row>
    <row r="120" spans="1:7" ht="15.75" hidden="1" customHeight="1" x14ac:dyDescent="0.25">
      <c r="A120" s="502"/>
      <c r="B120" s="377">
        <v>22030105</v>
      </c>
      <c r="C120" s="378" t="s">
        <v>1225</v>
      </c>
      <c r="D120" s="740" t="s">
        <v>1366</v>
      </c>
      <c r="E120" s="551"/>
      <c r="F120" s="552">
        <v>0</v>
      </c>
      <c r="G120" s="552"/>
    </row>
    <row r="121" spans="1:7" ht="15.75" hidden="1" thickBot="1" x14ac:dyDescent="0.3">
      <c r="A121" s="502"/>
      <c r="B121" s="377">
        <v>22030106</v>
      </c>
      <c r="C121" s="378" t="s">
        <v>688</v>
      </c>
      <c r="D121" s="740" t="s">
        <v>1367</v>
      </c>
      <c r="E121" s="551"/>
      <c r="F121" s="552">
        <v>0</v>
      </c>
      <c r="G121" s="552"/>
    </row>
    <row r="122" spans="1:7" ht="15.75" hidden="1" customHeight="1" x14ac:dyDescent="0.25">
      <c r="A122" s="502"/>
      <c r="B122" s="377">
        <v>22030107</v>
      </c>
      <c r="C122" s="378" t="s">
        <v>1226</v>
      </c>
      <c r="D122" s="740" t="s">
        <v>1368</v>
      </c>
      <c r="E122" s="551"/>
      <c r="F122" s="552">
        <v>0</v>
      </c>
      <c r="G122" s="552"/>
    </row>
    <row r="123" spans="1:7" ht="15.75" hidden="1" thickBot="1" x14ac:dyDescent="0.3">
      <c r="A123" s="502"/>
      <c r="B123" s="377">
        <v>22030108</v>
      </c>
      <c r="C123" s="378" t="s">
        <v>1227</v>
      </c>
      <c r="D123" s="740" t="s">
        <v>1369</v>
      </c>
      <c r="E123" s="551"/>
      <c r="F123" s="552">
        <v>0</v>
      </c>
      <c r="G123" s="552"/>
    </row>
    <row r="124" spans="1:7" ht="16.5" hidden="1" customHeight="1" thickBot="1" x14ac:dyDescent="0.3">
      <c r="A124" s="502"/>
      <c r="B124" s="384"/>
      <c r="C124" s="385" t="s">
        <v>1228</v>
      </c>
      <c r="D124" s="741">
        <v>0</v>
      </c>
      <c r="E124" s="559">
        <f>SUM(E116:E123)</f>
        <v>0</v>
      </c>
      <c r="F124" s="560">
        <v>0</v>
      </c>
      <c r="G124" s="560"/>
    </row>
    <row r="125" spans="1:7" s="493" customFormat="1" ht="15.75" hidden="1" thickBot="1" x14ac:dyDescent="0.3">
      <c r="A125" s="509"/>
      <c r="B125" s="373">
        <v>22040000</v>
      </c>
      <c r="C125" s="374" t="s">
        <v>1229</v>
      </c>
      <c r="D125" s="742"/>
      <c r="E125" s="548"/>
      <c r="F125" s="549"/>
      <c r="G125" s="549"/>
    </row>
    <row r="126" spans="1:7" s="493" customFormat="1" ht="15.75" hidden="1" customHeight="1" x14ac:dyDescent="0.25">
      <c r="A126" s="509"/>
      <c r="B126" s="373">
        <v>22040100</v>
      </c>
      <c r="C126" s="374" t="s">
        <v>76</v>
      </c>
      <c r="D126" s="742"/>
      <c r="E126" s="548"/>
      <c r="F126" s="549"/>
      <c r="G126" s="549"/>
    </row>
    <row r="127" spans="1:7" s="493" customFormat="1" ht="15.75" hidden="1" thickBot="1" x14ac:dyDescent="0.25">
      <c r="A127" s="509"/>
      <c r="B127" s="377">
        <v>22040101</v>
      </c>
      <c r="C127" s="378" t="s">
        <v>1231</v>
      </c>
      <c r="D127" s="740" t="s">
        <v>1370</v>
      </c>
      <c r="E127" s="551"/>
      <c r="F127" s="552">
        <v>0</v>
      </c>
      <c r="G127" s="552"/>
    </row>
    <row r="128" spans="1:7" ht="15.75" hidden="1" customHeight="1" x14ac:dyDescent="0.25">
      <c r="A128" s="502"/>
      <c r="B128" s="377">
        <v>22040103</v>
      </c>
      <c r="C128" s="378" t="s">
        <v>1232</v>
      </c>
      <c r="D128" s="740" t="s">
        <v>1371</v>
      </c>
      <c r="E128" s="551"/>
      <c r="F128" s="552">
        <v>0</v>
      </c>
      <c r="G128" s="552"/>
    </row>
    <row r="129" spans="1:7" ht="15.75" hidden="1" thickBot="1" x14ac:dyDescent="0.3">
      <c r="A129" s="502"/>
      <c r="B129" s="377">
        <v>22040105</v>
      </c>
      <c r="C129" s="378" t="s">
        <v>1233</v>
      </c>
      <c r="D129" s="740" t="s">
        <v>1372</v>
      </c>
      <c r="E129" s="551"/>
      <c r="F129" s="552">
        <v>0</v>
      </c>
      <c r="G129" s="552"/>
    </row>
    <row r="130" spans="1:7" ht="15.75" hidden="1" customHeight="1" x14ac:dyDescent="0.25">
      <c r="A130" s="502"/>
      <c r="B130" s="377">
        <v>22040107</v>
      </c>
      <c r="C130" s="378" t="s">
        <v>1234</v>
      </c>
      <c r="D130" s="740" t="s">
        <v>1373</v>
      </c>
      <c r="E130" s="551"/>
      <c r="F130" s="552">
        <v>0</v>
      </c>
      <c r="G130" s="552"/>
    </row>
    <row r="131" spans="1:7" ht="15.75" hidden="1" thickBot="1" x14ac:dyDescent="0.3">
      <c r="A131" s="502"/>
      <c r="B131" s="377">
        <v>22040109</v>
      </c>
      <c r="C131" s="378" t="s">
        <v>1235</v>
      </c>
      <c r="D131" s="740" t="s">
        <v>1374</v>
      </c>
      <c r="E131" s="551"/>
      <c r="F131" s="552">
        <v>0</v>
      </c>
      <c r="G131" s="552"/>
    </row>
    <row r="132" spans="1:7" ht="15.75" hidden="1" customHeight="1" x14ac:dyDescent="0.25">
      <c r="A132" s="502"/>
      <c r="B132" s="377">
        <v>22040110</v>
      </c>
      <c r="C132" s="378" t="s">
        <v>1236</v>
      </c>
      <c r="D132" s="740" t="s">
        <v>1375</v>
      </c>
      <c r="E132" s="551"/>
      <c r="F132" s="552">
        <v>0</v>
      </c>
      <c r="G132" s="552"/>
    </row>
    <row r="133" spans="1:7" ht="15.75" hidden="1" thickBot="1" x14ac:dyDescent="0.3">
      <c r="A133" s="502"/>
      <c r="B133" s="377">
        <v>22040111</v>
      </c>
      <c r="C133" s="378" t="s">
        <v>1237</v>
      </c>
      <c r="D133" s="740" t="s">
        <v>1376</v>
      </c>
      <c r="E133" s="551"/>
      <c r="F133" s="552">
        <v>0</v>
      </c>
      <c r="G133" s="552"/>
    </row>
    <row r="134" spans="1:7" ht="16.5" hidden="1" customHeight="1" thickBot="1" x14ac:dyDescent="0.3">
      <c r="A134" s="502"/>
      <c r="B134" s="384"/>
      <c r="C134" s="385" t="s">
        <v>1238</v>
      </c>
      <c r="D134" s="741">
        <v>0</v>
      </c>
      <c r="E134" s="559">
        <f>SUM(E127:E133)</f>
        <v>0</v>
      </c>
      <c r="F134" s="560">
        <v>0</v>
      </c>
      <c r="G134" s="560"/>
    </row>
    <row r="135" spans="1:7" ht="15.75" hidden="1" thickBot="1" x14ac:dyDescent="0.3">
      <c r="A135" s="502"/>
      <c r="B135" s="373">
        <v>22040200</v>
      </c>
      <c r="C135" s="374" t="s">
        <v>78</v>
      </c>
      <c r="D135" s="742"/>
      <c r="E135" s="548"/>
      <c r="F135" s="549"/>
      <c r="G135" s="549"/>
    </row>
    <row r="136" spans="1:7" s="493" customFormat="1" ht="15.75" hidden="1" thickBot="1" x14ac:dyDescent="0.25">
      <c r="A136" s="509"/>
      <c r="B136" s="377">
        <v>22040203</v>
      </c>
      <c r="C136" s="378" t="s">
        <v>1239</v>
      </c>
      <c r="D136" s="740" t="s">
        <v>1377</v>
      </c>
      <c r="E136" s="551"/>
      <c r="F136" s="552">
        <v>0</v>
      </c>
      <c r="G136" s="552"/>
    </row>
    <row r="137" spans="1:7" ht="15.75" hidden="1" thickBot="1" x14ac:dyDescent="0.3">
      <c r="A137" s="502"/>
      <c r="B137" s="377">
        <v>22040204</v>
      </c>
      <c r="C137" s="378" t="s">
        <v>1240</v>
      </c>
      <c r="D137" s="740" t="s">
        <v>1378</v>
      </c>
      <c r="E137" s="551"/>
      <c r="F137" s="552">
        <v>0</v>
      </c>
      <c r="G137" s="552"/>
    </row>
    <row r="138" spans="1:7" ht="15.75" hidden="1" thickBot="1" x14ac:dyDescent="0.3">
      <c r="A138" s="502"/>
      <c r="B138" s="384"/>
      <c r="C138" s="385" t="s">
        <v>1241</v>
      </c>
      <c r="D138" s="741">
        <v>0</v>
      </c>
      <c r="E138" s="559">
        <f>SUM(E136:E137)</f>
        <v>0</v>
      </c>
      <c r="F138" s="560">
        <v>0</v>
      </c>
      <c r="G138" s="560"/>
    </row>
    <row r="139" spans="1:7" s="493" customFormat="1" ht="15.75" hidden="1" thickBot="1" x14ac:dyDescent="0.3">
      <c r="A139" s="509"/>
      <c r="B139" s="373">
        <v>22050000</v>
      </c>
      <c r="C139" s="374" t="s">
        <v>1242</v>
      </c>
      <c r="D139" s="742"/>
      <c r="E139" s="548"/>
      <c r="F139" s="549"/>
      <c r="G139" s="549"/>
    </row>
    <row r="140" spans="1:7" s="493" customFormat="1" ht="15.75" hidden="1" thickBot="1" x14ac:dyDescent="0.3">
      <c r="A140" s="509"/>
      <c r="B140" s="373">
        <v>22050100</v>
      </c>
      <c r="C140" s="374" t="s">
        <v>80</v>
      </c>
      <c r="D140" s="742"/>
      <c r="E140" s="548"/>
      <c r="F140" s="549"/>
      <c r="G140" s="549"/>
    </row>
    <row r="141" spans="1:7" s="493" customFormat="1" ht="15.75" hidden="1" thickBot="1" x14ac:dyDescent="0.25">
      <c r="A141" s="509"/>
      <c r="B141" s="377">
        <v>22050101</v>
      </c>
      <c r="C141" s="378" t="s">
        <v>1243</v>
      </c>
      <c r="D141" s="740" t="s">
        <v>1379</v>
      </c>
      <c r="E141" s="551"/>
      <c r="F141" s="552">
        <v>0</v>
      </c>
      <c r="G141" s="552"/>
    </row>
    <row r="142" spans="1:7" ht="15.75" hidden="1" thickBot="1" x14ac:dyDescent="0.3">
      <c r="A142" s="502"/>
      <c r="B142" s="377">
        <v>22050102</v>
      </c>
      <c r="C142" s="378" t="s">
        <v>1244</v>
      </c>
      <c r="D142" s="740" t="s">
        <v>1380</v>
      </c>
      <c r="E142" s="551"/>
      <c r="F142" s="552">
        <v>0</v>
      </c>
      <c r="G142" s="552"/>
    </row>
    <row r="143" spans="1:7" ht="15.75" hidden="1" thickBot="1" x14ac:dyDescent="0.3">
      <c r="A143" s="502"/>
      <c r="B143" s="377">
        <v>22050104</v>
      </c>
      <c r="C143" s="378" t="s">
        <v>1245</v>
      </c>
      <c r="D143" s="740" t="s">
        <v>1381</v>
      </c>
      <c r="E143" s="551"/>
      <c r="F143" s="552">
        <v>0</v>
      </c>
      <c r="G143" s="552"/>
    </row>
    <row r="144" spans="1:7" ht="15.75" hidden="1" thickBot="1" x14ac:dyDescent="0.3">
      <c r="A144" s="502"/>
      <c r="B144" s="377">
        <v>22050105</v>
      </c>
      <c r="C144" s="378" t="s">
        <v>1246</v>
      </c>
      <c r="D144" s="740" t="s">
        <v>1382</v>
      </c>
      <c r="E144" s="551"/>
      <c r="F144" s="552">
        <v>0</v>
      </c>
      <c r="G144" s="552"/>
    </row>
    <row r="145" spans="1:7" ht="15.75" hidden="1" thickBot="1" x14ac:dyDescent="0.3">
      <c r="A145" s="502"/>
      <c r="B145" s="377">
        <v>22050106</v>
      </c>
      <c r="C145" s="378" t="s">
        <v>1247</v>
      </c>
      <c r="D145" s="740" t="s">
        <v>1383</v>
      </c>
      <c r="E145" s="551"/>
      <c r="F145" s="552">
        <v>0</v>
      </c>
      <c r="G145" s="552"/>
    </row>
    <row r="146" spans="1:7" ht="15.75" hidden="1" thickBot="1" x14ac:dyDescent="0.3">
      <c r="A146" s="502"/>
      <c r="B146" s="377">
        <v>22050107</v>
      </c>
      <c r="C146" s="378" t="s">
        <v>1248</v>
      </c>
      <c r="D146" s="740" t="s">
        <v>1384</v>
      </c>
      <c r="E146" s="551"/>
      <c r="F146" s="552">
        <v>0</v>
      </c>
      <c r="G146" s="552"/>
    </row>
    <row r="147" spans="1:7" ht="15.75" hidden="1" thickBot="1" x14ac:dyDescent="0.3">
      <c r="A147" s="502"/>
      <c r="B147" s="377">
        <v>22050108</v>
      </c>
      <c r="C147" s="378" t="s">
        <v>1249</v>
      </c>
      <c r="D147" s="740" t="s">
        <v>1385</v>
      </c>
      <c r="E147" s="551"/>
      <c r="F147" s="552">
        <v>0</v>
      </c>
      <c r="G147" s="552"/>
    </row>
    <row r="148" spans="1:7" ht="15.75" hidden="1" thickBot="1" x14ac:dyDescent="0.3">
      <c r="A148" s="502"/>
      <c r="B148" s="384"/>
      <c r="C148" s="385" t="s">
        <v>1250</v>
      </c>
      <c r="D148" s="741">
        <v>0</v>
      </c>
      <c r="E148" s="559">
        <f>SUM(E141:E147)</f>
        <v>0</v>
      </c>
      <c r="F148" s="560">
        <v>0</v>
      </c>
      <c r="G148" s="560"/>
    </row>
    <row r="149" spans="1:7" ht="15.75" hidden="1" thickBot="1" x14ac:dyDescent="0.3">
      <c r="A149" s="502"/>
      <c r="B149" s="373">
        <v>22050200</v>
      </c>
      <c r="C149" s="374" t="s">
        <v>82</v>
      </c>
      <c r="D149" s="740"/>
      <c r="E149" s="743"/>
      <c r="F149" s="552"/>
      <c r="G149" s="552"/>
    </row>
    <row r="150" spans="1:7" s="493" customFormat="1" ht="15.75" hidden="1" thickBot="1" x14ac:dyDescent="0.25">
      <c r="A150" s="509"/>
      <c r="B150" s="377">
        <v>22050201</v>
      </c>
      <c r="C150" s="378" t="s">
        <v>82</v>
      </c>
      <c r="D150" s="740" t="s">
        <v>1386</v>
      </c>
      <c r="E150" s="551"/>
      <c r="F150" s="552">
        <v>0</v>
      </c>
      <c r="G150" s="552"/>
    </row>
    <row r="151" spans="1:7" ht="15.75" hidden="1" thickBot="1" x14ac:dyDescent="0.3">
      <c r="A151" s="502"/>
      <c r="B151" s="384"/>
      <c r="C151" s="385" t="s">
        <v>1251</v>
      </c>
      <c r="D151" s="741">
        <v>0</v>
      </c>
      <c r="E151" s="559">
        <f>SUM(E150)</f>
        <v>0</v>
      </c>
      <c r="F151" s="560">
        <v>0</v>
      </c>
      <c r="G151" s="560"/>
    </row>
    <row r="152" spans="1:7" s="493" customFormat="1" ht="15.75" hidden="1" thickBot="1" x14ac:dyDescent="0.3">
      <c r="A152" s="509"/>
      <c r="B152" s="373">
        <v>22070000</v>
      </c>
      <c r="C152" s="374" t="s">
        <v>1252</v>
      </c>
      <c r="D152" s="742"/>
      <c r="E152" s="548"/>
      <c r="F152" s="549"/>
      <c r="G152" s="549"/>
    </row>
    <row r="153" spans="1:7" s="493" customFormat="1" ht="15.75" hidden="1" thickBot="1" x14ac:dyDescent="0.3">
      <c r="A153" s="509"/>
      <c r="B153" s="373">
        <v>22070100</v>
      </c>
      <c r="C153" s="374" t="s">
        <v>84</v>
      </c>
      <c r="D153" s="742"/>
      <c r="E153" s="548"/>
      <c r="F153" s="549"/>
      <c r="G153" s="549"/>
    </row>
    <row r="154" spans="1:7" s="493" customFormat="1" ht="15.75" hidden="1" thickBot="1" x14ac:dyDescent="0.25">
      <c r="A154" s="509"/>
      <c r="B154" s="377">
        <v>22070101</v>
      </c>
      <c r="C154" s="378" t="s">
        <v>1253</v>
      </c>
      <c r="D154" s="740" t="s">
        <v>1387</v>
      </c>
      <c r="E154" s="551"/>
      <c r="F154" s="552">
        <v>0</v>
      </c>
      <c r="G154" s="552"/>
    </row>
    <row r="155" spans="1:7" s="493" customFormat="1" ht="15.75" hidden="1" thickBot="1" x14ac:dyDescent="0.25">
      <c r="A155" s="509"/>
      <c r="B155" s="377">
        <v>22070102</v>
      </c>
      <c r="C155" s="378" t="s">
        <v>1254</v>
      </c>
      <c r="D155" s="740" t="s">
        <v>1388</v>
      </c>
      <c r="E155" s="551"/>
      <c r="F155" s="552">
        <v>0</v>
      </c>
      <c r="G155" s="552"/>
    </row>
    <row r="156" spans="1:7" s="493" customFormat="1" ht="15.75" hidden="1" thickBot="1" x14ac:dyDescent="0.25">
      <c r="A156" s="509"/>
      <c r="B156" s="377">
        <v>22070103</v>
      </c>
      <c r="C156" s="378" t="s">
        <v>1255</v>
      </c>
      <c r="D156" s="740" t="s">
        <v>1389</v>
      </c>
      <c r="E156" s="551"/>
      <c r="F156" s="552">
        <v>0</v>
      </c>
      <c r="G156" s="552"/>
    </row>
    <row r="157" spans="1:7" ht="15.75" hidden="1" thickBot="1" x14ac:dyDescent="0.3">
      <c r="A157" s="502"/>
      <c r="B157" s="377">
        <v>22070104</v>
      </c>
      <c r="C157" s="378" t="s">
        <v>1256</v>
      </c>
      <c r="D157" s="740" t="s">
        <v>1390</v>
      </c>
      <c r="E157" s="551"/>
      <c r="F157" s="552">
        <v>0</v>
      </c>
      <c r="G157" s="552"/>
    </row>
    <row r="158" spans="1:7" ht="15.75" hidden="1" thickBot="1" x14ac:dyDescent="0.3">
      <c r="A158" s="502"/>
      <c r="B158" s="384"/>
      <c r="C158" s="385" t="s">
        <v>1257</v>
      </c>
      <c r="D158" s="741">
        <v>0</v>
      </c>
      <c r="E158" s="559">
        <f>SUM(E154:E157)</f>
        <v>0</v>
      </c>
      <c r="F158" s="560">
        <v>0</v>
      </c>
      <c r="G158" s="560"/>
    </row>
    <row r="159" spans="1:7" ht="15.75" hidden="1" thickBot="1" x14ac:dyDescent="0.3">
      <c r="A159" s="502"/>
      <c r="B159" s="373">
        <v>22080000</v>
      </c>
      <c r="C159" s="374" t="s">
        <v>86</v>
      </c>
      <c r="D159" s="742"/>
      <c r="E159" s="548"/>
      <c r="F159" s="549"/>
      <c r="G159" s="549"/>
    </row>
    <row r="160" spans="1:7" s="493" customFormat="1" ht="15.75" hidden="1" thickBot="1" x14ac:dyDescent="0.3">
      <c r="A160" s="509"/>
      <c r="B160" s="373">
        <v>22080100</v>
      </c>
      <c r="C160" s="374" t="s">
        <v>86</v>
      </c>
      <c r="D160" s="742"/>
      <c r="E160" s="548"/>
      <c r="F160" s="549"/>
      <c r="G160" s="549"/>
    </row>
    <row r="161" spans="1:7" s="493" customFormat="1" ht="15.75" hidden="1" thickBot="1" x14ac:dyDescent="0.25">
      <c r="A161" s="509"/>
      <c r="B161" s="377">
        <v>22080101</v>
      </c>
      <c r="C161" s="378" t="s">
        <v>1258</v>
      </c>
      <c r="D161" s="740" t="s">
        <v>1391</v>
      </c>
      <c r="E161" s="551"/>
      <c r="F161" s="552">
        <v>0</v>
      </c>
      <c r="G161" s="552"/>
    </row>
    <row r="162" spans="1:7" ht="15.75" hidden="1" thickBot="1" x14ac:dyDescent="0.3">
      <c r="A162" s="502"/>
      <c r="B162" s="377">
        <v>22080102</v>
      </c>
      <c r="C162" s="378" t="s">
        <v>1259</v>
      </c>
      <c r="D162" s="740" t="s">
        <v>1392</v>
      </c>
      <c r="E162" s="551"/>
      <c r="F162" s="552">
        <v>0</v>
      </c>
      <c r="G162" s="552"/>
    </row>
    <row r="163" spans="1:7" ht="15.75" hidden="1" thickBot="1" x14ac:dyDescent="0.3">
      <c r="A163" s="502"/>
      <c r="B163" s="384"/>
      <c r="C163" s="385" t="s">
        <v>1260</v>
      </c>
      <c r="D163" s="741">
        <v>0</v>
      </c>
      <c r="E163" s="559">
        <f>SUM(E161:E162)</f>
        <v>0</v>
      </c>
      <c r="F163" s="560">
        <v>0</v>
      </c>
      <c r="G163" s="560"/>
    </row>
    <row r="164" spans="1:7" ht="15.75" hidden="1" thickBot="1" x14ac:dyDescent="0.3">
      <c r="A164" s="502"/>
      <c r="B164" s="373">
        <v>23000000</v>
      </c>
      <c r="C164" s="374" t="s">
        <v>1261</v>
      </c>
      <c r="D164" s="742"/>
      <c r="E164" s="548"/>
      <c r="F164" s="549"/>
      <c r="G164" s="549"/>
    </row>
    <row r="165" spans="1:7" s="493" customFormat="1" ht="15.75" hidden="1" thickBot="1" x14ac:dyDescent="0.3">
      <c r="A165" s="509"/>
      <c r="B165" s="373">
        <v>23040000</v>
      </c>
      <c r="C165" s="374" t="s">
        <v>1261</v>
      </c>
      <c r="D165" s="742"/>
      <c r="E165" s="548"/>
      <c r="F165" s="549"/>
      <c r="G165" s="549"/>
    </row>
    <row r="166" spans="1:7" s="493" customFormat="1" ht="15.75" hidden="1" thickBot="1" x14ac:dyDescent="0.3">
      <c r="A166" s="509"/>
      <c r="B166" s="373">
        <v>23040100</v>
      </c>
      <c r="C166" s="374" t="s">
        <v>88</v>
      </c>
      <c r="D166" s="742"/>
      <c r="E166" s="548"/>
      <c r="F166" s="549"/>
      <c r="G166" s="549"/>
    </row>
    <row r="167" spans="1:7" ht="15.75" hidden="1" thickBot="1" x14ac:dyDescent="0.3">
      <c r="A167" s="502"/>
      <c r="B167" s="377">
        <v>23040101</v>
      </c>
      <c r="C167" s="378" t="s">
        <v>1262</v>
      </c>
      <c r="D167" s="740" t="s">
        <v>1393</v>
      </c>
      <c r="E167" s="551"/>
      <c r="F167" s="552">
        <v>0</v>
      </c>
      <c r="G167" s="552"/>
    </row>
    <row r="168" spans="1:7" ht="15.75" hidden="1" thickBot="1" x14ac:dyDescent="0.3">
      <c r="A168" s="502"/>
      <c r="B168" s="377">
        <v>23040102</v>
      </c>
      <c r="C168" s="378" t="s">
        <v>1263</v>
      </c>
      <c r="D168" s="740" t="s">
        <v>1394</v>
      </c>
      <c r="E168" s="551"/>
      <c r="F168" s="552">
        <v>0</v>
      </c>
      <c r="G168" s="552"/>
    </row>
    <row r="169" spans="1:7" s="493" customFormat="1" ht="15.75" hidden="1" thickBot="1" x14ac:dyDescent="0.25">
      <c r="A169" s="509"/>
      <c r="B169" s="377">
        <v>23040103</v>
      </c>
      <c r="C169" s="378" t="s">
        <v>1264</v>
      </c>
      <c r="D169" s="740" t="s">
        <v>1395</v>
      </c>
      <c r="E169" s="551"/>
      <c r="F169" s="552">
        <v>0</v>
      </c>
      <c r="G169" s="552"/>
    </row>
    <row r="170" spans="1:7" ht="15.75" hidden="1" thickBot="1" x14ac:dyDescent="0.3">
      <c r="A170" s="502"/>
      <c r="B170" s="377">
        <v>23040104</v>
      </c>
      <c r="C170" s="378" t="s">
        <v>1265</v>
      </c>
      <c r="D170" s="740" t="s">
        <v>1396</v>
      </c>
      <c r="E170" s="551"/>
      <c r="F170" s="552">
        <v>0</v>
      </c>
      <c r="G170" s="552"/>
    </row>
    <row r="171" spans="1:7" ht="15.75" hidden="1" thickBot="1" x14ac:dyDescent="0.3">
      <c r="A171" s="502"/>
      <c r="B171" s="377">
        <v>23040105</v>
      </c>
      <c r="C171" s="378" t="s">
        <v>1266</v>
      </c>
      <c r="D171" s="740" t="s">
        <v>1397</v>
      </c>
      <c r="E171" s="551"/>
      <c r="F171" s="552">
        <v>0</v>
      </c>
      <c r="G171" s="552"/>
    </row>
    <row r="172" spans="1:7" ht="15.75" hidden="1" thickBot="1" x14ac:dyDescent="0.3">
      <c r="A172" s="502"/>
      <c r="B172" s="384"/>
      <c r="C172" s="385" t="s">
        <v>1267</v>
      </c>
      <c r="D172" s="741">
        <v>0</v>
      </c>
      <c r="E172" s="559">
        <f>SUM(E167:E171)</f>
        <v>0</v>
      </c>
      <c r="F172" s="560">
        <v>0</v>
      </c>
      <c r="G172" s="560"/>
    </row>
    <row r="173" spans="1:7" ht="15.75" hidden="1" thickBot="1" x14ac:dyDescent="0.3">
      <c r="A173" s="502"/>
      <c r="B173" s="373">
        <v>23050000</v>
      </c>
      <c r="C173" s="374" t="s">
        <v>1407</v>
      </c>
      <c r="D173" s="742"/>
      <c r="E173" s="548"/>
      <c r="F173" s="549"/>
      <c r="G173" s="549"/>
    </row>
    <row r="174" spans="1:7" s="493" customFormat="1" ht="15.75" hidden="1" thickBot="1" x14ac:dyDescent="0.3">
      <c r="A174" s="509"/>
      <c r="B174" s="373">
        <v>23050100</v>
      </c>
      <c r="C174" s="374" t="s">
        <v>1407</v>
      </c>
      <c r="D174" s="742"/>
      <c r="E174" s="548"/>
      <c r="F174" s="549"/>
      <c r="G174" s="549"/>
    </row>
    <row r="175" spans="1:7" s="493" customFormat="1" ht="15.75" hidden="1" thickBot="1" x14ac:dyDescent="0.25">
      <c r="A175" s="509"/>
      <c r="B175" s="377">
        <v>23050101</v>
      </c>
      <c r="C175" s="378" t="s">
        <v>1276</v>
      </c>
      <c r="D175" s="740" t="s">
        <v>1398</v>
      </c>
      <c r="E175" s="551"/>
      <c r="F175" s="552">
        <v>0</v>
      </c>
      <c r="G175" s="552"/>
    </row>
    <row r="176" spans="1:7" ht="15.75" hidden="1" thickBot="1" x14ac:dyDescent="0.3">
      <c r="A176" s="502"/>
      <c r="B176" s="377">
        <v>23050102</v>
      </c>
      <c r="C176" s="378" t="s">
        <v>1269</v>
      </c>
      <c r="D176" s="740" t="s">
        <v>1399</v>
      </c>
      <c r="E176" s="551"/>
      <c r="F176" s="552">
        <v>0</v>
      </c>
      <c r="G176" s="552"/>
    </row>
    <row r="177" spans="1:7" ht="15.75" hidden="1" thickBot="1" x14ac:dyDescent="0.3">
      <c r="A177" s="502"/>
      <c r="B177" s="377">
        <v>23050103</v>
      </c>
      <c r="C177" s="378" t="s">
        <v>1270</v>
      </c>
      <c r="D177" s="740" t="s">
        <v>1400</v>
      </c>
      <c r="E177" s="551"/>
      <c r="F177" s="552">
        <v>0</v>
      </c>
      <c r="G177" s="552"/>
    </row>
    <row r="178" spans="1:7" ht="15.75" hidden="1" thickBot="1" x14ac:dyDescent="0.3">
      <c r="A178" s="502"/>
      <c r="B178" s="377">
        <v>23050104</v>
      </c>
      <c r="C178" s="378" t="s">
        <v>1271</v>
      </c>
      <c r="D178" s="740" t="s">
        <v>1401</v>
      </c>
      <c r="E178" s="551"/>
      <c r="F178" s="552">
        <v>0</v>
      </c>
      <c r="G178" s="552"/>
    </row>
    <row r="179" spans="1:7" ht="15.75" hidden="1" thickBot="1" x14ac:dyDescent="0.3">
      <c r="A179" s="502"/>
      <c r="B179" s="377">
        <v>23050105</v>
      </c>
      <c r="C179" s="378" t="s">
        <v>1215</v>
      </c>
      <c r="D179" s="740" t="s">
        <v>1402</v>
      </c>
      <c r="E179" s="551"/>
      <c r="F179" s="552">
        <v>0</v>
      </c>
      <c r="G179" s="552"/>
    </row>
    <row r="180" spans="1:7" ht="15.75" hidden="1" thickBot="1" x14ac:dyDescent="0.3">
      <c r="A180" s="502"/>
      <c r="B180" s="384"/>
      <c r="C180" s="385" t="s">
        <v>1272</v>
      </c>
      <c r="D180" s="741"/>
      <c r="E180" s="559">
        <f>SUM(E175:E179)</f>
        <v>0</v>
      </c>
      <c r="F180" s="560">
        <v>0</v>
      </c>
      <c r="G180" s="560"/>
    </row>
    <row r="181" spans="1:7" ht="19.5" thickBot="1" x14ac:dyDescent="0.35">
      <c r="A181" s="502"/>
      <c r="B181" s="398"/>
      <c r="C181" s="399" t="s">
        <v>1273</v>
      </c>
      <c r="D181" s="399"/>
      <c r="E181" s="571">
        <f>E180+E172+E163+E158+E151+E148+E138+E134+E124+E113+E97+E88+E80+E69+E60+E56+E41+E26+E14</f>
        <v>728020</v>
      </c>
      <c r="F181" s="572">
        <v>2000000</v>
      </c>
      <c r="G181" s="572"/>
    </row>
    <row r="182" spans="1:7" x14ac:dyDescent="0.25">
      <c r="A182" s="486"/>
      <c r="B182" s="543"/>
      <c r="C182" s="544"/>
      <c r="D182" s="486"/>
      <c r="E182" s="486"/>
      <c r="F182" s="486"/>
    </row>
  </sheetData>
  <mergeCells count="5">
    <mergeCell ref="B1:F1"/>
    <mergeCell ref="B2:F2"/>
    <mergeCell ref="B4:F4"/>
    <mergeCell ref="B5:B6"/>
    <mergeCell ref="C5:C6"/>
  </mergeCells>
  <pageMargins left="0.98" right="0.3" top="0.37" bottom="0.36" header="0.17" footer="0.17"/>
  <pageSetup paperSize="9" scale="64" fitToWidth="0" fitToHeight="0" orientation="portrait" r:id="rId1"/>
  <headerFooter>
    <oddFooter>&amp;C&amp;"Rockwell,Bold"&amp;14&amp;P</oddFooter>
  </headerFooter>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B1:G182"/>
  <sheetViews>
    <sheetView view="pageBreakPreview" zoomScale="84" zoomScaleSheetLayoutView="84" workbookViewId="0">
      <pane xSplit="2" ySplit="6" topLeftCell="C44"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1076</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idden="1" x14ac:dyDescent="0.25">
      <c r="B10" s="377">
        <v>22020101</v>
      </c>
      <c r="C10" s="378" t="s">
        <v>1123</v>
      </c>
      <c r="D10" s="740" t="s">
        <v>1277</v>
      </c>
      <c r="E10" s="551"/>
      <c r="F10" s="552">
        <v>0</v>
      </c>
      <c r="G10" s="552"/>
    </row>
    <row r="11" spans="2:7" ht="15.75" thickBot="1" x14ac:dyDescent="0.3">
      <c r="B11" s="377">
        <v>22020102</v>
      </c>
      <c r="C11" s="378" t="s">
        <v>1124</v>
      </c>
      <c r="D11" s="740" t="s">
        <v>1278</v>
      </c>
      <c r="E11" s="551">
        <v>0</v>
      </c>
      <c r="F11" s="552">
        <v>360000</v>
      </c>
      <c r="G11" s="552"/>
    </row>
    <row r="12" spans="2:7" ht="15.75" hidden="1" thickBot="1" x14ac:dyDescent="0.3">
      <c r="B12" s="377">
        <v>22020103</v>
      </c>
      <c r="C12" s="378" t="s">
        <v>1125</v>
      </c>
      <c r="D12" s="740" t="s">
        <v>1279</v>
      </c>
      <c r="E12" s="551"/>
      <c r="F12" s="552">
        <v>0</v>
      </c>
      <c r="G12" s="552"/>
    </row>
    <row r="13" spans="2:7" ht="15.75" hidden="1" thickBot="1" x14ac:dyDescent="0.3">
      <c r="B13" s="377">
        <v>22020104</v>
      </c>
      <c r="C13" s="378" t="s">
        <v>1126</v>
      </c>
      <c r="D13" s="740" t="s">
        <v>1280</v>
      </c>
      <c r="E13" s="551"/>
      <c r="F13" s="552">
        <v>0</v>
      </c>
      <c r="G13" s="552"/>
    </row>
    <row r="14" spans="2:7" ht="15.75" thickBot="1" x14ac:dyDescent="0.3">
      <c r="B14" s="384"/>
      <c r="C14" s="385" t="s">
        <v>1127</v>
      </c>
      <c r="D14" s="741">
        <v>0</v>
      </c>
      <c r="E14" s="559">
        <f>SUM(E10:E13)</f>
        <v>0</v>
      </c>
      <c r="F14" s="560">
        <v>360000</v>
      </c>
      <c r="G14" s="560"/>
    </row>
    <row r="15" spans="2:7" x14ac:dyDescent="0.25">
      <c r="B15" s="373">
        <v>22020200</v>
      </c>
      <c r="C15" s="374" t="s">
        <v>56</v>
      </c>
      <c r="D15" s="742"/>
      <c r="E15" s="548"/>
      <c r="F15" s="549"/>
      <c r="G15" s="549"/>
    </row>
    <row r="16" spans="2:7" x14ac:dyDescent="0.25">
      <c r="B16" s="377">
        <v>22020201</v>
      </c>
      <c r="C16" s="378" t="s">
        <v>1128</v>
      </c>
      <c r="D16" s="740" t="s">
        <v>1281</v>
      </c>
      <c r="E16" s="551">
        <v>0</v>
      </c>
      <c r="F16" s="552">
        <v>600000</v>
      </c>
      <c r="G16" s="552"/>
    </row>
    <row r="17" spans="2:7" ht="15.75" thickBot="1" x14ac:dyDescent="0.3">
      <c r="B17" s="377">
        <v>22020202</v>
      </c>
      <c r="C17" s="378" t="s">
        <v>1129</v>
      </c>
      <c r="D17" s="740" t="s">
        <v>1282</v>
      </c>
      <c r="E17" s="551">
        <v>0</v>
      </c>
      <c r="F17" s="552">
        <v>480000</v>
      </c>
      <c r="G17" s="552"/>
    </row>
    <row r="18" spans="2:7" ht="15.75" hidden="1" thickBot="1" x14ac:dyDescent="0.3">
      <c r="B18" s="377">
        <v>22020203</v>
      </c>
      <c r="C18" s="378" t="s">
        <v>1130</v>
      </c>
      <c r="D18" s="740" t="s">
        <v>1283</v>
      </c>
      <c r="E18" s="551"/>
      <c r="F18" s="552">
        <v>0</v>
      </c>
      <c r="G18" s="552"/>
    </row>
    <row r="19" spans="2:7" ht="15.75" hidden="1" thickBot="1" x14ac:dyDescent="0.3">
      <c r="B19" s="377">
        <v>22020204</v>
      </c>
      <c r="C19" s="378" t="s">
        <v>1131</v>
      </c>
      <c r="D19" s="740" t="s">
        <v>1284</v>
      </c>
      <c r="E19" s="551"/>
      <c r="F19" s="552">
        <v>0</v>
      </c>
      <c r="G19" s="552"/>
    </row>
    <row r="20" spans="2:7" ht="15.75" hidden="1" thickBot="1" x14ac:dyDescent="0.3">
      <c r="B20" s="377">
        <v>22020205</v>
      </c>
      <c r="C20" s="378" t="s">
        <v>1132</v>
      </c>
      <c r="D20" s="740" t="s">
        <v>1285</v>
      </c>
      <c r="E20" s="551"/>
      <c r="F20" s="552">
        <v>0</v>
      </c>
      <c r="G20" s="552"/>
    </row>
    <row r="21" spans="2:7" ht="15.75" hidden="1" thickBot="1" x14ac:dyDescent="0.3">
      <c r="B21" s="377">
        <v>22020206</v>
      </c>
      <c r="C21" s="378" t="s">
        <v>1133</v>
      </c>
      <c r="D21" s="740" t="s">
        <v>1286</v>
      </c>
      <c r="E21" s="551"/>
      <c r="F21" s="552">
        <v>0</v>
      </c>
      <c r="G21" s="552"/>
    </row>
    <row r="22" spans="2:7" ht="15.75" hidden="1" thickBot="1" x14ac:dyDescent="0.3">
      <c r="B22" s="377">
        <v>22020207</v>
      </c>
      <c r="C22" s="378" t="s">
        <v>1134</v>
      </c>
      <c r="D22" s="740" t="s">
        <v>1287</v>
      </c>
      <c r="E22" s="551"/>
      <c r="F22" s="552">
        <v>0</v>
      </c>
      <c r="G22" s="552"/>
    </row>
    <row r="23" spans="2:7" ht="15.75" hidden="1" thickBot="1" x14ac:dyDescent="0.3">
      <c r="B23" s="377">
        <v>22020208</v>
      </c>
      <c r="C23" s="378" t="s">
        <v>1135</v>
      </c>
      <c r="D23" s="740" t="s">
        <v>1288</v>
      </c>
      <c r="E23" s="551"/>
      <c r="F23" s="552">
        <v>0</v>
      </c>
      <c r="G23" s="552"/>
    </row>
    <row r="24" spans="2:7" ht="15.75" hidden="1" thickBot="1" x14ac:dyDescent="0.3">
      <c r="B24" s="377">
        <v>22020209</v>
      </c>
      <c r="C24" s="378" t="s">
        <v>1136</v>
      </c>
      <c r="D24" s="740" t="s">
        <v>1289</v>
      </c>
      <c r="E24" s="551"/>
      <c r="F24" s="552">
        <v>0</v>
      </c>
      <c r="G24" s="552"/>
    </row>
    <row r="25" spans="2:7" ht="15.75" hidden="1" thickBot="1" x14ac:dyDescent="0.3">
      <c r="B25" s="377">
        <v>22020210</v>
      </c>
      <c r="C25" s="378" t="s">
        <v>1137</v>
      </c>
      <c r="D25" s="740" t="s">
        <v>1290</v>
      </c>
      <c r="E25" s="551"/>
      <c r="F25" s="552">
        <v>0</v>
      </c>
      <c r="G25" s="552"/>
    </row>
    <row r="26" spans="2:7" ht="15" customHeight="1" thickBot="1" x14ac:dyDescent="0.3">
      <c r="B26" s="384"/>
      <c r="C26" s="385" t="s">
        <v>1138</v>
      </c>
      <c r="D26" s="741">
        <v>0</v>
      </c>
      <c r="E26" s="560">
        <f>SUM(E16:E25)</f>
        <v>0</v>
      </c>
      <c r="F26" s="560">
        <f>SUM(F16:F25)</f>
        <v>1080000</v>
      </c>
      <c r="G26" s="560"/>
    </row>
    <row r="27" spans="2:7" x14ac:dyDescent="0.25">
      <c r="B27" s="373">
        <v>22020300</v>
      </c>
      <c r="C27" s="374" t="s">
        <v>58</v>
      </c>
      <c r="D27" s="742"/>
      <c r="E27" s="548"/>
      <c r="F27" s="549"/>
      <c r="G27" s="549"/>
    </row>
    <row r="28" spans="2:7" ht="15" customHeight="1" x14ac:dyDescent="0.25">
      <c r="B28" s="377">
        <v>22020301</v>
      </c>
      <c r="C28" s="378" t="s">
        <v>1139</v>
      </c>
      <c r="D28" s="740" t="s">
        <v>1291</v>
      </c>
      <c r="E28" s="551">
        <v>0</v>
      </c>
      <c r="F28" s="552">
        <v>200000</v>
      </c>
      <c r="G28" s="552"/>
    </row>
    <row r="29" spans="2:7" hidden="1" x14ac:dyDescent="0.25">
      <c r="B29" s="377">
        <v>22020302</v>
      </c>
      <c r="C29" s="378" t="s">
        <v>1140</v>
      </c>
      <c r="D29" s="740" t="s">
        <v>1292</v>
      </c>
      <c r="E29" s="551"/>
      <c r="F29" s="552">
        <v>0</v>
      </c>
      <c r="G29" s="552"/>
    </row>
    <row r="30" spans="2:7" ht="15.75" thickBot="1" x14ac:dyDescent="0.3">
      <c r="B30" s="377">
        <v>22020303</v>
      </c>
      <c r="C30" s="378" t="s">
        <v>1141</v>
      </c>
      <c r="D30" s="740" t="s">
        <v>1293</v>
      </c>
      <c r="E30" s="551">
        <v>0</v>
      </c>
      <c r="F30" s="552">
        <v>40000</v>
      </c>
      <c r="G30" s="552"/>
    </row>
    <row r="31" spans="2:7" ht="15.75" hidden="1" thickBot="1" x14ac:dyDescent="0.3">
      <c r="B31" s="377">
        <v>22020304</v>
      </c>
      <c r="C31" s="378" t="s">
        <v>1142</v>
      </c>
      <c r="D31" s="740" t="s">
        <v>1294</v>
      </c>
      <c r="E31" s="551"/>
      <c r="F31" s="552">
        <v>0</v>
      </c>
      <c r="G31" s="552"/>
    </row>
    <row r="32" spans="2:7" ht="15.75" hidden="1" thickBot="1" x14ac:dyDescent="0.3">
      <c r="B32" s="377">
        <v>22020305</v>
      </c>
      <c r="C32" s="378" t="s">
        <v>1143</v>
      </c>
      <c r="D32" s="740" t="s">
        <v>1295</v>
      </c>
      <c r="E32" s="551"/>
      <c r="F32" s="552">
        <v>0</v>
      </c>
      <c r="G32" s="552"/>
    </row>
    <row r="33" spans="2:7" ht="15.75" hidden="1" thickBot="1" x14ac:dyDescent="0.3">
      <c r="B33" s="377">
        <v>22020306</v>
      </c>
      <c r="C33" s="378" t="s">
        <v>1144</v>
      </c>
      <c r="D33" s="740" t="s">
        <v>1296</v>
      </c>
      <c r="E33" s="551"/>
      <c r="F33" s="552">
        <v>0</v>
      </c>
      <c r="G33" s="552"/>
    </row>
    <row r="34" spans="2:7" ht="15.75" hidden="1" thickBot="1" x14ac:dyDescent="0.3">
      <c r="B34" s="377">
        <v>22020307</v>
      </c>
      <c r="C34" s="378" t="s">
        <v>1145</v>
      </c>
      <c r="D34" s="740" t="s">
        <v>1297</v>
      </c>
      <c r="E34" s="551"/>
      <c r="F34" s="552">
        <v>0</v>
      </c>
      <c r="G34" s="552"/>
    </row>
    <row r="35" spans="2:7" ht="15.75" hidden="1" thickBot="1" x14ac:dyDescent="0.3">
      <c r="B35" s="377">
        <v>22020308</v>
      </c>
      <c r="C35" s="378" t="s">
        <v>1146</v>
      </c>
      <c r="D35" s="740" t="s">
        <v>1298</v>
      </c>
      <c r="E35" s="551"/>
      <c r="F35" s="552">
        <v>0</v>
      </c>
      <c r="G35" s="552"/>
    </row>
    <row r="36" spans="2:7" ht="15.75" hidden="1" thickBot="1" x14ac:dyDescent="0.3">
      <c r="B36" s="377">
        <v>22020309</v>
      </c>
      <c r="C36" s="378" t="s">
        <v>1147</v>
      </c>
      <c r="D36" s="740" t="s">
        <v>1299</v>
      </c>
      <c r="E36" s="551"/>
      <c r="F36" s="552">
        <v>0</v>
      </c>
      <c r="G36" s="552"/>
    </row>
    <row r="37" spans="2:7" ht="15.75" hidden="1" thickBot="1" x14ac:dyDescent="0.3">
      <c r="B37" s="377">
        <v>22020310</v>
      </c>
      <c r="C37" s="378" t="s">
        <v>1148</v>
      </c>
      <c r="D37" s="740" t="s">
        <v>1300</v>
      </c>
      <c r="E37" s="551"/>
      <c r="F37" s="552">
        <v>0</v>
      </c>
      <c r="G37" s="552"/>
    </row>
    <row r="38" spans="2:7" ht="15.75" hidden="1" thickBot="1" x14ac:dyDescent="0.3">
      <c r="B38" s="377">
        <v>22020311</v>
      </c>
      <c r="C38" s="378" t="s">
        <v>1149</v>
      </c>
      <c r="D38" s="740" t="s">
        <v>1301</v>
      </c>
      <c r="E38" s="551"/>
      <c r="F38" s="552">
        <v>0</v>
      </c>
      <c r="G38" s="552"/>
    </row>
    <row r="39" spans="2:7" ht="15.75" hidden="1" thickBot="1" x14ac:dyDescent="0.3">
      <c r="B39" s="377">
        <v>22020312</v>
      </c>
      <c r="C39" s="378" t="s">
        <v>1150</v>
      </c>
      <c r="D39" s="740" t="s">
        <v>1302</v>
      </c>
      <c r="E39" s="551"/>
      <c r="F39" s="552">
        <v>0</v>
      </c>
      <c r="G39" s="552"/>
    </row>
    <row r="40" spans="2:7" ht="15.75" hidden="1" thickBot="1" x14ac:dyDescent="0.3">
      <c r="B40" s="377">
        <v>22020313</v>
      </c>
      <c r="C40" s="378" t="s">
        <v>1151</v>
      </c>
      <c r="D40" s="740" t="s">
        <v>1303</v>
      </c>
      <c r="E40" s="551"/>
      <c r="F40" s="552">
        <v>0</v>
      </c>
      <c r="G40" s="552"/>
    </row>
    <row r="41" spans="2:7" ht="15.75" thickBot="1" x14ac:dyDescent="0.3">
      <c r="B41" s="384"/>
      <c r="C41" s="385" t="s">
        <v>1152</v>
      </c>
      <c r="D41" s="741">
        <v>0</v>
      </c>
      <c r="E41" s="560">
        <f>SUM(E28:E40)</f>
        <v>0</v>
      </c>
      <c r="F41" s="560">
        <f>SUM(F28:F40)</f>
        <v>240000</v>
      </c>
      <c r="G41" s="560"/>
    </row>
    <row r="42" spans="2:7" x14ac:dyDescent="0.25">
      <c r="B42" s="373">
        <v>22020400</v>
      </c>
      <c r="C42" s="374" t="s">
        <v>60</v>
      </c>
      <c r="D42" s="742"/>
      <c r="E42" s="548"/>
      <c r="F42" s="549"/>
      <c r="G42" s="549"/>
    </row>
    <row r="43" spans="2:7" x14ac:dyDescent="0.25">
      <c r="B43" s="377">
        <v>22020401</v>
      </c>
      <c r="C43" s="378" t="s">
        <v>1153</v>
      </c>
      <c r="D43" s="740" t="s">
        <v>1304</v>
      </c>
      <c r="E43" s="551">
        <v>0</v>
      </c>
      <c r="F43" s="552">
        <v>300000</v>
      </c>
      <c r="G43" s="552"/>
    </row>
    <row r="44" spans="2:7" x14ac:dyDescent="0.25">
      <c r="B44" s="377">
        <v>22020402</v>
      </c>
      <c r="C44" s="378" t="s">
        <v>1154</v>
      </c>
      <c r="D44" s="740" t="s">
        <v>1305</v>
      </c>
      <c r="E44" s="551">
        <v>0</v>
      </c>
      <c r="F44" s="552">
        <v>20000</v>
      </c>
      <c r="G44" s="552"/>
    </row>
    <row r="45" spans="2:7" x14ac:dyDescent="0.25">
      <c r="B45" s="377">
        <v>22020403</v>
      </c>
      <c r="C45" s="378" t="s">
        <v>1155</v>
      </c>
      <c r="D45" s="740" t="s">
        <v>1306</v>
      </c>
      <c r="E45" s="551">
        <v>0</v>
      </c>
      <c r="F45" s="552">
        <v>200000</v>
      </c>
      <c r="G45" s="552"/>
    </row>
    <row r="46" spans="2:7" hidden="1" x14ac:dyDescent="0.25">
      <c r="B46" s="377">
        <v>22020404</v>
      </c>
      <c r="C46" s="378" t="s">
        <v>1156</v>
      </c>
      <c r="D46" s="740" t="s">
        <v>1307</v>
      </c>
      <c r="E46" s="551"/>
      <c r="F46" s="552">
        <v>0</v>
      </c>
      <c r="G46" s="552"/>
    </row>
    <row r="47" spans="2:7" x14ac:dyDescent="0.25">
      <c r="B47" s="377">
        <v>22020405</v>
      </c>
      <c r="C47" s="378" t="s">
        <v>1157</v>
      </c>
      <c r="D47" s="740" t="s">
        <v>1308</v>
      </c>
      <c r="E47" s="551">
        <v>0</v>
      </c>
      <c r="F47" s="552">
        <v>200000</v>
      </c>
      <c r="G47" s="552"/>
    </row>
    <row r="48" spans="2:7" ht="15.75" thickBot="1" x14ac:dyDescent="0.3">
      <c r="B48" s="377">
        <v>22020406</v>
      </c>
      <c r="C48" s="378" t="s">
        <v>1158</v>
      </c>
      <c r="D48" s="740" t="s">
        <v>1309</v>
      </c>
      <c r="E48" s="551">
        <v>0</v>
      </c>
      <c r="F48" s="552">
        <v>3200000</v>
      </c>
      <c r="G48" s="552"/>
    </row>
    <row r="49" spans="2:7" ht="15.75" hidden="1" thickBot="1" x14ac:dyDescent="0.3">
      <c r="B49" s="377">
        <v>22020407</v>
      </c>
      <c r="C49" s="378" t="s">
        <v>1159</v>
      </c>
      <c r="D49" s="740" t="s">
        <v>1310</v>
      </c>
      <c r="E49" s="551"/>
      <c r="F49" s="552">
        <v>0</v>
      </c>
      <c r="G49" s="552"/>
    </row>
    <row r="50" spans="2:7" ht="15.75" hidden="1" thickBot="1" x14ac:dyDescent="0.3">
      <c r="B50" s="377">
        <v>22020408</v>
      </c>
      <c r="C50" s="378" t="s">
        <v>1161</v>
      </c>
      <c r="D50" s="740" t="s">
        <v>1311</v>
      </c>
      <c r="E50" s="551"/>
      <c r="F50" s="552">
        <v>0</v>
      </c>
      <c r="G50" s="552"/>
    </row>
    <row r="51" spans="2:7" ht="15.75" hidden="1" thickBot="1" x14ac:dyDescent="0.3">
      <c r="B51" s="377">
        <v>22020409</v>
      </c>
      <c r="C51" s="378" t="s">
        <v>1162</v>
      </c>
      <c r="D51" s="740" t="s">
        <v>1312</v>
      </c>
      <c r="E51" s="551"/>
      <c r="F51" s="552">
        <v>0</v>
      </c>
      <c r="G51" s="552"/>
    </row>
    <row r="52" spans="2:7" ht="15.75" hidden="1" thickBot="1" x14ac:dyDescent="0.3">
      <c r="B52" s="377">
        <v>22020410</v>
      </c>
      <c r="C52" s="378" t="s">
        <v>1163</v>
      </c>
      <c r="D52" s="740" t="s">
        <v>1313</v>
      </c>
      <c r="E52" s="551"/>
      <c r="F52" s="552">
        <v>0</v>
      </c>
      <c r="G52" s="552"/>
    </row>
    <row r="53" spans="2:7" ht="15.75" hidden="1" thickBot="1" x14ac:dyDescent="0.3">
      <c r="B53" s="377">
        <v>22020411</v>
      </c>
      <c r="C53" s="378" t="s">
        <v>1164</v>
      </c>
      <c r="D53" s="740" t="s">
        <v>1314</v>
      </c>
      <c r="E53" s="551"/>
      <c r="F53" s="552">
        <v>0</v>
      </c>
      <c r="G53" s="552"/>
    </row>
    <row r="54" spans="2:7" ht="15.75" hidden="1" thickBot="1" x14ac:dyDescent="0.3">
      <c r="B54" s="377">
        <v>22020412</v>
      </c>
      <c r="C54" s="378" t="s">
        <v>1165</v>
      </c>
      <c r="D54" s="740" t="s">
        <v>1315</v>
      </c>
      <c r="E54" s="551"/>
      <c r="F54" s="552">
        <v>0</v>
      </c>
      <c r="G54" s="552"/>
    </row>
    <row r="55" spans="2:7" ht="15.75" hidden="1" thickBot="1" x14ac:dyDescent="0.3">
      <c r="B55" s="377">
        <v>22020413</v>
      </c>
      <c r="C55" s="378" t="s">
        <v>1166</v>
      </c>
      <c r="D55" s="740" t="s">
        <v>1316</v>
      </c>
      <c r="E55" s="551"/>
      <c r="F55" s="552">
        <v>0</v>
      </c>
      <c r="G55" s="552"/>
    </row>
    <row r="56" spans="2:7" ht="15.75" thickBot="1" x14ac:dyDescent="0.3">
      <c r="B56" s="384"/>
      <c r="C56" s="385" t="s">
        <v>1167</v>
      </c>
      <c r="D56" s="741">
        <v>0</v>
      </c>
      <c r="E56" s="560">
        <f>SUM(E43:E55)</f>
        <v>0</v>
      </c>
      <c r="F56" s="560">
        <f>SUM(F43:F55)</f>
        <v>3920000</v>
      </c>
      <c r="G56" s="560"/>
    </row>
    <row r="57" spans="2:7" hidden="1" x14ac:dyDescent="0.25">
      <c r="B57" s="373">
        <v>22020500</v>
      </c>
      <c r="C57" s="374" t="s">
        <v>62</v>
      </c>
      <c r="D57" s="742"/>
      <c r="E57" s="548"/>
      <c r="F57" s="549"/>
      <c r="G57" s="549"/>
    </row>
    <row r="58" spans="2:7" hidden="1" x14ac:dyDescent="0.25">
      <c r="B58" s="377">
        <v>22020501</v>
      </c>
      <c r="C58" s="378" t="s">
        <v>1168</v>
      </c>
      <c r="D58" s="740" t="s">
        <v>1317</v>
      </c>
      <c r="E58" s="551"/>
      <c r="F58" s="552">
        <v>0</v>
      </c>
      <c r="G58" s="552"/>
    </row>
    <row r="59" spans="2:7" hidden="1" x14ac:dyDescent="0.25">
      <c r="B59" s="377">
        <v>22020502</v>
      </c>
      <c r="C59" s="378" t="s">
        <v>1169</v>
      </c>
      <c r="D59" s="740" t="s">
        <v>1318</v>
      </c>
      <c r="E59" s="551"/>
      <c r="F59" s="552">
        <v>0</v>
      </c>
      <c r="G59" s="552"/>
    </row>
    <row r="60" spans="2:7" ht="15.75" hidden="1" thickBot="1" x14ac:dyDescent="0.3">
      <c r="B60" s="384"/>
      <c r="C60" s="385" t="s">
        <v>1170</v>
      </c>
      <c r="D60" s="741">
        <v>0</v>
      </c>
      <c r="E60" s="560">
        <f>SUM(E58:E59)</f>
        <v>0</v>
      </c>
      <c r="F60" s="560">
        <f>SUM(F58:F59)</f>
        <v>0</v>
      </c>
      <c r="G60" s="560"/>
    </row>
    <row r="61" spans="2:7" hidden="1" x14ac:dyDescent="0.25">
      <c r="B61" s="373">
        <v>22020600</v>
      </c>
      <c r="C61" s="374" t="s">
        <v>64</v>
      </c>
      <c r="D61" s="742"/>
      <c r="E61" s="548"/>
      <c r="F61" s="549"/>
      <c r="G61" s="549"/>
    </row>
    <row r="62" spans="2:7" hidden="1" x14ac:dyDescent="0.25">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f>SUM(F62:F68)</f>
        <v>0</v>
      </c>
      <c r="G69" s="560"/>
    </row>
    <row r="70" spans="2:7" hidden="1" x14ac:dyDescent="0.25">
      <c r="B70" s="373">
        <v>22020700</v>
      </c>
      <c r="C70" s="374" t="s">
        <v>66</v>
      </c>
      <c r="D70" s="742"/>
      <c r="E70" s="548"/>
      <c r="F70" s="549"/>
      <c r="G70" s="549"/>
    </row>
    <row r="71" spans="2:7" hidden="1" x14ac:dyDescent="0.25">
      <c r="B71" s="377">
        <v>22020701</v>
      </c>
      <c r="C71" s="378" t="s">
        <v>1179</v>
      </c>
      <c r="D71" s="740" t="s">
        <v>1326</v>
      </c>
      <c r="E71" s="551"/>
      <c r="F71" s="552">
        <v>0</v>
      </c>
      <c r="G71" s="552"/>
    </row>
    <row r="72" spans="2:7" hidden="1" x14ac:dyDescent="0.25">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x14ac:dyDescent="0.25">
      <c r="B81" s="373">
        <v>22020800</v>
      </c>
      <c r="C81" s="374" t="s">
        <v>68</v>
      </c>
      <c r="D81" s="742"/>
      <c r="E81" s="548"/>
      <c r="F81" s="549"/>
      <c r="G81" s="549"/>
    </row>
    <row r="82" spans="2:7" x14ac:dyDescent="0.25">
      <c r="B82" s="377">
        <v>22020801</v>
      </c>
      <c r="C82" s="378" t="s">
        <v>1189</v>
      </c>
      <c r="D82" s="740" t="s">
        <v>1335</v>
      </c>
      <c r="E82" s="551">
        <v>0</v>
      </c>
      <c r="F82" s="552">
        <v>750000</v>
      </c>
      <c r="G82" s="552"/>
    </row>
    <row r="83" spans="2:7" x14ac:dyDescent="0.25">
      <c r="B83" s="377">
        <v>22020802</v>
      </c>
      <c r="C83" s="378" t="s">
        <v>1190</v>
      </c>
      <c r="D83" s="740" t="s">
        <v>1336</v>
      </c>
      <c r="E83" s="551">
        <v>0</v>
      </c>
      <c r="F83" s="552">
        <v>150000</v>
      </c>
      <c r="G83" s="552"/>
    </row>
    <row r="84" spans="2:7" ht="15.75" thickBot="1" x14ac:dyDescent="0.3">
      <c r="B84" s="377">
        <v>22020803</v>
      </c>
      <c r="C84" s="378" t="s">
        <v>1191</v>
      </c>
      <c r="D84" s="740" t="s">
        <v>1337</v>
      </c>
      <c r="E84" s="551">
        <v>0</v>
      </c>
      <c r="F84" s="552">
        <v>900000</v>
      </c>
      <c r="G84" s="552"/>
    </row>
    <row r="85" spans="2:7" ht="15.75" hidden="1" thickBot="1" x14ac:dyDescent="0.3">
      <c r="B85" s="377">
        <v>22020804</v>
      </c>
      <c r="C85" s="378" t="s">
        <v>1192</v>
      </c>
      <c r="D85" s="740" t="s">
        <v>1338</v>
      </c>
      <c r="E85" s="551"/>
      <c r="F85" s="552">
        <v>0</v>
      </c>
      <c r="G85" s="552"/>
    </row>
    <row r="86" spans="2:7" ht="15.75" hidden="1" thickBot="1" x14ac:dyDescent="0.3">
      <c r="B86" s="377">
        <v>22020805</v>
      </c>
      <c r="C86" s="378" t="s">
        <v>1193</v>
      </c>
      <c r="D86" s="740" t="s">
        <v>1339</v>
      </c>
      <c r="E86" s="551"/>
      <c r="F86" s="552">
        <v>0</v>
      </c>
      <c r="G86" s="552"/>
    </row>
    <row r="87" spans="2:7" ht="15.75" hidden="1" thickBot="1" x14ac:dyDescent="0.3">
      <c r="B87" s="377">
        <v>22020806</v>
      </c>
      <c r="C87" s="378" t="s">
        <v>1194</v>
      </c>
      <c r="D87" s="740" t="s">
        <v>1340</v>
      </c>
      <c r="E87" s="551"/>
      <c r="F87" s="552">
        <v>0</v>
      </c>
      <c r="G87" s="552"/>
    </row>
    <row r="88" spans="2:7" ht="15.75" thickBot="1" x14ac:dyDescent="0.3">
      <c r="B88" s="384"/>
      <c r="C88" s="385" t="s">
        <v>1195</v>
      </c>
      <c r="D88" s="741">
        <v>0</v>
      </c>
      <c r="E88" s="559">
        <f>SUM(E82:E87)</f>
        <v>0</v>
      </c>
      <c r="F88" s="560">
        <v>1800000</v>
      </c>
      <c r="G88" s="560"/>
    </row>
    <row r="89" spans="2:7" hidden="1" x14ac:dyDescent="0.25">
      <c r="B89" s="373">
        <v>22020900</v>
      </c>
      <c r="C89" s="374" t="s">
        <v>70</v>
      </c>
      <c r="D89" s="742"/>
      <c r="E89" s="548"/>
      <c r="F89" s="549"/>
      <c r="G89" s="549"/>
    </row>
    <row r="90" spans="2:7" hidden="1" x14ac:dyDescent="0.25">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idden="1" x14ac:dyDescent="0.25">
      <c r="B94" s="377">
        <v>22020906</v>
      </c>
      <c r="C94" s="378" t="s">
        <v>1200</v>
      </c>
      <c r="D94" s="740" t="s">
        <v>1345</v>
      </c>
      <c r="E94" s="551"/>
      <c r="F94" s="552">
        <v>0</v>
      </c>
      <c r="G94" s="552"/>
    </row>
    <row r="95" spans="2:7" hidden="1" x14ac:dyDescent="0.25">
      <c r="B95" s="377">
        <v>22020907</v>
      </c>
      <c r="C95" s="378" t="s">
        <v>1201</v>
      </c>
      <c r="D95" s="740" t="s">
        <v>1346</v>
      </c>
      <c r="E95" s="551"/>
      <c r="F95" s="552">
        <v>0</v>
      </c>
      <c r="G95" s="552"/>
    </row>
    <row r="96" spans="2:7" hidden="1" x14ac:dyDescent="0.25">
      <c r="B96" s="377">
        <v>22020908</v>
      </c>
      <c r="C96" s="378" t="s">
        <v>1202</v>
      </c>
      <c r="D96" s="740" t="s">
        <v>1347</v>
      </c>
      <c r="E96" s="551"/>
      <c r="F96" s="552">
        <v>0</v>
      </c>
      <c r="G96" s="552"/>
    </row>
    <row r="97" spans="2:7" ht="15.75" hidden="1" thickBot="1" x14ac:dyDescent="0.3">
      <c r="B97" s="384"/>
      <c r="C97" s="385" t="s">
        <v>1203</v>
      </c>
      <c r="D97" s="741">
        <v>0</v>
      </c>
      <c r="E97" s="560">
        <f>SUM(E90:E96)</f>
        <v>0</v>
      </c>
      <c r="F97" s="560">
        <f>SUM(F90:F96)</f>
        <v>0</v>
      </c>
      <c r="G97" s="560"/>
    </row>
    <row r="98" spans="2:7" x14ac:dyDescent="0.25">
      <c r="B98" s="373">
        <v>22021000</v>
      </c>
      <c r="C98" s="374" t="s">
        <v>72</v>
      </c>
      <c r="D98" s="742"/>
      <c r="E98" s="548"/>
      <c r="F98" s="549"/>
      <c r="G98" s="549"/>
    </row>
    <row r="99" spans="2:7" hidden="1" x14ac:dyDescent="0.25">
      <c r="B99" s="377">
        <v>22021001</v>
      </c>
      <c r="C99" s="378" t="s">
        <v>1204</v>
      </c>
      <c r="D99" s="740" t="s">
        <v>1348</v>
      </c>
      <c r="E99" s="551"/>
      <c r="F99" s="552">
        <v>0</v>
      </c>
      <c r="G99" s="552"/>
    </row>
    <row r="100" spans="2:7" hidden="1" x14ac:dyDescent="0.25">
      <c r="B100" s="377">
        <v>22021002</v>
      </c>
      <c r="C100" s="378" t="s">
        <v>1205</v>
      </c>
      <c r="D100" s="740" t="s">
        <v>1349</v>
      </c>
      <c r="E100" s="551"/>
      <c r="F100" s="552">
        <v>0</v>
      </c>
      <c r="G100" s="552"/>
    </row>
    <row r="101" spans="2:7" hidden="1" x14ac:dyDescent="0.25">
      <c r="B101" s="377">
        <v>22021003</v>
      </c>
      <c r="C101" s="378" t="s">
        <v>1206</v>
      </c>
      <c r="D101" s="740" t="s">
        <v>1350</v>
      </c>
      <c r="E101" s="551"/>
      <c r="F101" s="552">
        <v>0</v>
      </c>
      <c r="G101" s="552"/>
    </row>
    <row r="102" spans="2:7" hidden="1" x14ac:dyDescent="0.25">
      <c r="B102" s="377">
        <v>22021004</v>
      </c>
      <c r="C102" s="378" t="s">
        <v>1207</v>
      </c>
      <c r="D102" s="740" t="s">
        <v>1351</v>
      </c>
      <c r="E102" s="551"/>
      <c r="F102" s="552">
        <v>0</v>
      </c>
      <c r="G102" s="552"/>
    </row>
    <row r="103" spans="2:7" hidden="1" x14ac:dyDescent="0.25">
      <c r="B103" s="377">
        <v>22021006</v>
      </c>
      <c r="C103" s="378" t="s">
        <v>1208</v>
      </c>
      <c r="D103" s="740" t="s">
        <v>1352</v>
      </c>
      <c r="E103" s="551"/>
      <c r="F103" s="552">
        <v>0</v>
      </c>
      <c r="G103" s="552"/>
    </row>
    <row r="104" spans="2:7" ht="14.25" customHeight="1" thickBot="1" x14ac:dyDescent="0.3">
      <c r="B104" s="377">
        <v>22021007</v>
      </c>
      <c r="C104" s="378" t="s">
        <v>1209</v>
      </c>
      <c r="D104" s="740" t="s">
        <v>1353</v>
      </c>
      <c r="E104" s="551">
        <v>0</v>
      </c>
      <c r="F104" s="552">
        <v>3600000</v>
      </c>
      <c r="G104" s="552"/>
    </row>
    <row r="105" spans="2:7" ht="15.75" hidden="1" thickBot="1" x14ac:dyDescent="0.3">
      <c r="B105" s="377">
        <v>22021008</v>
      </c>
      <c r="C105" s="378" t="s">
        <v>1210</v>
      </c>
      <c r="D105" s="740" t="s">
        <v>1354</v>
      </c>
      <c r="E105" s="551"/>
      <c r="F105" s="552">
        <v>0</v>
      </c>
      <c r="G105" s="552"/>
    </row>
    <row r="106" spans="2:7" ht="15.75" hidden="1" thickBot="1" x14ac:dyDescent="0.3">
      <c r="B106" s="377">
        <v>22021009</v>
      </c>
      <c r="C106" s="378" t="s">
        <v>1211</v>
      </c>
      <c r="D106" s="740" t="s">
        <v>1355</v>
      </c>
      <c r="E106" s="551"/>
      <c r="F106" s="552">
        <v>0</v>
      </c>
      <c r="G106" s="552"/>
    </row>
    <row r="107" spans="2:7" ht="15.75" hidden="1" thickBot="1" x14ac:dyDescent="0.3">
      <c r="B107" s="377">
        <v>22021010</v>
      </c>
      <c r="C107" s="378" t="s">
        <v>1212</v>
      </c>
      <c r="D107" s="740" t="s">
        <v>1356</v>
      </c>
      <c r="E107" s="551"/>
      <c r="F107" s="552">
        <v>0</v>
      </c>
      <c r="G107" s="552"/>
    </row>
    <row r="108" spans="2:7" ht="15.75" hidden="1" thickBot="1" x14ac:dyDescent="0.3">
      <c r="B108" s="377">
        <v>22021014</v>
      </c>
      <c r="C108" s="378" t="s">
        <v>1213</v>
      </c>
      <c r="D108" s="740" t="s">
        <v>1357</v>
      </c>
      <c r="E108" s="551"/>
      <c r="F108" s="552">
        <v>0</v>
      </c>
      <c r="G108" s="552"/>
    </row>
    <row r="109" spans="2:7" ht="15.75" hidden="1" thickBot="1" x14ac:dyDescent="0.3">
      <c r="B109" s="377">
        <v>22021020</v>
      </c>
      <c r="C109" s="378" t="s">
        <v>1214</v>
      </c>
      <c r="D109" s="740" t="s">
        <v>1358</v>
      </c>
      <c r="E109" s="551"/>
      <c r="F109" s="552">
        <v>0</v>
      </c>
      <c r="G109" s="552"/>
    </row>
    <row r="110" spans="2:7" ht="15.75" hidden="1" thickBot="1" x14ac:dyDescent="0.3">
      <c r="B110" s="377">
        <v>22021037</v>
      </c>
      <c r="C110" s="378" t="s">
        <v>1215</v>
      </c>
      <c r="D110" s="740" t="s">
        <v>1359</v>
      </c>
      <c r="E110" s="551"/>
      <c r="F110" s="552">
        <v>0</v>
      </c>
      <c r="G110" s="552"/>
    </row>
    <row r="111" spans="2:7" ht="15.75" hidden="1" thickBot="1" x14ac:dyDescent="0.3">
      <c r="B111" s="377">
        <v>22021041</v>
      </c>
      <c r="C111" s="378" t="s">
        <v>1216</v>
      </c>
      <c r="D111" s="740" t="s">
        <v>1360</v>
      </c>
      <c r="E111" s="551"/>
      <c r="F111" s="552">
        <v>0</v>
      </c>
      <c r="G111" s="552"/>
    </row>
    <row r="112" spans="2:7" ht="15.75" hidden="1" thickBot="1" x14ac:dyDescent="0.3">
      <c r="B112" s="377">
        <v>22021042</v>
      </c>
      <c r="C112" s="378" t="s">
        <v>1217</v>
      </c>
      <c r="D112" s="740" t="s">
        <v>1361</v>
      </c>
      <c r="E112" s="551"/>
      <c r="F112" s="552">
        <v>0</v>
      </c>
      <c r="G112" s="552"/>
    </row>
    <row r="113" spans="2:7" ht="15.75" thickBot="1" x14ac:dyDescent="0.3">
      <c r="B113" s="384"/>
      <c r="C113" s="385" t="s">
        <v>1219</v>
      </c>
      <c r="D113" s="741">
        <v>0</v>
      </c>
      <c r="E113" s="560">
        <f>SUM(E99:E112)</f>
        <v>0</v>
      </c>
      <c r="F113" s="560">
        <f>SUM(F99:F112)</f>
        <v>3600000</v>
      </c>
      <c r="G113" s="560"/>
    </row>
    <row r="114" spans="2:7" ht="15.75" hidden="1" thickBot="1" x14ac:dyDescent="0.3">
      <c r="B114" s="373">
        <v>22030000</v>
      </c>
      <c r="C114" s="374" t="s">
        <v>1220</v>
      </c>
      <c r="D114" s="742"/>
      <c r="E114" s="548"/>
      <c r="F114" s="549"/>
      <c r="G114" s="549"/>
    </row>
    <row r="115" spans="2:7" ht="15.75" hidden="1" thickBot="1" x14ac:dyDescent="0.3">
      <c r="B115" s="373">
        <v>22030100</v>
      </c>
      <c r="C115" s="374" t="s">
        <v>74</v>
      </c>
      <c r="D115" s="742"/>
      <c r="E115" s="548"/>
      <c r="F115" s="549"/>
      <c r="G115" s="549"/>
    </row>
    <row r="116" spans="2:7" ht="15.75" hidden="1" thickBot="1" x14ac:dyDescent="0.3">
      <c r="B116" s="377">
        <v>22030101</v>
      </c>
      <c r="C116" s="378" t="s">
        <v>1221</v>
      </c>
      <c r="D116" s="740" t="s">
        <v>1362</v>
      </c>
      <c r="E116" s="551"/>
      <c r="F116" s="552">
        <v>0</v>
      </c>
      <c r="G116" s="552"/>
    </row>
    <row r="117" spans="2:7" ht="15.75" hidden="1" thickBot="1" x14ac:dyDescent="0.3">
      <c r="B117" s="377">
        <v>22030102</v>
      </c>
      <c r="C117" s="378" t="s">
        <v>1222</v>
      </c>
      <c r="D117" s="740" t="s">
        <v>1363</v>
      </c>
      <c r="E117" s="551"/>
      <c r="F117" s="552">
        <v>0</v>
      </c>
      <c r="G117" s="552"/>
    </row>
    <row r="118" spans="2:7" ht="15.75" hidden="1" thickBot="1" x14ac:dyDescent="0.3">
      <c r="B118" s="377">
        <v>22030103</v>
      </c>
      <c r="C118" s="378" t="s">
        <v>1223</v>
      </c>
      <c r="D118" s="740" t="s">
        <v>1364</v>
      </c>
      <c r="E118" s="551"/>
      <c r="F118" s="552">
        <v>0</v>
      </c>
      <c r="G118" s="552"/>
    </row>
    <row r="119" spans="2:7" ht="15.75" hidden="1" thickBot="1" x14ac:dyDescent="0.3">
      <c r="B119" s="377">
        <v>22030104</v>
      </c>
      <c r="C119" s="378" t="s">
        <v>1224</v>
      </c>
      <c r="D119" s="740" t="s">
        <v>1365</v>
      </c>
      <c r="E119" s="551"/>
      <c r="F119" s="552">
        <v>0</v>
      </c>
      <c r="G119" s="552"/>
    </row>
    <row r="120" spans="2:7" ht="15.75" hidden="1" thickBot="1" x14ac:dyDescent="0.3">
      <c r="B120" s="377">
        <v>22030105</v>
      </c>
      <c r="C120" s="378" t="s">
        <v>1225</v>
      </c>
      <c r="D120" s="740" t="s">
        <v>1366</v>
      </c>
      <c r="E120" s="551"/>
      <c r="F120" s="552">
        <v>0</v>
      </c>
      <c r="G120" s="552"/>
    </row>
    <row r="121" spans="2:7" ht="15.75" hidden="1" thickBot="1" x14ac:dyDescent="0.3">
      <c r="B121" s="377">
        <v>22030106</v>
      </c>
      <c r="C121" s="378" t="s">
        <v>688</v>
      </c>
      <c r="D121" s="740" t="s">
        <v>1367</v>
      </c>
      <c r="E121" s="551"/>
      <c r="F121" s="552">
        <v>0</v>
      </c>
      <c r="G121" s="552"/>
    </row>
    <row r="122" spans="2:7" ht="15.75" hidden="1" thickBot="1" x14ac:dyDescent="0.3">
      <c r="B122" s="377">
        <v>22030107</v>
      </c>
      <c r="C122" s="378" t="s">
        <v>1226</v>
      </c>
      <c r="D122" s="740" t="s">
        <v>1368</v>
      </c>
      <c r="E122" s="551"/>
      <c r="F122" s="552">
        <v>0</v>
      </c>
      <c r="G122" s="552"/>
    </row>
    <row r="123" spans="2:7" ht="15.75" hidden="1" thickBot="1" x14ac:dyDescent="0.3">
      <c r="B123" s="377">
        <v>22030108</v>
      </c>
      <c r="C123" s="378" t="s">
        <v>1227</v>
      </c>
      <c r="D123" s="740" t="s">
        <v>1369</v>
      </c>
      <c r="E123" s="551"/>
      <c r="F123" s="552">
        <v>0</v>
      </c>
      <c r="G123" s="552"/>
    </row>
    <row r="124" spans="2:7" ht="15.75" hidden="1" thickBot="1" x14ac:dyDescent="0.3">
      <c r="B124" s="384"/>
      <c r="C124" s="385" t="s">
        <v>1228</v>
      </c>
      <c r="D124" s="741">
        <v>0</v>
      </c>
      <c r="E124" s="559">
        <f>SUM(E116:E123)</f>
        <v>0</v>
      </c>
      <c r="F124" s="560">
        <v>0</v>
      </c>
      <c r="G124" s="560"/>
    </row>
    <row r="125" spans="2:7" ht="15.75" hidden="1" thickBot="1" x14ac:dyDescent="0.3">
      <c r="B125" s="373">
        <v>22040000</v>
      </c>
      <c r="C125" s="374" t="s">
        <v>1229</v>
      </c>
      <c r="D125" s="742"/>
      <c r="E125" s="548"/>
      <c r="F125" s="549"/>
      <c r="G125" s="549"/>
    </row>
    <row r="126" spans="2:7" ht="15.75" hidden="1" thickBot="1" x14ac:dyDescent="0.3">
      <c r="B126" s="373">
        <v>22040100</v>
      </c>
      <c r="C126" s="374" t="s">
        <v>76</v>
      </c>
      <c r="D126" s="742"/>
      <c r="E126" s="548"/>
      <c r="F126" s="549"/>
      <c r="G126" s="549"/>
    </row>
    <row r="127" spans="2:7" ht="15.75" hidden="1" thickBot="1" x14ac:dyDescent="0.3">
      <c r="B127" s="377">
        <v>22040101</v>
      </c>
      <c r="C127" s="378" t="s">
        <v>1231</v>
      </c>
      <c r="D127" s="740" t="s">
        <v>1370</v>
      </c>
      <c r="E127" s="551"/>
      <c r="F127" s="552">
        <v>0</v>
      </c>
      <c r="G127" s="552"/>
    </row>
    <row r="128" spans="2:7" ht="15.75" hidden="1" thickBot="1" x14ac:dyDescent="0.3">
      <c r="B128" s="377">
        <v>22040103</v>
      </c>
      <c r="C128" s="378" t="s">
        <v>1232</v>
      </c>
      <c r="D128" s="740" t="s">
        <v>1371</v>
      </c>
      <c r="E128" s="551"/>
      <c r="F128" s="552">
        <v>0</v>
      </c>
      <c r="G128" s="552"/>
    </row>
    <row r="129" spans="2:7" ht="15.75" hidden="1" thickBot="1" x14ac:dyDescent="0.3">
      <c r="B129" s="377">
        <v>22040105</v>
      </c>
      <c r="C129" s="378" t="s">
        <v>1233</v>
      </c>
      <c r="D129" s="740" t="s">
        <v>1372</v>
      </c>
      <c r="E129" s="551"/>
      <c r="F129" s="552">
        <v>0</v>
      </c>
      <c r="G129" s="552"/>
    </row>
    <row r="130" spans="2:7" ht="15.75" hidden="1" thickBot="1" x14ac:dyDescent="0.3">
      <c r="B130" s="377">
        <v>22040107</v>
      </c>
      <c r="C130" s="378" t="s">
        <v>1234</v>
      </c>
      <c r="D130" s="740" t="s">
        <v>1373</v>
      </c>
      <c r="E130" s="551"/>
      <c r="F130" s="552">
        <v>0</v>
      </c>
      <c r="G130" s="552"/>
    </row>
    <row r="131" spans="2:7" ht="15.75" hidden="1" thickBot="1" x14ac:dyDescent="0.3">
      <c r="B131" s="377">
        <v>22040109</v>
      </c>
      <c r="C131" s="378" t="s">
        <v>1235</v>
      </c>
      <c r="D131" s="740" t="s">
        <v>1374</v>
      </c>
      <c r="E131" s="551"/>
      <c r="F131" s="552">
        <v>0</v>
      </c>
      <c r="G131" s="552"/>
    </row>
    <row r="132" spans="2:7" ht="15.75" hidden="1" thickBot="1" x14ac:dyDescent="0.3">
      <c r="B132" s="377">
        <v>22040110</v>
      </c>
      <c r="C132" s="378" t="s">
        <v>1236</v>
      </c>
      <c r="D132" s="740" t="s">
        <v>1375</v>
      </c>
      <c r="E132" s="551"/>
      <c r="F132" s="552">
        <v>0</v>
      </c>
      <c r="G132" s="552"/>
    </row>
    <row r="133" spans="2:7" ht="15.75" hidden="1" thickBot="1" x14ac:dyDescent="0.3">
      <c r="B133" s="377">
        <v>22040111</v>
      </c>
      <c r="C133" s="378" t="s">
        <v>1237</v>
      </c>
      <c r="D133" s="740" t="s">
        <v>1376</v>
      </c>
      <c r="E133" s="551"/>
      <c r="F133" s="552">
        <v>0</v>
      </c>
      <c r="G133" s="552"/>
    </row>
    <row r="134" spans="2:7" ht="15.75" hidden="1" thickBot="1" x14ac:dyDescent="0.3">
      <c r="B134" s="384"/>
      <c r="C134" s="385" t="s">
        <v>1238</v>
      </c>
      <c r="D134" s="741">
        <v>0</v>
      </c>
      <c r="E134" s="559">
        <f>SUM(E127:E133)</f>
        <v>0</v>
      </c>
      <c r="F134" s="560">
        <v>0</v>
      </c>
      <c r="G134" s="560"/>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
        <v>1377</v>
      </c>
      <c r="E136" s="551"/>
      <c r="F136" s="552">
        <v>0</v>
      </c>
      <c r="G136" s="552"/>
    </row>
    <row r="137" spans="2:7" ht="15.75" hidden="1" thickBot="1" x14ac:dyDescent="0.3">
      <c r="B137" s="377">
        <v>22040204</v>
      </c>
      <c r="C137" s="378" t="s">
        <v>1240</v>
      </c>
      <c r="D137" s="740" t="s">
        <v>1378</v>
      </c>
      <c r="E137" s="551"/>
      <c r="F137" s="552">
        <v>0</v>
      </c>
      <c r="G137" s="552"/>
    </row>
    <row r="138" spans="2:7" ht="15.75" hidden="1" thickBot="1" x14ac:dyDescent="0.3">
      <c r="B138" s="384"/>
      <c r="C138" s="385" t="s">
        <v>1241</v>
      </c>
      <c r="D138" s="741">
        <v>0</v>
      </c>
      <c r="E138" s="559">
        <f>SUM(E136:E137)</f>
        <v>0</v>
      </c>
      <c r="F138" s="560">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
        <v>1379</v>
      </c>
      <c r="E141" s="551"/>
      <c r="F141" s="552">
        <v>0</v>
      </c>
      <c r="G141" s="552"/>
    </row>
    <row r="142" spans="2:7" ht="15.75" hidden="1" thickBot="1" x14ac:dyDescent="0.3">
      <c r="B142" s="377">
        <v>22050102</v>
      </c>
      <c r="C142" s="378" t="s">
        <v>1244</v>
      </c>
      <c r="D142" s="740" t="s">
        <v>1380</v>
      </c>
      <c r="E142" s="551"/>
      <c r="F142" s="552">
        <v>0</v>
      </c>
      <c r="G142" s="552"/>
    </row>
    <row r="143" spans="2:7" ht="15.75" hidden="1" thickBot="1" x14ac:dyDescent="0.3">
      <c r="B143" s="377">
        <v>22050104</v>
      </c>
      <c r="C143" s="378" t="s">
        <v>1245</v>
      </c>
      <c r="D143" s="740" t="s">
        <v>1381</v>
      </c>
      <c r="E143" s="551"/>
      <c r="F143" s="552">
        <v>0</v>
      </c>
      <c r="G143" s="552"/>
    </row>
    <row r="144" spans="2:7" ht="15.75" hidden="1" thickBot="1" x14ac:dyDescent="0.3">
      <c r="B144" s="377">
        <v>22050105</v>
      </c>
      <c r="C144" s="378" t="s">
        <v>1246</v>
      </c>
      <c r="D144" s="740" t="s">
        <v>1382</v>
      </c>
      <c r="E144" s="551"/>
      <c r="F144" s="552">
        <v>0</v>
      </c>
      <c r="G144" s="552"/>
    </row>
    <row r="145" spans="2:7" ht="15.75" hidden="1" thickBot="1" x14ac:dyDescent="0.3">
      <c r="B145" s="377">
        <v>22050106</v>
      </c>
      <c r="C145" s="378" t="s">
        <v>1247</v>
      </c>
      <c r="D145" s="740" t="s">
        <v>1383</v>
      </c>
      <c r="E145" s="551"/>
      <c r="F145" s="552">
        <v>0</v>
      </c>
      <c r="G145" s="552"/>
    </row>
    <row r="146" spans="2:7" ht="15.75" hidden="1" thickBot="1" x14ac:dyDescent="0.3">
      <c r="B146" s="377">
        <v>22050107</v>
      </c>
      <c r="C146" s="378" t="s">
        <v>1248</v>
      </c>
      <c r="D146" s="740" t="s">
        <v>1384</v>
      </c>
      <c r="E146" s="551"/>
      <c r="F146" s="552">
        <v>0</v>
      </c>
      <c r="G146" s="552"/>
    </row>
    <row r="147" spans="2:7" ht="15.75" hidden="1" thickBot="1" x14ac:dyDescent="0.3">
      <c r="B147" s="377">
        <v>22050108</v>
      </c>
      <c r="C147" s="378" t="s">
        <v>1249</v>
      </c>
      <c r="D147" s="740" t="s">
        <v>1385</v>
      </c>
      <c r="E147" s="551"/>
      <c r="F147" s="552">
        <v>0</v>
      </c>
      <c r="G147" s="552"/>
    </row>
    <row r="148" spans="2:7" ht="15.75" hidden="1" thickBot="1" x14ac:dyDescent="0.3">
      <c r="B148" s="384"/>
      <c r="C148" s="385" t="s">
        <v>1250</v>
      </c>
      <c r="D148" s="741">
        <v>0</v>
      </c>
      <c r="E148" s="559">
        <f>SUM(E141:E147)</f>
        <v>0</v>
      </c>
      <c r="F148" s="560">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
        <v>1386</v>
      </c>
      <c r="E150" s="551"/>
      <c r="F150" s="552">
        <v>0</v>
      </c>
      <c r="G150" s="552"/>
    </row>
    <row r="151" spans="2:7" ht="15.75" hidden="1" thickBot="1" x14ac:dyDescent="0.3">
      <c r="B151" s="384"/>
      <c r="C151" s="385" t="s">
        <v>1251</v>
      </c>
      <c r="D151" s="741">
        <v>0</v>
      </c>
      <c r="E151" s="559">
        <f>SUM(E150)</f>
        <v>0</v>
      </c>
      <c r="F151" s="560">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
        <v>1387</v>
      </c>
      <c r="E154" s="551"/>
      <c r="F154" s="552">
        <v>0</v>
      </c>
      <c r="G154" s="552"/>
    </row>
    <row r="155" spans="2:7" ht="15.75" hidden="1" thickBot="1" x14ac:dyDescent="0.3">
      <c r="B155" s="377">
        <v>22070102</v>
      </c>
      <c r="C155" s="378" t="s">
        <v>1254</v>
      </c>
      <c r="D155" s="740" t="s">
        <v>1388</v>
      </c>
      <c r="E155" s="551"/>
      <c r="F155" s="552">
        <v>0</v>
      </c>
      <c r="G155" s="552"/>
    </row>
    <row r="156" spans="2:7" ht="15.75" hidden="1" thickBot="1" x14ac:dyDescent="0.3">
      <c r="B156" s="377">
        <v>22070103</v>
      </c>
      <c r="C156" s="378" t="s">
        <v>1255</v>
      </c>
      <c r="D156" s="740" t="s">
        <v>1389</v>
      </c>
      <c r="E156" s="551"/>
      <c r="F156" s="552">
        <v>0</v>
      </c>
      <c r="G156" s="552"/>
    </row>
    <row r="157" spans="2:7" ht="15.75" hidden="1" thickBot="1" x14ac:dyDescent="0.3">
      <c r="B157" s="377">
        <v>22070104</v>
      </c>
      <c r="C157" s="378" t="s">
        <v>1256</v>
      </c>
      <c r="D157" s="740" t="s">
        <v>1390</v>
      </c>
      <c r="E157" s="551"/>
      <c r="F157" s="552">
        <v>0</v>
      </c>
      <c r="G157" s="552"/>
    </row>
    <row r="158" spans="2:7" ht="15.75" hidden="1" thickBot="1" x14ac:dyDescent="0.3">
      <c r="B158" s="384"/>
      <c r="C158" s="385" t="s">
        <v>1257</v>
      </c>
      <c r="D158" s="741">
        <v>0</v>
      </c>
      <c r="E158" s="559">
        <f>SUM(E154:E157)</f>
        <v>0</v>
      </c>
      <c r="F158" s="560">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
        <v>1391</v>
      </c>
      <c r="E161" s="551"/>
      <c r="F161" s="552">
        <v>0</v>
      </c>
      <c r="G161" s="552"/>
    </row>
    <row r="162" spans="2:7" ht="15.75" hidden="1" thickBot="1" x14ac:dyDescent="0.3">
      <c r="B162" s="377">
        <v>22080102</v>
      </c>
      <c r="C162" s="378" t="s">
        <v>1259</v>
      </c>
      <c r="D162" s="740" t="s">
        <v>1392</v>
      </c>
      <c r="E162" s="551"/>
      <c r="F162" s="552">
        <v>0</v>
      </c>
      <c r="G162" s="552"/>
    </row>
    <row r="163" spans="2:7" ht="15.75" hidden="1" thickBot="1" x14ac:dyDescent="0.3">
      <c r="B163" s="384"/>
      <c r="C163" s="385" t="s">
        <v>1260</v>
      </c>
      <c r="D163" s="741">
        <v>0</v>
      </c>
      <c r="E163" s="559">
        <f>SUM(E161:E162)</f>
        <v>0</v>
      </c>
      <c r="F163" s="560">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
        <v>1393</v>
      </c>
      <c r="E167" s="551"/>
      <c r="F167" s="552">
        <v>0</v>
      </c>
      <c r="G167" s="552"/>
    </row>
    <row r="168" spans="2:7" ht="15.75" hidden="1" thickBot="1" x14ac:dyDescent="0.3">
      <c r="B168" s="377">
        <v>23040102</v>
      </c>
      <c r="C168" s="378" t="s">
        <v>1263</v>
      </c>
      <c r="D168" s="740" t="s">
        <v>1394</v>
      </c>
      <c r="E168" s="551"/>
      <c r="F168" s="552">
        <v>0</v>
      </c>
      <c r="G168" s="552"/>
    </row>
    <row r="169" spans="2:7" ht="15.75" hidden="1" thickBot="1" x14ac:dyDescent="0.3">
      <c r="B169" s="377">
        <v>23040103</v>
      </c>
      <c r="C169" s="378" t="s">
        <v>1264</v>
      </c>
      <c r="D169" s="740" t="s">
        <v>1395</v>
      </c>
      <c r="E169" s="551"/>
      <c r="F169" s="552">
        <v>0</v>
      </c>
      <c r="G169" s="552"/>
    </row>
    <row r="170" spans="2:7" ht="15.75" hidden="1" thickBot="1" x14ac:dyDescent="0.3">
      <c r="B170" s="377">
        <v>23040104</v>
      </c>
      <c r="C170" s="378" t="s">
        <v>1265</v>
      </c>
      <c r="D170" s="740" t="s">
        <v>1396</v>
      </c>
      <c r="E170" s="551"/>
      <c r="F170" s="552">
        <v>0</v>
      </c>
      <c r="G170" s="552"/>
    </row>
    <row r="171" spans="2:7" ht="15.75" hidden="1" thickBot="1" x14ac:dyDescent="0.3">
      <c r="B171" s="377">
        <v>23040105</v>
      </c>
      <c r="C171" s="378" t="s">
        <v>1266</v>
      </c>
      <c r="D171" s="740" t="s">
        <v>1397</v>
      </c>
      <c r="E171" s="551"/>
      <c r="F171" s="552">
        <v>0</v>
      </c>
      <c r="G171" s="552"/>
    </row>
    <row r="172" spans="2:7" ht="15.75" hidden="1" thickBot="1" x14ac:dyDescent="0.3">
      <c r="B172" s="384"/>
      <c r="C172" s="385" t="s">
        <v>1267</v>
      </c>
      <c r="D172" s="741">
        <v>0</v>
      </c>
      <c r="E172" s="559">
        <f>SUM(E167:E171)</f>
        <v>0</v>
      </c>
      <c r="F172" s="560">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
        <v>1398</v>
      </c>
      <c r="E175" s="551"/>
      <c r="F175" s="552">
        <v>0</v>
      </c>
      <c r="G175" s="552"/>
    </row>
    <row r="176" spans="2:7" ht="15.75" hidden="1" thickBot="1" x14ac:dyDescent="0.3">
      <c r="B176" s="377">
        <v>23050102</v>
      </c>
      <c r="C176" s="378" t="s">
        <v>1269</v>
      </c>
      <c r="D176" s="740" t="s">
        <v>1399</v>
      </c>
      <c r="E176" s="551"/>
      <c r="F176" s="552">
        <v>0</v>
      </c>
      <c r="G176" s="552"/>
    </row>
    <row r="177" spans="2:7" ht="15.75" hidden="1" thickBot="1" x14ac:dyDescent="0.3">
      <c r="B177" s="377">
        <v>23050103</v>
      </c>
      <c r="C177" s="378" t="s">
        <v>1270</v>
      </c>
      <c r="D177" s="740" t="s">
        <v>1400</v>
      </c>
      <c r="E177" s="551"/>
      <c r="F177" s="552">
        <v>0</v>
      </c>
      <c r="G177" s="552"/>
    </row>
    <row r="178" spans="2:7" ht="15.75" hidden="1" thickBot="1" x14ac:dyDescent="0.3">
      <c r="B178" s="377">
        <v>23050104</v>
      </c>
      <c r="C178" s="378" t="s">
        <v>1271</v>
      </c>
      <c r="D178" s="740" t="s">
        <v>1401</v>
      </c>
      <c r="E178" s="551"/>
      <c r="F178" s="552">
        <v>0</v>
      </c>
      <c r="G178" s="552"/>
    </row>
    <row r="179" spans="2:7" ht="15.75" hidden="1" thickBot="1" x14ac:dyDescent="0.3">
      <c r="B179" s="377">
        <v>23050105</v>
      </c>
      <c r="C179" s="378" t="s">
        <v>1215</v>
      </c>
      <c r="D179" s="740" t="s">
        <v>1402</v>
      </c>
      <c r="E179" s="551"/>
      <c r="F179" s="552">
        <v>0</v>
      </c>
      <c r="G179" s="552"/>
    </row>
    <row r="180" spans="2:7" ht="15.75" hidden="1" thickBot="1" x14ac:dyDescent="0.3">
      <c r="B180" s="384"/>
      <c r="C180" s="385" t="s">
        <v>1272</v>
      </c>
      <c r="D180" s="741"/>
      <c r="E180" s="559">
        <f>SUM(E175:E179)</f>
        <v>0</v>
      </c>
      <c r="F180" s="560">
        <v>0</v>
      </c>
      <c r="G180" s="560"/>
    </row>
    <row r="181" spans="2:7" ht="19.5" thickBot="1" x14ac:dyDescent="0.35">
      <c r="B181" s="398"/>
      <c r="C181" s="399" t="s">
        <v>1273</v>
      </c>
      <c r="D181" s="399"/>
      <c r="E181" s="571">
        <f>E180+E172+E163+E158+E151+E148+E138+E134+E124+E113+E97+E88+E80+E69+E60+E56+E41+E26+E14</f>
        <v>0</v>
      </c>
      <c r="F181" s="572">
        <v>11000000</v>
      </c>
      <c r="G181" s="572"/>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B1:G182"/>
  <sheetViews>
    <sheetView view="pageBreakPreview" zoomScale="84" zoomScaleSheetLayoutView="84" workbookViewId="0">
      <pane xSplit="3" ySplit="7" topLeftCell="E41"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3.7109375" customWidth="1"/>
    <col min="3" max="3" width="50.85546875" customWidth="1"/>
    <col min="4" max="4" width="105.7109375" hidden="1" customWidth="1"/>
    <col min="5" max="5" width="18.42578125" customWidth="1"/>
    <col min="6" max="6" width="18.7109375" customWidth="1"/>
    <col min="7" max="7" width="16.140625" customWidth="1"/>
  </cols>
  <sheetData>
    <row r="1" spans="2:7" ht="31.5" x14ac:dyDescent="0.5">
      <c r="B1" s="1001" t="s">
        <v>0</v>
      </c>
      <c r="C1" s="1001"/>
      <c r="D1" s="1001"/>
      <c r="E1" s="1001"/>
      <c r="F1" s="1001"/>
    </row>
    <row r="2" spans="2:7" ht="36" x14ac:dyDescent="0.55000000000000004">
      <c r="B2" s="1002" t="s">
        <v>1077</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hidden="1" x14ac:dyDescent="0.25">
      <c r="B10" s="377">
        <v>22020101</v>
      </c>
      <c r="C10" s="378" t="s">
        <v>1123</v>
      </c>
      <c r="D10" s="740" t="str">
        <f>B10&amp;" - "&amp;C10</f>
        <v>22020101 - LOCAL TRAVEL &amp; TRANSPORT: TRAINING</v>
      </c>
      <c r="E10" s="551"/>
      <c r="F10" s="552">
        <v>0</v>
      </c>
      <c r="G10" s="552"/>
    </row>
    <row r="11" spans="2:7" ht="15.75" thickBot="1" x14ac:dyDescent="0.3">
      <c r="B11" s="377">
        <v>22020102</v>
      </c>
      <c r="C11" s="378" t="s">
        <v>1124</v>
      </c>
      <c r="D11" s="740" t="str">
        <f>B11&amp;" - "&amp;C11</f>
        <v>22020102 - LOCAL TRAVEL &amp; TRANSPORT: OTHERS</v>
      </c>
      <c r="E11" s="551">
        <v>10000000</v>
      </c>
      <c r="F11" s="552">
        <v>10000000</v>
      </c>
      <c r="G11" s="552"/>
    </row>
    <row r="12" spans="2:7" ht="14.25" hidden="1" customHeight="1" x14ac:dyDescent="0.25">
      <c r="B12" s="377">
        <v>22020103</v>
      </c>
      <c r="C12" s="378" t="s">
        <v>1125</v>
      </c>
      <c r="D12" s="740" t="str">
        <f>B12&amp;" - "&amp;C12</f>
        <v>22020103 - INTERNATIONAL TRAVEL &amp; TRANSPORT: TRAINING</v>
      </c>
      <c r="E12" s="551"/>
      <c r="F12" s="552">
        <v>0</v>
      </c>
      <c r="G12" s="552"/>
    </row>
    <row r="13" spans="2:7" ht="15" hidden="1" customHeight="1" thickBot="1" x14ac:dyDescent="0.3">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10000000</v>
      </c>
      <c r="F14" s="559">
        <f>SUM(F10:F13)</f>
        <v>10000000</v>
      </c>
      <c r="G14" s="559"/>
    </row>
    <row r="15" spans="2:7" x14ac:dyDescent="0.25">
      <c r="B15" s="373">
        <v>22020200</v>
      </c>
      <c r="C15" s="374" t="s">
        <v>56</v>
      </c>
      <c r="D15" s="742"/>
      <c r="E15" s="548"/>
      <c r="F15" s="549"/>
      <c r="G15" s="549"/>
    </row>
    <row r="16" spans="2:7" hidden="1" x14ac:dyDescent="0.25">
      <c r="B16" s="377">
        <v>22020201</v>
      </c>
      <c r="C16" s="378" t="s">
        <v>1128</v>
      </c>
      <c r="D16" s="740" t="str">
        <f t="shared" ref="D16:D25" si="0">B16&amp;" - "&amp;C16</f>
        <v>22020201 - ELECTRICITY CHARGES</v>
      </c>
      <c r="E16" s="551"/>
      <c r="F16" s="552">
        <v>0</v>
      </c>
      <c r="G16" s="552"/>
    </row>
    <row r="17" spans="2:7" x14ac:dyDescent="0.25">
      <c r="B17" s="377">
        <v>22020202</v>
      </c>
      <c r="C17" s="378" t="s">
        <v>1129</v>
      </c>
      <c r="D17" s="740" t="str">
        <f t="shared" si="0"/>
        <v>22020202 - TELEPHONE CHARGES</v>
      </c>
      <c r="E17" s="551">
        <v>2000000</v>
      </c>
      <c r="F17" s="552">
        <v>1500000</v>
      </c>
      <c r="G17" s="552"/>
    </row>
    <row r="18" spans="2:7" ht="14.25" hidden="1" customHeight="1" x14ac:dyDescent="0.25">
      <c r="B18" s="377">
        <v>22020203</v>
      </c>
      <c r="C18" s="378" t="s">
        <v>1130</v>
      </c>
      <c r="D18" s="740" t="str">
        <f t="shared" si="0"/>
        <v>22020203 - INTERNET ACCESS CHARGES</v>
      </c>
      <c r="E18" s="551"/>
      <c r="F18" s="552">
        <v>0</v>
      </c>
      <c r="G18" s="552"/>
    </row>
    <row r="19" spans="2:7" ht="14.25" hidden="1" customHeight="1" x14ac:dyDescent="0.25">
      <c r="B19" s="377">
        <v>22020204</v>
      </c>
      <c r="C19" s="378" t="s">
        <v>1131</v>
      </c>
      <c r="D19" s="740" t="str">
        <f t="shared" si="0"/>
        <v>22020204 - SATELLITE BROADCASTING ACCESS CHARGES</v>
      </c>
      <c r="E19" s="551"/>
      <c r="F19" s="552">
        <v>0</v>
      </c>
      <c r="G19" s="552"/>
    </row>
    <row r="20" spans="2:7" ht="14.25" hidden="1" customHeight="1" x14ac:dyDescent="0.25">
      <c r="B20" s="377">
        <v>22020205</v>
      </c>
      <c r="C20" s="378" t="s">
        <v>1132</v>
      </c>
      <c r="D20" s="740" t="str">
        <f t="shared" si="0"/>
        <v>22020205 - WATER RATES</v>
      </c>
      <c r="E20" s="551"/>
      <c r="F20" s="552">
        <v>0</v>
      </c>
      <c r="G20" s="552"/>
    </row>
    <row r="21" spans="2:7" ht="14.25" hidden="1" customHeight="1" x14ac:dyDescent="0.25">
      <c r="B21" s="377">
        <v>22020206</v>
      </c>
      <c r="C21" s="378" t="s">
        <v>1133</v>
      </c>
      <c r="D21" s="740" t="str">
        <f t="shared" si="0"/>
        <v>22020206 - SEWAGE CHARGES</v>
      </c>
      <c r="E21" s="551"/>
      <c r="F21" s="552">
        <v>0</v>
      </c>
      <c r="G21" s="552"/>
    </row>
    <row r="22" spans="2:7" ht="14.25" hidden="1" customHeight="1" x14ac:dyDescent="0.25">
      <c r="B22" s="377">
        <v>22020207</v>
      </c>
      <c r="C22" s="378" t="s">
        <v>1134</v>
      </c>
      <c r="D22" s="740" t="str">
        <f t="shared" si="0"/>
        <v>22020207 - LEASED COMMUNICATION LINES(S)</v>
      </c>
      <c r="E22" s="551"/>
      <c r="F22" s="552">
        <v>0</v>
      </c>
      <c r="G22" s="552"/>
    </row>
    <row r="23" spans="2:7" ht="14.25" hidden="1" customHeight="1" x14ac:dyDescent="0.25">
      <c r="B23" s="377">
        <v>22020208</v>
      </c>
      <c r="C23" s="378" t="s">
        <v>1135</v>
      </c>
      <c r="D23" s="740" t="str">
        <f t="shared" si="0"/>
        <v>22020208 - MULTI YEAR TARIFF ORDER</v>
      </c>
      <c r="E23" s="551"/>
      <c r="F23" s="552">
        <v>0</v>
      </c>
      <c r="G23" s="552"/>
    </row>
    <row r="24" spans="2:7" ht="15.75" thickBot="1" x14ac:dyDescent="0.3">
      <c r="B24" s="377">
        <v>22020209</v>
      </c>
      <c r="C24" s="378" t="s">
        <v>1136</v>
      </c>
      <c r="D24" s="740" t="str">
        <f t="shared" si="0"/>
        <v>22020209 - INTERACTIVE LEARNING NETWORK</v>
      </c>
      <c r="E24" s="551">
        <v>4000000</v>
      </c>
      <c r="F24" s="552">
        <v>4000000</v>
      </c>
      <c r="G24" s="552"/>
    </row>
    <row r="25" spans="2:7" ht="15" hidden="1" customHeight="1" thickBot="1" x14ac:dyDescent="0.3">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59">
        <f>SUM(E16:E25)</f>
        <v>6000000</v>
      </c>
      <c r="F26" s="559">
        <f>SUM(F16:F25)</f>
        <v>5500000</v>
      </c>
      <c r="G26" s="559"/>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1665820</v>
      </c>
      <c r="F28" s="552">
        <v>2500000</v>
      </c>
      <c r="G28" s="552"/>
    </row>
    <row r="29" spans="2:7" ht="14.25" hidden="1" customHeight="1" x14ac:dyDescent="0.25">
      <c r="B29" s="377">
        <v>22020302</v>
      </c>
      <c r="C29" s="378" t="s">
        <v>1140</v>
      </c>
      <c r="D29" s="740" t="str">
        <f t="shared" si="1"/>
        <v>22020302 - BOOKS</v>
      </c>
      <c r="E29" s="551"/>
      <c r="F29" s="552">
        <v>0</v>
      </c>
      <c r="G29" s="552"/>
    </row>
    <row r="30" spans="2:7" x14ac:dyDescent="0.25">
      <c r="B30" s="377">
        <v>22020303</v>
      </c>
      <c r="C30" s="378" t="s">
        <v>1141</v>
      </c>
      <c r="D30" s="740" t="str">
        <f t="shared" si="1"/>
        <v>22020303 - NEWSPAPERS</v>
      </c>
      <c r="E30" s="551">
        <v>658430</v>
      </c>
      <c r="F30" s="552">
        <v>1200000</v>
      </c>
      <c r="G30" s="552"/>
    </row>
    <row r="31" spans="2:7" x14ac:dyDescent="0.25">
      <c r="B31" s="377">
        <v>22020304</v>
      </c>
      <c r="C31" s="378" t="s">
        <v>1142</v>
      </c>
      <c r="D31" s="740" t="str">
        <f t="shared" si="1"/>
        <v>22020304 - MAGAZINES &amp; PERIODICALS</v>
      </c>
      <c r="E31" s="551">
        <v>1975280</v>
      </c>
      <c r="F31" s="552">
        <v>3000000</v>
      </c>
      <c r="G31" s="552"/>
    </row>
    <row r="32" spans="2:7" ht="15.75" thickBot="1" x14ac:dyDescent="0.3">
      <c r="B32" s="377">
        <v>22020305</v>
      </c>
      <c r="C32" s="378" t="s">
        <v>1143</v>
      </c>
      <c r="D32" s="740" t="str">
        <f t="shared" si="1"/>
        <v>22020305 - PRINTING OF NON SECURITY DOCUMENTS</v>
      </c>
      <c r="E32" s="551">
        <v>3000000</v>
      </c>
      <c r="F32" s="552">
        <v>5000000</v>
      </c>
      <c r="G32" s="552"/>
    </row>
    <row r="33" spans="2:7" ht="15" hidden="1" customHeight="1" thickBot="1" x14ac:dyDescent="0.3">
      <c r="B33" s="377">
        <v>22020306</v>
      </c>
      <c r="C33" s="378" t="s">
        <v>1144</v>
      </c>
      <c r="D33" s="740" t="str">
        <f t="shared" si="1"/>
        <v>22020306 - PRINTING OF SECURITY DOCUMENTS</v>
      </c>
      <c r="E33" s="551"/>
      <c r="F33" s="552">
        <v>0</v>
      </c>
      <c r="G33" s="552"/>
    </row>
    <row r="34" spans="2:7" ht="15" hidden="1" customHeight="1" thickBot="1" x14ac:dyDescent="0.3">
      <c r="B34" s="377">
        <v>22020307</v>
      </c>
      <c r="C34" s="378" t="s">
        <v>1145</v>
      </c>
      <c r="D34" s="740" t="str">
        <f t="shared" si="1"/>
        <v>22020307 - DRUGS/LABORATORY/MEDICAL SUPPLIES</v>
      </c>
      <c r="E34" s="551"/>
      <c r="F34" s="552">
        <v>0</v>
      </c>
      <c r="G34" s="552"/>
    </row>
    <row r="35" spans="2:7" ht="15" hidden="1" customHeight="1" thickBot="1" x14ac:dyDescent="0.3">
      <c r="B35" s="377">
        <v>22020308</v>
      </c>
      <c r="C35" s="378" t="s">
        <v>1146</v>
      </c>
      <c r="D35" s="740" t="str">
        <f t="shared" si="1"/>
        <v>22020308 - FIELD &amp; CAMPING MATERIALS SUPPLIES</v>
      </c>
      <c r="E35" s="551"/>
      <c r="F35" s="552">
        <v>0</v>
      </c>
      <c r="G35" s="552"/>
    </row>
    <row r="36" spans="2:7" ht="15" hidden="1" customHeight="1" thickBot="1" x14ac:dyDescent="0.3">
      <c r="B36" s="377">
        <v>22020309</v>
      </c>
      <c r="C36" s="378" t="s">
        <v>1147</v>
      </c>
      <c r="D36" s="740" t="str">
        <f t="shared" si="1"/>
        <v>22020309 - UNIFORMS &amp; OTHER CLOTHING</v>
      </c>
      <c r="E36" s="551"/>
      <c r="F36" s="552">
        <v>0</v>
      </c>
      <c r="G36" s="552"/>
    </row>
    <row r="37" spans="2:7" ht="15" hidden="1" customHeight="1" thickBot="1" x14ac:dyDescent="0.3">
      <c r="B37" s="377">
        <v>22020310</v>
      </c>
      <c r="C37" s="378" t="s">
        <v>1148</v>
      </c>
      <c r="D37" s="740" t="str">
        <f t="shared" si="1"/>
        <v>22020310 - TEACHING AIDS / INSTRUCTION MATERIALS</v>
      </c>
      <c r="E37" s="551"/>
      <c r="F37" s="552">
        <v>0</v>
      </c>
      <c r="G37" s="552"/>
    </row>
    <row r="38" spans="2:7" ht="15" hidden="1" customHeight="1" thickBot="1" x14ac:dyDescent="0.3">
      <c r="B38" s="377">
        <v>22020311</v>
      </c>
      <c r="C38" s="378" t="s">
        <v>1149</v>
      </c>
      <c r="D38" s="740" t="str">
        <f t="shared" si="1"/>
        <v>22020311 - FOOD STUFF / CATERING MATERIALS SUPPLIES</v>
      </c>
      <c r="E38" s="551"/>
      <c r="F38" s="552">
        <v>0</v>
      </c>
      <c r="G38" s="552"/>
    </row>
    <row r="39" spans="2:7" ht="15" hidden="1" customHeight="1" thickBot="1" x14ac:dyDescent="0.3">
      <c r="B39" s="377">
        <v>22020312</v>
      </c>
      <c r="C39" s="378" t="s">
        <v>1150</v>
      </c>
      <c r="D39" s="740" t="str">
        <f t="shared" si="1"/>
        <v>22020312 - PRODUCTION, PUBLICATION AND CIRCULATION OF ANNUAL FINANCIAL STATEMENTS</v>
      </c>
      <c r="E39" s="551"/>
      <c r="F39" s="552">
        <v>0</v>
      </c>
      <c r="G39" s="552"/>
    </row>
    <row r="40" spans="2:7" ht="15" hidden="1" customHeight="1" thickBot="1" x14ac:dyDescent="0.3">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59">
        <f>SUM(E28:E40)</f>
        <v>7299530</v>
      </c>
      <c r="F41" s="559">
        <f>SUM(F28:F40)</f>
        <v>11700000</v>
      </c>
      <c r="G41" s="559"/>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1500000</v>
      </c>
      <c r="F43" s="552">
        <v>1500000</v>
      </c>
      <c r="G43" s="552"/>
    </row>
    <row r="44" spans="2:7" x14ac:dyDescent="0.25">
      <c r="B44" s="377">
        <v>22020402</v>
      </c>
      <c r="C44" s="378" t="s">
        <v>1154</v>
      </c>
      <c r="D44" s="740" t="str">
        <f t="shared" si="2"/>
        <v xml:space="preserve">22020402 - MAINTENANCE OF OFFICE FURNITURE </v>
      </c>
      <c r="E44" s="551">
        <v>329210</v>
      </c>
      <c r="F44" s="552">
        <v>500000</v>
      </c>
      <c r="G44" s="552"/>
    </row>
    <row r="45" spans="2:7" ht="14.25" hidden="1" customHeight="1" x14ac:dyDescent="0.25">
      <c r="B45" s="377">
        <v>22020403</v>
      </c>
      <c r="C45" s="378" t="s">
        <v>1155</v>
      </c>
      <c r="D45" s="740" t="str">
        <f t="shared" si="2"/>
        <v>22020403 - MAINTENANCE OF OFFICE BUILDING / RESIDENTIAL QTRS</v>
      </c>
      <c r="E45" s="551"/>
      <c r="F45" s="552">
        <v>0</v>
      </c>
      <c r="G45" s="552"/>
    </row>
    <row r="46" spans="2:7" ht="14.25" hidden="1" customHeight="1" x14ac:dyDescent="0.25">
      <c r="B46" s="377">
        <v>22020404</v>
      </c>
      <c r="C46" s="378" t="s">
        <v>1156</v>
      </c>
      <c r="D46" s="740" t="str">
        <f t="shared" si="2"/>
        <v>22020404 - MAINTENANCE OF OFFICE / IT EQUIPMENTS</v>
      </c>
      <c r="E46" s="551"/>
      <c r="F46" s="552">
        <v>0</v>
      </c>
      <c r="G46" s="552"/>
    </row>
    <row r="47" spans="2:7" ht="14.25" hidden="1" customHeight="1" x14ac:dyDescent="0.25">
      <c r="B47" s="377">
        <v>22020405</v>
      </c>
      <c r="C47" s="378" t="s">
        <v>1157</v>
      </c>
      <c r="D47" s="740" t="str">
        <f t="shared" si="2"/>
        <v>22020405 - MAINTENANCE OF PLANTS/GENERATORS</v>
      </c>
      <c r="E47" s="551"/>
      <c r="F47" s="552">
        <v>0</v>
      </c>
      <c r="G47" s="552"/>
    </row>
    <row r="48" spans="2:7" ht="15.75" thickBot="1" x14ac:dyDescent="0.3">
      <c r="B48" s="377">
        <v>22020406</v>
      </c>
      <c r="C48" s="378" t="s">
        <v>1158</v>
      </c>
      <c r="D48" s="740" t="str">
        <f t="shared" si="2"/>
        <v>22020406 - OTHER MAINTENANCE SERVICES</v>
      </c>
      <c r="E48" s="551">
        <v>11851670</v>
      </c>
      <c r="F48" s="552">
        <v>12000000</v>
      </c>
      <c r="G48" s="552"/>
    </row>
    <row r="49" spans="2:7" ht="15" hidden="1" customHeight="1" thickBot="1" x14ac:dyDescent="0.3">
      <c r="B49" s="377">
        <v>22020407</v>
      </c>
      <c r="C49" s="378" t="s">
        <v>1159</v>
      </c>
      <c r="D49" s="740" t="str">
        <f t="shared" si="2"/>
        <v>22020407 - MAINTENANCE OF AIRCRAFTS</v>
      </c>
      <c r="E49" s="551"/>
      <c r="F49" s="552">
        <v>0</v>
      </c>
      <c r="G49" s="552"/>
    </row>
    <row r="50" spans="2:7" ht="15" hidden="1" customHeight="1" thickBot="1" x14ac:dyDescent="0.3">
      <c r="B50" s="377">
        <v>22020408</v>
      </c>
      <c r="C50" s="378" t="s">
        <v>1161</v>
      </c>
      <c r="D50" s="740" t="str">
        <f t="shared" si="2"/>
        <v>22020408 - MAINTENANCE OF SEA BOATS</v>
      </c>
      <c r="E50" s="551"/>
      <c r="F50" s="552">
        <v>0</v>
      </c>
      <c r="G50" s="552"/>
    </row>
    <row r="51" spans="2:7" ht="15" hidden="1" customHeight="1" thickBot="1" x14ac:dyDescent="0.3">
      <c r="B51" s="377">
        <v>22020409</v>
      </c>
      <c r="C51" s="378" t="s">
        <v>1162</v>
      </c>
      <c r="D51" s="740" t="str">
        <f t="shared" si="2"/>
        <v>22020409 - MAINTENANCE OF RAILWAY EQUIPMENTS</v>
      </c>
      <c r="E51" s="551"/>
      <c r="F51" s="552">
        <v>0</v>
      </c>
      <c r="G51" s="552"/>
    </row>
    <row r="52" spans="2:7" ht="15" hidden="1" customHeight="1" thickBot="1" x14ac:dyDescent="0.3">
      <c r="B52" s="377">
        <v>22020410</v>
      </c>
      <c r="C52" s="378" t="s">
        <v>1163</v>
      </c>
      <c r="D52" s="740" t="str">
        <f t="shared" si="2"/>
        <v>22020410 - MAINTENANCE OF STREET LIGHTINGS</v>
      </c>
      <c r="E52" s="551"/>
      <c r="F52" s="552">
        <v>0</v>
      </c>
      <c r="G52" s="552"/>
    </row>
    <row r="53" spans="2:7" ht="15" hidden="1" customHeight="1" thickBot="1" x14ac:dyDescent="0.3">
      <c r="B53" s="377">
        <v>22020411</v>
      </c>
      <c r="C53" s="378" t="s">
        <v>1164</v>
      </c>
      <c r="D53" s="740" t="str">
        <f t="shared" si="2"/>
        <v>22020411 - MAINTENANCE OF COMMUNICATION EQUIPMENTS</v>
      </c>
      <c r="E53" s="551"/>
      <c r="F53" s="552">
        <v>0</v>
      </c>
      <c r="G53" s="552"/>
    </row>
    <row r="54" spans="2:7" ht="15" hidden="1" customHeight="1" thickBot="1" x14ac:dyDescent="0.3">
      <c r="B54" s="377">
        <v>22020412</v>
      </c>
      <c r="C54" s="378" t="s">
        <v>1165</v>
      </c>
      <c r="D54" s="740" t="str">
        <f t="shared" si="2"/>
        <v>22020412 - MAINTENANCE OF MARKETS/PUBLIC PLACES</v>
      </c>
      <c r="E54" s="551"/>
      <c r="F54" s="552">
        <v>0</v>
      </c>
      <c r="G54" s="552"/>
    </row>
    <row r="55" spans="2:7" ht="15" hidden="1" customHeight="1" thickBot="1" x14ac:dyDescent="0.3">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59">
        <f>SUM(E43:E55)</f>
        <v>13680880</v>
      </c>
      <c r="F56" s="559">
        <f>SUM(F43:F55)</f>
        <v>14000000</v>
      </c>
      <c r="G56" s="559"/>
    </row>
    <row r="57" spans="2:7" x14ac:dyDescent="0.25">
      <c r="B57" s="373">
        <v>22020500</v>
      </c>
      <c r="C57" s="374" t="s">
        <v>62</v>
      </c>
      <c r="D57" s="742"/>
      <c r="E57" s="548"/>
      <c r="F57" s="549"/>
      <c r="G57" s="549"/>
    </row>
    <row r="58" spans="2:7" x14ac:dyDescent="0.25">
      <c r="B58" s="377">
        <v>22020501</v>
      </c>
      <c r="C58" s="378" t="s">
        <v>1168</v>
      </c>
      <c r="D58" s="740" t="str">
        <f>B58&amp;" - "&amp;C58</f>
        <v xml:space="preserve">22020501 - LOCAL TRAINING </v>
      </c>
      <c r="E58" s="551">
        <v>4500000</v>
      </c>
      <c r="F58" s="552">
        <v>5000000</v>
      </c>
      <c r="G58" s="552"/>
    </row>
    <row r="59" spans="2:7" ht="15.75" thickBot="1" x14ac:dyDescent="0.3">
      <c r="B59" s="377">
        <v>22020502</v>
      </c>
      <c r="C59" s="378" t="s">
        <v>1169</v>
      </c>
      <c r="D59" s="740" t="str">
        <f>B59&amp;" - "&amp;C59</f>
        <v xml:space="preserve">22020502 - INTERNATIONAL  TRAINING </v>
      </c>
      <c r="E59" s="551">
        <v>6584260</v>
      </c>
      <c r="F59" s="552">
        <v>5000000</v>
      </c>
      <c r="G59" s="552"/>
    </row>
    <row r="60" spans="2:7" ht="15.75" thickBot="1" x14ac:dyDescent="0.3">
      <c r="B60" s="384"/>
      <c r="C60" s="385" t="s">
        <v>1170</v>
      </c>
      <c r="D60" s="741">
        <f>SUM(D58:D59)</f>
        <v>0</v>
      </c>
      <c r="E60" s="559">
        <f>SUM(E58:E59)</f>
        <v>11084260</v>
      </c>
      <c r="F60" s="559">
        <f>SUM(F58:F59)</f>
        <v>10000000</v>
      </c>
      <c r="G60" s="559"/>
    </row>
    <row r="61" spans="2:7" ht="15" hidden="1" customHeight="1" x14ac:dyDescent="0.25">
      <c r="B61" s="373">
        <v>22020600</v>
      </c>
      <c r="C61" s="374" t="s">
        <v>64</v>
      </c>
      <c r="D61" s="742"/>
      <c r="E61" s="548"/>
      <c r="F61" s="549"/>
      <c r="G61" s="549"/>
    </row>
    <row r="62" spans="2:7" ht="14.25" hidden="1" customHeight="1" x14ac:dyDescent="0.25">
      <c r="B62" s="377">
        <v>22020601</v>
      </c>
      <c r="C62" s="378" t="s">
        <v>1171</v>
      </c>
      <c r="D62" s="740" t="str">
        <f t="shared" ref="D62:D68" si="3">B62&amp;" - "&amp;C62</f>
        <v>22020601 - SECURITY SERVICES</v>
      </c>
      <c r="E62" s="551"/>
      <c r="F62" s="552">
        <v>0</v>
      </c>
      <c r="G62" s="552"/>
    </row>
    <row r="63" spans="2:7" ht="14.25" hidden="1" customHeight="1" x14ac:dyDescent="0.25">
      <c r="B63" s="377">
        <v>22020602</v>
      </c>
      <c r="C63" s="378" t="s">
        <v>1172</v>
      </c>
      <c r="D63" s="740" t="str">
        <f t="shared" si="3"/>
        <v>22020602 - OFFICE RENT</v>
      </c>
      <c r="E63" s="551"/>
      <c r="F63" s="552">
        <v>0</v>
      </c>
      <c r="G63" s="552"/>
    </row>
    <row r="64" spans="2:7" ht="14.25" hidden="1" customHeight="1" x14ac:dyDescent="0.25">
      <c r="B64" s="377">
        <v>22020603</v>
      </c>
      <c r="C64" s="378" t="s">
        <v>1173</v>
      </c>
      <c r="D64" s="740" t="str">
        <f t="shared" si="3"/>
        <v>22020603 - RESIDENTIAL RENT</v>
      </c>
      <c r="E64" s="551"/>
      <c r="F64" s="552">
        <v>0</v>
      </c>
      <c r="G64" s="552"/>
    </row>
    <row r="65" spans="2:7" ht="14.25" hidden="1" customHeight="1" x14ac:dyDescent="0.25">
      <c r="B65" s="377">
        <v>22020604</v>
      </c>
      <c r="C65" s="378" t="s">
        <v>1174</v>
      </c>
      <c r="D65" s="740" t="str">
        <f t="shared" si="3"/>
        <v>22020604 - SECURITY VOTE (INCLUDING OPERATIONS)</v>
      </c>
      <c r="E65" s="551"/>
      <c r="F65" s="552">
        <v>0</v>
      </c>
      <c r="G65" s="552"/>
    </row>
    <row r="66" spans="2:7" ht="14.25" hidden="1" customHeight="1" x14ac:dyDescent="0.25">
      <c r="B66" s="377">
        <v>22020605</v>
      </c>
      <c r="C66" s="378" t="s">
        <v>1175</v>
      </c>
      <c r="D66" s="740" t="str">
        <f t="shared" si="3"/>
        <v>22020605 - CLEANING &amp; FUMIGATION SERVICES</v>
      </c>
      <c r="E66" s="551"/>
      <c r="F66" s="552">
        <v>0</v>
      </c>
      <c r="G66" s="552"/>
    </row>
    <row r="67" spans="2:7" ht="14.25" hidden="1" customHeight="1" x14ac:dyDescent="0.25">
      <c r="B67" s="377">
        <v>22020606</v>
      </c>
      <c r="C67" s="378" t="s">
        <v>1176</v>
      </c>
      <c r="D67" s="740" t="str">
        <f t="shared" si="3"/>
        <v>22020606 - LAND USE CHARGES</v>
      </c>
      <c r="E67" s="551"/>
      <c r="F67" s="552">
        <v>0</v>
      </c>
      <c r="G67" s="552"/>
    </row>
    <row r="68" spans="2:7" ht="14.25" hidden="1" customHeight="1" x14ac:dyDescent="0.25">
      <c r="B68" s="377">
        <v>22020607</v>
      </c>
      <c r="C68" s="378" t="s">
        <v>1177</v>
      </c>
      <c r="D68" s="740" t="str">
        <f t="shared" si="3"/>
        <v>22020607 - RESCUE SERVICES</v>
      </c>
      <c r="E68" s="551"/>
      <c r="F68" s="552">
        <v>0</v>
      </c>
      <c r="G68" s="552"/>
    </row>
    <row r="69" spans="2:7" ht="15.75" hidden="1" customHeight="1" thickBot="1" x14ac:dyDescent="0.3">
      <c r="B69" s="384"/>
      <c r="C69" s="385" t="s">
        <v>1178</v>
      </c>
      <c r="D69" s="741">
        <f>SUM(D62:D68)</f>
        <v>0</v>
      </c>
      <c r="E69" s="559">
        <f>SUM(E62:E68)</f>
        <v>0</v>
      </c>
      <c r="F69" s="560">
        <f>SUM(F62:F68)</f>
        <v>0</v>
      </c>
      <c r="G69" s="560"/>
    </row>
    <row r="70" spans="2:7" x14ac:dyDescent="0.25">
      <c r="B70" s="373">
        <v>22020700</v>
      </c>
      <c r="C70" s="374" t="s">
        <v>66</v>
      </c>
      <c r="D70" s="742"/>
      <c r="E70" s="548"/>
      <c r="F70" s="549"/>
      <c r="G70" s="549"/>
    </row>
    <row r="71" spans="2:7" x14ac:dyDescent="0.25">
      <c r="B71" s="377">
        <v>22020701</v>
      </c>
      <c r="C71" s="378" t="s">
        <v>1179</v>
      </c>
      <c r="D71" s="740" t="str">
        <f t="shared" ref="D71:D79" si="4">B71&amp;" - "&amp;C71</f>
        <v>22020701 - FINANCIAL CONSULTING</v>
      </c>
      <c r="E71" s="551">
        <v>2186676890</v>
      </c>
      <c r="F71" s="552">
        <v>2156676890</v>
      </c>
      <c r="G71" s="552"/>
    </row>
    <row r="72" spans="2:7" x14ac:dyDescent="0.25">
      <c r="B72" s="377">
        <v>22020702</v>
      </c>
      <c r="C72" s="378" t="s">
        <v>1180</v>
      </c>
      <c r="D72" s="740" t="str">
        <f t="shared" si="4"/>
        <v>22020702 - INFORMATION TECHNOLOGY CONSULTING</v>
      </c>
      <c r="E72" s="551">
        <v>10000000</v>
      </c>
      <c r="F72" s="552"/>
      <c r="G72" s="552"/>
    </row>
    <row r="73" spans="2:7" x14ac:dyDescent="0.25">
      <c r="B73" s="377">
        <v>22020703</v>
      </c>
      <c r="C73" s="378" t="s">
        <v>1181</v>
      </c>
      <c r="D73" s="740" t="str">
        <f t="shared" si="4"/>
        <v>22020703 - LEGAL SERVICES</v>
      </c>
      <c r="E73" s="551">
        <v>25000000</v>
      </c>
      <c r="F73" s="552"/>
      <c r="G73" s="552"/>
    </row>
    <row r="74" spans="2:7" hidden="1" x14ac:dyDescent="0.25">
      <c r="B74" s="377">
        <v>22020704</v>
      </c>
      <c r="C74" s="378" t="s">
        <v>1182</v>
      </c>
      <c r="D74" s="740" t="str">
        <f t="shared" si="4"/>
        <v>22020704 - ENGINEERING SERVICES</v>
      </c>
      <c r="E74" s="551"/>
      <c r="F74" s="552"/>
      <c r="G74" s="552"/>
    </row>
    <row r="75" spans="2:7" hidden="1" x14ac:dyDescent="0.25">
      <c r="B75" s="377">
        <v>22020705</v>
      </c>
      <c r="C75" s="378" t="s">
        <v>1183</v>
      </c>
      <c r="D75" s="740" t="str">
        <f t="shared" si="4"/>
        <v>22020705 - ARCHITECTURAL SERVICES</v>
      </c>
      <c r="E75" s="551"/>
      <c r="F75" s="552"/>
      <c r="G75" s="552"/>
    </row>
    <row r="76" spans="2:7" hidden="1" x14ac:dyDescent="0.25">
      <c r="B76" s="377">
        <v>22020706</v>
      </c>
      <c r="C76" s="378" t="s">
        <v>1184</v>
      </c>
      <c r="D76" s="740" t="str">
        <f t="shared" si="4"/>
        <v>22020706 - SURVEYING SERVICES</v>
      </c>
      <c r="E76" s="551"/>
      <c r="F76" s="552"/>
      <c r="G76" s="552"/>
    </row>
    <row r="77" spans="2:7" hidden="1" x14ac:dyDescent="0.25">
      <c r="B77" s="377">
        <v>22020707</v>
      </c>
      <c r="C77" s="378" t="s">
        <v>1185</v>
      </c>
      <c r="D77" s="740" t="str">
        <f t="shared" si="4"/>
        <v>22020707 - AGRICULTURAL CONSULTING</v>
      </c>
      <c r="E77" s="551"/>
      <c r="F77" s="552"/>
      <c r="G77" s="552"/>
    </row>
    <row r="78" spans="2:7" hidden="1" x14ac:dyDescent="0.25">
      <c r="B78" s="377">
        <v>22020708</v>
      </c>
      <c r="C78" s="378" t="s">
        <v>1186</v>
      </c>
      <c r="D78" s="740" t="str">
        <f t="shared" si="4"/>
        <v>22020708 - MEDICAL CONSULTING</v>
      </c>
      <c r="E78" s="551"/>
      <c r="F78" s="552"/>
      <c r="G78" s="552"/>
    </row>
    <row r="79" spans="2:7" ht="15.75" thickBot="1" x14ac:dyDescent="0.3">
      <c r="B79" s="377">
        <v>22020709</v>
      </c>
      <c r="C79" s="378" t="s">
        <v>1187</v>
      </c>
      <c r="D79" s="740" t="str">
        <f t="shared" si="4"/>
        <v>22020709 - AUDITING OF ACCOUNTS</v>
      </c>
      <c r="E79" s="551">
        <v>25000000</v>
      </c>
      <c r="F79" s="552">
        <v>10000000</v>
      </c>
      <c r="G79" s="552"/>
    </row>
    <row r="80" spans="2:7" ht="15.75" thickBot="1" x14ac:dyDescent="0.3">
      <c r="B80" s="384"/>
      <c r="C80" s="385" t="s">
        <v>1188</v>
      </c>
      <c r="D80" s="741">
        <f>SUM(D71:D79)</f>
        <v>0</v>
      </c>
      <c r="E80" s="559">
        <f>SUM(E71:E79)</f>
        <v>2246676890</v>
      </c>
      <c r="F80" s="559">
        <f>SUM(F71:F79)</f>
        <v>2166676890</v>
      </c>
      <c r="G80" s="559"/>
    </row>
    <row r="81" spans="2:7" x14ac:dyDescent="0.25">
      <c r="B81" s="373">
        <v>22020800</v>
      </c>
      <c r="C81" s="374" t="s">
        <v>68</v>
      </c>
      <c r="D81" s="742"/>
      <c r="E81" s="548"/>
      <c r="F81" s="549"/>
      <c r="G81" s="549"/>
    </row>
    <row r="82" spans="2:7" ht="14.25" hidden="1" customHeight="1" x14ac:dyDescent="0.25">
      <c r="B82" s="377">
        <v>22020801</v>
      </c>
      <c r="C82" s="378" t="s">
        <v>1189</v>
      </c>
      <c r="D82" s="740" t="str">
        <f t="shared" ref="D82:D87" si="5">B82&amp;" - "&amp;C82</f>
        <v>22020801 - MOTOR VEHICLE  FUEL COST</v>
      </c>
      <c r="E82" s="551"/>
      <c r="F82" s="552">
        <v>0</v>
      </c>
      <c r="G82" s="552"/>
    </row>
    <row r="83" spans="2:7" ht="14.25" hidden="1" customHeight="1" x14ac:dyDescent="0.25">
      <c r="B83" s="377">
        <v>22020802</v>
      </c>
      <c r="C83" s="378" t="s">
        <v>1190</v>
      </c>
      <c r="D83" s="740" t="str">
        <f t="shared" si="5"/>
        <v>22020802 - OTHER TRANSPORT EQUIPMENT FUEL COST</v>
      </c>
      <c r="E83" s="551"/>
      <c r="F83" s="552">
        <v>0</v>
      </c>
      <c r="G83" s="552"/>
    </row>
    <row r="84" spans="2:7" ht="15.75" thickBot="1" x14ac:dyDescent="0.3">
      <c r="B84" s="377">
        <v>22020803</v>
      </c>
      <c r="C84" s="378" t="s">
        <v>1191</v>
      </c>
      <c r="D84" s="740" t="str">
        <f t="shared" si="5"/>
        <v>22020803 - PLANT / GENERATOR FUEL COST</v>
      </c>
      <c r="E84" s="551">
        <v>1975280</v>
      </c>
      <c r="F84" s="552">
        <v>3000000</v>
      </c>
      <c r="G84" s="552"/>
    </row>
    <row r="85" spans="2:7" ht="15" hidden="1" customHeight="1" thickBot="1" x14ac:dyDescent="0.3">
      <c r="B85" s="377">
        <v>22020804</v>
      </c>
      <c r="C85" s="378" t="s">
        <v>1192</v>
      </c>
      <c r="D85" s="740" t="str">
        <f t="shared" si="5"/>
        <v>22020804 - AIRCRAFT FUEL COST</v>
      </c>
      <c r="E85" s="551"/>
      <c r="F85" s="552">
        <v>0</v>
      </c>
      <c r="G85" s="552"/>
    </row>
    <row r="86" spans="2:7" ht="15" hidden="1" customHeight="1" thickBot="1" x14ac:dyDescent="0.3">
      <c r="B86" s="377">
        <v>22020805</v>
      </c>
      <c r="C86" s="378" t="s">
        <v>1193</v>
      </c>
      <c r="D86" s="740" t="str">
        <f t="shared" si="5"/>
        <v>22020805 - SEA BOAT FUEL COST</v>
      </c>
      <c r="E86" s="551"/>
      <c r="F86" s="552">
        <v>0</v>
      </c>
      <c r="G86" s="552"/>
    </row>
    <row r="87" spans="2:7" ht="15" hidden="1" customHeight="1" thickBot="1" x14ac:dyDescent="0.3">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1975280</v>
      </c>
      <c r="F88" s="559">
        <f>SUM(F82:F87)</f>
        <v>3000000</v>
      </c>
      <c r="G88" s="559"/>
    </row>
    <row r="89" spans="2:7" x14ac:dyDescent="0.25">
      <c r="B89" s="373">
        <v>22020900</v>
      </c>
      <c r="C89" s="374" t="s">
        <v>70</v>
      </c>
      <c r="D89" s="742"/>
      <c r="E89" s="548"/>
      <c r="F89" s="549"/>
      <c r="G89" s="549"/>
    </row>
    <row r="90" spans="2:7" hidden="1" x14ac:dyDescent="0.25">
      <c r="B90" s="377">
        <v>22020901</v>
      </c>
      <c r="C90" s="378" t="s">
        <v>1196</v>
      </c>
      <c r="D90" s="740" t="str">
        <f t="shared" ref="D90:D96" si="6">B90&amp;" - "&amp;C90</f>
        <v>22020901 - BANK CHARGES (OTHER THAN INTEREST)</v>
      </c>
      <c r="E90" s="551"/>
      <c r="F90" s="552">
        <v>0</v>
      </c>
      <c r="G90" s="552"/>
    </row>
    <row r="91" spans="2:7" ht="15.75" thickBot="1" x14ac:dyDescent="0.3">
      <c r="B91" s="377">
        <v>22020902</v>
      </c>
      <c r="C91" s="378" t="s">
        <v>1197</v>
      </c>
      <c r="D91" s="740" t="str">
        <f t="shared" si="6"/>
        <v>22020902 - INSURANCE PREMIUM</v>
      </c>
      <c r="E91" s="551">
        <v>250000000</v>
      </c>
      <c r="F91" s="552">
        <v>250000000</v>
      </c>
      <c r="G91" s="552"/>
    </row>
    <row r="92" spans="2:7" ht="15" hidden="1" customHeight="1" thickBot="1" x14ac:dyDescent="0.3">
      <c r="B92" s="377">
        <v>22020904</v>
      </c>
      <c r="C92" s="378" t="s">
        <v>1198</v>
      </c>
      <c r="D92" s="740" t="str">
        <f t="shared" si="6"/>
        <v>22020904 - OTHER  CRF BANK CHARGES</v>
      </c>
      <c r="E92" s="551"/>
      <c r="F92" s="552">
        <v>0</v>
      </c>
      <c r="G92" s="552"/>
    </row>
    <row r="93" spans="2:7" ht="15" hidden="1" customHeight="1" thickBot="1" x14ac:dyDescent="0.3">
      <c r="B93" s="377">
        <v>22020905</v>
      </c>
      <c r="C93" s="378" t="s">
        <v>1199</v>
      </c>
      <c r="D93" s="740" t="str">
        <f t="shared" si="6"/>
        <v>22020905 - INTEREST/DISCOUNT ON FOREIGN LOAN</v>
      </c>
      <c r="E93" s="551"/>
      <c r="F93" s="552">
        <v>0</v>
      </c>
      <c r="G93" s="552"/>
    </row>
    <row r="94" spans="2:7" ht="15" hidden="1" customHeight="1" thickBot="1" x14ac:dyDescent="0.3">
      <c r="B94" s="377">
        <v>22020906</v>
      </c>
      <c r="C94" s="378" t="s">
        <v>1200</v>
      </c>
      <c r="D94" s="740" t="str">
        <f t="shared" si="6"/>
        <v>22020906 - FOREIGN INTEREST/DISCOUNT-SHORT TERM BORROWINGS</v>
      </c>
      <c r="E94" s="551"/>
      <c r="F94" s="552">
        <v>0</v>
      </c>
      <c r="G94" s="552"/>
    </row>
    <row r="95" spans="2:7" ht="15" hidden="1" customHeight="1" thickBot="1" x14ac:dyDescent="0.3">
      <c r="B95" s="377">
        <v>22020907</v>
      </c>
      <c r="C95" s="378" t="s">
        <v>1201</v>
      </c>
      <c r="D95" s="740" t="str">
        <f t="shared" si="6"/>
        <v>22020907 - DOMESTIC INTEREST/DISCOUNT-TREASURY BILL</v>
      </c>
      <c r="E95" s="551"/>
      <c r="F95" s="552">
        <v>0</v>
      </c>
      <c r="G95" s="552"/>
    </row>
    <row r="96" spans="2:7" ht="15" hidden="1" customHeight="1" thickBot="1" x14ac:dyDescent="0.3">
      <c r="B96" s="377">
        <v>22020908</v>
      </c>
      <c r="C96" s="378" t="s">
        <v>1202</v>
      </c>
      <c r="D96" s="740" t="str">
        <f t="shared" si="6"/>
        <v>22020908 - DOMESTIC INTEREST/DISCOUNT-SHORT TERM BORROWINGS</v>
      </c>
      <c r="E96" s="551"/>
      <c r="F96" s="552">
        <v>0</v>
      </c>
      <c r="G96" s="552"/>
    </row>
    <row r="97" spans="2:7" ht="15.75" thickBot="1" x14ac:dyDescent="0.3">
      <c r="B97" s="384"/>
      <c r="C97" s="385" t="s">
        <v>1203</v>
      </c>
      <c r="D97" s="741">
        <f>SUM(D90:D96)</f>
        <v>0</v>
      </c>
      <c r="E97" s="559">
        <f>SUM(E90:E96)</f>
        <v>250000000</v>
      </c>
      <c r="F97" s="559">
        <f>SUM(F90:F96)</f>
        <v>250000000</v>
      </c>
      <c r="G97" s="559"/>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527060</v>
      </c>
      <c r="F99" s="552">
        <v>1000000</v>
      </c>
      <c r="G99" s="552"/>
    </row>
    <row r="100" spans="2:7" hidden="1" x14ac:dyDescent="0.25">
      <c r="B100" s="377">
        <v>22021002</v>
      </c>
      <c r="C100" s="378" t="s">
        <v>1205</v>
      </c>
      <c r="D100" s="740" t="str">
        <f t="shared" si="7"/>
        <v>22021002 - HONORARIUM &amp; SITTING ALLOWANCE</v>
      </c>
      <c r="E100" s="551"/>
      <c r="F100" s="552">
        <v>0</v>
      </c>
      <c r="G100" s="552"/>
    </row>
    <row r="101" spans="2:7" x14ac:dyDescent="0.25">
      <c r="B101" s="377">
        <v>22021003</v>
      </c>
      <c r="C101" s="378" t="s">
        <v>1206</v>
      </c>
      <c r="D101" s="740" t="str">
        <f t="shared" si="7"/>
        <v>22021003 - PUBLICITY &amp; ADVERTISEMENTS</v>
      </c>
      <c r="E101" s="551"/>
      <c r="F101" s="552">
        <v>3000000</v>
      </c>
      <c r="G101" s="552"/>
    </row>
    <row r="102" spans="2:7" ht="14.25" hidden="1" customHeight="1" x14ac:dyDescent="0.25">
      <c r="B102" s="377">
        <v>22021004</v>
      </c>
      <c r="C102" s="378" t="s">
        <v>1207</v>
      </c>
      <c r="D102" s="740" t="str">
        <f t="shared" si="7"/>
        <v>22021004 - MEDICAL EXPENSES-LOCAL</v>
      </c>
      <c r="E102" s="551"/>
      <c r="F102" s="552">
        <v>0</v>
      </c>
      <c r="G102" s="552"/>
    </row>
    <row r="103" spans="2:7" ht="14.25" hidden="1" customHeight="1" x14ac:dyDescent="0.25">
      <c r="B103" s="377">
        <v>22021006</v>
      </c>
      <c r="C103" s="378" t="s">
        <v>1208</v>
      </c>
      <c r="D103" s="740" t="str">
        <f t="shared" si="7"/>
        <v>22021006 - POSTAGES &amp; COURIER SERVICES</v>
      </c>
      <c r="E103" s="551"/>
      <c r="F103" s="552">
        <v>0</v>
      </c>
      <c r="G103" s="552"/>
    </row>
    <row r="104" spans="2:7" x14ac:dyDescent="0.25">
      <c r="B104" s="377">
        <v>22021007</v>
      </c>
      <c r="C104" s="378" t="s">
        <v>1209</v>
      </c>
      <c r="D104" s="740" t="str">
        <f t="shared" si="7"/>
        <v>22021007 - WELFARE PACKAGES</v>
      </c>
      <c r="E104" s="551">
        <v>370000000</v>
      </c>
      <c r="F104" s="552">
        <v>300000000</v>
      </c>
      <c r="G104" s="552"/>
    </row>
    <row r="105" spans="2:7" x14ac:dyDescent="0.25">
      <c r="B105" s="377">
        <v>22021008</v>
      </c>
      <c r="C105" s="378" t="s">
        <v>1210</v>
      </c>
      <c r="D105" s="740" t="str">
        <f t="shared" si="7"/>
        <v>22021008 - SUBSCRIPTION TO PROFESSIONAL BODIES</v>
      </c>
      <c r="E105" s="551">
        <v>987640</v>
      </c>
      <c r="F105" s="552">
        <v>1500000</v>
      </c>
      <c r="G105" s="552"/>
    </row>
    <row r="106" spans="2:7" ht="14.25" hidden="1" customHeight="1" x14ac:dyDescent="0.25">
      <c r="B106" s="377">
        <v>22021009</v>
      </c>
      <c r="C106" s="378" t="s">
        <v>1211</v>
      </c>
      <c r="D106" s="740" t="str">
        <f t="shared" si="7"/>
        <v>22021009 - SPORTING ACTIVITIES</v>
      </c>
      <c r="E106" s="551"/>
      <c r="F106" s="552">
        <v>0</v>
      </c>
      <c r="G106" s="552"/>
    </row>
    <row r="107" spans="2:7" ht="14.25" hidden="1" customHeight="1" x14ac:dyDescent="0.25">
      <c r="B107" s="377">
        <v>22021010</v>
      </c>
      <c r="C107" s="378" t="s">
        <v>1212</v>
      </c>
      <c r="D107" s="740" t="str">
        <f t="shared" si="7"/>
        <v>22021010 - DIRECT TEACHING &amp; LABORATORY COST</v>
      </c>
      <c r="E107" s="551"/>
      <c r="F107" s="552">
        <v>0</v>
      </c>
      <c r="G107" s="552"/>
    </row>
    <row r="108" spans="2:7" ht="14.25" hidden="1" customHeight="1" x14ac:dyDescent="0.25">
      <c r="B108" s="377">
        <v>22021014</v>
      </c>
      <c r="C108" s="378" t="s">
        <v>1213</v>
      </c>
      <c r="D108" s="740" t="str">
        <f t="shared" si="7"/>
        <v>22021014 - ANNUAL BUDGET EXPENSES AND ADMINISTRATION</v>
      </c>
      <c r="E108" s="551"/>
      <c r="F108" s="552">
        <v>0</v>
      </c>
      <c r="G108" s="552"/>
    </row>
    <row r="109" spans="2:7" ht="14.25" hidden="1" customHeight="1" x14ac:dyDescent="0.25">
      <c r="B109" s="377">
        <v>22021020</v>
      </c>
      <c r="C109" s="378" t="s">
        <v>1214</v>
      </c>
      <c r="D109" s="740" t="str">
        <f t="shared" si="7"/>
        <v>22021020 - ELECTION-LOGISTICS SUPPORT</v>
      </c>
      <c r="E109" s="551"/>
      <c r="F109" s="552">
        <v>0</v>
      </c>
      <c r="G109" s="552"/>
    </row>
    <row r="110" spans="2:7" ht="14.25" hidden="1" customHeight="1" x14ac:dyDescent="0.25">
      <c r="B110" s="377">
        <v>22021037</v>
      </c>
      <c r="C110" s="378" t="s">
        <v>1215</v>
      </c>
      <c r="D110" s="740" t="str">
        <f t="shared" si="7"/>
        <v>22021037 - MARGIN FOR INCREASE IN COSTS</v>
      </c>
      <c r="E110" s="551"/>
      <c r="F110" s="552">
        <v>0</v>
      </c>
      <c r="G110" s="552"/>
    </row>
    <row r="111" spans="2:7" ht="15.75" thickBot="1" x14ac:dyDescent="0.3">
      <c r="B111" s="377">
        <v>22021041</v>
      </c>
      <c r="C111" s="378" t="s">
        <v>1216</v>
      </c>
      <c r="D111" s="740" t="str">
        <f t="shared" si="7"/>
        <v>22021041 - CONTINGENCY</v>
      </c>
      <c r="E111" s="551">
        <v>250000000</v>
      </c>
      <c r="F111" s="552">
        <f>1000000000-500000000</f>
        <v>500000000</v>
      </c>
      <c r="G111" s="552"/>
    </row>
    <row r="112" spans="2:7" ht="15.75" hidden="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621514700</v>
      </c>
      <c r="F113" s="559">
        <f>SUM(F99:F112)</f>
        <v>805500000</v>
      </c>
      <c r="G113" s="559"/>
    </row>
    <row r="114" spans="2:7" ht="15.75" hidden="1" customHeight="1" thickBot="1" x14ac:dyDescent="0.3">
      <c r="B114" s="373">
        <v>22030000</v>
      </c>
      <c r="C114" s="374" t="s">
        <v>1220</v>
      </c>
      <c r="D114" s="742"/>
      <c r="E114" s="548"/>
      <c r="F114" s="549"/>
      <c r="G114" s="549"/>
    </row>
    <row r="115" spans="2:7" ht="15.75" hidden="1" customHeight="1" thickBot="1" x14ac:dyDescent="0.3">
      <c r="B115" s="373">
        <v>22030100</v>
      </c>
      <c r="C115" s="374" t="s">
        <v>74</v>
      </c>
      <c r="D115" s="742"/>
      <c r="E115" s="548"/>
      <c r="F115" s="549"/>
      <c r="G115" s="549"/>
    </row>
    <row r="116" spans="2:7" ht="15" hidden="1" customHeight="1" thickBot="1" x14ac:dyDescent="0.3">
      <c r="B116" s="377">
        <v>22030101</v>
      </c>
      <c r="C116" s="378" t="s">
        <v>1221</v>
      </c>
      <c r="D116" s="740" t="str">
        <f t="shared" ref="D116:D123" si="8">B116&amp;" - "&amp;C116</f>
        <v>22030101 - MOTOR CYCLE ADVANCES</v>
      </c>
      <c r="E116" s="551"/>
      <c r="F116" s="552">
        <v>0</v>
      </c>
      <c r="G116" s="552"/>
    </row>
    <row r="117" spans="2:7" ht="15" hidden="1" customHeight="1" thickBot="1" x14ac:dyDescent="0.3">
      <c r="B117" s="377">
        <v>22030102</v>
      </c>
      <c r="C117" s="378" t="s">
        <v>1222</v>
      </c>
      <c r="D117" s="740" t="str">
        <f t="shared" si="8"/>
        <v>22030102 - BICYCLE ADVANCES</v>
      </c>
      <c r="E117" s="551"/>
      <c r="F117" s="552">
        <v>0</v>
      </c>
      <c r="G117" s="552"/>
    </row>
    <row r="118" spans="2:7" ht="15" hidden="1" customHeight="1" thickBot="1" x14ac:dyDescent="0.3">
      <c r="B118" s="377">
        <v>22030103</v>
      </c>
      <c r="C118" s="378" t="s">
        <v>1223</v>
      </c>
      <c r="D118" s="740" t="str">
        <f t="shared" si="8"/>
        <v>22030103 - REFURBISHING ADVANCES</v>
      </c>
      <c r="E118" s="551"/>
      <c r="F118" s="552">
        <v>0</v>
      </c>
      <c r="G118" s="552"/>
    </row>
    <row r="119" spans="2:7" ht="15" hidden="1" customHeight="1" thickBot="1" x14ac:dyDescent="0.3">
      <c r="B119" s="377">
        <v>22030104</v>
      </c>
      <c r="C119" s="378" t="s">
        <v>1224</v>
      </c>
      <c r="D119" s="740" t="str">
        <f t="shared" si="8"/>
        <v>22030104 - CORRESPONDENCE ADVANCES</v>
      </c>
      <c r="E119" s="551"/>
      <c r="F119" s="552">
        <v>0</v>
      </c>
      <c r="G119" s="552"/>
    </row>
    <row r="120" spans="2:7" ht="15" hidden="1" customHeight="1" thickBot="1" x14ac:dyDescent="0.3">
      <c r="B120" s="377">
        <v>22030105</v>
      </c>
      <c r="C120" s="378" t="s">
        <v>1225</v>
      </c>
      <c r="D120" s="740" t="str">
        <f t="shared" si="8"/>
        <v>22030105 - SPECTACLE ADVANCES</v>
      </c>
      <c r="E120" s="551"/>
      <c r="F120" s="552">
        <v>0</v>
      </c>
      <c r="G120" s="552"/>
    </row>
    <row r="121" spans="2:7" ht="15" hidden="1" customHeight="1" thickBot="1" x14ac:dyDescent="0.3">
      <c r="B121" s="377">
        <v>22030106</v>
      </c>
      <c r="C121" s="378" t="s">
        <v>688</v>
      </c>
      <c r="D121" s="740" t="str">
        <f t="shared" si="8"/>
        <v>22030106 - MOTOR VEHICLE ADVANCES</v>
      </c>
      <c r="E121" s="551"/>
      <c r="F121" s="552">
        <v>0</v>
      </c>
      <c r="G121" s="552"/>
    </row>
    <row r="122" spans="2:7" ht="15" hidden="1" customHeight="1" thickBot="1" x14ac:dyDescent="0.3">
      <c r="B122" s="377">
        <v>22030107</v>
      </c>
      <c r="C122" s="378" t="s">
        <v>1226</v>
      </c>
      <c r="D122" s="740" t="str">
        <f t="shared" si="8"/>
        <v>22030107 - FURNISHING ADVANCES</v>
      </c>
      <c r="E122" s="551"/>
      <c r="F122" s="552">
        <v>0</v>
      </c>
      <c r="G122" s="552"/>
    </row>
    <row r="123" spans="2:7" ht="15" hidden="1" customHeight="1" thickBot="1" x14ac:dyDescent="0.3">
      <c r="B123" s="377">
        <v>22030108</v>
      </c>
      <c r="C123" s="378" t="s">
        <v>1227</v>
      </c>
      <c r="D123" s="740" t="str">
        <f t="shared" si="8"/>
        <v>22030108 - HOUSING LOAN</v>
      </c>
      <c r="E123" s="551"/>
      <c r="F123" s="552">
        <v>0</v>
      </c>
      <c r="G123" s="552"/>
    </row>
    <row r="124" spans="2:7" ht="15.75" hidden="1" customHeight="1" thickBot="1" x14ac:dyDescent="0.3">
      <c r="B124" s="384"/>
      <c r="C124" s="385" t="s">
        <v>1228</v>
      </c>
      <c r="D124" s="741">
        <f>SUM(D116:D123)</f>
        <v>0</v>
      </c>
      <c r="E124" s="559">
        <f>SUM(E116:E123)</f>
        <v>0</v>
      </c>
      <c r="F124" s="560">
        <v>0</v>
      </c>
      <c r="G124" s="560"/>
    </row>
    <row r="125" spans="2:7" ht="15.75" hidden="1" customHeight="1" thickBot="1" x14ac:dyDescent="0.3">
      <c r="B125" s="373">
        <v>22040000</v>
      </c>
      <c r="C125" s="374" t="s">
        <v>1229</v>
      </c>
      <c r="D125" s="742"/>
      <c r="E125" s="548"/>
      <c r="F125" s="549"/>
      <c r="G125" s="549"/>
    </row>
    <row r="126" spans="2:7" ht="15.75" hidden="1" customHeight="1" thickBot="1" x14ac:dyDescent="0.3">
      <c r="B126" s="373">
        <v>22040100</v>
      </c>
      <c r="C126" s="374" t="s">
        <v>76</v>
      </c>
      <c r="D126" s="742"/>
      <c r="E126" s="548"/>
      <c r="F126" s="549"/>
      <c r="G126" s="549"/>
    </row>
    <row r="127" spans="2:7" ht="15" hidden="1" customHeight="1" thickBot="1" x14ac:dyDescent="0.3">
      <c r="B127" s="377">
        <v>22040101</v>
      </c>
      <c r="C127" s="378" t="s">
        <v>1231</v>
      </c>
      <c r="D127" s="740" t="str">
        <f t="shared" ref="D127:D133" si="9">B127&amp;" - "&amp;C127</f>
        <v>22040101 - GRANT TO OTHER STATE GOVERNMENTS - CURRENT</v>
      </c>
      <c r="E127" s="551"/>
      <c r="F127" s="552">
        <v>0</v>
      </c>
      <c r="G127" s="552"/>
    </row>
    <row r="128" spans="2:7" ht="15" hidden="1" customHeight="1" thickBot="1" x14ac:dyDescent="0.3">
      <c r="B128" s="377">
        <v>22040103</v>
      </c>
      <c r="C128" s="378" t="s">
        <v>1232</v>
      </c>
      <c r="D128" s="740" t="str">
        <f t="shared" si="9"/>
        <v xml:space="preserve">22040103 - GRANT TO LOCAL GOVERNMENTS -CURRENT </v>
      </c>
      <c r="E128" s="551"/>
      <c r="F128" s="552">
        <v>0</v>
      </c>
      <c r="G128" s="552"/>
    </row>
    <row r="129" spans="2:7" ht="15" hidden="1" customHeight="1" thickBot="1" x14ac:dyDescent="0.3">
      <c r="B129" s="377">
        <v>22040105</v>
      </c>
      <c r="C129" s="378" t="s">
        <v>1233</v>
      </c>
      <c r="D129" s="740" t="str">
        <f t="shared" si="9"/>
        <v>22040105 - GRANTS TO GOVERNMENT OWNED COMPANIES - CURRENT</v>
      </c>
      <c r="E129" s="551"/>
      <c r="F129" s="552">
        <v>0</v>
      </c>
      <c r="G129" s="552"/>
    </row>
    <row r="130" spans="2:7" ht="15" hidden="1" customHeight="1" thickBot="1" x14ac:dyDescent="0.3">
      <c r="B130" s="377">
        <v>22040107</v>
      </c>
      <c r="C130" s="378" t="s">
        <v>1234</v>
      </c>
      <c r="D130" s="740" t="str">
        <f t="shared" si="9"/>
        <v>22040107 - GRANT TO PRIVATE COMPANIES - CURRENT</v>
      </c>
      <c r="E130" s="551"/>
      <c r="F130" s="552">
        <v>0</v>
      </c>
      <c r="G130" s="552"/>
    </row>
    <row r="131" spans="2:7" ht="15" hidden="1" customHeight="1" thickBot="1" x14ac:dyDescent="0.3">
      <c r="B131" s="377">
        <v>22040109</v>
      </c>
      <c r="C131" s="378" t="s">
        <v>1235</v>
      </c>
      <c r="D131" s="740" t="str">
        <f t="shared" si="9"/>
        <v>22040109 - GRANTS TO COMMUNITIES/NGOs</v>
      </c>
      <c r="E131" s="551"/>
      <c r="F131" s="552">
        <v>0</v>
      </c>
      <c r="G131" s="552"/>
    </row>
    <row r="132" spans="2:7" ht="15" hidden="1" customHeight="1" thickBot="1" x14ac:dyDescent="0.3">
      <c r="B132" s="377">
        <v>22040110</v>
      </c>
      <c r="C132" s="378" t="s">
        <v>1236</v>
      </c>
      <c r="D132" s="740" t="str">
        <f t="shared" si="9"/>
        <v>22040110 - GRANTS TO ACADEMIC INSTITUTIONS</v>
      </c>
      <c r="E132" s="551"/>
      <c r="F132" s="552">
        <v>0</v>
      </c>
      <c r="G132" s="552"/>
    </row>
    <row r="133" spans="2:7" ht="15" hidden="1" customHeight="1" thickBot="1" x14ac:dyDescent="0.3">
      <c r="B133" s="377">
        <v>22040111</v>
      </c>
      <c r="C133" s="378" t="s">
        <v>1237</v>
      </c>
      <c r="D133" s="740" t="str">
        <f t="shared" si="9"/>
        <v>22040111 - CONTRIBUTION TO TRADITIONAL COUNCILS</v>
      </c>
      <c r="E133" s="551"/>
      <c r="F133" s="552">
        <v>0</v>
      </c>
      <c r="G133" s="552"/>
    </row>
    <row r="134" spans="2:7" ht="15.75" hidden="1" thickBot="1" x14ac:dyDescent="0.3">
      <c r="B134" s="384"/>
      <c r="C134" s="385" t="s">
        <v>1238</v>
      </c>
      <c r="D134" s="741">
        <f>SUM(D127:D133)</f>
        <v>0</v>
      </c>
      <c r="E134" s="559">
        <f>SUM(E127:E133)</f>
        <v>0</v>
      </c>
      <c r="F134" s="560">
        <v>0</v>
      </c>
      <c r="G134" s="560"/>
    </row>
    <row r="135" spans="2:7" x14ac:dyDescent="0.25">
      <c r="B135" s="373">
        <v>22040200</v>
      </c>
      <c r="C135" s="374" t="s">
        <v>78</v>
      </c>
      <c r="D135" s="742"/>
      <c r="E135" s="548"/>
      <c r="F135" s="549"/>
      <c r="G135" s="549"/>
    </row>
    <row r="136" spans="2:7" ht="15.75" thickBot="1" x14ac:dyDescent="0.3">
      <c r="B136" s="377">
        <v>22040203</v>
      </c>
      <c r="C136" s="378" t="s">
        <v>1239</v>
      </c>
      <c r="D136" s="740" t="str">
        <f>B136&amp;" - "&amp;C136</f>
        <v>22040203 - CONTRIBUTION TO INTERNATIONAL ORGANISATION</v>
      </c>
      <c r="E136" s="551">
        <v>1000000000</v>
      </c>
      <c r="F136" s="552">
        <v>1485464540</v>
      </c>
      <c r="G136" s="552"/>
    </row>
    <row r="137" spans="2:7" ht="15.75" hidden="1" thickBot="1" x14ac:dyDescent="0.3">
      <c r="B137" s="377">
        <v>22040204</v>
      </c>
      <c r="C137" s="378" t="s">
        <v>1240</v>
      </c>
      <c r="D137" s="740" t="str">
        <f>B137&amp;" - "&amp;C137</f>
        <v>22040204 - EXTERNAL FINANCIAL OBLIGATIONS</v>
      </c>
      <c r="E137" s="551"/>
      <c r="F137" s="552">
        <v>0</v>
      </c>
      <c r="G137" s="552"/>
    </row>
    <row r="138" spans="2:7" ht="15.75" thickBot="1" x14ac:dyDescent="0.3">
      <c r="B138" s="384"/>
      <c r="C138" s="385" t="s">
        <v>1241</v>
      </c>
      <c r="D138" s="741">
        <f>SUM(D136:D137)</f>
        <v>0</v>
      </c>
      <c r="E138" s="559">
        <f>SUM(E136:E137)</f>
        <v>1000000000</v>
      </c>
      <c r="F138" s="559">
        <f>SUM(F136:F137)</f>
        <v>1485464540</v>
      </c>
      <c r="G138" s="559"/>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4168231540</v>
      </c>
      <c r="F181" s="572">
        <f>F14+F26+F41+F56+F60+F69+F80+F88+F97+F113+F124+F134+F138+F148+F151+F158+F163+F172+F180</f>
        <v>4761841430</v>
      </c>
      <c r="G181" s="572"/>
    </row>
    <row r="182" spans="2:7" x14ac:dyDescent="0.25">
      <c r="B182" s="338"/>
      <c r="C182" s="338"/>
      <c r="D182" s="338"/>
      <c r="E182" s="338"/>
      <c r="F182" s="338"/>
    </row>
  </sheetData>
  <mergeCells count="5">
    <mergeCell ref="B1:F1"/>
    <mergeCell ref="B2:F2"/>
    <mergeCell ref="B4:F4"/>
    <mergeCell ref="B5:B6"/>
    <mergeCell ref="C5:C6"/>
  </mergeCells>
  <pageMargins left="1.24" right="0.3" top="0.37" bottom="0.36" header="0.17" footer="0.17"/>
  <pageSetup paperSize="9" scale="72" fitToHeight="0" orientation="portrait" r:id="rId1"/>
  <headerFooter>
    <oddFooter>&amp;C&amp;"Rockwell,Bold"&amp;14&amp;P</oddFooter>
  </headerFooter>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B1:G182"/>
  <sheetViews>
    <sheetView view="pageBreakPreview" zoomScale="84" zoomScaleSheetLayoutView="84" workbookViewId="0">
      <pane xSplit="3" ySplit="7" topLeftCell="D8"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11.7109375" customWidth="1"/>
    <col min="2" max="2" width="16.140625" customWidth="1"/>
    <col min="3" max="3" width="72.42578125" customWidth="1"/>
    <col min="4" max="4" width="20.7109375" hidden="1" customWidth="1"/>
    <col min="5" max="6" width="17.5703125" customWidth="1"/>
    <col min="7" max="7" width="16.140625" customWidth="1"/>
    <col min="83" max="83" width="13" customWidth="1"/>
    <col min="84" max="84" width="16.140625" customWidth="1"/>
    <col min="85" max="85" width="96.5703125" bestFit="1" customWidth="1"/>
    <col min="86" max="87" width="17.28515625" bestFit="1" customWidth="1"/>
    <col min="88" max="88" width="20.28515625" bestFit="1" customWidth="1"/>
    <col min="89" max="89" width="23.85546875" bestFit="1" customWidth="1"/>
    <col min="90" max="90" width="26" bestFit="1" customWidth="1"/>
    <col min="91" max="91" width="18.7109375" bestFit="1" customWidth="1"/>
    <col min="92" max="92" width="10.7109375" bestFit="1" customWidth="1"/>
  </cols>
  <sheetData>
    <row r="1" spans="2:7" ht="31.5" x14ac:dyDescent="0.5">
      <c r="B1" s="1001" t="s">
        <v>0</v>
      </c>
      <c r="C1" s="1001"/>
      <c r="D1" s="1001"/>
      <c r="E1" s="1001"/>
      <c r="F1" s="1001"/>
    </row>
    <row r="2" spans="2:7" ht="31.5" x14ac:dyDescent="0.5">
      <c r="B2" s="987" t="s">
        <v>1114</v>
      </c>
      <c r="C2" s="987"/>
      <c r="D2" s="987"/>
      <c r="E2" s="987"/>
      <c r="F2" s="987"/>
    </row>
    <row r="3" spans="2:7" x14ac:dyDescent="0.25">
      <c r="B3" s="734"/>
      <c r="C3" s="734"/>
      <c r="D3" s="734"/>
      <c r="E3" s="734"/>
      <c r="F3" s="734"/>
    </row>
    <row r="4" spans="2:7" s="757" customFormat="1" ht="27" thickBot="1" x14ac:dyDescent="0.45">
      <c r="B4" s="1017" t="s">
        <v>1275</v>
      </c>
      <c r="C4" s="1017"/>
      <c r="D4" s="1017"/>
      <c r="E4" s="1017"/>
      <c r="F4" s="1017"/>
    </row>
    <row r="5" spans="2:7" ht="38.25" x14ac:dyDescent="0.25">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s="419" customFormat="1" x14ac:dyDescent="0.25">
      <c r="B8" s="368">
        <v>22020000</v>
      </c>
      <c r="C8" s="369" t="s">
        <v>1122</v>
      </c>
      <c r="D8" s="738"/>
      <c r="E8" s="562"/>
      <c r="F8" s="563"/>
      <c r="G8" s="563"/>
    </row>
    <row r="9" spans="2:7" s="419" customFormat="1" hidden="1" x14ac:dyDescent="0.25">
      <c r="B9" s="373">
        <v>22020100</v>
      </c>
      <c r="C9" s="374" t="s">
        <v>54</v>
      </c>
      <c r="D9" s="739"/>
      <c r="E9" s="548"/>
      <c r="F9" s="549"/>
      <c r="G9" s="549"/>
    </row>
    <row r="10" spans="2:7" s="419" customFormat="1" hidden="1" x14ac:dyDescent="0.2">
      <c r="B10" s="377">
        <v>22020101</v>
      </c>
      <c r="C10" s="378" t="s">
        <v>1123</v>
      </c>
      <c r="D10" s="740" t="s">
        <v>1277</v>
      </c>
      <c r="E10" s="551"/>
      <c r="F10" s="552">
        <v>0</v>
      </c>
      <c r="G10" s="552"/>
    </row>
    <row r="11" spans="2:7" hidden="1" x14ac:dyDescent="0.25">
      <c r="B11" s="377">
        <v>22020102</v>
      </c>
      <c r="C11" s="378" t="s">
        <v>1124</v>
      </c>
      <c r="D11" s="740" t="s">
        <v>1278</v>
      </c>
      <c r="E11" s="551"/>
      <c r="F11" s="552">
        <v>0</v>
      </c>
      <c r="G11" s="552"/>
    </row>
    <row r="12" spans="2:7" hidden="1" x14ac:dyDescent="0.25">
      <c r="B12" s="377">
        <v>22020103</v>
      </c>
      <c r="C12" s="378" t="s">
        <v>1125</v>
      </c>
      <c r="D12" s="740" t="s">
        <v>1279</v>
      </c>
      <c r="E12" s="551"/>
      <c r="F12" s="552">
        <v>0</v>
      </c>
      <c r="G12" s="552"/>
    </row>
    <row r="13" spans="2:7" hidden="1" x14ac:dyDescent="0.25">
      <c r="B13" s="377">
        <v>22020104</v>
      </c>
      <c r="C13" s="378" t="s">
        <v>1126</v>
      </c>
      <c r="D13" s="740" t="s">
        <v>1280</v>
      </c>
      <c r="E13" s="551"/>
      <c r="F13" s="552">
        <v>0</v>
      </c>
      <c r="G13" s="552"/>
    </row>
    <row r="14" spans="2:7" ht="15.75" hidden="1" thickBot="1" x14ac:dyDescent="0.3">
      <c r="B14" s="384"/>
      <c r="C14" s="385" t="s">
        <v>1127</v>
      </c>
      <c r="D14" s="741">
        <v>0</v>
      </c>
      <c r="E14" s="559">
        <f>SUM(E10:E13)</f>
        <v>0</v>
      </c>
      <c r="F14" s="560">
        <v>0</v>
      </c>
      <c r="G14" s="560"/>
    </row>
    <row r="15" spans="2:7" s="419" customFormat="1" hidden="1" x14ac:dyDescent="0.25">
      <c r="B15" s="373">
        <v>22020200</v>
      </c>
      <c r="C15" s="374" t="s">
        <v>56</v>
      </c>
      <c r="D15" s="742"/>
      <c r="E15" s="548"/>
      <c r="F15" s="549"/>
      <c r="G15" s="549"/>
    </row>
    <row r="16" spans="2:7" s="419" customFormat="1" hidden="1" x14ac:dyDescent="0.2">
      <c r="B16" s="377">
        <v>22020201</v>
      </c>
      <c r="C16" s="378" t="s">
        <v>1128</v>
      </c>
      <c r="D16" s="740" t="s">
        <v>1281</v>
      </c>
      <c r="E16" s="551"/>
      <c r="F16" s="552">
        <v>0</v>
      </c>
      <c r="G16" s="552"/>
    </row>
    <row r="17" spans="2:7" hidden="1" x14ac:dyDescent="0.25">
      <c r="B17" s="377">
        <v>22020202</v>
      </c>
      <c r="C17" s="378" t="s">
        <v>1129</v>
      </c>
      <c r="D17" s="740" t="s">
        <v>1282</v>
      </c>
      <c r="E17" s="551"/>
      <c r="F17" s="552">
        <v>0</v>
      </c>
      <c r="G17" s="552"/>
    </row>
    <row r="18" spans="2:7" hidden="1" x14ac:dyDescent="0.25">
      <c r="B18" s="377">
        <v>22020203</v>
      </c>
      <c r="C18" s="378" t="s">
        <v>1130</v>
      </c>
      <c r="D18" s="740" t="s">
        <v>1283</v>
      </c>
      <c r="E18" s="551"/>
      <c r="F18" s="552">
        <v>0</v>
      </c>
      <c r="G18" s="552"/>
    </row>
    <row r="19" spans="2:7" hidden="1" x14ac:dyDescent="0.25">
      <c r="B19" s="377">
        <v>22020204</v>
      </c>
      <c r="C19" s="378" t="s">
        <v>1131</v>
      </c>
      <c r="D19" s="740" t="s">
        <v>1284</v>
      </c>
      <c r="E19" s="551"/>
      <c r="F19" s="552">
        <v>0</v>
      </c>
      <c r="G19" s="552"/>
    </row>
    <row r="20" spans="2:7" hidden="1" x14ac:dyDescent="0.25">
      <c r="B20" s="377">
        <v>22020205</v>
      </c>
      <c r="C20" s="378" t="s">
        <v>1132</v>
      </c>
      <c r="D20" s="740" t="s">
        <v>1285</v>
      </c>
      <c r="E20" s="551"/>
      <c r="F20" s="552">
        <v>0</v>
      </c>
      <c r="G20" s="552"/>
    </row>
    <row r="21" spans="2:7" hidden="1" x14ac:dyDescent="0.25">
      <c r="B21" s="377">
        <v>22020206</v>
      </c>
      <c r="C21" s="378" t="s">
        <v>1133</v>
      </c>
      <c r="D21" s="740" t="s">
        <v>1286</v>
      </c>
      <c r="E21" s="551"/>
      <c r="F21" s="552">
        <v>0</v>
      </c>
      <c r="G21" s="552"/>
    </row>
    <row r="22" spans="2:7" hidden="1" x14ac:dyDescent="0.25">
      <c r="B22" s="377">
        <v>22020207</v>
      </c>
      <c r="C22" s="378" t="s">
        <v>1134</v>
      </c>
      <c r="D22" s="740" t="s">
        <v>1287</v>
      </c>
      <c r="E22" s="551"/>
      <c r="F22" s="552">
        <v>0</v>
      </c>
      <c r="G22" s="552"/>
    </row>
    <row r="23" spans="2:7" hidden="1" x14ac:dyDescent="0.25">
      <c r="B23" s="377">
        <v>22020208</v>
      </c>
      <c r="C23" s="378" t="s">
        <v>1135</v>
      </c>
      <c r="D23" s="740" t="s">
        <v>1288</v>
      </c>
      <c r="E23" s="551"/>
      <c r="F23" s="552">
        <v>0</v>
      </c>
      <c r="G23" s="552"/>
    </row>
    <row r="24" spans="2:7" hidden="1" x14ac:dyDescent="0.25">
      <c r="B24" s="377">
        <v>22020209</v>
      </c>
      <c r="C24" s="378" t="s">
        <v>1136</v>
      </c>
      <c r="D24" s="740" t="s">
        <v>1289</v>
      </c>
      <c r="E24" s="551"/>
      <c r="F24" s="552">
        <v>0</v>
      </c>
      <c r="G24" s="552"/>
    </row>
    <row r="25" spans="2:7" hidden="1" x14ac:dyDescent="0.25">
      <c r="B25" s="377">
        <v>22020210</v>
      </c>
      <c r="C25" s="378" t="s">
        <v>1137</v>
      </c>
      <c r="D25" s="740" t="s">
        <v>1290</v>
      </c>
      <c r="E25" s="551"/>
      <c r="F25" s="552">
        <v>0</v>
      </c>
      <c r="G25" s="552"/>
    </row>
    <row r="26" spans="2:7" ht="15.75" hidden="1" thickBot="1" x14ac:dyDescent="0.3">
      <c r="B26" s="384"/>
      <c r="C26" s="385" t="s">
        <v>1138</v>
      </c>
      <c r="D26" s="741">
        <v>0</v>
      </c>
      <c r="E26" s="559">
        <f>SUM(E16:E25)</f>
        <v>0</v>
      </c>
      <c r="F26" s="560">
        <v>0</v>
      </c>
      <c r="G26" s="560"/>
    </row>
    <row r="27" spans="2:7" s="419" customFormat="1" hidden="1" x14ac:dyDescent="0.25">
      <c r="B27" s="373">
        <v>22020300</v>
      </c>
      <c r="C27" s="374" t="s">
        <v>58</v>
      </c>
      <c r="D27" s="742"/>
      <c r="E27" s="548"/>
      <c r="F27" s="549"/>
      <c r="G27" s="549"/>
    </row>
    <row r="28" spans="2:7" s="419" customFormat="1" hidden="1" x14ac:dyDescent="0.2">
      <c r="B28" s="377">
        <v>22020301</v>
      </c>
      <c r="C28" s="378" t="s">
        <v>1139</v>
      </c>
      <c r="D28" s="740" t="s">
        <v>1291</v>
      </c>
      <c r="E28" s="551"/>
      <c r="F28" s="552">
        <v>0</v>
      </c>
      <c r="G28" s="552"/>
    </row>
    <row r="29" spans="2:7" hidden="1" x14ac:dyDescent="0.25">
      <c r="B29" s="377">
        <v>22020302</v>
      </c>
      <c r="C29" s="378" t="s">
        <v>1140</v>
      </c>
      <c r="D29" s="740" t="s">
        <v>1292</v>
      </c>
      <c r="E29" s="551"/>
      <c r="F29" s="552">
        <v>0</v>
      </c>
      <c r="G29" s="552"/>
    </row>
    <row r="30" spans="2:7" hidden="1" x14ac:dyDescent="0.25">
      <c r="B30" s="377">
        <v>22020303</v>
      </c>
      <c r="C30" s="378" t="s">
        <v>1141</v>
      </c>
      <c r="D30" s="740" t="s">
        <v>1293</v>
      </c>
      <c r="E30" s="551"/>
      <c r="F30" s="552">
        <v>0</v>
      </c>
      <c r="G30" s="552"/>
    </row>
    <row r="31" spans="2:7" hidden="1" x14ac:dyDescent="0.25">
      <c r="B31" s="377">
        <v>22020304</v>
      </c>
      <c r="C31" s="378" t="s">
        <v>1142</v>
      </c>
      <c r="D31" s="740" t="s">
        <v>1294</v>
      </c>
      <c r="E31" s="551"/>
      <c r="F31" s="552">
        <v>0</v>
      </c>
      <c r="G31" s="552"/>
    </row>
    <row r="32" spans="2:7" hidden="1" x14ac:dyDescent="0.25">
      <c r="B32" s="377">
        <v>22020305</v>
      </c>
      <c r="C32" s="378" t="s">
        <v>1143</v>
      </c>
      <c r="D32" s="740" t="s">
        <v>1295</v>
      </c>
      <c r="E32" s="551"/>
      <c r="F32" s="552">
        <v>0</v>
      </c>
      <c r="G32" s="552"/>
    </row>
    <row r="33" spans="2:7" hidden="1" x14ac:dyDescent="0.25">
      <c r="B33" s="377">
        <v>22020306</v>
      </c>
      <c r="C33" s="378" t="s">
        <v>1144</v>
      </c>
      <c r="D33" s="740" t="s">
        <v>1296</v>
      </c>
      <c r="E33" s="551"/>
      <c r="F33" s="552">
        <v>0</v>
      </c>
      <c r="G33" s="552"/>
    </row>
    <row r="34" spans="2:7" hidden="1" x14ac:dyDescent="0.25">
      <c r="B34" s="377">
        <v>22020307</v>
      </c>
      <c r="C34" s="378" t="s">
        <v>1145</v>
      </c>
      <c r="D34" s="740" t="s">
        <v>1297</v>
      </c>
      <c r="E34" s="551"/>
      <c r="F34" s="552">
        <v>0</v>
      </c>
      <c r="G34" s="552"/>
    </row>
    <row r="35" spans="2:7" hidden="1" x14ac:dyDescent="0.25">
      <c r="B35" s="377">
        <v>22020308</v>
      </c>
      <c r="C35" s="378" t="s">
        <v>1146</v>
      </c>
      <c r="D35" s="740" t="s">
        <v>1298</v>
      </c>
      <c r="E35" s="551"/>
      <c r="F35" s="552">
        <v>0</v>
      </c>
      <c r="G35" s="552"/>
    </row>
    <row r="36" spans="2:7" hidden="1" x14ac:dyDescent="0.25">
      <c r="B36" s="377">
        <v>22020309</v>
      </c>
      <c r="C36" s="378" t="s">
        <v>1147</v>
      </c>
      <c r="D36" s="740" t="s">
        <v>1299</v>
      </c>
      <c r="E36" s="551"/>
      <c r="F36" s="552">
        <v>0</v>
      </c>
      <c r="G36" s="552"/>
    </row>
    <row r="37" spans="2:7" hidden="1" x14ac:dyDescent="0.25">
      <c r="B37" s="377">
        <v>22020310</v>
      </c>
      <c r="C37" s="378" t="s">
        <v>1148</v>
      </c>
      <c r="D37" s="740" t="s">
        <v>1300</v>
      </c>
      <c r="E37" s="551"/>
      <c r="F37" s="552">
        <v>0</v>
      </c>
      <c r="G37" s="552"/>
    </row>
    <row r="38" spans="2:7" hidden="1" x14ac:dyDescent="0.25">
      <c r="B38" s="377">
        <v>22020311</v>
      </c>
      <c r="C38" s="378" t="s">
        <v>1149</v>
      </c>
      <c r="D38" s="740" t="s">
        <v>1301</v>
      </c>
      <c r="E38" s="551"/>
      <c r="F38" s="552">
        <v>0</v>
      </c>
      <c r="G38" s="552"/>
    </row>
    <row r="39" spans="2:7" hidden="1" x14ac:dyDescent="0.25">
      <c r="B39" s="377">
        <v>22020312</v>
      </c>
      <c r="C39" s="378" t="s">
        <v>1150</v>
      </c>
      <c r="D39" s="740" t="s">
        <v>1302</v>
      </c>
      <c r="E39" s="551"/>
      <c r="F39" s="552">
        <v>0</v>
      </c>
      <c r="G39" s="552"/>
    </row>
    <row r="40" spans="2:7" hidden="1" x14ac:dyDescent="0.25">
      <c r="B40" s="377">
        <v>22020313</v>
      </c>
      <c r="C40" s="378" t="s">
        <v>1151</v>
      </c>
      <c r="D40" s="740" t="s">
        <v>1303</v>
      </c>
      <c r="E40" s="551"/>
      <c r="F40" s="552">
        <v>0</v>
      </c>
      <c r="G40" s="552"/>
    </row>
    <row r="41" spans="2:7" ht="15.75" hidden="1" thickBot="1" x14ac:dyDescent="0.3">
      <c r="B41" s="384"/>
      <c r="C41" s="385" t="s">
        <v>1152</v>
      </c>
      <c r="D41" s="741">
        <v>0</v>
      </c>
      <c r="E41" s="559">
        <f>SUM(E28:E40)</f>
        <v>0</v>
      </c>
      <c r="F41" s="560">
        <v>0</v>
      </c>
      <c r="G41" s="560"/>
    </row>
    <row r="42" spans="2:7" s="419" customFormat="1" hidden="1" x14ac:dyDescent="0.25">
      <c r="B42" s="373">
        <v>22020400</v>
      </c>
      <c r="C42" s="374" t="s">
        <v>60</v>
      </c>
      <c r="D42" s="742"/>
      <c r="E42" s="548"/>
      <c r="F42" s="549"/>
      <c r="G42" s="549"/>
    </row>
    <row r="43" spans="2:7" s="419" customFormat="1" hidden="1" x14ac:dyDescent="0.2">
      <c r="B43" s="377">
        <v>22020401</v>
      </c>
      <c r="C43" s="378" t="s">
        <v>1153</v>
      </c>
      <c r="D43" s="740" t="s">
        <v>1304</v>
      </c>
      <c r="E43" s="551"/>
      <c r="F43" s="552">
        <v>0</v>
      </c>
      <c r="G43" s="552"/>
    </row>
    <row r="44" spans="2:7" hidden="1" x14ac:dyDescent="0.25">
      <c r="B44" s="377">
        <v>22020402</v>
      </c>
      <c r="C44" s="378" t="s">
        <v>1154</v>
      </c>
      <c r="D44" s="740" t="s">
        <v>1305</v>
      </c>
      <c r="E44" s="551"/>
      <c r="F44" s="552">
        <v>0</v>
      </c>
      <c r="G44" s="552"/>
    </row>
    <row r="45" spans="2:7" hidden="1" x14ac:dyDescent="0.25">
      <c r="B45" s="377">
        <v>22020403</v>
      </c>
      <c r="C45" s="378" t="s">
        <v>1155</v>
      </c>
      <c r="D45" s="740" t="s">
        <v>1306</v>
      </c>
      <c r="E45" s="551"/>
      <c r="F45" s="552">
        <v>0</v>
      </c>
      <c r="G45" s="552"/>
    </row>
    <row r="46" spans="2:7" hidden="1" x14ac:dyDescent="0.25">
      <c r="B46" s="377">
        <v>22020404</v>
      </c>
      <c r="C46" s="378" t="s">
        <v>1156</v>
      </c>
      <c r="D46" s="740" t="s">
        <v>1307</v>
      </c>
      <c r="E46" s="551"/>
      <c r="F46" s="552">
        <v>0</v>
      </c>
      <c r="G46" s="552"/>
    </row>
    <row r="47" spans="2:7" hidden="1" x14ac:dyDescent="0.25">
      <c r="B47" s="377">
        <v>22020405</v>
      </c>
      <c r="C47" s="378" t="s">
        <v>1157</v>
      </c>
      <c r="D47" s="740" t="s">
        <v>1308</v>
      </c>
      <c r="E47" s="551"/>
      <c r="F47" s="552">
        <v>0</v>
      </c>
      <c r="G47" s="552"/>
    </row>
    <row r="48" spans="2:7" hidden="1" x14ac:dyDescent="0.25">
      <c r="B48" s="377">
        <v>22020406</v>
      </c>
      <c r="C48" s="378" t="s">
        <v>1158</v>
      </c>
      <c r="D48" s="740" t="s">
        <v>1309</v>
      </c>
      <c r="E48" s="551"/>
      <c r="F48" s="552">
        <v>0</v>
      </c>
      <c r="G48" s="552"/>
    </row>
    <row r="49" spans="2:7" hidden="1" x14ac:dyDescent="0.25">
      <c r="B49" s="377">
        <v>22020407</v>
      </c>
      <c r="C49" s="378" t="s">
        <v>1159</v>
      </c>
      <c r="D49" s="740" t="s">
        <v>1310</v>
      </c>
      <c r="E49" s="551"/>
      <c r="F49" s="552">
        <v>0</v>
      </c>
      <c r="G49" s="552"/>
    </row>
    <row r="50" spans="2:7" hidden="1" x14ac:dyDescent="0.25">
      <c r="B50" s="377">
        <v>22020408</v>
      </c>
      <c r="C50" s="378" t="s">
        <v>1161</v>
      </c>
      <c r="D50" s="740" t="s">
        <v>1311</v>
      </c>
      <c r="E50" s="551"/>
      <c r="F50" s="552">
        <v>0</v>
      </c>
      <c r="G50" s="552"/>
    </row>
    <row r="51" spans="2:7" hidden="1" x14ac:dyDescent="0.25">
      <c r="B51" s="377">
        <v>22020409</v>
      </c>
      <c r="C51" s="378" t="s">
        <v>1162</v>
      </c>
      <c r="D51" s="740" t="s">
        <v>1312</v>
      </c>
      <c r="E51" s="551"/>
      <c r="F51" s="552">
        <v>0</v>
      </c>
      <c r="G51" s="552"/>
    </row>
    <row r="52" spans="2:7" hidden="1" x14ac:dyDescent="0.25">
      <c r="B52" s="377">
        <v>22020410</v>
      </c>
      <c r="C52" s="378" t="s">
        <v>1163</v>
      </c>
      <c r="D52" s="740" t="s">
        <v>1313</v>
      </c>
      <c r="E52" s="551"/>
      <c r="F52" s="552">
        <v>0</v>
      </c>
      <c r="G52" s="552"/>
    </row>
    <row r="53" spans="2:7" hidden="1" x14ac:dyDescent="0.25">
      <c r="B53" s="377">
        <v>22020411</v>
      </c>
      <c r="C53" s="378" t="s">
        <v>1164</v>
      </c>
      <c r="D53" s="740" t="s">
        <v>1314</v>
      </c>
      <c r="E53" s="551"/>
      <c r="F53" s="552">
        <v>0</v>
      </c>
      <c r="G53" s="552"/>
    </row>
    <row r="54" spans="2:7" hidden="1" x14ac:dyDescent="0.25">
      <c r="B54" s="377">
        <v>22020412</v>
      </c>
      <c r="C54" s="378" t="s">
        <v>1165</v>
      </c>
      <c r="D54" s="740" t="s">
        <v>1315</v>
      </c>
      <c r="E54" s="551"/>
      <c r="F54" s="552">
        <v>0</v>
      </c>
      <c r="G54" s="552"/>
    </row>
    <row r="55" spans="2:7" hidden="1" x14ac:dyDescent="0.25">
      <c r="B55" s="377">
        <v>22020413</v>
      </c>
      <c r="C55" s="378" t="s">
        <v>1166</v>
      </c>
      <c r="D55" s="740" t="s">
        <v>1316</v>
      </c>
      <c r="E55" s="551"/>
      <c r="F55" s="552">
        <v>0</v>
      </c>
      <c r="G55" s="552"/>
    </row>
    <row r="56" spans="2:7" ht="15.75" hidden="1" thickBot="1" x14ac:dyDescent="0.3">
      <c r="B56" s="384"/>
      <c r="C56" s="385" t="s">
        <v>1167</v>
      </c>
      <c r="D56" s="741">
        <v>0</v>
      </c>
      <c r="E56" s="559">
        <f>SUM(E43:E55)</f>
        <v>0</v>
      </c>
      <c r="F56" s="560">
        <v>0</v>
      </c>
      <c r="G56" s="560"/>
    </row>
    <row r="57" spans="2:7" s="419" customFormat="1" hidden="1" x14ac:dyDescent="0.25">
      <c r="B57" s="373">
        <v>22020500</v>
      </c>
      <c r="C57" s="374" t="s">
        <v>62</v>
      </c>
      <c r="D57" s="742"/>
      <c r="E57" s="548"/>
      <c r="F57" s="549"/>
      <c r="G57" s="549"/>
    </row>
    <row r="58" spans="2:7" s="419" customFormat="1" hidden="1" x14ac:dyDescent="0.2">
      <c r="B58" s="377">
        <v>22020501</v>
      </c>
      <c r="C58" s="378" t="s">
        <v>1168</v>
      </c>
      <c r="D58" s="740" t="s">
        <v>1317</v>
      </c>
      <c r="E58" s="551"/>
      <c r="F58" s="552">
        <v>0</v>
      </c>
      <c r="G58" s="552"/>
    </row>
    <row r="59" spans="2:7" hidden="1" x14ac:dyDescent="0.25">
      <c r="B59" s="377">
        <v>22020502</v>
      </c>
      <c r="C59" s="378" t="s">
        <v>1169</v>
      </c>
      <c r="D59" s="740" t="s">
        <v>1318</v>
      </c>
      <c r="E59" s="551"/>
      <c r="F59" s="552">
        <v>0</v>
      </c>
      <c r="G59" s="552"/>
    </row>
    <row r="60" spans="2:7" ht="15.75" hidden="1" thickBot="1" x14ac:dyDescent="0.3">
      <c r="B60" s="384"/>
      <c r="C60" s="385" t="s">
        <v>1170</v>
      </c>
      <c r="D60" s="741">
        <v>0</v>
      </c>
      <c r="E60" s="559">
        <f>SUM(E58:E59)</f>
        <v>0</v>
      </c>
      <c r="F60" s="560">
        <v>0</v>
      </c>
      <c r="G60" s="560"/>
    </row>
    <row r="61" spans="2:7" s="419" customFormat="1" hidden="1" x14ac:dyDescent="0.25">
      <c r="B61" s="373">
        <v>22020600</v>
      </c>
      <c r="C61" s="374" t="s">
        <v>64</v>
      </c>
      <c r="D61" s="742"/>
      <c r="E61" s="548"/>
      <c r="F61" s="549"/>
      <c r="G61" s="549"/>
    </row>
    <row r="62" spans="2:7" s="419" customFormat="1" hidden="1" x14ac:dyDescent="0.2">
      <c r="B62" s="377">
        <v>22020601</v>
      </c>
      <c r="C62" s="378" t="s">
        <v>1171</v>
      </c>
      <c r="D62" s="740" t="s">
        <v>1319</v>
      </c>
      <c r="E62" s="551"/>
      <c r="F62" s="552">
        <v>0</v>
      </c>
      <c r="G62" s="552"/>
    </row>
    <row r="63" spans="2:7" hidden="1" x14ac:dyDescent="0.25">
      <c r="B63" s="377">
        <v>22020602</v>
      </c>
      <c r="C63" s="378" t="s">
        <v>1172</v>
      </c>
      <c r="D63" s="740" t="s">
        <v>1320</v>
      </c>
      <c r="E63" s="551"/>
      <c r="F63" s="552">
        <v>0</v>
      </c>
      <c r="G63" s="552"/>
    </row>
    <row r="64" spans="2:7" hidden="1" x14ac:dyDescent="0.25">
      <c r="B64" s="377">
        <v>22020603</v>
      </c>
      <c r="C64" s="378" t="s">
        <v>1173</v>
      </c>
      <c r="D64" s="740" t="s">
        <v>1321</v>
      </c>
      <c r="E64" s="551"/>
      <c r="F64" s="552">
        <v>0</v>
      </c>
      <c r="G64" s="552"/>
    </row>
    <row r="65" spans="2:7" hidden="1" x14ac:dyDescent="0.25">
      <c r="B65" s="377">
        <v>22020604</v>
      </c>
      <c r="C65" s="378" t="s">
        <v>1174</v>
      </c>
      <c r="D65" s="740" t="s">
        <v>1322</v>
      </c>
      <c r="E65" s="551"/>
      <c r="F65" s="552">
        <v>0</v>
      </c>
      <c r="G65" s="552"/>
    </row>
    <row r="66" spans="2:7" hidden="1" x14ac:dyDescent="0.25">
      <c r="B66" s="377">
        <v>22020605</v>
      </c>
      <c r="C66" s="378" t="s">
        <v>1175</v>
      </c>
      <c r="D66" s="740" t="s">
        <v>1323</v>
      </c>
      <c r="E66" s="551"/>
      <c r="F66" s="552">
        <v>0</v>
      </c>
      <c r="G66" s="552"/>
    </row>
    <row r="67" spans="2:7" hidden="1" x14ac:dyDescent="0.25">
      <c r="B67" s="377">
        <v>22020606</v>
      </c>
      <c r="C67" s="378" t="s">
        <v>1176</v>
      </c>
      <c r="D67" s="740" t="s">
        <v>1324</v>
      </c>
      <c r="E67" s="551"/>
      <c r="F67" s="552">
        <v>0</v>
      </c>
      <c r="G67" s="552"/>
    </row>
    <row r="68" spans="2:7" hidden="1" x14ac:dyDescent="0.25">
      <c r="B68" s="377">
        <v>22020607</v>
      </c>
      <c r="C68" s="378" t="s">
        <v>1177</v>
      </c>
      <c r="D68" s="740" t="s">
        <v>1325</v>
      </c>
      <c r="E68" s="551"/>
      <c r="F68" s="552">
        <v>0</v>
      </c>
      <c r="G68" s="552"/>
    </row>
    <row r="69" spans="2:7" ht="15.75" hidden="1" thickBot="1" x14ac:dyDescent="0.3">
      <c r="B69" s="384"/>
      <c r="C69" s="385" t="s">
        <v>1178</v>
      </c>
      <c r="D69" s="741">
        <v>0</v>
      </c>
      <c r="E69" s="559">
        <f>SUM(E62:E68)</f>
        <v>0</v>
      </c>
      <c r="F69" s="560">
        <f>SUM(F62:F68)</f>
        <v>0</v>
      </c>
      <c r="G69" s="560"/>
    </row>
    <row r="70" spans="2:7" s="419" customFormat="1" hidden="1" x14ac:dyDescent="0.25">
      <c r="B70" s="373">
        <v>22020700</v>
      </c>
      <c r="C70" s="374" t="s">
        <v>66</v>
      </c>
      <c r="D70" s="742"/>
      <c r="E70" s="548"/>
      <c r="F70" s="549"/>
      <c r="G70" s="549"/>
    </row>
    <row r="71" spans="2:7" s="419" customFormat="1" hidden="1" x14ac:dyDescent="0.2">
      <c r="B71" s="377">
        <v>22020701</v>
      </c>
      <c r="C71" s="378" t="s">
        <v>1179</v>
      </c>
      <c r="D71" s="740" t="s">
        <v>1326</v>
      </c>
      <c r="E71" s="551"/>
      <c r="F71" s="552">
        <v>0</v>
      </c>
      <c r="G71" s="552"/>
    </row>
    <row r="72" spans="2:7" s="419" customFormat="1" hidden="1" x14ac:dyDescent="0.2">
      <c r="B72" s="377">
        <v>22020702</v>
      </c>
      <c r="C72" s="378" t="s">
        <v>1180</v>
      </c>
      <c r="D72" s="740" t="s">
        <v>1327</v>
      </c>
      <c r="E72" s="551"/>
      <c r="F72" s="552">
        <v>0</v>
      </c>
      <c r="G72" s="552"/>
    </row>
    <row r="73" spans="2:7" hidden="1" x14ac:dyDescent="0.25">
      <c r="B73" s="377">
        <v>22020703</v>
      </c>
      <c r="C73" s="378" t="s">
        <v>1181</v>
      </c>
      <c r="D73" s="740" t="s">
        <v>1328</v>
      </c>
      <c r="E73" s="551"/>
      <c r="F73" s="552">
        <v>0</v>
      </c>
      <c r="G73" s="552"/>
    </row>
    <row r="74" spans="2:7" hidden="1" x14ac:dyDescent="0.25">
      <c r="B74" s="377">
        <v>22020704</v>
      </c>
      <c r="C74" s="378" t="s">
        <v>1182</v>
      </c>
      <c r="D74" s="740" t="s">
        <v>1329</v>
      </c>
      <c r="E74" s="551"/>
      <c r="F74" s="552">
        <v>0</v>
      </c>
      <c r="G74" s="552"/>
    </row>
    <row r="75" spans="2:7" hidden="1" x14ac:dyDescent="0.25">
      <c r="B75" s="377">
        <v>22020705</v>
      </c>
      <c r="C75" s="378" t="s">
        <v>1183</v>
      </c>
      <c r="D75" s="740" t="s">
        <v>1330</v>
      </c>
      <c r="E75" s="551"/>
      <c r="F75" s="552">
        <v>0</v>
      </c>
      <c r="G75" s="552"/>
    </row>
    <row r="76" spans="2:7" hidden="1" x14ac:dyDescent="0.25">
      <c r="B76" s="377">
        <v>22020706</v>
      </c>
      <c r="C76" s="378" t="s">
        <v>1184</v>
      </c>
      <c r="D76" s="740" t="s">
        <v>1331</v>
      </c>
      <c r="E76" s="551"/>
      <c r="F76" s="552">
        <v>0</v>
      </c>
      <c r="G76" s="552"/>
    </row>
    <row r="77" spans="2:7" hidden="1" x14ac:dyDescent="0.25">
      <c r="B77" s="377">
        <v>22020707</v>
      </c>
      <c r="C77" s="378" t="s">
        <v>1185</v>
      </c>
      <c r="D77" s="740" t="s">
        <v>1332</v>
      </c>
      <c r="E77" s="551"/>
      <c r="F77" s="552">
        <v>0</v>
      </c>
      <c r="G77" s="552"/>
    </row>
    <row r="78" spans="2:7" hidden="1" x14ac:dyDescent="0.25">
      <c r="B78" s="377">
        <v>22020708</v>
      </c>
      <c r="C78" s="378" t="s">
        <v>1186</v>
      </c>
      <c r="D78" s="740" t="s">
        <v>1333</v>
      </c>
      <c r="E78" s="551"/>
      <c r="F78" s="552">
        <v>0</v>
      </c>
      <c r="G78" s="552"/>
    </row>
    <row r="79" spans="2:7" hidden="1" x14ac:dyDescent="0.25">
      <c r="B79" s="377">
        <v>22020709</v>
      </c>
      <c r="C79" s="378" t="s">
        <v>1187</v>
      </c>
      <c r="D79" s="740" t="s">
        <v>1334</v>
      </c>
      <c r="E79" s="551"/>
      <c r="F79" s="552">
        <v>0</v>
      </c>
      <c r="G79" s="552"/>
    </row>
    <row r="80" spans="2:7" ht="15.75" hidden="1" thickBot="1" x14ac:dyDescent="0.3">
      <c r="B80" s="384"/>
      <c r="C80" s="385" t="s">
        <v>1188</v>
      </c>
      <c r="D80" s="741">
        <v>0</v>
      </c>
      <c r="E80" s="559">
        <f>SUM(E71:E79)</f>
        <v>0</v>
      </c>
      <c r="F80" s="560">
        <v>0</v>
      </c>
      <c r="G80" s="560"/>
    </row>
    <row r="81" spans="2:7" s="419" customFormat="1" hidden="1" x14ac:dyDescent="0.25">
      <c r="B81" s="373">
        <v>22020800</v>
      </c>
      <c r="C81" s="374" t="s">
        <v>68</v>
      </c>
      <c r="D81" s="742"/>
      <c r="E81" s="548"/>
      <c r="F81" s="549"/>
      <c r="G81" s="549"/>
    </row>
    <row r="82" spans="2:7" s="419" customFormat="1" hidden="1" x14ac:dyDescent="0.2">
      <c r="B82" s="377">
        <v>22020801</v>
      </c>
      <c r="C82" s="378" t="s">
        <v>1189</v>
      </c>
      <c r="D82" s="740" t="s">
        <v>1335</v>
      </c>
      <c r="E82" s="551"/>
      <c r="F82" s="552">
        <v>0</v>
      </c>
      <c r="G82" s="552"/>
    </row>
    <row r="83" spans="2:7" hidden="1" x14ac:dyDescent="0.25">
      <c r="B83" s="377">
        <v>22020802</v>
      </c>
      <c r="C83" s="378" t="s">
        <v>1190</v>
      </c>
      <c r="D83" s="740" t="s">
        <v>1336</v>
      </c>
      <c r="E83" s="551"/>
      <c r="F83" s="552">
        <v>0</v>
      </c>
      <c r="G83" s="552"/>
    </row>
    <row r="84" spans="2:7" hidden="1" x14ac:dyDescent="0.25">
      <c r="B84" s="377">
        <v>22020803</v>
      </c>
      <c r="C84" s="378" t="s">
        <v>1191</v>
      </c>
      <c r="D84" s="740" t="s">
        <v>1337</v>
      </c>
      <c r="E84" s="551"/>
      <c r="F84" s="552">
        <v>0</v>
      </c>
      <c r="G84" s="552"/>
    </row>
    <row r="85" spans="2:7" hidden="1" x14ac:dyDescent="0.25">
      <c r="B85" s="377">
        <v>22020804</v>
      </c>
      <c r="C85" s="378" t="s">
        <v>1192</v>
      </c>
      <c r="D85" s="740" t="s">
        <v>1338</v>
      </c>
      <c r="E85" s="551"/>
      <c r="F85" s="552">
        <v>0</v>
      </c>
      <c r="G85" s="552"/>
    </row>
    <row r="86" spans="2:7" hidden="1" x14ac:dyDescent="0.25">
      <c r="B86" s="377">
        <v>22020805</v>
      </c>
      <c r="C86" s="378" t="s">
        <v>1193</v>
      </c>
      <c r="D86" s="740" t="s">
        <v>1339</v>
      </c>
      <c r="E86" s="551"/>
      <c r="F86" s="552">
        <v>0</v>
      </c>
      <c r="G86" s="552"/>
    </row>
    <row r="87" spans="2:7" hidden="1" x14ac:dyDescent="0.25">
      <c r="B87" s="377">
        <v>22020806</v>
      </c>
      <c r="C87" s="378" t="s">
        <v>1194</v>
      </c>
      <c r="D87" s="740" t="s">
        <v>1340</v>
      </c>
      <c r="E87" s="551"/>
      <c r="F87" s="552">
        <v>0</v>
      </c>
      <c r="G87" s="552"/>
    </row>
    <row r="88" spans="2:7" ht="15.75" hidden="1" thickBot="1" x14ac:dyDescent="0.3">
      <c r="B88" s="384"/>
      <c r="C88" s="385" t="s">
        <v>1195</v>
      </c>
      <c r="D88" s="741">
        <v>0</v>
      </c>
      <c r="E88" s="559">
        <f>SUM(E82:E87)</f>
        <v>0</v>
      </c>
      <c r="F88" s="560">
        <v>0</v>
      </c>
      <c r="G88" s="560"/>
    </row>
    <row r="89" spans="2:7" s="419" customFormat="1" x14ac:dyDescent="0.25">
      <c r="B89" s="373">
        <v>22020900</v>
      </c>
      <c r="C89" s="374" t="s">
        <v>70</v>
      </c>
      <c r="D89" s="742"/>
      <c r="E89" s="548"/>
      <c r="F89" s="549"/>
      <c r="G89" s="549"/>
    </row>
    <row r="90" spans="2:7" s="419" customFormat="1" hidden="1" x14ac:dyDescent="0.2">
      <c r="B90" s="377">
        <v>22020901</v>
      </c>
      <c r="C90" s="378" t="s">
        <v>1196</v>
      </c>
      <c r="D90" s="740" t="s">
        <v>1341</v>
      </c>
      <c r="E90" s="551"/>
      <c r="F90" s="552">
        <v>0</v>
      </c>
      <c r="G90" s="552"/>
    </row>
    <row r="91" spans="2:7" hidden="1" x14ac:dyDescent="0.25">
      <c r="B91" s="377">
        <v>22020902</v>
      </c>
      <c r="C91" s="378" t="s">
        <v>1197</v>
      </c>
      <c r="D91" s="740" t="s">
        <v>1342</v>
      </c>
      <c r="E91" s="551"/>
      <c r="F91" s="552">
        <v>0</v>
      </c>
      <c r="G91" s="552"/>
    </row>
    <row r="92" spans="2:7" hidden="1" x14ac:dyDescent="0.25">
      <c r="B92" s="377">
        <v>22020904</v>
      </c>
      <c r="C92" s="378" t="s">
        <v>1198</v>
      </c>
      <c r="D92" s="740" t="s">
        <v>1343</v>
      </c>
      <c r="E92" s="551"/>
      <c r="F92" s="552">
        <v>0</v>
      </c>
      <c r="G92" s="552"/>
    </row>
    <row r="93" spans="2:7" hidden="1" x14ac:dyDescent="0.25">
      <c r="B93" s="377">
        <v>22020905</v>
      </c>
      <c r="C93" s="378" t="s">
        <v>1199</v>
      </c>
      <c r="D93" s="740" t="s">
        <v>1344</v>
      </c>
      <c r="E93" s="551"/>
      <c r="F93" s="552">
        <v>0</v>
      </c>
      <c r="G93" s="552"/>
    </row>
    <row r="94" spans="2:7" ht="15.75" thickBot="1" x14ac:dyDescent="0.3">
      <c r="B94" s="377">
        <v>22020906</v>
      </c>
      <c r="C94" s="378" t="s">
        <v>1200</v>
      </c>
      <c r="D94" s="740" t="s">
        <v>1345</v>
      </c>
      <c r="E94" s="551">
        <v>640000000</v>
      </c>
      <c r="F94" s="552">
        <v>2059927660</v>
      </c>
      <c r="G94" s="552"/>
    </row>
    <row r="95" spans="2:7" ht="15.75" hidden="1" thickBot="1" x14ac:dyDescent="0.3">
      <c r="B95" s="377">
        <v>22020907</v>
      </c>
      <c r="C95" s="378" t="s">
        <v>1201</v>
      </c>
      <c r="D95" s="740" t="s">
        <v>1346</v>
      </c>
      <c r="E95" s="551"/>
      <c r="F95" s="552">
        <v>0</v>
      </c>
      <c r="G95" s="552"/>
    </row>
    <row r="96" spans="2:7" ht="15.75" hidden="1" thickBot="1" x14ac:dyDescent="0.3">
      <c r="B96" s="377">
        <v>22020908</v>
      </c>
      <c r="C96" s="378" t="s">
        <v>1202</v>
      </c>
      <c r="D96" s="740" t="s">
        <v>1347</v>
      </c>
      <c r="E96" s="551"/>
      <c r="F96" s="552"/>
      <c r="G96" s="552"/>
    </row>
    <row r="97" spans="2:7" ht="15.75" thickBot="1" x14ac:dyDescent="0.3">
      <c r="B97" s="384"/>
      <c r="C97" s="385" t="s">
        <v>1203</v>
      </c>
      <c r="D97" s="741">
        <v>0</v>
      </c>
      <c r="E97" s="560">
        <f>SUM(E90:E96)</f>
        <v>640000000</v>
      </c>
      <c r="F97" s="560">
        <f>SUM(F90:F96)</f>
        <v>2059927660</v>
      </c>
      <c r="G97" s="560"/>
    </row>
    <row r="98" spans="2:7" s="419" customFormat="1" ht="15.75" hidden="1" thickBot="1" x14ac:dyDescent="0.3">
      <c r="B98" s="373">
        <v>22021000</v>
      </c>
      <c r="C98" s="374" t="s">
        <v>72</v>
      </c>
      <c r="D98" s="742"/>
      <c r="E98" s="549"/>
      <c r="F98" s="549"/>
      <c r="G98" s="549"/>
    </row>
    <row r="99" spans="2:7" s="419" customFormat="1" ht="15.75" hidden="1" thickBot="1" x14ac:dyDescent="0.25">
      <c r="B99" s="377">
        <v>22021001</v>
      </c>
      <c r="C99" s="378" t="s">
        <v>1204</v>
      </c>
      <c r="D99" s="740" t="s">
        <v>1348</v>
      </c>
      <c r="E99" s="552">
        <v>0</v>
      </c>
      <c r="F99" s="552">
        <v>0</v>
      </c>
      <c r="G99" s="552"/>
    </row>
    <row r="100" spans="2:7" ht="15.75" hidden="1" thickBot="1" x14ac:dyDescent="0.3">
      <c r="B100" s="377">
        <v>22021002</v>
      </c>
      <c r="C100" s="378" t="s">
        <v>1205</v>
      </c>
      <c r="D100" s="740" t="s">
        <v>1349</v>
      </c>
      <c r="E100" s="552">
        <v>0</v>
      </c>
      <c r="F100" s="552">
        <v>0</v>
      </c>
      <c r="G100" s="552"/>
    </row>
    <row r="101" spans="2:7" ht="15.75" hidden="1" thickBot="1" x14ac:dyDescent="0.3">
      <c r="B101" s="377">
        <v>22021003</v>
      </c>
      <c r="C101" s="378" t="s">
        <v>1206</v>
      </c>
      <c r="D101" s="740" t="s">
        <v>1350</v>
      </c>
      <c r="E101" s="552">
        <v>0</v>
      </c>
      <c r="F101" s="552">
        <v>0</v>
      </c>
      <c r="G101" s="552"/>
    </row>
    <row r="102" spans="2:7" ht="15.75" hidden="1" thickBot="1" x14ac:dyDescent="0.3">
      <c r="B102" s="377">
        <v>22021004</v>
      </c>
      <c r="C102" s="378" t="s">
        <v>1207</v>
      </c>
      <c r="D102" s="740" t="s">
        <v>1351</v>
      </c>
      <c r="E102" s="552">
        <v>0</v>
      </c>
      <c r="F102" s="552">
        <v>0</v>
      </c>
      <c r="G102" s="552"/>
    </row>
    <row r="103" spans="2:7" ht="15.75" hidden="1" thickBot="1" x14ac:dyDescent="0.3">
      <c r="B103" s="377">
        <v>22021006</v>
      </c>
      <c r="C103" s="378" t="s">
        <v>1208</v>
      </c>
      <c r="D103" s="740" t="s">
        <v>1352</v>
      </c>
      <c r="E103" s="552">
        <v>0</v>
      </c>
      <c r="F103" s="552">
        <v>0</v>
      </c>
      <c r="G103" s="552"/>
    </row>
    <row r="104" spans="2:7" ht="15.75" hidden="1" thickBot="1" x14ac:dyDescent="0.3">
      <c r="B104" s="377">
        <v>22021007</v>
      </c>
      <c r="C104" s="378" t="s">
        <v>1209</v>
      </c>
      <c r="D104" s="740" t="s">
        <v>1353</v>
      </c>
      <c r="E104" s="552">
        <v>0</v>
      </c>
      <c r="F104" s="552">
        <v>0</v>
      </c>
      <c r="G104" s="552"/>
    </row>
    <row r="105" spans="2:7" ht="15.75" hidden="1" thickBot="1" x14ac:dyDescent="0.3">
      <c r="B105" s="377">
        <v>22021008</v>
      </c>
      <c r="C105" s="378" t="s">
        <v>1210</v>
      </c>
      <c r="D105" s="740" t="s">
        <v>1354</v>
      </c>
      <c r="E105" s="552">
        <v>0</v>
      </c>
      <c r="F105" s="552">
        <v>0</v>
      </c>
      <c r="G105" s="552"/>
    </row>
    <row r="106" spans="2:7" ht="15.75" hidden="1" thickBot="1" x14ac:dyDescent="0.3">
      <c r="B106" s="377">
        <v>22021009</v>
      </c>
      <c r="C106" s="378" t="s">
        <v>1211</v>
      </c>
      <c r="D106" s="740" t="s">
        <v>1355</v>
      </c>
      <c r="E106" s="552">
        <v>0</v>
      </c>
      <c r="F106" s="552">
        <v>0</v>
      </c>
      <c r="G106" s="552"/>
    </row>
    <row r="107" spans="2:7" ht="15.75" hidden="1" thickBot="1" x14ac:dyDescent="0.3">
      <c r="B107" s="377">
        <v>22021010</v>
      </c>
      <c r="C107" s="378" t="s">
        <v>1212</v>
      </c>
      <c r="D107" s="740" t="s">
        <v>1356</v>
      </c>
      <c r="E107" s="552">
        <v>0</v>
      </c>
      <c r="F107" s="552">
        <v>0</v>
      </c>
      <c r="G107" s="552"/>
    </row>
    <row r="108" spans="2:7" ht="15.75" hidden="1" thickBot="1" x14ac:dyDescent="0.3">
      <c r="B108" s="377">
        <v>22021014</v>
      </c>
      <c r="C108" s="378" t="s">
        <v>1213</v>
      </c>
      <c r="D108" s="740" t="s">
        <v>1357</v>
      </c>
      <c r="E108" s="552">
        <v>0</v>
      </c>
      <c r="F108" s="552">
        <v>0</v>
      </c>
      <c r="G108" s="552"/>
    </row>
    <row r="109" spans="2:7" ht="15.75" hidden="1" thickBot="1" x14ac:dyDescent="0.3">
      <c r="B109" s="377">
        <v>22021020</v>
      </c>
      <c r="C109" s="378" t="s">
        <v>1214</v>
      </c>
      <c r="D109" s="740" t="s">
        <v>1358</v>
      </c>
      <c r="E109" s="552">
        <v>0</v>
      </c>
      <c r="F109" s="552">
        <v>0</v>
      </c>
      <c r="G109" s="552"/>
    </row>
    <row r="110" spans="2:7" ht="15.75" hidden="1" thickBot="1" x14ac:dyDescent="0.3">
      <c r="B110" s="377">
        <v>22021037</v>
      </c>
      <c r="C110" s="378" t="s">
        <v>1215</v>
      </c>
      <c r="D110" s="740" t="s">
        <v>1359</v>
      </c>
      <c r="E110" s="552">
        <v>0</v>
      </c>
      <c r="F110" s="552">
        <v>0</v>
      </c>
      <c r="G110" s="552"/>
    </row>
    <row r="111" spans="2:7" ht="15.75" hidden="1" thickBot="1" x14ac:dyDescent="0.3">
      <c r="B111" s="377">
        <v>22021041</v>
      </c>
      <c r="C111" s="378" t="s">
        <v>1216</v>
      </c>
      <c r="D111" s="740" t="s">
        <v>1360</v>
      </c>
      <c r="E111" s="552">
        <v>0</v>
      </c>
      <c r="F111" s="552">
        <v>0</v>
      </c>
      <c r="G111" s="552"/>
    </row>
    <row r="112" spans="2:7" ht="15.75" hidden="1" thickBot="1" x14ac:dyDescent="0.3">
      <c r="B112" s="377">
        <v>22021042</v>
      </c>
      <c r="C112" s="378" t="s">
        <v>1217</v>
      </c>
      <c r="D112" s="740" t="s">
        <v>1361</v>
      </c>
      <c r="E112" s="552">
        <v>0</v>
      </c>
      <c r="F112" s="552">
        <v>0</v>
      </c>
      <c r="G112" s="552"/>
    </row>
    <row r="113" spans="2:7" ht="15.75" hidden="1" thickBot="1" x14ac:dyDescent="0.3">
      <c r="B113" s="384"/>
      <c r="C113" s="385" t="s">
        <v>1219</v>
      </c>
      <c r="D113" s="741">
        <v>0</v>
      </c>
      <c r="E113" s="560">
        <f>SUM(E99:E112)</f>
        <v>0</v>
      </c>
      <c r="F113" s="560">
        <v>0</v>
      </c>
      <c r="G113" s="560"/>
    </row>
    <row r="114" spans="2:7" ht="15.75" hidden="1" thickBot="1" x14ac:dyDescent="0.3">
      <c r="B114" s="373">
        <v>22030000</v>
      </c>
      <c r="C114" s="374" t="s">
        <v>1220</v>
      </c>
      <c r="D114" s="742"/>
      <c r="E114" s="549"/>
      <c r="F114" s="549"/>
      <c r="G114" s="549"/>
    </row>
    <row r="115" spans="2:7" s="419" customFormat="1" ht="15.75" hidden="1" thickBot="1" x14ac:dyDescent="0.3">
      <c r="B115" s="373">
        <v>22030100</v>
      </c>
      <c r="C115" s="374" t="s">
        <v>74</v>
      </c>
      <c r="D115" s="742"/>
      <c r="E115" s="549"/>
      <c r="F115" s="549"/>
      <c r="G115" s="549"/>
    </row>
    <row r="116" spans="2:7" s="419" customFormat="1" ht="15.75" hidden="1" thickBot="1" x14ac:dyDescent="0.25">
      <c r="B116" s="377">
        <v>22030101</v>
      </c>
      <c r="C116" s="378" t="s">
        <v>1221</v>
      </c>
      <c r="D116" s="740" t="s">
        <v>1362</v>
      </c>
      <c r="E116" s="552">
        <v>0</v>
      </c>
      <c r="F116" s="552">
        <v>0</v>
      </c>
      <c r="G116" s="552"/>
    </row>
    <row r="117" spans="2:7" s="419" customFormat="1" ht="15.75" hidden="1" thickBot="1" x14ac:dyDescent="0.25">
      <c r="B117" s="377">
        <v>22030102</v>
      </c>
      <c r="C117" s="378" t="s">
        <v>1222</v>
      </c>
      <c r="D117" s="740" t="s">
        <v>1363</v>
      </c>
      <c r="E117" s="552">
        <v>0</v>
      </c>
      <c r="F117" s="552">
        <v>0</v>
      </c>
      <c r="G117" s="552"/>
    </row>
    <row r="118" spans="2:7" ht="15.75" hidden="1" thickBot="1" x14ac:dyDescent="0.3">
      <c r="B118" s="377">
        <v>22030103</v>
      </c>
      <c r="C118" s="378" t="s">
        <v>1223</v>
      </c>
      <c r="D118" s="740" t="s">
        <v>1364</v>
      </c>
      <c r="E118" s="552">
        <v>0</v>
      </c>
      <c r="F118" s="552">
        <v>0</v>
      </c>
      <c r="G118" s="552"/>
    </row>
    <row r="119" spans="2:7" ht="15.75" hidden="1" thickBot="1" x14ac:dyDescent="0.3">
      <c r="B119" s="377">
        <v>22030104</v>
      </c>
      <c r="C119" s="378" t="s">
        <v>1224</v>
      </c>
      <c r="D119" s="740" t="s">
        <v>1365</v>
      </c>
      <c r="E119" s="552">
        <v>0</v>
      </c>
      <c r="F119" s="552">
        <v>0</v>
      </c>
      <c r="G119" s="552"/>
    </row>
    <row r="120" spans="2:7" ht="15.75" hidden="1" thickBot="1" x14ac:dyDescent="0.3">
      <c r="B120" s="377">
        <v>22030105</v>
      </c>
      <c r="C120" s="378" t="s">
        <v>1225</v>
      </c>
      <c r="D120" s="740" t="s">
        <v>1366</v>
      </c>
      <c r="E120" s="552">
        <v>0</v>
      </c>
      <c r="F120" s="552">
        <v>0</v>
      </c>
      <c r="G120" s="552"/>
    </row>
    <row r="121" spans="2:7" ht="15.75" hidden="1" thickBot="1" x14ac:dyDescent="0.3">
      <c r="B121" s="377">
        <v>22030106</v>
      </c>
      <c r="C121" s="378" t="s">
        <v>688</v>
      </c>
      <c r="D121" s="740" t="s">
        <v>1367</v>
      </c>
      <c r="E121" s="552">
        <v>0</v>
      </c>
      <c r="F121" s="552">
        <v>0</v>
      </c>
      <c r="G121" s="552"/>
    </row>
    <row r="122" spans="2:7" ht="15.75" hidden="1" thickBot="1" x14ac:dyDescent="0.3">
      <c r="B122" s="377">
        <v>22030107</v>
      </c>
      <c r="C122" s="378" t="s">
        <v>1226</v>
      </c>
      <c r="D122" s="740" t="s">
        <v>1368</v>
      </c>
      <c r="E122" s="552">
        <v>0</v>
      </c>
      <c r="F122" s="552">
        <v>0</v>
      </c>
      <c r="G122" s="552"/>
    </row>
    <row r="123" spans="2:7" ht="15.75" hidden="1" thickBot="1" x14ac:dyDescent="0.3">
      <c r="B123" s="377">
        <v>22030108</v>
      </c>
      <c r="C123" s="378" t="s">
        <v>1227</v>
      </c>
      <c r="D123" s="740" t="s">
        <v>1369</v>
      </c>
      <c r="E123" s="552">
        <v>0</v>
      </c>
      <c r="F123" s="552">
        <v>0</v>
      </c>
      <c r="G123" s="552"/>
    </row>
    <row r="124" spans="2:7" ht="15.75" hidden="1" thickBot="1" x14ac:dyDescent="0.3">
      <c r="B124" s="384"/>
      <c r="C124" s="385" t="s">
        <v>1228</v>
      </c>
      <c r="D124" s="741">
        <v>0</v>
      </c>
      <c r="E124" s="560">
        <f>SUM(E116:E123)</f>
        <v>0</v>
      </c>
      <c r="F124" s="560">
        <v>0</v>
      </c>
      <c r="G124" s="560"/>
    </row>
    <row r="125" spans="2:7" ht="15.75" hidden="1" thickBot="1" x14ac:dyDescent="0.3">
      <c r="B125" s="373">
        <v>22040000</v>
      </c>
      <c r="C125" s="374" t="s">
        <v>1229</v>
      </c>
      <c r="D125" s="742"/>
      <c r="E125" s="549"/>
      <c r="F125" s="549"/>
      <c r="G125" s="549"/>
    </row>
    <row r="126" spans="2:7" s="419" customFormat="1" ht="15.75" hidden="1" thickBot="1" x14ac:dyDescent="0.3">
      <c r="B126" s="373">
        <v>22040100</v>
      </c>
      <c r="C126" s="374" t="s">
        <v>76</v>
      </c>
      <c r="D126" s="742"/>
      <c r="E126" s="549"/>
      <c r="F126" s="549"/>
      <c r="G126" s="549"/>
    </row>
    <row r="127" spans="2:7" s="419" customFormat="1" ht="15.75" hidden="1" thickBot="1" x14ac:dyDescent="0.25">
      <c r="B127" s="377">
        <v>22040101</v>
      </c>
      <c r="C127" s="378" t="s">
        <v>1231</v>
      </c>
      <c r="D127" s="740" t="s">
        <v>1370</v>
      </c>
      <c r="E127" s="552">
        <v>0</v>
      </c>
      <c r="F127" s="552">
        <v>0</v>
      </c>
      <c r="G127" s="552"/>
    </row>
    <row r="128" spans="2:7" s="419" customFormat="1" ht="15.75" hidden="1" thickBot="1" x14ac:dyDescent="0.25">
      <c r="B128" s="377">
        <v>22040103</v>
      </c>
      <c r="C128" s="378" t="s">
        <v>1232</v>
      </c>
      <c r="D128" s="740" t="s">
        <v>1371</v>
      </c>
      <c r="E128" s="552">
        <v>0</v>
      </c>
      <c r="F128" s="552">
        <v>0</v>
      </c>
      <c r="G128" s="552"/>
    </row>
    <row r="129" spans="2:7" ht="15.75" hidden="1" thickBot="1" x14ac:dyDescent="0.3">
      <c r="B129" s="377">
        <v>22040105</v>
      </c>
      <c r="C129" s="378" t="s">
        <v>1233</v>
      </c>
      <c r="D129" s="740" t="s">
        <v>1372</v>
      </c>
      <c r="E129" s="552">
        <v>0</v>
      </c>
      <c r="F129" s="552">
        <v>0</v>
      </c>
      <c r="G129" s="552"/>
    </row>
    <row r="130" spans="2:7" ht="15.75" hidden="1" thickBot="1" x14ac:dyDescent="0.3">
      <c r="B130" s="377">
        <v>22040107</v>
      </c>
      <c r="C130" s="378" t="s">
        <v>1234</v>
      </c>
      <c r="D130" s="740" t="s">
        <v>1373</v>
      </c>
      <c r="E130" s="552">
        <v>0</v>
      </c>
      <c r="F130" s="552">
        <v>0</v>
      </c>
      <c r="G130" s="552"/>
    </row>
    <row r="131" spans="2:7" ht="15.75" hidden="1" thickBot="1" x14ac:dyDescent="0.3">
      <c r="B131" s="377">
        <v>22040109</v>
      </c>
      <c r="C131" s="378" t="s">
        <v>1235</v>
      </c>
      <c r="D131" s="740" t="s">
        <v>1374</v>
      </c>
      <c r="E131" s="552">
        <v>0</v>
      </c>
      <c r="F131" s="552">
        <v>0</v>
      </c>
      <c r="G131" s="552"/>
    </row>
    <row r="132" spans="2:7" ht="15.75" hidden="1" thickBot="1" x14ac:dyDescent="0.3">
      <c r="B132" s="377">
        <v>22040110</v>
      </c>
      <c r="C132" s="378" t="s">
        <v>1236</v>
      </c>
      <c r="D132" s="740" t="s">
        <v>1375</v>
      </c>
      <c r="E132" s="552">
        <v>0</v>
      </c>
      <c r="F132" s="552">
        <v>0</v>
      </c>
      <c r="G132" s="552"/>
    </row>
    <row r="133" spans="2:7" ht="15.75" hidden="1" thickBot="1" x14ac:dyDescent="0.3">
      <c r="B133" s="377">
        <v>22040111</v>
      </c>
      <c r="C133" s="378" t="s">
        <v>1237</v>
      </c>
      <c r="D133" s="740" t="s">
        <v>1376</v>
      </c>
      <c r="E133" s="552">
        <v>0</v>
      </c>
      <c r="F133" s="552">
        <v>0</v>
      </c>
      <c r="G133" s="552"/>
    </row>
    <row r="134" spans="2:7" ht="15.75" hidden="1" thickBot="1" x14ac:dyDescent="0.3">
      <c r="B134" s="384"/>
      <c r="C134" s="385" t="s">
        <v>1238</v>
      </c>
      <c r="D134" s="741">
        <v>0</v>
      </c>
      <c r="E134" s="560">
        <f>SUM(E127:E133)</f>
        <v>0</v>
      </c>
      <c r="F134" s="560">
        <v>0</v>
      </c>
      <c r="G134" s="560"/>
    </row>
    <row r="135" spans="2:7" ht="15.75" hidden="1" thickBot="1" x14ac:dyDescent="0.3">
      <c r="B135" s="373">
        <v>22040200</v>
      </c>
      <c r="C135" s="374" t="s">
        <v>78</v>
      </c>
      <c r="D135" s="742"/>
      <c r="E135" s="549"/>
      <c r="F135" s="549"/>
      <c r="G135" s="549"/>
    </row>
    <row r="136" spans="2:7" ht="15.75" hidden="1" thickBot="1" x14ac:dyDescent="0.3">
      <c r="B136" s="377">
        <v>22040203</v>
      </c>
      <c r="C136" s="378" t="s">
        <v>1239</v>
      </c>
      <c r="D136" s="740" t="s">
        <v>1377</v>
      </c>
      <c r="E136" s="552">
        <v>0</v>
      </c>
      <c r="F136" s="552">
        <v>0</v>
      </c>
      <c r="G136" s="552"/>
    </row>
    <row r="137" spans="2:7" s="419" customFormat="1" ht="15.75" hidden="1" thickBot="1" x14ac:dyDescent="0.25">
      <c r="B137" s="377">
        <v>22040204</v>
      </c>
      <c r="C137" s="378" t="s">
        <v>1240</v>
      </c>
      <c r="D137" s="740" t="s">
        <v>1378</v>
      </c>
      <c r="E137" s="552">
        <v>0</v>
      </c>
      <c r="F137" s="552">
        <v>0</v>
      </c>
      <c r="G137" s="552"/>
    </row>
    <row r="138" spans="2:7" ht="15.75" hidden="1" thickBot="1" x14ac:dyDescent="0.3">
      <c r="B138" s="384"/>
      <c r="C138" s="385" t="s">
        <v>1241</v>
      </c>
      <c r="D138" s="741">
        <v>0</v>
      </c>
      <c r="E138" s="560">
        <f>SUM(E136:E137)</f>
        <v>0</v>
      </c>
      <c r="F138" s="560">
        <v>0</v>
      </c>
      <c r="G138" s="560"/>
    </row>
    <row r="139" spans="2:7" ht="15.75" hidden="1" thickBot="1" x14ac:dyDescent="0.3">
      <c r="B139" s="373">
        <v>22050000</v>
      </c>
      <c r="C139" s="374" t="s">
        <v>1242</v>
      </c>
      <c r="D139" s="742"/>
      <c r="E139" s="549"/>
      <c r="F139" s="549"/>
      <c r="G139" s="549"/>
    </row>
    <row r="140" spans="2:7" s="419" customFormat="1" ht="15.75" hidden="1" thickBot="1" x14ac:dyDescent="0.3">
      <c r="B140" s="373">
        <v>22050100</v>
      </c>
      <c r="C140" s="374" t="s">
        <v>80</v>
      </c>
      <c r="D140" s="742"/>
      <c r="E140" s="549"/>
      <c r="F140" s="549"/>
      <c r="G140" s="549"/>
    </row>
    <row r="141" spans="2:7" s="419" customFormat="1" ht="15.75" hidden="1" thickBot="1" x14ac:dyDescent="0.25">
      <c r="B141" s="377">
        <v>22050101</v>
      </c>
      <c r="C141" s="378" t="s">
        <v>1243</v>
      </c>
      <c r="D141" s="740" t="s">
        <v>1379</v>
      </c>
      <c r="E141" s="552">
        <v>0</v>
      </c>
      <c r="F141" s="552">
        <v>0</v>
      </c>
      <c r="G141" s="552"/>
    </row>
    <row r="142" spans="2:7" s="419" customFormat="1" ht="15.75" hidden="1" thickBot="1" x14ac:dyDescent="0.25">
      <c r="B142" s="377">
        <v>22050102</v>
      </c>
      <c r="C142" s="378" t="s">
        <v>1244</v>
      </c>
      <c r="D142" s="740" t="s">
        <v>1380</v>
      </c>
      <c r="E142" s="552">
        <v>0</v>
      </c>
      <c r="F142" s="552">
        <v>0</v>
      </c>
      <c r="G142" s="552"/>
    </row>
    <row r="143" spans="2:7" ht="15.75" hidden="1" thickBot="1" x14ac:dyDescent="0.3">
      <c r="B143" s="377">
        <v>22050104</v>
      </c>
      <c r="C143" s="378" t="s">
        <v>1245</v>
      </c>
      <c r="D143" s="740" t="s">
        <v>1381</v>
      </c>
      <c r="E143" s="552">
        <v>0</v>
      </c>
      <c r="F143" s="552">
        <v>0</v>
      </c>
      <c r="G143" s="552"/>
    </row>
    <row r="144" spans="2:7" ht="15.75" hidden="1" thickBot="1" x14ac:dyDescent="0.3">
      <c r="B144" s="377">
        <v>22050105</v>
      </c>
      <c r="C144" s="378" t="s">
        <v>1246</v>
      </c>
      <c r="D144" s="740" t="s">
        <v>1382</v>
      </c>
      <c r="E144" s="552">
        <v>0</v>
      </c>
      <c r="F144" s="552">
        <v>0</v>
      </c>
      <c r="G144" s="552"/>
    </row>
    <row r="145" spans="2:7" ht="15.75" hidden="1" thickBot="1" x14ac:dyDescent="0.3">
      <c r="B145" s="377">
        <v>22050106</v>
      </c>
      <c r="C145" s="378" t="s">
        <v>1247</v>
      </c>
      <c r="D145" s="740" t="s">
        <v>1383</v>
      </c>
      <c r="E145" s="552">
        <v>0</v>
      </c>
      <c r="F145" s="552">
        <v>0</v>
      </c>
      <c r="G145" s="552"/>
    </row>
    <row r="146" spans="2:7" ht="15.75" hidden="1" thickBot="1" x14ac:dyDescent="0.3">
      <c r="B146" s="377">
        <v>22050107</v>
      </c>
      <c r="C146" s="378" t="s">
        <v>1248</v>
      </c>
      <c r="D146" s="740" t="s">
        <v>1384</v>
      </c>
      <c r="E146" s="552">
        <v>0</v>
      </c>
      <c r="F146" s="552">
        <v>0</v>
      </c>
      <c r="G146" s="552"/>
    </row>
    <row r="147" spans="2:7" ht="15.75" hidden="1" thickBot="1" x14ac:dyDescent="0.3">
      <c r="B147" s="377">
        <v>22050108</v>
      </c>
      <c r="C147" s="378" t="s">
        <v>1249</v>
      </c>
      <c r="D147" s="740" t="s">
        <v>1385</v>
      </c>
      <c r="E147" s="552">
        <v>0</v>
      </c>
      <c r="F147" s="552">
        <v>0</v>
      </c>
      <c r="G147" s="552"/>
    </row>
    <row r="148" spans="2:7" ht="15.75" hidden="1" thickBot="1" x14ac:dyDescent="0.3">
      <c r="B148" s="384"/>
      <c r="C148" s="385" t="s">
        <v>1250</v>
      </c>
      <c r="D148" s="741">
        <v>0</v>
      </c>
      <c r="E148" s="560">
        <f>SUM(E141:E147)</f>
        <v>0</v>
      </c>
      <c r="F148" s="560">
        <v>0</v>
      </c>
      <c r="G148" s="560"/>
    </row>
    <row r="149" spans="2:7" ht="15.75" hidden="1" thickBot="1" x14ac:dyDescent="0.3">
      <c r="B149" s="373">
        <v>22050200</v>
      </c>
      <c r="C149" s="374" t="s">
        <v>82</v>
      </c>
      <c r="D149" s="740"/>
      <c r="E149" s="552"/>
      <c r="F149" s="552"/>
      <c r="G149" s="552"/>
    </row>
    <row r="150" spans="2:7" ht="15.75" hidden="1" thickBot="1" x14ac:dyDescent="0.3">
      <c r="B150" s="377">
        <v>22050201</v>
      </c>
      <c r="C150" s="378" t="s">
        <v>82</v>
      </c>
      <c r="D150" s="740" t="s">
        <v>1386</v>
      </c>
      <c r="E150" s="552">
        <v>0</v>
      </c>
      <c r="F150" s="552">
        <v>0</v>
      </c>
      <c r="G150" s="552"/>
    </row>
    <row r="151" spans="2:7" s="419" customFormat="1" ht="15.75" hidden="1" thickBot="1" x14ac:dyDescent="0.3">
      <c r="B151" s="384"/>
      <c r="C151" s="385" t="s">
        <v>1251</v>
      </c>
      <c r="D151" s="741">
        <v>0</v>
      </c>
      <c r="E151" s="560">
        <f>SUM(E150)</f>
        <v>0</v>
      </c>
      <c r="F151" s="560">
        <v>0</v>
      </c>
      <c r="G151" s="560"/>
    </row>
    <row r="152" spans="2:7" ht="15.75" hidden="1" thickBot="1" x14ac:dyDescent="0.3">
      <c r="B152" s="373">
        <v>22070000</v>
      </c>
      <c r="C152" s="374" t="s">
        <v>1252</v>
      </c>
      <c r="D152" s="742"/>
      <c r="E152" s="549"/>
      <c r="F152" s="549"/>
      <c r="G152" s="549"/>
    </row>
    <row r="153" spans="2:7" s="419" customFormat="1" ht="15.75" hidden="1" thickBot="1" x14ac:dyDescent="0.3">
      <c r="B153" s="373">
        <v>22070100</v>
      </c>
      <c r="C153" s="374" t="s">
        <v>84</v>
      </c>
      <c r="D153" s="742"/>
      <c r="E153" s="549"/>
      <c r="F153" s="549"/>
      <c r="G153" s="549"/>
    </row>
    <row r="154" spans="2:7" s="419" customFormat="1" ht="15.75" hidden="1" thickBot="1" x14ac:dyDescent="0.25">
      <c r="B154" s="377">
        <v>22070101</v>
      </c>
      <c r="C154" s="378" t="s">
        <v>1253</v>
      </c>
      <c r="D154" s="740" t="s">
        <v>1387</v>
      </c>
      <c r="E154" s="552">
        <v>0</v>
      </c>
      <c r="F154" s="552">
        <v>0</v>
      </c>
      <c r="G154" s="552"/>
    </row>
    <row r="155" spans="2:7" s="419" customFormat="1" ht="15.75" hidden="1" thickBot="1" x14ac:dyDescent="0.25">
      <c r="B155" s="377">
        <v>22070102</v>
      </c>
      <c r="C155" s="378" t="s">
        <v>1254</v>
      </c>
      <c r="D155" s="740" t="s">
        <v>1388</v>
      </c>
      <c r="E155" s="552">
        <v>0</v>
      </c>
      <c r="F155" s="552">
        <v>0</v>
      </c>
      <c r="G155" s="552"/>
    </row>
    <row r="156" spans="2:7" s="419" customFormat="1" ht="15.75" hidden="1" thickBot="1" x14ac:dyDescent="0.25">
      <c r="B156" s="377">
        <v>22070103</v>
      </c>
      <c r="C156" s="378" t="s">
        <v>1255</v>
      </c>
      <c r="D156" s="740" t="s">
        <v>1389</v>
      </c>
      <c r="E156" s="552">
        <v>0</v>
      </c>
      <c r="F156" s="552">
        <v>0</v>
      </c>
      <c r="G156" s="552"/>
    </row>
    <row r="157" spans="2:7" s="419" customFormat="1" ht="15.75" hidden="1" thickBot="1" x14ac:dyDescent="0.25">
      <c r="B157" s="377">
        <v>22070104</v>
      </c>
      <c r="C157" s="378" t="s">
        <v>1256</v>
      </c>
      <c r="D157" s="740" t="s">
        <v>1390</v>
      </c>
      <c r="E157" s="552">
        <v>0</v>
      </c>
      <c r="F157" s="552">
        <v>0</v>
      </c>
      <c r="G157" s="552"/>
    </row>
    <row r="158" spans="2:7" ht="15.75" hidden="1" thickBot="1" x14ac:dyDescent="0.3">
      <c r="B158" s="384"/>
      <c r="C158" s="385" t="s">
        <v>1257</v>
      </c>
      <c r="D158" s="741">
        <v>0</v>
      </c>
      <c r="E158" s="560">
        <f>SUM(E154:E157)</f>
        <v>0</v>
      </c>
      <c r="F158" s="560">
        <v>0</v>
      </c>
      <c r="G158" s="560"/>
    </row>
    <row r="159" spans="2:7" ht="15.75" hidden="1" thickBot="1" x14ac:dyDescent="0.3">
      <c r="B159" s="373">
        <v>22080000</v>
      </c>
      <c r="C159" s="374" t="s">
        <v>86</v>
      </c>
      <c r="D159" s="742"/>
      <c r="E159" s="549"/>
      <c r="F159" s="549"/>
      <c r="G159" s="549"/>
    </row>
    <row r="160" spans="2:7" ht="15.75" hidden="1" thickBot="1" x14ac:dyDescent="0.3">
      <c r="B160" s="373">
        <v>22080100</v>
      </c>
      <c r="C160" s="374" t="s">
        <v>86</v>
      </c>
      <c r="D160" s="742"/>
      <c r="E160" s="549"/>
      <c r="F160" s="549"/>
      <c r="G160" s="549"/>
    </row>
    <row r="161" spans="2:7" s="419" customFormat="1" ht="15.75" hidden="1" thickBot="1" x14ac:dyDescent="0.25">
      <c r="B161" s="377">
        <v>22080101</v>
      </c>
      <c r="C161" s="378" t="s">
        <v>1258</v>
      </c>
      <c r="D161" s="740" t="s">
        <v>1391</v>
      </c>
      <c r="E161" s="552">
        <v>0</v>
      </c>
      <c r="F161" s="552">
        <v>0</v>
      </c>
      <c r="G161" s="552"/>
    </row>
    <row r="162" spans="2:7" s="419" customFormat="1" ht="15.75" hidden="1" thickBot="1" x14ac:dyDescent="0.25">
      <c r="B162" s="377">
        <v>22080102</v>
      </c>
      <c r="C162" s="378" t="s">
        <v>1259</v>
      </c>
      <c r="D162" s="740" t="s">
        <v>1392</v>
      </c>
      <c r="E162" s="552">
        <v>0</v>
      </c>
      <c r="F162" s="552">
        <v>0</v>
      </c>
      <c r="G162" s="552"/>
    </row>
    <row r="163" spans="2:7" ht="15.75" hidden="1" thickBot="1" x14ac:dyDescent="0.3">
      <c r="B163" s="384"/>
      <c r="C163" s="385" t="s">
        <v>1260</v>
      </c>
      <c r="D163" s="741">
        <v>0</v>
      </c>
      <c r="E163" s="560">
        <f>SUM(E161:E162)</f>
        <v>0</v>
      </c>
      <c r="F163" s="560">
        <v>0</v>
      </c>
      <c r="G163" s="560"/>
    </row>
    <row r="164" spans="2:7" ht="15.75" hidden="1" thickBot="1" x14ac:dyDescent="0.3">
      <c r="B164" s="373">
        <v>23000000</v>
      </c>
      <c r="C164" s="374" t="s">
        <v>1261</v>
      </c>
      <c r="D164" s="742"/>
      <c r="E164" s="549"/>
      <c r="F164" s="549"/>
      <c r="G164" s="549"/>
    </row>
    <row r="165" spans="2:7" ht="15.75" hidden="1" thickBot="1" x14ac:dyDescent="0.3">
      <c r="B165" s="373">
        <v>23040000</v>
      </c>
      <c r="C165" s="374" t="s">
        <v>1261</v>
      </c>
      <c r="D165" s="742"/>
      <c r="E165" s="549"/>
      <c r="F165" s="549"/>
      <c r="G165" s="549"/>
    </row>
    <row r="166" spans="2:7" s="419" customFormat="1" ht="15.75" hidden="1" thickBot="1" x14ac:dyDescent="0.3">
      <c r="B166" s="373">
        <v>23040100</v>
      </c>
      <c r="C166" s="374" t="s">
        <v>88</v>
      </c>
      <c r="D166" s="742"/>
      <c r="E166" s="549"/>
      <c r="F166" s="549"/>
      <c r="G166" s="549"/>
    </row>
    <row r="167" spans="2:7" s="419" customFormat="1" ht="15.75" hidden="1" thickBot="1" x14ac:dyDescent="0.25">
      <c r="B167" s="377">
        <v>23040101</v>
      </c>
      <c r="C167" s="378" t="s">
        <v>1262</v>
      </c>
      <c r="D167" s="740" t="s">
        <v>1393</v>
      </c>
      <c r="E167" s="552">
        <v>0</v>
      </c>
      <c r="F167" s="552">
        <v>0</v>
      </c>
      <c r="G167" s="552"/>
    </row>
    <row r="168" spans="2:7" ht="15.75" hidden="1" thickBot="1" x14ac:dyDescent="0.3">
      <c r="B168" s="377">
        <v>23040102</v>
      </c>
      <c r="C168" s="378" t="s">
        <v>1263</v>
      </c>
      <c r="D168" s="740" t="s">
        <v>1394</v>
      </c>
      <c r="E168" s="552">
        <v>0</v>
      </c>
      <c r="F168" s="552">
        <v>0</v>
      </c>
      <c r="G168" s="552"/>
    </row>
    <row r="169" spans="2:7" ht="15.75" hidden="1" thickBot="1" x14ac:dyDescent="0.3">
      <c r="B169" s="377">
        <v>23040103</v>
      </c>
      <c r="C169" s="378" t="s">
        <v>1264</v>
      </c>
      <c r="D169" s="740" t="s">
        <v>1395</v>
      </c>
      <c r="E169" s="552">
        <v>0</v>
      </c>
      <c r="F169" s="552">
        <v>0</v>
      </c>
      <c r="G169" s="552"/>
    </row>
    <row r="170" spans="2:7" s="419" customFormat="1" ht="15.75" hidden="1" thickBot="1" x14ac:dyDescent="0.25">
      <c r="B170" s="377">
        <v>23040104</v>
      </c>
      <c r="C170" s="378" t="s">
        <v>1265</v>
      </c>
      <c r="D170" s="740" t="s">
        <v>1396</v>
      </c>
      <c r="E170" s="552">
        <v>0</v>
      </c>
      <c r="F170" s="552">
        <v>0</v>
      </c>
      <c r="G170" s="552"/>
    </row>
    <row r="171" spans="2:7" ht="15.75" hidden="1" thickBot="1" x14ac:dyDescent="0.3">
      <c r="B171" s="377">
        <v>23040105</v>
      </c>
      <c r="C171" s="378" t="s">
        <v>1266</v>
      </c>
      <c r="D171" s="740" t="s">
        <v>1397</v>
      </c>
      <c r="E171" s="552">
        <v>0</v>
      </c>
      <c r="F171" s="552">
        <v>0</v>
      </c>
      <c r="G171" s="552"/>
    </row>
    <row r="172" spans="2:7" ht="15.75" hidden="1" thickBot="1" x14ac:dyDescent="0.3">
      <c r="B172" s="384"/>
      <c r="C172" s="385" t="s">
        <v>1267</v>
      </c>
      <c r="D172" s="741">
        <v>0</v>
      </c>
      <c r="E172" s="560">
        <f>SUM(E167:E171)</f>
        <v>0</v>
      </c>
      <c r="F172" s="560">
        <v>0</v>
      </c>
      <c r="G172" s="560"/>
    </row>
    <row r="173" spans="2:7" ht="15.75" hidden="1" thickBot="1" x14ac:dyDescent="0.3">
      <c r="B173" s="373">
        <v>23050000</v>
      </c>
      <c r="C173" s="374" t="s">
        <v>1407</v>
      </c>
      <c r="D173" s="742"/>
      <c r="E173" s="549"/>
      <c r="F173" s="549"/>
      <c r="G173" s="549"/>
    </row>
    <row r="174" spans="2:7" ht="15.75" hidden="1" thickBot="1" x14ac:dyDescent="0.3">
      <c r="B174" s="373">
        <v>23050100</v>
      </c>
      <c r="C174" s="374" t="s">
        <v>1407</v>
      </c>
      <c r="D174" s="742"/>
      <c r="E174" s="549"/>
      <c r="F174" s="549"/>
      <c r="G174" s="549"/>
    </row>
    <row r="175" spans="2:7" s="419" customFormat="1" ht="15.75" hidden="1" thickBot="1" x14ac:dyDescent="0.25">
      <c r="B175" s="377">
        <v>23050101</v>
      </c>
      <c r="C175" s="378" t="s">
        <v>1276</v>
      </c>
      <c r="D175" s="740" t="s">
        <v>1398</v>
      </c>
      <c r="E175" s="552">
        <v>0</v>
      </c>
      <c r="F175" s="552">
        <v>0</v>
      </c>
      <c r="G175" s="552"/>
    </row>
    <row r="176" spans="2:7" s="419" customFormat="1" ht="15.75" hidden="1" thickBot="1" x14ac:dyDescent="0.25">
      <c r="B176" s="377">
        <v>23050102</v>
      </c>
      <c r="C176" s="378" t="s">
        <v>1269</v>
      </c>
      <c r="D176" s="740" t="s">
        <v>1399</v>
      </c>
      <c r="E176" s="552">
        <v>0</v>
      </c>
      <c r="F176" s="552">
        <v>0</v>
      </c>
      <c r="G176" s="552"/>
    </row>
    <row r="177" spans="2:7" ht="15.75" hidden="1" thickBot="1" x14ac:dyDescent="0.3">
      <c r="B177" s="377">
        <v>23050103</v>
      </c>
      <c r="C177" s="378" t="s">
        <v>1270</v>
      </c>
      <c r="D177" s="740" t="s">
        <v>1400</v>
      </c>
      <c r="E177" s="552">
        <v>0</v>
      </c>
      <c r="F177" s="552">
        <v>0</v>
      </c>
      <c r="G177" s="552"/>
    </row>
    <row r="178" spans="2:7" ht="15.75" hidden="1" thickBot="1" x14ac:dyDescent="0.3">
      <c r="B178" s="377">
        <v>23050104</v>
      </c>
      <c r="C178" s="378" t="s">
        <v>1271</v>
      </c>
      <c r="D178" s="740" t="s">
        <v>1401</v>
      </c>
      <c r="E178" s="552">
        <v>0</v>
      </c>
      <c r="F178" s="552">
        <v>0</v>
      </c>
      <c r="G178" s="552"/>
    </row>
    <row r="179" spans="2:7" ht="15.75" hidden="1" thickBot="1" x14ac:dyDescent="0.3">
      <c r="B179" s="377">
        <v>23050105</v>
      </c>
      <c r="C179" s="378" t="s">
        <v>1215</v>
      </c>
      <c r="D179" s="740" t="s">
        <v>1402</v>
      </c>
      <c r="E179" s="552">
        <v>0</v>
      </c>
      <c r="F179" s="552">
        <v>0</v>
      </c>
      <c r="G179" s="552"/>
    </row>
    <row r="180" spans="2:7" ht="15.75" hidden="1" thickBot="1" x14ac:dyDescent="0.3">
      <c r="B180" s="384"/>
      <c r="C180" s="385" t="s">
        <v>1272</v>
      </c>
      <c r="D180" s="741"/>
      <c r="E180" s="560">
        <f>SUM(E175:E179)</f>
        <v>0</v>
      </c>
      <c r="F180" s="560">
        <v>0</v>
      </c>
      <c r="G180" s="560"/>
    </row>
    <row r="181" spans="2:7" ht="19.5" thickBot="1" x14ac:dyDescent="0.35">
      <c r="B181" s="398"/>
      <c r="C181" s="399" t="s">
        <v>1273</v>
      </c>
      <c r="D181" s="399"/>
      <c r="E181" s="572">
        <f>E180+E172+E163+E158+E151+E148+E138+E134+E124+E113+E97+E88+E80+E69+E60+E56+E41+E26+E14</f>
        <v>640000000</v>
      </c>
      <c r="F181" s="572">
        <f>F180+F172+F163+F158+F151+F148+F138+F134+F124+F113+F97+F88+F80+F69+F60+F56+F41+F26+F14</f>
        <v>2059927660</v>
      </c>
      <c r="G181" s="572"/>
    </row>
    <row r="182" spans="2:7" x14ac:dyDescent="0.25">
      <c r="B182" s="420"/>
      <c r="C182" s="758"/>
      <c r="D182" s="404"/>
      <c r="E182" s="404"/>
      <c r="F182" s="404"/>
    </row>
  </sheetData>
  <mergeCells count="5">
    <mergeCell ref="B1:F1"/>
    <mergeCell ref="B2:F2"/>
    <mergeCell ref="B4:F4"/>
    <mergeCell ref="B5:B6"/>
    <mergeCell ref="C5:C6"/>
  </mergeCells>
  <pageMargins left="0.98" right="0.3" top="0.37" bottom="0.36" header="0.17" footer="0.17"/>
  <pageSetup paperSize="9" scale="63" fitToHeight="0" orientation="portrait" r:id="rId1"/>
  <headerFooter>
    <oddFooter>&amp;C&amp;"Rockwell,Bold"&amp;14&amp;P</oddFooter>
  </headerFooter>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B1:G181"/>
  <sheetViews>
    <sheetView view="pageBreakPreview" zoomScale="84" zoomScaleSheetLayoutView="84" workbookViewId="0">
      <pane xSplit="2" ySplit="6" topLeftCell="C97" activePane="bottomRight" state="frozen"/>
      <selection activeCell="J5" sqref="J5"/>
      <selection pane="topRight" activeCell="J5" sqref="J5"/>
      <selection pane="bottomLeft" activeCell="J5" sqref="J5"/>
      <selection pane="bottomRight" activeCell="J5" sqref="J5"/>
    </sheetView>
  </sheetViews>
  <sheetFormatPr defaultRowHeight="14.25" x14ac:dyDescent="0.2"/>
  <cols>
    <col min="1" max="1" width="22.7109375" style="338" customWidth="1"/>
    <col min="2" max="2" width="13.7109375" style="338" customWidth="1"/>
    <col min="3" max="3" width="50.85546875" style="338" customWidth="1"/>
    <col min="4" max="4" width="105.7109375" style="338" hidden="1" customWidth="1"/>
    <col min="5" max="6" width="15.7109375" style="338" customWidth="1"/>
    <col min="7" max="7" width="16.140625" style="338" customWidth="1"/>
    <col min="8" max="16384" width="9.140625" style="338"/>
  </cols>
  <sheetData>
    <row r="1" spans="2:7" ht="31.5" x14ac:dyDescent="0.5">
      <c r="B1" s="1001" t="s">
        <v>0</v>
      </c>
      <c r="C1" s="1001"/>
      <c r="D1" s="1001"/>
      <c r="E1" s="1001"/>
      <c r="F1" s="1001"/>
    </row>
    <row r="2" spans="2:7" ht="36" x14ac:dyDescent="0.55000000000000004">
      <c r="B2" s="1002" t="s">
        <v>1079</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25">
      <c r="B6" s="992"/>
      <c r="C6" s="992"/>
      <c r="D6" s="427"/>
      <c r="E6" s="366" t="s">
        <v>5</v>
      </c>
      <c r="F6" s="367" t="s">
        <v>5</v>
      </c>
      <c r="G6" s="367" t="s">
        <v>5</v>
      </c>
    </row>
    <row r="7" spans="2:7" ht="18.75" x14ac:dyDescent="0.3">
      <c r="B7" s="717">
        <v>22000000</v>
      </c>
      <c r="C7" s="718" t="s">
        <v>1121</v>
      </c>
      <c r="D7" s="735"/>
      <c r="E7" s="736"/>
      <c r="F7" s="737"/>
      <c r="G7" s="737"/>
    </row>
    <row r="8" spans="2:7" ht="15" x14ac:dyDescent="0.25">
      <c r="B8" s="368">
        <v>22020000</v>
      </c>
      <c r="C8" s="369" t="s">
        <v>1122</v>
      </c>
      <c r="D8" s="738"/>
      <c r="E8" s="562"/>
      <c r="F8" s="563"/>
      <c r="G8" s="563"/>
    </row>
    <row r="9" spans="2:7" ht="15" x14ac:dyDescent="0.25">
      <c r="B9" s="373">
        <v>22020100</v>
      </c>
      <c r="C9" s="374" t="s">
        <v>54</v>
      </c>
      <c r="D9" s="739"/>
      <c r="E9" s="548"/>
      <c r="F9" s="549"/>
      <c r="G9" s="549"/>
    </row>
    <row r="10" spans="2:7" x14ac:dyDescent="0.2">
      <c r="B10" s="377">
        <v>22020101</v>
      </c>
      <c r="C10" s="378" t="s">
        <v>1123</v>
      </c>
      <c r="D10" s="740" t="str">
        <f>B10&amp;" - "&amp;C10</f>
        <v>22020101 - LOCAL TRAVEL &amp; TRANSPORT: TRAINING</v>
      </c>
      <c r="E10" s="551">
        <v>2142860</v>
      </c>
      <c r="F10" s="552">
        <v>5000000</v>
      </c>
      <c r="G10" s="552"/>
    </row>
    <row r="11" spans="2:7" ht="15" thickBot="1" x14ac:dyDescent="0.25">
      <c r="B11" s="377">
        <v>22020102</v>
      </c>
      <c r="C11" s="378" t="s">
        <v>1124</v>
      </c>
      <c r="D11" s="740" t="str">
        <f>B11&amp;" - "&amp;C11</f>
        <v>22020102 - LOCAL TRAVEL &amp; TRANSPORT: OTHERS</v>
      </c>
      <c r="E11" s="551">
        <v>4285710</v>
      </c>
      <c r="F11" s="552">
        <v>10000000</v>
      </c>
      <c r="G11" s="552"/>
    </row>
    <row r="12" spans="2:7" ht="15" hidden="1" customHeight="1" thickBot="1" x14ac:dyDescent="0.25">
      <c r="B12" s="377">
        <v>22020103</v>
      </c>
      <c r="C12" s="378" t="s">
        <v>1125</v>
      </c>
      <c r="D12" s="740" t="str">
        <f>B12&amp;" - "&amp;C12</f>
        <v>22020103 - INTERNATIONAL TRAVEL &amp; TRANSPORT: TRAINING</v>
      </c>
      <c r="E12" s="551"/>
      <c r="F12" s="552">
        <v>0</v>
      </c>
      <c r="G12" s="552"/>
    </row>
    <row r="13" spans="2:7" ht="15" hidden="1" customHeight="1" thickBot="1" x14ac:dyDescent="0.25">
      <c r="B13" s="377">
        <v>22020104</v>
      </c>
      <c r="C13" s="378" t="s">
        <v>1126</v>
      </c>
      <c r="D13" s="740" t="str">
        <f>B13&amp;" - "&amp;C13</f>
        <v>22020104 - INTERNATIONAL TRAVEL &amp; TRANSPORT: OTHERS</v>
      </c>
      <c r="E13" s="551"/>
      <c r="F13" s="552">
        <v>0</v>
      </c>
      <c r="G13" s="552"/>
    </row>
    <row r="14" spans="2:7" ht="15.75" thickBot="1" x14ac:dyDescent="0.3">
      <c r="B14" s="384"/>
      <c r="C14" s="385" t="s">
        <v>1127</v>
      </c>
      <c r="D14" s="741">
        <f>SUM(D10:D13)</f>
        <v>0</v>
      </c>
      <c r="E14" s="559">
        <f>SUM(E10:E13)</f>
        <v>6428570</v>
      </c>
      <c r="F14" s="559">
        <f>SUM(F10:F13)</f>
        <v>15000000</v>
      </c>
      <c r="G14" s="559"/>
    </row>
    <row r="15" spans="2:7" ht="15" x14ac:dyDescent="0.25">
      <c r="B15" s="373">
        <v>22020200</v>
      </c>
      <c r="C15" s="374" t="s">
        <v>56</v>
      </c>
      <c r="D15" s="742"/>
      <c r="E15" s="548"/>
      <c r="F15" s="549"/>
      <c r="G15" s="549"/>
    </row>
    <row r="16" spans="2:7" ht="14.25" hidden="1" customHeight="1" x14ac:dyDescent="0.2">
      <c r="B16" s="377">
        <v>22020201</v>
      </c>
      <c r="C16" s="378" t="s">
        <v>1128</v>
      </c>
      <c r="D16" s="740" t="str">
        <f t="shared" ref="D16:D25" si="0">B16&amp;" - "&amp;C16</f>
        <v>22020201 - ELECTRICITY CHARGES</v>
      </c>
      <c r="E16" s="551"/>
      <c r="F16" s="552">
        <v>0</v>
      </c>
      <c r="G16" s="552"/>
    </row>
    <row r="17" spans="2:7" ht="15" thickBot="1" x14ac:dyDescent="0.25">
      <c r="B17" s="377">
        <v>22020202</v>
      </c>
      <c r="C17" s="378" t="s">
        <v>1129</v>
      </c>
      <c r="D17" s="740" t="str">
        <f t="shared" si="0"/>
        <v>22020202 - TELEPHONE CHARGES</v>
      </c>
      <c r="E17" s="551">
        <v>642860</v>
      </c>
      <c r="F17" s="552">
        <v>500000</v>
      </c>
      <c r="G17" s="552"/>
    </row>
    <row r="18" spans="2:7" ht="15" hidden="1" customHeight="1" thickBot="1" x14ac:dyDescent="0.25">
      <c r="B18" s="377">
        <v>22020203</v>
      </c>
      <c r="C18" s="378" t="s">
        <v>1130</v>
      </c>
      <c r="D18" s="740" t="str">
        <f t="shared" si="0"/>
        <v>22020203 - INTERNET ACCESS CHARGES</v>
      </c>
      <c r="E18" s="551"/>
      <c r="F18" s="552">
        <v>0</v>
      </c>
      <c r="G18" s="552"/>
    </row>
    <row r="19" spans="2:7" ht="15" hidden="1" customHeight="1" thickBot="1" x14ac:dyDescent="0.25">
      <c r="B19" s="377">
        <v>22020204</v>
      </c>
      <c r="C19" s="378" t="s">
        <v>1131</v>
      </c>
      <c r="D19" s="740" t="str">
        <f t="shared" si="0"/>
        <v>22020204 - SATELLITE BROADCASTING ACCESS CHARGES</v>
      </c>
      <c r="E19" s="551"/>
      <c r="F19" s="552">
        <v>0</v>
      </c>
      <c r="G19" s="552"/>
    </row>
    <row r="20" spans="2:7" ht="15" hidden="1" customHeight="1" thickBot="1" x14ac:dyDescent="0.25">
      <c r="B20" s="377">
        <v>22020205</v>
      </c>
      <c r="C20" s="378" t="s">
        <v>1132</v>
      </c>
      <c r="D20" s="740" t="str">
        <f t="shared" si="0"/>
        <v>22020205 - WATER RATES</v>
      </c>
      <c r="E20" s="551"/>
      <c r="F20" s="552">
        <v>0</v>
      </c>
      <c r="G20" s="552"/>
    </row>
    <row r="21" spans="2:7" ht="15" hidden="1" customHeight="1" thickBot="1" x14ac:dyDescent="0.25">
      <c r="B21" s="377">
        <v>22020206</v>
      </c>
      <c r="C21" s="378" t="s">
        <v>1133</v>
      </c>
      <c r="D21" s="740" t="str">
        <f t="shared" si="0"/>
        <v>22020206 - SEWAGE CHARGES</v>
      </c>
      <c r="E21" s="551"/>
      <c r="F21" s="552">
        <v>0</v>
      </c>
      <c r="G21" s="552"/>
    </row>
    <row r="22" spans="2:7" ht="15" hidden="1" customHeight="1" thickBot="1" x14ac:dyDescent="0.25">
      <c r="B22" s="377">
        <v>22020207</v>
      </c>
      <c r="C22" s="378" t="s">
        <v>1134</v>
      </c>
      <c r="D22" s="740" t="str">
        <f t="shared" si="0"/>
        <v>22020207 - LEASED COMMUNICATION LINES(S)</v>
      </c>
      <c r="E22" s="551"/>
      <c r="F22" s="552">
        <v>0</v>
      </c>
      <c r="G22" s="552"/>
    </row>
    <row r="23" spans="2:7" ht="15" hidden="1" customHeight="1" thickBot="1" x14ac:dyDescent="0.25">
      <c r="B23" s="377">
        <v>22020208</v>
      </c>
      <c r="C23" s="378" t="s">
        <v>1135</v>
      </c>
      <c r="D23" s="740" t="str">
        <f t="shared" si="0"/>
        <v>22020208 - MULTI YEAR TARIFF ORDER</v>
      </c>
      <c r="E23" s="551"/>
      <c r="F23" s="552">
        <v>0</v>
      </c>
      <c r="G23" s="552"/>
    </row>
    <row r="24" spans="2:7" ht="15" hidden="1" customHeight="1" thickBot="1" x14ac:dyDescent="0.25">
      <c r="B24" s="377">
        <v>22020209</v>
      </c>
      <c r="C24" s="378" t="s">
        <v>1136</v>
      </c>
      <c r="D24" s="740" t="str">
        <f t="shared" si="0"/>
        <v>22020209 - INTERACTIVE LEARNING NETWORK</v>
      </c>
      <c r="E24" s="551"/>
      <c r="F24" s="552">
        <v>0</v>
      </c>
      <c r="G24" s="552"/>
    </row>
    <row r="25" spans="2:7" ht="15" hidden="1" customHeight="1" thickBot="1" x14ac:dyDescent="0.25">
      <c r="B25" s="377">
        <v>22020210</v>
      </c>
      <c r="C25" s="378" t="s">
        <v>1137</v>
      </c>
      <c r="D25" s="740" t="str">
        <f t="shared" si="0"/>
        <v xml:space="preserve">22020210 - SOFTWARE CHARGES/ LICENSE RENEWAL </v>
      </c>
      <c r="E25" s="551"/>
      <c r="F25" s="552">
        <v>0</v>
      </c>
      <c r="G25" s="552"/>
    </row>
    <row r="26" spans="2:7" ht="15.75" thickBot="1" x14ac:dyDescent="0.3">
      <c r="B26" s="384"/>
      <c r="C26" s="385" t="s">
        <v>1138</v>
      </c>
      <c r="D26" s="741">
        <f>SUM(D16:D25)</f>
        <v>0</v>
      </c>
      <c r="E26" s="560">
        <f>SUM(E16:E25)</f>
        <v>642860</v>
      </c>
      <c r="F26" s="560">
        <f>SUM(F16:F25)</f>
        <v>500000</v>
      </c>
      <c r="G26" s="560"/>
    </row>
    <row r="27" spans="2:7" ht="15" x14ac:dyDescent="0.25">
      <c r="B27" s="373">
        <v>22020300</v>
      </c>
      <c r="C27" s="374" t="s">
        <v>58</v>
      </c>
      <c r="D27" s="742"/>
      <c r="E27" s="548"/>
      <c r="F27" s="549"/>
      <c r="G27" s="549"/>
    </row>
    <row r="28" spans="2:7" x14ac:dyDescent="0.2">
      <c r="B28" s="377">
        <v>22020301</v>
      </c>
      <c r="C28" s="378" t="s">
        <v>1139</v>
      </c>
      <c r="D28" s="740" t="str">
        <f t="shared" ref="D28:D40" si="1">B28&amp;" - "&amp;C28</f>
        <v>22020301 - OFFICE STATIONERIES / COMPUTER CONSUMABLES</v>
      </c>
      <c r="E28" s="551">
        <v>1229940</v>
      </c>
      <c r="F28" s="552">
        <v>6500000</v>
      </c>
      <c r="G28" s="552"/>
    </row>
    <row r="29" spans="2:7" ht="14.25" hidden="1" customHeight="1" x14ac:dyDescent="0.2">
      <c r="B29" s="377">
        <v>22020302</v>
      </c>
      <c r="C29" s="378" t="s">
        <v>1140</v>
      </c>
      <c r="D29" s="740" t="str">
        <f t="shared" si="1"/>
        <v>22020302 - BOOKS</v>
      </c>
      <c r="E29" s="551"/>
      <c r="F29" s="552">
        <v>0</v>
      </c>
      <c r="G29" s="552"/>
    </row>
    <row r="30" spans="2:7" x14ac:dyDescent="0.2">
      <c r="B30" s="377">
        <v>22020303</v>
      </c>
      <c r="C30" s="378" t="s">
        <v>1141</v>
      </c>
      <c r="D30" s="740" t="str">
        <f t="shared" si="1"/>
        <v>22020303 - NEWSPAPERS</v>
      </c>
      <c r="E30" s="551">
        <v>128570</v>
      </c>
      <c r="F30" s="552">
        <v>300000</v>
      </c>
      <c r="G30" s="552"/>
    </row>
    <row r="31" spans="2:7" ht="14.25" hidden="1" customHeight="1" x14ac:dyDescent="0.2">
      <c r="B31" s="377">
        <v>22020304</v>
      </c>
      <c r="C31" s="378" t="s">
        <v>1142</v>
      </c>
      <c r="D31" s="740" t="str">
        <f t="shared" si="1"/>
        <v>22020304 - MAGAZINES &amp; PERIODICALS</v>
      </c>
      <c r="E31" s="551"/>
      <c r="F31" s="552">
        <v>0</v>
      </c>
      <c r="G31" s="552"/>
    </row>
    <row r="32" spans="2:7" x14ac:dyDescent="0.2">
      <c r="B32" s="377">
        <v>22020305</v>
      </c>
      <c r="C32" s="378" t="s">
        <v>1143</v>
      </c>
      <c r="D32" s="740" t="str">
        <f t="shared" si="1"/>
        <v>22020305 - PRINTING OF NON SECURITY DOCUMENTS</v>
      </c>
      <c r="E32" s="551">
        <v>428570</v>
      </c>
      <c r="F32" s="552">
        <v>1000000</v>
      </c>
      <c r="G32" s="552"/>
    </row>
    <row r="33" spans="2:7" x14ac:dyDescent="0.2">
      <c r="B33" s="377">
        <v>22020306</v>
      </c>
      <c r="C33" s="378" t="s">
        <v>1144</v>
      </c>
      <c r="D33" s="740" t="str">
        <f t="shared" si="1"/>
        <v>22020306 - PRINTING OF SECURITY DOCUMENTS</v>
      </c>
      <c r="E33" s="551">
        <v>2571430</v>
      </c>
      <c r="F33" s="552">
        <v>5500000</v>
      </c>
      <c r="G33" s="552"/>
    </row>
    <row r="34" spans="2:7" ht="14.25" hidden="1" customHeight="1" x14ac:dyDescent="0.2">
      <c r="B34" s="377">
        <v>22020307</v>
      </c>
      <c r="C34" s="378" t="s">
        <v>1145</v>
      </c>
      <c r="D34" s="740" t="str">
        <f t="shared" si="1"/>
        <v>22020307 - DRUGS/LABORATORY/MEDICAL SUPPLIES</v>
      </c>
      <c r="E34" s="551"/>
      <c r="F34" s="552">
        <v>0</v>
      </c>
      <c r="G34" s="552"/>
    </row>
    <row r="35" spans="2:7" ht="14.25" hidden="1" customHeight="1" x14ac:dyDescent="0.2">
      <c r="B35" s="377">
        <v>22020308</v>
      </c>
      <c r="C35" s="378" t="s">
        <v>1146</v>
      </c>
      <c r="D35" s="740" t="str">
        <f t="shared" si="1"/>
        <v>22020308 - FIELD &amp; CAMPING MATERIALS SUPPLIES</v>
      </c>
      <c r="E35" s="551"/>
      <c r="F35" s="552">
        <v>0</v>
      </c>
      <c r="G35" s="552"/>
    </row>
    <row r="36" spans="2:7" ht="14.25" hidden="1" customHeight="1" x14ac:dyDescent="0.2">
      <c r="B36" s="377">
        <v>22020309</v>
      </c>
      <c r="C36" s="378" t="s">
        <v>1147</v>
      </c>
      <c r="D36" s="740" t="str">
        <f t="shared" si="1"/>
        <v>22020309 - UNIFORMS &amp; OTHER CLOTHING</v>
      </c>
      <c r="E36" s="551"/>
      <c r="F36" s="552">
        <v>0</v>
      </c>
      <c r="G36" s="552"/>
    </row>
    <row r="37" spans="2:7" ht="14.25" hidden="1" customHeight="1" x14ac:dyDescent="0.2">
      <c r="B37" s="377">
        <v>22020310</v>
      </c>
      <c r="C37" s="378" t="s">
        <v>1148</v>
      </c>
      <c r="D37" s="740" t="str">
        <f t="shared" si="1"/>
        <v>22020310 - TEACHING AIDS / INSTRUCTION MATERIALS</v>
      </c>
      <c r="E37" s="551"/>
      <c r="F37" s="552">
        <v>0</v>
      </c>
      <c r="G37" s="552"/>
    </row>
    <row r="38" spans="2:7" ht="14.25" hidden="1" customHeight="1" x14ac:dyDescent="0.2">
      <c r="B38" s="377">
        <v>22020311</v>
      </c>
      <c r="C38" s="378" t="s">
        <v>1149</v>
      </c>
      <c r="D38" s="740" t="str">
        <f t="shared" si="1"/>
        <v>22020311 - FOOD STUFF / CATERING MATERIALS SUPPLIES</v>
      </c>
      <c r="E38" s="551"/>
      <c r="F38" s="552">
        <v>0</v>
      </c>
      <c r="G38" s="552"/>
    </row>
    <row r="39" spans="2:7" ht="15" thickBot="1" x14ac:dyDescent="0.25">
      <c r="B39" s="377">
        <v>22020312</v>
      </c>
      <c r="C39" s="378" t="s">
        <v>1150</v>
      </c>
      <c r="D39" s="740" t="str">
        <f t="shared" si="1"/>
        <v>22020312 - PRODUCTION, PUBLICATION AND CIRCULATION OF ANNUAL FINANCIAL STATEMENTS</v>
      </c>
      <c r="E39" s="551">
        <v>2584130</v>
      </c>
      <c r="F39" s="552">
        <v>7000000</v>
      </c>
      <c r="G39" s="552"/>
    </row>
    <row r="40" spans="2:7" ht="15" hidden="1" customHeight="1" thickBot="1" x14ac:dyDescent="0.25">
      <c r="B40" s="377">
        <v>22020313</v>
      </c>
      <c r="C40" s="378" t="s">
        <v>1151</v>
      </c>
      <c r="D40" s="740" t="str">
        <f t="shared" si="1"/>
        <v>22020313 - PRODUCTION OF REPORTS TO PUBLIC ACCOUNTS COMMITTEE</v>
      </c>
      <c r="E40" s="551"/>
      <c r="F40" s="552">
        <v>0</v>
      </c>
      <c r="G40" s="552"/>
    </row>
    <row r="41" spans="2:7" ht="15.75" thickBot="1" x14ac:dyDescent="0.3">
      <c r="B41" s="384"/>
      <c r="C41" s="385" t="s">
        <v>1152</v>
      </c>
      <c r="D41" s="741">
        <f>SUM(D28:D40)</f>
        <v>0</v>
      </c>
      <c r="E41" s="560">
        <f>SUM(E28:E40)</f>
        <v>6942640</v>
      </c>
      <c r="F41" s="560">
        <f>SUM(F28:F40)</f>
        <v>20300000</v>
      </c>
      <c r="G41" s="560"/>
    </row>
    <row r="42" spans="2:7" ht="15" x14ac:dyDescent="0.25">
      <c r="B42" s="373">
        <v>22020400</v>
      </c>
      <c r="C42" s="374" t="s">
        <v>60</v>
      </c>
      <c r="D42" s="742"/>
      <c r="E42" s="548"/>
      <c r="F42" s="549"/>
      <c r="G42" s="549"/>
    </row>
    <row r="43" spans="2:7" x14ac:dyDescent="0.2">
      <c r="B43" s="377">
        <v>22020401</v>
      </c>
      <c r="C43" s="378" t="s">
        <v>1153</v>
      </c>
      <c r="D43" s="740" t="str">
        <f t="shared" ref="D43:D55" si="2">B43&amp;" - "&amp;C43</f>
        <v>22020401 - MAINTENANCE OF MOTOR VEHICLE / TRANSPORT EQUIPMENT</v>
      </c>
      <c r="E43" s="551">
        <v>1500000</v>
      </c>
      <c r="F43" s="552">
        <v>3500000</v>
      </c>
      <c r="G43" s="552"/>
    </row>
    <row r="44" spans="2:7" x14ac:dyDescent="0.2">
      <c r="B44" s="377">
        <v>22020402</v>
      </c>
      <c r="C44" s="378" t="s">
        <v>1154</v>
      </c>
      <c r="D44" s="740" t="str">
        <f t="shared" si="2"/>
        <v xml:space="preserve">22020402 - MAINTENANCE OF OFFICE FURNITURE </v>
      </c>
      <c r="E44" s="551">
        <v>428570</v>
      </c>
      <c r="F44" s="552">
        <v>1000000</v>
      </c>
      <c r="G44" s="552"/>
    </row>
    <row r="45" spans="2:7" x14ac:dyDescent="0.2">
      <c r="B45" s="377">
        <v>22020403</v>
      </c>
      <c r="C45" s="378" t="s">
        <v>1155</v>
      </c>
      <c r="D45" s="740" t="str">
        <f t="shared" si="2"/>
        <v>22020403 - MAINTENANCE OF OFFICE BUILDING / RESIDENTIAL QTRS</v>
      </c>
      <c r="E45" s="551">
        <v>471430</v>
      </c>
      <c r="F45" s="552">
        <v>1000000</v>
      </c>
      <c r="G45" s="552"/>
    </row>
    <row r="46" spans="2:7" x14ac:dyDescent="0.2">
      <c r="B46" s="377">
        <v>22020404</v>
      </c>
      <c r="C46" s="378" t="s">
        <v>1156</v>
      </c>
      <c r="D46" s="740" t="str">
        <f t="shared" si="2"/>
        <v>22020404 - MAINTENANCE OF OFFICE / IT EQUIPMENTS</v>
      </c>
      <c r="E46" s="551">
        <v>942860</v>
      </c>
      <c r="F46" s="552">
        <v>2500000</v>
      </c>
      <c r="G46" s="552"/>
    </row>
    <row r="47" spans="2:7" x14ac:dyDescent="0.2">
      <c r="B47" s="377">
        <v>22020405</v>
      </c>
      <c r="C47" s="378" t="s">
        <v>1157</v>
      </c>
      <c r="D47" s="740" t="str">
        <f t="shared" si="2"/>
        <v>22020405 - MAINTENANCE OF PLANTS/GENERATORS</v>
      </c>
      <c r="E47" s="551">
        <v>642860</v>
      </c>
      <c r="F47" s="552">
        <v>1750000</v>
      </c>
      <c r="G47" s="552"/>
    </row>
    <row r="48" spans="2:7" ht="15" thickBot="1" x14ac:dyDescent="0.25">
      <c r="B48" s="377">
        <v>22020406</v>
      </c>
      <c r="C48" s="378" t="s">
        <v>1158</v>
      </c>
      <c r="D48" s="740" t="str">
        <f t="shared" si="2"/>
        <v>22020406 - OTHER MAINTENANCE SERVICES</v>
      </c>
      <c r="E48" s="551">
        <v>428570</v>
      </c>
      <c r="F48" s="552">
        <v>1000000</v>
      </c>
      <c r="G48" s="552"/>
    </row>
    <row r="49" spans="2:7" ht="15" hidden="1" customHeight="1" thickBot="1" x14ac:dyDescent="0.25">
      <c r="B49" s="377">
        <v>22020407</v>
      </c>
      <c r="C49" s="378" t="s">
        <v>1159</v>
      </c>
      <c r="D49" s="740" t="str">
        <f t="shared" si="2"/>
        <v>22020407 - MAINTENANCE OF AIRCRAFTS</v>
      </c>
      <c r="E49" s="551"/>
      <c r="F49" s="552">
        <v>0</v>
      </c>
      <c r="G49" s="552"/>
    </row>
    <row r="50" spans="2:7" ht="15" hidden="1" customHeight="1" thickBot="1" x14ac:dyDescent="0.25">
      <c r="B50" s="377">
        <v>22020408</v>
      </c>
      <c r="C50" s="378" t="s">
        <v>1161</v>
      </c>
      <c r="D50" s="740" t="str">
        <f t="shared" si="2"/>
        <v>22020408 - MAINTENANCE OF SEA BOATS</v>
      </c>
      <c r="E50" s="551"/>
      <c r="F50" s="552">
        <v>0</v>
      </c>
      <c r="G50" s="552"/>
    </row>
    <row r="51" spans="2:7" ht="15" hidden="1" customHeight="1" thickBot="1" x14ac:dyDescent="0.25">
      <c r="B51" s="377">
        <v>22020409</v>
      </c>
      <c r="C51" s="378" t="s">
        <v>1162</v>
      </c>
      <c r="D51" s="740" t="str">
        <f t="shared" si="2"/>
        <v>22020409 - MAINTENANCE OF RAILWAY EQUIPMENTS</v>
      </c>
      <c r="E51" s="551"/>
      <c r="F51" s="552">
        <v>0</v>
      </c>
      <c r="G51" s="552"/>
    </row>
    <row r="52" spans="2:7" ht="15" hidden="1" customHeight="1" thickBot="1" x14ac:dyDescent="0.25">
      <c r="B52" s="377">
        <v>22020410</v>
      </c>
      <c r="C52" s="378" t="s">
        <v>1163</v>
      </c>
      <c r="D52" s="740" t="str">
        <f t="shared" si="2"/>
        <v>22020410 - MAINTENANCE OF STREET LIGHTINGS</v>
      </c>
      <c r="E52" s="551"/>
      <c r="F52" s="552">
        <v>0</v>
      </c>
      <c r="G52" s="552"/>
    </row>
    <row r="53" spans="2:7" ht="15" hidden="1" customHeight="1" thickBot="1" x14ac:dyDescent="0.25">
      <c r="B53" s="377">
        <v>22020411</v>
      </c>
      <c r="C53" s="378" t="s">
        <v>1164</v>
      </c>
      <c r="D53" s="740" t="str">
        <f t="shared" si="2"/>
        <v>22020411 - MAINTENANCE OF COMMUNICATION EQUIPMENTS</v>
      </c>
      <c r="E53" s="551"/>
      <c r="F53" s="552">
        <v>0</v>
      </c>
      <c r="G53" s="552"/>
    </row>
    <row r="54" spans="2:7" ht="15" hidden="1" customHeight="1" thickBot="1" x14ac:dyDescent="0.25">
      <c r="B54" s="377">
        <v>22020412</v>
      </c>
      <c r="C54" s="378" t="s">
        <v>1165</v>
      </c>
      <c r="D54" s="740" t="str">
        <f t="shared" si="2"/>
        <v>22020412 - MAINTENANCE OF MARKETS/PUBLIC PLACES</v>
      </c>
      <c r="E54" s="551"/>
      <c r="F54" s="552">
        <v>0</v>
      </c>
      <c r="G54" s="552"/>
    </row>
    <row r="55" spans="2:7" ht="15" hidden="1" customHeight="1" thickBot="1" x14ac:dyDescent="0.25">
      <c r="B55" s="377">
        <v>22020413</v>
      </c>
      <c r="C55" s="378" t="s">
        <v>1166</v>
      </c>
      <c r="D55" s="740" t="str">
        <f t="shared" si="2"/>
        <v>22020413 - MINOR ROAD MAINTENANCE</v>
      </c>
      <c r="E55" s="551"/>
      <c r="F55" s="552">
        <v>0</v>
      </c>
      <c r="G55" s="552"/>
    </row>
    <row r="56" spans="2:7" ht="15.75" thickBot="1" x14ac:dyDescent="0.3">
      <c r="B56" s="384"/>
      <c r="C56" s="385" t="s">
        <v>1167</v>
      </c>
      <c r="D56" s="741">
        <f>SUM(D43:D55)</f>
        <v>0</v>
      </c>
      <c r="E56" s="560">
        <f>SUM(E43:E55)</f>
        <v>4414290</v>
      </c>
      <c r="F56" s="560">
        <f>SUM(F43:F55)</f>
        <v>10750000</v>
      </c>
      <c r="G56" s="560"/>
    </row>
    <row r="57" spans="2:7" ht="15" x14ac:dyDescent="0.25">
      <c r="B57" s="373">
        <v>22020500</v>
      </c>
      <c r="C57" s="374" t="s">
        <v>62</v>
      </c>
      <c r="D57" s="742"/>
      <c r="E57" s="548"/>
      <c r="F57" s="549"/>
      <c r="G57" s="549"/>
    </row>
    <row r="58" spans="2:7" x14ac:dyDescent="0.2">
      <c r="B58" s="377">
        <v>22020501</v>
      </c>
      <c r="C58" s="378" t="s">
        <v>1168</v>
      </c>
      <c r="D58" s="740" t="str">
        <f>B58&amp;" - "&amp;C58</f>
        <v xml:space="preserve">22020501 - LOCAL TRAINING </v>
      </c>
      <c r="E58" s="551">
        <v>3000000</v>
      </c>
      <c r="F58" s="552">
        <v>8000000</v>
      </c>
      <c r="G58" s="552"/>
    </row>
    <row r="59" spans="2:7" ht="15" thickBot="1" x14ac:dyDescent="0.25">
      <c r="B59" s="377">
        <v>22020502</v>
      </c>
      <c r="C59" s="378" t="s">
        <v>1169</v>
      </c>
      <c r="D59" s="740" t="str">
        <f>B59&amp;" - "&amp;C59</f>
        <v xml:space="preserve">22020502 - INTERNATIONAL  TRAINING </v>
      </c>
      <c r="E59" s="551">
        <v>1285710</v>
      </c>
      <c r="F59" s="552">
        <v>1000000</v>
      </c>
      <c r="G59" s="552"/>
    </row>
    <row r="60" spans="2:7" ht="15.75" thickBot="1" x14ac:dyDescent="0.3">
      <c r="B60" s="384"/>
      <c r="C60" s="385" t="s">
        <v>1170</v>
      </c>
      <c r="D60" s="741">
        <f>SUM(D58:D59)</f>
        <v>0</v>
      </c>
      <c r="E60" s="560">
        <f>SUM(E58:E59)</f>
        <v>4285710</v>
      </c>
      <c r="F60" s="560">
        <f>SUM(F58:F59)</f>
        <v>9000000</v>
      </c>
      <c r="G60" s="560"/>
    </row>
    <row r="61" spans="2:7" ht="15" hidden="1" x14ac:dyDescent="0.25">
      <c r="B61" s="373">
        <v>22020600</v>
      </c>
      <c r="C61" s="374" t="s">
        <v>64</v>
      </c>
      <c r="D61" s="742"/>
      <c r="E61" s="548"/>
      <c r="F61" s="549"/>
      <c r="G61" s="549"/>
    </row>
    <row r="62" spans="2:7" ht="14.25" hidden="1" customHeight="1" x14ac:dyDescent="0.2">
      <c r="B62" s="377">
        <v>22020601</v>
      </c>
      <c r="C62" s="378" t="s">
        <v>1171</v>
      </c>
      <c r="D62" s="740" t="str">
        <f t="shared" ref="D62:D68" si="3">B62&amp;" - "&amp;C62</f>
        <v>22020601 - SECURITY SERVICES</v>
      </c>
      <c r="E62" s="551"/>
      <c r="F62" s="552">
        <v>0</v>
      </c>
      <c r="G62" s="552"/>
    </row>
    <row r="63" spans="2:7" hidden="1" x14ac:dyDescent="0.2">
      <c r="B63" s="377">
        <v>22020602</v>
      </c>
      <c r="C63" s="378" t="s">
        <v>1172</v>
      </c>
      <c r="D63" s="740" t="str">
        <f t="shared" si="3"/>
        <v>22020602 - OFFICE RENT</v>
      </c>
      <c r="E63" s="551"/>
      <c r="F63" s="552">
        <v>0</v>
      </c>
      <c r="G63" s="552"/>
    </row>
    <row r="64" spans="2:7" ht="15" hidden="1" customHeight="1" thickBot="1" x14ac:dyDescent="0.25">
      <c r="B64" s="377">
        <v>22020603</v>
      </c>
      <c r="C64" s="378" t="s">
        <v>1173</v>
      </c>
      <c r="D64" s="740" t="str">
        <f t="shared" si="3"/>
        <v>22020603 - RESIDENTIAL RENT</v>
      </c>
      <c r="E64" s="551"/>
      <c r="F64" s="552">
        <v>0</v>
      </c>
      <c r="G64" s="552"/>
    </row>
    <row r="65" spans="2:7" ht="15" hidden="1" customHeight="1" thickBot="1" x14ac:dyDescent="0.25">
      <c r="B65" s="377">
        <v>22020604</v>
      </c>
      <c r="C65" s="378" t="s">
        <v>1174</v>
      </c>
      <c r="D65" s="740" t="str">
        <f t="shared" si="3"/>
        <v>22020604 - SECURITY VOTE (INCLUDING OPERATIONS)</v>
      </c>
      <c r="E65" s="551"/>
      <c r="F65" s="552">
        <v>0</v>
      </c>
      <c r="G65" s="552"/>
    </row>
    <row r="66" spans="2:7" ht="15" hidden="1" customHeight="1" thickBot="1" x14ac:dyDescent="0.25">
      <c r="B66" s="377">
        <v>22020605</v>
      </c>
      <c r="C66" s="378" t="s">
        <v>1175</v>
      </c>
      <c r="D66" s="740" t="str">
        <f t="shared" si="3"/>
        <v>22020605 - CLEANING &amp; FUMIGATION SERVICES</v>
      </c>
      <c r="E66" s="551"/>
      <c r="F66" s="552">
        <v>0</v>
      </c>
      <c r="G66" s="552"/>
    </row>
    <row r="67" spans="2:7" ht="15" hidden="1" customHeight="1" thickBot="1" x14ac:dyDescent="0.25">
      <c r="B67" s="377">
        <v>22020606</v>
      </c>
      <c r="C67" s="378" t="s">
        <v>1176</v>
      </c>
      <c r="D67" s="740" t="str">
        <f t="shared" si="3"/>
        <v>22020606 - LAND USE CHARGES</v>
      </c>
      <c r="E67" s="551"/>
      <c r="F67" s="552">
        <v>0</v>
      </c>
      <c r="G67" s="552"/>
    </row>
    <row r="68" spans="2:7" ht="15" hidden="1" customHeight="1" thickBot="1" x14ac:dyDescent="0.25">
      <c r="B68" s="377">
        <v>22020607</v>
      </c>
      <c r="C68" s="378" t="s">
        <v>1177</v>
      </c>
      <c r="D68" s="740" t="str">
        <f t="shared" si="3"/>
        <v>22020607 - RESCUE SERVICES</v>
      </c>
      <c r="E68" s="551"/>
      <c r="F68" s="552">
        <v>0</v>
      </c>
      <c r="G68" s="552"/>
    </row>
    <row r="69" spans="2:7" ht="15.75" hidden="1" thickBot="1" x14ac:dyDescent="0.3">
      <c r="B69" s="384"/>
      <c r="C69" s="385" t="s">
        <v>1178</v>
      </c>
      <c r="D69" s="741">
        <f>SUM(D62:D68)</f>
        <v>0</v>
      </c>
      <c r="E69" s="559">
        <f>SUM(E62:E68)</f>
        <v>0</v>
      </c>
      <c r="F69" s="559">
        <f>SUM(F62:F68)</f>
        <v>0</v>
      </c>
      <c r="G69" s="559"/>
    </row>
    <row r="70" spans="2:7" ht="15" hidden="1" customHeight="1" x14ac:dyDescent="0.25">
      <c r="B70" s="373">
        <v>22020700</v>
      </c>
      <c r="C70" s="374" t="s">
        <v>66</v>
      </c>
      <c r="D70" s="742"/>
      <c r="E70" s="548"/>
      <c r="F70" s="549"/>
      <c r="G70" s="549"/>
    </row>
    <row r="71" spans="2:7" ht="14.25" hidden="1" customHeight="1" x14ac:dyDescent="0.2">
      <c r="B71" s="377">
        <v>22020701</v>
      </c>
      <c r="C71" s="378" t="s">
        <v>1179</v>
      </c>
      <c r="D71" s="740" t="str">
        <f t="shared" ref="D71:D79" si="4">B71&amp;" - "&amp;C71</f>
        <v>22020701 - FINANCIAL CONSULTING</v>
      </c>
      <c r="E71" s="551"/>
      <c r="F71" s="552">
        <v>0</v>
      </c>
      <c r="G71" s="552"/>
    </row>
    <row r="72" spans="2:7" ht="14.25" hidden="1" customHeight="1" x14ac:dyDescent="0.2">
      <c r="B72" s="377">
        <v>22020702</v>
      </c>
      <c r="C72" s="378" t="s">
        <v>1180</v>
      </c>
      <c r="D72" s="740" t="str">
        <f t="shared" si="4"/>
        <v>22020702 - INFORMATION TECHNOLOGY CONSULTING</v>
      </c>
      <c r="E72" s="551"/>
      <c r="F72" s="552">
        <v>0</v>
      </c>
      <c r="G72" s="552"/>
    </row>
    <row r="73" spans="2:7" ht="14.25" hidden="1" customHeight="1" x14ac:dyDescent="0.2">
      <c r="B73" s="377">
        <v>22020703</v>
      </c>
      <c r="C73" s="378" t="s">
        <v>1181</v>
      </c>
      <c r="D73" s="740" t="str">
        <f t="shared" si="4"/>
        <v>22020703 - LEGAL SERVICES</v>
      </c>
      <c r="E73" s="551"/>
      <c r="F73" s="552">
        <v>0</v>
      </c>
      <c r="G73" s="552"/>
    </row>
    <row r="74" spans="2:7" ht="14.25" hidden="1" customHeight="1" x14ac:dyDescent="0.2">
      <c r="B74" s="377">
        <v>22020704</v>
      </c>
      <c r="C74" s="378" t="s">
        <v>1182</v>
      </c>
      <c r="D74" s="740" t="str">
        <f t="shared" si="4"/>
        <v>22020704 - ENGINEERING SERVICES</v>
      </c>
      <c r="E74" s="551"/>
      <c r="F74" s="552">
        <v>0</v>
      </c>
      <c r="G74" s="552"/>
    </row>
    <row r="75" spans="2:7" ht="14.25" hidden="1" customHeight="1" x14ac:dyDescent="0.2">
      <c r="B75" s="377">
        <v>22020705</v>
      </c>
      <c r="C75" s="378" t="s">
        <v>1183</v>
      </c>
      <c r="D75" s="740" t="str">
        <f t="shared" si="4"/>
        <v>22020705 - ARCHITECTURAL SERVICES</v>
      </c>
      <c r="E75" s="551"/>
      <c r="F75" s="552">
        <v>0</v>
      </c>
      <c r="G75" s="552"/>
    </row>
    <row r="76" spans="2:7" ht="14.25" hidden="1" customHeight="1" x14ac:dyDescent="0.2">
      <c r="B76" s="377">
        <v>22020706</v>
      </c>
      <c r="C76" s="378" t="s">
        <v>1184</v>
      </c>
      <c r="D76" s="740" t="str">
        <f t="shared" si="4"/>
        <v>22020706 - SURVEYING SERVICES</v>
      </c>
      <c r="E76" s="551"/>
      <c r="F76" s="552">
        <v>0</v>
      </c>
      <c r="G76" s="552"/>
    </row>
    <row r="77" spans="2:7" ht="14.25" hidden="1" customHeight="1" x14ac:dyDescent="0.2">
      <c r="B77" s="377">
        <v>22020707</v>
      </c>
      <c r="C77" s="378" t="s">
        <v>1185</v>
      </c>
      <c r="D77" s="740" t="str">
        <f t="shared" si="4"/>
        <v>22020707 - AGRICULTURAL CONSULTING</v>
      </c>
      <c r="E77" s="551"/>
      <c r="F77" s="552">
        <v>0</v>
      </c>
      <c r="G77" s="552"/>
    </row>
    <row r="78" spans="2:7" ht="14.25" hidden="1" customHeight="1" x14ac:dyDescent="0.2">
      <c r="B78" s="377">
        <v>22020708</v>
      </c>
      <c r="C78" s="378" t="s">
        <v>1186</v>
      </c>
      <c r="D78" s="740" t="str">
        <f t="shared" si="4"/>
        <v>22020708 - MEDICAL CONSULTING</v>
      </c>
      <c r="E78" s="551"/>
      <c r="F78" s="552">
        <v>0</v>
      </c>
      <c r="G78" s="552"/>
    </row>
    <row r="79" spans="2:7" ht="14.25" hidden="1" customHeight="1" x14ac:dyDescent="0.2">
      <c r="B79" s="377">
        <v>22020709</v>
      </c>
      <c r="C79" s="378" t="s">
        <v>1187</v>
      </c>
      <c r="D79" s="740" t="str">
        <f t="shared" si="4"/>
        <v>22020709 - AUDITING OF ACCOUNTS</v>
      </c>
      <c r="E79" s="551"/>
      <c r="F79" s="552">
        <v>0</v>
      </c>
      <c r="G79" s="552"/>
    </row>
    <row r="80" spans="2:7" ht="15.75" hidden="1" customHeight="1" thickBot="1" x14ac:dyDescent="0.3">
      <c r="B80" s="384"/>
      <c r="C80" s="385" t="s">
        <v>1188</v>
      </c>
      <c r="D80" s="741">
        <f>SUM(D71:D79)</f>
        <v>0</v>
      </c>
      <c r="E80" s="559">
        <f>SUM(E71:E79)</f>
        <v>0</v>
      </c>
      <c r="F80" s="560">
        <v>0</v>
      </c>
      <c r="G80" s="560"/>
    </row>
    <row r="81" spans="2:7" ht="15" x14ac:dyDescent="0.25">
      <c r="B81" s="373">
        <v>22020800</v>
      </c>
      <c r="C81" s="374" t="s">
        <v>68</v>
      </c>
      <c r="D81" s="742"/>
      <c r="E81" s="548"/>
      <c r="F81" s="549"/>
      <c r="G81" s="549"/>
    </row>
    <row r="82" spans="2:7" x14ac:dyDescent="0.2">
      <c r="B82" s="377">
        <v>22020801</v>
      </c>
      <c r="C82" s="378" t="s">
        <v>1189</v>
      </c>
      <c r="D82" s="740" t="str">
        <f t="shared" ref="D82:D87" si="5">B82&amp;" - "&amp;C82</f>
        <v>22020801 - MOTOR VEHICLE  FUEL COST</v>
      </c>
      <c r="E82" s="551">
        <v>600210</v>
      </c>
      <c r="F82" s="552">
        <v>1500000</v>
      </c>
      <c r="G82" s="552"/>
    </row>
    <row r="83" spans="2:7" ht="14.25" hidden="1" customHeight="1" x14ac:dyDescent="0.2">
      <c r="B83" s="377">
        <v>22020802</v>
      </c>
      <c r="C83" s="378" t="s">
        <v>1190</v>
      </c>
      <c r="D83" s="740" t="str">
        <f t="shared" si="5"/>
        <v>22020802 - OTHER TRANSPORT EQUIPMENT FUEL COST</v>
      </c>
      <c r="E83" s="551"/>
      <c r="F83" s="552">
        <v>0</v>
      </c>
      <c r="G83" s="552"/>
    </row>
    <row r="84" spans="2:7" ht="15" thickBot="1" x14ac:dyDescent="0.25">
      <c r="B84" s="377">
        <v>22020803</v>
      </c>
      <c r="C84" s="378" t="s">
        <v>1191</v>
      </c>
      <c r="D84" s="740" t="str">
        <f t="shared" si="5"/>
        <v>22020803 - PLANT / GENERATOR FUEL COST</v>
      </c>
      <c r="E84" s="551">
        <v>771430</v>
      </c>
      <c r="F84" s="552">
        <v>5000000</v>
      </c>
      <c r="G84" s="552"/>
    </row>
    <row r="85" spans="2:7" ht="15" hidden="1" customHeight="1" thickBot="1" x14ac:dyDescent="0.25">
      <c r="B85" s="377">
        <v>22020804</v>
      </c>
      <c r="C85" s="378" t="s">
        <v>1192</v>
      </c>
      <c r="D85" s="740" t="str">
        <f t="shared" si="5"/>
        <v>22020804 - AIRCRAFT FUEL COST</v>
      </c>
      <c r="E85" s="551"/>
      <c r="F85" s="552">
        <v>0</v>
      </c>
      <c r="G85" s="552"/>
    </row>
    <row r="86" spans="2:7" ht="15" hidden="1" customHeight="1" thickBot="1" x14ac:dyDescent="0.25">
      <c r="B86" s="377">
        <v>22020805</v>
      </c>
      <c r="C86" s="378" t="s">
        <v>1193</v>
      </c>
      <c r="D86" s="740" t="str">
        <f t="shared" si="5"/>
        <v>22020805 - SEA BOAT FUEL COST</v>
      </c>
      <c r="E86" s="551"/>
      <c r="F86" s="552">
        <v>0</v>
      </c>
      <c r="G86" s="552"/>
    </row>
    <row r="87" spans="2:7" ht="15" hidden="1" customHeight="1" thickBot="1" x14ac:dyDescent="0.25">
      <c r="B87" s="377">
        <v>22020806</v>
      </c>
      <c r="C87" s="378" t="s">
        <v>1194</v>
      </c>
      <c r="D87" s="740" t="str">
        <f t="shared" si="5"/>
        <v>22020806 - COOKING GAS/FUEL COST</v>
      </c>
      <c r="E87" s="551"/>
      <c r="F87" s="552">
        <v>0</v>
      </c>
      <c r="G87" s="552"/>
    </row>
    <row r="88" spans="2:7" ht="15.75" thickBot="1" x14ac:dyDescent="0.3">
      <c r="B88" s="384"/>
      <c r="C88" s="385" t="s">
        <v>1195</v>
      </c>
      <c r="D88" s="741">
        <f>SUM(D82:D87)</f>
        <v>0</v>
      </c>
      <c r="E88" s="559">
        <f>SUM(E82:E87)</f>
        <v>1371640</v>
      </c>
      <c r="F88" s="559">
        <f>SUM(F82:F87)</f>
        <v>6500000</v>
      </c>
      <c r="G88" s="559"/>
    </row>
    <row r="89" spans="2:7" ht="15" x14ac:dyDescent="0.25">
      <c r="B89" s="373">
        <v>22020900</v>
      </c>
      <c r="C89" s="374" t="s">
        <v>70</v>
      </c>
      <c r="D89" s="742"/>
      <c r="E89" s="548"/>
      <c r="F89" s="549"/>
      <c r="G89" s="549"/>
    </row>
    <row r="90" spans="2:7" ht="15" thickBot="1" x14ac:dyDescent="0.25">
      <c r="B90" s="377">
        <v>22020901</v>
      </c>
      <c r="C90" s="378" t="s">
        <v>1196</v>
      </c>
      <c r="D90" s="740" t="str">
        <f t="shared" ref="D90:D96" si="6">B90&amp;" - "&amp;C90</f>
        <v>22020901 - BANK CHARGES (OTHER THAN INTEREST)</v>
      </c>
      <c r="E90" s="551">
        <v>5142860</v>
      </c>
      <c r="F90" s="552">
        <v>10000000</v>
      </c>
      <c r="G90" s="552"/>
    </row>
    <row r="91" spans="2:7" ht="15" hidden="1" customHeight="1" thickBot="1" x14ac:dyDescent="0.25">
      <c r="B91" s="377">
        <v>22020902</v>
      </c>
      <c r="C91" s="378" t="s">
        <v>1197</v>
      </c>
      <c r="D91" s="740" t="str">
        <f t="shared" si="6"/>
        <v>22020902 - INSURANCE PREMIUM</v>
      </c>
      <c r="E91" s="551"/>
      <c r="F91" s="552">
        <v>0</v>
      </c>
      <c r="G91" s="552"/>
    </row>
    <row r="92" spans="2:7" ht="15" hidden="1" customHeight="1" thickBot="1" x14ac:dyDescent="0.25">
      <c r="B92" s="377">
        <v>22020904</v>
      </c>
      <c r="C92" s="378" t="s">
        <v>1198</v>
      </c>
      <c r="D92" s="740" t="str">
        <f t="shared" si="6"/>
        <v>22020904 - OTHER  CRF BANK CHARGES</v>
      </c>
      <c r="E92" s="551"/>
      <c r="F92" s="552">
        <v>0</v>
      </c>
      <c r="G92" s="552"/>
    </row>
    <row r="93" spans="2:7" ht="15" hidden="1" customHeight="1" thickBot="1" x14ac:dyDescent="0.25">
      <c r="B93" s="377">
        <v>22020905</v>
      </c>
      <c r="C93" s="378" t="s">
        <v>1199</v>
      </c>
      <c r="D93" s="740" t="str">
        <f t="shared" si="6"/>
        <v>22020905 - INTEREST/DISCOUNT ON FOREIGN LOAN</v>
      </c>
      <c r="E93" s="551"/>
      <c r="F93" s="552">
        <v>0</v>
      </c>
      <c r="G93" s="552"/>
    </row>
    <row r="94" spans="2:7" ht="15" hidden="1" customHeight="1" thickBot="1" x14ac:dyDescent="0.25">
      <c r="B94" s="377">
        <v>22020906</v>
      </c>
      <c r="C94" s="378" t="s">
        <v>1200</v>
      </c>
      <c r="D94" s="740" t="str">
        <f t="shared" si="6"/>
        <v>22020906 - FOREIGN INTEREST/DISCOUNT-SHORT TERM BORROWINGS</v>
      </c>
      <c r="E94" s="551"/>
      <c r="F94" s="552">
        <v>0</v>
      </c>
      <c r="G94" s="552"/>
    </row>
    <row r="95" spans="2:7" ht="15" hidden="1" customHeight="1" thickBot="1" x14ac:dyDescent="0.25">
      <c r="B95" s="377">
        <v>22020907</v>
      </c>
      <c r="C95" s="378" t="s">
        <v>1201</v>
      </c>
      <c r="D95" s="740" t="str">
        <f t="shared" si="6"/>
        <v>22020907 - DOMESTIC INTEREST/DISCOUNT-TREASURY BILL</v>
      </c>
      <c r="E95" s="551"/>
      <c r="F95" s="552">
        <v>0</v>
      </c>
      <c r="G95" s="552"/>
    </row>
    <row r="96" spans="2:7" ht="15" hidden="1" customHeight="1" thickBot="1" x14ac:dyDescent="0.25">
      <c r="B96" s="377">
        <v>22020908</v>
      </c>
      <c r="C96" s="378" t="s">
        <v>1202</v>
      </c>
      <c r="D96" s="740" t="str">
        <f t="shared" si="6"/>
        <v>22020908 - DOMESTIC INTEREST/DISCOUNT-SHORT TERM BORROWINGS</v>
      </c>
      <c r="E96" s="551"/>
      <c r="F96" s="552">
        <v>0</v>
      </c>
      <c r="G96" s="552"/>
    </row>
    <row r="97" spans="2:7" ht="15.75" thickBot="1" x14ac:dyDescent="0.3">
      <c r="B97" s="384"/>
      <c r="C97" s="385" t="s">
        <v>1203</v>
      </c>
      <c r="D97" s="741">
        <f>SUM(D90:D96)</f>
        <v>0</v>
      </c>
      <c r="E97" s="560">
        <f>SUM(E90:E96)</f>
        <v>5142860</v>
      </c>
      <c r="F97" s="560">
        <f>SUM(F90:F96)</f>
        <v>10000000</v>
      </c>
      <c r="G97" s="560"/>
    </row>
    <row r="98" spans="2:7" ht="15" x14ac:dyDescent="0.25">
      <c r="B98" s="373">
        <v>22021000</v>
      </c>
      <c r="C98" s="374" t="s">
        <v>72</v>
      </c>
      <c r="D98" s="742"/>
      <c r="E98" s="548"/>
      <c r="F98" s="549"/>
      <c r="G98" s="549"/>
    </row>
    <row r="99" spans="2:7" x14ac:dyDescent="0.2">
      <c r="B99" s="377">
        <v>22021001</v>
      </c>
      <c r="C99" s="378" t="s">
        <v>1204</v>
      </c>
      <c r="D99" s="740" t="str">
        <f t="shared" ref="D99:D112" si="7">B99&amp;" - "&amp;C99</f>
        <v>22021001 - REFRESHMENT &amp; MEALS</v>
      </c>
      <c r="E99" s="551">
        <v>428570</v>
      </c>
      <c r="F99" s="552">
        <v>1000000</v>
      </c>
      <c r="G99" s="552"/>
    </row>
    <row r="100" spans="2:7" ht="14.25" hidden="1" customHeight="1" x14ac:dyDescent="0.2">
      <c r="B100" s="377">
        <v>22021002</v>
      </c>
      <c r="C100" s="378" t="s">
        <v>1205</v>
      </c>
      <c r="D100" s="740" t="str">
        <f t="shared" si="7"/>
        <v>22021002 - HONORARIUM &amp; SITTING ALLOWANCE</v>
      </c>
      <c r="E100" s="551"/>
      <c r="F100" s="552">
        <v>0</v>
      </c>
      <c r="G100" s="552"/>
    </row>
    <row r="101" spans="2:7" ht="14.25" hidden="1" customHeight="1" x14ac:dyDescent="0.2">
      <c r="B101" s="377">
        <v>22021003</v>
      </c>
      <c r="C101" s="378" t="s">
        <v>1206</v>
      </c>
      <c r="D101" s="740" t="str">
        <f t="shared" si="7"/>
        <v>22021003 - PUBLICITY &amp; ADVERTISEMENTS</v>
      </c>
      <c r="E101" s="551"/>
      <c r="F101" s="552">
        <v>0</v>
      </c>
      <c r="G101" s="552"/>
    </row>
    <row r="102" spans="2:7" ht="14.25" hidden="1" customHeight="1" x14ac:dyDescent="0.2">
      <c r="B102" s="377">
        <v>22021004</v>
      </c>
      <c r="C102" s="378" t="s">
        <v>1207</v>
      </c>
      <c r="D102" s="740" t="str">
        <f t="shared" si="7"/>
        <v>22021004 - MEDICAL EXPENSES-LOCAL</v>
      </c>
      <c r="E102" s="551"/>
      <c r="F102" s="552">
        <v>0</v>
      </c>
      <c r="G102" s="552"/>
    </row>
    <row r="103" spans="2:7" ht="14.25" hidden="1" customHeight="1" x14ac:dyDescent="0.2">
      <c r="B103" s="377">
        <v>22021006</v>
      </c>
      <c r="C103" s="378" t="s">
        <v>1208</v>
      </c>
      <c r="D103" s="740" t="str">
        <f t="shared" si="7"/>
        <v>22021006 - POSTAGES &amp; COURIER SERVICES</v>
      </c>
      <c r="E103" s="551"/>
      <c r="F103" s="552">
        <v>0</v>
      </c>
      <c r="G103" s="552"/>
    </row>
    <row r="104" spans="2:7" ht="14.25" hidden="1" customHeight="1" x14ac:dyDescent="0.2">
      <c r="B104" s="377">
        <v>22021007</v>
      </c>
      <c r="C104" s="378" t="s">
        <v>1209</v>
      </c>
      <c r="D104" s="740" t="str">
        <f t="shared" si="7"/>
        <v>22021007 - WELFARE PACKAGES</v>
      </c>
      <c r="E104" s="551"/>
      <c r="F104" s="552">
        <v>0</v>
      </c>
      <c r="G104" s="552"/>
    </row>
    <row r="105" spans="2:7" ht="15" thickBot="1" x14ac:dyDescent="0.25">
      <c r="B105" s="377">
        <v>22021008</v>
      </c>
      <c r="C105" s="378" t="s">
        <v>1210</v>
      </c>
      <c r="D105" s="740" t="str">
        <f t="shared" si="7"/>
        <v>22021008 - SUBSCRIPTION TO PROFESSIONAL BODIES</v>
      </c>
      <c r="E105" s="551">
        <v>342860</v>
      </c>
      <c r="F105" s="552">
        <v>1750000</v>
      </c>
      <c r="G105" s="552"/>
    </row>
    <row r="106" spans="2:7" ht="15" hidden="1" customHeight="1" thickBot="1" x14ac:dyDescent="0.25">
      <c r="B106" s="377">
        <v>22021009</v>
      </c>
      <c r="C106" s="378" t="s">
        <v>1211</v>
      </c>
      <c r="D106" s="740" t="str">
        <f t="shared" si="7"/>
        <v>22021009 - SPORTING ACTIVITIES</v>
      </c>
      <c r="E106" s="551"/>
      <c r="F106" s="552">
        <v>0</v>
      </c>
      <c r="G106" s="552"/>
    </row>
    <row r="107" spans="2:7" ht="15" hidden="1" customHeight="1" thickBot="1" x14ac:dyDescent="0.25">
      <c r="B107" s="377">
        <v>22021010</v>
      </c>
      <c r="C107" s="378" t="s">
        <v>1212</v>
      </c>
      <c r="D107" s="740" t="str">
        <f t="shared" si="7"/>
        <v>22021010 - DIRECT TEACHING &amp; LABORATORY COST</v>
      </c>
      <c r="E107" s="551"/>
      <c r="F107" s="552">
        <v>0</v>
      </c>
      <c r="G107" s="552"/>
    </row>
    <row r="108" spans="2:7" ht="15" hidden="1" customHeight="1" thickBot="1" x14ac:dyDescent="0.25">
      <c r="B108" s="377">
        <v>22021014</v>
      </c>
      <c r="C108" s="378" t="s">
        <v>1213</v>
      </c>
      <c r="D108" s="740" t="str">
        <f t="shared" si="7"/>
        <v>22021014 - ANNUAL BUDGET EXPENSES AND ADMINISTRATION</v>
      </c>
      <c r="E108" s="551"/>
      <c r="F108" s="552">
        <v>0</v>
      </c>
      <c r="G108" s="552"/>
    </row>
    <row r="109" spans="2:7" ht="15" hidden="1" customHeight="1" thickBot="1" x14ac:dyDescent="0.25">
      <c r="B109" s="377">
        <v>22021020</v>
      </c>
      <c r="C109" s="378" t="s">
        <v>1214</v>
      </c>
      <c r="D109" s="740" t="str">
        <f t="shared" si="7"/>
        <v>22021020 - ELECTION-LOGISTICS SUPPORT</v>
      </c>
      <c r="E109" s="551"/>
      <c r="F109" s="552">
        <v>0</v>
      </c>
      <c r="G109" s="552"/>
    </row>
    <row r="110" spans="2:7" ht="15" hidden="1" customHeight="1" thickBot="1" x14ac:dyDescent="0.25">
      <c r="B110" s="377">
        <v>22021037</v>
      </c>
      <c r="C110" s="378" t="s">
        <v>1215</v>
      </c>
      <c r="D110" s="740" t="str">
        <f t="shared" si="7"/>
        <v>22021037 - MARGIN FOR INCREASE IN COSTS</v>
      </c>
      <c r="E110" s="551"/>
      <c r="F110" s="552">
        <v>0</v>
      </c>
      <c r="G110" s="552"/>
    </row>
    <row r="111" spans="2:7" ht="15" hidden="1" customHeight="1" thickBot="1" x14ac:dyDescent="0.25">
      <c r="B111" s="377">
        <v>22021041</v>
      </c>
      <c r="C111" s="378" t="s">
        <v>1216</v>
      </c>
      <c r="D111" s="740" t="str">
        <f t="shared" si="7"/>
        <v>22021041 - CONTINGENCY</v>
      </c>
      <c r="E111" s="551"/>
      <c r="F111" s="552">
        <v>0</v>
      </c>
      <c r="G111" s="552"/>
    </row>
    <row r="112" spans="2:7" ht="15" hidden="1" customHeight="1" thickBot="1" x14ac:dyDescent="0.25">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60">
        <f>SUM(E99:E112)</f>
        <v>771430</v>
      </c>
      <c r="F113" s="560">
        <f>SUM(F99:F112)</f>
        <v>2750000</v>
      </c>
      <c r="G113" s="560"/>
    </row>
    <row r="114" spans="2:7" ht="15" hidden="1" customHeight="1" x14ac:dyDescent="0.25">
      <c r="B114" s="373">
        <v>22030000</v>
      </c>
      <c r="C114" s="374" t="s">
        <v>1220</v>
      </c>
      <c r="D114" s="742"/>
      <c r="E114" s="548"/>
      <c r="F114" s="549"/>
      <c r="G114" s="549"/>
    </row>
    <row r="115" spans="2:7" ht="15" hidden="1" customHeight="1" x14ac:dyDescent="0.25">
      <c r="B115" s="373">
        <v>22030100</v>
      </c>
      <c r="C115" s="374" t="s">
        <v>74</v>
      </c>
      <c r="D115" s="742"/>
      <c r="E115" s="548"/>
      <c r="F115" s="549"/>
      <c r="G115" s="549"/>
    </row>
    <row r="116" spans="2:7" ht="14.25" hidden="1" customHeight="1" x14ac:dyDescent="0.2">
      <c r="B116" s="377">
        <v>22030101</v>
      </c>
      <c r="C116" s="378" t="s">
        <v>1221</v>
      </c>
      <c r="D116" s="740" t="str">
        <f t="shared" ref="D116:D123" si="8">B116&amp;" - "&amp;C116</f>
        <v>22030101 - MOTOR CYCLE ADVANCES</v>
      </c>
      <c r="E116" s="551"/>
      <c r="F116" s="552">
        <v>0</v>
      </c>
      <c r="G116" s="552"/>
    </row>
    <row r="117" spans="2:7" ht="14.25" hidden="1" customHeight="1" x14ac:dyDescent="0.2">
      <c r="B117" s="377">
        <v>22030102</v>
      </c>
      <c r="C117" s="378" t="s">
        <v>1222</v>
      </c>
      <c r="D117" s="740" t="str">
        <f t="shared" si="8"/>
        <v>22030102 - BICYCLE ADVANCES</v>
      </c>
      <c r="E117" s="551"/>
      <c r="F117" s="552">
        <v>0</v>
      </c>
      <c r="G117" s="552"/>
    </row>
    <row r="118" spans="2:7" ht="14.25" hidden="1" customHeight="1" x14ac:dyDescent="0.2">
      <c r="B118" s="377">
        <v>22030103</v>
      </c>
      <c r="C118" s="378" t="s">
        <v>1223</v>
      </c>
      <c r="D118" s="740" t="str">
        <f t="shared" si="8"/>
        <v>22030103 - REFURBISHING ADVANCES</v>
      </c>
      <c r="E118" s="551"/>
      <c r="F118" s="552">
        <v>0</v>
      </c>
      <c r="G118" s="552"/>
    </row>
    <row r="119" spans="2:7" ht="14.25" hidden="1" customHeight="1" x14ac:dyDescent="0.2">
      <c r="B119" s="377">
        <v>22030104</v>
      </c>
      <c r="C119" s="378" t="s">
        <v>1224</v>
      </c>
      <c r="D119" s="740" t="str">
        <f t="shared" si="8"/>
        <v>22030104 - CORRESPONDENCE ADVANCES</v>
      </c>
      <c r="E119" s="551"/>
      <c r="F119" s="552">
        <v>0</v>
      </c>
      <c r="G119" s="552"/>
    </row>
    <row r="120" spans="2:7" ht="14.25" hidden="1" customHeight="1" x14ac:dyDescent="0.2">
      <c r="B120" s="377">
        <v>22030105</v>
      </c>
      <c r="C120" s="378" t="s">
        <v>1225</v>
      </c>
      <c r="D120" s="740" t="str">
        <f t="shared" si="8"/>
        <v>22030105 - SPECTACLE ADVANCES</v>
      </c>
      <c r="E120" s="551"/>
      <c r="F120" s="552">
        <v>0</v>
      </c>
      <c r="G120" s="552"/>
    </row>
    <row r="121" spans="2:7" ht="14.25" hidden="1" customHeight="1" x14ac:dyDescent="0.2">
      <c r="B121" s="377">
        <v>22030106</v>
      </c>
      <c r="C121" s="378" t="s">
        <v>688</v>
      </c>
      <c r="D121" s="740" t="str">
        <f t="shared" si="8"/>
        <v>22030106 - MOTOR VEHICLE ADVANCES</v>
      </c>
      <c r="E121" s="551"/>
      <c r="F121" s="552">
        <v>0</v>
      </c>
      <c r="G121" s="552"/>
    </row>
    <row r="122" spans="2:7" ht="14.25" hidden="1" customHeight="1" x14ac:dyDescent="0.2">
      <c r="B122" s="377">
        <v>22030107</v>
      </c>
      <c r="C122" s="378" t="s">
        <v>1226</v>
      </c>
      <c r="D122" s="740" t="str">
        <f t="shared" si="8"/>
        <v>22030107 - FURNISHING ADVANCES</v>
      </c>
      <c r="E122" s="551"/>
      <c r="F122" s="552">
        <v>0</v>
      </c>
      <c r="G122" s="552"/>
    </row>
    <row r="123" spans="2:7" ht="14.25" hidden="1" customHeight="1" x14ac:dyDescent="0.2">
      <c r="B123" s="377">
        <v>22030108</v>
      </c>
      <c r="C123" s="378" t="s">
        <v>1227</v>
      </c>
      <c r="D123" s="740" t="str">
        <f t="shared" si="8"/>
        <v>22030108 - HOUSING LOAN</v>
      </c>
      <c r="E123" s="551"/>
      <c r="F123" s="552">
        <v>0</v>
      </c>
      <c r="G123" s="552"/>
    </row>
    <row r="124" spans="2:7" ht="15.75" hidden="1" customHeight="1" thickBot="1" x14ac:dyDescent="0.3">
      <c r="B124" s="384"/>
      <c r="C124" s="385" t="s">
        <v>1228</v>
      </c>
      <c r="D124" s="741">
        <f>SUM(D116:D123)</f>
        <v>0</v>
      </c>
      <c r="E124" s="559">
        <f>SUM(E116:E123)</f>
        <v>0</v>
      </c>
      <c r="F124" s="560">
        <v>0</v>
      </c>
      <c r="G124" s="560"/>
    </row>
    <row r="125" spans="2:7" ht="15" hidden="1" customHeight="1" x14ac:dyDescent="0.25">
      <c r="B125" s="373">
        <v>22040000</v>
      </c>
      <c r="C125" s="374" t="s">
        <v>1229</v>
      </c>
      <c r="D125" s="742"/>
      <c r="E125" s="548"/>
      <c r="F125" s="549"/>
      <c r="G125" s="549"/>
    </row>
    <row r="126" spans="2:7" ht="15" hidden="1" customHeight="1" x14ac:dyDescent="0.25">
      <c r="B126" s="373">
        <v>22040100</v>
      </c>
      <c r="C126" s="374" t="s">
        <v>76</v>
      </c>
      <c r="D126" s="742"/>
      <c r="E126" s="548"/>
      <c r="F126" s="549"/>
      <c r="G126" s="549"/>
    </row>
    <row r="127" spans="2:7" ht="14.25" hidden="1" customHeight="1" x14ac:dyDescent="0.2">
      <c r="B127" s="377">
        <v>22040101</v>
      </c>
      <c r="C127" s="378" t="s">
        <v>1231</v>
      </c>
      <c r="D127" s="740" t="str">
        <f t="shared" ref="D127:D133" si="9">B127&amp;" - "&amp;C127</f>
        <v>22040101 - GRANT TO OTHER STATE GOVERNMENTS - CURRENT</v>
      </c>
      <c r="E127" s="551"/>
      <c r="F127" s="552">
        <v>0</v>
      </c>
      <c r="G127" s="552"/>
    </row>
    <row r="128" spans="2:7" ht="14.25" hidden="1" customHeight="1" x14ac:dyDescent="0.2">
      <c r="B128" s="377">
        <v>22040103</v>
      </c>
      <c r="C128" s="378" t="s">
        <v>1232</v>
      </c>
      <c r="D128" s="740" t="str">
        <f t="shared" si="9"/>
        <v xml:space="preserve">22040103 - GRANT TO LOCAL GOVERNMENTS -CURRENT </v>
      </c>
      <c r="E128" s="551"/>
      <c r="F128" s="552">
        <v>0</v>
      </c>
      <c r="G128" s="552"/>
    </row>
    <row r="129" spans="2:7" ht="14.25" hidden="1" customHeight="1" x14ac:dyDescent="0.2">
      <c r="B129" s="377">
        <v>22040105</v>
      </c>
      <c r="C129" s="378" t="s">
        <v>1233</v>
      </c>
      <c r="D129" s="740" t="str">
        <f t="shared" si="9"/>
        <v>22040105 - GRANTS TO GOVERNMENT OWNED COMPANIES - CURRENT</v>
      </c>
      <c r="E129" s="551"/>
      <c r="F129" s="552">
        <v>0</v>
      </c>
      <c r="G129" s="552"/>
    </row>
    <row r="130" spans="2:7" ht="14.25" hidden="1" customHeight="1" x14ac:dyDescent="0.2">
      <c r="B130" s="377">
        <v>22040107</v>
      </c>
      <c r="C130" s="378" t="s">
        <v>1234</v>
      </c>
      <c r="D130" s="740" t="str">
        <f t="shared" si="9"/>
        <v>22040107 - GRANT TO PRIVATE COMPANIES - CURRENT</v>
      </c>
      <c r="E130" s="551"/>
      <c r="F130" s="552">
        <v>0</v>
      </c>
      <c r="G130" s="552"/>
    </row>
    <row r="131" spans="2:7" ht="14.25" hidden="1" customHeight="1" x14ac:dyDescent="0.2">
      <c r="B131" s="377">
        <v>22040109</v>
      </c>
      <c r="C131" s="378" t="s">
        <v>1235</v>
      </c>
      <c r="D131" s="740" t="str">
        <f t="shared" si="9"/>
        <v>22040109 - GRANTS TO COMMUNITIES/NGOs</v>
      </c>
      <c r="E131" s="551"/>
      <c r="F131" s="552">
        <v>0</v>
      </c>
      <c r="G131" s="552"/>
    </row>
    <row r="132" spans="2:7" ht="14.25" hidden="1" customHeight="1" x14ac:dyDescent="0.2">
      <c r="B132" s="377">
        <v>22040110</v>
      </c>
      <c r="C132" s="378" t="s">
        <v>1236</v>
      </c>
      <c r="D132" s="740" t="str">
        <f t="shared" si="9"/>
        <v>22040110 - GRANTS TO ACADEMIC INSTITUTIONS</v>
      </c>
      <c r="E132" s="551"/>
      <c r="F132" s="552">
        <v>0</v>
      </c>
      <c r="G132" s="552"/>
    </row>
    <row r="133" spans="2:7" ht="14.25" hidden="1" customHeight="1" x14ac:dyDescent="0.2">
      <c r="B133" s="377">
        <v>22040111</v>
      </c>
      <c r="C133" s="378" t="s">
        <v>1237</v>
      </c>
      <c r="D133" s="740" t="str">
        <f t="shared" si="9"/>
        <v>22040111 - CONTRIBUTION TO TRADITIONAL COUNCILS</v>
      </c>
      <c r="E133" s="551"/>
      <c r="F133" s="552">
        <v>0</v>
      </c>
      <c r="G133" s="552"/>
    </row>
    <row r="134" spans="2:7" ht="15.75" hidden="1" customHeight="1" thickBot="1" x14ac:dyDescent="0.3">
      <c r="B134" s="384"/>
      <c r="C134" s="385" t="s">
        <v>1238</v>
      </c>
      <c r="D134" s="741">
        <f>SUM(D127:D133)</f>
        <v>0</v>
      </c>
      <c r="E134" s="559">
        <f>SUM(E127:E133)</f>
        <v>0</v>
      </c>
      <c r="F134" s="560">
        <v>0</v>
      </c>
      <c r="G134" s="560"/>
    </row>
    <row r="135" spans="2:7" ht="15" hidden="1" customHeight="1" x14ac:dyDescent="0.25">
      <c r="B135" s="373">
        <v>22040200</v>
      </c>
      <c r="C135" s="374" t="s">
        <v>78</v>
      </c>
      <c r="D135" s="742"/>
      <c r="E135" s="548"/>
      <c r="F135" s="549"/>
      <c r="G135" s="549"/>
    </row>
    <row r="136" spans="2:7" ht="14.25" hidden="1" customHeight="1" x14ac:dyDescent="0.2">
      <c r="B136" s="377">
        <v>22040203</v>
      </c>
      <c r="C136" s="378" t="s">
        <v>1239</v>
      </c>
      <c r="D136" s="740" t="str">
        <f>B136&amp;" - "&amp;C136</f>
        <v>22040203 - CONTRIBUTION TO INTERNATIONAL ORGANISATION</v>
      </c>
      <c r="E136" s="551"/>
      <c r="F136" s="552">
        <v>0</v>
      </c>
      <c r="G136" s="552"/>
    </row>
    <row r="137" spans="2:7" ht="14.25" hidden="1" customHeight="1" x14ac:dyDescent="0.2">
      <c r="B137" s="377">
        <v>22040204</v>
      </c>
      <c r="C137" s="378" t="s">
        <v>1240</v>
      </c>
      <c r="D137" s="740" t="str">
        <f>B137&amp;" - "&amp;C137</f>
        <v>22040204 - EXTERNAL FINANCIAL OBLIGATIONS</v>
      </c>
      <c r="E137" s="551"/>
      <c r="F137" s="552">
        <v>0</v>
      </c>
      <c r="G137" s="552"/>
    </row>
    <row r="138" spans="2:7" ht="15.75" hidden="1" customHeight="1" thickBot="1" x14ac:dyDescent="0.3">
      <c r="B138" s="384"/>
      <c r="C138" s="385" t="s">
        <v>1241</v>
      </c>
      <c r="D138" s="741">
        <f>SUM(D136:D137)</f>
        <v>0</v>
      </c>
      <c r="E138" s="559">
        <f>SUM(E136:E137)</f>
        <v>0</v>
      </c>
      <c r="F138" s="560">
        <v>0</v>
      </c>
      <c r="G138" s="560"/>
    </row>
    <row r="139" spans="2:7" ht="15" hidden="1" customHeight="1" x14ac:dyDescent="0.25">
      <c r="B139" s="373">
        <v>22050000</v>
      </c>
      <c r="C139" s="374" t="s">
        <v>1242</v>
      </c>
      <c r="D139" s="742"/>
      <c r="E139" s="548"/>
      <c r="F139" s="549"/>
      <c r="G139" s="549"/>
    </row>
    <row r="140" spans="2:7" ht="15" hidden="1" customHeight="1" x14ac:dyDescent="0.25">
      <c r="B140" s="373">
        <v>22050100</v>
      </c>
      <c r="C140" s="374" t="s">
        <v>80</v>
      </c>
      <c r="D140" s="742"/>
      <c r="E140" s="548"/>
      <c r="F140" s="549"/>
      <c r="G140" s="549"/>
    </row>
    <row r="141" spans="2:7" ht="14.25" hidden="1" customHeight="1" x14ac:dyDescent="0.2">
      <c r="B141" s="377">
        <v>22050101</v>
      </c>
      <c r="C141" s="378" t="s">
        <v>1243</v>
      </c>
      <c r="D141" s="740" t="str">
        <f t="shared" ref="D141:D147" si="10">B141&amp;" - "&amp;C141</f>
        <v>22050101 - SUBSIDY TO GOVERNMENT OWNED COMPANIES</v>
      </c>
      <c r="E141" s="551"/>
      <c r="F141" s="552">
        <v>0</v>
      </c>
      <c r="G141" s="552"/>
    </row>
    <row r="142" spans="2:7" ht="14.25" hidden="1" customHeight="1" x14ac:dyDescent="0.2">
      <c r="B142" s="377">
        <v>22050102</v>
      </c>
      <c r="C142" s="378" t="s">
        <v>1244</v>
      </c>
      <c r="D142" s="740" t="str">
        <f t="shared" si="10"/>
        <v>22050102 - MEAL SUBSIDY</v>
      </c>
      <c r="E142" s="551"/>
      <c r="F142" s="552">
        <v>0</v>
      </c>
      <c r="G142" s="552"/>
    </row>
    <row r="143" spans="2:7" ht="14.25" hidden="1" customHeight="1" x14ac:dyDescent="0.2">
      <c r="B143" s="377">
        <v>22050104</v>
      </c>
      <c r="C143" s="378" t="s">
        <v>1245</v>
      </c>
      <c r="D143" s="740" t="str">
        <f t="shared" si="10"/>
        <v>22050104 - PETROLEUM/ENERGY SUBSIDY</v>
      </c>
      <c r="E143" s="551"/>
      <c r="F143" s="552">
        <v>0</v>
      </c>
      <c r="G143" s="552"/>
    </row>
    <row r="144" spans="2:7" ht="14.25" hidden="1" customHeight="1" x14ac:dyDescent="0.2">
      <c r="B144" s="377">
        <v>22050105</v>
      </c>
      <c r="C144" s="378" t="s">
        <v>1246</v>
      </c>
      <c r="D144" s="740" t="str">
        <f t="shared" si="10"/>
        <v>22050105 - EDUCATION SUBSIDY</v>
      </c>
      <c r="E144" s="551"/>
      <c r="F144" s="552">
        <v>0</v>
      </c>
      <c r="G144" s="552"/>
    </row>
    <row r="145" spans="2:7" ht="14.25" hidden="1" customHeight="1" x14ac:dyDescent="0.2">
      <c r="B145" s="377">
        <v>22050106</v>
      </c>
      <c r="C145" s="378" t="s">
        <v>1247</v>
      </c>
      <c r="D145" s="740" t="str">
        <f t="shared" si="10"/>
        <v>22050106 - AGRICULTURAL INPUTS SUBSIDY</v>
      </c>
      <c r="E145" s="551"/>
      <c r="F145" s="552">
        <v>0</v>
      </c>
      <c r="G145" s="552"/>
    </row>
    <row r="146" spans="2:7" ht="14.25" hidden="1" customHeight="1" x14ac:dyDescent="0.2">
      <c r="B146" s="377">
        <v>22050107</v>
      </c>
      <c r="C146" s="378" t="s">
        <v>1248</v>
      </c>
      <c r="D146" s="740" t="str">
        <f t="shared" si="10"/>
        <v>22050107 - HEALTH SUBSIDY</v>
      </c>
      <c r="E146" s="551"/>
      <c r="F146" s="552">
        <v>0</v>
      </c>
      <c r="G146" s="552"/>
    </row>
    <row r="147" spans="2:7" ht="14.25" hidden="1" customHeight="1" x14ac:dyDescent="0.2">
      <c r="B147" s="377">
        <v>22050108</v>
      </c>
      <c r="C147" s="378" t="s">
        <v>1249</v>
      </c>
      <c r="D147" s="740" t="str">
        <f t="shared" si="10"/>
        <v>22050108 - RELIGIOUS PILGRIMAGE SUBSIDY</v>
      </c>
      <c r="E147" s="551"/>
      <c r="F147" s="552">
        <v>0</v>
      </c>
      <c r="G147" s="552"/>
    </row>
    <row r="148" spans="2:7" ht="15.75" hidden="1" customHeight="1" thickBot="1" x14ac:dyDescent="0.3">
      <c r="B148" s="384"/>
      <c r="C148" s="385" t="s">
        <v>1250</v>
      </c>
      <c r="D148" s="741">
        <f>SUM(D141:D147)</f>
        <v>0</v>
      </c>
      <c r="E148" s="559">
        <f>SUM(E141:E147)</f>
        <v>0</v>
      </c>
      <c r="F148" s="560">
        <v>0</v>
      </c>
      <c r="G148" s="560"/>
    </row>
    <row r="149" spans="2:7" ht="15" hidden="1" customHeight="1" x14ac:dyDescent="0.25">
      <c r="B149" s="373">
        <v>22050200</v>
      </c>
      <c r="C149" s="374" t="s">
        <v>82</v>
      </c>
      <c r="D149" s="740"/>
      <c r="E149" s="743"/>
      <c r="F149" s="552"/>
      <c r="G149" s="552"/>
    </row>
    <row r="150" spans="2:7" ht="14.25" hidden="1" customHeight="1" x14ac:dyDescent="0.2">
      <c r="B150" s="377">
        <v>22050201</v>
      </c>
      <c r="C150" s="378" t="s">
        <v>82</v>
      </c>
      <c r="D150" s="740" t="str">
        <f>B150&amp;" - "&amp;C150</f>
        <v xml:space="preserve">22050201 - SUBSIDY TO PRIVATE COMPANIES </v>
      </c>
      <c r="E150" s="551"/>
      <c r="F150" s="552">
        <v>0</v>
      </c>
      <c r="G150" s="552"/>
    </row>
    <row r="151" spans="2:7" ht="15.75" hidden="1" customHeight="1" thickBot="1" x14ac:dyDescent="0.3">
      <c r="B151" s="384"/>
      <c r="C151" s="385" t="s">
        <v>1251</v>
      </c>
      <c r="D151" s="741">
        <f>SUM(D150:N150)</f>
        <v>0</v>
      </c>
      <c r="E151" s="559">
        <f>SUM(E150)</f>
        <v>0</v>
      </c>
      <c r="F151" s="560">
        <v>0</v>
      </c>
      <c r="G151" s="560"/>
    </row>
    <row r="152" spans="2:7" ht="15" hidden="1" customHeight="1" x14ac:dyDescent="0.25">
      <c r="B152" s="373">
        <v>22070000</v>
      </c>
      <c r="C152" s="374" t="s">
        <v>1252</v>
      </c>
      <c r="D152" s="742"/>
      <c r="E152" s="548"/>
      <c r="F152" s="549"/>
      <c r="G152" s="549"/>
    </row>
    <row r="153" spans="2:7" ht="15" hidden="1" customHeight="1" x14ac:dyDescent="0.25">
      <c r="B153" s="373">
        <v>22070100</v>
      </c>
      <c r="C153" s="374" t="s">
        <v>84</v>
      </c>
      <c r="D153" s="742"/>
      <c r="E153" s="548"/>
      <c r="F153" s="549"/>
      <c r="G153" s="549"/>
    </row>
    <row r="154" spans="2:7" ht="14.25" hidden="1" customHeight="1" x14ac:dyDescent="0.2">
      <c r="B154" s="377">
        <v>22070101</v>
      </c>
      <c r="C154" s="378" t="s">
        <v>1253</v>
      </c>
      <c r="D154" s="740" t="str">
        <f>B154&amp;" - "&amp;C154</f>
        <v>22070101 - PAYMENT FROM CRF TO FUND MDA RECURRENT EXPENDITURE</v>
      </c>
      <c r="E154" s="551"/>
      <c r="F154" s="552">
        <v>0</v>
      </c>
      <c r="G154" s="552"/>
    </row>
    <row r="155" spans="2:7" ht="14.25" hidden="1" customHeight="1" x14ac:dyDescent="0.2">
      <c r="B155" s="377">
        <v>22070102</v>
      </c>
      <c r="C155" s="378" t="s">
        <v>1254</v>
      </c>
      <c r="D155" s="740" t="str">
        <f>B155&amp;" - "&amp;C155</f>
        <v>22070102 - PAYMENT TO OTHER AGENCY TO FUND RECURRENT EXPEDITURE</v>
      </c>
      <c r="E155" s="551"/>
      <c r="F155" s="552">
        <v>0</v>
      </c>
      <c r="G155" s="552"/>
    </row>
    <row r="156" spans="2:7" ht="14.25" hidden="1" customHeight="1" x14ac:dyDescent="0.2">
      <c r="B156" s="377">
        <v>22070103</v>
      </c>
      <c r="C156" s="378" t="s">
        <v>1255</v>
      </c>
      <c r="D156" s="740" t="str">
        <f>B156&amp;" - "&amp;C156</f>
        <v>22070103 - PAYMENT OF SHARE OF STATE IGR TO LOCAL GOVERNMENTS</v>
      </c>
      <c r="E156" s="551"/>
      <c r="F156" s="552">
        <v>0</v>
      </c>
      <c r="G156" s="552"/>
    </row>
    <row r="157" spans="2:7" ht="14.25" hidden="1" customHeight="1" x14ac:dyDescent="0.2">
      <c r="B157" s="377">
        <v>22070104</v>
      </c>
      <c r="C157" s="378" t="s">
        <v>1256</v>
      </c>
      <c r="D157" s="740" t="str">
        <f>B157&amp;" - "&amp;C157</f>
        <v>22070104 - CRF REVENUE REMITTANCE BY PSEs</v>
      </c>
      <c r="E157" s="551"/>
      <c r="F157" s="552">
        <v>0</v>
      </c>
      <c r="G157" s="552"/>
    </row>
    <row r="158" spans="2:7" ht="15.75" hidden="1" customHeight="1" thickBot="1" x14ac:dyDescent="0.3">
      <c r="B158" s="384"/>
      <c r="C158" s="385" t="s">
        <v>1257</v>
      </c>
      <c r="D158" s="741">
        <f>SUM(D154:D157)</f>
        <v>0</v>
      </c>
      <c r="E158" s="559">
        <f>SUM(E154:E157)</f>
        <v>0</v>
      </c>
      <c r="F158" s="560">
        <v>0</v>
      </c>
      <c r="G158" s="560"/>
    </row>
    <row r="159" spans="2:7" ht="15" hidden="1" customHeight="1" x14ac:dyDescent="0.25">
      <c r="B159" s="373">
        <v>22080000</v>
      </c>
      <c r="C159" s="374" t="s">
        <v>86</v>
      </c>
      <c r="D159" s="742"/>
      <c r="E159" s="548"/>
      <c r="F159" s="549"/>
      <c r="G159" s="549"/>
    </row>
    <row r="160" spans="2:7" ht="15" hidden="1" customHeight="1" x14ac:dyDescent="0.25">
      <c r="B160" s="373">
        <v>22080100</v>
      </c>
      <c r="C160" s="374" t="s">
        <v>86</v>
      </c>
      <c r="D160" s="742"/>
      <c r="E160" s="548"/>
      <c r="F160" s="549"/>
      <c r="G160" s="549"/>
    </row>
    <row r="161" spans="2:7" ht="14.25" hidden="1" customHeight="1" x14ac:dyDescent="0.2">
      <c r="B161" s="377">
        <v>22080101</v>
      </c>
      <c r="C161" s="378" t="s">
        <v>1258</v>
      </c>
      <c r="D161" s="740" t="str">
        <f>B161&amp;" - "&amp;C161</f>
        <v>22080101 - TRANSFER-PAYMENT TO UNEMPLOYED</v>
      </c>
      <c r="E161" s="551"/>
      <c r="F161" s="552">
        <v>0</v>
      </c>
      <c r="G161" s="552"/>
    </row>
    <row r="162" spans="2:7" ht="14.25" hidden="1" customHeight="1" x14ac:dyDescent="0.2">
      <c r="B162" s="377">
        <v>22080102</v>
      </c>
      <c r="C162" s="378" t="s">
        <v>1259</v>
      </c>
      <c r="D162" s="740" t="str">
        <f>B162&amp;" - "&amp;C162</f>
        <v>22080102 - TRANSFER-PAYMENT TO AGED/VULNERABLE GROUP</v>
      </c>
      <c r="E162" s="551"/>
      <c r="F162" s="552">
        <v>0</v>
      </c>
      <c r="G162" s="552"/>
    </row>
    <row r="163" spans="2:7" ht="15.75" hidden="1" customHeight="1" thickBot="1" x14ac:dyDescent="0.3">
      <c r="B163" s="384"/>
      <c r="C163" s="385" t="s">
        <v>1260</v>
      </c>
      <c r="D163" s="741">
        <f>SUM(D161:D162)</f>
        <v>0</v>
      </c>
      <c r="E163" s="559">
        <f>SUM(E161:E162)</f>
        <v>0</v>
      </c>
      <c r="F163" s="560">
        <v>0</v>
      </c>
      <c r="G163" s="560"/>
    </row>
    <row r="164" spans="2:7" ht="15" hidden="1" customHeight="1" x14ac:dyDescent="0.25">
      <c r="B164" s="373">
        <v>23000000</v>
      </c>
      <c r="C164" s="374" t="s">
        <v>1261</v>
      </c>
      <c r="D164" s="742"/>
      <c r="E164" s="548"/>
      <c r="F164" s="549"/>
      <c r="G164" s="549"/>
    </row>
    <row r="165" spans="2:7" ht="15" hidden="1" customHeight="1" x14ac:dyDescent="0.25">
      <c r="B165" s="373">
        <v>23040000</v>
      </c>
      <c r="C165" s="374" t="s">
        <v>1261</v>
      </c>
      <c r="D165" s="742"/>
      <c r="E165" s="548"/>
      <c r="F165" s="549"/>
      <c r="G165" s="549"/>
    </row>
    <row r="166" spans="2:7" ht="15" hidden="1" customHeight="1" x14ac:dyDescent="0.25">
      <c r="B166" s="373">
        <v>23040100</v>
      </c>
      <c r="C166" s="374" t="s">
        <v>88</v>
      </c>
      <c r="D166" s="742"/>
      <c r="E166" s="548"/>
      <c r="F166" s="549"/>
      <c r="G166" s="549"/>
    </row>
    <row r="167" spans="2:7" ht="14.25" hidden="1" customHeight="1" x14ac:dyDescent="0.2">
      <c r="B167" s="377">
        <v>23040101</v>
      </c>
      <c r="C167" s="378" t="s">
        <v>1262</v>
      </c>
      <c r="D167" s="740" t="str">
        <f>B167&amp;" - "&amp;C167</f>
        <v>23040101 - TREE PLANTING</v>
      </c>
      <c r="E167" s="551"/>
      <c r="F167" s="552">
        <v>0</v>
      </c>
      <c r="G167" s="552"/>
    </row>
    <row r="168" spans="2:7" ht="14.25" hidden="1" customHeight="1" x14ac:dyDescent="0.2">
      <c r="B168" s="377">
        <v>23040102</v>
      </c>
      <c r="C168" s="378" t="s">
        <v>1263</v>
      </c>
      <c r="D168" s="740" t="str">
        <f>B168&amp;" - "&amp;C168</f>
        <v>23040102 - EROSION &amp; FLOOD CONTROL</v>
      </c>
      <c r="E168" s="551"/>
      <c r="F168" s="552">
        <v>0</v>
      </c>
      <c r="G168" s="552"/>
    </row>
    <row r="169" spans="2:7" ht="14.25" hidden="1" customHeight="1" x14ac:dyDescent="0.2">
      <c r="B169" s="377">
        <v>23040103</v>
      </c>
      <c r="C169" s="378" t="s">
        <v>1264</v>
      </c>
      <c r="D169" s="740" t="str">
        <f>B169&amp;" - "&amp;C169</f>
        <v>23040103 - WILDLIFE CONSERVATION</v>
      </c>
      <c r="E169" s="551"/>
      <c r="F169" s="552">
        <v>0</v>
      </c>
      <c r="G169" s="552"/>
    </row>
    <row r="170" spans="2:7" ht="14.25" hidden="1" customHeight="1" x14ac:dyDescent="0.2">
      <c r="B170" s="377">
        <v>23040104</v>
      </c>
      <c r="C170" s="378" t="s">
        <v>1265</v>
      </c>
      <c r="D170" s="740" t="str">
        <f>B170&amp;" - "&amp;C170</f>
        <v>23040104 - INDUSTRIAL POLLUTION PREVENTION &amp; CONTROL</v>
      </c>
      <c r="E170" s="551"/>
      <c r="F170" s="552">
        <v>0</v>
      </c>
      <c r="G170" s="552"/>
    </row>
    <row r="171" spans="2:7" ht="14.25" hidden="1" customHeight="1" x14ac:dyDescent="0.2">
      <c r="B171" s="377">
        <v>23040105</v>
      </c>
      <c r="C171" s="378" t="s">
        <v>1266</v>
      </c>
      <c r="D171" s="740" t="str">
        <f>B171&amp;" - "&amp;C171</f>
        <v>23040105 - WATER POLLUTION, PREVENTION &amp; CONTROL</v>
      </c>
      <c r="E171" s="551"/>
      <c r="F171" s="552">
        <v>0</v>
      </c>
      <c r="G171" s="552"/>
    </row>
    <row r="172" spans="2:7" ht="15.75" hidden="1" customHeight="1" thickBot="1" x14ac:dyDescent="0.3">
      <c r="B172" s="384"/>
      <c r="C172" s="385" t="s">
        <v>1267</v>
      </c>
      <c r="D172" s="741">
        <f>SUM(D167:D171)</f>
        <v>0</v>
      </c>
      <c r="E172" s="559">
        <f>SUM(E167:E171)</f>
        <v>0</v>
      </c>
      <c r="F172" s="560">
        <v>0</v>
      </c>
      <c r="G172" s="560"/>
    </row>
    <row r="173" spans="2:7" ht="15" x14ac:dyDescent="0.25">
      <c r="B173" s="373">
        <v>23050000</v>
      </c>
      <c r="C173" s="374" t="s">
        <v>90</v>
      </c>
      <c r="D173" s="742"/>
      <c r="E173" s="548"/>
      <c r="F173" s="549"/>
      <c r="G173" s="549"/>
    </row>
    <row r="174" spans="2:7" ht="15" x14ac:dyDescent="0.25">
      <c r="B174" s="373">
        <v>23050100</v>
      </c>
      <c r="C174" s="374" t="s">
        <v>90</v>
      </c>
      <c r="D174" s="742"/>
      <c r="E174" s="548"/>
      <c r="F174" s="549"/>
      <c r="G174" s="549"/>
    </row>
    <row r="175" spans="2:7" ht="14.25" hidden="1" customHeight="1" x14ac:dyDescent="0.2">
      <c r="B175" s="377">
        <v>23050101</v>
      </c>
      <c r="C175" s="378" t="s">
        <v>1276</v>
      </c>
      <c r="D175" s="740" t="str">
        <f>B175&amp;" - "&amp;C175</f>
        <v>23050101 - RESEARCH AND DEVELOPMENT-RECURRENT (R&amp;D)</v>
      </c>
      <c r="E175" s="551"/>
      <c r="F175" s="552">
        <v>0</v>
      </c>
      <c r="G175" s="552"/>
    </row>
    <row r="176" spans="2:7" ht="14.25" hidden="1" customHeight="1" x14ac:dyDescent="0.2">
      <c r="B176" s="377">
        <v>23050102</v>
      </c>
      <c r="C176" s="378" t="s">
        <v>1269</v>
      </c>
      <c r="D176" s="740" t="str">
        <f>B176&amp;" - "&amp;C176</f>
        <v>23050102 - COMPUTER SOFTWARE ACQUISITION</v>
      </c>
      <c r="E176" s="551"/>
      <c r="F176" s="552">
        <v>0</v>
      </c>
      <c r="G176" s="552"/>
    </row>
    <row r="177" spans="2:7" ht="15" thickBot="1" x14ac:dyDescent="0.25">
      <c r="B177" s="377">
        <v>23050103</v>
      </c>
      <c r="C177" s="378" t="s">
        <v>1270</v>
      </c>
      <c r="D177" s="740" t="str">
        <f>B177&amp;" - "&amp;C177</f>
        <v>23050103 - MONITORING &amp; EVALUATION</v>
      </c>
      <c r="E177" s="551"/>
      <c r="F177" s="552">
        <v>1200000</v>
      </c>
      <c r="G177" s="552"/>
    </row>
    <row r="178" spans="2:7" ht="15" hidden="1" customHeight="1" thickBot="1" x14ac:dyDescent="0.25">
      <c r="B178" s="377">
        <v>23050104</v>
      </c>
      <c r="C178" s="378" t="s">
        <v>1271</v>
      </c>
      <c r="D178" s="740" t="str">
        <f>B178&amp;" - "&amp;C178</f>
        <v>23050104 - ANNIVERSARIES/ CELEBRATIONS</v>
      </c>
      <c r="E178" s="551"/>
      <c r="F178" s="552">
        <v>0</v>
      </c>
      <c r="G178" s="552"/>
    </row>
    <row r="179" spans="2:7" ht="15" hidden="1" customHeight="1" thickBot="1" x14ac:dyDescent="0.25">
      <c r="B179" s="377">
        <v>23050105</v>
      </c>
      <c r="C179" s="378" t="s">
        <v>1215</v>
      </c>
      <c r="D179" s="740" t="str">
        <f>B179&amp;" - "&amp;C179</f>
        <v>23050105 - MARGIN FOR INCREASE IN COSTS</v>
      </c>
      <c r="E179" s="551"/>
      <c r="F179" s="552">
        <v>0</v>
      </c>
      <c r="G179" s="552"/>
    </row>
    <row r="180" spans="2:7" ht="15.75" thickBot="1" x14ac:dyDescent="0.3">
      <c r="B180" s="384"/>
      <c r="C180" s="385" t="s">
        <v>1272</v>
      </c>
      <c r="D180" s="741"/>
      <c r="E180" s="559">
        <f>SUM(E175:E179)</f>
        <v>0</v>
      </c>
      <c r="F180" s="559">
        <f>SUM(F175:F179)</f>
        <v>1200000</v>
      </c>
      <c r="G180" s="559"/>
    </row>
    <row r="181" spans="2:7" ht="19.5" thickBot="1" x14ac:dyDescent="0.35">
      <c r="B181" s="398"/>
      <c r="C181" s="399" t="s">
        <v>1273</v>
      </c>
      <c r="D181" s="399"/>
      <c r="E181" s="571">
        <f>E180+E172+E163+E158+E151+E148+E138+E134+E124+E113+E97+E88+E80+E69+E60+E56+E41+E26+E14</f>
        <v>30000000</v>
      </c>
      <c r="F181" s="571">
        <f>F180+F172+F163+F158+F151+F148+F138+F134+F124+F113+F97+F88+F80+F69+F60+F56+F41+F26+F14</f>
        <v>76000000</v>
      </c>
      <c r="G181" s="571"/>
    </row>
  </sheetData>
  <mergeCells count="5">
    <mergeCell ref="B1:F1"/>
    <mergeCell ref="B2:F2"/>
    <mergeCell ref="B4:F4"/>
    <mergeCell ref="B5:B6"/>
    <mergeCell ref="C5:C6"/>
  </mergeCells>
  <pageMargins left="0.98" right="0.3" top="0.37" bottom="0.36" header="0.17" footer="0.17"/>
  <pageSetup paperSize="9" scale="76" fitToHeight="0" orientation="portrait" r:id="rId1"/>
  <headerFooter>
    <oddFooter>&amp;C&amp;"Rockwell,Bold"&amp;14&amp;P</oddFooter>
  </headerFooter>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B1:G182"/>
  <sheetViews>
    <sheetView view="pageBreakPreview" zoomScale="91" zoomScaleSheetLayoutView="91" workbookViewId="0">
      <pane xSplit="2" ySplit="6" topLeftCell="C98" activePane="bottomRight" state="frozen"/>
      <selection activeCell="J5" sqref="J5"/>
      <selection pane="topRight" activeCell="J5" sqref="J5"/>
      <selection pane="bottomLeft" activeCell="J5" sqref="J5"/>
      <selection pane="bottomRight" activeCell="J5" sqref="J5"/>
    </sheetView>
  </sheetViews>
  <sheetFormatPr defaultRowHeight="15" x14ac:dyDescent="0.25"/>
  <cols>
    <col min="1" max="1" width="22.7109375" customWidth="1"/>
    <col min="2" max="2" width="15" customWidth="1"/>
    <col min="3" max="3" width="50.85546875" customWidth="1"/>
    <col min="4" max="4" width="105.7109375" hidden="1" customWidth="1"/>
    <col min="5" max="6" width="15.7109375" customWidth="1"/>
    <col min="7" max="7" width="16.140625" customWidth="1"/>
  </cols>
  <sheetData>
    <row r="1" spans="2:7" ht="31.5" x14ac:dyDescent="0.5">
      <c r="B1" s="1001" t="s">
        <v>0</v>
      </c>
      <c r="C1" s="1001"/>
      <c r="D1" s="1001"/>
      <c r="E1" s="1001"/>
      <c r="F1" s="1001"/>
    </row>
    <row r="2" spans="2:7" ht="36" x14ac:dyDescent="0.55000000000000004">
      <c r="B2" s="1002" t="s">
        <v>1080</v>
      </c>
      <c r="C2" s="1002"/>
      <c r="D2" s="1002"/>
      <c r="E2" s="1002"/>
      <c r="F2" s="1002"/>
    </row>
    <row r="3" spans="2:7" ht="5.0999999999999996" customHeight="1" x14ac:dyDescent="0.25">
      <c r="B3" s="734"/>
      <c r="C3" s="734"/>
      <c r="D3" s="734"/>
      <c r="E3" s="734"/>
      <c r="F3" s="734"/>
    </row>
    <row r="4" spans="2:7" s="421" customFormat="1" ht="27" thickBot="1" x14ac:dyDescent="0.45">
      <c r="B4" s="1030" t="s">
        <v>1275</v>
      </c>
      <c r="C4" s="1030"/>
      <c r="D4" s="1030"/>
      <c r="E4" s="1030"/>
      <c r="F4" s="1030"/>
    </row>
    <row r="5" spans="2:7" s="365" customFormat="1" ht="38.25" x14ac:dyDescent="0.2">
      <c r="B5" s="991" t="s">
        <v>2</v>
      </c>
      <c r="C5" s="991" t="s">
        <v>3</v>
      </c>
      <c r="D5" s="422"/>
      <c r="E5" s="363" t="s">
        <v>530</v>
      </c>
      <c r="F5" s="364" t="s">
        <v>1703</v>
      </c>
      <c r="G5" s="364" t="s">
        <v>1721</v>
      </c>
    </row>
    <row r="6" spans="2:7" ht="15.75" thickBot="1" x14ac:dyDescent="0.3">
      <c r="B6" s="992"/>
      <c r="C6" s="992"/>
      <c r="D6" s="427"/>
      <c r="E6" s="366" t="s">
        <v>5</v>
      </c>
      <c r="F6" s="367" t="s">
        <v>5</v>
      </c>
      <c r="G6" s="367" t="s">
        <v>5</v>
      </c>
    </row>
    <row r="7" spans="2:7" ht="18.75" x14ac:dyDescent="0.3">
      <c r="B7" s="717">
        <v>22000000</v>
      </c>
      <c r="C7" s="718" t="s">
        <v>1121</v>
      </c>
      <c r="D7" s="735"/>
      <c r="E7" s="736"/>
      <c r="F7" s="737"/>
      <c r="G7" s="737"/>
    </row>
    <row r="8" spans="2:7" x14ac:dyDescent="0.25">
      <c r="B8" s="368">
        <v>22020000</v>
      </c>
      <c r="C8" s="369" t="s">
        <v>1122</v>
      </c>
      <c r="D8" s="738"/>
      <c r="E8" s="562"/>
      <c r="F8" s="563"/>
      <c r="G8" s="563"/>
    </row>
    <row r="9" spans="2:7" x14ac:dyDescent="0.25">
      <c r="B9" s="373">
        <v>22020100</v>
      </c>
      <c r="C9" s="374" t="s">
        <v>54</v>
      </c>
      <c r="D9" s="739"/>
      <c r="E9" s="548"/>
      <c r="F9" s="549"/>
      <c r="G9" s="549"/>
    </row>
    <row r="10" spans="2:7" x14ac:dyDescent="0.25">
      <c r="B10" s="377">
        <v>22020101</v>
      </c>
      <c r="C10" s="378" t="s">
        <v>1123</v>
      </c>
      <c r="D10" s="740" t="str">
        <f>B10&amp;" - "&amp;C10</f>
        <v>22020101 - LOCAL TRAVEL &amp; TRANSPORT: TRAINING</v>
      </c>
      <c r="E10" s="551">
        <v>3519560</v>
      </c>
      <c r="F10" s="552">
        <v>5000000</v>
      </c>
      <c r="G10" s="552"/>
    </row>
    <row r="11" spans="2:7" ht="15.75" thickBot="1" x14ac:dyDescent="0.3">
      <c r="B11" s="377">
        <v>22020102</v>
      </c>
      <c r="C11" s="378" t="s">
        <v>1124</v>
      </c>
      <c r="D11" s="740" t="str">
        <f>B11&amp;" - "&amp;C11</f>
        <v>22020102 - LOCAL TRAVEL &amp; TRANSPORT: OTHERS</v>
      </c>
      <c r="E11" s="551">
        <v>4097400</v>
      </c>
      <c r="F11" s="552">
        <v>5500000</v>
      </c>
      <c r="G11" s="552"/>
    </row>
    <row r="12" spans="2:7" ht="15" hidden="1" customHeight="1" thickBot="1" x14ac:dyDescent="0.3">
      <c r="B12" s="377">
        <v>22020103</v>
      </c>
      <c r="C12" s="378" t="s">
        <v>1125</v>
      </c>
      <c r="D12" s="740" t="str">
        <f>B12&amp;" - "&amp;C12</f>
        <v>22020103 - INTERNATIONAL TRAVEL &amp; TRANSPORT: TRAINING</v>
      </c>
      <c r="E12" s="551">
        <v>0</v>
      </c>
      <c r="F12" s="552">
        <v>0</v>
      </c>
      <c r="G12" s="552"/>
    </row>
    <row r="13" spans="2:7" ht="15" hidden="1" customHeight="1" thickBot="1" x14ac:dyDescent="0.3">
      <c r="B13" s="377">
        <v>22020104</v>
      </c>
      <c r="C13" s="378" t="s">
        <v>1126</v>
      </c>
      <c r="D13" s="740" t="str">
        <f>B13&amp;" - "&amp;C13</f>
        <v>22020104 - INTERNATIONAL TRAVEL &amp; TRANSPORT: OTHERS</v>
      </c>
      <c r="E13" s="551">
        <v>0</v>
      </c>
      <c r="F13" s="552">
        <v>0</v>
      </c>
      <c r="G13" s="552"/>
    </row>
    <row r="14" spans="2:7" ht="15.75" thickBot="1" x14ac:dyDescent="0.3">
      <c r="B14" s="384"/>
      <c r="C14" s="385" t="s">
        <v>1127</v>
      </c>
      <c r="D14" s="741">
        <f>SUM(D10:D13)</f>
        <v>0</v>
      </c>
      <c r="E14" s="559">
        <f>SUM(E10:E13)</f>
        <v>7616960</v>
      </c>
      <c r="F14" s="559">
        <f>SUM(F10:F13)</f>
        <v>10500000</v>
      </c>
      <c r="G14" s="559"/>
    </row>
    <row r="15" spans="2:7" x14ac:dyDescent="0.25">
      <c r="B15" s="373">
        <v>22020200</v>
      </c>
      <c r="C15" s="374" t="s">
        <v>56</v>
      </c>
      <c r="D15" s="742"/>
      <c r="E15" s="548"/>
      <c r="F15" s="549"/>
      <c r="G15" s="549"/>
    </row>
    <row r="16" spans="2:7" x14ac:dyDescent="0.25">
      <c r="B16" s="377">
        <v>22020201</v>
      </c>
      <c r="C16" s="378" t="s">
        <v>1128</v>
      </c>
      <c r="D16" s="740" t="str">
        <f t="shared" ref="D16:D25" si="0">B16&amp;" - "&amp;C16</f>
        <v>22020201 - ELECTRICITY CHARGES</v>
      </c>
      <c r="E16" s="551">
        <v>262650</v>
      </c>
      <c r="F16" s="552">
        <v>500000</v>
      </c>
      <c r="G16" s="552"/>
    </row>
    <row r="17" spans="2:7" x14ac:dyDescent="0.25">
      <c r="B17" s="377">
        <v>22020202</v>
      </c>
      <c r="C17" s="378" t="s">
        <v>1129</v>
      </c>
      <c r="D17" s="740" t="str">
        <f t="shared" si="0"/>
        <v>22020202 - TELEPHONE CHARGES</v>
      </c>
      <c r="E17" s="551">
        <v>525310</v>
      </c>
      <c r="F17" s="552">
        <v>300000</v>
      </c>
      <c r="G17" s="552"/>
    </row>
    <row r="18" spans="2:7" x14ac:dyDescent="0.25">
      <c r="B18" s="377">
        <v>22020203</v>
      </c>
      <c r="C18" s="378" t="s">
        <v>1130</v>
      </c>
      <c r="D18" s="740" t="str">
        <f t="shared" si="0"/>
        <v>22020203 - INTERNET ACCESS CHARGES</v>
      </c>
      <c r="E18" s="551">
        <v>1313270</v>
      </c>
      <c r="F18" s="552">
        <v>2500000</v>
      </c>
      <c r="G18" s="552"/>
    </row>
    <row r="19" spans="2:7" x14ac:dyDescent="0.25">
      <c r="B19" s="377">
        <v>22020204</v>
      </c>
      <c r="C19" s="378" t="s">
        <v>1131</v>
      </c>
      <c r="D19" s="740" t="str">
        <f t="shared" si="0"/>
        <v>22020204 - SATELLITE BROADCASTING ACCESS CHARGES</v>
      </c>
      <c r="E19" s="551">
        <v>105060</v>
      </c>
      <c r="F19" s="552">
        <v>507000</v>
      </c>
      <c r="G19" s="552"/>
    </row>
    <row r="20" spans="2:7" ht="14.25" hidden="1" customHeight="1" x14ac:dyDescent="0.25">
      <c r="B20" s="377">
        <v>22020205</v>
      </c>
      <c r="C20" s="378" t="s">
        <v>1132</v>
      </c>
      <c r="D20" s="740" t="str">
        <f t="shared" si="0"/>
        <v>22020205 - WATER RATES</v>
      </c>
      <c r="E20" s="551">
        <v>0</v>
      </c>
      <c r="F20" s="552">
        <v>0</v>
      </c>
      <c r="G20" s="552"/>
    </row>
    <row r="21" spans="2:7" ht="14.25" hidden="1" customHeight="1" x14ac:dyDescent="0.25">
      <c r="B21" s="377">
        <v>22020206</v>
      </c>
      <c r="C21" s="378" t="s">
        <v>1133</v>
      </c>
      <c r="D21" s="740" t="str">
        <f t="shared" si="0"/>
        <v>22020206 - SEWAGE CHARGES</v>
      </c>
      <c r="E21" s="551">
        <v>0</v>
      </c>
      <c r="F21" s="552">
        <v>0</v>
      </c>
      <c r="G21" s="552"/>
    </row>
    <row r="22" spans="2:7" ht="14.25" hidden="1" customHeight="1" x14ac:dyDescent="0.25">
      <c r="B22" s="377">
        <v>22020207</v>
      </c>
      <c r="C22" s="378" t="s">
        <v>1134</v>
      </c>
      <c r="D22" s="740" t="str">
        <f t="shared" si="0"/>
        <v>22020207 - LEASED COMMUNICATION LINES(S)</v>
      </c>
      <c r="E22" s="551">
        <v>0</v>
      </c>
      <c r="F22" s="552">
        <v>0</v>
      </c>
      <c r="G22" s="552"/>
    </row>
    <row r="23" spans="2:7" ht="14.25" hidden="1" customHeight="1" x14ac:dyDescent="0.25">
      <c r="B23" s="377">
        <v>22020208</v>
      </c>
      <c r="C23" s="378" t="s">
        <v>1135</v>
      </c>
      <c r="D23" s="740" t="str">
        <f t="shared" si="0"/>
        <v>22020208 - MULTI YEAR TARIFF ORDER</v>
      </c>
      <c r="E23" s="551">
        <v>0</v>
      </c>
      <c r="F23" s="552">
        <v>0</v>
      </c>
      <c r="G23" s="552"/>
    </row>
    <row r="24" spans="2:7" ht="14.25" hidden="1" customHeight="1" x14ac:dyDescent="0.25">
      <c r="B24" s="377">
        <v>22020209</v>
      </c>
      <c r="C24" s="378" t="s">
        <v>1136</v>
      </c>
      <c r="D24" s="740" t="str">
        <f t="shared" si="0"/>
        <v>22020209 - INTERACTIVE LEARNING NETWORK</v>
      </c>
      <c r="E24" s="551">
        <v>0</v>
      </c>
      <c r="F24" s="552">
        <v>0</v>
      </c>
      <c r="G24" s="552"/>
    </row>
    <row r="25" spans="2:7" ht="15.75" thickBot="1" x14ac:dyDescent="0.3">
      <c r="B25" s="377">
        <v>22020210</v>
      </c>
      <c r="C25" s="378" t="s">
        <v>1137</v>
      </c>
      <c r="D25" s="740" t="str">
        <f t="shared" si="0"/>
        <v xml:space="preserve">22020210 - SOFTWARE CHARGES/ LICENSE RENEWAL </v>
      </c>
      <c r="E25" s="551">
        <v>262650</v>
      </c>
      <c r="F25" s="552">
        <v>500000</v>
      </c>
      <c r="G25" s="552"/>
    </row>
    <row r="26" spans="2:7" ht="15.75" thickBot="1" x14ac:dyDescent="0.3">
      <c r="B26" s="384"/>
      <c r="C26" s="385" t="s">
        <v>1138</v>
      </c>
      <c r="D26" s="741">
        <f>SUM(D16:D25)</f>
        <v>0</v>
      </c>
      <c r="E26" s="559">
        <f>SUM(E16:E25)</f>
        <v>2468940</v>
      </c>
      <c r="F26" s="559">
        <f>SUM(F16:F25)</f>
        <v>4307000</v>
      </c>
      <c r="G26" s="559"/>
    </row>
    <row r="27" spans="2:7" x14ac:dyDescent="0.25">
      <c r="B27" s="373">
        <v>22020300</v>
      </c>
      <c r="C27" s="374" t="s">
        <v>58</v>
      </c>
      <c r="D27" s="742"/>
      <c r="E27" s="548"/>
      <c r="F27" s="549"/>
      <c r="G27" s="549"/>
    </row>
    <row r="28" spans="2:7" x14ac:dyDescent="0.25">
      <c r="B28" s="377">
        <v>22020301</v>
      </c>
      <c r="C28" s="378" t="s">
        <v>1139</v>
      </c>
      <c r="D28" s="740" t="str">
        <f t="shared" ref="D28:D40" si="1">B28&amp;" - "&amp;C28</f>
        <v>22020301 - OFFICE STATIONERIES / COMPUTER CONSUMABLES</v>
      </c>
      <c r="E28" s="551">
        <v>3151840</v>
      </c>
      <c r="F28" s="552">
        <v>6000000</v>
      </c>
      <c r="G28" s="552"/>
    </row>
    <row r="29" spans="2:7" x14ac:dyDescent="0.25">
      <c r="B29" s="377">
        <v>22020302</v>
      </c>
      <c r="C29" s="378" t="s">
        <v>1140</v>
      </c>
      <c r="D29" s="740" t="str">
        <f t="shared" si="1"/>
        <v>22020302 - BOOKS</v>
      </c>
      <c r="E29" s="551">
        <v>262650</v>
      </c>
      <c r="F29" s="552">
        <v>200000</v>
      </c>
      <c r="G29" s="552"/>
    </row>
    <row r="30" spans="2:7" x14ac:dyDescent="0.25">
      <c r="B30" s="377">
        <v>22020303</v>
      </c>
      <c r="C30" s="378" t="s">
        <v>1141</v>
      </c>
      <c r="D30" s="740" t="str">
        <f t="shared" si="1"/>
        <v>22020303 - NEWSPAPERS</v>
      </c>
      <c r="E30" s="551">
        <v>210120</v>
      </c>
      <c r="F30" s="552">
        <v>550000</v>
      </c>
      <c r="G30" s="552"/>
    </row>
    <row r="31" spans="2:7" x14ac:dyDescent="0.25">
      <c r="B31" s="377">
        <v>22020304</v>
      </c>
      <c r="C31" s="378" t="s">
        <v>1142</v>
      </c>
      <c r="D31" s="740" t="str">
        <f t="shared" si="1"/>
        <v>22020304 - MAGAZINES &amp; PERIODICALS</v>
      </c>
      <c r="E31" s="551">
        <v>262650</v>
      </c>
      <c r="F31" s="552">
        <v>200000</v>
      </c>
      <c r="G31" s="552"/>
    </row>
    <row r="32" spans="2:7" x14ac:dyDescent="0.25">
      <c r="B32" s="377">
        <v>22020305</v>
      </c>
      <c r="C32" s="378" t="s">
        <v>1143</v>
      </c>
      <c r="D32" s="740" t="str">
        <f t="shared" si="1"/>
        <v>22020305 - PRINTING OF NON SECURITY DOCUMENTS</v>
      </c>
      <c r="E32" s="551">
        <v>2626540</v>
      </c>
      <c r="F32" s="552">
        <v>3500000</v>
      </c>
      <c r="G32" s="552"/>
    </row>
    <row r="33" spans="2:7" ht="14.25" hidden="1" customHeight="1" x14ac:dyDescent="0.25">
      <c r="B33" s="377">
        <v>22020306</v>
      </c>
      <c r="C33" s="378" t="s">
        <v>1144</v>
      </c>
      <c r="D33" s="740" t="str">
        <f t="shared" si="1"/>
        <v>22020306 - PRINTING OF SECURITY DOCUMENTS</v>
      </c>
      <c r="E33" s="551">
        <v>0</v>
      </c>
      <c r="F33" s="552">
        <v>0</v>
      </c>
      <c r="G33" s="552"/>
    </row>
    <row r="34" spans="2:7" ht="14.25" hidden="1" customHeight="1" x14ac:dyDescent="0.25">
      <c r="B34" s="377">
        <v>22020307</v>
      </c>
      <c r="C34" s="378" t="s">
        <v>1145</v>
      </c>
      <c r="D34" s="740" t="str">
        <f t="shared" si="1"/>
        <v>22020307 - DRUGS/LABORATORY/MEDICAL SUPPLIES</v>
      </c>
      <c r="E34" s="551">
        <v>0</v>
      </c>
      <c r="F34" s="552">
        <v>0</v>
      </c>
      <c r="G34" s="552"/>
    </row>
    <row r="35" spans="2:7" ht="14.25" hidden="1" customHeight="1" x14ac:dyDescent="0.25">
      <c r="B35" s="377">
        <v>22020308</v>
      </c>
      <c r="C35" s="378" t="s">
        <v>1146</v>
      </c>
      <c r="D35" s="740" t="str">
        <f t="shared" si="1"/>
        <v>22020308 - FIELD &amp; CAMPING MATERIALS SUPPLIES</v>
      </c>
      <c r="E35" s="551">
        <v>0</v>
      </c>
      <c r="F35" s="552">
        <v>0</v>
      </c>
      <c r="G35" s="552"/>
    </row>
    <row r="36" spans="2:7" ht="15.75" thickBot="1" x14ac:dyDescent="0.3">
      <c r="B36" s="377">
        <v>22020309</v>
      </c>
      <c r="C36" s="378" t="s">
        <v>1147</v>
      </c>
      <c r="D36" s="740" t="str">
        <f t="shared" si="1"/>
        <v>22020309 - UNIFORMS &amp; OTHER CLOTHING</v>
      </c>
      <c r="E36" s="551">
        <v>0</v>
      </c>
      <c r="F36" s="552">
        <v>2000000</v>
      </c>
      <c r="G36" s="552"/>
    </row>
    <row r="37" spans="2:7" ht="15" hidden="1" customHeight="1" thickBot="1" x14ac:dyDescent="0.3">
      <c r="B37" s="377">
        <v>22020310</v>
      </c>
      <c r="C37" s="378" t="s">
        <v>1148</v>
      </c>
      <c r="D37" s="740" t="str">
        <f t="shared" si="1"/>
        <v>22020310 - TEACHING AIDS / INSTRUCTION MATERIALS</v>
      </c>
      <c r="E37" s="551">
        <v>0</v>
      </c>
      <c r="F37" s="552">
        <v>0</v>
      </c>
      <c r="G37" s="552"/>
    </row>
    <row r="38" spans="2:7" ht="15" hidden="1" customHeight="1" thickBot="1" x14ac:dyDescent="0.3">
      <c r="B38" s="377">
        <v>22020311</v>
      </c>
      <c r="C38" s="378" t="s">
        <v>1149</v>
      </c>
      <c r="D38" s="740" t="str">
        <f t="shared" si="1"/>
        <v>22020311 - FOOD STUFF / CATERING MATERIALS SUPPLIES</v>
      </c>
      <c r="E38" s="551">
        <v>0</v>
      </c>
      <c r="F38" s="552">
        <v>0</v>
      </c>
      <c r="G38" s="552"/>
    </row>
    <row r="39" spans="2:7" ht="15" hidden="1" customHeight="1" thickBot="1" x14ac:dyDescent="0.3">
      <c r="B39" s="377">
        <v>22020312</v>
      </c>
      <c r="C39" s="378" t="s">
        <v>1150</v>
      </c>
      <c r="D39" s="740" t="str">
        <f t="shared" si="1"/>
        <v>22020312 - PRODUCTION, PUBLICATION AND CIRCULATION OF ANNUAL FINANCIAL STATEMENTS</v>
      </c>
      <c r="E39" s="551">
        <v>0</v>
      </c>
      <c r="F39" s="552">
        <v>0</v>
      </c>
      <c r="G39" s="552"/>
    </row>
    <row r="40" spans="2:7" ht="15" hidden="1" customHeight="1" thickBot="1" x14ac:dyDescent="0.3">
      <c r="B40" s="377">
        <v>22020313</v>
      </c>
      <c r="C40" s="378" t="s">
        <v>1151</v>
      </c>
      <c r="D40" s="740" t="str">
        <f t="shared" si="1"/>
        <v>22020313 - PRODUCTION OF REPORTS TO PUBLIC ACCOUNTS COMMITTEE</v>
      </c>
      <c r="E40" s="551">
        <v>0</v>
      </c>
      <c r="F40" s="552">
        <v>0</v>
      </c>
      <c r="G40" s="552"/>
    </row>
    <row r="41" spans="2:7" ht="15.75" thickBot="1" x14ac:dyDescent="0.3">
      <c r="B41" s="384"/>
      <c r="C41" s="385" t="s">
        <v>1152</v>
      </c>
      <c r="D41" s="741">
        <f>SUM(D28:D40)</f>
        <v>0</v>
      </c>
      <c r="E41" s="559">
        <f>SUM(E28:E40)</f>
        <v>6513800</v>
      </c>
      <c r="F41" s="559">
        <f>SUM(F28:F40)</f>
        <v>12450000</v>
      </c>
      <c r="G41" s="559"/>
    </row>
    <row r="42" spans="2:7" x14ac:dyDescent="0.25">
      <c r="B42" s="373">
        <v>22020400</v>
      </c>
      <c r="C42" s="374" t="s">
        <v>60</v>
      </c>
      <c r="D42" s="742"/>
      <c r="E42" s="548"/>
      <c r="F42" s="549"/>
      <c r="G42" s="549"/>
    </row>
    <row r="43" spans="2:7" x14ac:dyDescent="0.25">
      <c r="B43" s="377">
        <v>22020401</v>
      </c>
      <c r="C43" s="378" t="s">
        <v>1153</v>
      </c>
      <c r="D43" s="740" t="str">
        <f t="shared" ref="D43:D55" si="2">B43&amp;" - "&amp;C43</f>
        <v>22020401 - MAINTENANCE OF MOTOR VEHICLE / TRANSPORT EQUIPMENT</v>
      </c>
      <c r="E43" s="551">
        <v>2626540</v>
      </c>
      <c r="F43" s="552">
        <v>5000000</v>
      </c>
      <c r="G43" s="552"/>
    </row>
    <row r="44" spans="2:7" x14ac:dyDescent="0.25">
      <c r="B44" s="377">
        <v>22020402</v>
      </c>
      <c r="C44" s="378" t="s">
        <v>1154</v>
      </c>
      <c r="D44" s="740" t="str">
        <f t="shared" si="2"/>
        <v xml:space="preserve">22020402 - MAINTENANCE OF OFFICE FURNITURE </v>
      </c>
      <c r="E44" s="551">
        <v>1050610</v>
      </c>
      <c r="F44" s="552">
        <v>500000</v>
      </c>
      <c r="G44" s="552"/>
    </row>
    <row r="45" spans="2:7" x14ac:dyDescent="0.25">
      <c r="B45" s="377">
        <v>22020403</v>
      </c>
      <c r="C45" s="378" t="s">
        <v>1155</v>
      </c>
      <c r="D45" s="740" t="str">
        <f t="shared" si="2"/>
        <v>22020403 - MAINTENANCE OF OFFICE BUILDING / RESIDENTIAL QTRS</v>
      </c>
      <c r="E45" s="551">
        <v>1050610</v>
      </c>
      <c r="F45" s="552">
        <v>1500000</v>
      </c>
      <c r="G45" s="552"/>
    </row>
    <row r="46" spans="2:7" x14ac:dyDescent="0.25">
      <c r="B46" s="377">
        <v>22020404</v>
      </c>
      <c r="C46" s="378" t="s">
        <v>1156</v>
      </c>
      <c r="D46" s="740" t="str">
        <f t="shared" si="2"/>
        <v>22020404 - MAINTENANCE OF OFFICE / IT EQUIPMENTS</v>
      </c>
      <c r="E46" s="551">
        <v>1050610</v>
      </c>
      <c r="F46" s="552">
        <v>1500000</v>
      </c>
      <c r="G46" s="552"/>
    </row>
    <row r="47" spans="2:7" x14ac:dyDescent="0.25">
      <c r="B47" s="377">
        <v>22020405</v>
      </c>
      <c r="C47" s="378" t="s">
        <v>1157</v>
      </c>
      <c r="D47" s="740" t="str">
        <f t="shared" si="2"/>
        <v>22020405 - MAINTENANCE OF PLANTS/GENERATORS</v>
      </c>
      <c r="E47" s="551">
        <v>262650</v>
      </c>
      <c r="F47" s="552">
        <v>500000</v>
      </c>
      <c r="G47" s="552"/>
    </row>
    <row r="48" spans="2:7" ht="15.75" thickBot="1" x14ac:dyDescent="0.3">
      <c r="B48" s="377">
        <v>22020406</v>
      </c>
      <c r="C48" s="378" t="s">
        <v>1158</v>
      </c>
      <c r="D48" s="740" t="str">
        <f t="shared" si="2"/>
        <v>22020406 - OTHER MAINTENANCE SERVICES</v>
      </c>
      <c r="E48" s="551">
        <v>262650</v>
      </c>
      <c r="F48" s="552">
        <v>500000</v>
      </c>
      <c r="G48" s="552"/>
    </row>
    <row r="49" spans="2:7" ht="15" hidden="1" customHeight="1" thickBot="1" x14ac:dyDescent="0.3">
      <c r="B49" s="377">
        <v>22020407</v>
      </c>
      <c r="C49" s="378" t="s">
        <v>1159</v>
      </c>
      <c r="D49" s="740" t="str">
        <f t="shared" si="2"/>
        <v>22020407 - MAINTENANCE OF AIRCRAFTS</v>
      </c>
      <c r="E49" s="551">
        <v>0</v>
      </c>
      <c r="F49" s="552">
        <v>0</v>
      </c>
      <c r="G49" s="552"/>
    </row>
    <row r="50" spans="2:7" ht="15" hidden="1" customHeight="1" thickBot="1" x14ac:dyDescent="0.3">
      <c r="B50" s="377">
        <v>22020408</v>
      </c>
      <c r="C50" s="378" t="s">
        <v>1161</v>
      </c>
      <c r="D50" s="740" t="str">
        <f t="shared" si="2"/>
        <v>22020408 - MAINTENANCE OF SEA BOATS</v>
      </c>
      <c r="E50" s="551">
        <v>0</v>
      </c>
      <c r="F50" s="552">
        <v>0</v>
      </c>
      <c r="G50" s="552"/>
    </row>
    <row r="51" spans="2:7" ht="15" hidden="1" customHeight="1" thickBot="1" x14ac:dyDescent="0.3">
      <c r="B51" s="377">
        <v>22020409</v>
      </c>
      <c r="C51" s="378" t="s">
        <v>1162</v>
      </c>
      <c r="D51" s="740" t="str">
        <f t="shared" si="2"/>
        <v>22020409 - MAINTENANCE OF RAILWAY EQUIPMENTS</v>
      </c>
      <c r="E51" s="551">
        <v>0</v>
      </c>
      <c r="F51" s="552">
        <v>0</v>
      </c>
      <c r="G51" s="552"/>
    </row>
    <row r="52" spans="2:7" ht="15" hidden="1" customHeight="1" thickBot="1" x14ac:dyDescent="0.3">
      <c r="B52" s="377">
        <v>22020410</v>
      </c>
      <c r="C52" s="378" t="s">
        <v>1163</v>
      </c>
      <c r="D52" s="740" t="str">
        <f t="shared" si="2"/>
        <v>22020410 - MAINTENANCE OF STREET LIGHTINGS</v>
      </c>
      <c r="E52" s="551">
        <v>0</v>
      </c>
      <c r="F52" s="552">
        <v>0</v>
      </c>
      <c r="G52" s="552"/>
    </row>
    <row r="53" spans="2:7" ht="15" hidden="1" customHeight="1" thickBot="1" x14ac:dyDescent="0.3">
      <c r="B53" s="377">
        <v>22020411</v>
      </c>
      <c r="C53" s="378" t="s">
        <v>1164</v>
      </c>
      <c r="D53" s="740" t="str">
        <f t="shared" si="2"/>
        <v>22020411 - MAINTENANCE OF COMMUNICATION EQUIPMENTS</v>
      </c>
      <c r="E53" s="551">
        <v>0</v>
      </c>
      <c r="F53" s="552">
        <v>0</v>
      </c>
      <c r="G53" s="552"/>
    </row>
    <row r="54" spans="2:7" ht="15" hidden="1" customHeight="1" thickBot="1" x14ac:dyDescent="0.3">
      <c r="B54" s="377">
        <v>22020412</v>
      </c>
      <c r="C54" s="378" t="s">
        <v>1165</v>
      </c>
      <c r="D54" s="740" t="str">
        <f t="shared" si="2"/>
        <v>22020412 - MAINTENANCE OF MARKETS/PUBLIC PLACES</v>
      </c>
      <c r="E54" s="551">
        <v>0</v>
      </c>
      <c r="F54" s="552">
        <v>0</v>
      </c>
      <c r="G54" s="552"/>
    </row>
    <row r="55" spans="2:7" ht="15" hidden="1" customHeight="1" thickBot="1" x14ac:dyDescent="0.3">
      <c r="B55" s="377">
        <v>22020413</v>
      </c>
      <c r="C55" s="378" t="s">
        <v>1166</v>
      </c>
      <c r="D55" s="740" t="str">
        <f t="shared" si="2"/>
        <v>22020413 - MINOR ROAD MAINTENANCE</v>
      </c>
      <c r="E55" s="551">
        <v>0</v>
      </c>
      <c r="F55" s="552">
        <v>0</v>
      </c>
      <c r="G55" s="552"/>
    </row>
    <row r="56" spans="2:7" ht="15.75" thickBot="1" x14ac:dyDescent="0.3">
      <c r="B56" s="384"/>
      <c r="C56" s="385" t="s">
        <v>1167</v>
      </c>
      <c r="D56" s="741">
        <f>SUM(D43:D55)</f>
        <v>0</v>
      </c>
      <c r="E56" s="559">
        <f>SUM(E43:E55)</f>
        <v>6303670</v>
      </c>
      <c r="F56" s="559">
        <f>SUM(F43:F55)</f>
        <v>9500000</v>
      </c>
      <c r="G56" s="559"/>
    </row>
    <row r="57" spans="2:7" x14ac:dyDescent="0.25">
      <c r="B57" s="373">
        <v>22020500</v>
      </c>
      <c r="C57" s="374" t="s">
        <v>62</v>
      </c>
      <c r="D57" s="742"/>
      <c r="E57" s="548"/>
      <c r="F57" s="549"/>
      <c r="G57" s="549"/>
    </row>
    <row r="58" spans="2:7" ht="15.75" thickBot="1" x14ac:dyDescent="0.3">
      <c r="B58" s="377">
        <v>22020501</v>
      </c>
      <c r="C58" s="378" t="s">
        <v>1168</v>
      </c>
      <c r="D58" s="740" t="str">
        <f>B58&amp;" - "&amp;C58</f>
        <v xml:space="preserve">22020501 - LOCAL TRAINING </v>
      </c>
      <c r="E58" s="551">
        <v>2889190</v>
      </c>
      <c r="F58" s="552">
        <v>5000000</v>
      </c>
      <c r="G58" s="552"/>
    </row>
    <row r="59" spans="2:7" ht="15" hidden="1" customHeight="1" thickBot="1" x14ac:dyDescent="0.3">
      <c r="B59" s="377">
        <v>22020502</v>
      </c>
      <c r="C59" s="378" t="s">
        <v>1169</v>
      </c>
      <c r="D59" s="740" t="str">
        <f>B59&amp;" - "&amp;C59</f>
        <v xml:space="preserve">22020502 - INTERNATIONAL  TRAINING </v>
      </c>
      <c r="E59" s="551">
        <v>0</v>
      </c>
      <c r="F59" s="552">
        <v>0</v>
      </c>
      <c r="G59" s="552"/>
    </row>
    <row r="60" spans="2:7" ht="15.75" thickBot="1" x14ac:dyDescent="0.3">
      <c r="B60" s="384"/>
      <c r="C60" s="385" t="s">
        <v>1170</v>
      </c>
      <c r="D60" s="741">
        <f>SUM(D58:D59)</f>
        <v>0</v>
      </c>
      <c r="E60" s="559">
        <f>SUM(E58:E59)</f>
        <v>2889190</v>
      </c>
      <c r="F60" s="559">
        <f>SUM(F58:F59)</f>
        <v>5000000</v>
      </c>
      <c r="G60" s="559"/>
    </row>
    <row r="61" spans="2:7" x14ac:dyDescent="0.25">
      <c r="B61" s="373">
        <v>22020600</v>
      </c>
      <c r="C61" s="374" t="s">
        <v>64</v>
      </c>
      <c r="D61" s="742"/>
      <c r="E61" s="548"/>
      <c r="F61" s="549"/>
      <c r="G61" s="549"/>
    </row>
    <row r="62" spans="2:7" x14ac:dyDescent="0.25">
      <c r="B62" s="377">
        <v>22020601</v>
      </c>
      <c r="C62" s="378" t="s">
        <v>1171</v>
      </c>
      <c r="D62" s="740" t="str">
        <f t="shared" ref="D62:D68" si="3">B62&amp;" - "&amp;C62</f>
        <v>22020601 - SECURITY SERVICES</v>
      </c>
      <c r="E62" s="551">
        <v>2626540</v>
      </c>
      <c r="F62" s="552">
        <v>7000000</v>
      </c>
      <c r="G62" s="552"/>
    </row>
    <row r="63" spans="2:7" x14ac:dyDescent="0.25">
      <c r="B63" s="377">
        <v>22020602</v>
      </c>
      <c r="C63" s="378" t="s">
        <v>1172</v>
      </c>
      <c r="D63" s="740" t="str">
        <f t="shared" si="3"/>
        <v>22020602 - OFFICE RENT</v>
      </c>
      <c r="E63" s="551">
        <v>3939800</v>
      </c>
      <c r="F63" s="552">
        <v>8500000</v>
      </c>
      <c r="G63" s="552"/>
    </row>
    <row r="64" spans="2:7" ht="14.25" hidden="1" customHeight="1" x14ac:dyDescent="0.25">
      <c r="B64" s="377">
        <v>22020603</v>
      </c>
      <c r="C64" s="378" t="s">
        <v>1173</v>
      </c>
      <c r="D64" s="740" t="str">
        <f t="shared" si="3"/>
        <v>22020603 - RESIDENTIAL RENT</v>
      </c>
      <c r="E64" s="551">
        <v>0</v>
      </c>
      <c r="F64" s="552">
        <v>0</v>
      </c>
      <c r="G64" s="552"/>
    </row>
    <row r="65" spans="2:7" x14ac:dyDescent="0.25">
      <c r="B65" s="377">
        <v>22020604</v>
      </c>
      <c r="C65" s="378" t="s">
        <v>1174</v>
      </c>
      <c r="D65" s="740" t="str">
        <f t="shared" si="3"/>
        <v>22020604 - SECURITY VOTE (INCLUDING OPERATIONS)</v>
      </c>
      <c r="E65" s="551">
        <v>6303690</v>
      </c>
      <c r="F65" s="552">
        <v>0</v>
      </c>
      <c r="G65" s="552"/>
    </row>
    <row r="66" spans="2:7" ht="15.75" thickBot="1" x14ac:dyDescent="0.3">
      <c r="B66" s="377">
        <v>22020605</v>
      </c>
      <c r="C66" s="378" t="s">
        <v>1175</v>
      </c>
      <c r="D66" s="740" t="str">
        <f t="shared" si="3"/>
        <v>22020605 - CLEANING &amp; FUMIGATION SERVICES</v>
      </c>
      <c r="E66" s="551">
        <v>78800</v>
      </c>
      <c r="F66" s="552">
        <v>250000</v>
      </c>
      <c r="G66" s="552"/>
    </row>
    <row r="67" spans="2:7" ht="15" hidden="1" customHeight="1" thickBot="1" x14ac:dyDescent="0.3">
      <c r="B67" s="377">
        <v>22020606</v>
      </c>
      <c r="C67" s="378" t="s">
        <v>1176</v>
      </c>
      <c r="D67" s="740" t="str">
        <f t="shared" si="3"/>
        <v>22020606 - LAND USE CHARGES</v>
      </c>
      <c r="E67" s="551">
        <v>0</v>
      </c>
      <c r="F67" s="552">
        <v>0</v>
      </c>
      <c r="G67" s="552"/>
    </row>
    <row r="68" spans="2:7" ht="15" hidden="1" customHeight="1" thickBot="1" x14ac:dyDescent="0.3">
      <c r="B68" s="377">
        <v>22020607</v>
      </c>
      <c r="C68" s="378" t="s">
        <v>1177</v>
      </c>
      <c r="D68" s="740" t="str">
        <f t="shared" si="3"/>
        <v>22020607 - RESCUE SERVICES</v>
      </c>
      <c r="E68" s="551">
        <v>0</v>
      </c>
      <c r="F68" s="552">
        <v>0</v>
      </c>
      <c r="G68" s="552"/>
    </row>
    <row r="69" spans="2:7" ht="15.75" thickBot="1" x14ac:dyDescent="0.3">
      <c r="B69" s="384"/>
      <c r="C69" s="385" t="s">
        <v>1178</v>
      </c>
      <c r="D69" s="741">
        <f>SUM(D62:D68)</f>
        <v>0</v>
      </c>
      <c r="E69" s="559">
        <f>SUM(E62:E68)</f>
        <v>12948830</v>
      </c>
      <c r="F69" s="559">
        <f>SUM(F62:F68)</f>
        <v>15750000</v>
      </c>
      <c r="G69" s="559"/>
    </row>
    <row r="70" spans="2:7" x14ac:dyDescent="0.25">
      <c r="B70" s="373">
        <v>22020700</v>
      </c>
      <c r="C70" s="374" t="s">
        <v>66</v>
      </c>
      <c r="D70" s="742"/>
      <c r="E70" s="548"/>
      <c r="F70" s="549"/>
      <c r="G70" s="549"/>
    </row>
    <row r="71" spans="2:7" x14ac:dyDescent="0.25">
      <c r="B71" s="377">
        <v>22020701</v>
      </c>
      <c r="C71" s="378" t="s">
        <v>1179</v>
      </c>
      <c r="D71" s="740" t="str">
        <f t="shared" ref="D71:D79" si="4">B71&amp;" - "&amp;C71</f>
        <v>22020701 - FINANCIAL CONSULTING</v>
      </c>
      <c r="E71" s="551">
        <v>0</v>
      </c>
      <c r="F71" s="552">
        <v>5160000</v>
      </c>
      <c r="G71" s="552"/>
    </row>
    <row r="72" spans="2:7" x14ac:dyDescent="0.25">
      <c r="B72" s="377">
        <v>22020702</v>
      </c>
      <c r="C72" s="378" t="s">
        <v>1180</v>
      </c>
      <c r="D72" s="740" t="str">
        <f t="shared" si="4"/>
        <v>22020702 - INFORMATION TECHNOLOGY CONSULTING</v>
      </c>
      <c r="E72" s="551">
        <v>1155680</v>
      </c>
      <c r="F72" s="552">
        <v>2200000</v>
      </c>
      <c r="G72" s="552"/>
    </row>
    <row r="73" spans="2:7" x14ac:dyDescent="0.25">
      <c r="B73" s="377">
        <v>22020703</v>
      </c>
      <c r="C73" s="378" t="s">
        <v>1181</v>
      </c>
      <c r="D73" s="740" t="str">
        <f t="shared" si="4"/>
        <v>22020703 - LEGAL SERVICES</v>
      </c>
      <c r="E73" s="551">
        <v>630370</v>
      </c>
      <c r="F73" s="552">
        <v>3200000</v>
      </c>
      <c r="G73" s="552"/>
    </row>
    <row r="74" spans="2:7" ht="14.25" hidden="1" customHeight="1" x14ac:dyDescent="0.25">
      <c r="B74" s="377">
        <v>22020704</v>
      </c>
      <c r="C74" s="378" t="s">
        <v>1182</v>
      </c>
      <c r="D74" s="740" t="str">
        <f t="shared" si="4"/>
        <v>22020704 - ENGINEERING SERVICES</v>
      </c>
      <c r="E74" s="551">
        <v>0</v>
      </c>
      <c r="F74" s="552">
        <v>0</v>
      </c>
      <c r="G74" s="552"/>
    </row>
    <row r="75" spans="2:7" ht="14.25" hidden="1" customHeight="1" x14ac:dyDescent="0.25">
      <c r="B75" s="377">
        <v>22020705</v>
      </c>
      <c r="C75" s="378" t="s">
        <v>1183</v>
      </c>
      <c r="D75" s="740" t="str">
        <f t="shared" si="4"/>
        <v>22020705 - ARCHITECTURAL SERVICES</v>
      </c>
      <c r="E75" s="551">
        <v>0</v>
      </c>
      <c r="F75" s="552">
        <v>0</v>
      </c>
      <c r="G75" s="552"/>
    </row>
    <row r="76" spans="2:7" ht="14.25" hidden="1" customHeight="1" x14ac:dyDescent="0.25">
      <c r="B76" s="377">
        <v>22020706</v>
      </c>
      <c r="C76" s="378" t="s">
        <v>1184</v>
      </c>
      <c r="D76" s="740" t="str">
        <f t="shared" si="4"/>
        <v>22020706 - SURVEYING SERVICES</v>
      </c>
      <c r="E76" s="551">
        <v>0</v>
      </c>
      <c r="F76" s="552">
        <v>0</v>
      </c>
      <c r="G76" s="552"/>
    </row>
    <row r="77" spans="2:7" ht="14.25" hidden="1" customHeight="1" x14ac:dyDescent="0.25">
      <c r="B77" s="377">
        <v>22020707</v>
      </c>
      <c r="C77" s="378" t="s">
        <v>1185</v>
      </c>
      <c r="D77" s="740" t="str">
        <f t="shared" si="4"/>
        <v>22020707 - AGRICULTURAL CONSULTING</v>
      </c>
      <c r="E77" s="551">
        <v>0</v>
      </c>
      <c r="F77" s="552">
        <v>0</v>
      </c>
      <c r="G77" s="552"/>
    </row>
    <row r="78" spans="2:7" ht="14.25" hidden="1" customHeight="1" x14ac:dyDescent="0.25">
      <c r="B78" s="377">
        <v>22020708</v>
      </c>
      <c r="C78" s="378" t="s">
        <v>1186</v>
      </c>
      <c r="D78" s="740" t="str">
        <f t="shared" si="4"/>
        <v>22020708 - MEDICAL CONSULTING</v>
      </c>
      <c r="E78" s="551">
        <v>0</v>
      </c>
      <c r="F78" s="552">
        <v>0</v>
      </c>
      <c r="G78" s="552"/>
    </row>
    <row r="79" spans="2:7" ht="15.75" thickBot="1" x14ac:dyDescent="0.3">
      <c r="B79" s="377">
        <v>22020709</v>
      </c>
      <c r="C79" s="378" t="s">
        <v>1187</v>
      </c>
      <c r="D79" s="740" t="str">
        <f t="shared" si="4"/>
        <v>22020709 - AUDITING OF ACCOUNTS</v>
      </c>
      <c r="E79" s="551">
        <v>262650</v>
      </c>
      <c r="F79" s="552">
        <v>530000</v>
      </c>
      <c r="G79" s="552"/>
    </row>
    <row r="80" spans="2:7" ht="15.75" thickBot="1" x14ac:dyDescent="0.3">
      <c r="B80" s="384"/>
      <c r="C80" s="385" t="s">
        <v>1188</v>
      </c>
      <c r="D80" s="741">
        <f>SUM(D71:D79)</f>
        <v>0</v>
      </c>
      <c r="E80" s="559">
        <f>SUM(E71:E79)</f>
        <v>2048700</v>
      </c>
      <c r="F80" s="559">
        <f>SUM(F71:F79)</f>
        <v>11090000</v>
      </c>
      <c r="G80" s="559"/>
    </row>
    <row r="81" spans="2:7" x14ac:dyDescent="0.25">
      <c r="B81" s="373">
        <v>22020800</v>
      </c>
      <c r="C81" s="374" t="s">
        <v>68</v>
      </c>
      <c r="D81" s="742"/>
      <c r="E81" s="548"/>
      <c r="F81" s="549"/>
      <c r="G81" s="549"/>
    </row>
    <row r="82" spans="2:7" x14ac:dyDescent="0.25">
      <c r="B82" s="377">
        <v>22020801</v>
      </c>
      <c r="C82" s="378" t="s">
        <v>1189</v>
      </c>
      <c r="D82" s="740" t="str">
        <f t="shared" ref="D82:D87" si="5">B82&amp;" - "&amp;C82</f>
        <v>22020801 - MOTOR VEHICLE  FUEL COST</v>
      </c>
      <c r="E82" s="551">
        <v>2626540</v>
      </c>
      <c r="F82" s="552">
        <v>5000000</v>
      </c>
      <c r="G82" s="552"/>
    </row>
    <row r="83" spans="2:7" ht="14.25" hidden="1" customHeight="1" x14ac:dyDescent="0.25">
      <c r="B83" s="377">
        <v>22020802</v>
      </c>
      <c r="C83" s="378" t="s">
        <v>1190</v>
      </c>
      <c r="D83" s="740" t="str">
        <f t="shared" si="5"/>
        <v>22020802 - OTHER TRANSPORT EQUIPMENT FUEL COST</v>
      </c>
      <c r="E83" s="551">
        <v>0</v>
      </c>
      <c r="F83" s="552">
        <v>0</v>
      </c>
      <c r="G83" s="552"/>
    </row>
    <row r="84" spans="2:7" ht="15.75" thickBot="1" x14ac:dyDescent="0.3">
      <c r="B84" s="377">
        <v>22020803</v>
      </c>
      <c r="C84" s="378" t="s">
        <v>1191</v>
      </c>
      <c r="D84" s="740" t="str">
        <f t="shared" si="5"/>
        <v>22020803 - PLANT / GENERATOR FUEL COST</v>
      </c>
      <c r="E84" s="551">
        <v>945550</v>
      </c>
      <c r="F84" s="552">
        <v>1611200</v>
      </c>
      <c r="G84" s="552"/>
    </row>
    <row r="85" spans="2:7" ht="15" hidden="1" customHeight="1" thickBot="1" x14ac:dyDescent="0.3">
      <c r="B85" s="377">
        <v>22020804</v>
      </c>
      <c r="C85" s="378" t="s">
        <v>1192</v>
      </c>
      <c r="D85" s="740" t="str">
        <f t="shared" si="5"/>
        <v>22020804 - AIRCRAFT FUEL COST</v>
      </c>
      <c r="E85" s="551">
        <v>0</v>
      </c>
      <c r="F85" s="552">
        <v>0</v>
      </c>
      <c r="G85" s="552"/>
    </row>
    <row r="86" spans="2:7" ht="15" hidden="1" customHeight="1" thickBot="1" x14ac:dyDescent="0.3">
      <c r="B86" s="377">
        <v>22020805</v>
      </c>
      <c r="C86" s="378" t="s">
        <v>1193</v>
      </c>
      <c r="D86" s="740" t="str">
        <f t="shared" si="5"/>
        <v>22020805 - SEA BOAT FUEL COST</v>
      </c>
      <c r="E86" s="551">
        <v>0</v>
      </c>
      <c r="F86" s="552">
        <v>0</v>
      </c>
      <c r="G86" s="552"/>
    </row>
    <row r="87" spans="2:7" ht="15" hidden="1" customHeight="1" thickBot="1" x14ac:dyDescent="0.3">
      <c r="B87" s="377">
        <v>22020806</v>
      </c>
      <c r="C87" s="378" t="s">
        <v>1194</v>
      </c>
      <c r="D87" s="740" t="str">
        <f t="shared" si="5"/>
        <v>22020806 - COOKING GAS/FUEL COST</v>
      </c>
      <c r="E87" s="551">
        <v>0</v>
      </c>
      <c r="F87" s="552">
        <v>0</v>
      </c>
      <c r="G87" s="552"/>
    </row>
    <row r="88" spans="2:7" ht="15.75" thickBot="1" x14ac:dyDescent="0.3">
      <c r="B88" s="384"/>
      <c r="C88" s="385" t="s">
        <v>1195</v>
      </c>
      <c r="D88" s="741">
        <f>SUM(D82:D87)</f>
        <v>0</v>
      </c>
      <c r="E88" s="559">
        <f>SUM(E82:E87)</f>
        <v>3572090</v>
      </c>
      <c r="F88" s="559">
        <f>SUM(F82:F87)</f>
        <v>6611200</v>
      </c>
      <c r="G88" s="559"/>
    </row>
    <row r="89" spans="2:7" hidden="1" x14ac:dyDescent="0.25">
      <c r="B89" s="373">
        <v>22020900</v>
      </c>
      <c r="C89" s="374" t="s">
        <v>70</v>
      </c>
      <c r="D89" s="742"/>
      <c r="E89" s="548"/>
      <c r="F89" s="549"/>
      <c r="G89" s="549"/>
    </row>
    <row r="90" spans="2:7" ht="14.25" hidden="1" customHeight="1" x14ac:dyDescent="0.25">
      <c r="B90" s="377">
        <v>22020901</v>
      </c>
      <c r="C90" s="378" t="s">
        <v>1196</v>
      </c>
      <c r="D90" s="740" t="str">
        <f t="shared" ref="D90:D96" si="6">B90&amp;" - "&amp;C90</f>
        <v>22020901 - BANK CHARGES (OTHER THAN INTEREST)</v>
      </c>
      <c r="E90" s="551">
        <v>0</v>
      </c>
      <c r="F90" s="552">
        <v>0</v>
      </c>
      <c r="G90" s="552"/>
    </row>
    <row r="91" spans="2:7" hidden="1" x14ac:dyDescent="0.25">
      <c r="B91" s="377">
        <v>22020902</v>
      </c>
      <c r="C91" s="378" t="s">
        <v>1197</v>
      </c>
      <c r="D91" s="740" t="str">
        <f t="shared" si="6"/>
        <v>22020902 - INSURANCE PREMIUM</v>
      </c>
      <c r="E91" s="551">
        <v>0</v>
      </c>
      <c r="F91" s="552">
        <v>0</v>
      </c>
      <c r="G91" s="552"/>
    </row>
    <row r="92" spans="2:7" ht="15" hidden="1" customHeight="1" thickBot="1" x14ac:dyDescent="0.3">
      <c r="B92" s="377">
        <v>22020904</v>
      </c>
      <c r="C92" s="378" t="s">
        <v>1198</v>
      </c>
      <c r="D92" s="740" t="str">
        <f t="shared" si="6"/>
        <v>22020904 - OTHER  CRF BANK CHARGES</v>
      </c>
      <c r="E92" s="551">
        <v>0</v>
      </c>
      <c r="F92" s="552">
        <v>0</v>
      </c>
      <c r="G92" s="552"/>
    </row>
    <row r="93" spans="2:7" ht="15" hidden="1" customHeight="1" thickBot="1" x14ac:dyDescent="0.3">
      <c r="B93" s="377">
        <v>22020905</v>
      </c>
      <c r="C93" s="378" t="s">
        <v>1199</v>
      </c>
      <c r="D93" s="740" t="str">
        <f t="shared" si="6"/>
        <v>22020905 - INTEREST/DISCOUNT ON FOREIGN LOAN</v>
      </c>
      <c r="E93" s="551">
        <v>0</v>
      </c>
      <c r="F93" s="552">
        <v>0</v>
      </c>
      <c r="G93" s="552"/>
    </row>
    <row r="94" spans="2:7" ht="15" hidden="1" customHeight="1" thickBot="1" x14ac:dyDescent="0.3">
      <c r="B94" s="377">
        <v>22020906</v>
      </c>
      <c r="C94" s="378" t="s">
        <v>1200</v>
      </c>
      <c r="D94" s="740" t="str">
        <f t="shared" si="6"/>
        <v>22020906 - FOREIGN INTEREST/DISCOUNT-SHORT TERM BORROWINGS</v>
      </c>
      <c r="E94" s="551">
        <v>0</v>
      </c>
      <c r="F94" s="552">
        <v>0</v>
      </c>
      <c r="G94" s="552"/>
    </row>
    <row r="95" spans="2:7" ht="15" hidden="1" customHeight="1" thickBot="1" x14ac:dyDescent="0.3">
      <c r="B95" s="377">
        <v>22020907</v>
      </c>
      <c r="C95" s="378" t="s">
        <v>1201</v>
      </c>
      <c r="D95" s="740" t="str">
        <f t="shared" si="6"/>
        <v>22020907 - DOMESTIC INTEREST/DISCOUNT-TREASURY BILL</v>
      </c>
      <c r="E95" s="551">
        <v>0</v>
      </c>
      <c r="F95" s="552">
        <v>0</v>
      </c>
      <c r="G95" s="552"/>
    </row>
    <row r="96" spans="2:7" ht="15" hidden="1" customHeight="1" thickBot="1" x14ac:dyDescent="0.3">
      <c r="B96" s="377">
        <v>22020908</v>
      </c>
      <c r="C96" s="378" t="s">
        <v>1202</v>
      </c>
      <c r="D96" s="740" t="str">
        <f t="shared" si="6"/>
        <v>22020908 - DOMESTIC INTEREST/DISCOUNT-SHORT TERM BORROWINGS</v>
      </c>
      <c r="E96" s="551">
        <v>0</v>
      </c>
      <c r="F96" s="552">
        <v>0</v>
      </c>
      <c r="G96" s="552"/>
    </row>
    <row r="97" spans="2:7" ht="15.75" hidden="1" thickBot="1" x14ac:dyDescent="0.3">
      <c r="B97" s="384"/>
      <c r="C97" s="385" t="s">
        <v>1203</v>
      </c>
      <c r="D97" s="741">
        <f>SUM(D90:D96)</f>
        <v>0</v>
      </c>
      <c r="E97" s="559">
        <f>SUM(E90:E96)</f>
        <v>0</v>
      </c>
      <c r="F97" s="559">
        <f>SUM(F90:F96)</f>
        <v>0</v>
      </c>
      <c r="G97" s="559"/>
    </row>
    <row r="98" spans="2:7" x14ac:dyDescent="0.25">
      <c r="B98" s="373">
        <v>22021000</v>
      </c>
      <c r="C98" s="374" t="s">
        <v>72</v>
      </c>
      <c r="D98" s="742"/>
      <c r="E98" s="548"/>
      <c r="F98" s="549"/>
      <c r="G98" s="549"/>
    </row>
    <row r="99" spans="2:7" x14ac:dyDescent="0.25">
      <c r="B99" s="377">
        <v>22021001</v>
      </c>
      <c r="C99" s="378" t="s">
        <v>1204</v>
      </c>
      <c r="D99" s="740" t="str">
        <f t="shared" ref="D99:D112" si="7">B99&amp;" - "&amp;C99</f>
        <v>22021001 - REFRESHMENT &amp; MEALS</v>
      </c>
      <c r="E99" s="551">
        <v>4722110</v>
      </c>
      <c r="F99" s="552">
        <v>2489240</v>
      </c>
      <c r="G99" s="552"/>
    </row>
    <row r="100" spans="2:7" ht="14.25" hidden="1" customHeight="1" x14ac:dyDescent="0.25">
      <c r="B100" s="377">
        <v>22021002</v>
      </c>
      <c r="C100" s="378" t="s">
        <v>1205</v>
      </c>
      <c r="D100" s="740" t="str">
        <f t="shared" si="7"/>
        <v>22021002 - HONORARIUM &amp; SITTING ALLOWANCE</v>
      </c>
      <c r="E100" s="551">
        <v>0</v>
      </c>
      <c r="F100" s="552">
        <v>0</v>
      </c>
      <c r="G100" s="552"/>
    </row>
    <row r="101" spans="2:7" x14ac:dyDescent="0.25">
      <c r="B101" s="377">
        <v>22021003</v>
      </c>
      <c r="C101" s="378" t="s">
        <v>1206</v>
      </c>
      <c r="D101" s="740" t="str">
        <f t="shared" si="7"/>
        <v>22021003 - PUBLICITY &amp; ADVERTISEMENTS</v>
      </c>
      <c r="E101" s="551">
        <v>5661850</v>
      </c>
      <c r="F101" s="552">
        <v>14778170</v>
      </c>
      <c r="G101" s="552"/>
    </row>
    <row r="102" spans="2:7" ht="14.25" hidden="1" customHeight="1" x14ac:dyDescent="0.25">
      <c r="B102" s="377">
        <v>22021004</v>
      </c>
      <c r="C102" s="378" t="s">
        <v>1207</v>
      </c>
      <c r="D102" s="740" t="str">
        <f t="shared" si="7"/>
        <v>22021004 - MEDICAL EXPENSES-LOCAL</v>
      </c>
      <c r="E102" s="551">
        <v>0</v>
      </c>
      <c r="F102" s="552">
        <v>0</v>
      </c>
      <c r="G102" s="552"/>
    </row>
    <row r="103" spans="2:7" x14ac:dyDescent="0.25">
      <c r="B103" s="377">
        <v>22021006</v>
      </c>
      <c r="C103" s="378" t="s">
        <v>1208</v>
      </c>
      <c r="D103" s="740" t="str">
        <f t="shared" si="7"/>
        <v>22021006 - POSTAGES &amp; COURIER SERVICES</v>
      </c>
      <c r="E103" s="551">
        <v>262650</v>
      </c>
      <c r="F103" s="552">
        <v>200000</v>
      </c>
      <c r="G103" s="552"/>
    </row>
    <row r="104" spans="2:7" x14ac:dyDescent="0.25">
      <c r="B104" s="377">
        <v>22021007</v>
      </c>
      <c r="C104" s="378" t="s">
        <v>1209</v>
      </c>
      <c r="D104" s="740" t="str">
        <f t="shared" si="7"/>
        <v>22021007 - WELFARE PACKAGES</v>
      </c>
      <c r="E104" s="551">
        <v>36081970</v>
      </c>
      <c r="F104" s="552">
        <v>50000000</v>
      </c>
      <c r="G104" s="552"/>
    </row>
    <row r="105" spans="2:7" x14ac:dyDescent="0.25">
      <c r="B105" s="377">
        <v>22021008</v>
      </c>
      <c r="C105" s="378" t="s">
        <v>1210</v>
      </c>
      <c r="D105" s="740" t="str">
        <f t="shared" si="7"/>
        <v>22021008 - SUBSCRIPTION TO PROFESSIONAL BODIES</v>
      </c>
      <c r="E105" s="551">
        <v>788000</v>
      </c>
      <c r="F105" s="552">
        <v>2000000</v>
      </c>
      <c r="G105" s="552"/>
    </row>
    <row r="106" spans="2:7" ht="14.25" hidden="1" customHeight="1" x14ac:dyDescent="0.25">
      <c r="B106" s="377">
        <v>22021009</v>
      </c>
      <c r="C106" s="378" t="s">
        <v>1211</v>
      </c>
      <c r="D106" s="740" t="str">
        <f t="shared" si="7"/>
        <v>22021009 - SPORTING ACTIVITIES</v>
      </c>
      <c r="E106" s="551">
        <v>0</v>
      </c>
      <c r="F106" s="552">
        <v>0</v>
      </c>
      <c r="G106" s="552"/>
    </row>
    <row r="107" spans="2:7" ht="14.25" hidden="1" customHeight="1" x14ac:dyDescent="0.25">
      <c r="B107" s="377">
        <v>22021010</v>
      </c>
      <c r="C107" s="378" t="s">
        <v>1212</v>
      </c>
      <c r="D107" s="740" t="str">
        <f t="shared" si="7"/>
        <v>22021010 - DIRECT TEACHING &amp; LABORATORY COST</v>
      </c>
      <c r="E107" s="551">
        <v>0</v>
      </c>
      <c r="F107" s="552">
        <v>0</v>
      </c>
      <c r="G107" s="552"/>
    </row>
    <row r="108" spans="2:7" x14ac:dyDescent="0.25">
      <c r="B108" s="377">
        <v>22021014</v>
      </c>
      <c r="C108" s="378" t="s">
        <v>1213</v>
      </c>
      <c r="D108" s="740" t="str">
        <f t="shared" si="7"/>
        <v>22021014 - ANNUAL BUDGET EXPENSES AND ADMINISTRATION</v>
      </c>
      <c r="E108" s="551">
        <v>262650</v>
      </c>
      <c r="F108" s="552">
        <v>0</v>
      </c>
      <c r="G108" s="552"/>
    </row>
    <row r="109" spans="2:7" ht="14.25" hidden="1" customHeight="1" x14ac:dyDescent="0.25">
      <c r="B109" s="377">
        <v>22021020</v>
      </c>
      <c r="C109" s="378" t="s">
        <v>1214</v>
      </c>
      <c r="D109" s="740" t="str">
        <f t="shared" si="7"/>
        <v>22021020 - ELECTION-LOGISTICS SUPPORT</v>
      </c>
      <c r="E109" s="551">
        <v>0</v>
      </c>
      <c r="F109" s="552">
        <v>0</v>
      </c>
      <c r="G109" s="552"/>
    </row>
    <row r="110" spans="2:7" ht="14.25" hidden="1" customHeight="1" x14ac:dyDescent="0.25">
      <c r="B110" s="377">
        <v>22021037</v>
      </c>
      <c r="C110" s="378" t="s">
        <v>1215</v>
      </c>
      <c r="D110" s="740" t="str">
        <f t="shared" si="7"/>
        <v>22021037 - MARGIN FOR INCREASE IN COSTS</v>
      </c>
      <c r="E110" s="551">
        <v>0</v>
      </c>
      <c r="F110" s="552">
        <v>0</v>
      </c>
      <c r="G110" s="552"/>
    </row>
    <row r="111" spans="2:7" ht="15.75" thickBot="1" x14ac:dyDescent="0.3">
      <c r="B111" s="377">
        <v>22021041</v>
      </c>
      <c r="C111" s="378" t="s">
        <v>1216</v>
      </c>
      <c r="D111" s="740" t="str">
        <f t="shared" si="7"/>
        <v>22021041 - CONTINGENCY</v>
      </c>
      <c r="E111" s="551">
        <v>6807980</v>
      </c>
      <c r="F111" s="552">
        <v>9459160</v>
      </c>
      <c r="G111" s="552"/>
    </row>
    <row r="112" spans="2:7" ht="15" hidden="1" customHeight="1" thickBot="1" x14ac:dyDescent="0.3">
      <c r="B112" s="377">
        <v>22021042</v>
      </c>
      <c r="C112" s="378" t="s">
        <v>1217</v>
      </c>
      <c r="D112" s="740" t="str">
        <f t="shared" si="7"/>
        <v>22021042 - RECURRENT ADJUSTMENT</v>
      </c>
      <c r="E112" s="551"/>
      <c r="F112" s="552">
        <v>0</v>
      </c>
      <c r="G112" s="552"/>
    </row>
    <row r="113" spans="2:7" ht="15.75" thickBot="1" x14ac:dyDescent="0.3">
      <c r="B113" s="384"/>
      <c r="C113" s="385" t="s">
        <v>1219</v>
      </c>
      <c r="D113" s="741">
        <f>SUM(D99:D112)</f>
        <v>0</v>
      </c>
      <c r="E113" s="559">
        <f>SUM(E99:E112)</f>
        <v>54587210</v>
      </c>
      <c r="F113" s="559">
        <f>SUM(F99:F112)</f>
        <v>78926570</v>
      </c>
      <c r="G113" s="559"/>
    </row>
    <row r="114" spans="2:7" ht="15" hidden="1" customHeight="1" x14ac:dyDescent="0.25">
      <c r="B114" s="373">
        <v>22030000</v>
      </c>
      <c r="C114" s="374" t="s">
        <v>1220</v>
      </c>
      <c r="D114" s="742"/>
      <c r="E114" s="548"/>
      <c r="F114" s="549"/>
      <c r="G114" s="549"/>
    </row>
    <row r="115" spans="2:7" ht="15" hidden="1" customHeight="1" x14ac:dyDescent="0.25">
      <c r="B115" s="373">
        <v>22030100</v>
      </c>
      <c r="C115" s="374" t="s">
        <v>74</v>
      </c>
      <c r="D115" s="742"/>
      <c r="E115" s="548"/>
      <c r="F115" s="549"/>
      <c r="G115" s="549"/>
    </row>
    <row r="116" spans="2:7" ht="14.25" hidden="1" customHeight="1" x14ac:dyDescent="0.25">
      <c r="B116" s="377">
        <v>22030101</v>
      </c>
      <c r="C116" s="378" t="s">
        <v>1221</v>
      </c>
      <c r="D116" s="740" t="str">
        <f t="shared" ref="D116:D123" si="8">B116&amp;" - "&amp;C116</f>
        <v>22030101 - MOTOR CYCLE ADVANCES</v>
      </c>
      <c r="E116" s="551">
        <v>0</v>
      </c>
      <c r="F116" s="552">
        <v>0</v>
      </c>
      <c r="G116" s="552"/>
    </row>
    <row r="117" spans="2:7" ht="14.25" hidden="1" customHeight="1" x14ac:dyDescent="0.25">
      <c r="B117" s="377">
        <v>22030102</v>
      </c>
      <c r="C117" s="378" t="s">
        <v>1222</v>
      </c>
      <c r="D117" s="740" t="str">
        <f t="shared" si="8"/>
        <v>22030102 - BICYCLE ADVANCES</v>
      </c>
      <c r="E117" s="551">
        <v>0</v>
      </c>
      <c r="F117" s="552">
        <v>0</v>
      </c>
      <c r="G117" s="552"/>
    </row>
    <row r="118" spans="2:7" ht="14.25" hidden="1" customHeight="1" x14ac:dyDescent="0.25">
      <c r="B118" s="377">
        <v>22030103</v>
      </c>
      <c r="C118" s="378" t="s">
        <v>1223</v>
      </c>
      <c r="D118" s="740" t="str">
        <f t="shared" si="8"/>
        <v>22030103 - REFURBISHING ADVANCES</v>
      </c>
      <c r="E118" s="551">
        <v>0</v>
      </c>
      <c r="F118" s="552">
        <v>0</v>
      </c>
      <c r="G118" s="552"/>
    </row>
    <row r="119" spans="2:7" ht="14.25" hidden="1" customHeight="1" x14ac:dyDescent="0.25">
      <c r="B119" s="377">
        <v>22030104</v>
      </c>
      <c r="C119" s="378" t="s">
        <v>1224</v>
      </c>
      <c r="D119" s="740" t="str">
        <f t="shared" si="8"/>
        <v>22030104 - CORRESPONDENCE ADVANCES</v>
      </c>
      <c r="E119" s="551">
        <v>0</v>
      </c>
      <c r="F119" s="552">
        <v>0</v>
      </c>
      <c r="G119" s="552"/>
    </row>
    <row r="120" spans="2:7" ht="14.25" hidden="1" customHeight="1" x14ac:dyDescent="0.25">
      <c r="B120" s="377">
        <v>22030105</v>
      </c>
      <c r="C120" s="378" t="s">
        <v>1225</v>
      </c>
      <c r="D120" s="740" t="str">
        <f t="shared" si="8"/>
        <v>22030105 - SPECTACLE ADVANCES</v>
      </c>
      <c r="E120" s="551">
        <v>0</v>
      </c>
      <c r="F120" s="552">
        <v>0</v>
      </c>
      <c r="G120" s="552"/>
    </row>
    <row r="121" spans="2:7" ht="14.25" hidden="1" customHeight="1" x14ac:dyDescent="0.25">
      <c r="B121" s="377">
        <v>22030106</v>
      </c>
      <c r="C121" s="378" t="s">
        <v>688</v>
      </c>
      <c r="D121" s="740" t="str">
        <f t="shared" si="8"/>
        <v>22030106 - MOTOR VEHICLE ADVANCES</v>
      </c>
      <c r="E121" s="551">
        <v>0</v>
      </c>
      <c r="F121" s="552">
        <v>0</v>
      </c>
      <c r="G121" s="552"/>
    </row>
    <row r="122" spans="2:7" ht="14.25" hidden="1" customHeight="1" x14ac:dyDescent="0.25">
      <c r="B122" s="377">
        <v>22030107</v>
      </c>
      <c r="C122" s="378" t="s">
        <v>1226</v>
      </c>
      <c r="D122" s="740" t="str">
        <f t="shared" si="8"/>
        <v>22030107 - FURNISHING ADVANCES</v>
      </c>
      <c r="E122" s="551">
        <v>0</v>
      </c>
      <c r="F122" s="552">
        <v>0</v>
      </c>
      <c r="G122" s="552"/>
    </row>
    <row r="123" spans="2:7" ht="14.25" hidden="1" customHeight="1" x14ac:dyDescent="0.25">
      <c r="B123" s="377">
        <v>22030108</v>
      </c>
      <c r="C123" s="378" t="s">
        <v>1227</v>
      </c>
      <c r="D123" s="740" t="str">
        <f t="shared" si="8"/>
        <v>22030108 - HOUSING LOAN</v>
      </c>
      <c r="E123" s="551">
        <v>0</v>
      </c>
      <c r="F123" s="552">
        <v>0</v>
      </c>
      <c r="G123" s="552"/>
    </row>
    <row r="124" spans="2:7" ht="15.75" hidden="1" customHeight="1" thickBot="1" x14ac:dyDescent="0.3">
      <c r="B124" s="384"/>
      <c r="C124" s="385" t="s">
        <v>1228</v>
      </c>
      <c r="D124" s="741">
        <f>SUM(D116:D123)</f>
        <v>0</v>
      </c>
      <c r="E124" s="559">
        <f>SUM(E116:E123)</f>
        <v>0</v>
      </c>
      <c r="F124" s="560">
        <v>0</v>
      </c>
      <c r="G124" s="560"/>
    </row>
    <row r="125" spans="2:7" x14ac:dyDescent="0.25">
      <c r="B125" s="373">
        <v>22040000</v>
      </c>
      <c r="C125" s="374" t="s">
        <v>1229</v>
      </c>
      <c r="D125" s="742"/>
      <c r="E125" s="548"/>
      <c r="F125" s="549"/>
      <c r="G125" s="549"/>
    </row>
    <row r="126" spans="2:7" x14ac:dyDescent="0.25">
      <c r="B126" s="373">
        <v>22040100</v>
      </c>
      <c r="C126" s="374" t="s">
        <v>76</v>
      </c>
      <c r="D126" s="742"/>
      <c r="E126" s="548"/>
      <c r="F126" s="549"/>
      <c r="G126" s="549"/>
    </row>
    <row r="127" spans="2:7" ht="14.25" hidden="1" customHeight="1" x14ac:dyDescent="0.25">
      <c r="B127" s="377">
        <v>22040101</v>
      </c>
      <c r="C127" s="378" t="s">
        <v>1231</v>
      </c>
      <c r="D127" s="740" t="str">
        <f t="shared" ref="D127:D133" si="9">B127&amp;" - "&amp;C127</f>
        <v>22040101 - GRANT TO OTHER STATE GOVERNMENTS - CURRENT</v>
      </c>
      <c r="E127" s="551">
        <v>0</v>
      </c>
      <c r="F127" s="552">
        <v>0</v>
      </c>
      <c r="G127" s="552"/>
    </row>
    <row r="128" spans="2:7" ht="14.25" hidden="1" customHeight="1" x14ac:dyDescent="0.25">
      <c r="B128" s="377">
        <v>22040103</v>
      </c>
      <c r="C128" s="378" t="s">
        <v>1232</v>
      </c>
      <c r="D128" s="740" t="str">
        <f t="shared" si="9"/>
        <v xml:space="preserve">22040103 - GRANT TO LOCAL GOVERNMENTS -CURRENT </v>
      </c>
      <c r="E128" s="551">
        <v>0</v>
      </c>
      <c r="F128" s="552">
        <v>0</v>
      </c>
      <c r="G128" s="552"/>
    </row>
    <row r="129" spans="2:7" ht="14.25" hidden="1" customHeight="1" x14ac:dyDescent="0.25">
      <c r="B129" s="377">
        <v>22040105</v>
      </c>
      <c r="C129" s="378" t="s">
        <v>1233</v>
      </c>
      <c r="D129" s="740" t="str">
        <f t="shared" si="9"/>
        <v>22040105 - GRANTS TO GOVERNMENT OWNED COMPANIES - CURRENT</v>
      </c>
      <c r="E129" s="551">
        <v>0</v>
      </c>
      <c r="F129" s="552">
        <v>0</v>
      </c>
      <c r="G129" s="552"/>
    </row>
    <row r="130" spans="2:7" ht="14.25" hidden="1" customHeight="1" x14ac:dyDescent="0.25">
      <c r="B130" s="377">
        <v>22040107</v>
      </c>
      <c r="C130" s="378" t="s">
        <v>1234</v>
      </c>
      <c r="D130" s="740" t="str">
        <f t="shared" si="9"/>
        <v>22040107 - GRANT TO PRIVATE COMPANIES - CURRENT</v>
      </c>
      <c r="E130" s="551">
        <v>0</v>
      </c>
      <c r="F130" s="552">
        <v>0</v>
      </c>
      <c r="G130" s="552"/>
    </row>
    <row r="131" spans="2:7" ht="15.75" thickBot="1" x14ac:dyDescent="0.3">
      <c r="B131" s="377">
        <v>22040109</v>
      </c>
      <c r="C131" s="378" t="s">
        <v>1235</v>
      </c>
      <c r="D131" s="740" t="str">
        <f t="shared" si="9"/>
        <v>22040109 - GRANTS TO COMMUNITIES/NGOs</v>
      </c>
      <c r="E131" s="551">
        <v>1050610</v>
      </c>
      <c r="F131" s="552">
        <v>0</v>
      </c>
      <c r="G131" s="552"/>
    </row>
    <row r="132" spans="2:7" ht="15.75" hidden="1" thickBot="1" x14ac:dyDescent="0.3">
      <c r="B132" s="377">
        <v>22040110</v>
      </c>
      <c r="C132" s="378" t="s">
        <v>1236</v>
      </c>
      <c r="D132" s="740" t="str">
        <f t="shared" si="9"/>
        <v>22040110 - GRANTS TO ACADEMIC INSTITUTIONS</v>
      </c>
      <c r="E132" s="551">
        <v>0</v>
      </c>
      <c r="F132" s="552">
        <v>0</v>
      </c>
      <c r="G132" s="552"/>
    </row>
    <row r="133" spans="2:7" ht="15.75" hidden="1" thickBot="1" x14ac:dyDescent="0.3">
      <c r="B133" s="377">
        <v>22040111</v>
      </c>
      <c r="C133" s="378" t="s">
        <v>1237</v>
      </c>
      <c r="D133" s="740" t="str">
        <f t="shared" si="9"/>
        <v>22040111 - CONTRIBUTION TO TRADITIONAL COUNCILS</v>
      </c>
      <c r="E133" s="551">
        <v>0</v>
      </c>
      <c r="F133" s="552">
        <v>0</v>
      </c>
      <c r="G133" s="552"/>
    </row>
    <row r="134" spans="2:7" ht="15.75" thickBot="1" x14ac:dyDescent="0.3">
      <c r="B134" s="384"/>
      <c r="C134" s="385" t="s">
        <v>1238</v>
      </c>
      <c r="D134" s="741">
        <f>SUM(D127:D133)</f>
        <v>0</v>
      </c>
      <c r="E134" s="559">
        <f>SUM(E127:E133)</f>
        <v>1050610</v>
      </c>
      <c r="F134" s="559">
        <f>SUM(F127:F133)</f>
        <v>0</v>
      </c>
      <c r="G134" s="559"/>
    </row>
    <row r="135" spans="2:7" ht="15.75" hidden="1" thickBot="1" x14ac:dyDescent="0.3">
      <c r="B135" s="373">
        <v>22040200</v>
      </c>
      <c r="C135" s="374" t="s">
        <v>78</v>
      </c>
      <c r="D135" s="742"/>
      <c r="E135" s="548"/>
      <c r="F135" s="549"/>
      <c r="G135" s="549"/>
    </row>
    <row r="136" spans="2:7" ht="15.75" hidden="1" thickBot="1" x14ac:dyDescent="0.3">
      <c r="B136" s="377">
        <v>22040203</v>
      </c>
      <c r="C136" s="378" t="s">
        <v>1239</v>
      </c>
      <c r="D136" s="740" t="str">
        <f>B136&amp;" - "&amp;C136</f>
        <v>22040203 - CONTRIBUTION TO INTERNATIONAL ORGANISATION</v>
      </c>
      <c r="E136" s="551">
        <v>0</v>
      </c>
      <c r="F136" s="552">
        <v>0</v>
      </c>
      <c r="G136" s="552"/>
    </row>
    <row r="137" spans="2:7" ht="15.75" hidden="1" thickBot="1" x14ac:dyDescent="0.3">
      <c r="B137" s="377">
        <v>22040204</v>
      </c>
      <c r="C137" s="378" t="s">
        <v>1240</v>
      </c>
      <c r="D137" s="740" t="str">
        <f>B137&amp;" - "&amp;C137</f>
        <v>22040204 - EXTERNAL FINANCIAL OBLIGATIONS</v>
      </c>
      <c r="E137" s="551">
        <v>0</v>
      </c>
      <c r="F137" s="552">
        <v>0</v>
      </c>
      <c r="G137" s="552"/>
    </row>
    <row r="138" spans="2:7" ht="15.75" hidden="1" thickBot="1" x14ac:dyDescent="0.3">
      <c r="B138" s="384"/>
      <c r="C138" s="385" t="s">
        <v>1241</v>
      </c>
      <c r="D138" s="741">
        <f>SUM(D136:D137)</f>
        <v>0</v>
      </c>
      <c r="E138" s="559">
        <f>SUM(E136:E137)</f>
        <v>0</v>
      </c>
      <c r="F138" s="560">
        <f>SUM(F136:F137)</f>
        <v>0</v>
      </c>
      <c r="G138" s="560"/>
    </row>
    <row r="139" spans="2:7" ht="15.75" hidden="1" thickBot="1" x14ac:dyDescent="0.3">
      <c r="B139" s="373">
        <v>22050000</v>
      </c>
      <c r="C139" s="374" t="s">
        <v>1242</v>
      </c>
      <c r="D139" s="742"/>
      <c r="E139" s="548"/>
      <c r="F139" s="549"/>
      <c r="G139" s="549"/>
    </row>
    <row r="140" spans="2:7" ht="15.75" hidden="1" thickBot="1" x14ac:dyDescent="0.3">
      <c r="B140" s="373">
        <v>22050100</v>
      </c>
      <c r="C140" s="374" t="s">
        <v>80</v>
      </c>
      <c r="D140" s="742"/>
      <c r="E140" s="548"/>
      <c r="F140" s="549"/>
      <c r="G140" s="549"/>
    </row>
    <row r="141" spans="2:7" ht="15.75" hidden="1" thickBot="1" x14ac:dyDescent="0.3">
      <c r="B141" s="377">
        <v>22050101</v>
      </c>
      <c r="C141" s="378" t="s">
        <v>1243</v>
      </c>
      <c r="D141" s="740" t="str">
        <f t="shared" ref="D141:D147" si="10">B141&amp;" - "&amp;C141</f>
        <v>22050101 - SUBSIDY TO GOVERNMENT OWNED COMPANIES</v>
      </c>
      <c r="E141" s="551"/>
      <c r="F141" s="552">
        <v>0</v>
      </c>
      <c r="G141" s="552"/>
    </row>
    <row r="142" spans="2:7" ht="15.75" hidden="1" thickBot="1" x14ac:dyDescent="0.3">
      <c r="B142" s="377">
        <v>22050102</v>
      </c>
      <c r="C142" s="378" t="s">
        <v>1244</v>
      </c>
      <c r="D142" s="740" t="str">
        <f t="shared" si="10"/>
        <v>22050102 - MEAL SUBSIDY</v>
      </c>
      <c r="E142" s="551"/>
      <c r="F142" s="552">
        <v>0</v>
      </c>
      <c r="G142" s="552"/>
    </row>
    <row r="143" spans="2:7" ht="15.75" hidden="1" thickBot="1" x14ac:dyDescent="0.3">
      <c r="B143" s="377">
        <v>22050104</v>
      </c>
      <c r="C143" s="378" t="s">
        <v>1245</v>
      </c>
      <c r="D143" s="740" t="str">
        <f t="shared" si="10"/>
        <v>22050104 - PETROLEUM/ENERGY SUBSIDY</v>
      </c>
      <c r="E143" s="551"/>
      <c r="F143" s="552">
        <v>0</v>
      </c>
      <c r="G143" s="552"/>
    </row>
    <row r="144" spans="2:7" ht="15.75" hidden="1" thickBot="1" x14ac:dyDescent="0.3">
      <c r="B144" s="377">
        <v>22050105</v>
      </c>
      <c r="C144" s="378" t="s">
        <v>1246</v>
      </c>
      <c r="D144" s="740" t="str">
        <f t="shared" si="10"/>
        <v>22050105 - EDUCATION SUBSIDY</v>
      </c>
      <c r="E144" s="551"/>
      <c r="F144" s="552">
        <v>0</v>
      </c>
      <c r="G144" s="552"/>
    </row>
    <row r="145" spans="2:7" ht="15.75" hidden="1" thickBot="1" x14ac:dyDescent="0.3">
      <c r="B145" s="377">
        <v>22050106</v>
      </c>
      <c r="C145" s="378" t="s">
        <v>1247</v>
      </c>
      <c r="D145" s="740" t="str">
        <f t="shared" si="10"/>
        <v>22050106 - AGRICULTURAL INPUTS SUBSIDY</v>
      </c>
      <c r="E145" s="551"/>
      <c r="F145" s="552">
        <v>0</v>
      </c>
      <c r="G145" s="552"/>
    </row>
    <row r="146" spans="2:7" ht="15.75" hidden="1" thickBot="1" x14ac:dyDescent="0.3">
      <c r="B146" s="377">
        <v>22050107</v>
      </c>
      <c r="C146" s="378" t="s">
        <v>1248</v>
      </c>
      <c r="D146" s="740" t="str">
        <f t="shared" si="10"/>
        <v>22050107 - HEALTH SUBSIDY</v>
      </c>
      <c r="E146" s="551"/>
      <c r="F146" s="552">
        <v>0</v>
      </c>
      <c r="G146" s="552"/>
    </row>
    <row r="147" spans="2:7" ht="15.75" hidden="1" thickBot="1" x14ac:dyDescent="0.3">
      <c r="B147" s="377">
        <v>22050108</v>
      </c>
      <c r="C147" s="378" t="s">
        <v>1249</v>
      </c>
      <c r="D147" s="740" t="str">
        <f t="shared" si="10"/>
        <v>22050108 - RELIGIOUS PILGRIMAGE SUBSIDY</v>
      </c>
      <c r="E147" s="551"/>
      <c r="F147" s="552">
        <v>0</v>
      </c>
      <c r="G147" s="552"/>
    </row>
    <row r="148" spans="2:7" ht="15.75" hidden="1" thickBot="1" x14ac:dyDescent="0.3">
      <c r="B148" s="384"/>
      <c r="C148" s="385" t="s">
        <v>1250</v>
      </c>
      <c r="D148" s="741">
        <f>SUM(D141:D147)</f>
        <v>0</v>
      </c>
      <c r="E148" s="559">
        <f>SUM(E141:E147)</f>
        <v>0</v>
      </c>
      <c r="F148" s="560">
        <f>SUM(F141:F147)</f>
        <v>0</v>
      </c>
      <c r="G148" s="560"/>
    </row>
    <row r="149" spans="2:7" ht="15.75" hidden="1" thickBot="1" x14ac:dyDescent="0.3">
      <c r="B149" s="373">
        <v>22050200</v>
      </c>
      <c r="C149" s="374" t="s">
        <v>82</v>
      </c>
      <c r="D149" s="740"/>
      <c r="E149" s="743"/>
      <c r="F149" s="552"/>
      <c r="G149" s="552"/>
    </row>
    <row r="150" spans="2:7" ht="15.75" hidden="1" thickBot="1" x14ac:dyDescent="0.3">
      <c r="B150" s="377">
        <v>22050201</v>
      </c>
      <c r="C150" s="378" t="s">
        <v>82</v>
      </c>
      <c r="D150" s="740" t="str">
        <f>B150&amp;" - "&amp;C150</f>
        <v xml:space="preserve">22050201 - SUBSIDY TO PRIVATE COMPANIES </v>
      </c>
      <c r="E150" s="551"/>
      <c r="F150" s="552">
        <v>0</v>
      </c>
      <c r="G150" s="552"/>
    </row>
    <row r="151" spans="2:7" ht="15.75" hidden="1" thickBot="1" x14ac:dyDescent="0.3">
      <c r="B151" s="384"/>
      <c r="C151" s="385" t="s">
        <v>1251</v>
      </c>
      <c r="D151" s="741">
        <f>SUM(D150:N150)</f>
        <v>0</v>
      </c>
      <c r="E151" s="559">
        <f>SUM(E150)</f>
        <v>0</v>
      </c>
      <c r="F151" s="560">
        <f>SUM(F150:O150)</f>
        <v>0</v>
      </c>
      <c r="G151" s="560"/>
    </row>
    <row r="152" spans="2:7" ht="15.75" hidden="1" thickBot="1" x14ac:dyDescent="0.3">
      <c r="B152" s="373">
        <v>22070000</v>
      </c>
      <c r="C152" s="374" t="s">
        <v>1252</v>
      </c>
      <c r="D152" s="742"/>
      <c r="E152" s="548"/>
      <c r="F152" s="549"/>
      <c r="G152" s="549"/>
    </row>
    <row r="153" spans="2:7" ht="15.75" hidden="1" thickBot="1" x14ac:dyDescent="0.3">
      <c r="B153" s="373">
        <v>22070100</v>
      </c>
      <c r="C153" s="374" t="s">
        <v>84</v>
      </c>
      <c r="D153" s="742"/>
      <c r="E153" s="548"/>
      <c r="F153" s="549"/>
      <c r="G153" s="549"/>
    </row>
    <row r="154" spans="2:7" ht="15.75" hidden="1" thickBot="1" x14ac:dyDescent="0.3">
      <c r="B154" s="377">
        <v>22070101</v>
      </c>
      <c r="C154" s="378" t="s">
        <v>1253</v>
      </c>
      <c r="D154" s="740" t="str">
        <f>B154&amp;" - "&amp;C154</f>
        <v>22070101 - PAYMENT FROM CRF TO FUND MDA RECURRENT EXPENDITURE</v>
      </c>
      <c r="E154" s="551"/>
      <c r="F154" s="552">
        <v>0</v>
      </c>
      <c r="G154" s="552"/>
    </row>
    <row r="155" spans="2:7" ht="15.75" hidden="1" thickBot="1" x14ac:dyDescent="0.3">
      <c r="B155" s="377">
        <v>22070102</v>
      </c>
      <c r="C155" s="378" t="s">
        <v>1254</v>
      </c>
      <c r="D155" s="740" t="str">
        <f>B155&amp;" - "&amp;C155</f>
        <v>22070102 - PAYMENT TO OTHER AGENCY TO FUND RECURRENT EXPEDITURE</v>
      </c>
      <c r="E155" s="551"/>
      <c r="F155" s="552">
        <v>0</v>
      </c>
      <c r="G155" s="552"/>
    </row>
    <row r="156" spans="2:7" ht="15.75" hidden="1" thickBot="1" x14ac:dyDescent="0.3">
      <c r="B156" s="377">
        <v>22070103</v>
      </c>
      <c r="C156" s="378" t="s">
        <v>1255</v>
      </c>
      <c r="D156" s="740" t="str">
        <f>B156&amp;" - "&amp;C156</f>
        <v>22070103 - PAYMENT OF SHARE OF STATE IGR TO LOCAL GOVERNMENTS</v>
      </c>
      <c r="E156" s="551"/>
      <c r="F156" s="552">
        <v>0</v>
      </c>
      <c r="G156" s="552"/>
    </row>
    <row r="157" spans="2:7" ht="15.75" hidden="1" thickBot="1" x14ac:dyDescent="0.3">
      <c r="B157" s="377">
        <v>22070104</v>
      </c>
      <c r="C157" s="378" t="s">
        <v>1256</v>
      </c>
      <c r="D157" s="740" t="str">
        <f>B157&amp;" - "&amp;C157</f>
        <v>22070104 - CRF REVENUE REMITTANCE BY PSEs</v>
      </c>
      <c r="E157" s="551"/>
      <c r="F157" s="552">
        <v>0</v>
      </c>
      <c r="G157" s="552"/>
    </row>
    <row r="158" spans="2:7" ht="15.75" hidden="1" thickBot="1" x14ac:dyDescent="0.3">
      <c r="B158" s="384"/>
      <c r="C158" s="385" t="s">
        <v>1257</v>
      </c>
      <c r="D158" s="741">
        <f>SUM(D154:D157)</f>
        <v>0</v>
      </c>
      <c r="E158" s="559">
        <f>SUM(E154:E157)</f>
        <v>0</v>
      </c>
      <c r="F158" s="560">
        <f>SUM(F154:F157)</f>
        <v>0</v>
      </c>
      <c r="G158" s="560"/>
    </row>
    <row r="159" spans="2:7" ht="15.75" hidden="1" thickBot="1" x14ac:dyDescent="0.3">
      <c r="B159" s="373">
        <v>22080000</v>
      </c>
      <c r="C159" s="374" t="s">
        <v>86</v>
      </c>
      <c r="D159" s="742"/>
      <c r="E159" s="548"/>
      <c r="F159" s="549"/>
      <c r="G159" s="549"/>
    </row>
    <row r="160" spans="2:7" ht="15.75" hidden="1" thickBot="1" x14ac:dyDescent="0.3">
      <c r="B160" s="373">
        <v>22080100</v>
      </c>
      <c r="C160" s="374" t="s">
        <v>86</v>
      </c>
      <c r="D160" s="742"/>
      <c r="E160" s="548"/>
      <c r="F160" s="549"/>
      <c r="G160" s="549"/>
    </row>
    <row r="161" spans="2:7" ht="15.75" hidden="1" thickBot="1" x14ac:dyDescent="0.3">
      <c r="B161" s="377">
        <v>22080101</v>
      </c>
      <c r="C161" s="378" t="s">
        <v>1258</v>
      </c>
      <c r="D161" s="740" t="str">
        <f>B161&amp;" - "&amp;C161</f>
        <v>22080101 - TRANSFER-PAYMENT TO UNEMPLOYED</v>
      </c>
      <c r="E161" s="551"/>
      <c r="F161" s="552">
        <v>0</v>
      </c>
      <c r="G161" s="552"/>
    </row>
    <row r="162" spans="2:7" ht="15.75" hidden="1" thickBot="1" x14ac:dyDescent="0.3">
      <c r="B162" s="377">
        <v>22080102</v>
      </c>
      <c r="C162" s="378" t="s">
        <v>1259</v>
      </c>
      <c r="D162" s="740" t="str">
        <f>B162&amp;" - "&amp;C162</f>
        <v>22080102 - TRANSFER-PAYMENT TO AGED/VULNERABLE GROUP</v>
      </c>
      <c r="E162" s="551"/>
      <c r="F162" s="552">
        <v>0</v>
      </c>
      <c r="G162" s="552"/>
    </row>
    <row r="163" spans="2:7" ht="15.75" hidden="1" thickBot="1" x14ac:dyDescent="0.3">
      <c r="B163" s="384"/>
      <c r="C163" s="385" t="s">
        <v>1260</v>
      </c>
      <c r="D163" s="741">
        <f>SUM(D161:D162)</f>
        <v>0</v>
      </c>
      <c r="E163" s="559">
        <f>SUM(E161:E162)</f>
        <v>0</v>
      </c>
      <c r="F163" s="560">
        <f>SUM(F161:F162)</f>
        <v>0</v>
      </c>
      <c r="G163" s="560"/>
    </row>
    <row r="164" spans="2:7" ht="15.75" hidden="1" thickBot="1" x14ac:dyDescent="0.3">
      <c r="B164" s="373">
        <v>23000000</v>
      </c>
      <c r="C164" s="374" t="s">
        <v>1261</v>
      </c>
      <c r="D164" s="742"/>
      <c r="E164" s="548"/>
      <c r="F164" s="549"/>
      <c r="G164" s="549"/>
    </row>
    <row r="165" spans="2:7" ht="15.75" hidden="1" thickBot="1" x14ac:dyDescent="0.3">
      <c r="B165" s="373">
        <v>23040000</v>
      </c>
      <c r="C165" s="374" t="s">
        <v>1261</v>
      </c>
      <c r="D165" s="742"/>
      <c r="E165" s="548"/>
      <c r="F165" s="549"/>
      <c r="G165" s="549"/>
    </row>
    <row r="166" spans="2:7" ht="15.75" hidden="1" thickBot="1" x14ac:dyDescent="0.3">
      <c r="B166" s="373">
        <v>23040100</v>
      </c>
      <c r="C166" s="374" t="s">
        <v>88</v>
      </c>
      <c r="D166" s="742"/>
      <c r="E166" s="548"/>
      <c r="F166" s="549"/>
      <c r="G166" s="549"/>
    </row>
    <row r="167" spans="2:7" ht="15.75" hidden="1" thickBot="1" x14ac:dyDescent="0.3">
      <c r="B167" s="377">
        <v>23040101</v>
      </c>
      <c r="C167" s="378" t="s">
        <v>1262</v>
      </c>
      <c r="D167" s="740" t="str">
        <f>B167&amp;" - "&amp;C167</f>
        <v>23040101 - TREE PLANTING</v>
      </c>
      <c r="E167" s="551"/>
      <c r="F167" s="552">
        <v>0</v>
      </c>
      <c r="G167" s="552"/>
    </row>
    <row r="168" spans="2:7" ht="15.75" hidden="1" thickBot="1" x14ac:dyDescent="0.3">
      <c r="B168" s="377">
        <v>23040102</v>
      </c>
      <c r="C168" s="378" t="s">
        <v>1263</v>
      </c>
      <c r="D168" s="740" t="str">
        <f>B168&amp;" - "&amp;C168</f>
        <v>23040102 - EROSION &amp; FLOOD CONTROL</v>
      </c>
      <c r="E168" s="551"/>
      <c r="F168" s="552">
        <v>0</v>
      </c>
      <c r="G168" s="552"/>
    </row>
    <row r="169" spans="2:7" ht="15.75" hidden="1" thickBot="1" x14ac:dyDescent="0.3">
      <c r="B169" s="377">
        <v>23040103</v>
      </c>
      <c r="C169" s="378" t="s">
        <v>1264</v>
      </c>
      <c r="D169" s="740" t="str">
        <f>B169&amp;" - "&amp;C169</f>
        <v>23040103 - WILDLIFE CONSERVATION</v>
      </c>
      <c r="E169" s="551"/>
      <c r="F169" s="552">
        <v>0</v>
      </c>
      <c r="G169" s="552"/>
    </row>
    <row r="170" spans="2:7" ht="15.75" hidden="1" thickBot="1" x14ac:dyDescent="0.3">
      <c r="B170" s="377">
        <v>23040104</v>
      </c>
      <c r="C170" s="378" t="s">
        <v>1265</v>
      </c>
      <c r="D170" s="740" t="str">
        <f>B170&amp;" - "&amp;C170</f>
        <v>23040104 - INDUSTRIAL POLLUTION PREVENTION &amp; CONTROL</v>
      </c>
      <c r="E170" s="551"/>
      <c r="F170" s="552">
        <v>0</v>
      </c>
      <c r="G170" s="552"/>
    </row>
    <row r="171" spans="2:7" ht="15.75" hidden="1" thickBot="1" x14ac:dyDescent="0.3">
      <c r="B171" s="377">
        <v>23040105</v>
      </c>
      <c r="C171" s="378" t="s">
        <v>1266</v>
      </c>
      <c r="D171" s="740" t="str">
        <f>B171&amp;" - "&amp;C171</f>
        <v>23040105 - WATER POLLUTION, PREVENTION &amp; CONTROL</v>
      </c>
      <c r="E171" s="551"/>
      <c r="F171" s="552">
        <v>0</v>
      </c>
      <c r="G171" s="552"/>
    </row>
    <row r="172" spans="2:7" ht="15.75" hidden="1" thickBot="1" x14ac:dyDescent="0.3">
      <c r="B172" s="384"/>
      <c r="C172" s="385" t="s">
        <v>1267</v>
      </c>
      <c r="D172" s="741">
        <f>SUM(D167:D171)</f>
        <v>0</v>
      </c>
      <c r="E172" s="559">
        <f>SUM(E167:E171)</f>
        <v>0</v>
      </c>
      <c r="F172" s="560">
        <f>SUM(F167:F171)</f>
        <v>0</v>
      </c>
      <c r="G172" s="560"/>
    </row>
    <row r="173" spans="2:7" ht="15.75" hidden="1" thickBot="1" x14ac:dyDescent="0.3">
      <c r="B173" s="373">
        <v>23050000</v>
      </c>
      <c r="C173" s="374" t="s">
        <v>90</v>
      </c>
      <c r="D173" s="742"/>
      <c r="E173" s="548"/>
      <c r="F173" s="549"/>
      <c r="G173" s="549"/>
    </row>
    <row r="174" spans="2:7" ht="15.75" hidden="1" thickBot="1" x14ac:dyDescent="0.3">
      <c r="B174" s="373">
        <v>23050100</v>
      </c>
      <c r="C174" s="374" t="s">
        <v>90</v>
      </c>
      <c r="D174" s="742"/>
      <c r="E174" s="548"/>
      <c r="F174" s="549"/>
      <c r="G174" s="549"/>
    </row>
    <row r="175" spans="2:7" ht="15.75" hidden="1" thickBot="1" x14ac:dyDescent="0.3">
      <c r="B175" s="377">
        <v>23050101</v>
      </c>
      <c r="C175" s="378" t="s">
        <v>1276</v>
      </c>
      <c r="D175" s="740" t="str">
        <f>B175&amp;" - "&amp;C175</f>
        <v>23050101 - RESEARCH AND DEVELOPMENT-RECURRENT (R&amp;D)</v>
      </c>
      <c r="E175" s="551"/>
      <c r="F175" s="552">
        <v>0</v>
      </c>
      <c r="G175" s="552"/>
    </row>
    <row r="176" spans="2:7" ht="15.75" hidden="1" thickBot="1" x14ac:dyDescent="0.3">
      <c r="B176" s="377">
        <v>23050102</v>
      </c>
      <c r="C176" s="378" t="s">
        <v>1269</v>
      </c>
      <c r="D176" s="740" t="str">
        <f>B176&amp;" - "&amp;C176</f>
        <v>23050102 - COMPUTER SOFTWARE ACQUISITION</v>
      </c>
      <c r="E176" s="551"/>
      <c r="F176" s="552">
        <v>0</v>
      </c>
      <c r="G176" s="552"/>
    </row>
    <row r="177" spans="2:7" ht="15.75" hidden="1" thickBot="1" x14ac:dyDescent="0.3">
      <c r="B177" s="377">
        <v>23050103</v>
      </c>
      <c r="C177" s="378" t="s">
        <v>1270</v>
      </c>
      <c r="D177" s="740" t="str">
        <f>B177&amp;" - "&amp;C177</f>
        <v>23050103 - MONITORING &amp; EVALUATION</v>
      </c>
      <c r="E177" s="551"/>
      <c r="F177" s="552">
        <v>0</v>
      </c>
      <c r="G177" s="552"/>
    </row>
    <row r="178" spans="2:7" ht="15.75" hidden="1" thickBot="1" x14ac:dyDescent="0.3">
      <c r="B178" s="377">
        <v>23050104</v>
      </c>
      <c r="C178" s="378" t="s">
        <v>1271</v>
      </c>
      <c r="D178" s="740" t="str">
        <f>B178&amp;" - "&amp;C178</f>
        <v>23050104 - ANNIVERSARIES/ CELEBRATIONS</v>
      </c>
      <c r="E178" s="551"/>
      <c r="F178" s="552">
        <v>0</v>
      </c>
      <c r="G178" s="552"/>
    </row>
    <row r="179" spans="2:7" ht="15.75" hidden="1" thickBot="1" x14ac:dyDescent="0.3">
      <c r="B179" s="377">
        <v>23050105</v>
      </c>
      <c r="C179" s="378" t="s">
        <v>1215</v>
      </c>
      <c r="D179" s="740" t="str">
        <f>B179&amp;" - "&amp;C179</f>
        <v>23050105 - MARGIN FOR INCREASE IN COSTS</v>
      </c>
      <c r="E179" s="551"/>
      <c r="F179" s="552">
        <v>0</v>
      </c>
      <c r="G179" s="552"/>
    </row>
    <row r="180" spans="2:7" ht="15.75" hidden="1" thickBot="1" x14ac:dyDescent="0.3">
      <c r="B180" s="384"/>
      <c r="C180" s="385" t="s">
        <v>1272</v>
      </c>
      <c r="D180" s="741"/>
      <c r="E180" s="559">
        <f>SUM(E175:E179)</f>
        <v>0</v>
      </c>
      <c r="F180" s="560">
        <f>SUM(F175:F179)</f>
        <v>0</v>
      </c>
      <c r="G180" s="560"/>
    </row>
    <row r="181" spans="2:7" ht="19.5" thickBot="1" x14ac:dyDescent="0.35">
      <c r="B181" s="398"/>
      <c r="C181" s="399" t="s">
        <v>1273</v>
      </c>
      <c r="D181" s="399"/>
      <c r="E181" s="571">
        <f>E180+E172+E163+E158+E151+E148+E138+E134+E124+E113+E97+E88+E80+E69+E60+E56+E41+E26+E14</f>
        <v>100000000</v>
      </c>
      <c r="F181" s="571">
        <f>F180+F172+F163+F158+F151+F148+F138+F134+F124+F113+F97+F88+F80+F69+F60+F56+F41+F26+F14</f>
        <v>154134770</v>
      </c>
      <c r="G181" s="571"/>
    </row>
    <row r="182" spans="2:7" x14ac:dyDescent="0.25">
      <c r="B182" s="338"/>
      <c r="C182" s="338"/>
      <c r="D182" s="338"/>
      <c r="E182" s="338"/>
      <c r="F182" s="338"/>
    </row>
  </sheetData>
  <mergeCells count="5">
    <mergeCell ref="B1:F1"/>
    <mergeCell ref="B2:F2"/>
    <mergeCell ref="B4:F4"/>
    <mergeCell ref="B5:B6"/>
    <mergeCell ref="C5:C6"/>
  </mergeCells>
  <pageMargins left="0.98" right="0.3" top="0.37" bottom="0.36" header="0.17" footer="0.17"/>
  <pageSetup paperSize="9" scale="72" fitToHeight="0" orientation="portrait" r:id="rId1"/>
  <headerFooter>
    <oddFooter>&amp;C&amp;"Rockwell,Bold"&amp;14&amp;P</oddFooter>
  </headerFooter>
  <rowBreaks count="1" manualBreakCount="1">
    <brk id="181" min="1" max="5" man="1"/>
  </rowBreaks>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E8"/>
  <sheetViews>
    <sheetView view="pageBreakPreview" zoomScale="60" zoomScaleNormal="100" workbookViewId="0">
      <selection activeCell="J29" sqref="J29"/>
    </sheetView>
  </sheetViews>
  <sheetFormatPr defaultRowHeight="15" x14ac:dyDescent="0.25"/>
  <cols>
    <col min="1" max="3" width="9.140625" style="136"/>
    <col min="4" max="4" width="10.140625" style="136" customWidth="1"/>
    <col min="5" max="16384" width="9.140625" style="136"/>
  </cols>
  <sheetData>
    <row r="1" spans="1:5" x14ac:dyDescent="0.25">
      <c r="A1" s="1035" t="s">
        <v>401</v>
      </c>
      <c r="B1" s="1035"/>
      <c r="C1" s="1035"/>
      <c r="D1" s="1035"/>
      <c r="E1" s="1035"/>
    </row>
    <row r="2" spans="1:5" x14ac:dyDescent="0.25">
      <c r="A2" s="1035"/>
      <c r="B2" s="1035"/>
      <c r="C2" s="1035"/>
      <c r="D2" s="1035"/>
      <c r="E2" s="1035"/>
    </row>
    <row r="3" spans="1:5" x14ac:dyDescent="0.25">
      <c r="A3" s="1035"/>
      <c r="B3" s="1035"/>
      <c r="C3" s="1035"/>
      <c r="D3" s="1035"/>
      <c r="E3" s="1035"/>
    </row>
    <row r="4" spans="1:5" x14ac:dyDescent="0.25">
      <c r="A4" s="1035"/>
      <c r="B4" s="1035"/>
      <c r="C4" s="1035"/>
      <c r="D4" s="1035"/>
      <c r="E4" s="1035"/>
    </row>
    <row r="5" spans="1:5" x14ac:dyDescent="0.25">
      <c r="A5" s="1035"/>
      <c r="B5" s="1035"/>
      <c r="C5" s="1035"/>
      <c r="D5" s="1035"/>
      <c r="E5" s="1035"/>
    </row>
    <row r="6" spans="1:5" x14ac:dyDescent="0.25">
      <c r="A6" s="1035"/>
      <c r="B6" s="1035"/>
      <c r="C6" s="1035"/>
      <c r="D6" s="1035"/>
      <c r="E6" s="1035"/>
    </row>
    <row r="7" spans="1:5" x14ac:dyDescent="0.25">
      <c r="A7" s="1035"/>
      <c r="B7" s="1035"/>
      <c r="C7" s="1035"/>
      <c r="D7" s="1035"/>
      <c r="E7" s="1035"/>
    </row>
    <row r="8" spans="1:5" x14ac:dyDescent="0.25">
      <c r="A8" s="1035"/>
      <c r="B8" s="1035"/>
      <c r="C8" s="1035"/>
      <c r="D8" s="1035"/>
      <c r="E8" s="1035"/>
    </row>
  </sheetData>
  <mergeCells count="1">
    <mergeCell ref="A1:E8"/>
  </mergeCells>
  <pageMargins left="2.2200000000000002" right="0.7" top="3.35" bottom="0.75" header="0.3" footer="0.3"/>
  <pageSetup paperSize="9"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H128"/>
  <sheetViews>
    <sheetView view="pageBreakPreview" zoomScale="71" zoomScaleNormal="100" zoomScaleSheetLayoutView="71" workbookViewId="0">
      <pane xSplit="2" ySplit="8" topLeftCell="C109" activePane="bottomRight" state="frozen"/>
      <selection activeCell="E16" sqref="E16"/>
      <selection pane="topRight" activeCell="E16" sqref="E16"/>
      <selection pane="bottomLeft" activeCell="E16" sqref="E16"/>
      <selection pane="bottomRight" activeCell="K120" sqref="K120"/>
    </sheetView>
  </sheetViews>
  <sheetFormatPr defaultRowHeight="15" x14ac:dyDescent="0.25"/>
  <cols>
    <col min="1" max="1" width="18" style="310" customWidth="1"/>
    <col min="2" max="2" width="57" style="136" customWidth="1"/>
    <col min="3" max="3" width="20.42578125" style="251" customWidth="1"/>
    <col min="4" max="4" width="20.85546875" style="136" customWidth="1"/>
    <col min="5" max="5" width="20.42578125" style="136" customWidth="1"/>
    <col min="6" max="6" width="23.42578125" style="251" customWidth="1"/>
    <col min="7" max="16384" width="9.140625" style="136"/>
  </cols>
  <sheetData>
    <row r="1" spans="1:6" s="338" customFormat="1" ht="36" x14ac:dyDescent="0.55000000000000004">
      <c r="A1" s="960" t="s">
        <v>0</v>
      </c>
      <c r="B1" s="960"/>
      <c r="C1" s="960"/>
      <c r="D1" s="960"/>
      <c r="E1" s="960"/>
      <c r="F1" s="381"/>
    </row>
    <row r="2" spans="1:6" s="338" customFormat="1" ht="31.5" x14ac:dyDescent="0.5">
      <c r="A2" s="961" t="s">
        <v>1</v>
      </c>
      <c r="B2" s="961"/>
      <c r="C2" s="961"/>
      <c r="D2" s="961"/>
      <c r="E2" s="961"/>
      <c r="F2" s="381"/>
    </row>
    <row r="3" spans="1:6" s="338" customFormat="1" ht="31.5" x14ac:dyDescent="0.2">
      <c r="A3" s="962" t="s">
        <v>1412</v>
      </c>
      <c r="B3" s="962"/>
      <c r="C3" s="962"/>
      <c r="D3" s="962"/>
      <c r="E3" s="962"/>
      <c r="F3" s="381"/>
    </row>
    <row r="4" spans="1:6" s="137" customFormat="1" ht="7.5" thickBot="1" x14ac:dyDescent="0.2">
      <c r="C4" s="254"/>
      <c r="F4" s="254"/>
    </row>
    <row r="5" spans="1:6" s="282" customFormat="1" x14ac:dyDescent="0.25">
      <c r="A5" s="976" t="s">
        <v>209</v>
      </c>
      <c r="B5" s="978" t="s">
        <v>210</v>
      </c>
      <c r="C5" s="1021" t="s">
        <v>4</v>
      </c>
      <c r="D5" s="1021" t="s">
        <v>207</v>
      </c>
      <c r="E5" s="1021" t="s">
        <v>1701</v>
      </c>
      <c r="F5" s="1021" t="s">
        <v>1719</v>
      </c>
    </row>
    <row r="6" spans="1:6" s="282" customFormat="1" ht="24" customHeight="1" thickBot="1" x14ac:dyDescent="0.3">
      <c r="A6" s="977"/>
      <c r="B6" s="979"/>
      <c r="C6" s="1022"/>
      <c r="D6" s="1022"/>
      <c r="E6" s="1022"/>
      <c r="F6" s="1022"/>
    </row>
    <row r="7" spans="1:6" ht="16.5" thickBot="1" x14ac:dyDescent="0.3">
      <c r="A7" s="283"/>
      <c r="B7" s="284"/>
      <c r="C7" s="341" t="s">
        <v>5</v>
      </c>
      <c r="D7" s="341" t="s">
        <v>5</v>
      </c>
      <c r="E7" s="342" t="s">
        <v>5</v>
      </c>
      <c r="F7" s="342" t="s">
        <v>5</v>
      </c>
    </row>
    <row r="8" spans="1:6" s="294" customFormat="1" x14ac:dyDescent="0.25">
      <c r="A8" s="301"/>
      <c r="B8" s="302" t="s">
        <v>137</v>
      </c>
      <c r="C8" s="303"/>
      <c r="D8" s="302"/>
      <c r="E8" s="302"/>
      <c r="F8" s="302"/>
    </row>
    <row r="9" spans="1:6" x14ac:dyDescent="0.25">
      <c r="A9" s="286" t="s">
        <v>213</v>
      </c>
      <c r="B9" s="289" t="s">
        <v>214</v>
      </c>
      <c r="C9" s="288">
        <v>3516420000</v>
      </c>
      <c r="D9" s="288">
        <v>1701845000</v>
      </c>
      <c r="E9" s="288">
        <f>'01 - GOV (4)'!F171</f>
        <v>750000000</v>
      </c>
      <c r="F9" s="288">
        <f>'01 - GOV (4)'!G171</f>
        <v>0</v>
      </c>
    </row>
    <row r="10" spans="1:6" x14ac:dyDescent="0.25">
      <c r="A10" s="286" t="s">
        <v>215</v>
      </c>
      <c r="B10" s="289" t="s">
        <v>216</v>
      </c>
      <c r="C10" s="288">
        <v>19000000</v>
      </c>
      <c r="D10" s="288">
        <v>1500000</v>
      </c>
      <c r="E10" s="288">
        <f>'05 - PENSION (3)'!F171</f>
        <v>10000000</v>
      </c>
      <c r="F10" s="288">
        <f>'05 - PENSION (3)'!G171</f>
        <v>0</v>
      </c>
    </row>
    <row r="11" spans="1:6" x14ac:dyDescent="0.25">
      <c r="A11" s="286" t="s">
        <v>217</v>
      </c>
      <c r="B11" s="289" t="s">
        <v>218</v>
      </c>
      <c r="C11" s="288">
        <v>0</v>
      </c>
      <c r="D11" s="288">
        <v>87750000</v>
      </c>
      <c r="E11" s="288">
        <v>0</v>
      </c>
      <c r="F11" s="288">
        <v>0</v>
      </c>
    </row>
    <row r="12" spans="1:6" x14ac:dyDescent="0.25">
      <c r="A12" s="286" t="s">
        <v>219</v>
      </c>
      <c r="B12" s="289" t="s">
        <v>220</v>
      </c>
      <c r="C12" s="288">
        <v>559482590</v>
      </c>
      <c r="D12" s="288">
        <v>109896520</v>
      </c>
      <c r="E12" s="288">
        <f>'06 - OSHA (3)'!F171</f>
        <v>250000000</v>
      </c>
      <c r="F12" s="288">
        <f>'06 - OSHA (3)'!G171</f>
        <v>0</v>
      </c>
    </row>
    <row r="13" spans="1:6" x14ac:dyDescent="0.25">
      <c r="A13" s="286" t="s">
        <v>221</v>
      </c>
      <c r="B13" s="289" t="s">
        <v>222</v>
      </c>
      <c r="C13" s="288">
        <v>5000000</v>
      </c>
      <c r="D13" s="288">
        <v>1000000</v>
      </c>
      <c r="E13" s="288">
        <f>'07 - OSHAC (3)'!F171</f>
        <v>19700000</v>
      </c>
      <c r="F13" s="288">
        <f>'07 - OSHAC (3)'!G171</f>
        <v>0</v>
      </c>
    </row>
    <row r="14" spans="1:6" x14ac:dyDescent="0.25">
      <c r="A14" s="286" t="s">
        <v>223</v>
      </c>
      <c r="B14" s="289" t="s">
        <v>224</v>
      </c>
      <c r="C14" s="288">
        <v>7354570</v>
      </c>
      <c r="D14" s="288">
        <v>2354570</v>
      </c>
      <c r="E14" s="288">
        <f>'08 - AUGS (3)'!F171</f>
        <v>9594570</v>
      </c>
      <c r="F14" s="288">
        <f>'08 - AUGS (3)'!G171</f>
        <v>0</v>
      </c>
    </row>
    <row r="15" spans="1:6" x14ac:dyDescent="0.25">
      <c r="A15" s="286" t="s">
        <v>225</v>
      </c>
      <c r="B15" s="289" t="s">
        <v>226</v>
      </c>
      <c r="C15" s="288">
        <v>7354570</v>
      </c>
      <c r="D15" s="288">
        <v>0</v>
      </c>
      <c r="E15" s="288">
        <f>'09 - AUGLG (3)'!F171</f>
        <v>13000000</v>
      </c>
      <c r="F15" s="288">
        <f>'09 - AUGLG (3)'!G171</f>
        <v>0</v>
      </c>
    </row>
    <row r="16" spans="1:6" x14ac:dyDescent="0.25">
      <c r="A16" s="286" t="s">
        <v>227</v>
      </c>
      <c r="B16" s="289" t="s">
        <v>228</v>
      </c>
      <c r="C16" s="288">
        <v>320300000</v>
      </c>
      <c r="D16" s="288">
        <v>0</v>
      </c>
      <c r="E16" s="288">
        <f>'10 - MHRCB (3)'!F171</f>
        <v>141250000</v>
      </c>
      <c r="F16" s="288">
        <f>'10 - MHRCB (3)'!G171</f>
        <v>0</v>
      </c>
    </row>
    <row r="17" spans="1:6" x14ac:dyDescent="0.25">
      <c r="A17" s="286" t="s">
        <v>229</v>
      </c>
      <c r="B17" s="289" t="s">
        <v>230</v>
      </c>
      <c r="C17" s="288">
        <v>0</v>
      </c>
      <c r="D17" s="288">
        <v>0</v>
      </c>
      <c r="E17" s="288">
        <f>'11 - CSC (3)'!F171</f>
        <v>30469000</v>
      </c>
      <c r="F17" s="288">
        <f>'11 - CSC (3)'!G171</f>
        <v>0</v>
      </c>
    </row>
    <row r="18" spans="1:6" x14ac:dyDescent="0.25">
      <c r="A18" s="286" t="s">
        <v>231</v>
      </c>
      <c r="B18" s="289" t="s">
        <v>232</v>
      </c>
      <c r="C18" s="288">
        <v>5000000</v>
      </c>
      <c r="D18" s="288">
        <v>0</v>
      </c>
      <c r="E18" s="288">
        <f>'12 - LGSC (3)'!F171</f>
        <v>48359000</v>
      </c>
      <c r="F18" s="288">
        <f>'12 - LGSC (3)'!G171</f>
        <v>0</v>
      </c>
    </row>
    <row r="19" spans="1:6" x14ac:dyDescent="0.25">
      <c r="A19" s="286" t="s">
        <v>233</v>
      </c>
      <c r="B19" s="289" t="s">
        <v>234</v>
      </c>
      <c r="C19" s="288">
        <v>0</v>
      </c>
      <c r="D19" s="288">
        <v>0</v>
      </c>
      <c r="E19" s="288">
        <v>0</v>
      </c>
      <c r="F19" s="288">
        <v>0</v>
      </c>
    </row>
    <row r="20" spans="1:6" x14ac:dyDescent="0.25">
      <c r="A20" s="286" t="s">
        <v>235</v>
      </c>
      <c r="B20" s="289" t="s">
        <v>236</v>
      </c>
      <c r="C20" s="288">
        <v>54000000</v>
      </c>
      <c r="D20" s="288">
        <v>39000000</v>
      </c>
      <c r="E20" s="288">
        <f>'14 - MIST (3)'!F171</f>
        <v>237250000</v>
      </c>
      <c r="F20" s="288">
        <f>'14 - MIST (3)'!G171</f>
        <v>0</v>
      </c>
    </row>
    <row r="21" spans="1:6" hidden="1" x14ac:dyDescent="0.25">
      <c r="A21" s="286" t="s">
        <v>237</v>
      </c>
      <c r="B21" s="289" t="s">
        <v>238</v>
      </c>
      <c r="C21" s="288">
        <v>0</v>
      </c>
      <c r="D21" s="288"/>
      <c r="E21" s="288">
        <v>0</v>
      </c>
      <c r="F21" s="288">
        <v>0</v>
      </c>
    </row>
    <row r="22" spans="1:6" hidden="1" x14ac:dyDescent="0.25">
      <c r="A22" s="286" t="s">
        <v>1082</v>
      </c>
      <c r="B22" s="289" t="s">
        <v>239</v>
      </c>
      <c r="C22" s="288">
        <v>0</v>
      </c>
      <c r="D22" s="288">
        <v>0</v>
      </c>
      <c r="E22" s="288">
        <v>0</v>
      </c>
      <c r="F22" s="288">
        <v>0</v>
      </c>
    </row>
    <row r="23" spans="1:6" x14ac:dyDescent="0.25">
      <c r="A23" s="286" t="s">
        <v>240</v>
      </c>
      <c r="B23" s="289" t="s">
        <v>241</v>
      </c>
      <c r="C23" s="288">
        <v>5000000</v>
      </c>
      <c r="D23" s="288">
        <v>0</v>
      </c>
      <c r="E23" s="288">
        <f>'16 - LG (3)'!F171</f>
        <v>5500000</v>
      </c>
      <c r="F23" s="288">
        <f>'16 - LG (3)'!G171</f>
        <v>0</v>
      </c>
    </row>
    <row r="24" spans="1:6" s="294" customFormat="1" ht="15.75" thickBot="1" x14ac:dyDescent="0.3">
      <c r="A24" s="291"/>
      <c r="B24" s="292" t="s">
        <v>242</v>
      </c>
      <c r="C24" s="293">
        <v>4498911730</v>
      </c>
      <c r="D24" s="293">
        <f>SUM(D9:D23)</f>
        <v>1943346090</v>
      </c>
      <c r="E24" s="293">
        <f>SUM(E9:E23)</f>
        <v>1515122570</v>
      </c>
      <c r="F24" s="293">
        <f>SUM(F9:F23)</f>
        <v>0</v>
      </c>
    </row>
    <row r="25" spans="1:6" s="294" customFormat="1" x14ac:dyDescent="0.25">
      <c r="A25" s="295"/>
      <c r="B25" s="296" t="s">
        <v>138</v>
      </c>
      <c r="C25" s="297"/>
      <c r="D25" s="297"/>
      <c r="E25" s="297"/>
      <c r="F25" s="297"/>
    </row>
    <row r="26" spans="1:6" x14ac:dyDescent="0.25">
      <c r="A26" s="286" t="s">
        <v>243</v>
      </c>
      <c r="B26" s="289" t="s">
        <v>244</v>
      </c>
      <c r="C26" s="288">
        <v>1782863650</v>
      </c>
      <c r="D26" s="288">
        <v>782863650</v>
      </c>
      <c r="E26" s="288">
        <f>'17 - AGRIC (3)'!F171</f>
        <v>3313734560</v>
      </c>
      <c r="F26" s="288">
        <f>'17 - AGRIC (3)'!G171</f>
        <v>3083335000</v>
      </c>
    </row>
    <row r="27" spans="1:6" x14ac:dyDescent="0.25">
      <c r="A27" s="286" t="s">
        <v>245</v>
      </c>
      <c r="B27" s="289" t="s">
        <v>246</v>
      </c>
      <c r="C27" s="288">
        <v>78201000</v>
      </c>
      <c r="D27" s="288">
        <v>0</v>
      </c>
      <c r="E27" s="288">
        <v>0</v>
      </c>
      <c r="F27" s="288">
        <v>0</v>
      </c>
    </row>
    <row r="28" spans="1:6" x14ac:dyDescent="0.25">
      <c r="A28" s="286" t="s">
        <v>247</v>
      </c>
      <c r="B28" s="289" t="s">
        <v>248</v>
      </c>
      <c r="C28" s="288">
        <v>205652110</v>
      </c>
      <c r="D28" s="288"/>
      <c r="E28" s="288">
        <f>'19 - OSADEP (3)'!F171</f>
        <v>45000000</v>
      </c>
      <c r="F28" s="288">
        <f>'19 - OSADEP (3)'!G171</f>
        <v>0</v>
      </c>
    </row>
    <row r="29" spans="1:6" x14ac:dyDescent="0.25">
      <c r="A29" s="286" t="s">
        <v>249</v>
      </c>
      <c r="B29" s="289" t="s">
        <v>250</v>
      </c>
      <c r="C29" s="288">
        <v>297000000</v>
      </c>
      <c r="D29" s="288">
        <v>92000000</v>
      </c>
      <c r="E29" s="288">
        <f>'20 - OSADEC (3)'!F171</f>
        <v>46000000</v>
      </c>
      <c r="F29" s="288">
        <f>'20 - OSADEC (3)'!G171</f>
        <v>10000000</v>
      </c>
    </row>
    <row r="30" spans="1:6" s="294" customFormat="1" ht="15.75" thickBot="1" x14ac:dyDescent="0.3">
      <c r="A30" s="298"/>
      <c r="B30" s="299" t="s">
        <v>251</v>
      </c>
      <c r="C30" s="300">
        <v>2363716760</v>
      </c>
      <c r="D30" s="300">
        <f>SUM(D26:D29)</f>
        <v>874863650</v>
      </c>
      <c r="E30" s="300">
        <f>SUM(E26:E29)</f>
        <v>3404734560</v>
      </c>
      <c r="F30" s="300">
        <f>SUM(F26:F29)</f>
        <v>3093335000</v>
      </c>
    </row>
    <row r="31" spans="1:6" s="294" customFormat="1" x14ac:dyDescent="0.25">
      <c r="A31" s="301"/>
      <c r="B31" s="302" t="s">
        <v>139</v>
      </c>
      <c r="C31" s="303"/>
      <c r="D31" s="303"/>
      <c r="E31" s="303"/>
      <c r="F31" s="303"/>
    </row>
    <row r="32" spans="1:6" x14ac:dyDescent="0.25">
      <c r="A32" s="286" t="s">
        <v>252</v>
      </c>
      <c r="B32" s="289" t="s">
        <v>253</v>
      </c>
      <c r="C32" s="288">
        <v>0</v>
      </c>
      <c r="D32" s="288"/>
      <c r="E32" s="288">
        <f>'21 - MEPBD (3)'!F171</f>
        <v>114271800</v>
      </c>
      <c r="F32" s="288">
        <f>'21 - MEPBD (3)'!G171</f>
        <v>0</v>
      </c>
    </row>
    <row r="33" spans="1:6" x14ac:dyDescent="0.25">
      <c r="A33" s="286" t="s">
        <v>254</v>
      </c>
      <c r="B33" s="289" t="s">
        <v>255</v>
      </c>
      <c r="C33" s="288">
        <v>205574500</v>
      </c>
      <c r="D33" s="288">
        <v>347925000</v>
      </c>
      <c r="E33" s="288">
        <v>0</v>
      </c>
      <c r="F33" s="288">
        <v>0</v>
      </c>
    </row>
    <row r="34" spans="1:6" x14ac:dyDescent="0.25">
      <c r="A34" s="286" t="s">
        <v>256</v>
      </c>
      <c r="B34" s="289" t="s">
        <v>257</v>
      </c>
      <c r="C34" s="288">
        <v>140290100</v>
      </c>
      <c r="D34" s="288">
        <v>20100000</v>
      </c>
      <c r="E34" s="288">
        <f>'22 - SBS (3)'!F171</f>
        <v>41419000</v>
      </c>
      <c r="F34" s="288">
        <f>'22 - SBS (3)'!G171</f>
        <v>0</v>
      </c>
    </row>
    <row r="35" spans="1:6" x14ac:dyDescent="0.25">
      <c r="A35" s="286" t="s">
        <v>258</v>
      </c>
      <c r="B35" s="289" t="s">
        <v>259</v>
      </c>
      <c r="C35" s="288">
        <v>13600000</v>
      </c>
      <c r="D35" s="288">
        <v>0</v>
      </c>
      <c r="E35" s="288">
        <f>'20 - PPA (4)'!F171</f>
        <v>17345000</v>
      </c>
      <c r="F35" s="288">
        <f>'20 - PPA (4)'!G171</f>
        <v>0</v>
      </c>
    </row>
    <row r="36" spans="1:6" s="294" customFormat="1" ht="15.75" thickBot="1" x14ac:dyDescent="0.3">
      <c r="A36" s="291"/>
      <c r="B36" s="292" t="s">
        <v>260</v>
      </c>
      <c r="C36" s="293">
        <v>359464600</v>
      </c>
      <c r="D36" s="293">
        <f>SUM(D32:D35)</f>
        <v>368025000</v>
      </c>
      <c r="E36" s="293">
        <f>SUM(E32:E35)</f>
        <v>173035800</v>
      </c>
      <c r="F36" s="293">
        <f>SUM(F32:F35)</f>
        <v>0</v>
      </c>
    </row>
    <row r="37" spans="1:6" s="294" customFormat="1" x14ac:dyDescent="0.25">
      <c r="A37" s="295"/>
      <c r="B37" s="296" t="s">
        <v>140</v>
      </c>
      <c r="C37" s="297"/>
      <c r="D37" s="297"/>
      <c r="E37" s="297"/>
      <c r="F37" s="297"/>
    </row>
    <row r="38" spans="1:6" x14ac:dyDescent="0.25">
      <c r="A38" s="286" t="s">
        <v>261</v>
      </c>
      <c r="B38" s="289" t="s">
        <v>407</v>
      </c>
      <c r="C38" s="288">
        <v>270000000</v>
      </c>
      <c r="D38" s="288">
        <v>278713490</v>
      </c>
      <c r="E38" s="288">
        <f>'24 - COMMERCE (3)'!F171</f>
        <v>1036223360</v>
      </c>
      <c r="F38" s="288">
        <f>'24 - COMMERCE (3)'!G171</f>
        <v>433681200</v>
      </c>
    </row>
    <row r="39" spans="1:6" x14ac:dyDescent="0.25">
      <c r="A39" s="286" t="s">
        <v>262</v>
      </c>
      <c r="B39" s="289" t="s">
        <v>263</v>
      </c>
      <c r="C39" s="288">
        <v>160050000</v>
      </c>
      <c r="D39" s="288">
        <v>0</v>
      </c>
      <c r="E39" s="288">
        <f>'25 - MICRO (3)'!F171</f>
        <v>50000000</v>
      </c>
      <c r="F39" s="288">
        <f>'25 - MICRO (3)'!G171</f>
        <v>50000000</v>
      </c>
    </row>
    <row r="40" spans="1:6" x14ac:dyDescent="0.25">
      <c r="A40" s="286" t="s">
        <v>264</v>
      </c>
      <c r="B40" s="289" t="s">
        <v>265</v>
      </c>
      <c r="C40" s="288">
        <v>0</v>
      </c>
      <c r="D40" s="288"/>
      <c r="E40" s="288">
        <f>'26 - TOURISMC (2)'!F171</f>
        <v>23500000</v>
      </c>
      <c r="F40" s="288">
        <f>'26 - TOURISMC (2)'!G171</f>
        <v>0</v>
      </c>
    </row>
    <row r="41" spans="1:6" hidden="1" x14ac:dyDescent="0.25">
      <c r="A41" s="286" t="s">
        <v>266</v>
      </c>
      <c r="B41" s="289" t="s">
        <v>267</v>
      </c>
      <c r="C41" s="288">
        <v>0</v>
      </c>
      <c r="D41" s="288">
        <v>0</v>
      </c>
      <c r="E41" s="288">
        <v>0</v>
      </c>
      <c r="F41" s="288">
        <v>0</v>
      </c>
    </row>
    <row r="42" spans="1:6" x14ac:dyDescent="0.25">
      <c r="A42" s="286" t="s">
        <v>268</v>
      </c>
      <c r="B42" s="289" t="s">
        <v>269</v>
      </c>
      <c r="C42" s="288">
        <v>0</v>
      </c>
      <c r="D42" s="288">
        <v>0</v>
      </c>
      <c r="E42" s="288">
        <f>'27 - ARTSC (3)'!F171</f>
        <v>4319840</v>
      </c>
      <c r="F42" s="288">
        <f>'27 - ARTSC (3)'!G171</f>
        <v>0</v>
      </c>
    </row>
    <row r="43" spans="1:6" x14ac:dyDescent="0.25">
      <c r="A43" s="290" t="s">
        <v>270</v>
      </c>
      <c r="B43" s="289" t="s">
        <v>271</v>
      </c>
      <c r="C43" s="288">
        <v>25170750</v>
      </c>
      <c r="D43" s="288">
        <v>0</v>
      </c>
      <c r="E43" s="288">
        <v>0</v>
      </c>
      <c r="F43" s="288">
        <v>0</v>
      </c>
    </row>
    <row r="44" spans="1:6" x14ac:dyDescent="0.25">
      <c r="A44" s="286" t="s">
        <v>272</v>
      </c>
      <c r="B44" s="289" t="s">
        <v>273</v>
      </c>
      <c r="C44" s="288">
        <v>0</v>
      </c>
      <c r="D44" s="288">
        <v>0</v>
      </c>
      <c r="E44" s="288">
        <f>'28 - TOURISMB (3)'!F171</f>
        <v>20000000</v>
      </c>
      <c r="F44" s="288">
        <f>'28 - TOURISMB (3)'!G171</f>
        <v>0</v>
      </c>
    </row>
    <row r="45" spans="1:6" ht="15.75" thickBot="1" x14ac:dyDescent="0.3">
      <c r="A45" s="298"/>
      <c r="B45" s="299" t="s">
        <v>274</v>
      </c>
      <c r="C45" s="300">
        <v>455220750</v>
      </c>
      <c r="D45" s="300">
        <f>SUM(D38:D44)</f>
        <v>278713490</v>
      </c>
      <c r="E45" s="300">
        <f>SUM(E38:E44)</f>
        <v>1134043200</v>
      </c>
      <c r="F45" s="300">
        <f>SUM(F38:F44)</f>
        <v>483681200</v>
      </c>
    </row>
    <row r="46" spans="1:6" s="294" customFormat="1" x14ac:dyDescent="0.25">
      <c r="A46" s="301"/>
      <c r="B46" s="302" t="s">
        <v>141</v>
      </c>
      <c r="C46" s="303"/>
      <c r="D46" s="303"/>
      <c r="E46" s="303"/>
      <c r="F46" s="303"/>
    </row>
    <row r="47" spans="1:6" s="294" customFormat="1" x14ac:dyDescent="0.25">
      <c r="A47" s="286" t="s">
        <v>275</v>
      </c>
      <c r="B47" s="289" t="s">
        <v>276</v>
      </c>
      <c r="C47" s="288">
        <v>510910520</v>
      </c>
      <c r="D47" s="288">
        <v>210910520</v>
      </c>
      <c r="E47" s="288">
        <f>'30 - EDUCATION (3)'!F171</f>
        <v>2684303320</v>
      </c>
      <c r="F47" s="288">
        <f>'30 - EDUCATION (3)'!G171</f>
        <v>62200000</v>
      </c>
    </row>
    <row r="48" spans="1:6" x14ac:dyDescent="0.25">
      <c r="A48" s="286" t="s">
        <v>277</v>
      </c>
      <c r="B48" s="289" t="s">
        <v>278</v>
      </c>
      <c r="C48" s="288">
        <v>2451604950</v>
      </c>
      <c r="D48" s="288">
        <v>1800000000</v>
      </c>
      <c r="E48" s="288">
        <f>'31 - SUBEB (3)'!F171</f>
        <v>4201907010</v>
      </c>
      <c r="F48" s="288">
        <f>'31 - SUBEB (3)'!G171</f>
        <v>0</v>
      </c>
    </row>
    <row r="49" spans="1:6" x14ac:dyDescent="0.25">
      <c r="A49" s="286" t="s">
        <v>279</v>
      </c>
      <c r="B49" s="289" t="s">
        <v>280</v>
      </c>
      <c r="C49" s="288">
        <v>12128730</v>
      </c>
      <c r="D49" s="288">
        <v>0</v>
      </c>
      <c r="E49" s="288">
        <f>'32 - OSLB (3)'!F171</f>
        <v>19192850</v>
      </c>
      <c r="F49" s="288">
        <f>'32 - OSLB (3)'!G171</f>
        <v>0</v>
      </c>
    </row>
    <row r="50" spans="1:6" x14ac:dyDescent="0.25">
      <c r="A50" s="286" t="s">
        <v>281</v>
      </c>
      <c r="B50" s="289" t="s">
        <v>282</v>
      </c>
      <c r="C50" s="288">
        <v>1250000</v>
      </c>
      <c r="D50" s="288">
        <v>0</v>
      </c>
      <c r="E50" s="288">
        <f>'33 - OSMEA (3)'!F171</f>
        <v>2600000</v>
      </c>
      <c r="F50" s="288">
        <f>'33 - OSMEA (3)'!G171</f>
        <v>0</v>
      </c>
    </row>
    <row r="51" spans="1:6" x14ac:dyDescent="0.25">
      <c r="A51" s="286" t="s">
        <v>283</v>
      </c>
      <c r="B51" s="289" t="s">
        <v>284</v>
      </c>
      <c r="C51" s="288">
        <v>250434660</v>
      </c>
      <c r="D51" s="288">
        <v>249834660</v>
      </c>
      <c r="E51" s="288">
        <f>'34 - ESA OKE (3)'!F171</f>
        <v>498705600</v>
      </c>
      <c r="F51" s="288">
        <f>'34 - ESA OKE (3)'!G171</f>
        <v>0</v>
      </c>
    </row>
    <row r="52" spans="1:6" x14ac:dyDescent="0.25">
      <c r="A52" s="286" t="s">
        <v>285</v>
      </c>
      <c r="B52" s="289" t="s">
        <v>286</v>
      </c>
      <c r="C52" s="288">
        <v>830489800</v>
      </c>
      <c r="D52" s="288">
        <v>830489800</v>
      </c>
      <c r="E52" s="288">
        <f>'35 - IREE (3)'!F171</f>
        <v>674000000</v>
      </c>
      <c r="F52" s="288">
        <f>'35 - IREE (3)'!G171</f>
        <v>0</v>
      </c>
    </row>
    <row r="53" spans="1:6" x14ac:dyDescent="0.25">
      <c r="A53" s="286" t="s">
        <v>287</v>
      </c>
      <c r="B53" s="289" t="s">
        <v>288</v>
      </c>
      <c r="C53" s="288">
        <v>489804100</v>
      </c>
      <c r="D53" s="288">
        <v>489804100</v>
      </c>
      <c r="E53" s="288">
        <f>'36 - ILESA (3)'!F171</f>
        <v>498130180</v>
      </c>
      <c r="F53" s="288">
        <f>'36 - ILESA (3)'!G171</f>
        <v>0</v>
      </c>
    </row>
    <row r="54" spans="1:6" x14ac:dyDescent="0.25">
      <c r="A54" s="286" t="s">
        <v>289</v>
      </c>
      <c r="B54" s="289" t="s">
        <v>290</v>
      </c>
      <c r="C54" s="288">
        <v>209207000</v>
      </c>
      <c r="D54" s="288">
        <v>208955000</v>
      </c>
      <c r="E54" s="288">
        <f>'37 - ILA (3)'!F171</f>
        <v>418325500</v>
      </c>
      <c r="F54" s="288">
        <f>'37 - ILA (3)'!G171</f>
        <v>0</v>
      </c>
    </row>
    <row r="55" spans="1:6" x14ac:dyDescent="0.25">
      <c r="A55" s="286" t="s">
        <v>291</v>
      </c>
      <c r="B55" s="289" t="s">
        <v>292</v>
      </c>
      <c r="C55" s="288">
        <v>741960780</v>
      </c>
      <c r="D55" s="288">
        <v>741960780</v>
      </c>
      <c r="E55" s="288">
        <f>'38 - UNIOSUN (3)'!F171</f>
        <v>784700000</v>
      </c>
      <c r="F55" s="288">
        <f>'38 - UNIOSUN (3)'!G171</f>
        <v>0</v>
      </c>
    </row>
    <row r="56" spans="1:6" hidden="1" x14ac:dyDescent="0.25">
      <c r="A56" s="286" t="s">
        <v>293</v>
      </c>
      <c r="B56" s="289" t="s">
        <v>294</v>
      </c>
      <c r="C56" s="288">
        <v>0</v>
      </c>
      <c r="D56" s="288"/>
      <c r="E56" s="288">
        <v>0</v>
      </c>
      <c r="F56" s="288">
        <v>0</v>
      </c>
    </row>
    <row r="57" spans="1:6" x14ac:dyDescent="0.25">
      <c r="A57" s="286" t="s">
        <v>295</v>
      </c>
      <c r="B57" s="289" t="s">
        <v>296</v>
      </c>
      <c r="C57" s="288">
        <v>6645000</v>
      </c>
      <c r="D57" s="288">
        <v>0</v>
      </c>
      <c r="E57" s="288">
        <f>'40 - OCEDO (3)'!F171</f>
        <v>6645000</v>
      </c>
      <c r="F57" s="288">
        <f>'40 - OCEDO (3)'!G171</f>
        <v>0</v>
      </c>
    </row>
    <row r="58" spans="1:6" x14ac:dyDescent="0.25">
      <c r="A58" s="286" t="s">
        <v>297</v>
      </c>
      <c r="B58" s="289" t="s">
        <v>298</v>
      </c>
      <c r="C58" s="288">
        <v>7000000</v>
      </c>
      <c r="D58" s="288">
        <v>0</v>
      </c>
      <c r="E58" s="288">
        <f>'41 - OEEDO (3)'!F171</f>
        <v>5219680</v>
      </c>
      <c r="F58" s="288">
        <f>'41 - OEEDO (3)'!G171</f>
        <v>0</v>
      </c>
    </row>
    <row r="59" spans="1:6" x14ac:dyDescent="0.25">
      <c r="A59" s="286" t="s">
        <v>299</v>
      </c>
      <c r="B59" s="289" t="s">
        <v>300</v>
      </c>
      <c r="C59" s="288">
        <v>4490000</v>
      </c>
      <c r="D59" s="288">
        <v>0</v>
      </c>
      <c r="E59" s="288">
        <f>'42 - OSWEDO (3)'!F171</f>
        <v>4527000</v>
      </c>
      <c r="F59" s="288">
        <f>'42 - OSWEDO (3)'!G171</f>
        <v>0</v>
      </c>
    </row>
    <row r="60" spans="1:6" x14ac:dyDescent="0.25">
      <c r="A60" s="286" t="s">
        <v>301</v>
      </c>
      <c r="B60" s="289" t="s">
        <v>302</v>
      </c>
      <c r="C60" s="288">
        <v>800000</v>
      </c>
      <c r="D60" s="288">
        <v>0</v>
      </c>
      <c r="E60" s="288">
        <v>0</v>
      </c>
      <c r="F60" s="288">
        <v>0</v>
      </c>
    </row>
    <row r="61" spans="1:6" x14ac:dyDescent="0.25">
      <c r="A61" s="286" t="s">
        <v>303</v>
      </c>
      <c r="B61" s="289" t="s">
        <v>304</v>
      </c>
      <c r="C61" s="288">
        <v>1001000000</v>
      </c>
      <c r="D61" s="288">
        <v>1001000000</v>
      </c>
      <c r="E61" s="288">
        <f>'44 - OSBTVE (3)'!F171</f>
        <v>913072290</v>
      </c>
      <c r="F61" s="288">
        <f>'44 - OSBTVE (3)'!G171</f>
        <v>0</v>
      </c>
    </row>
    <row r="62" spans="1:6" hidden="1" x14ac:dyDescent="0.25">
      <c r="A62" s="286" t="s">
        <v>305</v>
      </c>
      <c r="B62" s="289" t="s">
        <v>1117</v>
      </c>
      <c r="C62" s="288">
        <v>0</v>
      </c>
      <c r="D62" s="288"/>
      <c r="E62" s="288">
        <v>0</v>
      </c>
      <c r="F62" s="288">
        <v>0</v>
      </c>
    </row>
    <row r="63" spans="1:6" hidden="1" x14ac:dyDescent="0.25">
      <c r="A63" s="286" t="s">
        <v>307</v>
      </c>
      <c r="B63" s="289" t="s">
        <v>308</v>
      </c>
      <c r="C63" s="288">
        <v>0</v>
      </c>
      <c r="D63" s="288"/>
      <c r="E63" s="288">
        <v>0</v>
      </c>
      <c r="F63" s="288">
        <v>0</v>
      </c>
    </row>
    <row r="64" spans="1:6" ht="15.75" thickBot="1" x14ac:dyDescent="0.3">
      <c r="A64" s="291"/>
      <c r="B64" s="292" t="s">
        <v>309</v>
      </c>
      <c r="C64" s="293">
        <v>6517725540</v>
      </c>
      <c r="D64" s="293">
        <f>SUM(D47:D63)</f>
        <v>5532954860</v>
      </c>
      <c r="E64" s="293">
        <f>SUM(E47:E63)</f>
        <v>10711328430</v>
      </c>
      <c r="F64" s="293">
        <f>SUM(F47:F63)</f>
        <v>62200000</v>
      </c>
    </row>
    <row r="65" spans="1:6" s="294" customFormat="1" x14ac:dyDescent="0.25">
      <c r="A65" s="295"/>
      <c r="B65" s="296" t="s">
        <v>142</v>
      </c>
      <c r="C65" s="297"/>
      <c r="D65" s="297"/>
      <c r="E65" s="297"/>
      <c r="F65" s="297"/>
    </row>
    <row r="66" spans="1:6" s="294" customFormat="1" x14ac:dyDescent="0.25">
      <c r="A66" s="286" t="s">
        <v>310</v>
      </c>
      <c r="B66" s="289" t="s">
        <v>406</v>
      </c>
      <c r="C66" s="288">
        <v>0</v>
      </c>
      <c r="D66" s="288"/>
      <c r="E66" s="288">
        <f>'47 - SIGNAGE (3)'!F171</f>
        <v>5200000</v>
      </c>
      <c r="F66" s="288">
        <f>'47 - SIGNAGE (3)'!G171</f>
        <v>0</v>
      </c>
    </row>
    <row r="67" spans="1:6" x14ac:dyDescent="0.25">
      <c r="A67" s="286" t="s">
        <v>311</v>
      </c>
      <c r="B67" s="289" t="s">
        <v>312</v>
      </c>
      <c r="C67" s="288">
        <v>627147140</v>
      </c>
      <c r="D67" s="288">
        <v>230000000</v>
      </c>
      <c r="E67" s="288">
        <f>'48 - ENVIRONMENT (3)'!F171</f>
        <v>103894010</v>
      </c>
      <c r="F67" s="288">
        <f>'48 - ENVIRONMENT (3)'!G171</f>
        <v>0</v>
      </c>
    </row>
    <row r="68" spans="1:6" x14ac:dyDescent="0.25">
      <c r="A68" s="286" t="s">
        <v>313</v>
      </c>
      <c r="B68" s="289" t="s">
        <v>314</v>
      </c>
      <c r="C68" s="288">
        <v>0</v>
      </c>
      <c r="D68" s="288">
        <v>0</v>
      </c>
      <c r="E68" s="288">
        <f>'49 - OPARKS (3)'!F171</f>
        <v>4780710</v>
      </c>
      <c r="F68" s="288">
        <f>'49 - OPARKS (3)'!G171</f>
        <v>0</v>
      </c>
    </row>
    <row r="69" spans="1:6" x14ac:dyDescent="0.25">
      <c r="A69" s="286" t="s">
        <v>315</v>
      </c>
      <c r="B69" s="289" t="s">
        <v>316</v>
      </c>
      <c r="C69" s="288">
        <v>10000000</v>
      </c>
      <c r="D69" s="288">
        <v>10000000</v>
      </c>
      <c r="E69" s="288">
        <f>'50 - OWMA (3)'!F171</f>
        <v>14156990</v>
      </c>
      <c r="F69" s="288">
        <f>'50 - OWMA (3)'!G171</f>
        <v>0</v>
      </c>
    </row>
    <row r="70" spans="1:6" x14ac:dyDescent="0.25">
      <c r="A70" s="286" t="s">
        <v>317</v>
      </c>
      <c r="B70" s="289" t="s">
        <v>318</v>
      </c>
      <c r="C70" s="288">
        <v>99200050</v>
      </c>
      <c r="D70" s="288">
        <v>55000000</v>
      </c>
      <c r="E70" s="288">
        <v>0</v>
      </c>
      <c r="F70" s="288">
        <v>0</v>
      </c>
    </row>
    <row r="71" spans="1:6" x14ac:dyDescent="0.25">
      <c r="A71" s="286" t="s">
        <v>319</v>
      </c>
      <c r="B71" s="289" t="s">
        <v>320</v>
      </c>
      <c r="C71" s="288">
        <v>0</v>
      </c>
      <c r="D71" s="288"/>
      <c r="E71" s="288">
        <f>'51 - FORESTRY (3)'!F171</f>
        <v>39215850</v>
      </c>
      <c r="F71" s="288">
        <f>'51 - FORESTRY (3)'!G171</f>
        <v>0</v>
      </c>
    </row>
    <row r="72" spans="1:6" ht="15.75" thickBot="1" x14ac:dyDescent="0.3">
      <c r="A72" s="298"/>
      <c r="B72" s="299" t="s">
        <v>321</v>
      </c>
      <c r="C72" s="300">
        <v>736347190</v>
      </c>
      <c r="D72" s="300">
        <f>SUM(D66:D71)</f>
        <v>295000000</v>
      </c>
      <c r="E72" s="300">
        <f>SUM(E66:E71)</f>
        <v>167247560</v>
      </c>
      <c r="F72" s="300">
        <f>SUM(F66:F71)</f>
        <v>0</v>
      </c>
    </row>
    <row r="73" spans="1:6" s="294" customFormat="1" x14ac:dyDescent="0.25">
      <c r="A73" s="301"/>
      <c r="B73" s="302" t="s">
        <v>143</v>
      </c>
      <c r="C73" s="303"/>
      <c r="D73" s="303"/>
      <c r="E73" s="303"/>
      <c r="F73" s="303"/>
    </row>
    <row r="74" spans="1:6" s="294" customFormat="1" x14ac:dyDescent="0.25">
      <c r="A74" s="286" t="s">
        <v>322</v>
      </c>
      <c r="B74" s="289" t="s">
        <v>323</v>
      </c>
      <c r="C74" s="288">
        <v>200033980</v>
      </c>
      <c r="D74" s="288">
        <v>750636760</v>
      </c>
      <c r="E74" s="288">
        <f>'52 - HEALTH (3)'!F171</f>
        <v>6598836760</v>
      </c>
      <c r="F74" s="288">
        <f>'52 - HEALTH (3)'!G171</f>
        <v>0</v>
      </c>
    </row>
    <row r="75" spans="1:6" x14ac:dyDescent="0.25">
      <c r="A75" s="286" t="s">
        <v>324</v>
      </c>
      <c r="B75" s="289" t="s">
        <v>405</v>
      </c>
      <c r="C75" s="288">
        <v>2540757010</v>
      </c>
      <c r="D75" s="288">
        <v>1500000000</v>
      </c>
      <c r="E75" s="288">
        <f>'53 - OHIS (3)'!F171</f>
        <v>2471758070</v>
      </c>
      <c r="F75" s="288">
        <f>'53 - OHIS (3)'!G171</f>
        <v>0</v>
      </c>
    </row>
    <row r="76" spans="1:6" x14ac:dyDescent="0.25">
      <c r="A76" s="290" t="s">
        <v>1741</v>
      </c>
      <c r="B76" s="289" t="s">
        <v>1720</v>
      </c>
      <c r="C76" s="288">
        <v>137000000</v>
      </c>
      <c r="D76" s="288">
        <v>137000000</v>
      </c>
      <c r="E76" s="288">
        <f>'54 - LTH (3)'!F171</f>
        <v>660000000</v>
      </c>
      <c r="F76" s="288">
        <f>'54 - LTH (3)'!G171</f>
        <v>0</v>
      </c>
    </row>
    <row r="77" spans="1:6" x14ac:dyDescent="0.25">
      <c r="A77" s="286" t="s">
        <v>327</v>
      </c>
      <c r="B77" s="289" t="s">
        <v>328</v>
      </c>
      <c r="C77" s="288">
        <v>73000000</v>
      </c>
      <c r="D77" s="288">
        <v>30000000</v>
      </c>
      <c r="E77" s="288">
        <f>'55 - HMB (3)'!F171</f>
        <v>84363380</v>
      </c>
      <c r="F77" s="288">
        <f>'55 - HMB (3)'!G171</f>
        <v>0</v>
      </c>
    </row>
    <row r="78" spans="1:6" x14ac:dyDescent="0.25">
      <c r="A78" s="286" t="s">
        <v>329</v>
      </c>
      <c r="B78" s="289" t="s">
        <v>330</v>
      </c>
      <c r="C78" s="288">
        <v>1360665460</v>
      </c>
      <c r="D78" s="288">
        <v>1360665460</v>
      </c>
      <c r="E78" s="288">
        <f>'56 - PHCB (3)'!F171</f>
        <v>832951700</v>
      </c>
      <c r="F78" s="288">
        <f>'56 - PHCB (3)'!G171</f>
        <v>0</v>
      </c>
    </row>
    <row r="79" spans="1:6" ht="15.75" thickBot="1" x14ac:dyDescent="0.3">
      <c r="A79" s="291"/>
      <c r="B79" s="292" t="s">
        <v>331</v>
      </c>
      <c r="C79" s="293">
        <v>4311456450</v>
      </c>
      <c r="D79" s="293">
        <f>SUM(D74:D78)</f>
        <v>3778302220</v>
      </c>
      <c r="E79" s="293">
        <f>SUM(E74:E78)</f>
        <v>10647909910</v>
      </c>
      <c r="F79" s="293">
        <f>SUM(F74:F78)</f>
        <v>0</v>
      </c>
    </row>
    <row r="80" spans="1:6" s="294" customFormat="1" x14ac:dyDescent="0.25">
      <c r="A80" s="295"/>
      <c r="B80" s="296" t="s">
        <v>144</v>
      </c>
      <c r="C80" s="297"/>
      <c r="D80" s="297"/>
      <c r="E80" s="297"/>
      <c r="F80" s="297"/>
    </row>
    <row r="81" spans="1:6" s="294" customFormat="1" x14ac:dyDescent="0.25">
      <c r="A81" s="286" t="s">
        <v>332</v>
      </c>
      <c r="B81" s="289" t="s">
        <v>333</v>
      </c>
      <c r="C81" s="288">
        <v>108149070</v>
      </c>
      <c r="D81" s="288">
        <v>69000000</v>
      </c>
      <c r="E81" s="288">
        <f>'57 - TRANS (3)'!F171</f>
        <v>0</v>
      </c>
      <c r="F81" s="288">
        <f>'57 - TRANS (3)'!G171</f>
        <v>0</v>
      </c>
    </row>
    <row r="82" spans="1:6" x14ac:dyDescent="0.25">
      <c r="A82" s="286" t="s">
        <v>334</v>
      </c>
      <c r="B82" s="289" t="s">
        <v>335</v>
      </c>
      <c r="C82" s="288">
        <v>8353098510</v>
      </c>
      <c r="D82" s="288">
        <v>6869860540</v>
      </c>
      <c r="E82" s="288">
        <f>'58 - WORKS (3)'!F171</f>
        <v>1512695960</v>
      </c>
      <c r="F82" s="288">
        <f>'58 - WORKS (3)'!G171</f>
        <v>0</v>
      </c>
    </row>
    <row r="83" spans="1:6" x14ac:dyDescent="0.25">
      <c r="A83" s="286" t="s">
        <v>336</v>
      </c>
      <c r="B83" s="289" t="s">
        <v>403</v>
      </c>
      <c r="C83" s="288">
        <v>64737860</v>
      </c>
      <c r="D83" s="288"/>
      <c r="E83" s="288">
        <v>0</v>
      </c>
      <c r="F83" s="288">
        <v>0</v>
      </c>
    </row>
    <row r="84" spans="1:6" x14ac:dyDescent="0.25">
      <c r="A84" s="286" t="s">
        <v>337</v>
      </c>
      <c r="B84" s="289" t="s">
        <v>404</v>
      </c>
      <c r="C84" s="288">
        <v>200000000</v>
      </c>
      <c r="D84" s="288">
        <v>200000000</v>
      </c>
      <c r="E84" s="288">
        <f>'60 - ORMA (3)'!F171</f>
        <v>55600000</v>
      </c>
      <c r="F84" s="288">
        <f>'60 - ORMA (3)'!G171</f>
        <v>0</v>
      </c>
    </row>
    <row r="85" spans="1:6" x14ac:dyDescent="0.25">
      <c r="A85" s="286" t="s">
        <v>338</v>
      </c>
      <c r="B85" s="289" t="s">
        <v>339</v>
      </c>
      <c r="C85" s="288">
        <v>143980950</v>
      </c>
      <c r="D85" s="288">
        <v>42580950</v>
      </c>
      <c r="E85" s="288">
        <f>'61 - OSAMA (3)'!F171</f>
        <v>0</v>
      </c>
      <c r="F85" s="288">
        <f>'61 - OSAMA (3)'!G171</f>
        <v>0</v>
      </c>
    </row>
    <row r="86" spans="1:6" x14ac:dyDescent="0.25">
      <c r="A86" s="286" t="s">
        <v>340</v>
      </c>
      <c r="B86" s="289" t="s">
        <v>341</v>
      </c>
      <c r="C86" s="288">
        <v>35000000</v>
      </c>
      <c r="D86" s="288">
        <v>23837460</v>
      </c>
      <c r="E86" s="288">
        <f>'62 - OSPDC (3)'!F171</f>
        <v>31421330</v>
      </c>
      <c r="F86" s="288">
        <f>'62 - OSPDC (3)'!G171</f>
        <v>0</v>
      </c>
    </row>
    <row r="87" spans="1:6" x14ac:dyDescent="0.25">
      <c r="A87" s="286" t="s">
        <v>342</v>
      </c>
      <c r="B87" s="289" t="s">
        <v>343</v>
      </c>
      <c r="C87" s="288">
        <v>15000000</v>
      </c>
      <c r="D87" s="288">
        <v>0</v>
      </c>
      <c r="E87" s="288">
        <v>0</v>
      </c>
      <c r="F87" s="288">
        <v>0</v>
      </c>
    </row>
    <row r="88" spans="1:6" x14ac:dyDescent="0.25">
      <c r="A88" s="286" t="s">
        <v>344</v>
      </c>
      <c r="B88" s="289" t="s">
        <v>345</v>
      </c>
      <c r="C88" s="288">
        <v>100000000</v>
      </c>
      <c r="D88" s="288">
        <v>0</v>
      </c>
      <c r="E88" s="288">
        <v>0</v>
      </c>
      <c r="F88" s="288">
        <v>0</v>
      </c>
    </row>
    <row r="89" spans="1:6" x14ac:dyDescent="0.25">
      <c r="A89" s="286" t="s">
        <v>346</v>
      </c>
      <c r="B89" s="289" t="s">
        <v>347</v>
      </c>
      <c r="C89" s="288">
        <v>298875250</v>
      </c>
      <c r="D89" s="288">
        <v>115000000</v>
      </c>
      <c r="E89" s="288">
        <f>'65 - LANDS (3)'!F171</f>
        <v>650000000</v>
      </c>
      <c r="F89" s="288">
        <f>'65 - LANDS (3)'!G171</f>
        <v>0</v>
      </c>
    </row>
    <row r="90" spans="1:6" x14ac:dyDescent="0.25">
      <c r="A90" s="304" t="s">
        <v>348</v>
      </c>
      <c r="B90" s="305" t="s">
        <v>349</v>
      </c>
      <c r="C90" s="288">
        <v>0</v>
      </c>
      <c r="D90" s="288"/>
      <c r="E90" s="306">
        <f>'66 - MRDCA (3)'!F171</f>
        <v>2021744580</v>
      </c>
      <c r="F90" s="306">
        <f>'66 - MRDCA (3)'!G171</f>
        <v>1062000000</v>
      </c>
    </row>
    <row r="91" spans="1:6" ht="15.75" thickBot="1" x14ac:dyDescent="0.3">
      <c r="A91" s="298"/>
      <c r="B91" s="299" t="s">
        <v>350</v>
      </c>
      <c r="C91" s="300">
        <v>9318841640</v>
      </c>
      <c r="D91" s="300">
        <f>SUM(D81:D90)</f>
        <v>7320278950</v>
      </c>
      <c r="E91" s="300">
        <f>SUM(E81:E90)</f>
        <v>4271461870</v>
      </c>
      <c r="F91" s="300">
        <f>SUM(F81:F90)</f>
        <v>1062000000</v>
      </c>
    </row>
    <row r="92" spans="1:6" s="294" customFormat="1" x14ac:dyDescent="0.25">
      <c r="A92" s="301"/>
      <c r="B92" s="302" t="s">
        <v>145</v>
      </c>
      <c r="C92" s="303"/>
      <c r="D92" s="303"/>
      <c r="E92" s="303"/>
      <c r="F92" s="303"/>
    </row>
    <row r="93" spans="1:6" s="294" customFormat="1" x14ac:dyDescent="0.25">
      <c r="A93" s="286" t="s">
        <v>351</v>
      </c>
      <c r="B93" s="289" t="s">
        <v>352</v>
      </c>
      <c r="C93" s="288">
        <v>79230000</v>
      </c>
      <c r="D93" s="288">
        <v>0</v>
      </c>
      <c r="E93" s="288">
        <f>'66 - HOME AFFAIRS (3)'!F171</f>
        <v>115000000</v>
      </c>
      <c r="F93" s="288">
        <f>'66 - HOME AFFAIRS (3)'!G171</f>
        <v>0</v>
      </c>
    </row>
    <row r="94" spans="1:6" x14ac:dyDescent="0.25">
      <c r="A94" s="286" t="s">
        <v>353</v>
      </c>
      <c r="B94" s="289" t="s">
        <v>408</v>
      </c>
      <c r="C94" s="288">
        <v>19662940</v>
      </c>
      <c r="D94" s="288">
        <v>2600000</v>
      </c>
      <c r="E94" s="288">
        <f>'67 - WOMEN (3)'!F171</f>
        <v>25920000</v>
      </c>
      <c r="F94" s="288">
        <f>'67 - WOMEN (3)'!G171</f>
        <v>11900000</v>
      </c>
    </row>
    <row r="95" spans="1:6" x14ac:dyDescent="0.25">
      <c r="A95" s="286" t="s">
        <v>354</v>
      </c>
      <c r="B95" s="289" t="s">
        <v>355</v>
      </c>
      <c r="C95" s="288">
        <v>0</v>
      </c>
      <c r="D95" s="288"/>
      <c r="E95" s="288">
        <f>'68 - YOUTHS N SPORTS'!F171</f>
        <v>491930000</v>
      </c>
      <c r="F95" s="288">
        <f>'68 - YOUTHS N SPORTS'!G171</f>
        <v>468000000</v>
      </c>
    </row>
    <row r="96" spans="1:6" x14ac:dyDescent="0.25">
      <c r="A96" s="286" t="s">
        <v>356</v>
      </c>
      <c r="B96" s="289" t="s">
        <v>357</v>
      </c>
      <c r="C96" s="288">
        <v>26225000</v>
      </c>
      <c r="D96" s="288">
        <v>0</v>
      </c>
      <c r="E96" s="288"/>
      <c r="F96" s="288"/>
    </row>
    <row r="97" spans="1:6" x14ac:dyDescent="0.25">
      <c r="A97" s="286" t="s">
        <v>358</v>
      </c>
      <c r="B97" s="289" t="s">
        <v>359</v>
      </c>
      <c r="C97" s="288">
        <v>4812430</v>
      </c>
      <c r="D97" s="288">
        <v>4812430</v>
      </c>
      <c r="E97" s="288">
        <f>'69 - SPORTS (3)'!F171</f>
        <v>5610000</v>
      </c>
      <c r="F97" s="288">
        <f>'69 - SPORTS (3)'!G171</f>
        <v>0</v>
      </c>
    </row>
    <row r="98" spans="1:6" ht="15.75" thickBot="1" x14ac:dyDescent="0.3">
      <c r="A98" s="291"/>
      <c r="B98" s="292" t="s">
        <v>360</v>
      </c>
      <c r="C98" s="293">
        <v>129930370</v>
      </c>
      <c r="D98" s="293">
        <f>SUM(D93:D97)</f>
        <v>7412430</v>
      </c>
      <c r="E98" s="293">
        <f>SUM(E93:E97)</f>
        <v>638460000</v>
      </c>
      <c r="F98" s="293">
        <f>SUM(F93:F97)</f>
        <v>479900000</v>
      </c>
    </row>
    <row r="99" spans="1:6" s="294" customFormat="1" x14ac:dyDescent="0.25">
      <c r="A99" s="295"/>
      <c r="B99" s="296" t="s">
        <v>146</v>
      </c>
      <c r="C99" s="297"/>
      <c r="D99" s="297"/>
      <c r="E99" s="297"/>
      <c r="F99" s="297"/>
    </row>
    <row r="100" spans="1:6" s="294" customFormat="1" x14ac:dyDescent="0.25">
      <c r="A100" s="286" t="s">
        <v>361</v>
      </c>
      <c r="B100" s="289" t="s">
        <v>362</v>
      </c>
      <c r="C100" s="288">
        <v>250211030</v>
      </c>
      <c r="D100" s="288">
        <v>50042200</v>
      </c>
      <c r="E100" s="288">
        <f>'70 - JSC (3)'!F171</f>
        <v>55000000</v>
      </c>
      <c r="F100" s="288">
        <f>'70 - JSC (3)'!G171</f>
        <v>0</v>
      </c>
    </row>
    <row r="101" spans="1:6" x14ac:dyDescent="0.25">
      <c r="A101" s="286" t="s">
        <v>363</v>
      </c>
      <c r="B101" s="289" t="s">
        <v>364</v>
      </c>
      <c r="C101" s="288">
        <v>423349710</v>
      </c>
      <c r="D101" s="288">
        <v>50000000</v>
      </c>
      <c r="E101" s="288">
        <f>'71 - JUSTICE (3)'!F171</f>
        <v>25000000</v>
      </c>
      <c r="F101" s="288">
        <f>'71 - JUSTICE (3)'!G171</f>
        <v>0</v>
      </c>
    </row>
    <row r="102" spans="1:6" x14ac:dyDescent="0.25">
      <c r="A102" s="286" t="s">
        <v>365</v>
      </c>
      <c r="B102" s="289" t="s">
        <v>366</v>
      </c>
      <c r="C102" s="288">
        <v>437845070</v>
      </c>
      <c r="D102" s="288">
        <v>87569020</v>
      </c>
      <c r="E102" s="288">
        <f>'72 - HIGH COURT (3)'!F171</f>
        <v>30379500</v>
      </c>
      <c r="F102" s="288">
        <f>'72 - HIGH COURT (3)'!G171</f>
        <v>0</v>
      </c>
    </row>
    <row r="103" spans="1:6" x14ac:dyDescent="0.25">
      <c r="A103" s="286" t="s">
        <v>367</v>
      </c>
      <c r="B103" s="289" t="s">
        <v>368</v>
      </c>
      <c r="C103" s="288">
        <v>314378720</v>
      </c>
      <c r="D103" s="288">
        <v>59644240</v>
      </c>
      <c r="E103" s="288">
        <f>'73 - CCA (3)'!F171</f>
        <v>24000000</v>
      </c>
      <c r="F103" s="288">
        <f>'73 - CCA (3)'!G171</f>
        <v>0</v>
      </c>
    </row>
    <row r="104" spans="1:6" ht="15.75" thickBot="1" x14ac:dyDescent="0.3">
      <c r="A104" s="298"/>
      <c r="B104" s="299" t="s">
        <v>369</v>
      </c>
      <c r="C104" s="300">
        <v>1425784530</v>
      </c>
      <c r="D104" s="300">
        <f>SUM(D100:D103)</f>
        <v>247255460</v>
      </c>
      <c r="E104" s="300">
        <f>SUM(E100:E103)</f>
        <v>134379500</v>
      </c>
      <c r="F104" s="300">
        <f>SUM(F100:F103)</f>
        <v>0</v>
      </c>
    </row>
    <row r="105" spans="1:6" s="294" customFormat="1" x14ac:dyDescent="0.25">
      <c r="A105" s="301"/>
      <c r="B105" s="302" t="s">
        <v>147</v>
      </c>
      <c r="C105" s="303"/>
      <c r="D105" s="303"/>
      <c r="E105" s="303"/>
      <c r="F105" s="303"/>
    </row>
    <row r="106" spans="1:6" s="294" customFormat="1" x14ac:dyDescent="0.25">
      <c r="A106" s="286" t="s">
        <v>370</v>
      </c>
      <c r="B106" s="289" t="s">
        <v>371</v>
      </c>
      <c r="C106" s="288">
        <v>0</v>
      </c>
      <c r="D106" s="288">
        <v>0</v>
      </c>
      <c r="E106" s="288">
        <f>'74 - INFO (3)'!F171</f>
        <v>53570000</v>
      </c>
      <c r="F106" s="288">
        <f>'74 - INFO (3)'!G171</f>
        <v>0</v>
      </c>
    </row>
    <row r="107" spans="1:6" s="294" customFormat="1" x14ac:dyDescent="0.25">
      <c r="A107" s="286" t="s">
        <v>372</v>
      </c>
      <c r="B107" s="289" t="s">
        <v>373</v>
      </c>
      <c r="C107" s="288">
        <v>10100000</v>
      </c>
      <c r="D107" s="288">
        <v>8300000</v>
      </c>
      <c r="E107" s="288">
        <v>0</v>
      </c>
      <c r="F107" s="288">
        <v>0</v>
      </c>
    </row>
    <row r="108" spans="1:6" x14ac:dyDescent="0.25">
      <c r="A108" s="286" t="s">
        <v>374</v>
      </c>
      <c r="B108" s="289" t="s">
        <v>375</v>
      </c>
      <c r="C108" s="288">
        <v>195280210</v>
      </c>
      <c r="D108" s="288">
        <v>90200000</v>
      </c>
      <c r="E108" s="288">
        <f>'75 - OSBC (3)'!F171</f>
        <v>102260830</v>
      </c>
      <c r="F108" s="288">
        <f>'75 - OSBC (3)'!G171</f>
        <v>0</v>
      </c>
    </row>
    <row r="109" spans="1:6" ht="15.75" thickBot="1" x14ac:dyDescent="0.3">
      <c r="A109" s="291"/>
      <c r="B109" s="292" t="s">
        <v>376</v>
      </c>
      <c r="C109" s="293">
        <v>205380210</v>
      </c>
      <c r="D109" s="293">
        <f>SUM(D106:D108)</f>
        <v>98500000</v>
      </c>
      <c r="E109" s="293">
        <f>SUM(E106:E108)</f>
        <v>155830830</v>
      </c>
      <c r="F109" s="293">
        <f>SUM(F106:F108)</f>
        <v>0</v>
      </c>
    </row>
    <row r="110" spans="1:6" s="294" customFormat="1" x14ac:dyDescent="0.25">
      <c r="A110" s="295"/>
      <c r="B110" s="296" t="s">
        <v>148</v>
      </c>
      <c r="C110" s="297"/>
      <c r="D110" s="297"/>
      <c r="E110" s="297"/>
      <c r="F110" s="297"/>
    </row>
    <row r="111" spans="1:6" s="294" customFormat="1" x14ac:dyDescent="0.25">
      <c r="A111" s="286" t="s">
        <v>377</v>
      </c>
      <c r="B111" s="289" t="s">
        <v>378</v>
      </c>
      <c r="C111" s="288">
        <v>0</v>
      </c>
      <c r="D111" s="288"/>
      <c r="E111" s="288">
        <f>'76 - WATER (3)'!F171</f>
        <v>41966930</v>
      </c>
      <c r="F111" s="288">
        <f>'76 - WATER (3)'!G171</f>
        <v>0</v>
      </c>
    </row>
    <row r="112" spans="1:6" x14ac:dyDescent="0.25">
      <c r="A112" s="286" t="s">
        <v>379</v>
      </c>
      <c r="B112" s="289" t="s">
        <v>380</v>
      </c>
      <c r="C112" s="288">
        <v>3492315930</v>
      </c>
      <c r="D112" s="288">
        <v>3492315930</v>
      </c>
      <c r="E112" s="288">
        <f>'77 - OSWC (3)'!F171</f>
        <v>3717986300</v>
      </c>
      <c r="F112" s="288">
        <f>'77 - OSWC (3)'!G171</f>
        <v>0</v>
      </c>
    </row>
    <row r="113" spans="1:8" x14ac:dyDescent="0.25">
      <c r="A113" s="286" t="s">
        <v>381</v>
      </c>
      <c r="B113" s="289" t="s">
        <v>382</v>
      </c>
      <c r="C113" s="288">
        <v>3632616520</v>
      </c>
      <c r="D113" s="288">
        <v>3632616520</v>
      </c>
      <c r="E113" s="288">
        <v>0</v>
      </c>
      <c r="F113" s="288">
        <v>0</v>
      </c>
    </row>
    <row r="114" spans="1:8" x14ac:dyDescent="0.25">
      <c r="A114" s="286" t="s">
        <v>383</v>
      </c>
      <c r="B114" s="289" t="s">
        <v>384</v>
      </c>
      <c r="C114" s="288">
        <v>456308900</v>
      </c>
      <c r="D114" s="288">
        <v>456308900</v>
      </c>
      <c r="E114" s="288">
        <f>'78 - RUWESA (3)'!F171</f>
        <v>400000000</v>
      </c>
      <c r="F114" s="288">
        <f>'78 - RUWESA (3)'!G171</f>
        <v>0</v>
      </c>
    </row>
    <row r="115" spans="1:8" x14ac:dyDescent="0.25">
      <c r="A115" s="304" t="s">
        <v>385</v>
      </c>
      <c r="B115" s="305" t="s">
        <v>386</v>
      </c>
      <c r="C115" s="288">
        <v>0</v>
      </c>
      <c r="D115" s="288"/>
      <c r="E115" s="306">
        <f>'79 - STOWASSA (3)'!F171</f>
        <v>60493320</v>
      </c>
      <c r="F115" s="306">
        <f>'79 - STOWASSA (3)'!G171</f>
        <v>60493320</v>
      </c>
    </row>
    <row r="116" spans="1:8" ht="15.75" thickBot="1" x14ac:dyDescent="0.3">
      <c r="A116" s="298"/>
      <c r="B116" s="299" t="s">
        <v>387</v>
      </c>
      <c r="C116" s="300">
        <v>7581241350</v>
      </c>
      <c r="D116" s="300">
        <f>SUM(D111:D115)</f>
        <v>7581241350</v>
      </c>
      <c r="E116" s="300">
        <f>SUM(E111:E115)</f>
        <v>4220446550</v>
      </c>
      <c r="F116" s="300">
        <f>SUM(F111:F115)</f>
        <v>60493320</v>
      </c>
    </row>
    <row r="117" spans="1:8" s="294" customFormat="1" x14ac:dyDescent="0.25">
      <c r="A117" s="301"/>
      <c r="B117" s="302" t="s">
        <v>388</v>
      </c>
      <c r="C117" s="303"/>
      <c r="D117" s="303"/>
      <c r="E117" s="303"/>
      <c r="F117" s="303"/>
    </row>
    <row r="118" spans="1:8" s="294" customFormat="1" x14ac:dyDescent="0.25">
      <c r="A118" s="286" t="s">
        <v>389</v>
      </c>
      <c r="B118" s="289" t="s">
        <v>390</v>
      </c>
      <c r="C118" s="288">
        <v>1553000000</v>
      </c>
      <c r="D118" s="288">
        <v>500000000</v>
      </c>
      <c r="E118" s="288">
        <f>'79 - FINANCE (3)'!F171</f>
        <v>418800000</v>
      </c>
      <c r="F118" s="288">
        <f>'79 - FINANCE (3)'!G171</f>
        <v>0</v>
      </c>
    </row>
    <row r="119" spans="1:8" x14ac:dyDescent="0.25">
      <c r="A119" s="286" t="s">
        <v>391</v>
      </c>
      <c r="B119" s="289" t="s">
        <v>392</v>
      </c>
      <c r="C119" s="288">
        <v>21756035540</v>
      </c>
      <c r="D119" s="288">
        <v>11134658240</v>
      </c>
      <c r="E119" s="288">
        <f>'80 - DMO (2)'!F171</f>
        <v>21527225040</v>
      </c>
      <c r="F119" s="288">
        <f>'80 - DMO (2)'!G171</f>
        <v>0</v>
      </c>
    </row>
    <row r="120" spans="1:8" x14ac:dyDescent="0.25">
      <c r="A120" s="286" t="s">
        <v>393</v>
      </c>
      <c r="B120" s="289" t="s">
        <v>394</v>
      </c>
      <c r="C120" s="288">
        <v>604000000</v>
      </c>
      <c r="D120" s="288">
        <v>604000000</v>
      </c>
      <c r="E120" s="288">
        <f>'81 - AG (3)'!F171</f>
        <v>15000000</v>
      </c>
      <c r="F120" s="288">
        <f>'81 - AG (3)'!G171</f>
        <v>0</v>
      </c>
    </row>
    <row r="121" spans="1:8" x14ac:dyDescent="0.25">
      <c r="A121" s="286" t="s">
        <v>395</v>
      </c>
      <c r="B121" s="289" t="s">
        <v>396</v>
      </c>
      <c r="C121" s="288">
        <v>63638300</v>
      </c>
      <c r="D121" s="288">
        <v>63638300</v>
      </c>
      <c r="E121" s="288">
        <f>'82 - IRS (3)'!F171</f>
        <v>99742680</v>
      </c>
      <c r="F121" s="288">
        <f>'82 - IRS (3)'!G171</f>
        <v>0</v>
      </c>
    </row>
    <row r="122" spans="1:8" ht="15.75" thickBot="1" x14ac:dyDescent="0.3">
      <c r="A122" s="291"/>
      <c r="B122" s="292" t="s">
        <v>397</v>
      </c>
      <c r="C122" s="293">
        <f>SUM(C118:C121)</f>
        <v>23976673840</v>
      </c>
      <c r="D122" s="293">
        <f>SUM(D118:D121)</f>
        <v>12302296540</v>
      </c>
      <c r="E122" s="293">
        <f>SUM(E118:E121)</f>
        <v>22060767720</v>
      </c>
      <c r="F122" s="293">
        <f>SUM(F118:F121)</f>
        <v>0</v>
      </c>
    </row>
    <row r="123" spans="1:8" s="294" customFormat="1" ht="15.75" thickBot="1" x14ac:dyDescent="0.3">
      <c r="A123" s="307"/>
      <c r="B123" s="308" t="s">
        <v>402</v>
      </c>
      <c r="C123" s="309">
        <f>SUM(C122,C116,C109,C104,C98,C91,C79,C72,C64,C45,C36,C30,C24)</f>
        <v>61880694960</v>
      </c>
      <c r="D123" s="309">
        <f>SUM(D122,D116,D109,D104,D98,D91,D79,D72,D64,D45,D36,D30,D24)</f>
        <v>40628190040</v>
      </c>
      <c r="E123" s="309">
        <f>SUM(E122,E116,E109,E104,E98,E91,E79,E72,E64,E45,E36,E30,E24)</f>
        <v>59234768500</v>
      </c>
      <c r="F123" s="309">
        <f>SUM(F122,F116,F109,F104,F98,F91,F79,F72,F64,F45,F36,F30,F24)</f>
        <v>5241609520</v>
      </c>
      <c r="H123" s="856"/>
    </row>
    <row r="124" spans="1:8" s="294" customFormat="1" x14ac:dyDescent="0.25">
      <c r="A124" s="310"/>
      <c r="B124" s="136"/>
      <c r="C124" s="251"/>
      <c r="D124" s="136"/>
      <c r="E124" s="136"/>
      <c r="F124" s="251"/>
    </row>
    <row r="125" spans="1:8" x14ac:dyDescent="0.25">
      <c r="D125" s="136" t="b">
        <f>D123='Capital Nature Summary'!E29</f>
        <v>1</v>
      </c>
      <c r="E125" s="136" t="b">
        <f>E123='Capital Nature Summary'!F29</f>
        <v>1</v>
      </c>
      <c r="F125" s="136" t="b">
        <f>F123='Capital Nature Summary'!G29</f>
        <v>1</v>
      </c>
    </row>
    <row r="128" spans="1:8" x14ac:dyDescent="0.25">
      <c r="D128" s="237"/>
      <c r="E128" s="237"/>
    </row>
  </sheetData>
  <mergeCells count="9">
    <mergeCell ref="F5:F6"/>
    <mergeCell ref="A1:E1"/>
    <mergeCell ref="A2:E2"/>
    <mergeCell ref="A3:E3"/>
    <mergeCell ref="A5:A6"/>
    <mergeCell ref="B5:B6"/>
    <mergeCell ref="C5:C6"/>
    <mergeCell ref="D5:D6"/>
    <mergeCell ref="E5:E6"/>
  </mergeCells>
  <pageMargins left="0.84" right="0.17" top="0.71" bottom="0.87" header="0.15748031496063" footer="0.15748031496063"/>
  <pageSetup paperSize="9" scale="56" firstPageNumber="258" fitToWidth="0" fitToHeight="0" orientation="portrait" useFirstPageNumber="1" r:id="rId1"/>
  <headerFooter>
    <oddFooter>&amp;C&amp;"-,Bold"&amp;16&amp;P</oddFooter>
  </headerFooter>
  <rowBreaks count="1" manualBreakCount="1">
    <brk id="86" max="5" man="1"/>
  </rowBreak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pageSetUpPr fitToPage="1"/>
  </sheetPr>
  <dimension ref="B1:G34"/>
  <sheetViews>
    <sheetView view="pageBreakPreview" zoomScale="84" zoomScaleNormal="100" zoomScaleSheetLayoutView="84" workbookViewId="0">
      <pane xSplit="3" ySplit="7" topLeftCell="D8" activePane="bottomRight" state="frozen"/>
      <selection activeCell="K120" sqref="K120"/>
      <selection pane="topRight" activeCell="K120" sqref="K120"/>
      <selection pane="bottomLeft" activeCell="K120" sqref="K120"/>
      <selection pane="bottomRight" activeCell="E5" sqref="E5:E6"/>
    </sheetView>
  </sheetViews>
  <sheetFormatPr defaultRowHeight="15" x14ac:dyDescent="0.25"/>
  <cols>
    <col min="1" max="1" width="9.140625" style="136"/>
    <col min="2" max="2" width="15.28515625" style="136" customWidth="1"/>
    <col min="3" max="3" width="55.7109375" style="136" customWidth="1"/>
    <col min="4" max="4" width="21.140625" style="136" customWidth="1"/>
    <col min="5" max="5" width="21" style="136" customWidth="1"/>
    <col min="6" max="6" width="21.140625" style="136" customWidth="1"/>
    <col min="7" max="7" width="20.7109375" style="136" customWidth="1"/>
    <col min="8" max="16384" width="9.140625" style="136"/>
  </cols>
  <sheetData>
    <row r="1" spans="2:7" s="344" customFormat="1" ht="36" x14ac:dyDescent="0.55000000000000004">
      <c r="B1" s="951" t="s">
        <v>0</v>
      </c>
      <c r="C1" s="951"/>
      <c r="D1" s="951"/>
      <c r="E1" s="951"/>
      <c r="F1" s="951"/>
      <c r="G1" s="951"/>
    </row>
    <row r="2" spans="2:7" s="344" customFormat="1" ht="31.5" x14ac:dyDescent="0.5">
      <c r="B2" s="952" t="s">
        <v>1</v>
      </c>
      <c r="C2" s="952"/>
      <c r="D2" s="952"/>
      <c r="E2" s="952"/>
      <c r="F2" s="952"/>
      <c r="G2" s="952"/>
    </row>
    <row r="3" spans="2:7" s="344" customFormat="1" ht="31.5" x14ac:dyDescent="0.2">
      <c r="B3" s="985" t="s">
        <v>1413</v>
      </c>
      <c r="C3" s="985"/>
      <c r="D3" s="985"/>
      <c r="E3" s="985"/>
      <c r="F3" s="985"/>
      <c r="G3" s="985"/>
    </row>
    <row r="4" spans="2:7" s="137" customFormat="1" ht="7.5" thickBot="1" x14ac:dyDescent="0.2"/>
    <row r="5" spans="2:7" s="344" customFormat="1" ht="14.25" customHeight="1" x14ac:dyDescent="0.2">
      <c r="B5" s="983" t="s">
        <v>2</v>
      </c>
      <c r="C5" s="983" t="s">
        <v>3</v>
      </c>
      <c r="D5" s="1036" t="s">
        <v>4</v>
      </c>
      <c r="E5" s="1036" t="s">
        <v>207</v>
      </c>
      <c r="F5" s="1036" t="s">
        <v>1701</v>
      </c>
      <c r="G5" s="1036" t="s">
        <v>1719</v>
      </c>
    </row>
    <row r="6" spans="2:7" s="344" customFormat="1" ht="15" customHeight="1" thickBot="1" x14ac:dyDescent="0.25">
      <c r="B6" s="984"/>
      <c r="C6" s="984"/>
      <c r="D6" s="1037"/>
      <c r="E6" s="1037"/>
      <c r="F6" s="1037"/>
      <c r="G6" s="1037"/>
    </row>
    <row r="7" spans="2:7" s="344" customFormat="1" ht="15.75" thickBot="1" x14ac:dyDescent="0.3">
      <c r="B7" s="347">
        <v>30000000</v>
      </c>
      <c r="C7" s="759" t="s">
        <v>1414</v>
      </c>
      <c r="D7" s="760" t="s">
        <v>5</v>
      </c>
      <c r="E7" s="760" t="s">
        <v>5</v>
      </c>
      <c r="F7" s="760" t="s">
        <v>5</v>
      </c>
      <c r="G7" s="760" t="s">
        <v>5</v>
      </c>
    </row>
    <row r="8" spans="2:7" x14ac:dyDescent="0.25">
      <c r="B8" s="351">
        <v>31050100</v>
      </c>
      <c r="C8" s="674" t="s">
        <v>93</v>
      </c>
      <c r="D8" s="686">
        <f>'Capital Nature Details'!D44</f>
        <v>2648839200</v>
      </c>
      <c r="E8" s="686">
        <f>'Capital Nature Details'!E44</f>
        <v>2694003230</v>
      </c>
      <c r="F8" s="686">
        <f>'Capital Nature Details'!F44</f>
        <v>8260350550</v>
      </c>
      <c r="G8" s="686">
        <f>'Capital Nature Details'!G44</f>
        <v>1143493320</v>
      </c>
    </row>
    <row r="9" spans="2:7" x14ac:dyDescent="0.25">
      <c r="B9" s="351">
        <v>31050200</v>
      </c>
      <c r="C9" s="674" t="s">
        <v>204</v>
      </c>
      <c r="D9" s="686">
        <f>'Capital Nature Details'!D47</f>
        <v>0</v>
      </c>
      <c r="E9" s="686">
        <f>'Capital Nature Details'!E47</f>
        <v>0</v>
      </c>
      <c r="F9" s="686">
        <f>'Capital Nature Details'!F47</f>
        <v>79500000</v>
      </c>
      <c r="G9" s="686">
        <f>'Capital Nature Details'!G47</f>
        <v>0</v>
      </c>
    </row>
    <row r="10" spans="2:7" hidden="1" x14ac:dyDescent="0.25">
      <c r="B10" s="355">
        <v>31060100</v>
      </c>
      <c r="C10" s="676" t="s">
        <v>96</v>
      </c>
      <c r="D10" s="686">
        <f>'Capital Nature Details'!D50</f>
        <v>0</v>
      </c>
      <c r="E10" s="686">
        <f>'Capital Nature Details'!E50</f>
        <v>0</v>
      </c>
      <c r="F10" s="686">
        <f>'Capital Nature Details'!F50</f>
        <v>0</v>
      </c>
      <c r="G10" s="686">
        <f>'Capital Nature Details'!G50</f>
        <v>0</v>
      </c>
    </row>
    <row r="11" spans="2:7" x14ac:dyDescent="0.25">
      <c r="B11" s="355">
        <v>31060200</v>
      </c>
      <c r="C11" s="676" t="s">
        <v>98</v>
      </c>
      <c r="D11" s="713">
        <f>'Capital Nature Details'!D53</f>
        <v>75894000</v>
      </c>
      <c r="E11" s="713">
        <f>'Capital Nature Details'!E53</f>
        <v>354570</v>
      </c>
      <c r="F11" s="713">
        <f>'Capital Nature Details'!F53</f>
        <v>1133594570</v>
      </c>
      <c r="G11" s="713">
        <f>'Capital Nature Details'!G53</f>
        <v>1062000000</v>
      </c>
    </row>
    <row r="12" spans="2:7" x14ac:dyDescent="0.25">
      <c r="B12" s="355" t="s">
        <v>99</v>
      </c>
      <c r="C12" s="676" t="s">
        <v>100</v>
      </c>
      <c r="D12" s="713">
        <f>'Capital Nature Details'!D56</f>
        <v>250000</v>
      </c>
      <c r="E12" s="713">
        <f>'Capital Nature Details'!E56</f>
        <v>250000</v>
      </c>
      <c r="F12" s="713">
        <f>'Capital Nature Details'!F56</f>
        <v>0</v>
      </c>
      <c r="G12" s="713">
        <f>'Capital Nature Details'!G56</f>
        <v>0</v>
      </c>
    </row>
    <row r="13" spans="2:7" x14ac:dyDescent="0.25">
      <c r="B13" s="355">
        <v>31090100</v>
      </c>
      <c r="C13" s="676" t="s">
        <v>102</v>
      </c>
      <c r="D13" s="713">
        <f>'Capital Nature Details'!D65</f>
        <v>1776200000</v>
      </c>
      <c r="E13" s="713">
        <f>'Capital Nature Details'!E65</f>
        <v>453200000</v>
      </c>
      <c r="F13" s="713">
        <f>'Capital Nature Details'!F65</f>
        <v>142458850</v>
      </c>
      <c r="G13" s="713">
        <f>'Capital Nature Details'!G65</f>
        <v>0</v>
      </c>
    </row>
    <row r="14" spans="2:7" hidden="1" x14ac:dyDescent="0.25">
      <c r="B14" s="355">
        <v>31090200</v>
      </c>
      <c r="C14" s="676" t="s">
        <v>104</v>
      </c>
      <c r="D14" s="713">
        <f>'Capital Nature Details'!D69</f>
        <v>0</v>
      </c>
      <c r="E14" s="713">
        <f>'Capital Nature Details'!E69</f>
        <v>0</v>
      </c>
      <c r="F14" s="713">
        <f>'Capital Nature Details'!F69</f>
        <v>0</v>
      </c>
      <c r="G14" s="713">
        <f>'Capital Nature Details'!G69</f>
        <v>0</v>
      </c>
    </row>
    <row r="15" spans="2:7" x14ac:dyDescent="0.25">
      <c r="B15" s="355">
        <v>31100100</v>
      </c>
      <c r="C15" s="676" t="s">
        <v>106</v>
      </c>
      <c r="D15" s="713">
        <f>'Capital Nature Details'!D75</f>
        <v>21871035540</v>
      </c>
      <c r="E15" s="713">
        <f>'Capital Nature Details'!E75</f>
        <v>11172960530</v>
      </c>
      <c r="F15" s="713">
        <f>'Capital Nature Details'!F75</f>
        <v>21605671040</v>
      </c>
      <c r="G15" s="713">
        <f>'Capital Nature Details'!G75</f>
        <v>78446000</v>
      </c>
    </row>
    <row r="16" spans="2:7" hidden="1" x14ac:dyDescent="0.25">
      <c r="B16" s="355">
        <v>31100200</v>
      </c>
      <c r="C16" s="676" t="s">
        <v>108</v>
      </c>
      <c r="D16" s="713">
        <f>'Capital Nature Details'!D80</f>
        <v>0</v>
      </c>
      <c r="E16" s="713">
        <f>'Capital Nature Details'!E80</f>
        <v>0</v>
      </c>
      <c r="F16" s="713">
        <f>'Capital Nature Details'!F80</f>
        <v>0</v>
      </c>
      <c r="G16" s="713">
        <f>'Capital Nature Details'!G80</f>
        <v>0</v>
      </c>
    </row>
    <row r="17" spans="2:7" x14ac:dyDescent="0.25">
      <c r="B17" s="355">
        <v>32010100</v>
      </c>
      <c r="C17" s="676" t="s">
        <v>110</v>
      </c>
      <c r="D17" s="713">
        <f>'Capital Nature Details'!D86</f>
        <v>6755094120</v>
      </c>
      <c r="E17" s="713">
        <f>'Capital Nature Details'!E86</f>
        <v>4280733120</v>
      </c>
      <c r="F17" s="713">
        <f>'Capital Nature Details'!F86</f>
        <v>8550311180</v>
      </c>
      <c r="G17" s="713">
        <f>'Capital Nature Details'!G86</f>
        <v>0</v>
      </c>
    </row>
    <row r="18" spans="2:7" x14ac:dyDescent="0.25">
      <c r="B18" s="355">
        <v>32010200</v>
      </c>
      <c r="C18" s="676" t="s">
        <v>112</v>
      </c>
      <c r="D18" s="713">
        <f>'Capital Nature Details'!D103</f>
        <v>13517315550</v>
      </c>
      <c r="E18" s="713">
        <f>'Capital Nature Details'!E103</f>
        <v>10923584030</v>
      </c>
      <c r="F18" s="713">
        <f>'Capital Nature Details'!F103</f>
        <v>8158103660</v>
      </c>
      <c r="G18" s="713">
        <f>'Capital Nature Details'!G103</f>
        <v>1588500000</v>
      </c>
    </row>
    <row r="19" spans="2:7" x14ac:dyDescent="0.25">
      <c r="B19" s="355">
        <v>32010300</v>
      </c>
      <c r="C19" s="676" t="s">
        <v>114</v>
      </c>
      <c r="D19" s="713">
        <f>'Capital Nature Details'!D110</f>
        <v>949988760</v>
      </c>
      <c r="E19" s="713">
        <f>'Capital Nature Details'!E110</f>
        <v>1058605340</v>
      </c>
      <c r="F19" s="713">
        <f>'Capital Nature Details'!F110</f>
        <v>367379540</v>
      </c>
      <c r="G19" s="713">
        <f>'Capital Nature Details'!G110</f>
        <v>11900000</v>
      </c>
    </row>
    <row r="20" spans="2:7" x14ac:dyDescent="0.25">
      <c r="B20" s="355">
        <v>32010400</v>
      </c>
      <c r="C20" s="676" t="s">
        <v>116</v>
      </c>
      <c r="D20" s="713">
        <f>'Capital Nature Details'!D120</f>
        <v>4637118500</v>
      </c>
      <c r="E20" s="713">
        <f>'Capital Nature Details'!E120</f>
        <v>1766657620</v>
      </c>
      <c r="F20" s="713">
        <f>'Capital Nature Details'!F120</f>
        <v>1235453000</v>
      </c>
      <c r="G20" s="713">
        <f>'Capital Nature Details'!G120</f>
        <v>0</v>
      </c>
    </row>
    <row r="21" spans="2:7" x14ac:dyDescent="0.25">
      <c r="B21" s="355">
        <v>32010500</v>
      </c>
      <c r="C21" s="676" t="s">
        <v>118</v>
      </c>
      <c r="D21" s="713">
        <f>'Capital Nature Details'!D131</f>
        <v>617735480</v>
      </c>
      <c r="E21" s="713">
        <f>'Capital Nature Details'!E131</f>
        <v>413265720</v>
      </c>
      <c r="F21" s="713">
        <f>'Capital Nature Details'!F131</f>
        <v>920739860</v>
      </c>
      <c r="G21" s="713">
        <f>'Capital Nature Details'!G131</f>
        <v>22435200</v>
      </c>
    </row>
    <row r="22" spans="2:7" x14ac:dyDescent="0.25">
      <c r="B22" s="355">
        <v>32010600</v>
      </c>
      <c r="C22" s="676" t="s">
        <v>120</v>
      </c>
      <c r="D22" s="713">
        <f>'Capital Nature Details'!D143</f>
        <v>482213410</v>
      </c>
      <c r="E22" s="713">
        <f>'Capital Nature Details'!E143</f>
        <v>502809500</v>
      </c>
      <c r="F22" s="713">
        <f>'Capital Nature Details'!F143</f>
        <v>845438570</v>
      </c>
      <c r="G22" s="713">
        <f>'Capital Nature Details'!G143</f>
        <v>55000000</v>
      </c>
    </row>
    <row r="23" spans="2:7" x14ac:dyDescent="0.25">
      <c r="B23" s="355">
        <v>32010700</v>
      </c>
      <c r="C23" s="676" t="s">
        <v>122</v>
      </c>
      <c r="D23" s="713">
        <f>'Capital Nature Details'!D146</f>
        <v>505118140</v>
      </c>
      <c r="E23" s="713">
        <f>'Capital Nature Details'!E146</f>
        <v>505118140</v>
      </c>
      <c r="F23" s="713">
        <f>'Capital Nature Details'!F146</f>
        <v>352851640</v>
      </c>
      <c r="G23" s="713">
        <f>'Capital Nature Details'!G146</f>
        <v>0</v>
      </c>
    </row>
    <row r="24" spans="2:7" x14ac:dyDescent="0.25">
      <c r="B24" s="355">
        <v>32010800</v>
      </c>
      <c r="C24" s="676" t="s">
        <v>124</v>
      </c>
      <c r="D24" s="713">
        <f>'Capital Nature Details'!D149</f>
        <v>10000000</v>
      </c>
      <c r="E24" s="713">
        <f>'Capital Nature Details'!E149</f>
        <v>10000000</v>
      </c>
      <c r="F24" s="713">
        <f>'Capital Nature Details'!F149</f>
        <v>0</v>
      </c>
      <c r="G24" s="713">
        <f>'Capital Nature Details'!G149</f>
        <v>0</v>
      </c>
    </row>
    <row r="25" spans="2:7" x14ac:dyDescent="0.25">
      <c r="B25" s="355">
        <v>32010900</v>
      </c>
      <c r="C25" s="676" t="s">
        <v>126</v>
      </c>
      <c r="D25" s="713">
        <f>'Capital Nature Details'!D155</f>
        <v>2595176920</v>
      </c>
      <c r="E25" s="713">
        <f>'Capital Nature Details'!E155</f>
        <v>1537429910</v>
      </c>
      <c r="F25" s="713">
        <f>'Capital Nature Details'!F155</f>
        <v>2163747070</v>
      </c>
      <c r="G25" s="713">
        <f>'Capital Nature Details'!G155</f>
        <v>0</v>
      </c>
    </row>
    <row r="26" spans="2:7" x14ac:dyDescent="0.25">
      <c r="B26" s="355">
        <v>32011000</v>
      </c>
      <c r="C26" s="676" t="s">
        <v>128</v>
      </c>
      <c r="D26" s="713">
        <f>'Capital Nature Details'!D158</f>
        <v>3953039990</v>
      </c>
      <c r="E26" s="713">
        <f>'Capital Nature Details'!E158</f>
        <v>4062211460</v>
      </c>
      <c r="F26" s="713">
        <f>'Capital Nature Details'!F158</f>
        <v>1400829680</v>
      </c>
      <c r="G26" s="713">
        <f>'Capital Nature Details'!G158</f>
        <v>234000000</v>
      </c>
    </row>
    <row r="27" spans="2:7" x14ac:dyDescent="0.25">
      <c r="B27" s="355">
        <v>32020100</v>
      </c>
      <c r="C27" s="676" t="s">
        <v>130</v>
      </c>
      <c r="D27" s="713">
        <f>'Capital Nature Details'!D164</f>
        <v>0</v>
      </c>
      <c r="E27" s="713">
        <f>'Capital Nature Details'!E164</f>
        <v>0</v>
      </c>
      <c r="F27" s="713">
        <f>'Capital Nature Details'!F164</f>
        <v>645835000</v>
      </c>
      <c r="G27" s="713">
        <f>'Capital Nature Details'!G164</f>
        <v>645835000</v>
      </c>
    </row>
    <row r="28" spans="2:7" ht="15.75" thickBot="1" x14ac:dyDescent="0.3">
      <c r="B28" s="355">
        <v>32030100</v>
      </c>
      <c r="C28" s="676" t="s">
        <v>132</v>
      </c>
      <c r="D28" s="713">
        <f>'Capital Nature Details'!D173</f>
        <v>1485675350</v>
      </c>
      <c r="E28" s="713">
        <f>'Capital Nature Details'!E173</f>
        <v>1247006870</v>
      </c>
      <c r="F28" s="713">
        <f>'Capital Nature Details'!F173</f>
        <v>3372504290</v>
      </c>
      <c r="G28" s="713">
        <f>'Capital Nature Details'!G173</f>
        <v>400000000</v>
      </c>
    </row>
    <row r="29" spans="2:7" ht="15.75" thickBot="1" x14ac:dyDescent="0.3">
      <c r="B29" s="345"/>
      <c r="C29" s="359" t="s">
        <v>1415</v>
      </c>
      <c r="D29" s="687">
        <f t="shared" ref="D29:E29" si="0">SUM(D8:D28)</f>
        <v>61880694960</v>
      </c>
      <c r="E29" s="687">
        <f t="shared" si="0"/>
        <v>40628190040</v>
      </c>
      <c r="F29" s="687">
        <f>SUM(F8:F28)</f>
        <v>59234768500</v>
      </c>
      <c r="G29" s="687">
        <f>SUM(G8:G28)</f>
        <v>5241609520</v>
      </c>
    </row>
    <row r="30" spans="2:7" x14ac:dyDescent="0.25">
      <c r="D30" s="136" t="b">
        <f>D29='Capital Nature Details'!D174</f>
        <v>1</v>
      </c>
      <c r="E30" s="136" t="b">
        <f>E29='Capital Nature Details'!E174</f>
        <v>1</v>
      </c>
      <c r="F30" s="136" t="b">
        <f>F29='Capital Nature Details'!F174</f>
        <v>1</v>
      </c>
      <c r="G30" s="136" t="b">
        <f>G29='Capital Nature Details'!G174</f>
        <v>1</v>
      </c>
    </row>
    <row r="34" spans="6:6" x14ac:dyDescent="0.25">
      <c r="F34" s="237"/>
    </row>
  </sheetData>
  <mergeCells count="9">
    <mergeCell ref="G5:G6"/>
    <mergeCell ref="B1:G1"/>
    <mergeCell ref="B2:G2"/>
    <mergeCell ref="B3:G3"/>
    <mergeCell ref="B5:B6"/>
    <mergeCell ref="C5:C6"/>
    <mergeCell ref="D5:D6"/>
    <mergeCell ref="E5:E6"/>
    <mergeCell ref="F5:F6"/>
  </mergeCells>
  <phoneticPr fontId="53" type="noConversion"/>
  <pageMargins left="0.98" right="0.3" top="0.37" bottom="0.36" header="0.17" footer="0.17"/>
  <pageSetup paperSize="9" scale="57" fitToHeight="0" orientation="portrait" r:id="rId1"/>
  <headerFooter>
    <oddFooter>&amp;C&amp;"Rockwell,Bold"&amp;14&amp;P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H226"/>
  <sheetViews>
    <sheetView view="pageBreakPreview" zoomScale="84" zoomScaleSheetLayoutView="84" workbookViewId="0">
      <pane xSplit="2" ySplit="6" topLeftCell="C52"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5.28515625"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918</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c r="F136" s="444"/>
      <c r="G136" s="445">
        <v>1828770</v>
      </c>
      <c r="H136" s="446">
        <v>2000000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1828770</v>
      </c>
      <c r="H142" s="454">
        <v>2000000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1828770</v>
      </c>
      <c r="H225" s="481">
        <v>2000000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3" fitToHeight="0" orientation="portrait" r:id="rId1"/>
  <headerFooter>
    <oddFooter>&amp;C&amp;"Rockwell,Bold"&amp;14&amp;P</oddFooter>
  </headerFooter>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H179"/>
  <sheetViews>
    <sheetView view="pageBreakPreview" topLeftCell="B1" zoomScale="87" zoomScaleNormal="100" zoomScaleSheetLayoutView="87" workbookViewId="0">
      <selection activeCell="K120" sqref="K120"/>
    </sheetView>
  </sheetViews>
  <sheetFormatPr defaultRowHeight="14.25" x14ac:dyDescent="0.25"/>
  <cols>
    <col min="1" max="1" width="21" style="486" bestFit="1" customWidth="1"/>
    <col min="2" max="2" width="16.140625" style="543" customWidth="1"/>
    <col min="3" max="3" width="57.42578125" style="544" customWidth="1"/>
    <col min="4" max="4" width="22.85546875" style="730" customWidth="1"/>
    <col min="5" max="5" width="23.7109375" style="486" customWidth="1"/>
    <col min="6" max="6" width="23.42578125" style="486" customWidth="1"/>
    <col min="7" max="7" width="22.85546875" style="486" customWidth="1"/>
    <col min="8" max="8" width="12.85546875" style="543" customWidth="1"/>
    <col min="9" max="39" width="9.140625" style="486"/>
    <col min="40" max="40" width="13" style="486" customWidth="1"/>
    <col min="41" max="41" width="16.140625" style="486" customWidth="1"/>
    <col min="42" max="42" width="96.5703125" style="486" bestFit="1" customWidth="1"/>
    <col min="43" max="44" width="17.28515625" style="486" bestFit="1" customWidth="1"/>
    <col min="45" max="45" width="20.28515625" style="486" bestFit="1" customWidth="1"/>
    <col min="46" max="46" width="23.85546875" style="486" bestFit="1" customWidth="1"/>
    <col min="47" max="47" width="26" style="486" bestFit="1" customWidth="1"/>
    <col min="48" max="48" width="18.7109375" style="486" bestFit="1" customWidth="1"/>
    <col min="49" max="49" width="10.7109375" style="486" bestFit="1" customWidth="1"/>
    <col min="50" max="16384" width="9.140625" style="486"/>
  </cols>
  <sheetData>
    <row r="1" spans="1:8" s="137" customFormat="1" ht="31.5" x14ac:dyDescent="0.5">
      <c r="B1" s="1023" t="s">
        <v>0</v>
      </c>
      <c r="C1" s="1023"/>
      <c r="D1" s="1023"/>
      <c r="E1" s="1023"/>
      <c r="F1" s="1023"/>
      <c r="G1" s="1023"/>
      <c r="H1" s="1023"/>
    </row>
    <row r="2" spans="1:8" s="344" customFormat="1" ht="31.5" x14ac:dyDescent="0.2">
      <c r="B2" s="985" t="s">
        <v>1705</v>
      </c>
      <c r="C2" s="985"/>
      <c r="D2" s="985"/>
      <c r="E2" s="985"/>
      <c r="F2" s="985"/>
      <c r="G2" s="985"/>
      <c r="H2" s="985"/>
    </row>
    <row r="3" spans="1:8" s="137" customFormat="1" ht="7.5" thickBot="1" x14ac:dyDescent="0.2">
      <c r="B3" s="714"/>
      <c r="C3" s="714"/>
      <c r="D3" s="715"/>
      <c r="E3" s="714"/>
      <c r="F3" s="865"/>
      <c r="G3" s="1038"/>
      <c r="H3" s="1038"/>
    </row>
    <row r="4" spans="1:8" ht="21.75" customHeight="1" x14ac:dyDescent="0.25">
      <c r="B4" s="1024" t="s">
        <v>2</v>
      </c>
      <c r="C4" s="1024" t="s">
        <v>3</v>
      </c>
      <c r="D4" s="1036" t="s">
        <v>4</v>
      </c>
      <c r="E4" s="1036" t="s">
        <v>207</v>
      </c>
      <c r="F4" s="1036" t="s">
        <v>1701</v>
      </c>
      <c r="G4" s="1036" t="s">
        <v>1721</v>
      </c>
      <c r="H4" s="1036" t="s">
        <v>1726</v>
      </c>
    </row>
    <row r="5" spans="1:8" ht="24.75" customHeight="1" x14ac:dyDescent="0.25">
      <c r="B5" s="1025"/>
      <c r="C5" s="1025"/>
      <c r="D5" s="1037"/>
      <c r="E5" s="1037"/>
      <c r="F5" s="1037"/>
      <c r="G5" s="1037"/>
      <c r="H5" s="1037"/>
    </row>
    <row r="6" spans="1:8" ht="15.75" thickBot="1" x14ac:dyDescent="0.3">
      <c r="B6" s="1026"/>
      <c r="C6" s="1026"/>
      <c r="D6" s="347" t="s">
        <v>5</v>
      </c>
      <c r="E6" s="347" t="s">
        <v>5</v>
      </c>
      <c r="F6" s="347" t="s">
        <v>5</v>
      </c>
      <c r="G6" s="347" t="s">
        <v>5</v>
      </c>
      <c r="H6" s="347" t="s">
        <v>1722</v>
      </c>
    </row>
    <row r="7" spans="1:8" s="493" customFormat="1" ht="15.75" x14ac:dyDescent="0.25">
      <c r="B7" s="761">
        <v>30000000</v>
      </c>
      <c r="C7" s="762" t="s">
        <v>1414</v>
      </c>
      <c r="D7" s="763"/>
      <c r="E7" s="720"/>
      <c r="F7" s="720"/>
      <c r="G7" s="720"/>
      <c r="H7" s="882"/>
    </row>
    <row r="8" spans="1:8" s="493" customFormat="1" ht="15.75" x14ac:dyDescent="0.25">
      <c r="B8" s="764">
        <v>31050100</v>
      </c>
      <c r="C8" s="433" t="s">
        <v>93</v>
      </c>
      <c r="D8" s="765"/>
      <c r="E8" s="725"/>
      <c r="F8" s="722"/>
      <c r="G8" s="722"/>
      <c r="H8" s="883"/>
    </row>
    <row r="9" spans="1:8" s="493" customFormat="1" ht="15.75" x14ac:dyDescent="0.25">
      <c r="B9" s="766">
        <v>31050101</v>
      </c>
      <c r="C9" s="767" t="s">
        <v>1416</v>
      </c>
      <c r="D9" s="768">
        <v>0</v>
      </c>
      <c r="E9" s="725">
        <v>545000</v>
      </c>
      <c r="F9" s="725">
        <f>SUM('01 - GOV (4):82 - IRS (3)'!F9)</f>
        <v>200000</v>
      </c>
      <c r="G9" s="725">
        <f>SUM('01 - GOV (4):82 - IRS (3)'!G9)</f>
        <v>0</v>
      </c>
      <c r="H9" s="884"/>
    </row>
    <row r="10" spans="1:8" ht="15.75" x14ac:dyDescent="0.25">
      <c r="A10" s="502"/>
      <c r="B10" s="766">
        <v>31050102</v>
      </c>
      <c r="C10" s="767" t="s">
        <v>1417</v>
      </c>
      <c r="D10" s="768">
        <v>294776540</v>
      </c>
      <c r="E10" s="725">
        <v>662559290</v>
      </c>
      <c r="F10" s="725">
        <f>SUM('01 - GOV (4):82 - IRS (3)'!F10)</f>
        <v>5749744450</v>
      </c>
      <c r="G10" s="725">
        <f>SUM('01 - GOV (4):82 - IRS (3)'!G10)</f>
        <v>0</v>
      </c>
      <c r="H10" s="884"/>
    </row>
    <row r="11" spans="1:8" ht="15.75" x14ac:dyDescent="0.25">
      <c r="A11" s="502"/>
      <c r="B11" s="766">
        <v>31050103</v>
      </c>
      <c r="C11" s="767" t="s">
        <v>1418</v>
      </c>
      <c r="D11" s="768">
        <v>359350560</v>
      </c>
      <c r="E11" s="725">
        <v>555600560</v>
      </c>
      <c r="F11" s="725">
        <f>SUM('01 - GOV (4):82 - IRS (3)'!F11)</f>
        <v>207862810</v>
      </c>
      <c r="G11" s="725">
        <f>SUM('01 - GOV (4):82 - IRS (3)'!G11)</f>
        <v>20443320</v>
      </c>
      <c r="H11" s="884" t="s">
        <v>1727</v>
      </c>
    </row>
    <row r="12" spans="1:8" ht="15.75" x14ac:dyDescent="0.25">
      <c r="A12" s="502"/>
      <c r="B12" s="766">
        <v>31050104</v>
      </c>
      <c r="C12" s="767" t="s">
        <v>1419</v>
      </c>
      <c r="D12" s="768">
        <v>8350000</v>
      </c>
      <c r="E12" s="725">
        <v>8350000</v>
      </c>
      <c r="F12" s="725">
        <f>SUM('01 - GOV (4):82 - IRS (3)'!F12)</f>
        <v>3500000</v>
      </c>
      <c r="G12" s="725">
        <f>SUM('01 - GOV (4):82 - IRS (3)'!G12)</f>
        <v>0</v>
      </c>
      <c r="H12" s="884"/>
    </row>
    <row r="13" spans="1:8" ht="15.75" x14ac:dyDescent="0.25">
      <c r="A13" s="502"/>
      <c r="B13" s="766">
        <v>31050105</v>
      </c>
      <c r="C13" s="767" t="s">
        <v>1420</v>
      </c>
      <c r="D13" s="768">
        <v>74640900</v>
      </c>
      <c r="E13" s="725">
        <v>24980900</v>
      </c>
      <c r="F13" s="725">
        <f>SUM('01 - GOV (4):82 - IRS (3)'!F13)</f>
        <v>500000</v>
      </c>
      <c r="G13" s="725">
        <f>SUM('01 - GOV (4):82 - IRS (3)'!G13)</f>
        <v>0</v>
      </c>
      <c r="H13" s="884"/>
    </row>
    <row r="14" spans="1:8" s="493" customFormat="1" ht="15.75" x14ac:dyDescent="0.25">
      <c r="A14" s="509"/>
      <c r="B14" s="766">
        <v>31050106</v>
      </c>
      <c r="C14" s="767" t="s">
        <v>1421</v>
      </c>
      <c r="D14" s="768">
        <v>396563080</v>
      </c>
      <c r="E14" s="725">
        <v>222631080</v>
      </c>
      <c r="F14" s="725">
        <f>SUM('01 - GOV (4):82 - IRS (3)'!F14)</f>
        <v>700283910</v>
      </c>
      <c r="G14" s="725">
        <f>SUM('01 - GOV (4):82 - IRS (3)'!G14)</f>
        <v>487500000</v>
      </c>
      <c r="H14" s="884" t="s">
        <v>1730</v>
      </c>
    </row>
    <row r="15" spans="1:8" s="493" customFormat="1" ht="15.75" x14ac:dyDescent="0.25">
      <c r="A15" s="509"/>
      <c r="B15" s="766">
        <v>31050107</v>
      </c>
      <c r="C15" s="767" t="s">
        <v>1422</v>
      </c>
      <c r="D15" s="768">
        <v>0</v>
      </c>
      <c r="E15" s="725">
        <v>0</v>
      </c>
      <c r="F15" s="725">
        <f>SUM('01 - GOV (4):82 - IRS (3)'!F15)</f>
        <v>390000000</v>
      </c>
      <c r="G15" s="725">
        <f>SUM('01 - GOV (4):82 - IRS (3)'!G15)</f>
        <v>390000000</v>
      </c>
      <c r="H15" s="884" t="s">
        <v>1731</v>
      </c>
    </row>
    <row r="16" spans="1:8" ht="15.75" x14ac:dyDescent="0.25">
      <c r="A16" s="502"/>
      <c r="B16" s="766">
        <v>31050108</v>
      </c>
      <c r="C16" s="767" t="s">
        <v>1423</v>
      </c>
      <c r="D16" s="768">
        <v>145090950</v>
      </c>
      <c r="E16" s="725">
        <v>95090950</v>
      </c>
      <c r="F16" s="725">
        <f>SUM('01 - GOV (4):82 - IRS (3)'!F16)</f>
        <v>277240120</v>
      </c>
      <c r="G16" s="725">
        <f>SUM('01 - GOV (4):82 - IRS (3)'!G16)</f>
        <v>0</v>
      </c>
      <c r="H16" s="884"/>
    </row>
    <row r="17" spans="1:8" ht="15.75" x14ac:dyDescent="0.25">
      <c r="A17" s="502"/>
      <c r="B17" s="766">
        <v>31050109</v>
      </c>
      <c r="C17" s="767" t="s">
        <v>1424</v>
      </c>
      <c r="D17" s="768">
        <v>63425000</v>
      </c>
      <c r="E17" s="725">
        <v>1000000</v>
      </c>
      <c r="F17" s="725">
        <f>SUM('01 - GOV (4):82 - IRS (3)'!F17)</f>
        <v>2000000</v>
      </c>
      <c r="G17" s="725">
        <f>SUM('01 - GOV (4):82 - IRS (3)'!G17)</f>
        <v>0</v>
      </c>
      <c r="H17" s="884"/>
    </row>
    <row r="18" spans="1:8" ht="15.75" x14ac:dyDescent="0.25">
      <c r="A18" s="502"/>
      <c r="B18" s="766">
        <v>31050110</v>
      </c>
      <c r="C18" s="767" t="s">
        <v>1425</v>
      </c>
      <c r="D18" s="768">
        <v>91472170</v>
      </c>
      <c r="E18" s="725">
        <v>45432600</v>
      </c>
      <c r="F18" s="725">
        <f>SUM('01 - GOV (4):82 - IRS (3)'!F18)</f>
        <v>28281270</v>
      </c>
      <c r="G18" s="725">
        <f>SUM('01 - GOV (4):82 - IRS (3)'!G18)</f>
        <v>0</v>
      </c>
      <c r="H18" s="884"/>
    </row>
    <row r="19" spans="1:8" ht="15.75" x14ac:dyDescent="0.25">
      <c r="A19" s="502"/>
      <c r="B19" s="766">
        <v>31050111</v>
      </c>
      <c r="C19" s="767" t="s">
        <v>1426</v>
      </c>
      <c r="D19" s="768">
        <v>8605000</v>
      </c>
      <c r="E19" s="725">
        <v>0</v>
      </c>
      <c r="F19" s="725">
        <f>SUM('01 - GOV (4):82 - IRS (3)'!F19)</f>
        <v>0</v>
      </c>
      <c r="G19" s="725">
        <f>SUM('01 - GOV (4):82 - IRS (3)'!G19)</f>
        <v>0</v>
      </c>
      <c r="H19" s="884"/>
    </row>
    <row r="20" spans="1:8" ht="15.75" x14ac:dyDescent="0.25">
      <c r="A20" s="502"/>
      <c r="B20" s="766">
        <v>31050112</v>
      </c>
      <c r="C20" s="767" t="s">
        <v>1427</v>
      </c>
      <c r="D20" s="768">
        <v>0</v>
      </c>
      <c r="E20" s="725">
        <v>0</v>
      </c>
      <c r="F20" s="725">
        <f>SUM('01 - GOV (4):82 - IRS (3)'!F20)</f>
        <v>16500000</v>
      </c>
      <c r="G20" s="725">
        <f>SUM('01 - GOV (4):82 - IRS (3)'!G20)</f>
        <v>0</v>
      </c>
      <c r="H20" s="884"/>
    </row>
    <row r="21" spans="1:8" ht="15.75" hidden="1" x14ac:dyDescent="0.25">
      <c r="A21" s="502"/>
      <c r="B21" s="766">
        <v>31050113</v>
      </c>
      <c r="C21" s="767" t="s">
        <v>1428</v>
      </c>
      <c r="D21" s="768">
        <v>0</v>
      </c>
      <c r="E21" s="725">
        <v>0</v>
      </c>
      <c r="F21" s="725">
        <f>SUM('01 - GOV (4):82 - IRS (3)'!F21)</f>
        <v>0</v>
      </c>
      <c r="G21" s="725">
        <f>SUM('01 - GOV (4):82 - IRS (3)'!G21)</f>
        <v>0</v>
      </c>
      <c r="H21" s="884"/>
    </row>
    <row r="22" spans="1:8" ht="15.75" x14ac:dyDescent="0.25">
      <c r="A22" s="502"/>
      <c r="B22" s="766">
        <v>31050114</v>
      </c>
      <c r="C22" s="767" t="s">
        <v>1429</v>
      </c>
      <c r="D22" s="768">
        <v>0</v>
      </c>
      <c r="E22" s="725">
        <v>0</v>
      </c>
      <c r="F22" s="725">
        <f>SUM('01 - GOV (4):82 - IRS (3)'!F22)</f>
        <v>500000</v>
      </c>
      <c r="G22" s="725">
        <f>SUM('01 - GOV (4):82 - IRS (3)'!G22)</f>
        <v>0</v>
      </c>
      <c r="H22" s="884"/>
    </row>
    <row r="23" spans="1:8" ht="15.75" hidden="1" x14ac:dyDescent="0.25">
      <c r="A23" s="502"/>
      <c r="B23" s="766">
        <v>31050115</v>
      </c>
      <c r="C23" s="767" t="s">
        <v>1430</v>
      </c>
      <c r="D23" s="768">
        <v>0</v>
      </c>
      <c r="E23" s="725">
        <v>0</v>
      </c>
      <c r="F23" s="725">
        <f>SUM('01 - GOV (4):82 - IRS (3)'!F23)</f>
        <v>0</v>
      </c>
      <c r="G23" s="725">
        <f>SUM('01 - GOV (4):82 - IRS (3)'!G23)</f>
        <v>0</v>
      </c>
      <c r="H23" s="884"/>
    </row>
    <row r="24" spans="1:8" ht="15.75" hidden="1" x14ac:dyDescent="0.25">
      <c r="A24" s="502"/>
      <c r="B24" s="766">
        <v>31050116</v>
      </c>
      <c r="C24" s="767" t="s">
        <v>1431</v>
      </c>
      <c r="D24" s="768">
        <v>0</v>
      </c>
      <c r="E24" s="725">
        <v>0</v>
      </c>
      <c r="F24" s="725">
        <f>SUM('01 - GOV (4):82 - IRS (3)'!F24)</f>
        <v>0</v>
      </c>
      <c r="G24" s="725">
        <f>SUM('01 - GOV (4):82 - IRS (3)'!G24)</f>
        <v>0</v>
      </c>
      <c r="H24" s="884"/>
    </row>
    <row r="25" spans="1:8" ht="15.75" x14ac:dyDescent="0.25">
      <c r="A25" s="502"/>
      <c r="B25" s="766">
        <v>31050117</v>
      </c>
      <c r="C25" s="767" t="s">
        <v>1432</v>
      </c>
      <c r="D25" s="768">
        <v>33720000</v>
      </c>
      <c r="E25" s="725">
        <v>12000000</v>
      </c>
      <c r="F25" s="725">
        <f>SUM('01 - GOV (4):82 - IRS (3)'!F25)</f>
        <v>34184000</v>
      </c>
      <c r="G25" s="725">
        <f>SUM('01 - GOV (4):82 - IRS (3)'!G25)</f>
        <v>0</v>
      </c>
      <c r="H25" s="884"/>
    </row>
    <row r="26" spans="1:8" s="493" customFormat="1" ht="15.75" x14ac:dyDescent="0.25">
      <c r="A26" s="509"/>
      <c r="B26" s="766">
        <v>31050118</v>
      </c>
      <c r="C26" s="767" t="s">
        <v>1433</v>
      </c>
      <c r="D26" s="768">
        <v>0</v>
      </c>
      <c r="E26" s="725">
        <v>0</v>
      </c>
      <c r="F26" s="725">
        <f>SUM('01 - GOV (4):82 - IRS (3)'!F26)</f>
        <v>667000</v>
      </c>
      <c r="G26" s="725">
        <f>SUM('01 - GOV (4):82 - IRS (3)'!G26)</f>
        <v>0</v>
      </c>
      <c r="H26" s="884"/>
    </row>
    <row r="27" spans="1:8" s="493" customFormat="1" ht="15.75" x14ac:dyDescent="0.25">
      <c r="A27" s="509"/>
      <c r="B27" s="766">
        <v>31050119</v>
      </c>
      <c r="C27" s="767" t="s">
        <v>1434</v>
      </c>
      <c r="D27" s="768">
        <v>359870730</v>
      </c>
      <c r="E27" s="725">
        <v>284998430</v>
      </c>
      <c r="F27" s="725">
        <f>SUM('01 - GOV (4):82 - IRS (3)'!F27)</f>
        <v>447700200</v>
      </c>
      <c r="G27" s="725">
        <f>SUM('01 - GOV (4):82 - IRS (3)'!G27)</f>
        <v>0</v>
      </c>
      <c r="H27" s="884"/>
    </row>
    <row r="28" spans="1:8" ht="15.75" x14ac:dyDescent="0.25">
      <c r="A28" s="502"/>
      <c r="B28" s="766">
        <v>31050120</v>
      </c>
      <c r="C28" s="767" t="s">
        <v>1435</v>
      </c>
      <c r="D28" s="768">
        <v>600000000</v>
      </c>
      <c r="E28" s="725">
        <v>600000000</v>
      </c>
      <c r="F28" s="725">
        <f>SUM('01 - GOV (4):82 - IRS (3)'!F28)</f>
        <v>0</v>
      </c>
      <c r="G28" s="725">
        <f>SUM('01 - GOV (4):82 - IRS (3)'!G28)</f>
        <v>0</v>
      </c>
      <c r="H28" s="884"/>
    </row>
    <row r="29" spans="1:8" ht="15.75" hidden="1" x14ac:dyDescent="0.25">
      <c r="A29" s="502"/>
      <c r="B29" s="766">
        <v>31050121</v>
      </c>
      <c r="C29" s="767" t="s">
        <v>1436</v>
      </c>
      <c r="D29" s="768">
        <v>0</v>
      </c>
      <c r="E29" s="725">
        <v>0</v>
      </c>
      <c r="F29" s="725">
        <f>SUM('01 - GOV (4):82 - IRS (3)'!F29)</f>
        <v>0</v>
      </c>
      <c r="G29" s="725">
        <f>SUM('01 - GOV (4):82 - IRS (3)'!G29)</f>
        <v>0</v>
      </c>
      <c r="H29" s="884"/>
    </row>
    <row r="30" spans="1:8" ht="15.75" hidden="1" x14ac:dyDescent="0.25">
      <c r="A30" s="502"/>
      <c r="B30" s="766">
        <v>31050122</v>
      </c>
      <c r="C30" s="767" t="s">
        <v>1437</v>
      </c>
      <c r="D30" s="768">
        <v>0</v>
      </c>
      <c r="E30" s="725">
        <v>0</v>
      </c>
      <c r="F30" s="725">
        <f>SUM('01 - GOV (4):82 - IRS (3)'!F30)</f>
        <v>0</v>
      </c>
      <c r="G30" s="725">
        <f>SUM('01 - GOV (4):82 - IRS (3)'!G30)</f>
        <v>0</v>
      </c>
      <c r="H30" s="884"/>
    </row>
    <row r="31" spans="1:8" ht="15.75" hidden="1" x14ac:dyDescent="0.25">
      <c r="A31" s="502"/>
      <c r="B31" s="766">
        <v>31050123</v>
      </c>
      <c r="C31" s="767" t="s">
        <v>1438</v>
      </c>
      <c r="D31" s="768">
        <v>0</v>
      </c>
      <c r="E31" s="725">
        <v>0</v>
      </c>
      <c r="F31" s="725">
        <f>SUM('01 - GOV (4):82 - IRS (3)'!F31)</f>
        <v>0</v>
      </c>
      <c r="G31" s="725">
        <f>SUM('01 - GOV (4):82 - IRS (3)'!G31)</f>
        <v>0</v>
      </c>
      <c r="H31" s="884"/>
    </row>
    <row r="32" spans="1:8" ht="15.75" hidden="1" x14ac:dyDescent="0.25">
      <c r="A32" s="502"/>
      <c r="B32" s="766">
        <v>31050124</v>
      </c>
      <c r="C32" s="767" t="s">
        <v>1439</v>
      </c>
      <c r="D32" s="768">
        <v>0</v>
      </c>
      <c r="E32" s="725">
        <v>0</v>
      </c>
      <c r="F32" s="725">
        <f>SUM('01 - GOV (4):82 - IRS (3)'!F32)</f>
        <v>0</v>
      </c>
      <c r="G32" s="725">
        <f>SUM('01 - GOV (4):82 - IRS (3)'!G32)</f>
        <v>0</v>
      </c>
      <c r="H32" s="884"/>
    </row>
    <row r="33" spans="1:8" ht="15.75" hidden="1" x14ac:dyDescent="0.25">
      <c r="A33" s="502"/>
      <c r="B33" s="766">
        <v>31050125</v>
      </c>
      <c r="C33" s="767" t="s">
        <v>1440</v>
      </c>
      <c r="D33" s="768">
        <v>0</v>
      </c>
      <c r="E33" s="725">
        <v>0</v>
      </c>
      <c r="F33" s="725">
        <f>SUM('01 - GOV (4):82 - IRS (3)'!F33)</f>
        <v>0</v>
      </c>
      <c r="G33" s="725">
        <f>SUM('01 - GOV (4):82 - IRS (3)'!G33)</f>
        <v>0</v>
      </c>
      <c r="H33" s="884"/>
    </row>
    <row r="34" spans="1:8" ht="15.75" hidden="1" x14ac:dyDescent="0.25">
      <c r="A34" s="502"/>
      <c r="B34" s="766">
        <v>31050126</v>
      </c>
      <c r="C34" s="767" t="s">
        <v>1441</v>
      </c>
      <c r="D34" s="768">
        <v>0</v>
      </c>
      <c r="E34" s="725">
        <v>0</v>
      </c>
      <c r="F34" s="725">
        <f>SUM('01 - GOV (4):82 - IRS (3)'!F34)</f>
        <v>0</v>
      </c>
      <c r="G34" s="725">
        <f>SUM('01 - GOV (4):82 - IRS (3)'!G34)</f>
        <v>0</v>
      </c>
      <c r="H34" s="884"/>
    </row>
    <row r="35" spans="1:8" ht="15.75" x14ac:dyDescent="0.25">
      <c r="A35" s="502"/>
      <c r="B35" s="766">
        <v>31050127</v>
      </c>
      <c r="C35" s="767" t="s">
        <v>1442</v>
      </c>
      <c r="D35" s="768">
        <v>20000000</v>
      </c>
      <c r="E35" s="725">
        <v>66716500</v>
      </c>
      <c r="F35" s="725">
        <f>SUM('01 - GOV (4):82 - IRS (3)'!F35)</f>
        <v>46716500</v>
      </c>
      <c r="G35" s="725">
        <f>SUM('01 - GOV (4):82 - IRS (3)'!G35)</f>
        <v>0</v>
      </c>
      <c r="H35" s="884"/>
    </row>
    <row r="36" spans="1:8" ht="15.75" x14ac:dyDescent="0.25">
      <c r="A36" s="502"/>
      <c r="B36" s="766">
        <v>31050128</v>
      </c>
      <c r="C36" s="767" t="s">
        <v>1443</v>
      </c>
      <c r="D36" s="768">
        <v>0</v>
      </c>
      <c r="E36" s="725">
        <v>0</v>
      </c>
      <c r="F36" s="725">
        <f>SUM('01 - GOV (4):82 - IRS (3)'!F36)</f>
        <v>33170000</v>
      </c>
      <c r="G36" s="725">
        <f>SUM('01 - GOV (4):82 - IRS (3)'!G36)</f>
        <v>11550000</v>
      </c>
      <c r="H36" s="884" t="s">
        <v>1732</v>
      </c>
    </row>
    <row r="37" spans="1:8" ht="15.75" hidden="1" x14ac:dyDescent="0.25">
      <c r="A37" s="502"/>
      <c r="B37" s="766">
        <v>31050129</v>
      </c>
      <c r="C37" s="767" t="s">
        <v>1444</v>
      </c>
      <c r="D37" s="768">
        <v>0</v>
      </c>
      <c r="E37" s="725">
        <v>0</v>
      </c>
      <c r="F37" s="725">
        <f>SUM('01 - GOV (4):82 - IRS (3)'!F37)</f>
        <v>0</v>
      </c>
      <c r="G37" s="725">
        <f>SUM('01 - GOV (4):82 - IRS (3)'!G37)</f>
        <v>0</v>
      </c>
      <c r="H37" s="884"/>
    </row>
    <row r="38" spans="1:8" ht="15.75" hidden="1" x14ac:dyDescent="0.25">
      <c r="A38" s="502"/>
      <c r="B38" s="766">
        <v>31050130</v>
      </c>
      <c r="C38" s="767" t="s">
        <v>1445</v>
      </c>
      <c r="D38" s="768">
        <v>0</v>
      </c>
      <c r="E38" s="725">
        <v>0</v>
      </c>
      <c r="F38" s="725">
        <f>SUM('01 - GOV (4):82 - IRS (3)'!F38)</f>
        <v>0</v>
      </c>
      <c r="G38" s="725">
        <f>SUM('01 - GOV (4):82 - IRS (3)'!G38)</f>
        <v>0</v>
      </c>
      <c r="H38" s="884"/>
    </row>
    <row r="39" spans="1:8" ht="15.75" hidden="1" x14ac:dyDescent="0.25">
      <c r="A39" s="502"/>
      <c r="B39" s="766">
        <v>31050131</v>
      </c>
      <c r="C39" s="767" t="s">
        <v>1446</v>
      </c>
      <c r="D39" s="768">
        <v>0</v>
      </c>
      <c r="E39" s="725">
        <v>0</v>
      </c>
      <c r="F39" s="725">
        <f>SUM('01 - GOV (4):82 - IRS (3)'!F39)</f>
        <v>0</v>
      </c>
      <c r="G39" s="725">
        <f>SUM('01 - GOV (4):82 - IRS (3)'!G39)</f>
        <v>0</v>
      </c>
      <c r="H39" s="884"/>
    </row>
    <row r="40" spans="1:8" ht="15.75" x14ac:dyDescent="0.25">
      <c r="A40" s="502"/>
      <c r="B40" s="766">
        <v>31050132</v>
      </c>
      <c r="C40" s="767" t="s">
        <v>1447</v>
      </c>
      <c r="D40" s="768">
        <v>22170000</v>
      </c>
      <c r="E40" s="725">
        <v>0</v>
      </c>
      <c r="F40" s="725">
        <f>SUM('01 - GOV (4):82 - IRS (3)'!F40)</f>
        <v>247560000</v>
      </c>
      <c r="G40" s="725">
        <f>SUM('01 - GOV (4):82 - IRS (3)'!G40)</f>
        <v>234000000</v>
      </c>
      <c r="H40" s="884" t="s">
        <v>1728</v>
      </c>
    </row>
    <row r="41" spans="1:8" s="493" customFormat="1" ht="15.75" x14ac:dyDescent="0.25">
      <c r="A41" s="509"/>
      <c r="B41" s="766">
        <v>31050133</v>
      </c>
      <c r="C41" s="767" t="s">
        <v>1448</v>
      </c>
      <c r="D41" s="768">
        <v>14545250</v>
      </c>
      <c r="E41" s="725">
        <v>4215100</v>
      </c>
      <c r="F41" s="725">
        <f>SUM('01 - GOV (4):82 - IRS (3)'!F41)</f>
        <v>19630150</v>
      </c>
      <c r="G41" s="725">
        <f>SUM('01 - GOV (4):82 - IRS (3)'!G41)</f>
        <v>0</v>
      </c>
      <c r="H41" s="884"/>
    </row>
    <row r="42" spans="1:8" s="493" customFormat="1" ht="15.75" x14ac:dyDescent="0.25">
      <c r="A42" s="509"/>
      <c r="B42" s="766">
        <v>31050134</v>
      </c>
      <c r="C42" s="767" t="s">
        <v>1449</v>
      </c>
      <c r="D42" s="768">
        <v>800000</v>
      </c>
      <c r="E42" s="725">
        <v>800000</v>
      </c>
      <c r="F42" s="725">
        <f>SUM('01 - GOV (4):82 - IRS (3)'!F42)</f>
        <v>7173500</v>
      </c>
      <c r="G42" s="725">
        <f>SUM('01 - GOV (4):82 - IRS (3)'!G42)</f>
        <v>0</v>
      </c>
      <c r="H42" s="884"/>
    </row>
    <row r="43" spans="1:8" ht="16.5" thickBot="1" x14ac:dyDescent="0.3">
      <c r="A43" s="502"/>
      <c r="B43" s="769">
        <v>31050135</v>
      </c>
      <c r="C43" s="770" t="s">
        <v>1450</v>
      </c>
      <c r="D43" s="768">
        <v>155459020</v>
      </c>
      <c r="E43" s="725">
        <v>109082820</v>
      </c>
      <c r="F43" s="725">
        <f>SUM('01 - GOV (4):82 - IRS (3)'!F43)</f>
        <v>46936640</v>
      </c>
      <c r="G43" s="725">
        <f>SUM('01 - GOV (4):82 - IRS (3)'!G43)</f>
        <v>0</v>
      </c>
      <c r="H43" s="884"/>
    </row>
    <row r="44" spans="1:8" ht="16.5" thickBot="1" x14ac:dyDescent="0.3">
      <c r="A44" s="502"/>
      <c r="B44" s="771"/>
      <c r="C44" s="772" t="s">
        <v>1451</v>
      </c>
      <c r="D44" s="726">
        <v>2648839200</v>
      </c>
      <c r="E44" s="726">
        <f>SUM(E8:E43)</f>
        <v>2694003230</v>
      </c>
      <c r="F44" s="726">
        <f>SUM(F9:F43)</f>
        <v>8260350550</v>
      </c>
      <c r="G44" s="726">
        <f>SUM(G9:G43)</f>
        <v>1143493320</v>
      </c>
      <c r="H44" s="885"/>
    </row>
    <row r="45" spans="1:8" ht="15.75" x14ac:dyDescent="0.25">
      <c r="A45" s="502"/>
      <c r="B45" s="764">
        <v>31050200</v>
      </c>
      <c r="C45" s="433" t="s">
        <v>204</v>
      </c>
      <c r="D45" s="768"/>
      <c r="E45" s="725"/>
      <c r="F45" s="725"/>
      <c r="G45" s="725"/>
      <c r="H45" s="884"/>
    </row>
    <row r="46" spans="1:8" ht="16.5" thickBot="1" x14ac:dyDescent="0.3">
      <c r="A46" s="502"/>
      <c r="B46" s="766">
        <v>31050201</v>
      </c>
      <c r="C46" s="767" t="s">
        <v>204</v>
      </c>
      <c r="D46" s="768"/>
      <c r="E46" s="725"/>
      <c r="F46" s="725">
        <f>SUM('01 - GOV (4):82 - IRS (3)'!F46)</f>
        <v>79500000</v>
      </c>
      <c r="G46" s="725">
        <f>SUM('01 - GOV (4):82 - IRS (3)'!G46)</f>
        <v>0</v>
      </c>
      <c r="H46" s="884"/>
    </row>
    <row r="47" spans="1:8" ht="16.5" thickBot="1" x14ac:dyDescent="0.3">
      <c r="A47" s="502"/>
      <c r="B47" s="771"/>
      <c r="C47" s="772" t="s">
        <v>1452</v>
      </c>
      <c r="D47" s="726">
        <v>0</v>
      </c>
      <c r="E47" s="726">
        <f>SUM(E46)</f>
        <v>0</v>
      </c>
      <c r="F47" s="726">
        <f>SUM(F46)</f>
        <v>79500000</v>
      </c>
      <c r="G47" s="726">
        <f>SUM(G46)</f>
        <v>0</v>
      </c>
      <c r="H47" s="885"/>
    </row>
    <row r="48" spans="1:8" ht="15.75" hidden="1" x14ac:dyDescent="0.25">
      <c r="A48" s="502"/>
      <c r="B48" s="773">
        <v>31060100</v>
      </c>
      <c r="C48" s="774" t="s">
        <v>96</v>
      </c>
      <c r="D48" s="768">
        <v>0</v>
      </c>
      <c r="E48" s="725"/>
      <c r="F48" s="725"/>
      <c r="G48" s="725"/>
      <c r="H48" s="884"/>
    </row>
    <row r="49" spans="1:8" ht="15.75" hidden="1" x14ac:dyDescent="0.25">
      <c r="A49" s="502"/>
      <c r="B49" s="766">
        <v>31060101</v>
      </c>
      <c r="C49" s="767" t="s">
        <v>96</v>
      </c>
      <c r="D49" s="768">
        <v>0</v>
      </c>
      <c r="E49" s="725"/>
      <c r="F49" s="725">
        <v>0</v>
      </c>
      <c r="G49" s="725">
        <v>0</v>
      </c>
      <c r="H49" s="884"/>
    </row>
    <row r="50" spans="1:8" ht="16.5" hidden="1" thickBot="1" x14ac:dyDescent="0.3">
      <c r="A50" s="502"/>
      <c r="B50" s="771"/>
      <c r="C50" s="772" t="s">
        <v>1453</v>
      </c>
      <c r="D50" s="768">
        <v>0</v>
      </c>
      <c r="E50" s="726">
        <f>SUM(E49)</f>
        <v>0</v>
      </c>
      <c r="F50" s="726">
        <f>SUM(F49)</f>
        <v>0</v>
      </c>
      <c r="G50" s="726">
        <f>SUM(G49)</f>
        <v>0</v>
      </c>
      <c r="H50" s="885"/>
    </row>
    <row r="51" spans="1:8" ht="15.75" x14ac:dyDescent="0.25">
      <c r="A51" s="502"/>
      <c r="B51" s="773">
        <v>31060200</v>
      </c>
      <c r="C51" s="774" t="s">
        <v>98</v>
      </c>
      <c r="D51" s="768">
        <v>0</v>
      </c>
      <c r="E51" s="725"/>
      <c r="F51" s="725"/>
      <c r="G51" s="725"/>
      <c r="H51" s="884"/>
    </row>
    <row r="52" spans="1:8" ht="16.5" thickBot="1" x14ac:dyDescent="0.3">
      <c r="A52" s="502"/>
      <c r="B52" s="766">
        <v>31060201</v>
      </c>
      <c r="C52" s="767" t="s">
        <v>98</v>
      </c>
      <c r="D52" s="775">
        <v>75894000</v>
      </c>
      <c r="E52" s="725">
        <v>354570</v>
      </c>
      <c r="F52" s="725">
        <f>SUM('01 - GOV (4):82 - IRS (3)'!F52)</f>
        <v>1133594570</v>
      </c>
      <c r="G52" s="725">
        <f>SUM('01 - GOV (4):82 - IRS (3)'!G52)</f>
        <v>1062000000</v>
      </c>
      <c r="H52" s="884" t="s">
        <v>1729</v>
      </c>
    </row>
    <row r="53" spans="1:8" ht="16.5" thickBot="1" x14ac:dyDescent="0.3">
      <c r="A53" s="502"/>
      <c r="B53" s="771"/>
      <c r="C53" s="772" t="s">
        <v>1454</v>
      </c>
      <c r="D53" s="726">
        <v>75894000</v>
      </c>
      <c r="E53" s="726">
        <f>SUM(E52)</f>
        <v>354570</v>
      </c>
      <c r="F53" s="726">
        <f>SUM(F52)</f>
        <v>1133594570</v>
      </c>
      <c r="G53" s="726">
        <f>SUM(G52)</f>
        <v>1062000000</v>
      </c>
      <c r="H53" s="885"/>
    </row>
    <row r="54" spans="1:8" ht="15.75" x14ac:dyDescent="0.25">
      <c r="A54" s="502"/>
      <c r="B54" s="773">
        <v>310603</v>
      </c>
      <c r="C54" s="774" t="s">
        <v>100</v>
      </c>
      <c r="D54" s="768">
        <v>0</v>
      </c>
      <c r="E54" s="725"/>
      <c r="F54" s="725"/>
      <c r="G54" s="725"/>
      <c r="H54" s="884"/>
    </row>
    <row r="55" spans="1:8" ht="16.5" thickBot="1" x14ac:dyDescent="0.3">
      <c r="A55" s="502"/>
      <c r="B55" s="766" t="s">
        <v>1455</v>
      </c>
      <c r="C55" s="767" t="s">
        <v>100</v>
      </c>
      <c r="D55" s="775">
        <v>250000</v>
      </c>
      <c r="E55" s="725">
        <v>250000</v>
      </c>
      <c r="F55" s="725">
        <v>0</v>
      </c>
      <c r="G55" s="725">
        <v>0</v>
      </c>
      <c r="H55" s="884"/>
    </row>
    <row r="56" spans="1:8" s="776" customFormat="1" ht="16.5" thickBot="1" x14ac:dyDescent="0.3">
      <c r="B56" s="99"/>
      <c r="C56" s="772" t="s">
        <v>1456</v>
      </c>
      <c r="D56" s="213">
        <v>250000</v>
      </c>
      <c r="E56" s="777">
        <f>SUM(E55)</f>
        <v>250000</v>
      </c>
      <c r="F56" s="778">
        <f>SUM(F55)</f>
        <v>0</v>
      </c>
      <c r="G56" s="778">
        <f>SUM(G55)</f>
        <v>0</v>
      </c>
      <c r="H56" s="889"/>
    </row>
    <row r="57" spans="1:8" ht="15.75" x14ac:dyDescent="0.25">
      <c r="A57" s="502"/>
      <c r="B57" s="773">
        <v>31090100</v>
      </c>
      <c r="C57" s="774" t="s">
        <v>102</v>
      </c>
      <c r="D57" s="768">
        <v>0</v>
      </c>
      <c r="E57" s="725"/>
      <c r="F57" s="725"/>
      <c r="G57" s="725"/>
      <c r="H57" s="884"/>
    </row>
    <row r="58" spans="1:8" ht="15.75" x14ac:dyDescent="0.25">
      <c r="A58" s="502"/>
      <c r="B58" s="766">
        <v>31090101</v>
      </c>
      <c r="C58" s="767" t="s">
        <v>1457</v>
      </c>
      <c r="D58" s="768">
        <v>1000000000</v>
      </c>
      <c r="E58" s="725">
        <v>300000000</v>
      </c>
      <c r="F58" s="725">
        <f>SUM('01 - GOV (4):82 - IRS (3)'!F55)</f>
        <v>100000000</v>
      </c>
      <c r="G58" s="725">
        <f>SUM('01 - GOV (4):82 - IRS (3)'!G55)</f>
        <v>0</v>
      </c>
      <c r="H58" s="884"/>
    </row>
    <row r="59" spans="1:8" s="493" customFormat="1" ht="15.75" x14ac:dyDescent="0.25">
      <c r="A59" s="509"/>
      <c r="B59" s="766">
        <v>31090102</v>
      </c>
      <c r="C59" s="767" t="s">
        <v>1458</v>
      </c>
      <c r="D59" s="768">
        <v>526200000</v>
      </c>
      <c r="E59" s="725">
        <v>153200000</v>
      </c>
      <c r="F59" s="725">
        <f>SUM('01 - GOV (4):82 - IRS (3)'!F56)</f>
        <v>42458850</v>
      </c>
      <c r="G59" s="725">
        <f>SUM('01 - GOV (4):82 - IRS (3)'!G56)</f>
        <v>0</v>
      </c>
      <c r="H59" s="884"/>
    </row>
    <row r="60" spans="1:8" s="493" customFormat="1" ht="15.75" hidden="1" x14ac:dyDescent="0.25">
      <c r="A60" s="509"/>
      <c r="B60" s="766">
        <v>31090103</v>
      </c>
      <c r="C60" s="767" t="s">
        <v>1459</v>
      </c>
      <c r="D60" s="768">
        <v>0</v>
      </c>
      <c r="E60" s="725">
        <v>0</v>
      </c>
      <c r="F60" s="725">
        <f>SUM('01 - GOV (4):82 - IRS (3)'!F57)</f>
        <v>0</v>
      </c>
      <c r="G60" s="725">
        <f>SUM('01 - GOV (4):82 - IRS (3)'!G57)</f>
        <v>0</v>
      </c>
      <c r="H60" s="884"/>
    </row>
    <row r="61" spans="1:8" ht="15.75" hidden="1" x14ac:dyDescent="0.25">
      <c r="A61" s="531"/>
      <c r="B61" s="766">
        <v>31090104</v>
      </c>
      <c r="C61" s="767" t="s">
        <v>1460</v>
      </c>
      <c r="D61" s="768">
        <v>0</v>
      </c>
      <c r="E61" s="725">
        <v>0</v>
      </c>
      <c r="F61" s="725">
        <f>SUM('01 - GOV (4):82 - IRS (3)'!F58)</f>
        <v>0</v>
      </c>
      <c r="G61" s="725">
        <f>SUM('01 - GOV (4):82 - IRS (3)'!G58)</f>
        <v>0</v>
      </c>
      <c r="H61" s="884"/>
    </row>
    <row r="62" spans="1:8" ht="15.75" hidden="1" x14ac:dyDescent="0.25">
      <c r="A62" s="502"/>
      <c r="B62" s="766">
        <v>31090105</v>
      </c>
      <c r="C62" s="767" t="s">
        <v>1461</v>
      </c>
      <c r="D62" s="768">
        <v>0</v>
      </c>
      <c r="E62" s="725">
        <v>0</v>
      </c>
      <c r="F62" s="725">
        <f>SUM('01 - GOV (4):82 - IRS (3)'!F59)</f>
        <v>0</v>
      </c>
      <c r="G62" s="725">
        <f>SUM('01 - GOV (4):82 - IRS (3)'!G59)</f>
        <v>0</v>
      </c>
      <c r="H62" s="884"/>
    </row>
    <row r="63" spans="1:8" s="493" customFormat="1" ht="15.75" hidden="1" x14ac:dyDescent="0.25">
      <c r="A63" s="509"/>
      <c r="B63" s="766">
        <v>31090106</v>
      </c>
      <c r="C63" s="767" t="s">
        <v>1462</v>
      </c>
      <c r="D63" s="768">
        <v>0</v>
      </c>
      <c r="E63" s="725">
        <v>0</v>
      </c>
      <c r="F63" s="725">
        <f>SUM('01 - GOV (4):82 - IRS (3)'!F60)</f>
        <v>0</v>
      </c>
      <c r="G63" s="725">
        <f>SUM('01 - GOV (4):82 - IRS (3)'!G60)</f>
        <v>0</v>
      </c>
      <c r="H63" s="884"/>
    </row>
    <row r="64" spans="1:8" s="493" customFormat="1" ht="16.5" thickBot="1" x14ac:dyDescent="0.3">
      <c r="A64" s="509"/>
      <c r="B64" s="766">
        <v>31090107</v>
      </c>
      <c r="C64" s="767" t="s">
        <v>1463</v>
      </c>
      <c r="D64" s="768">
        <v>250000000</v>
      </c>
      <c r="E64" s="725">
        <v>0</v>
      </c>
      <c r="F64" s="725">
        <f>SUM('01 - GOV (4):82 - IRS (3)'!F61)</f>
        <v>0</v>
      </c>
      <c r="G64" s="725">
        <f>SUM('01 - GOV (4):82 - IRS (3)'!G61)</f>
        <v>0</v>
      </c>
      <c r="H64" s="884"/>
    </row>
    <row r="65" spans="1:8" ht="16.5" thickBot="1" x14ac:dyDescent="0.3">
      <c r="A65" s="502"/>
      <c r="B65" s="771"/>
      <c r="C65" s="772" t="s">
        <v>1464</v>
      </c>
      <c r="D65" s="726">
        <v>1776200000</v>
      </c>
      <c r="E65" s="726">
        <f>SUM(E58:E64)</f>
        <v>453200000</v>
      </c>
      <c r="F65" s="726">
        <f>SUM(F58:F64)</f>
        <v>142458850</v>
      </c>
      <c r="G65" s="726">
        <f>SUM(G58:G64)</f>
        <v>0</v>
      </c>
      <c r="H65" s="885"/>
    </row>
    <row r="66" spans="1:8" ht="15.75" hidden="1" x14ac:dyDescent="0.25">
      <c r="A66" s="502"/>
      <c r="B66" s="773">
        <v>31090200</v>
      </c>
      <c r="C66" s="774" t="s">
        <v>104</v>
      </c>
      <c r="D66" s="768">
        <v>0</v>
      </c>
      <c r="E66" s="725"/>
      <c r="F66" s="725"/>
      <c r="G66" s="725"/>
      <c r="H66" s="884"/>
    </row>
    <row r="67" spans="1:8" ht="15.75" hidden="1" x14ac:dyDescent="0.25">
      <c r="A67" s="502"/>
      <c r="B67" s="766">
        <v>31090201</v>
      </c>
      <c r="C67" s="767" t="s">
        <v>1465</v>
      </c>
      <c r="D67" s="768">
        <v>0</v>
      </c>
      <c r="E67" s="725">
        <v>0</v>
      </c>
      <c r="F67" s="725">
        <v>0</v>
      </c>
      <c r="G67" s="725">
        <v>0</v>
      </c>
      <c r="H67" s="884"/>
    </row>
    <row r="68" spans="1:8" ht="15.75" hidden="1" x14ac:dyDescent="0.25">
      <c r="A68" s="502"/>
      <c r="B68" s="766">
        <v>31090202</v>
      </c>
      <c r="C68" s="767" t="s">
        <v>1466</v>
      </c>
      <c r="D68" s="768">
        <v>0</v>
      </c>
      <c r="E68" s="725">
        <v>0</v>
      </c>
      <c r="F68" s="725">
        <v>0</v>
      </c>
      <c r="G68" s="725">
        <v>0</v>
      </c>
      <c r="H68" s="884"/>
    </row>
    <row r="69" spans="1:8" ht="16.5" hidden="1" thickBot="1" x14ac:dyDescent="0.3">
      <c r="A69" s="502"/>
      <c r="B69" s="771"/>
      <c r="C69" s="772" t="s">
        <v>1467</v>
      </c>
      <c r="D69" s="768">
        <v>0</v>
      </c>
      <c r="E69" s="726">
        <f>SUM(E67:E68)</f>
        <v>0</v>
      </c>
      <c r="F69" s="726">
        <f>SUM(F67:F68)</f>
        <v>0</v>
      </c>
      <c r="G69" s="726">
        <f>SUM(G67:G68)</f>
        <v>0</v>
      </c>
      <c r="H69" s="885"/>
    </row>
    <row r="70" spans="1:8" ht="15.75" x14ac:dyDescent="0.25">
      <c r="A70" s="502"/>
      <c r="B70" s="773">
        <v>31100100</v>
      </c>
      <c r="C70" s="774" t="s">
        <v>106</v>
      </c>
      <c r="D70" s="768">
        <v>0</v>
      </c>
      <c r="E70" s="725"/>
      <c r="F70" s="725"/>
      <c r="G70" s="725"/>
      <c r="H70" s="884"/>
    </row>
    <row r="71" spans="1:8" ht="15.75" hidden="1" x14ac:dyDescent="0.25">
      <c r="A71" s="502"/>
      <c r="B71" s="766">
        <v>31100101</v>
      </c>
      <c r="C71" s="767" t="s">
        <v>1468</v>
      </c>
      <c r="D71" s="768">
        <v>0</v>
      </c>
      <c r="E71" s="725">
        <v>0</v>
      </c>
      <c r="F71" s="725">
        <v>0</v>
      </c>
      <c r="G71" s="725">
        <v>0</v>
      </c>
      <c r="H71" s="884"/>
    </row>
    <row r="72" spans="1:8" s="493" customFormat="1" ht="15.75" x14ac:dyDescent="0.25">
      <c r="A72" s="509"/>
      <c r="B72" s="766">
        <v>31100102</v>
      </c>
      <c r="C72" s="767" t="s">
        <v>1469</v>
      </c>
      <c r="D72" s="768">
        <v>0</v>
      </c>
      <c r="E72" s="725">
        <v>23302290</v>
      </c>
      <c r="F72" s="725">
        <f>SUM('01 - GOV (4):82 - IRS (3)'!F69)</f>
        <v>18446000</v>
      </c>
      <c r="G72" s="725">
        <f>SUM('01 - GOV (4):82 - IRS (3)'!G69)</f>
        <v>18446000</v>
      </c>
      <c r="H72" s="884" t="s">
        <v>1733</v>
      </c>
    </row>
    <row r="73" spans="1:8" s="493" customFormat="1" ht="15.75" x14ac:dyDescent="0.25">
      <c r="A73" s="509"/>
      <c r="B73" s="766">
        <v>31100103</v>
      </c>
      <c r="C73" s="767" t="s">
        <v>1470</v>
      </c>
      <c r="D73" s="768">
        <v>0</v>
      </c>
      <c r="E73" s="725">
        <v>0</v>
      </c>
      <c r="F73" s="725">
        <f>SUM('01 - GOV (4):82 - IRS (3)'!F70)</f>
        <v>21527225040</v>
      </c>
      <c r="G73" s="725">
        <f>SUM('01 - GOV (4):82 - IRS (3)'!G70)</f>
        <v>0</v>
      </c>
      <c r="H73" s="884"/>
    </row>
    <row r="74" spans="1:8" s="493" customFormat="1" ht="16.5" thickBot="1" x14ac:dyDescent="0.3">
      <c r="A74" s="509"/>
      <c r="B74" s="766">
        <v>31100104</v>
      </c>
      <c r="C74" s="767" t="s">
        <v>1471</v>
      </c>
      <c r="D74" s="768">
        <v>21871035540</v>
      </c>
      <c r="E74" s="725">
        <v>11149658240</v>
      </c>
      <c r="F74" s="725">
        <f>SUM('01 - GOV (4):82 - IRS (3)'!F71)</f>
        <v>60000000</v>
      </c>
      <c r="G74" s="725">
        <f>SUM('01 - GOV (4):82 - IRS (3)'!G71)</f>
        <v>60000000</v>
      </c>
      <c r="H74" s="884" t="s">
        <v>1734</v>
      </c>
    </row>
    <row r="75" spans="1:8" ht="16.5" thickBot="1" x14ac:dyDescent="0.3">
      <c r="A75" s="502"/>
      <c r="B75" s="771"/>
      <c r="C75" s="772" t="s">
        <v>1472</v>
      </c>
      <c r="D75" s="726">
        <v>21871035540</v>
      </c>
      <c r="E75" s="726">
        <f>SUM(E71:E74)</f>
        <v>11172960530</v>
      </c>
      <c r="F75" s="726">
        <f>SUM(F71:F74)</f>
        <v>21605671040</v>
      </c>
      <c r="G75" s="726">
        <f>SUM(G71:G74)</f>
        <v>78446000</v>
      </c>
      <c r="H75" s="885"/>
    </row>
    <row r="76" spans="1:8" ht="15.75" hidden="1" x14ac:dyDescent="0.25">
      <c r="A76" s="502"/>
      <c r="B76" s="773">
        <v>31100200</v>
      </c>
      <c r="C76" s="774" t="s">
        <v>108</v>
      </c>
      <c r="D76" s="768">
        <v>0</v>
      </c>
      <c r="E76" s="725"/>
      <c r="F76" s="725"/>
      <c r="G76" s="725"/>
      <c r="H76" s="884"/>
    </row>
    <row r="77" spans="1:8" ht="15.75" hidden="1" x14ac:dyDescent="0.25">
      <c r="A77" s="502"/>
      <c r="B77" s="766">
        <v>31100201</v>
      </c>
      <c r="C77" s="767" t="s">
        <v>1473</v>
      </c>
      <c r="D77" s="768">
        <v>0</v>
      </c>
      <c r="E77" s="725">
        <v>0</v>
      </c>
      <c r="F77" s="725">
        <v>0</v>
      </c>
      <c r="G77" s="725">
        <v>0</v>
      </c>
      <c r="H77" s="884"/>
    </row>
    <row r="78" spans="1:8" ht="15.75" hidden="1" x14ac:dyDescent="0.25">
      <c r="A78" s="502"/>
      <c r="B78" s="766">
        <v>31100202</v>
      </c>
      <c r="C78" s="767" t="s">
        <v>1474</v>
      </c>
      <c r="D78" s="768">
        <v>0</v>
      </c>
      <c r="E78" s="725">
        <v>0</v>
      </c>
      <c r="F78" s="725">
        <v>0</v>
      </c>
      <c r="G78" s="725">
        <v>0</v>
      </c>
      <c r="H78" s="884"/>
    </row>
    <row r="79" spans="1:8" ht="15.75" hidden="1" x14ac:dyDescent="0.25">
      <c r="A79" s="502"/>
      <c r="B79" s="766">
        <v>31100203</v>
      </c>
      <c r="C79" s="767" t="s">
        <v>1475</v>
      </c>
      <c r="D79" s="768">
        <v>0</v>
      </c>
      <c r="E79" s="725">
        <v>0</v>
      </c>
      <c r="F79" s="725">
        <v>0</v>
      </c>
      <c r="G79" s="725">
        <v>0</v>
      </c>
      <c r="H79" s="884"/>
    </row>
    <row r="80" spans="1:8" ht="16.5" hidden="1" thickBot="1" x14ac:dyDescent="0.3">
      <c r="A80" s="502"/>
      <c r="B80" s="771"/>
      <c r="C80" s="772" t="s">
        <v>1476</v>
      </c>
      <c r="D80" s="768">
        <v>0</v>
      </c>
      <c r="E80" s="726">
        <f>SUM(E77:E79)</f>
        <v>0</v>
      </c>
      <c r="F80" s="726">
        <f>SUM(F77:F79)</f>
        <v>0</v>
      </c>
      <c r="G80" s="726">
        <f>SUM(G77:G79)</f>
        <v>0</v>
      </c>
      <c r="H80" s="885"/>
    </row>
    <row r="81" spans="1:8" ht="15.75" x14ac:dyDescent="0.25">
      <c r="A81" s="502"/>
      <c r="B81" s="773">
        <v>32010100</v>
      </c>
      <c r="C81" s="774" t="s">
        <v>110</v>
      </c>
      <c r="D81" s="768">
        <v>0</v>
      </c>
      <c r="E81" s="725"/>
      <c r="F81" s="725"/>
      <c r="G81" s="725"/>
      <c r="H81" s="884"/>
    </row>
    <row r="82" spans="1:8" ht="15.75" x14ac:dyDescent="0.25">
      <c r="A82" s="502"/>
      <c r="B82" s="766">
        <v>32010101</v>
      </c>
      <c r="C82" s="767" t="s">
        <v>1477</v>
      </c>
      <c r="D82" s="768">
        <v>6027508680</v>
      </c>
      <c r="E82" s="725">
        <v>3954622560</v>
      </c>
      <c r="F82" s="725">
        <f>SUM('01 - GOV (4):82 - IRS (3)'!F79)</f>
        <v>7253629440</v>
      </c>
      <c r="G82" s="725">
        <f>SUM('01 - GOV (4):82 - IRS (3)'!G79)</f>
        <v>0</v>
      </c>
      <c r="H82" s="884"/>
    </row>
    <row r="83" spans="1:8" s="493" customFormat="1" ht="15.75" x14ac:dyDescent="0.25">
      <c r="A83" s="509"/>
      <c r="B83" s="766">
        <v>32010102</v>
      </c>
      <c r="C83" s="767" t="s">
        <v>1478</v>
      </c>
      <c r="D83" s="768">
        <v>601956580</v>
      </c>
      <c r="E83" s="725">
        <v>187160780</v>
      </c>
      <c r="F83" s="725">
        <f>SUM('01 - GOV (4):82 - IRS (3)'!F80)</f>
        <v>539750000</v>
      </c>
      <c r="G83" s="725">
        <f>SUM('01 - GOV (4):82 - IRS (3)'!G80)</f>
        <v>0</v>
      </c>
      <c r="H83" s="884"/>
    </row>
    <row r="84" spans="1:8" s="493" customFormat="1" ht="15.75" hidden="1" x14ac:dyDescent="0.25">
      <c r="A84" s="509"/>
      <c r="B84" s="766">
        <v>32010103</v>
      </c>
      <c r="C84" s="767" t="s">
        <v>1479</v>
      </c>
      <c r="D84" s="768">
        <v>0</v>
      </c>
      <c r="E84" s="725">
        <v>0</v>
      </c>
      <c r="F84" s="725">
        <f>SUM('01 - GOV (4):82 - IRS (3)'!F81)</f>
        <v>0</v>
      </c>
      <c r="G84" s="725">
        <f>SUM('01 - GOV (4):82 - IRS (3)'!G81)</f>
        <v>0</v>
      </c>
      <c r="H84" s="884"/>
    </row>
    <row r="85" spans="1:8" ht="16.5" thickBot="1" x14ac:dyDescent="0.3">
      <c r="A85" s="502"/>
      <c r="B85" s="766">
        <v>32010104</v>
      </c>
      <c r="C85" s="767" t="s">
        <v>1480</v>
      </c>
      <c r="D85" s="768">
        <v>125628860</v>
      </c>
      <c r="E85" s="725">
        <v>138949780</v>
      </c>
      <c r="F85" s="725">
        <f>SUM('01 - GOV (4):82 - IRS (3)'!F82)</f>
        <v>756931740</v>
      </c>
      <c r="G85" s="725">
        <f>SUM('01 - GOV (4):82 - IRS (3)'!G82)</f>
        <v>0</v>
      </c>
      <c r="H85" s="884"/>
    </row>
    <row r="86" spans="1:8" ht="16.5" thickBot="1" x14ac:dyDescent="0.3">
      <c r="A86" s="502"/>
      <c r="B86" s="771"/>
      <c r="C86" s="772" t="s">
        <v>1481</v>
      </c>
      <c r="D86" s="726">
        <v>6755094120</v>
      </c>
      <c r="E86" s="726">
        <f>SUM(E82:E85)</f>
        <v>4280733120</v>
      </c>
      <c r="F86" s="726">
        <f>SUM(F82:F85)</f>
        <v>8550311180</v>
      </c>
      <c r="G86" s="726">
        <f>SUM(G82:G85)</f>
        <v>0</v>
      </c>
      <c r="H86" s="885"/>
    </row>
    <row r="87" spans="1:8" ht="15.75" x14ac:dyDescent="0.25">
      <c r="A87" s="502"/>
      <c r="B87" s="773">
        <v>32010200</v>
      </c>
      <c r="C87" s="774" t="s">
        <v>112</v>
      </c>
      <c r="D87" s="768">
        <v>0</v>
      </c>
      <c r="E87" s="725"/>
      <c r="F87" s="725"/>
      <c r="G87" s="725"/>
      <c r="H87" s="884"/>
    </row>
    <row r="88" spans="1:8" ht="15.75" hidden="1" x14ac:dyDescent="0.25">
      <c r="A88" s="502"/>
      <c r="B88" s="766">
        <v>32010201</v>
      </c>
      <c r="C88" s="767" t="s">
        <v>1482</v>
      </c>
      <c r="D88" s="768">
        <v>0</v>
      </c>
      <c r="E88" s="725">
        <v>0</v>
      </c>
      <c r="F88" s="725">
        <f>SUM('01 - GOV (4):82 - IRS (3)'!F85)</f>
        <v>0</v>
      </c>
      <c r="G88" s="725">
        <f>SUM('01 - GOV (4):82 - IRS (3)'!G85)</f>
        <v>0</v>
      </c>
      <c r="H88" s="884"/>
    </row>
    <row r="89" spans="1:8" ht="15.75" x14ac:dyDescent="0.25">
      <c r="A89" s="502"/>
      <c r="B89" s="766">
        <v>32010202</v>
      </c>
      <c r="C89" s="767" t="s">
        <v>1483</v>
      </c>
      <c r="D89" s="768">
        <v>8628990560</v>
      </c>
      <c r="E89" s="725">
        <v>7201891030</v>
      </c>
      <c r="F89" s="725">
        <f>SUM('01 - GOV (4):82 - IRS (3)'!F86)</f>
        <v>3422178830</v>
      </c>
      <c r="G89" s="725">
        <f>SUM('01 - GOV (4):82 - IRS (3)'!G86)</f>
        <v>1560000000</v>
      </c>
      <c r="H89" s="884" t="s">
        <v>1735</v>
      </c>
    </row>
    <row r="90" spans="1:8" ht="15.75" hidden="1" x14ac:dyDescent="0.25">
      <c r="A90" s="502"/>
      <c r="B90" s="766">
        <v>32010203</v>
      </c>
      <c r="C90" s="767" t="s">
        <v>1484</v>
      </c>
      <c r="D90" s="768">
        <v>0</v>
      </c>
      <c r="E90" s="725">
        <v>0</v>
      </c>
      <c r="F90" s="725">
        <f>SUM('01 - GOV (4):82 - IRS (3)'!F87)</f>
        <v>0</v>
      </c>
      <c r="G90" s="725">
        <f>SUM('01 - GOV (4):82 - IRS (3)'!G87)</f>
        <v>0</v>
      </c>
      <c r="H90" s="884"/>
    </row>
    <row r="91" spans="1:8" s="493" customFormat="1" ht="15.75" hidden="1" x14ac:dyDescent="0.25">
      <c r="A91" s="509"/>
      <c r="B91" s="766">
        <v>32010204</v>
      </c>
      <c r="C91" s="767" t="s">
        <v>1485</v>
      </c>
      <c r="D91" s="768">
        <v>0</v>
      </c>
      <c r="E91" s="725">
        <v>0</v>
      </c>
      <c r="F91" s="725">
        <f>SUM('01 - GOV (4):82 - IRS (3)'!F88)</f>
        <v>0</v>
      </c>
      <c r="G91" s="725">
        <f>SUM('01 - GOV (4):82 - IRS (3)'!G88)</f>
        <v>0</v>
      </c>
      <c r="H91" s="884"/>
    </row>
    <row r="92" spans="1:8" s="493" customFormat="1" ht="15.75" x14ac:dyDescent="0.25">
      <c r="A92" s="509"/>
      <c r="B92" s="766">
        <v>32010205</v>
      </c>
      <c r="C92" s="767" t="s">
        <v>1486</v>
      </c>
      <c r="D92" s="768">
        <v>64600000</v>
      </c>
      <c r="E92" s="725">
        <v>0</v>
      </c>
      <c r="F92" s="725">
        <f>SUM('01 - GOV (4):82 - IRS (3)'!F89)</f>
        <v>150000000</v>
      </c>
      <c r="G92" s="725">
        <f>SUM('01 - GOV (4):82 - IRS (3)'!G89)</f>
        <v>0</v>
      </c>
      <c r="H92" s="884"/>
    </row>
    <row r="93" spans="1:8" ht="15.75" x14ac:dyDescent="0.25">
      <c r="A93" s="502"/>
      <c r="B93" s="766">
        <v>32010206</v>
      </c>
      <c r="C93" s="767" t="s">
        <v>1487</v>
      </c>
      <c r="D93" s="768">
        <v>104035000</v>
      </c>
      <c r="E93" s="725">
        <v>87815930</v>
      </c>
      <c r="F93" s="725">
        <f>SUM('01 - GOV (4):82 - IRS (3)'!F90)</f>
        <v>6000000</v>
      </c>
      <c r="G93" s="725">
        <f>SUM('01 - GOV (4):82 - IRS (3)'!G90)</f>
        <v>0</v>
      </c>
      <c r="H93" s="884"/>
    </row>
    <row r="94" spans="1:8" ht="15.75" x14ac:dyDescent="0.25">
      <c r="A94" s="502"/>
      <c r="B94" s="766">
        <v>32010207</v>
      </c>
      <c r="C94" s="767" t="s">
        <v>1488</v>
      </c>
      <c r="D94" s="768">
        <v>274340150</v>
      </c>
      <c r="E94" s="725">
        <v>254997600</v>
      </c>
      <c r="F94" s="725">
        <f>SUM('01 - GOV (4):82 - IRS (3)'!F91)</f>
        <v>802878660</v>
      </c>
      <c r="G94" s="725">
        <f>SUM('01 - GOV (4):82 - IRS (3)'!G91)</f>
        <v>0</v>
      </c>
      <c r="H94" s="884"/>
    </row>
    <row r="95" spans="1:8" ht="15.75" x14ac:dyDescent="0.25">
      <c r="A95" s="502"/>
      <c r="B95" s="766">
        <v>32010208</v>
      </c>
      <c r="C95" s="767" t="s">
        <v>1489</v>
      </c>
      <c r="D95" s="768">
        <v>3693201710</v>
      </c>
      <c r="E95" s="725">
        <v>2983201710</v>
      </c>
      <c r="F95" s="725">
        <f>SUM('01 - GOV (4):82 - IRS (3)'!F92)</f>
        <v>3570114250</v>
      </c>
      <c r="G95" s="725">
        <f>SUM('01 - GOV (4):82 - IRS (3)'!G92)</f>
        <v>28500000</v>
      </c>
      <c r="H95" s="884" t="s">
        <v>1736</v>
      </c>
    </row>
    <row r="96" spans="1:8" ht="15.75" x14ac:dyDescent="0.25">
      <c r="A96" s="502"/>
      <c r="B96" s="766">
        <v>32010209</v>
      </c>
      <c r="C96" s="767" t="s">
        <v>1490</v>
      </c>
      <c r="D96" s="768">
        <v>447225000</v>
      </c>
      <c r="E96" s="725">
        <v>230000000</v>
      </c>
      <c r="F96" s="725">
        <f>SUM('01 - GOV (4):82 - IRS (3)'!F93)</f>
        <v>46522320</v>
      </c>
      <c r="G96" s="725">
        <f>SUM('01 - GOV (4):82 - IRS (3)'!G93)</f>
        <v>0</v>
      </c>
      <c r="H96" s="884"/>
    </row>
    <row r="97" spans="1:8" ht="15.75" hidden="1" x14ac:dyDescent="0.25">
      <c r="A97" s="531"/>
      <c r="B97" s="766">
        <v>32010210</v>
      </c>
      <c r="C97" s="767" t="s">
        <v>1491</v>
      </c>
      <c r="D97" s="768">
        <v>0</v>
      </c>
      <c r="E97" s="725">
        <v>0</v>
      </c>
      <c r="F97" s="725">
        <f>SUM('01 - GOV (4):82 - IRS (3)'!F94)</f>
        <v>0</v>
      </c>
      <c r="G97" s="725">
        <f>SUM('01 - GOV (4):82 - IRS (3)'!G94)</f>
        <v>0</v>
      </c>
      <c r="H97" s="884"/>
    </row>
    <row r="98" spans="1:8" ht="15.75" x14ac:dyDescent="0.25">
      <c r="A98" s="502"/>
      <c r="B98" s="766">
        <v>32010211</v>
      </c>
      <c r="C98" s="767" t="s">
        <v>1492</v>
      </c>
      <c r="D98" s="768">
        <v>92887000</v>
      </c>
      <c r="E98" s="725">
        <v>124987000</v>
      </c>
      <c r="F98" s="725">
        <f>SUM('01 - GOV (4):82 - IRS (3)'!F95)</f>
        <v>3037000</v>
      </c>
      <c r="G98" s="725">
        <f>SUM('01 - GOV (4):82 - IRS (3)'!G95)</f>
        <v>0</v>
      </c>
      <c r="H98" s="884"/>
    </row>
    <row r="99" spans="1:8" ht="15.75" x14ac:dyDescent="0.25">
      <c r="A99" s="502"/>
      <c r="B99" s="766">
        <v>32010212</v>
      </c>
      <c r="C99" s="767" t="s">
        <v>1493</v>
      </c>
      <c r="D99" s="768">
        <v>0</v>
      </c>
      <c r="E99" s="725">
        <v>0</v>
      </c>
      <c r="F99" s="725">
        <f>SUM('01 - GOV (4):82 - IRS (3)'!F96)</f>
        <v>38188000</v>
      </c>
      <c r="G99" s="725">
        <f>SUM('01 - GOV (4):82 - IRS (3)'!G96)</f>
        <v>0</v>
      </c>
      <c r="H99" s="884"/>
    </row>
    <row r="100" spans="1:8" s="493" customFormat="1" ht="15.75" x14ac:dyDescent="0.25">
      <c r="A100" s="509"/>
      <c r="B100" s="766">
        <v>32010213</v>
      </c>
      <c r="C100" s="767" t="s">
        <v>1494</v>
      </c>
      <c r="D100" s="768">
        <v>60716950</v>
      </c>
      <c r="E100" s="725">
        <v>0</v>
      </c>
      <c r="F100" s="725">
        <f>SUM('01 - GOV (4):82 - IRS (3)'!F97)</f>
        <v>2179340</v>
      </c>
      <c r="G100" s="725">
        <f>SUM('01 - GOV (4):82 - IRS (3)'!G97)</f>
        <v>0</v>
      </c>
      <c r="H100" s="884"/>
    </row>
    <row r="101" spans="1:8" s="493" customFormat="1" ht="15.75" x14ac:dyDescent="0.25">
      <c r="A101" s="509"/>
      <c r="B101" s="766">
        <v>32010214</v>
      </c>
      <c r="C101" s="767" t="s">
        <v>1495</v>
      </c>
      <c r="D101" s="768">
        <v>41301780</v>
      </c>
      <c r="E101" s="725">
        <v>40690760</v>
      </c>
      <c r="F101" s="725">
        <f>SUM('01 - GOV (4):82 - IRS (3)'!F98)</f>
        <v>110418010</v>
      </c>
      <c r="G101" s="725">
        <f>SUM('01 - GOV (4):82 - IRS (3)'!G98)</f>
        <v>0</v>
      </c>
      <c r="H101" s="884"/>
    </row>
    <row r="102" spans="1:8" ht="16.5" thickBot="1" x14ac:dyDescent="0.3">
      <c r="A102" s="531"/>
      <c r="B102" s="766">
        <v>32010215</v>
      </c>
      <c r="C102" s="767" t="s">
        <v>1496</v>
      </c>
      <c r="D102" s="768">
        <v>110017400</v>
      </c>
      <c r="E102" s="725">
        <v>0</v>
      </c>
      <c r="F102" s="725">
        <f>SUM('01 - GOV (4):82 - IRS (3)'!F99)</f>
        <v>6587250</v>
      </c>
      <c r="G102" s="725">
        <f>SUM('01 - GOV (4):82 - IRS (3)'!G99)</f>
        <v>0</v>
      </c>
      <c r="H102" s="884"/>
    </row>
    <row r="103" spans="1:8" ht="16.5" thickBot="1" x14ac:dyDescent="0.3">
      <c r="A103" s="502"/>
      <c r="B103" s="771"/>
      <c r="C103" s="772" t="s">
        <v>1497</v>
      </c>
      <c r="D103" s="726">
        <v>13517315550</v>
      </c>
      <c r="E103" s="726">
        <f>SUM(E88:E102)</f>
        <v>10923584030</v>
      </c>
      <c r="F103" s="726">
        <f>SUM(F88:F102)</f>
        <v>8158103660</v>
      </c>
      <c r="G103" s="726">
        <f>SUM(G88:G102)</f>
        <v>1588500000</v>
      </c>
      <c r="H103" s="885"/>
    </row>
    <row r="104" spans="1:8" ht="15.75" x14ac:dyDescent="0.25">
      <c r="A104" s="502"/>
      <c r="B104" s="773">
        <v>32010300</v>
      </c>
      <c r="C104" s="774" t="s">
        <v>114</v>
      </c>
      <c r="D104" s="768">
        <v>0</v>
      </c>
      <c r="E104" s="725"/>
      <c r="F104" s="725"/>
      <c r="G104" s="725"/>
      <c r="H104" s="884"/>
    </row>
    <row r="105" spans="1:8" ht="15.75" x14ac:dyDescent="0.25">
      <c r="A105" s="502"/>
      <c r="B105" s="766">
        <v>32010301</v>
      </c>
      <c r="C105" s="767" t="s">
        <v>1498</v>
      </c>
      <c r="D105" s="768">
        <v>552660000</v>
      </c>
      <c r="E105" s="725">
        <v>270000000</v>
      </c>
      <c r="F105" s="725">
        <f>SUM('01 - GOV (4):82 - IRS (3)'!F102)</f>
        <v>139612400</v>
      </c>
      <c r="G105" s="725">
        <f>SUM('01 - GOV (4):82 - IRS (3)'!G102)</f>
        <v>0</v>
      </c>
      <c r="H105" s="884"/>
    </row>
    <row r="106" spans="1:8" ht="15.75" x14ac:dyDescent="0.25">
      <c r="A106" s="502"/>
      <c r="B106" s="766">
        <v>32010302</v>
      </c>
      <c r="C106" s="767" t="s">
        <v>1499</v>
      </c>
      <c r="D106" s="768">
        <v>78500000</v>
      </c>
      <c r="E106" s="725">
        <v>598500000</v>
      </c>
      <c r="F106" s="725">
        <f>SUM('01 - GOV (4):82 - IRS (3)'!F103)</f>
        <v>150245890</v>
      </c>
      <c r="G106" s="725">
        <f>SUM('01 - GOV (4):82 - IRS (3)'!G103)</f>
        <v>11900000</v>
      </c>
      <c r="H106" s="884" t="s">
        <v>1737</v>
      </c>
    </row>
    <row r="107" spans="1:8" ht="15.75" x14ac:dyDescent="0.25">
      <c r="A107" s="502"/>
      <c r="B107" s="766">
        <v>32010303</v>
      </c>
      <c r="C107" s="767" t="s">
        <v>1500</v>
      </c>
      <c r="D107" s="768">
        <v>64737860</v>
      </c>
      <c r="E107" s="725">
        <v>0</v>
      </c>
      <c r="F107" s="725">
        <f>SUM('01 - GOV (4):82 - IRS (3)'!F104)</f>
        <v>0</v>
      </c>
      <c r="G107" s="725">
        <f>SUM('01 - GOV (4):82 - IRS (3)'!G104)</f>
        <v>0</v>
      </c>
      <c r="H107" s="884"/>
    </row>
    <row r="108" spans="1:8" ht="15.75" x14ac:dyDescent="0.25">
      <c r="A108" s="502"/>
      <c r="B108" s="766">
        <v>32010304</v>
      </c>
      <c r="C108" s="767" t="s">
        <v>1501</v>
      </c>
      <c r="D108" s="768">
        <v>8460000</v>
      </c>
      <c r="E108" s="725">
        <v>136484440</v>
      </c>
      <c r="F108" s="725">
        <f>SUM('01 - GOV (4):82 - IRS (3)'!F105)</f>
        <v>28858750</v>
      </c>
      <c r="G108" s="725">
        <f>SUM('01 - GOV (4):82 - IRS (3)'!G105)</f>
        <v>0</v>
      </c>
      <c r="H108" s="884"/>
    </row>
    <row r="109" spans="1:8" ht="16.5" thickBot="1" x14ac:dyDescent="0.3">
      <c r="A109" s="502"/>
      <c r="B109" s="766">
        <v>32010305</v>
      </c>
      <c r="C109" s="767" t="s">
        <v>1502</v>
      </c>
      <c r="D109" s="768">
        <v>245630900</v>
      </c>
      <c r="E109" s="725">
        <v>53620900</v>
      </c>
      <c r="F109" s="725">
        <f>SUM('01 - GOV (4):82 - IRS (3)'!F106)</f>
        <v>48662500</v>
      </c>
      <c r="G109" s="725">
        <f>SUM('01 - GOV (4):82 - IRS (3)'!G106)</f>
        <v>0</v>
      </c>
      <c r="H109" s="884"/>
    </row>
    <row r="110" spans="1:8" ht="16.5" thickBot="1" x14ac:dyDescent="0.3">
      <c r="A110" s="502"/>
      <c r="B110" s="771"/>
      <c r="C110" s="772" t="s">
        <v>1503</v>
      </c>
      <c r="D110" s="726">
        <v>949988760</v>
      </c>
      <c r="E110" s="726">
        <f>SUM(E105:E109)</f>
        <v>1058605340</v>
      </c>
      <c r="F110" s="726">
        <f>SUM(F105:F109)</f>
        <v>367379540</v>
      </c>
      <c r="G110" s="726">
        <f>SUM(G105:G109)</f>
        <v>11900000</v>
      </c>
      <c r="H110" s="885"/>
    </row>
    <row r="111" spans="1:8" ht="15.75" x14ac:dyDescent="0.25">
      <c r="A111" s="502"/>
      <c r="B111" s="773">
        <v>32010400</v>
      </c>
      <c r="C111" s="774" t="s">
        <v>116</v>
      </c>
      <c r="D111" s="768">
        <v>0</v>
      </c>
      <c r="E111" s="725"/>
      <c r="F111" s="725"/>
      <c r="G111" s="725"/>
      <c r="H111" s="884"/>
    </row>
    <row r="112" spans="1:8" ht="15.75" hidden="1" x14ac:dyDescent="0.25">
      <c r="A112" s="502"/>
      <c r="B112" s="766">
        <v>32010401</v>
      </c>
      <c r="C112" s="767" t="s">
        <v>1504</v>
      </c>
      <c r="D112" s="768">
        <v>0</v>
      </c>
      <c r="E112" s="725">
        <v>0</v>
      </c>
      <c r="F112" s="725">
        <v>0</v>
      </c>
      <c r="G112" s="725">
        <v>0</v>
      </c>
      <c r="H112" s="884"/>
    </row>
    <row r="113" spans="1:8" ht="15.75" x14ac:dyDescent="0.25">
      <c r="A113" s="502"/>
      <c r="B113" s="766">
        <v>32010402</v>
      </c>
      <c r="C113" s="767" t="s">
        <v>1505</v>
      </c>
      <c r="D113" s="768">
        <v>3000000</v>
      </c>
      <c r="E113" s="725">
        <v>0</v>
      </c>
      <c r="F113" s="725">
        <f>SUM('01 - GOV (4):82 - IRS (3)'!F110)</f>
        <v>0</v>
      </c>
      <c r="G113" s="725">
        <f>SUM('01 - GOV (4):82 - IRS (3)'!G110)</f>
        <v>0</v>
      </c>
      <c r="H113" s="884"/>
    </row>
    <row r="114" spans="1:8" ht="15.75" hidden="1" x14ac:dyDescent="0.25">
      <c r="A114" s="502"/>
      <c r="B114" s="766">
        <v>32010403</v>
      </c>
      <c r="C114" s="767" t="s">
        <v>1506</v>
      </c>
      <c r="D114" s="768">
        <v>0</v>
      </c>
      <c r="E114" s="725">
        <v>0</v>
      </c>
      <c r="F114" s="725">
        <f>SUM('01 - GOV (4):82 - IRS (3)'!F111)</f>
        <v>0</v>
      </c>
      <c r="G114" s="725">
        <f>SUM('01 - GOV (4):82 - IRS (3)'!G111)</f>
        <v>0</v>
      </c>
      <c r="H114" s="884"/>
    </row>
    <row r="115" spans="1:8" ht="15.75" x14ac:dyDescent="0.25">
      <c r="A115" s="502"/>
      <c r="B115" s="766">
        <v>32010404</v>
      </c>
      <c r="C115" s="767" t="s">
        <v>1507</v>
      </c>
      <c r="D115" s="768">
        <v>10000000</v>
      </c>
      <c r="E115" s="725">
        <v>0</v>
      </c>
      <c r="F115" s="725">
        <f>SUM('01 - GOV (4):82 - IRS (3)'!F112)</f>
        <v>0</v>
      </c>
      <c r="G115" s="725">
        <f>SUM('01 - GOV (4):82 - IRS (3)'!G112)</f>
        <v>0</v>
      </c>
      <c r="H115" s="884"/>
    </row>
    <row r="116" spans="1:8" ht="15.75" x14ac:dyDescent="0.25">
      <c r="A116" s="502"/>
      <c r="B116" s="766">
        <v>32010405</v>
      </c>
      <c r="C116" s="767" t="s">
        <v>1508</v>
      </c>
      <c r="D116" s="768">
        <v>4602935000</v>
      </c>
      <c r="E116" s="725">
        <v>1743407620</v>
      </c>
      <c r="F116" s="725">
        <f>SUM('01 - GOV (4):82 - IRS (3)'!F113)</f>
        <v>1202753000</v>
      </c>
      <c r="G116" s="725">
        <f>SUM('01 - GOV (4):82 - IRS (3)'!G113)</f>
        <v>0</v>
      </c>
      <c r="H116" s="884"/>
    </row>
    <row r="117" spans="1:8" s="493" customFormat="1" ht="15.75" hidden="1" x14ac:dyDescent="0.25">
      <c r="A117" s="509"/>
      <c r="B117" s="766">
        <v>32010406</v>
      </c>
      <c r="C117" s="767" t="s">
        <v>1509</v>
      </c>
      <c r="D117" s="768">
        <v>0</v>
      </c>
      <c r="E117" s="725">
        <v>0</v>
      </c>
      <c r="F117" s="725">
        <f>SUM('01 - GOV (4):82 - IRS (3)'!F114)</f>
        <v>0</v>
      </c>
      <c r="G117" s="725">
        <f>SUM('01 - GOV (4):82 - IRS (3)'!G114)</f>
        <v>0</v>
      </c>
      <c r="H117" s="884"/>
    </row>
    <row r="118" spans="1:8" s="493" customFormat="1" ht="15.75" x14ac:dyDescent="0.25">
      <c r="A118" s="509"/>
      <c r="B118" s="766">
        <v>32010407</v>
      </c>
      <c r="C118" s="767" t="s">
        <v>1510</v>
      </c>
      <c r="D118" s="768">
        <v>12533500</v>
      </c>
      <c r="E118" s="725">
        <v>23250000</v>
      </c>
      <c r="F118" s="725">
        <f>SUM('01 - GOV (4):82 - IRS (3)'!F115)</f>
        <v>32700000</v>
      </c>
      <c r="G118" s="725">
        <f>SUM('01 - GOV (4):82 - IRS (3)'!G115)</f>
        <v>0</v>
      </c>
      <c r="H118" s="884"/>
    </row>
    <row r="119" spans="1:8" s="493" customFormat="1" ht="16.5" thickBot="1" x14ac:dyDescent="0.3">
      <c r="A119" s="509"/>
      <c r="B119" s="766">
        <v>32010408</v>
      </c>
      <c r="C119" s="767" t="s">
        <v>1511</v>
      </c>
      <c r="D119" s="768">
        <v>8650000</v>
      </c>
      <c r="E119" s="725">
        <v>0</v>
      </c>
      <c r="F119" s="725">
        <f>SUM('01 - GOV (4):82 - IRS (3)'!F116)</f>
        <v>0</v>
      </c>
      <c r="G119" s="725">
        <f>SUM('01 - GOV (4):82 - IRS (3)'!G116)</f>
        <v>0</v>
      </c>
      <c r="H119" s="884"/>
    </row>
    <row r="120" spans="1:8" ht="16.5" thickBot="1" x14ac:dyDescent="0.3">
      <c r="A120" s="502"/>
      <c r="B120" s="771"/>
      <c r="C120" s="772" t="s">
        <v>1512</v>
      </c>
      <c r="D120" s="726">
        <v>4637118500</v>
      </c>
      <c r="E120" s="726">
        <f>SUM(E112:E119)</f>
        <v>1766657620</v>
      </c>
      <c r="F120" s="726">
        <f>SUM(F112:F119)</f>
        <v>1235453000</v>
      </c>
      <c r="G120" s="726">
        <f>SUM(G112:G119)</f>
        <v>0</v>
      </c>
      <c r="H120" s="885"/>
    </row>
    <row r="121" spans="1:8" ht="15.75" x14ac:dyDescent="0.25">
      <c r="A121" s="502"/>
      <c r="B121" s="773">
        <v>32010500</v>
      </c>
      <c r="C121" s="774" t="s">
        <v>118</v>
      </c>
      <c r="D121" s="768">
        <v>0</v>
      </c>
      <c r="E121" s="725"/>
      <c r="F121" s="725"/>
      <c r="G121" s="725"/>
      <c r="H121" s="884"/>
    </row>
    <row r="122" spans="1:8" ht="15.75" x14ac:dyDescent="0.25">
      <c r="A122" s="502"/>
      <c r="B122" s="766">
        <v>32010501</v>
      </c>
      <c r="C122" s="767" t="s">
        <v>1513</v>
      </c>
      <c r="D122" s="768">
        <v>541156680</v>
      </c>
      <c r="E122" s="725">
        <v>342206420</v>
      </c>
      <c r="F122" s="725">
        <f>SUM('01 - GOV (4):82 - IRS (3)'!F119)</f>
        <v>864298350</v>
      </c>
      <c r="G122" s="725">
        <f>SUM('01 - GOV (4):82 - IRS (3)'!G119)</f>
        <v>22435200</v>
      </c>
      <c r="H122" s="884" t="s">
        <v>1738</v>
      </c>
    </row>
    <row r="123" spans="1:8" ht="15.75" x14ac:dyDescent="0.25">
      <c r="A123" s="502"/>
      <c r="B123" s="766">
        <v>32010502</v>
      </c>
      <c r="C123" s="767" t="s">
        <v>1514</v>
      </c>
      <c r="D123" s="768">
        <v>14985000</v>
      </c>
      <c r="E123" s="725">
        <v>15010000</v>
      </c>
      <c r="F123" s="725">
        <f>SUM('01 - GOV (4):82 - IRS (3)'!F120)</f>
        <v>11470000</v>
      </c>
      <c r="G123" s="725">
        <f>SUM('01 - GOV (4):82 - IRS (3)'!G120)</f>
        <v>0</v>
      </c>
      <c r="H123" s="884"/>
    </row>
    <row r="124" spans="1:8" ht="15.75" x14ac:dyDescent="0.25">
      <c r="A124" s="502"/>
      <c r="B124" s="766">
        <v>32010503</v>
      </c>
      <c r="C124" s="767" t="s">
        <v>1515</v>
      </c>
      <c r="D124" s="768">
        <v>13235000</v>
      </c>
      <c r="E124" s="725">
        <v>9435000</v>
      </c>
      <c r="F124" s="725">
        <f>SUM('01 - GOV (4):82 - IRS (3)'!F121)</f>
        <v>17590000</v>
      </c>
      <c r="G124" s="725">
        <f>SUM('01 - GOV (4):82 - IRS (3)'!G121)</f>
        <v>0</v>
      </c>
      <c r="H124" s="884"/>
    </row>
    <row r="125" spans="1:8" ht="15.75" x14ac:dyDescent="0.25">
      <c r="A125" s="502"/>
      <c r="B125" s="766">
        <v>32010504</v>
      </c>
      <c r="C125" s="767" t="s">
        <v>1516</v>
      </c>
      <c r="D125" s="768">
        <v>10000000</v>
      </c>
      <c r="E125" s="725">
        <v>10000000</v>
      </c>
      <c r="F125" s="725">
        <f>SUM('01 - GOV (4):82 - IRS (3)'!F122)</f>
        <v>0</v>
      </c>
      <c r="G125" s="725">
        <f>SUM('01 - GOV (4):82 - IRS (3)'!G122)</f>
        <v>0</v>
      </c>
      <c r="H125" s="884"/>
    </row>
    <row r="126" spans="1:8" ht="15.75" x14ac:dyDescent="0.25">
      <c r="A126" s="502"/>
      <c r="B126" s="766">
        <v>32010505</v>
      </c>
      <c r="C126" s="767" t="s">
        <v>1517</v>
      </c>
      <c r="D126" s="768">
        <v>30958800</v>
      </c>
      <c r="E126" s="725">
        <v>28834300</v>
      </c>
      <c r="F126" s="725">
        <f>SUM('01 - GOV (4):82 - IRS (3)'!F123)</f>
        <v>21199010</v>
      </c>
      <c r="G126" s="725">
        <f>SUM('01 - GOV (4):82 - IRS (3)'!G123)</f>
        <v>0</v>
      </c>
      <c r="H126" s="884"/>
    </row>
    <row r="127" spans="1:8" ht="15.75" hidden="1" x14ac:dyDescent="0.25">
      <c r="A127" s="502"/>
      <c r="B127" s="766">
        <v>32010506</v>
      </c>
      <c r="C127" s="767" t="s">
        <v>1518</v>
      </c>
      <c r="D127" s="768">
        <v>0</v>
      </c>
      <c r="E127" s="725">
        <v>0</v>
      </c>
      <c r="F127" s="725">
        <f>SUM('01 - GOV (4):82 - IRS (3)'!F124)</f>
        <v>0</v>
      </c>
      <c r="G127" s="725">
        <f>SUM('01 - GOV (4):82 - IRS (3)'!G124)</f>
        <v>0</v>
      </c>
      <c r="H127" s="884"/>
    </row>
    <row r="128" spans="1:8" s="493" customFormat="1" ht="15.75" x14ac:dyDescent="0.25">
      <c r="A128" s="509"/>
      <c r="B128" s="766">
        <v>32010507</v>
      </c>
      <c r="C128" s="767" t="s">
        <v>1519</v>
      </c>
      <c r="D128" s="768">
        <v>0</v>
      </c>
      <c r="E128" s="725">
        <v>0</v>
      </c>
      <c r="F128" s="725">
        <f>SUM('01 - GOV (4):82 - IRS (3)'!F125)</f>
        <v>207500</v>
      </c>
      <c r="G128" s="725">
        <f>SUM('01 - GOV (4):82 - IRS (3)'!G125)</f>
        <v>0</v>
      </c>
      <c r="H128" s="884"/>
    </row>
    <row r="129" spans="1:8" s="493" customFormat="1" ht="15.75" x14ac:dyDescent="0.25">
      <c r="A129" s="509"/>
      <c r="B129" s="766">
        <v>32010508</v>
      </c>
      <c r="C129" s="767" t="s">
        <v>1520</v>
      </c>
      <c r="D129" s="768">
        <v>4775000</v>
      </c>
      <c r="E129" s="725">
        <v>5280000</v>
      </c>
      <c r="F129" s="725">
        <f>SUM('01 - GOV (4):82 - IRS (3)'!F126)</f>
        <v>4475000</v>
      </c>
      <c r="G129" s="725">
        <f>SUM('01 - GOV (4):82 - IRS (3)'!G126)</f>
        <v>0</v>
      </c>
      <c r="H129" s="884"/>
    </row>
    <row r="130" spans="1:8" s="493" customFormat="1" ht="16.5" thickBot="1" x14ac:dyDescent="0.3">
      <c r="A130" s="509"/>
      <c r="B130" s="766">
        <v>32010509</v>
      </c>
      <c r="C130" s="767" t="s">
        <v>1521</v>
      </c>
      <c r="D130" s="768">
        <v>2625000</v>
      </c>
      <c r="E130" s="725">
        <v>2500000</v>
      </c>
      <c r="F130" s="725">
        <f>SUM('01 - GOV (4):82 - IRS (3)'!F127)</f>
        <v>1500000</v>
      </c>
      <c r="G130" s="725">
        <f>SUM('01 - GOV (4):82 - IRS (3)'!G127)</f>
        <v>0</v>
      </c>
      <c r="H130" s="884"/>
    </row>
    <row r="131" spans="1:8" ht="16.5" thickBot="1" x14ac:dyDescent="0.3">
      <c r="A131" s="502"/>
      <c r="B131" s="771"/>
      <c r="C131" s="772" t="s">
        <v>1522</v>
      </c>
      <c r="D131" s="726">
        <v>617735480</v>
      </c>
      <c r="E131" s="726">
        <f>SUM(E122:E130)</f>
        <v>413265720</v>
      </c>
      <c r="F131" s="726">
        <f>SUM(F122:F130)</f>
        <v>920739860</v>
      </c>
      <c r="G131" s="726">
        <f>SUM(G122:G130)</f>
        <v>22435200</v>
      </c>
      <c r="H131" s="885"/>
    </row>
    <row r="132" spans="1:8" ht="15.75" x14ac:dyDescent="0.25">
      <c r="A132" s="502"/>
      <c r="B132" s="773">
        <v>32010600</v>
      </c>
      <c r="C132" s="774" t="s">
        <v>120</v>
      </c>
      <c r="D132" s="768">
        <v>0</v>
      </c>
      <c r="E132" s="725"/>
      <c r="F132" s="725"/>
      <c r="G132" s="725"/>
      <c r="H132" s="884"/>
    </row>
    <row r="133" spans="1:8" ht="15.75" x14ac:dyDescent="0.25">
      <c r="A133" s="502"/>
      <c r="B133" s="766">
        <v>32010601</v>
      </c>
      <c r="C133" s="767" t="s">
        <v>1523</v>
      </c>
      <c r="D133" s="768">
        <v>362525910</v>
      </c>
      <c r="E133" s="725">
        <v>368952000</v>
      </c>
      <c r="F133" s="725">
        <f>SUM('01 - GOV (4):82 - IRS (3)'!F130)</f>
        <v>719562070</v>
      </c>
      <c r="G133" s="725">
        <f>SUM('01 - GOV (4):82 - IRS (3)'!G130)</f>
        <v>27500000</v>
      </c>
      <c r="H133" s="884" t="s">
        <v>1739</v>
      </c>
    </row>
    <row r="134" spans="1:8" ht="15.75" x14ac:dyDescent="0.25">
      <c r="A134" s="502"/>
      <c r="B134" s="766">
        <v>32010602</v>
      </c>
      <c r="C134" s="767" t="s">
        <v>1524</v>
      </c>
      <c r="D134" s="768">
        <v>71485500</v>
      </c>
      <c r="E134" s="725">
        <v>74635500</v>
      </c>
      <c r="F134" s="725">
        <f>SUM('01 - GOV (4):82 - IRS (3)'!F131)</f>
        <v>69510000</v>
      </c>
      <c r="G134" s="725">
        <f>SUM('01 - GOV (4):82 - IRS (3)'!G131)</f>
        <v>27500000</v>
      </c>
      <c r="H134" s="884" t="s">
        <v>1739</v>
      </c>
    </row>
    <row r="135" spans="1:8" ht="15.75" x14ac:dyDescent="0.25">
      <c r="A135" s="502"/>
      <c r="B135" s="766">
        <v>32010603</v>
      </c>
      <c r="C135" s="767" t="s">
        <v>1525</v>
      </c>
      <c r="D135" s="768">
        <v>10668760</v>
      </c>
      <c r="E135" s="725">
        <v>13448760</v>
      </c>
      <c r="F135" s="725">
        <f>SUM('01 - GOV (4):82 - IRS (3)'!F132)</f>
        <v>13790050</v>
      </c>
      <c r="G135" s="725">
        <f>SUM('01 - GOV (4):82 - IRS (3)'!G132)</f>
        <v>0</v>
      </c>
      <c r="H135" s="884"/>
    </row>
    <row r="136" spans="1:8" ht="15.75" x14ac:dyDescent="0.25">
      <c r="A136" s="502"/>
      <c r="B136" s="766">
        <v>32010604</v>
      </c>
      <c r="C136" s="767" t="s">
        <v>1526</v>
      </c>
      <c r="D136" s="768">
        <v>4900000</v>
      </c>
      <c r="E136" s="725">
        <v>8450000</v>
      </c>
      <c r="F136" s="725">
        <f>SUM('01 - GOV (4):82 - IRS (3)'!F133)</f>
        <v>3477650</v>
      </c>
      <c r="G136" s="725">
        <f>SUM('01 - GOV (4):82 - IRS (3)'!G133)</f>
        <v>0</v>
      </c>
      <c r="H136" s="884"/>
    </row>
    <row r="137" spans="1:8" ht="15.75" x14ac:dyDescent="0.25">
      <c r="A137" s="502"/>
      <c r="B137" s="766">
        <v>32010605</v>
      </c>
      <c r="C137" s="767" t="s">
        <v>1527</v>
      </c>
      <c r="D137" s="768">
        <v>1675000</v>
      </c>
      <c r="E137" s="725">
        <v>2275000</v>
      </c>
      <c r="F137" s="725">
        <f>SUM('01 - GOV (4):82 - IRS (3)'!F134)</f>
        <v>760000</v>
      </c>
      <c r="G137" s="725">
        <f>SUM('01 - GOV (4):82 - IRS (3)'!G134)</f>
        <v>0</v>
      </c>
      <c r="H137" s="884"/>
    </row>
    <row r="138" spans="1:8" ht="15.75" x14ac:dyDescent="0.25">
      <c r="A138" s="502"/>
      <c r="B138" s="766">
        <v>32010606</v>
      </c>
      <c r="C138" s="767" t="s">
        <v>1528</v>
      </c>
      <c r="D138" s="768">
        <v>17637050</v>
      </c>
      <c r="E138" s="725">
        <v>19327050</v>
      </c>
      <c r="F138" s="725">
        <f>SUM('01 - GOV (4):82 - IRS (3)'!F135)</f>
        <v>24780000</v>
      </c>
      <c r="G138" s="725">
        <f>SUM('01 - GOV (4):82 - IRS (3)'!G135)</f>
        <v>0</v>
      </c>
      <c r="H138" s="884"/>
    </row>
    <row r="139" spans="1:8" s="493" customFormat="1" ht="15.75" x14ac:dyDescent="0.25">
      <c r="A139" s="509"/>
      <c r="B139" s="766">
        <v>32010607</v>
      </c>
      <c r="C139" s="767" t="s">
        <v>1529</v>
      </c>
      <c r="D139" s="768">
        <v>1500000</v>
      </c>
      <c r="E139" s="725">
        <v>1500000</v>
      </c>
      <c r="F139" s="725">
        <f>SUM('01 - GOV (4):82 - IRS (3)'!F136)</f>
        <v>106800</v>
      </c>
      <c r="G139" s="725">
        <f>SUM('01 - GOV (4):82 - IRS (3)'!G136)</f>
        <v>0</v>
      </c>
      <c r="H139" s="884"/>
    </row>
    <row r="140" spans="1:8" ht="15.75" x14ac:dyDescent="0.25">
      <c r="A140" s="502"/>
      <c r="B140" s="766">
        <v>32010608</v>
      </c>
      <c r="C140" s="767" t="s">
        <v>1530</v>
      </c>
      <c r="D140" s="768">
        <v>5018760</v>
      </c>
      <c r="E140" s="725">
        <v>5418760</v>
      </c>
      <c r="F140" s="725">
        <f>SUM('01 - GOV (4):82 - IRS (3)'!F137)</f>
        <v>3492000</v>
      </c>
      <c r="G140" s="725">
        <f>SUM('01 - GOV (4):82 - IRS (3)'!G137)</f>
        <v>0</v>
      </c>
      <c r="H140" s="884"/>
    </row>
    <row r="141" spans="1:8" ht="15.75" x14ac:dyDescent="0.25">
      <c r="A141" s="502"/>
      <c r="B141" s="766">
        <v>32010609</v>
      </c>
      <c r="C141" s="767" t="s">
        <v>1531</v>
      </c>
      <c r="D141" s="768">
        <v>2332430</v>
      </c>
      <c r="E141" s="725">
        <v>2932430</v>
      </c>
      <c r="F141" s="725">
        <f>SUM('01 - GOV (4):82 - IRS (3)'!F138)</f>
        <v>2925000</v>
      </c>
      <c r="G141" s="725">
        <f>SUM('01 - GOV (4):82 - IRS (3)'!G138)</f>
        <v>0</v>
      </c>
      <c r="H141" s="884"/>
    </row>
    <row r="142" spans="1:8" s="493" customFormat="1" ht="16.5" thickBot="1" x14ac:dyDescent="0.3">
      <c r="A142" s="509"/>
      <c r="B142" s="766">
        <v>32010610</v>
      </c>
      <c r="C142" s="767" t="s">
        <v>1532</v>
      </c>
      <c r="D142" s="768">
        <v>4470000</v>
      </c>
      <c r="E142" s="725">
        <v>5870000</v>
      </c>
      <c r="F142" s="725">
        <f>SUM('01 - GOV (4):82 - IRS (3)'!F139)</f>
        <v>7035000</v>
      </c>
      <c r="G142" s="725">
        <f>SUM('01 - GOV (4):82 - IRS (3)'!G139)</f>
        <v>0</v>
      </c>
      <c r="H142" s="884"/>
    </row>
    <row r="143" spans="1:8" s="493" customFormat="1" ht="16.5" thickBot="1" x14ac:dyDescent="0.3">
      <c r="A143" s="509"/>
      <c r="B143" s="771"/>
      <c r="C143" s="772" t="s">
        <v>1533</v>
      </c>
      <c r="D143" s="726">
        <v>482213410</v>
      </c>
      <c r="E143" s="726">
        <f>SUM(E133:E142)</f>
        <v>502809500</v>
      </c>
      <c r="F143" s="726">
        <f>SUM(F133:F142)</f>
        <v>845438570</v>
      </c>
      <c r="G143" s="726">
        <f>SUM(G133:G142)</f>
        <v>55000000</v>
      </c>
      <c r="H143" s="885"/>
    </row>
    <row r="144" spans="1:8" s="493" customFormat="1" ht="15.75" x14ac:dyDescent="0.25">
      <c r="A144" s="509"/>
      <c r="B144" s="773">
        <v>32010700</v>
      </c>
      <c r="C144" s="774" t="s">
        <v>122</v>
      </c>
      <c r="D144" s="768">
        <v>0</v>
      </c>
      <c r="E144" s="725"/>
      <c r="F144" s="725"/>
      <c r="G144" s="725"/>
      <c r="H144" s="884"/>
    </row>
    <row r="145" spans="1:8" ht="16.5" thickBot="1" x14ac:dyDescent="0.3">
      <c r="A145" s="502"/>
      <c r="B145" s="766">
        <v>32010701</v>
      </c>
      <c r="C145" s="767" t="s">
        <v>1534</v>
      </c>
      <c r="D145" s="768">
        <v>505118140</v>
      </c>
      <c r="E145" s="725">
        <v>505118140</v>
      </c>
      <c r="F145" s="725">
        <f>SUM('01 - GOV (4):82 - IRS (3)'!F142)</f>
        <v>352851640</v>
      </c>
      <c r="G145" s="725">
        <f>SUM('01 - GOV (4):82 - IRS (3)'!G142)</f>
        <v>0</v>
      </c>
      <c r="H145" s="884"/>
    </row>
    <row r="146" spans="1:8" ht="16.5" thickBot="1" x14ac:dyDescent="0.3">
      <c r="A146" s="502"/>
      <c r="B146" s="771"/>
      <c r="C146" s="772" t="s">
        <v>1535</v>
      </c>
      <c r="D146" s="726">
        <v>505118140</v>
      </c>
      <c r="E146" s="726">
        <f>SUM(E145)</f>
        <v>505118140</v>
      </c>
      <c r="F146" s="726">
        <f>SUM(F145)</f>
        <v>352851640</v>
      </c>
      <c r="G146" s="726">
        <f>SUM(G145)</f>
        <v>0</v>
      </c>
      <c r="H146" s="885"/>
    </row>
    <row r="147" spans="1:8" ht="15.75" x14ac:dyDescent="0.25">
      <c r="A147" s="502"/>
      <c r="B147" s="773">
        <v>32010800</v>
      </c>
      <c r="C147" s="774" t="s">
        <v>124</v>
      </c>
      <c r="D147" s="768">
        <v>0</v>
      </c>
      <c r="E147" s="725"/>
      <c r="F147" s="725"/>
      <c r="G147" s="725"/>
      <c r="H147" s="884"/>
    </row>
    <row r="148" spans="1:8" ht="16.5" thickBot="1" x14ac:dyDescent="0.3">
      <c r="A148" s="502"/>
      <c r="B148" s="766">
        <v>32010801</v>
      </c>
      <c r="C148" s="767" t="s">
        <v>1536</v>
      </c>
      <c r="D148" s="768">
        <v>10000000</v>
      </c>
      <c r="E148" s="725">
        <v>10000000</v>
      </c>
      <c r="F148" s="725">
        <f>SUM('01 - GOV (4):82 - IRS (3)'!F145)</f>
        <v>0</v>
      </c>
      <c r="G148" s="725">
        <f>SUM('01 - GOV (4):82 - IRS (3)'!G145)</f>
        <v>0</v>
      </c>
      <c r="H148" s="884"/>
    </row>
    <row r="149" spans="1:8" ht="16.5" thickBot="1" x14ac:dyDescent="0.3">
      <c r="A149" s="502"/>
      <c r="B149" s="771"/>
      <c r="C149" s="772" t="s">
        <v>1537</v>
      </c>
      <c r="D149" s="726">
        <v>10000000</v>
      </c>
      <c r="E149" s="726">
        <f>SUM(E148)</f>
        <v>10000000</v>
      </c>
      <c r="F149" s="726">
        <f>SUM(F148)</f>
        <v>0</v>
      </c>
      <c r="G149" s="726">
        <f>SUM(G148)</f>
        <v>0</v>
      </c>
      <c r="H149" s="885"/>
    </row>
    <row r="150" spans="1:8" ht="15.75" x14ac:dyDescent="0.25">
      <c r="A150" s="502"/>
      <c r="B150" s="773">
        <v>32010900</v>
      </c>
      <c r="C150" s="774" t="s">
        <v>126</v>
      </c>
      <c r="D150" s="768"/>
      <c r="E150" s="725"/>
      <c r="F150" s="725"/>
      <c r="G150" s="725"/>
      <c r="H150" s="884"/>
    </row>
    <row r="151" spans="1:8" ht="15.75" x14ac:dyDescent="0.25">
      <c r="A151" s="502"/>
      <c r="B151" s="766">
        <v>32010901</v>
      </c>
      <c r="C151" s="767" t="s">
        <v>1538</v>
      </c>
      <c r="D151" s="768">
        <v>0</v>
      </c>
      <c r="E151" s="725">
        <v>0</v>
      </c>
      <c r="F151" s="725">
        <f>SUM('01 - GOV (4):82 - IRS (3)'!F148)</f>
        <v>500000</v>
      </c>
      <c r="G151" s="725">
        <f>SUM('01 - GOV (4):82 - IRS (3)'!G148)</f>
        <v>0</v>
      </c>
      <c r="H151" s="884"/>
    </row>
    <row r="152" spans="1:8" ht="15.75" x14ac:dyDescent="0.25">
      <c r="A152" s="502"/>
      <c r="B152" s="766">
        <v>32010902</v>
      </c>
      <c r="C152" s="767" t="s">
        <v>1539</v>
      </c>
      <c r="D152" s="768">
        <v>12429910</v>
      </c>
      <c r="E152" s="725">
        <v>12429910</v>
      </c>
      <c r="F152" s="725">
        <f>SUM('01 - GOV (4):82 - IRS (3)'!F149)</f>
        <v>500000</v>
      </c>
      <c r="G152" s="725">
        <f>SUM('01 - GOV (4):82 - IRS (3)'!G149)</f>
        <v>0</v>
      </c>
      <c r="H152" s="884"/>
    </row>
    <row r="153" spans="1:8" s="493" customFormat="1" ht="15.75" x14ac:dyDescent="0.25">
      <c r="A153" s="509"/>
      <c r="B153" s="766">
        <v>32010903</v>
      </c>
      <c r="C153" s="767" t="s">
        <v>1540</v>
      </c>
      <c r="D153" s="768">
        <v>2498047010</v>
      </c>
      <c r="E153" s="725">
        <v>1461000000</v>
      </c>
      <c r="F153" s="725">
        <f>SUM('01 - GOV (4):82 - IRS (3)'!F150)</f>
        <v>2014284070</v>
      </c>
      <c r="G153" s="725">
        <f>SUM('01 - GOV (4):82 - IRS (3)'!G150)</f>
        <v>0</v>
      </c>
      <c r="H153" s="884"/>
    </row>
    <row r="154" spans="1:8" ht="16.5" thickBot="1" x14ac:dyDescent="0.3">
      <c r="A154" s="502"/>
      <c r="B154" s="766">
        <v>32010904</v>
      </c>
      <c r="C154" s="767" t="s">
        <v>1541</v>
      </c>
      <c r="D154" s="768">
        <v>84700000</v>
      </c>
      <c r="E154" s="725">
        <v>64000000</v>
      </c>
      <c r="F154" s="725">
        <f>SUM('01 - GOV (4):82 - IRS (3)'!F151)</f>
        <v>148463000</v>
      </c>
      <c r="G154" s="725">
        <f>SUM('01 - GOV (4):82 - IRS (3)'!G151)</f>
        <v>0</v>
      </c>
      <c r="H154" s="884"/>
    </row>
    <row r="155" spans="1:8" s="493" customFormat="1" ht="16.5" thickBot="1" x14ac:dyDescent="0.3">
      <c r="A155" s="509"/>
      <c r="B155" s="771"/>
      <c r="C155" s="772" t="s">
        <v>1542</v>
      </c>
      <c r="D155" s="726">
        <v>2595176920</v>
      </c>
      <c r="E155" s="726">
        <f>SUM(E151:E154)</f>
        <v>1537429910</v>
      </c>
      <c r="F155" s="726">
        <f>SUM(F151:F154)</f>
        <v>2163747070</v>
      </c>
      <c r="G155" s="726">
        <f>SUM(G151:G154)</f>
        <v>0</v>
      </c>
      <c r="H155" s="885"/>
    </row>
    <row r="156" spans="1:8" s="493" customFormat="1" ht="15.75" x14ac:dyDescent="0.25">
      <c r="A156" s="509"/>
      <c r="B156" s="773">
        <v>32011000</v>
      </c>
      <c r="C156" s="774" t="s">
        <v>128</v>
      </c>
      <c r="D156" s="768">
        <v>0</v>
      </c>
      <c r="E156" s="725"/>
      <c r="F156" s="725"/>
      <c r="G156" s="725"/>
      <c r="H156" s="884"/>
    </row>
    <row r="157" spans="1:8" s="493" customFormat="1" ht="16.5" thickBot="1" x14ac:dyDescent="0.3">
      <c r="A157" s="509"/>
      <c r="B157" s="766">
        <v>32011001</v>
      </c>
      <c r="C157" s="767" t="s">
        <v>128</v>
      </c>
      <c r="D157" s="775">
        <v>3953039990</v>
      </c>
      <c r="E157" s="725">
        <v>4062211460</v>
      </c>
      <c r="F157" s="725">
        <f>SUM('01 - GOV (4):82 - IRS (3)'!F154)</f>
        <v>1400829680</v>
      </c>
      <c r="G157" s="725">
        <f>SUM('01 - GOV (4):82 - IRS (3)'!G154)</f>
        <v>234000000</v>
      </c>
      <c r="H157" s="884" t="s">
        <v>1740</v>
      </c>
    </row>
    <row r="158" spans="1:8" s="493" customFormat="1" ht="16.5" thickBot="1" x14ac:dyDescent="0.3">
      <c r="A158" s="509"/>
      <c r="B158" s="771"/>
      <c r="C158" s="772" t="s">
        <v>1543</v>
      </c>
      <c r="D158" s="726">
        <v>3953039990</v>
      </c>
      <c r="E158" s="726">
        <f>SUM(E157)</f>
        <v>4062211460</v>
      </c>
      <c r="F158" s="726">
        <f t="shared" ref="F158:G158" si="0">SUM(F157)</f>
        <v>1400829680</v>
      </c>
      <c r="G158" s="726">
        <f t="shared" si="0"/>
        <v>234000000</v>
      </c>
      <c r="H158" s="885"/>
    </row>
    <row r="159" spans="1:8" s="493" customFormat="1" ht="15.75" x14ac:dyDescent="0.25">
      <c r="A159" s="509"/>
      <c r="B159" s="773">
        <v>32020100</v>
      </c>
      <c r="C159" s="774" t="s">
        <v>130</v>
      </c>
      <c r="D159" s="768"/>
      <c r="E159" s="725"/>
      <c r="F159" s="725"/>
      <c r="G159" s="725"/>
      <c r="H159" s="884"/>
    </row>
    <row r="160" spans="1:8" ht="15.75" hidden="1" x14ac:dyDescent="0.25">
      <c r="A160" s="502"/>
      <c r="B160" s="766">
        <v>32020101</v>
      </c>
      <c r="C160" s="767" t="s">
        <v>1544</v>
      </c>
      <c r="D160" s="768">
        <v>0</v>
      </c>
      <c r="E160" s="725">
        <v>0</v>
      </c>
      <c r="F160" s="725">
        <v>0</v>
      </c>
      <c r="G160" s="725">
        <v>0</v>
      </c>
      <c r="H160" s="884"/>
    </row>
    <row r="161" spans="1:8" ht="15.75" hidden="1" x14ac:dyDescent="0.25">
      <c r="A161" s="502"/>
      <c r="B161" s="766">
        <v>32020102</v>
      </c>
      <c r="C161" s="767" t="s">
        <v>1545</v>
      </c>
      <c r="D161" s="768">
        <v>0</v>
      </c>
      <c r="E161" s="725"/>
      <c r="F161" s="725">
        <v>0</v>
      </c>
      <c r="G161" s="725">
        <v>0</v>
      </c>
      <c r="H161" s="884"/>
    </row>
    <row r="162" spans="1:8" ht="15.75" hidden="1" x14ac:dyDescent="0.25">
      <c r="A162" s="502"/>
      <c r="B162" s="766">
        <v>32020103</v>
      </c>
      <c r="C162" s="767" t="s">
        <v>1479</v>
      </c>
      <c r="D162" s="768">
        <v>0</v>
      </c>
      <c r="E162" s="725">
        <v>0</v>
      </c>
      <c r="F162" s="725">
        <v>0</v>
      </c>
      <c r="G162" s="725">
        <v>0</v>
      </c>
      <c r="H162" s="884"/>
    </row>
    <row r="163" spans="1:8" s="493" customFormat="1" ht="16.5" thickBot="1" x14ac:dyDescent="0.3">
      <c r="A163" s="509"/>
      <c r="B163" s="766">
        <v>32020104</v>
      </c>
      <c r="C163" s="767" t="s">
        <v>1480</v>
      </c>
      <c r="D163" s="768"/>
      <c r="E163" s="725">
        <v>0</v>
      </c>
      <c r="F163" s="725">
        <f>SUM('01 - GOV (4):82 - IRS (3)'!F160)</f>
        <v>645835000</v>
      </c>
      <c r="G163" s="725">
        <f>SUM('01 - GOV (4):82 - IRS (3)'!G160)</f>
        <v>645835000</v>
      </c>
      <c r="H163" s="884" t="s">
        <v>1762</v>
      </c>
    </row>
    <row r="164" spans="1:8" s="493" customFormat="1" ht="16.5" thickBot="1" x14ac:dyDescent="0.3">
      <c r="A164" s="509"/>
      <c r="B164" s="771"/>
      <c r="C164" s="772" t="s">
        <v>1546</v>
      </c>
      <c r="D164" s="726">
        <v>0</v>
      </c>
      <c r="E164" s="726">
        <f>SUM(E160:E163)</f>
        <v>0</v>
      </c>
      <c r="F164" s="726">
        <f>SUM(F160:F163)</f>
        <v>645835000</v>
      </c>
      <c r="G164" s="726">
        <f>SUM(G160:G163)</f>
        <v>645835000</v>
      </c>
      <c r="H164" s="885"/>
    </row>
    <row r="165" spans="1:8" ht="15.75" x14ac:dyDescent="0.25">
      <c r="A165" s="502"/>
      <c r="B165" s="773">
        <v>32030100</v>
      </c>
      <c r="C165" s="774" t="s">
        <v>132</v>
      </c>
      <c r="D165" s="768">
        <v>0</v>
      </c>
      <c r="E165" s="725"/>
      <c r="F165" s="725"/>
      <c r="G165" s="725"/>
      <c r="H165" s="884"/>
    </row>
    <row r="166" spans="1:8" ht="15.75" x14ac:dyDescent="0.25">
      <c r="A166" s="502"/>
      <c r="B166" s="766">
        <v>32030101</v>
      </c>
      <c r="C166" s="767" t="s">
        <v>1547</v>
      </c>
      <c r="D166" s="768">
        <v>0</v>
      </c>
      <c r="E166" s="725"/>
      <c r="F166" s="725">
        <f>SUM('01 - GOV (4):82 - IRS (3)'!F163)</f>
        <v>16303610</v>
      </c>
      <c r="G166" s="725">
        <f>SUM('01 - GOV (4):82 - IRS (3)'!G163)</f>
        <v>0</v>
      </c>
      <c r="H166" s="884"/>
    </row>
    <row r="167" spans="1:8" ht="15.75" x14ac:dyDescent="0.25">
      <c r="A167" s="502"/>
      <c r="B167" s="766">
        <v>32030102</v>
      </c>
      <c r="C167" s="767" t="s">
        <v>1548</v>
      </c>
      <c r="D167" s="768">
        <v>54500050</v>
      </c>
      <c r="E167" s="725">
        <v>33300000</v>
      </c>
      <c r="F167" s="725">
        <f>SUM('01 - GOV (4):82 - IRS (3)'!F164)</f>
        <v>7049000</v>
      </c>
      <c r="G167" s="725">
        <f>SUM('01 - GOV (4):82 - IRS (3)'!G164)</f>
        <v>0</v>
      </c>
      <c r="H167" s="884"/>
    </row>
    <row r="168" spans="1:8" s="493" customFormat="1" ht="15.75" hidden="1" x14ac:dyDescent="0.25">
      <c r="A168" s="509"/>
      <c r="B168" s="766">
        <v>32030103</v>
      </c>
      <c r="C168" s="767" t="s">
        <v>1549</v>
      </c>
      <c r="D168" s="768">
        <v>0</v>
      </c>
      <c r="E168" s="725"/>
      <c r="F168" s="725">
        <f>SUM('01 - GOV (4):82 - IRS (3)'!F165)</f>
        <v>0</v>
      </c>
      <c r="G168" s="725">
        <f>SUM('01 - GOV (4):82 - IRS (3)'!G165)</f>
        <v>0</v>
      </c>
      <c r="H168" s="884"/>
    </row>
    <row r="169" spans="1:8" s="493" customFormat="1" ht="15.75" hidden="1" x14ac:dyDescent="0.25">
      <c r="A169" s="509"/>
      <c r="B169" s="766">
        <v>32030104</v>
      </c>
      <c r="C169" s="767" t="s">
        <v>1550</v>
      </c>
      <c r="D169" s="768">
        <v>0</v>
      </c>
      <c r="E169" s="725"/>
      <c r="F169" s="725">
        <f>SUM('01 - GOV (4):82 - IRS (3)'!F166)</f>
        <v>0</v>
      </c>
      <c r="G169" s="725">
        <f>SUM('01 - GOV (4):82 - IRS (3)'!G166)</f>
        <v>0</v>
      </c>
      <c r="H169" s="884"/>
    </row>
    <row r="170" spans="1:8" ht="15.75" hidden="1" x14ac:dyDescent="0.25">
      <c r="A170" s="502"/>
      <c r="B170" s="766">
        <v>32030105</v>
      </c>
      <c r="C170" s="767" t="s">
        <v>1551</v>
      </c>
      <c r="D170" s="768">
        <v>0</v>
      </c>
      <c r="E170" s="725"/>
      <c r="F170" s="725">
        <f>SUM('01 - GOV (4):82 - IRS (3)'!F167)</f>
        <v>0</v>
      </c>
      <c r="G170" s="725">
        <f>SUM('01 - GOV (4):82 - IRS (3)'!G167)</f>
        <v>0</v>
      </c>
      <c r="H170" s="884"/>
    </row>
    <row r="171" spans="1:8" ht="15.75" x14ac:dyDescent="0.25">
      <c r="A171" s="502"/>
      <c r="B171" s="766">
        <v>32030109</v>
      </c>
      <c r="C171" s="767" t="s">
        <v>1552</v>
      </c>
      <c r="D171" s="768">
        <v>0</v>
      </c>
      <c r="E171" s="725">
        <v>1213706870</v>
      </c>
      <c r="F171" s="725">
        <f>SUM('01 - GOV (4):82 - IRS (3)'!F168)</f>
        <v>3349151680</v>
      </c>
      <c r="G171" s="725">
        <f>SUM('01 - GOV (4):82 - IRS (3)'!G168)</f>
        <v>400000000</v>
      </c>
      <c r="H171" s="884" t="s">
        <v>1763</v>
      </c>
    </row>
    <row r="172" spans="1:8" s="493" customFormat="1" ht="16.5" thickBot="1" x14ac:dyDescent="0.3">
      <c r="A172" s="509"/>
      <c r="B172" s="769">
        <v>32030110</v>
      </c>
      <c r="C172" s="770" t="s">
        <v>1553</v>
      </c>
      <c r="D172" s="768">
        <v>1431175300</v>
      </c>
      <c r="E172" s="725"/>
      <c r="F172" s="725">
        <f>SUM('01 - GOV (4):82 - IRS (3)'!F169)</f>
        <v>0</v>
      </c>
      <c r="G172" s="725">
        <f>SUM('01 - GOV (4):82 - IRS (3)'!G169)</f>
        <v>0</v>
      </c>
      <c r="H172" s="884"/>
    </row>
    <row r="173" spans="1:8" ht="16.5" thickBot="1" x14ac:dyDescent="0.3">
      <c r="A173" s="502"/>
      <c r="B173" s="771"/>
      <c r="C173" s="772" t="s">
        <v>1554</v>
      </c>
      <c r="D173" s="726">
        <f>SUM(D166:D172)</f>
        <v>1485675350</v>
      </c>
      <c r="E173" s="726">
        <f>SUM(E166:E172)</f>
        <v>1247006870</v>
      </c>
      <c r="F173" s="726">
        <f>SUM(F166:F172)</f>
        <v>3372504290</v>
      </c>
      <c r="G173" s="726">
        <f>SUM(G166:G172)</f>
        <v>400000000</v>
      </c>
      <c r="H173" s="885"/>
    </row>
    <row r="174" spans="1:8" ht="16.5" thickBot="1" x14ac:dyDescent="0.3">
      <c r="A174" s="502"/>
      <c r="B174" s="779"/>
      <c r="C174" s="772" t="s">
        <v>1415</v>
      </c>
      <c r="D174" s="726">
        <f>D173+D164+D158+D155+D149+D146+D143+D131+D110+D120+D103+D86+D80+D75+D69+D65+D53+D50+D47+D44+D56</f>
        <v>61880694960</v>
      </c>
      <c r="E174" s="726">
        <f>E173+E164+E158+E155+E149+E146+E143+E131+E110+E120+E103+E86+E80+E75+E69+E65+E53+E50+E47+E44+E56</f>
        <v>40628190040</v>
      </c>
      <c r="F174" s="726">
        <f>F173+F164+F158+F155+F149+F146+F143+F131+F110+F120+F103+F86+F80+F75+F69+F65+F53+F50+F47+F44+F56</f>
        <v>59234768500</v>
      </c>
      <c r="G174" s="726">
        <f>G173+G164+G158+G155+G149+G146+G143+G131+G110+G120+G103+G86+G80+G75+G69+G65+G53+G50+G47+G44+G56</f>
        <v>5241609520</v>
      </c>
      <c r="H174" s="885"/>
    </row>
    <row r="175" spans="1:8" x14ac:dyDescent="0.25">
      <c r="D175" s="486" t="b">
        <f>D174='SECTOR (3)'!D23</f>
        <v>1</v>
      </c>
      <c r="E175" s="486" t="b">
        <f>E174='SECTOR (3)'!E23</f>
        <v>1</v>
      </c>
      <c r="F175" s="486" t="b">
        <f>F174='SECTOR (3)'!F23</f>
        <v>1</v>
      </c>
      <c r="G175" s="486" t="b">
        <f>G174='SECTOR (3)'!G23</f>
        <v>1</v>
      </c>
    </row>
    <row r="178" spans="6:7" x14ac:dyDescent="0.25">
      <c r="F178" s="731"/>
      <c r="G178" s="731"/>
    </row>
    <row r="179" spans="6:7" x14ac:dyDescent="0.25">
      <c r="F179" s="731"/>
      <c r="G179" s="731"/>
    </row>
  </sheetData>
  <mergeCells count="10">
    <mergeCell ref="G4:G5"/>
    <mergeCell ref="H4:H5"/>
    <mergeCell ref="B1:H1"/>
    <mergeCell ref="B2:H2"/>
    <mergeCell ref="G3:H3"/>
    <mergeCell ref="B4:B6"/>
    <mergeCell ref="C4:C6"/>
    <mergeCell ref="D4:D5"/>
    <mergeCell ref="E4:E5"/>
    <mergeCell ref="F4:F5"/>
  </mergeCells>
  <phoneticPr fontId="53" type="noConversion"/>
  <pageMargins left="0.98" right="0.3" top="0.59" bottom="0.36" header="0.17" footer="0.17"/>
  <pageSetup paperSize="9" scale="49" fitToWidth="0" fitToHeight="0" orientation="portrait" r:id="rId1"/>
  <headerFooter>
    <oddFooter>&amp;C&amp;"Rockwell,Bold"&amp;14&amp;P</oddFooter>
  </headerFooter>
  <rowBreaks count="1" manualBreakCount="1">
    <brk id="131" min="1" max="7" man="1"/>
  </rowBreak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2:G42"/>
  <sheetViews>
    <sheetView view="pageBreakPreview" zoomScale="86" zoomScaleNormal="100" zoomScaleSheetLayoutView="86" workbookViewId="0">
      <selection activeCell="K120" sqref="K120"/>
    </sheetView>
  </sheetViews>
  <sheetFormatPr defaultRowHeight="15" x14ac:dyDescent="0.25"/>
  <cols>
    <col min="1" max="1" width="16.42578125" style="136" customWidth="1"/>
    <col min="2" max="2" width="43.42578125" style="136" customWidth="1"/>
    <col min="3" max="5" width="20.5703125" style="136" customWidth="1"/>
    <col min="6" max="6" width="20.85546875" style="136" customWidth="1"/>
    <col min="7" max="7" width="2.140625" style="136" bestFit="1" customWidth="1"/>
    <col min="8" max="16384" width="9.140625" style="136"/>
  </cols>
  <sheetData>
    <row r="2" spans="1:6" ht="36" x14ac:dyDescent="0.55000000000000004">
      <c r="A2" s="1043" t="s">
        <v>0</v>
      </c>
      <c r="B2" s="1043"/>
      <c r="C2" s="1043"/>
      <c r="D2" s="1043"/>
      <c r="E2" s="1043"/>
    </row>
    <row r="3" spans="1:6" ht="31.5" x14ac:dyDescent="0.5">
      <c r="A3" s="1044" t="s">
        <v>1</v>
      </c>
      <c r="B3" s="1044"/>
      <c r="C3" s="1044"/>
      <c r="D3" s="1044"/>
      <c r="E3" s="1044"/>
    </row>
    <row r="4" spans="1:6" x14ac:dyDescent="0.25">
      <c r="A4" s="1045"/>
      <c r="B4" s="1045"/>
      <c r="C4" s="1045"/>
      <c r="D4" s="1045"/>
      <c r="E4" s="1045"/>
    </row>
    <row r="5" spans="1:6" x14ac:dyDescent="0.25">
      <c r="A5" s="1045"/>
      <c r="B5" s="1045"/>
      <c r="C5" s="1045"/>
      <c r="D5" s="1045"/>
      <c r="E5" s="1045"/>
    </row>
    <row r="6" spans="1:6" ht="31.5" x14ac:dyDescent="0.25">
      <c r="A6" s="1046" t="s">
        <v>1555</v>
      </c>
      <c r="B6" s="1046"/>
      <c r="C6" s="1046"/>
      <c r="D6" s="1046"/>
      <c r="E6" s="1046"/>
    </row>
    <row r="7" spans="1:6" ht="15.75" thickBot="1" x14ac:dyDescent="0.3">
      <c r="A7" s="780"/>
      <c r="B7" s="780"/>
      <c r="C7" s="780"/>
      <c r="D7" s="780"/>
      <c r="E7" s="780"/>
    </row>
    <row r="8" spans="1:6" ht="15" customHeight="1" x14ac:dyDescent="0.25">
      <c r="A8" s="1039" t="s">
        <v>1556</v>
      </c>
      <c r="B8" s="1041" t="s">
        <v>1557</v>
      </c>
      <c r="C8" s="1036" t="s">
        <v>4</v>
      </c>
      <c r="D8" s="1036" t="s">
        <v>207</v>
      </c>
      <c r="E8" s="1036" t="s">
        <v>1701</v>
      </c>
      <c r="F8" s="1036" t="s">
        <v>1719</v>
      </c>
    </row>
    <row r="9" spans="1:6" ht="15.75" customHeight="1" thickBot="1" x14ac:dyDescent="0.3">
      <c r="A9" s="1040"/>
      <c r="B9" s="1042"/>
      <c r="C9" s="1037"/>
      <c r="D9" s="1037"/>
      <c r="E9" s="1037"/>
      <c r="F9" s="1037"/>
    </row>
    <row r="10" spans="1:6" ht="15.75" thickBot="1" x14ac:dyDescent="0.3">
      <c r="A10" s="781"/>
      <c r="B10" s="781"/>
      <c r="C10" s="781" t="s">
        <v>5</v>
      </c>
      <c r="D10" s="781" t="s">
        <v>5</v>
      </c>
      <c r="E10" s="781" t="s">
        <v>5</v>
      </c>
      <c r="F10" s="781" t="s">
        <v>5</v>
      </c>
    </row>
    <row r="11" spans="1:6" x14ac:dyDescent="0.25">
      <c r="A11" s="782">
        <v>701000</v>
      </c>
      <c r="B11" s="783" t="s">
        <v>151</v>
      </c>
      <c r="C11" s="784">
        <f>'Capital Functions Details'!C36</f>
        <v>8522817120</v>
      </c>
      <c r="D11" s="784">
        <f>'Capital Functions Details'!D36</f>
        <v>5729574450</v>
      </c>
      <c r="E11" s="784">
        <f>'Capital Functions Details'!E36</f>
        <v>5455543120</v>
      </c>
      <c r="F11" s="784">
        <f>'Capital Functions Details'!F36</f>
        <v>60493320</v>
      </c>
    </row>
    <row r="12" spans="1:6" x14ac:dyDescent="0.25">
      <c r="A12" s="785">
        <v>703000</v>
      </c>
      <c r="B12" s="786" t="s">
        <v>152</v>
      </c>
      <c r="C12" s="787">
        <f>'Capital Functions Details'!C46</f>
        <v>1710394740</v>
      </c>
      <c r="D12" s="787">
        <f>'Capital Functions Details'!D46</f>
        <v>345755460</v>
      </c>
      <c r="E12" s="787">
        <f>'Capital Functions Details'!E46</f>
        <v>405210330</v>
      </c>
      <c r="F12" s="787">
        <f>'Capital Functions Details'!F46</f>
        <v>0</v>
      </c>
    </row>
    <row r="13" spans="1:6" x14ac:dyDescent="0.25">
      <c r="A13" s="785">
        <v>704000</v>
      </c>
      <c r="B13" s="786" t="s">
        <v>153</v>
      </c>
      <c r="C13" s="787">
        <f>'Capital Functions Details'!C66</f>
        <v>35572294610</v>
      </c>
      <c r="D13" s="787">
        <f>'Capital Functions Details'!D66</f>
        <v>20771240170</v>
      </c>
      <c r="E13" s="787">
        <f>'Capital Functions Details'!E66</f>
        <v>28223109250</v>
      </c>
      <c r="F13" s="787">
        <f>'Capital Functions Details'!F66</f>
        <v>3577016200</v>
      </c>
    </row>
    <row r="14" spans="1:6" x14ac:dyDescent="0.25">
      <c r="A14" s="785">
        <v>705000</v>
      </c>
      <c r="B14" s="786" t="s">
        <v>154</v>
      </c>
      <c r="C14" s="787">
        <f>'Capital Functions Details'!C71</f>
        <v>1093456040</v>
      </c>
      <c r="D14" s="787">
        <f>'Capital Functions Details'!D71</f>
        <v>696308900</v>
      </c>
      <c r="E14" s="787">
        <f>'Capital Functions Details'!E71</f>
        <v>518051000</v>
      </c>
      <c r="F14" s="787">
        <f>'Capital Functions Details'!F71</f>
        <v>0</v>
      </c>
    </row>
    <row r="15" spans="1:6" x14ac:dyDescent="0.25">
      <c r="A15" s="785">
        <v>706000</v>
      </c>
      <c r="B15" s="786" t="s">
        <v>155</v>
      </c>
      <c r="C15" s="787">
        <f>'Capital Functions Details'!C79</f>
        <v>4081491770</v>
      </c>
      <c r="D15" s="787">
        <f>'Capital Functions Details'!D79</f>
        <v>3771453980</v>
      </c>
      <c r="E15" s="787">
        <f>'Capital Functions Details'!E79</f>
        <v>2703165910</v>
      </c>
      <c r="F15" s="787">
        <f>'Capital Functions Details'!F79</f>
        <v>1062000000</v>
      </c>
    </row>
    <row r="16" spans="1:6" x14ac:dyDescent="0.25">
      <c r="A16" s="785">
        <v>707000</v>
      </c>
      <c r="B16" s="786" t="s">
        <v>156</v>
      </c>
      <c r="C16" s="787">
        <f>'Capital Functions Details'!C86</f>
        <v>4311456450</v>
      </c>
      <c r="D16" s="787">
        <f>'Capital Functions Details'!D86</f>
        <v>3778302220</v>
      </c>
      <c r="E16" s="787">
        <f>'Capital Functions Details'!E86</f>
        <v>10647909910</v>
      </c>
      <c r="F16" s="787">
        <f>'Capital Functions Details'!F86</f>
        <v>0</v>
      </c>
    </row>
    <row r="17" spans="1:6" x14ac:dyDescent="0.25">
      <c r="A17" s="785">
        <v>708000</v>
      </c>
      <c r="B17" s="786" t="s">
        <v>157</v>
      </c>
      <c r="C17" s="787">
        <f>'Capital Functions Details'!C93</f>
        <v>0</v>
      </c>
      <c r="D17" s="787">
        <f>'Capital Functions Details'!D93</f>
        <v>0</v>
      </c>
      <c r="E17" s="787">
        <f>'Capital Functions Details'!E93</f>
        <v>52600550</v>
      </c>
      <c r="F17" s="787">
        <f>'Capital Functions Details'!F93</f>
        <v>0</v>
      </c>
    </row>
    <row r="18" spans="1:6" x14ac:dyDescent="0.25">
      <c r="A18" s="785">
        <v>709000</v>
      </c>
      <c r="B18" s="786" t="s">
        <v>158</v>
      </c>
      <c r="C18" s="787">
        <f>'Capital Functions Details'!C112</f>
        <v>6517725540</v>
      </c>
      <c r="D18" s="787">
        <f>'Capital Functions Details'!D112</f>
        <v>5532954860</v>
      </c>
      <c r="E18" s="787">
        <f>'Capital Functions Details'!E112</f>
        <v>10711328430</v>
      </c>
      <c r="F18" s="787">
        <f>'Capital Functions Details'!F112</f>
        <v>62200000</v>
      </c>
    </row>
    <row r="19" spans="1:6" ht="15.75" thickBot="1" x14ac:dyDescent="0.3">
      <c r="A19" s="788">
        <v>710000</v>
      </c>
      <c r="B19" s="789" t="s">
        <v>159</v>
      </c>
      <c r="C19" s="790">
        <f>'Capital Functions Details'!C118</f>
        <v>71058690</v>
      </c>
      <c r="D19" s="790">
        <f>'Capital Functions Details'!D118</f>
        <v>2600000</v>
      </c>
      <c r="E19" s="790">
        <f>'Capital Functions Details'!E118</f>
        <v>517850000</v>
      </c>
      <c r="F19" s="790">
        <f>'Capital Functions Details'!F118</f>
        <v>479900000</v>
      </c>
    </row>
    <row r="20" spans="1:6" ht="15.75" thickBot="1" x14ac:dyDescent="0.3">
      <c r="A20" s="791"/>
      <c r="B20" s="792"/>
      <c r="C20" s="793">
        <f>SUM(C11:C19)</f>
        <v>61880694960</v>
      </c>
      <c r="D20" s="793">
        <f>SUM(D11:D19)</f>
        <v>40628190040</v>
      </c>
      <c r="E20" s="793">
        <f>SUM(E11:E19)</f>
        <v>59234768500</v>
      </c>
      <c r="F20" s="793">
        <f>SUM(F11:F19)</f>
        <v>5241609520</v>
      </c>
    </row>
    <row r="22" spans="1:6" x14ac:dyDescent="0.25">
      <c r="D22" s="794"/>
    </row>
    <row r="23" spans="1:6" x14ac:dyDescent="0.25">
      <c r="D23" s="794"/>
    </row>
    <row r="42" spans="7:7" x14ac:dyDescent="0.25">
      <c r="G42" s="795" t="s">
        <v>1558</v>
      </c>
    </row>
  </sheetData>
  <mergeCells count="11">
    <mergeCell ref="A2:E2"/>
    <mergeCell ref="A3:E3"/>
    <mergeCell ref="A4:E4"/>
    <mergeCell ref="A5:E5"/>
    <mergeCell ref="A6:E6"/>
    <mergeCell ref="F8:F9"/>
    <mergeCell ref="A8:A9"/>
    <mergeCell ref="B8:B9"/>
    <mergeCell ref="C8:C9"/>
    <mergeCell ref="D8:D9"/>
    <mergeCell ref="E8:E9"/>
  </mergeCells>
  <pageMargins left="0.7" right="0.7" top="0.75" bottom="0.75" header="0.3" footer="0.3"/>
  <pageSetup scale="63" orientation="portrait" r:id="rId1"/>
  <headerFooter>
    <oddFooter>&amp;C&amp;"-,Bold"&amp;14&amp;P</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2:G121"/>
  <sheetViews>
    <sheetView view="pageBreakPreview" zoomScale="73" zoomScaleNormal="100" zoomScaleSheetLayoutView="73" workbookViewId="0">
      <selection activeCell="K120" sqref="K120"/>
    </sheetView>
  </sheetViews>
  <sheetFormatPr defaultRowHeight="15" x14ac:dyDescent="0.25"/>
  <cols>
    <col min="1" max="1" width="15.42578125" style="136" bestFit="1" customWidth="1"/>
    <col min="2" max="2" width="69.42578125" style="136" customWidth="1"/>
    <col min="3" max="5" width="21.5703125" style="136" customWidth="1"/>
    <col min="6" max="6" width="20.85546875" style="136" customWidth="1"/>
    <col min="7" max="7" width="17" style="136" bestFit="1" customWidth="1"/>
    <col min="8" max="16384" width="9.140625" style="136"/>
  </cols>
  <sheetData>
    <row r="2" spans="1:7" ht="36" x14ac:dyDescent="0.55000000000000004">
      <c r="A2" s="951" t="s">
        <v>0</v>
      </c>
      <c r="B2" s="951"/>
      <c r="C2" s="951"/>
      <c r="D2" s="951"/>
      <c r="E2" s="951"/>
      <c r="F2" s="951"/>
    </row>
    <row r="3" spans="1:7" ht="31.5" x14ac:dyDescent="0.5">
      <c r="A3" s="952" t="s">
        <v>1</v>
      </c>
      <c r="B3" s="952"/>
      <c r="C3" s="952"/>
      <c r="D3" s="952"/>
      <c r="E3" s="952"/>
      <c r="F3" s="952"/>
    </row>
    <row r="4" spans="1:7" x14ac:dyDescent="0.25">
      <c r="A4" s="953"/>
      <c r="B4" s="953"/>
      <c r="C4" s="953"/>
      <c r="D4" s="953"/>
      <c r="E4" s="953"/>
      <c r="F4" s="953"/>
    </row>
    <row r="5" spans="1:7" x14ac:dyDescent="0.25">
      <c r="A5" s="954"/>
      <c r="B5" s="954"/>
      <c r="C5" s="954"/>
      <c r="D5" s="954"/>
      <c r="E5" s="954"/>
      <c r="F5" s="954"/>
    </row>
    <row r="6" spans="1:7" ht="31.5" x14ac:dyDescent="0.25">
      <c r="A6" s="985" t="s">
        <v>1559</v>
      </c>
      <c r="B6" s="985"/>
      <c r="C6" s="985"/>
      <c r="D6" s="985"/>
      <c r="E6" s="985"/>
      <c r="F6" s="985"/>
    </row>
    <row r="7" spans="1:7" ht="15.75" thickBot="1" x14ac:dyDescent="0.3">
      <c r="A7" s="137"/>
      <c r="B7" s="137"/>
      <c r="C7" s="137"/>
      <c r="D7" s="137"/>
      <c r="E7" s="137"/>
    </row>
    <row r="8" spans="1:7" ht="15" customHeight="1" x14ac:dyDescent="0.25">
      <c r="A8" s="976" t="s">
        <v>1560</v>
      </c>
      <c r="B8" s="970" t="s">
        <v>210</v>
      </c>
      <c r="C8" s="1036" t="s">
        <v>4</v>
      </c>
      <c r="D8" s="1036" t="s">
        <v>207</v>
      </c>
      <c r="E8" s="1036" t="s">
        <v>1701</v>
      </c>
      <c r="F8" s="1036" t="s">
        <v>1719</v>
      </c>
    </row>
    <row r="9" spans="1:7" ht="15.75" customHeight="1" thickBot="1" x14ac:dyDescent="0.3">
      <c r="A9" s="977"/>
      <c r="B9" s="1047"/>
      <c r="C9" s="1037"/>
      <c r="D9" s="1037"/>
      <c r="E9" s="1037"/>
      <c r="F9" s="1037"/>
    </row>
    <row r="10" spans="1:7" ht="15.75" thickBot="1" x14ac:dyDescent="0.3">
      <c r="A10" s="283"/>
      <c r="B10" s="971"/>
      <c r="C10" s="796" t="s">
        <v>5</v>
      </c>
      <c r="D10" s="796" t="s">
        <v>5</v>
      </c>
      <c r="E10" s="796" t="s">
        <v>5</v>
      </c>
      <c r="F10" s="796" t="s">
        <v>5</v>
      </c>
    </row>
    <row r="11" spans="1:7" x14ac:dyDescent="0.25">
      <c r="A11" s="797">
        <v>701000</v>
      </c>
      <c r="B11" s="302" t="s">
        <v>151</v>
      </c>
      <c r="C11" s="302"/>
      <c r="D11" s="302"/>
      <c r="E11" s="302"/>
      <c r="F11" s="302"/>
    </row>
    <row r="12" spans="1:7" x14ac:dyDescent="0.25">
      <c r="A12" s="798" t="s">
        <v>213</v>
      </c>
      <c r="B12" s="289" t="s">
        <v>214</v>
      </c>
      <c r="C12" s="288">
        <f>INDEX('Capital Summary'!C$9:C$123,MATCH('Capital Functions Details'!$B12,'Capital Summary'!$B$9:$B$123,0))</f>
        <v>3516420000</v>
      </c>
      <c r="D12" s="288">
        <f>INDEX('Capital Summary'!D$9:D$123,MATCH('Capital Functions Details'!$B12,'Capital Summary'!$B$9:$B$123,0))</f>
        <v>1701845000</v>
      </c>
      <c r="E12" s="288">
        <f>INDEX('Capital Summary'!E$9:E$123,MATCH('Capital Functions Details'!$B12,'Capital Summary'!$B$9:$B$123,0))</f>
        <v>750000000</v>
      </c>
      <c r="F12" s="288">
        <f>INDEX('Capital Summary'!F$9:F$123,MATCH('Capital Functions Details'!$B12,'Capital Summary'!$B$9:$B$123,0))</f>
        <v>0</v>
      </c>
      <c r="G12" s="251"/>
    </row>
    <row r="13" spans="1:7" x14ac:dyDescent="0.25">
      <c r="A13" s="798" t="s">
        <v>258</v>
      </c>
      <c r="B13" s="289" t="s">
        <v>259</v>
      </c>
      <c r="C13" s="288">
        <f>INDEX('Capital Summary'!C$9:C$123,MATCH('Capital Functions Details'!$B13,'Capital Summary'!$B$9:$B$123,0))</f>
        <v>13600000</v>
      </c>
      <c r="D13" s="288">
        <f>INDEX('Capital Summary'!D$9:D$123,MATCH('Capital Functions Details'!$B13,'Capital Summary'!$B$9:$B$123,0))</f>
        <v>0</v>
      </c>
      <c r="E13" s="288">
        <f>INDEX('Capital Summary'!E$9:E$123,MATCH('Capital Functions Details'!$B13,'Capital Summary'!$B$9:$B$123,0))</f>
        <v>17345000</v>
      </c>
      <c r="F13" s="288">
        <f>INDEX('Capital Summary'!F$9:F$123,MATCH('Capital Functions Details'!$B13,'Capital Summary'!$B$9:$B$123,0))</f>
        <v>0</v>
      </c>
      <c r="G13" s="251"/>
    </row>
    <row r="14" spans="1:7" x14ac:dyDescent="0.25">
      <c r="A14" s="798" t="s">
        <v>217</v>
      </c>
      <c r="B14" s="289" t="s">
        <v>218</v>
      </c>
      <c r="C14" s="288">
        <f>INDEX('Capital Summary'!C$9:C$123,MATCH('Capital Functions Details'!$B14,'Capital Summary'!$B$9:$B$123,0))</f>
        <v>0</v>
      </c>
      <c r="D14" s="288">
        <f>INDEX('Capital Summary'!D$9:D$123,MATCH('Capital Functions Details'!$B14,'Capital Summary'!$B$9:$B$123,0))</f>
        <v>87750000</v>
      </c>
      <c r="E14" s="288">
        <f>INDEX('Capital Summary'!E$9:E$123,MATCH('Capital Functions Details'!$B14,'Capital Summary'!$B$9:$B$123,0))</f>
        <v>0</v>
      </c>
      <c r="F14" s="288">
        <f>INDEX('Capital Summary'!F$9:F$123,MATCH('Capital Functions Details'!$B14,'Capital Summary'!$B$9:$B$123,0))</f>
        <v>0</v>
      </c>
      <c r="G14" s="251"/>
    </row>
    <row r="15" spans="1:7" x14ac:dyDescent="0.25">
      <c r="A15" s="798" t="s">
        <v>215</v>
      </c>
      <c r="B15" s="289" t="s">
        <v>216</v>
      </c>
      <c r="C15" s="288">
        <f>INDEX('Capital Summary'!C$9:C$123,MATCH('Capital Functions Details'!$B15,'Capital Summary'!$B$9:$B$123,0))</f>
        <v>19000000</v>
      </c>
      <c r="D15" s="288">
        <f>INDEX('Capital Summary'!D$9:D$123,MATCH('Capital Functions Details'!$B15,'Capital Summary'!$B$9:$B$123,0))</f>
        <v>1500000</v>
      </c>
      <c r="E15" s="288">
        <f>INDEX('Capital Summary'!E$9:E$123,MATCH('Capital Functions Details'!$B15,'Capital Summary'!$B$9:$B$123,0))</f>
        <v>10000000</v>
      </c>
      <c r="F15" s="288">
        <f>INDEX('Capital Summary'!F$9:F$123,MATCH('Capital Functions Details'!$B15,'Capital Summary'!$B$9:$B$123,0))</f>
        <v>0</v>
      </c>
      <c r="G15" s="251"/>
    </row>
    <row r="16" spans="1:7" x14ac:dyDescent="0.25">
      <c r="A16" s="798" t="s">
        <v>219</v>
      </c>
      <c r="B16" s="289" t="s">
        <v>220</v>
      </c>
      <c r="C16" s="288">
        <f>INDEX('Capital Summary'!C$9:C$123,MATCH('Capital Functions Details'!$B16,'Capital Summary'!$B$9:$B$123,0))</f>
        <v>559482590</v>
      </c>
      <c r="D16" s="288">
        <f>INDEX('Capital Summary'!D$9:D$123,MATCH('Capital Functions Details'!$B16,'Capital Summary'!$B$9:$B$123,0))</f>
        <v>109896520</v>
      </c>
      <c r="E16" s="288">
        <f>INDEX('Capital Summary'!E$9:E$123,MATCH('Capital Functions Details'!$B16,'Capital Summary'!$B$9:$B$123,0))</f>
        <v>250000000</v>
      </c>
      <c r="F16" s="288">
        <f>INDEX('Capital Summary'!F$9:F$123,MATCH('Capital Functions Details'!$B16,'Capital Summary'!$B$9:$B$123,0))</f>
        <v>0</v>
      </c>
      <c r="G16" s="251"/>
    </row>
    <row r="17" spans="1:7" x14ac:dyDescent="0.25">
      <c r="A17" s="798" t="s">
        <v>221</v>
      </c>
      <c r="B17" s="289" t="s">
        <v>222</v>
      </c>
      <c r="C17" s="288">
        <f>INDEX('Capital Summary'!C$9:C$123,MATCH('Capital Functions Details'!$B17,'Capital Summary'!$B$9:$B$123,0))</f>
        <v>5000000</v>
      </c>
      <c r="D17" s="288">
        <f>INDEX('Capital Summary'!D$9:D$123,MATCH('Capital Functions Details'!$B17,'Capital Summary'!$B$9:$B$123,0))</f>
        <v>1000000</v>
      </c>
      <c r="E17" s="288">
        <f>INDEX('Capital Summary'!E$9:E$123,MATCH('Capital Functions Details'!$B17,'Capital Summary'!$B$9:$B$123,0))</f>
        <v>19700000</v>
      </c>
      <c r="F17" s="288">
        <f>INDEX('Capital Summary'!F$9:F$123,MATCH('Capital Functions Details'!$B17,'Capital Summary'!$B$9:$B$123,0))</f>
        <v>0</v>
      </c>
      <c r="G17" s="251"/>
    </row>
    <row r="18" spans="1:7" x14ac:dyDescent="0.25">
      <c r="A18" s="798" t="s">
        <v>227</v>
      </c>
      <c r="B18" s="289" t="s">
        <v>228</v>
      </c>
      <c r="C18" s="288">
        <f>INDEX('Capital Summary'!C$9:C$123,MATCH('Capital Functions Details'!$B18,'Capital Summary'!$B$9:$B$123,0))</f>
        <v>320300000</v>
      </c>
      <c r="D18" s="288">
        <f>INDEX('Capital Summary'!D$9:D$123,MATCH('Capital Functions Details'!$B18,'Capital Summary'!$B$9:$B$123,0))</f>
        <v>0</v>
      </c>
      <c r="E18" s="288">
        <f>INDEX('Capital Summary'!E$9:E$123,MATCH('Capital Functions Details'!$B18,'Capital Summary'!$B$9:$B$123,0))</f>
        <v>141250000</v>
      </c>
      <c r="F18" s="288">
        <f>INDEX('Capital Summary'!F$9:F$123,MATCH('Capital Functions Details'!$B18,'Capital Summary'!$B$9:$B$123,0))</f>
        <v>0</v>
      </c>
      <c r="G18" s="251"/>
    </row>
    <row r="19" spans="1:7" x14ac:dyDescent="0.25">
      <c r="A19" s="798" t="s">
        <v>223</v>
      </c>
      <c r="B19" s="289" t="s">
        <v>224</v>
      </c>
      <c r="C19" s="288">
        <f>INDEX('Capital Summary'!C$9:C$123,MATCH('Capital Functions Details'!$B19,'Capital Summary'!$B$9:$B$123,0))</f>
        <v>7354570</v>
      </c>
      <c r="D19" s="288">
        <f>INDEX('Capital Summary'!D$9:D$123,MATCH('Capital Functions Details'!$B19,'Capital Summary'!$B$9:$B$123,0))</f>
        <v>2354570</v>
      </c>
      <c r="E19" s="288">
        <f>INDEX('Capital Summary'!E$9:E$123,MATCH('Capital Functions Details'!$B19,'Capital Summary'!$B$9:$B$123,0))</f>
        <v>9594570</v>
      </c>
      <c r="F19" s="288">
        <f>INDEX('Capital Summary'!F$9:F$123,MATCH('Capital Functions Details'!$B19,'Capital Summary'!$B$9:$B$123,0))</f>
        <v>0</v>
      </c>
      <c r="G19" s="251"/>
    </row>
    <row r="20" spans="1:7" x14ac:dyDescent="0.25">
      <c r="A20" s="798" t="s">
        <v>225</v>
      </c>
      <c r="B20" s="289" t="s">
        <v>226</v>
      </c>
      <c r="C20" s="288">
        <f>INDEX('Capital Summary'!C$9:C$123,MATCH('Capital Functions Details'!$B20,'Capital Summary'!$B$9:$B$123,0))</f>
        <v>7354570</v>
      </c>
      <c r="D20" s="288">
        <f>INDEX('Capital Summary'!D$9:D$123,MATCH('Capital Functions Details'!$B20,'Capital Summary'!$B$9:$B$123,0))</f>
        <v>0</v>
      </c>
      <c r="E20" s="288">
        <f>INDEX('Capital Summary'!E$9:E$123,MATCH('Capital Functions Details'!$B20,'Capital Summary'!$B$9:$B$123,0))</f>
        <v>13000000</v>
      </c>
      <c r="F20" s="288">
        <f>INDEX('Capital Summary'!F$9:F$123,MATCH('Capital Functions Details'!$B20,'Capital Summary'!$B$9:$B$123,0))</f>
        <v>0</v>
      </c>
      <c r="G20" s="251"/>
    </row>
    <row r="21" spans="1:7" x14ac:dyDescent="0.25">
      <c r="A21" s="798" t="s">
        <v>229</v>
      </c>
      <c r="B21" s="289" t="s">
        <v>230</v>
      </c>
      <c r="C21" s="288">
        <f>INDEX('Capital Summary'!C$9:C$123,MATCH('Capital Functions Details'!$B21,'Capital Summary'!$B$9:$B$123,0))</f>
        <v>0</v>
      </c>
      <c r="D21" s="288">
        <f>INDEX('Capital Summary'!D$9:D$123,MATCH('Capital Functions Details'!$B21,'Capital Summary'!$B$9:$B$123,0))</f>
        <v>0</v>
      </c>
      <c r="E21" s="288">
        <f>INDEX('Capital Summary'!E$9:E$123,MATCH('Capital Functions Details'!$B21,'Capital Summary'!$B$9:$B$123,0))</f>
        <v>30469000</v>
      </c>
      <c r="F21" s="288">
        <f>INDEX('Capital Summary'!F$9:F$123,MATCH('Capital Functions Details'!$B21,'Capital Summary'!$B$9:$B$123,0))</f>
        <v>0</v>
      </c>
      <c r="G21" s="251"/>
    </row>
    <row r="22" spans="1:7" x14ac:dyDescent="0.25">
      <c r="A22" s="798" t="s">
        <v>231</v>
      </c>
      <c r="B22" s="289" t="s">
        <v>232</v>
      </c>
      <c r="C22" s="288">
        <f>INDEX('Capital Summary'!C$9:C$123,MATCH('Capital Functions Details'!$B22,'Capital Summary'!$B$9:$B$123,0))</f>
        <v>5000000</v>
      </c>
      <c r="D22" s="288">
        <f>INDEX('Capital Summary'!D$9:D$123,MATCH('Capital Functions Details'!$B22,'Capital Summary'!$B$9:$B$123,0))</f>
        <v>0</v>
      </c>
      <c r="E22" s="288">
        <f>INDEX('Capital Summary'!E$9:E$123,MATCH('Capital Functions Details'!$B22,'Capital Summary'!$B$9:$B$123,0))</f>
        <v>48359000</v>
      </c>
      <c r="F22" s="288">
        <f>INDEX('Capital Summary'!F$9:F$123,MATCH('Capital Functions Details'!$B22,'Capital Summary'!$B$9:$B$123,0))</f>
        <v>0</v>
      </c>
      <c r="G22" s="251"/>
    </row>
    <row r="23" spans="1:7" hidden="1" x14ac:dyDescent="0.25">
      <c r="A23" s="798" t="s">
        <v>233</v>
      </c>
      <c r="B23" s="289" t="s">
        <v>234</v>
      </c>
      <c r="C23" s="288">
        <f>INDEX('Capital Summary'!C$9:C$123,MATCH('Capital Functions Details'!$B23,'Capital Summary'!$B$9:$B$123,0))</f>
        <v>0</v>
      </c>
      <c r="D23" s="288">
        <f>INDEX('Capital Summary'!D$9:D$123,MATCH('Capital Functions Details'!$B23,'Capital Summary'!$B$9:$B$123,0))</f>
        <v>0</v>
      </c>
      <c r="E23" s="288">
        <f>INDEX('Capital Summary'!E$9:E$123,MATCH('Capital Functions Details'!$B23,'Capital Summary'!$B$9:$B$123,0))</f>
        <v>0</v>
      </c>
      <c r="F23" s="288">
        <f>INDEX('Capital Summary'!F$9:F$123,MATCH('Capital Functions Details'!$B23,'Capital Summary'!$B$9:$B$123,0))</f>
        <v>0</v>
      </c>
      <c r="G23" s="251"/>
    </row>
    <row r="24" spans="1:7" x14ac:dyDescent="0.25">
      <c r="A24" s="798" t="s">
        <v>235</v>
      </c>
      <c r="B24" s="289" t="s">
        <v>236</v>
      </c>
      <c r="C24" s="288">
        <f>INDEX('Capital Summary'!C$9:C$123,MATCH('Capital Functions Details'!$B24,'Capital Summary'!$B$9:$B$123,0))</f>
        <v>54000000</v>
      </c>
      <c r="D24" s="288">
        <f>INDEX('Capital Summary'!D$9:D$123,MATCH('Capital Functions Details'!$B24,'Capital Summary'!$B$9:$B$123,0))</f>
        <v>39000000</v>
      </c>
      <c r="E24" s="288">
        <f>INDEX('Capital Summary'!E$9:E$123,MATCH('Capital Functions Details'!$B24,'Capital Summary'!$B$9:$B$123,0))</f>
        <v>237250000</v>
      </c>
      <c r="F24" s="288">
        <f>INDEX('Capital Summary'!F$9:F$123,MATCH('Capital Functions Details'!$B24,'Capital Summary'!$B$9:$B$123,0))</f>
        <v>0</v>
      </c>
      <c r="G24" s="251"/>
    </row>
    <row r="25" spans="1:7" x14ac:dyDescent="0.25">
      <c r="A25" s="798" t="s">
        <v>332</v>
      </c>
      <c r="B25" s="289" t="s">
        <v>333</v>
      </c>
      <c r="C25" s="288">
        <f>INDEX('Capital Summary'!C$9:C$123,MATCH('Capital Functions Details'!$B25,'Capital Summary'!$B$9:$B$123,0))</f>
        <v>108149070</v>
      </c>
      <c r="D25" s="288">
        <f>INDEX('Capital Summary'!D$9:D$123,MATCH('Capital Functions Details'!$B25,'Capital Summary'!$B$9:$B$123,0))</f>
        <v>69000000</v>
      </c>
      <c r="E25" s="288">
        <f>INDEX('Capital Summary'!E$9:E$123,MATCH('Capital Functions Details'!$B25,'Capital Summary'!$B$9:$B$123,0))</f>
        <v>0</v>
      </c>
      <c r="F25" s="288">
        <f>INDEX('Capital Summary'!F$9:F$123,MATCH('Capital Functions Details'!$B25,'Capital Summary'!$B$9:$B$123,0))</f>
        <v>0</v>
      </c>
      <c r="G25" s="251"/>
    </row>
    <row r="26" spans="1:7" x14ac:dyDescent="0.25">
      <c r="A26" s="798" t="s">
        <v>336</v>
      </c>
      <c r="B26" s="289" t="s">
        <v>403</v>
      </c>
      <c r="C26" s="288">
        <f>INDEX('Capital Summary'!C$9:C$123,MATCH('Capital Functions Details'!$B26,'Capital Summary'!$B$9:$B$123,0))</f>
        <v>64737860</v>
      </c>
      <c r="D26" s="288">
        <f>INDEX('Capital Summary'!D$9:D$123,MATCH('Capital Functions Details'!$B26,'Capital Summary'!$B$9:$B$123,0))</f>
        <v>0</v>
      </c>
      <c r="E26" s="288">
        <f>INDEX('Capital Summary'!E$9:E$123,MATCH('Capital Functions Details'!$B26,'Capital Summary'!$B$9:$B$123,0))</f>
        <v>0</v>
      </c>
      <c r="F26" s="288">
        <f>INDEX('Capital Summary'!F$9:F$123,MATCH('Capital Functions Details'!$B26,'Capital Summary'!$B$9:$B$123,0))</f>
        <v>0</v>
      </c>
      <c r="G26" s="251"/>
    </row>
    <row r="27" spans="1:7" x14ac:dyDescent="0.25">
      <c r="A27" s="798" t="s">
        <v>337</v>
      </c>
      <c r="B27" s="289" t="s">
        <v>404</v>
      </c>
      <c r="C27" s="288">
        <f>INDEX('Capital Summary'!C$9:C$123,MATCH('Capital Functions Details'!$B27,'Capital Summary'!$B$9:$B$123,0))</f>
        <v>200000000</v>
      </c>
      <c r="D27" s="288">
        <f>INDEX('Capital Summary'!D$9:D$123,MATCH('Capital Functions Details'!$B27,'Capital Summary'!$B$9:$B$123,0))</f>
        <v>200000000</v>
      </c>
      <c r="E27" s="288">
        <f>INDEX('Capital Summary'!E$9:E$123,MATCH('Capital Functions Details'!$B27,'Capital Summary'!$B$9:$B$123,0))</f>
        <v>55600000</v>
      </c>
      <c r="F27" s="288">
        <f>INDEX('Capital Summary'!F$9:F$123,MATCH('Capital Functions Details'!$B27,'Capital Summary'!$B$9:$B$123,0))</f>
        <v>0</v>
      </c>
      <c r="G27" s="251"/>
    </row>
    <row r="28" spans="1:7" x14ac:dyDescent="0.25">
      <c r="A28" s="798" t="s">
        <v>256</v>
      </c>
      <c r="B28" s="289" t="s">
        <v>257</v>
      </c>
      <c r="C28" s="288">
        <f>INDEX('Capital Summary'!C$9:C$123,MATCH('Capital Functions Details'!$B28,'Capital Summary'!$B$9:$B$123,0))</f>
        <v>140290100</v>
      </c>
      <c r="D28" s="288">
        <f>INDEX('Capital Summary'!D$9:D$123,MATCH('Capital Functions Details'!$B28,'Capital Summary'!$B$9:$B$123,0))</f>
        <v>20100000</v>
      </c>
      <c r="E28" s="288">
        <f>INDEX('Capital Summary'!E$9:E$123,MATCH('Capital Functions Details'!$B28,'Capital Summary'!$B$9:$B$123,0))</f>
        <v>41419000</v>
      </c>
      <c r="F28" s="288">
        <f>INDEX('Capital Summary'!F$9:F$123,MATCH('Capital Functions Details'!$B28,'Capital Summary'!$B$9:$B$123,0))</f>
        <v>0</v>
      </c>
      <c r="G28" s="251"/>
    </row>
    <row r="29" spans="1:7" x14ac:dyDescent="0.25">
      <c r="A29" s="798" t="s">
        <v>379</v>
      </c>
      <c r="B29" s="289" t="s">
        <v>380</v>
      </c>
      <c r="C29" s="288">
        <f>INDEX('Capital Summary'!C$9:C$123,MATCH('Capital Functions Details'!$B29,'Capital Summary'!$B$9:$B$123,0))</f>
        <v>3492315930</v>
      </c>
      <c r="D29" s="288">
        <f>INDEX('Capital Summary'!D$9:D$123,MATCH('Capital Functions Details'!$B29,'Capital Summary'!$B$9:$B$123,0))</f>
        <v>3492315930</v>
      </c>
      <c r="E29" s="288">
        <f>INDEX('Capital Summary'!E$9:E$123,MATCH('Capital Functions Details'!$B29,'Capital Summary'!$B$9:$B$123,0))</f>
        <v>3717986300</v>
      </c>
      <c r="F29" s="288">
        <f>INDEX('Capital Summary'!F$9:F$123,MATCH('Capital Functions Details'!$B29,'Capital Summary'!$B$9:$B$123,0))</f>
        <v>0</v>
      </c>
      <c r="G29" s="251"/>
    </row>
    <row r="30" spans="1:7" x14ac:dyDescent="0.25">
      <c r="A30" s="798" t="s">
        <v>377</v>
      </c>
      <c r="B30" s="289" t="s">
        <v>378</v>
      </c>
      <c r="C30" s="288">
        <f>INDEX('Capital Summary'!C$9:C$123,MATCH('Capital Functions Details'!$B30,'Capital Summary'!$B$9:$B$123,0))</f>
        <v>0</v>
      </c>
      <c r="D30" s="288">
        <f>INDEX('Capital Summary'!D$9:D$123,MATCH('Capital Functions Details'!$B30,'Capital Summary'!$B$9:$B$123,0))</f>
        <v>0</v>
      </c>
      <c r="E30" s="288">
        <f>INDEX('Capital Summary'!E$9:E$123,MATCH('Capital Functions Details'!$B30,'Capital Summary'!$B$9:$B$123,0))</f>
        <v>41966930</v>
      </c>
      <c r="F30" s="288">
        <f>INDEX('Capital Summary'!F$9:F$123,MATCH('Capital Functions Details'!$B30,'Capital Summary'!$B$9:$B$123,0))</f>
        <v>0</v>
      </c>
      <c r="G30" s="251"/>
    </row>
    <row r="31" spans="1:7" x14ac:dyDescent="0.25">
      <c r="A31" s="798" t="s">
        <v>385</v>
      </c>
      <c r="B31" s="289" t="s">
        <v>386</v>
      </c>
      <c r="C31" s="288">
        <f>INDEX('Capital Summary'!C$9:C$123,MATCH('Capital Functions Details'!$B31,'Capital Summary'!$B$9:$B$123,0))</f>
        <v>0</v>
      </c>
      <c r="D31" s="288">
        <f>INDEX('Capital Summary'!D$9:D$123,MATCH('Capital Functions Details'!$B31,'Capital Summary'!$B$9:$B$123,0))</f>
        <v>0</v>
      </c>
      <c r="E31" s="288">
        <f>INDEX('Capital Summary'!E$9:E$123,MATCH('Capital Functions Details'!$B31,'Capital Summary'!$B$9:$B$123,0))</f>
        <v>60493320</v>
      </c>
      <c r="F31" s="288">
        <f>INDEX('Capital Summary'!F$9:F$123,MATCH('Capital Functions Details'!$B31,'Capital Summary'!$B$9:$B$123,0))</f>
        <v>60493320</v>
      </c>
      <c r="G31" s="251"/>
    </row>
    <row r="32" spans="1:7" hidden="1" x14ac:dyDescent="0.25">
      <c r="A32" s="798" t="s">
        <v>1082</v>
      </c>
      <c r="B32" s="289" t="s">
        <v>239</v>
      </c>
      <c r="C32" s="288">
        <f>INDEX('Capital Summary'!C$9:C$123,MATCH('Capital Functions Details'!$B32,'Capital Summary'!$B$9:$B$123,0))</f>
        <v>0</v>
      </c>
      <c r="D32" s="288">
        <f>INDEX('Capital Summary'!D$9:D$123,MATCH('Capital Functions Details'!$B32,'Capital Summary'!$B$9:$B$123,0))</f>
        <v>0</v>
      </c>
      <c r="E32" s="288">
        <f>INDEX('Capital Summary'!E$9:E$123,MATCH('Capital Functions Details'!$B32,'Capital Summary'!$B$9:$B$123,0))</f>
        <v>0</v>
      </c>
      <c r="F32" s="288">
        <f>INDEX('Capital Summary'!F$9:F$123,MATCH('Capital Functions Details'!$B32,'Capital Summary'!$B$9:$B$123,0))</f>
        <v>0</v>
      </c>
      <c r="G32" s="251"/>
    </row>
    <row r="33" spans="1:7" hidden="1" x14ac:dyDescent="0.25">
      <c r="A33" s="798" t="s">
        <v>237</v>
      </c>
      <c r="B33" s="289" t="s">
        <v>238</v>
      </c>
      <c r="C33" s="288">
        <f>INDEX('Capital Summary'!C$9:C$123,MATCH('Capital Functions Details'!$B33,'Capital Summary'!$B$9:$B$123,0))</f>
        <v>0</v>
      </c>
      <c r="D33" s="288">
        <f>INDEX('Capital Summary'!D$9:D$123,MATCH('Capital Functions Details'!$B33,'Capital Summary'!$B$9:$B$123,0))</f>
        <v>0</v>
      </c>
      <c r="E33" s="288">
        <f>INDEX('Capital Summary'!E$9:E$123,MATCH('Capital Functions Details'!$B33,'Capital Summary'!$B$9:$B$123,0))</f>
        <v>0</v>
      </c>
      <c r="F33" s="288">
        <f>INDEX('Capital Summary'!F$9:F$123,MATCH('Capital Functions Details'!$B33,'Capital Summary'!$B$9:$B$123,0))</f>
        <v>0</v>
      </c>
      <c r="G33" s="251"/>
    </row>
    <row r="34" spans="1:7" x14ac:dyDescent="0.25">
      <c r="A34" s="798" t="s">
        <v>358</v>
      </c>
      <c r="B34" s="289" t="s">
        <v>359</v>
      </c>
      <c r="C34" s="288">
        <f>INDEX('Capital Summary'!C$9:C$123,MATCH('Capital Functions Details'!$B34,'Capital Summary'!$B$9:$B$123,0))</f>
        <v>4812430</v>
      </c>
      <c r="D34" s="288">
        <f>INDEX('Capital Summary'!D$9:D$123,MATCH('Capital Functions Details'!$B34,'Capital Summary'!$B$9:$B$123,0))</f>
        <v>4812430</v>
      </c>
      <c r="E34" s="288">
        <f>INDEX('Capital Summary'!E$9:E$123,MATCH('Capital Functions Details'!$B34,'Capital Summary'!$B$9:$B$123,0))</f>
        <v>5610000</v>
      </c>
      <c r="F34" s="288">
        <f>INDEX('Capital Summary'!F$9:F$123,MATCH('Capital Functions Details'!$B34,'Capital Summary'!$B$9:$B$123,0))</f>
        <v>0</v>
      </c>
      <c r="G34" s="251"/>
    </row>
    <row r="35" spans="1:7" x14ac:dyDescent="0.25">
      <c r="A35" s="798" t="s">
        <v>240</v>
      </c>
      <c r="B35" s="289" t="s">
        <v>241</v>
      </c>
      <c r="C35" s="288">
        <f>INDEX('Capital Summary'!C$9:C$123,MATCH('Capital Functions Details'!$B35,'Capital Summary'!$B$9:$B$123,0))</f>
        <v>5000000</v>
      </c>
      <c r="D35" s="288">
        <f>INDEX('Capital Summary'!D$9:D$123,MATCH('Capital Functions Details'!$B35,'Capital Summary'!$B$9:$B$123,0))</f>
        <v>0</v>
      </c>
      <c r="E35" s="288">
        <f>INDEX('Capital Summary'!E$9:E$123,MATCH('Capital Functions Details'!$B35,'Capital Summary'!$B$9:$B$123,0))</f>
        <v>5500000</v>
      </c>
      <c r="F35" s="288">
        <f>INDEX('Capital Summary'!F$9:F$123,MATCH('Capital Functions Details'!$B35,'Capital Summary'!$B$9:$B$123,0))</f>
        <v>0</v>
      </c>
      <c r="G35" s="251"/>
    </row>
    <row r="36" spans="1:7" ht="15.75" thickBot="1" x14ac:dyDescent="0.3">
      <c r="A36" s="799"/>
      <c r="B36" s="299" t="s">
        <v>1561</v>
      </c>
      <c r="C36" s="300">
        <f>SUM(C12:C35)</f>
        <v>8522817120</v>
      </c>
      <c r="D36" s="300">
        <f>SUM(D12:D35)</f>
        <v>5729574450</v>
      </c>
      <c r="E36" s="300">
        <f>SUM(E12:E35)</f>
        <v>5455543120</v>
      </c>
      <c r="F36" s="300">
        <f>SUM(F12:F35)</f>
        <v>60493320</v>
      </c>
      <c r="G36" s="251"/>
    </row>
    <row r="37" spans="1:7" x14ac:dyDescent="0.25">
      <c r="A37" s="797">
        <v>703000</v>
      </c>
      <c r="B37" s="302" t="s">
        <v>152</v>
      </c>
      <c r="C37" s="302"/>
      <c r="D37" s="303"/>
      <c r="E37" s="303"/>
      <c r="F37" s="303"/>
      <c r="G37" s="251"/>
    </row>
    <row r="38" spans="1:7" x14ac:dyDescent="0.25">
      <c r="A38" s="798" t="s">
        <v>372</v>
      </c>
      <c r="B38" s="289" t="s">
        <v>373</v>
      </c>
      <c r="C38" s="288">
        <f>INDEX('Capital Summary'!C$9:C$123,MATCH('Capital Functions Details'!$B38,'Capital Summary'!$B$9:$B$123,0))</f>
        <v>10100000</v>
      </c>
      <c r="D38" s="288">
        <f>INDEX('Capital Summary'!D$9:D$123,MATCH('Capital Functions Details'!$B38,'Capital Summary'!$B$9:$B$123,0))</f>
        <v>8300000</v>
      </c>
      <c r="E38" s="288">
        <f>INDEX('Capital Summary'!E$9:E$123,MATCH('Capital Functions Details'!$B38,'Capital Summary'!$B$9:$B$123,0))</f>
        <v>0</v>
      </c>
      <c r="F38" s="288">
        <f>INDEX('Capital Summary'!F$9:F$123,MATCH('Capital Functions Details'!$B38,'Capital Summary'!$B$9:$B$123,0))</f>
        <v>0</v>
      </c>
      <c r="G38" s="251"/>
    </row>
    <row r="39" spans="1:7" x14ac:dyDescent="0.25">
      <c r="A39" s="798" t="s">
        <v>370</v>
      </c>
      <c r="B39" s="289" t="s">
        <v>371</v>
      </c>
      <c r="C39" s="288">
        <f>INDEX('Capital Summary'!C$9:C$123,MATCH('Capital Functions Details'!$B39,'Capital Summary'!$B$9:$B$123,0))</f>
        <v>0</v>
      </c>
      <c r="D39" s="288">
        <f>INDEX('Capital Summary'!D$9:D$123,MATCH('Capital Functions Details'!$B39,'Capital Summary'!$B$9:$B$123,0))</f>
        <v>0</v>
      </c>
      <c r="E39" s="288">
        <f>INDEX('Capital Summary'!E$9:E$123,MATCH('Capital Functions Details'!$B39,'Capital Summary'!$B$9:$B$123,0))</f>
        <v>53570000</v>
      </c>
      <c r="F39" s="288">
        <f>INDEX('Capital Summary'!F$9:F$123,MATCH('Capital Functions Details'!$B39,'Capital Summary'!$B$9:$B$123,0))</f>
        <v>0</v>
      </c>
      <c r="G39" s="251"/>
    </row>
    <row r="40" spans="1:7" x14ac:dyDescent="0.25">
      <c r="A40" s="798" t="s">
        <v>374</v>
      </c>
      <c r="B40" s="289" t="s">
        <v>375</v>
      </c>
      <c r="C40" s="288">
        <f>INDEX('Capital Summary'!C$9:C$123,MATCH('Capital Functions Details'!$B40,'Capital Summary'!$B$9:$B$123,0))</f>
        <v>195280210</v>
      </c>
      <c r="D40" s="288">
        <f>INDEX('Capital Summary'!D$9:D$123,MATCH('Capital Functions Details'!$B40,'Capital Summary'!$B$9:$B$123,0))</f>
        <v>90200000</v>
      </c>
      <c r="E40" s="288">
        <f>INDEX('Capital Summary'!E$9:E$123,MATCH('Capital Functions Details'!$B40,'Capital Summary'!$B$9:$B$123,0))</f>
        <v>102260830</v>
      </c>
      <c r="F40" s="288">
        <f>INDEX('Capital Summary'!F$9:F$123,MATCH('Capital Functions Details'!$B40,'Capital Summary'!$B$9:$B$123,0))</f>
        <v>0</v>
      </c>
      <c r="G40" s="251"/>
    </row>
    <row r="41" spans="1:7" x14ac:dyDescent="0.25">
      <c r="A41" s="798" t="s">
        <v>351</v>
      </c>
      <c r="B41" s="289" t="s">
        <v>352</v>
      </c>
      <c r="C41" s="288">
        <f>INDEX('Capital Summary'!C$9:C$123,MATCH('Capital Functions Details'!$B41,'Capital Summary'!$B$9:$B$123,0))</f>
        <v>79230000</v>
      </c>
      <c r="D41" s="288">
        <f>INDEX('Capital Summary'!D$9:D$123,MATCH('Capital Functions Details'!$B41,'Capital Summary'!$B$9:$B$123,0))</f>
        <v>0</v>
      </c>
      <c r="E41" s="288">
        <f>INDEX('Capital Summary'!E$9:E$123,MATCH('Capital Functions Details'!$B41,'Capital Summary'!$B$9:$B$123,0))</f>
        <v>115000000</v>
      </c>
      <c r="F41" s="288">
        <f>INDEX('Capital Summary'!F$9:F$123,MATCH('Capital Functions Details'!$B41,'Capital Summary'!$B$9:$B$123,0))</f>
        <v>0</v>
      </c>
      <c r="G41" s="251"/>
    </row>
    <row r="42" spans="1:7" x14ac:dyDescent="0.25">
      <c r="A42" s="798" t="s">
        <v>361</v>
      </c>
      <c r="B42" s="289" t="s">
        <v>362</v>
      </c>
      <c r="C42" s="288">
        <f>INDEX('Capital Summary'!C$9:C$123,MATCH('Capital Functions Details'!$B42,'Capital Summary'!$B$9:$B$123,0))</f>
        <v>250211030</v>
      </c>
      <c r="D42" s="288">
        <f>INDEX('Capital Summary'!D$9:D$123,MATCH('Capital Functions Details'!$B42,'Capital Summary'!$B$9:$B$123,0))</f>
        <v>50042200</v>
      </c>
      <c r="E42" s="288">
        <f>INDEX('Capital Summary'!E$9:E$123,MATCH('Capital Functions Details'!$B42,'Capital Summary'!$B$9:$B$123,0))</f>
        <v>55000000</v>
      </c>
      <c r="F42" s="288">
        <f>INDEX('Capital Summary'!F$9:F$123,MATCH('Capital Functions Details'!$B42,'Capital Summary'!$B$9:$B$123,0))</f>
        <v>0</v>
      </c>
      <c r="G42" s="251"/>
    </row>
    <row r="43" spans="1:7" x14ac:dyDescent="0.25">
      <c r="A43" s="798" t="s">
        <v>363</v>
      </c>
      <c r="B43" s="289" t="s">
        <v>364</v>
      </c>
      <c r="C43" s="288">
        <f>INDEX('Capital Summary'!C$9:C$123,MATCH('Capital Functions Details'!$B43,'Capital Summary'!$B$9:$B$123,0))</f>
        <v>423349710</v>
      </c>
      <c r="D43" s="288">
        <f>INDEX('Capital Summary'!D$9:D$123,MATCH('Capital Functions Details'!$B43,'Capital Summary'!$B$9:$B$123,0))</f>
        <v>50000000</v>
      </c>
      <c r="E43" s="288">
        <f>INDEX('Capital Summary'!E$9:E$123,MATCH('Capital Functions Details'!$B43,'Capital Summary'!$B$9:$B$123,0))</f>
        <v>25000000</v>
      </c>
      <c r="F43" s="288">
        <f>INDEX('Capital Summary'!F$9:F$123,MATCH('Capital Functions Details'!$B43,'Capital Summary'!$B$9:$B$123,0))</f>
        <v>0</v>
      </c>
      <c r="G43" s="251"/>
    </row>
    <row r="44" spans="1:7" x14ac:dyDescent="0.25">
      <c r="A44" s="798" t="s">
        <v>365</v>
      </c>
      <c r="B44" s="289" t="s">
        <v>366</v>
      </c>
      <c r="C44" s="288">
        <f>INDEX('Capital Summary'!C$9:C$123,MATCH('Capital Functions Details'!$B44,'Capital Summary'!$B$9:$B$123,0))</f>
        <v>437845070</v>
      </c>
      <c r="D44" s="288">
        <f>INDEX('Capital Summary'!D$9:D$123,MATCH('Capital Functions Details'!$B44,'Capital Summary'!$B$9:$B$123,0))</f>
        <v>87569020</v>
      </c>
      <c r="E44" s="288">
        <f>INDEX('Capital Summary'!E$9:E$123,MATCH('Capital Functions Details'!$B44,'Capital Summary'!$B$9:$B$123,0))</f>
        <v>30379500</v>
      </c>
      <c r="F44" s="288">
        <f>INDEX('Capital Summary'!F$9:F$123,MATCH('Capital Functions Details'!$B44,'Capital Summary'!$B$9:$B$123,0))</f>
        <v>0</v>
      </c>
      <c r="G44" s="251"/>
    </row>
    <row r="45" spans="1:7" x14ac:dyDescent="0.25">
      <c r="A45" s="798" t="s">
        <v>367</v>
      </c>
      <c r="B45" s="289" t="s">
        <v>368</v>
      </c>
      <c r="C45" s="288">
        <f>INDEX('Capital Summary'!C$9:C$123,MATCH('Capital Functions Details'!$B45,'Capital Summary'!$B$9:$B$123,0))</f>
        <v>314378720</v>
      </c>
      <c r="D45" s="288">
        <f>INDEX('Capital Summary'!D$9:D$123,MATCH('Capital Functions Details'!$B45,'Capital Summary'!$B$9:$B$123,0))</f>
        <v>59644240</v>
      </c>
      <c r="E45" s="288">
        <f>INDEX('Capital Summary'!E$9:E$123,MATCH('Capital Functions Details'!$B45,'Capital Summary'!$B$9:$B$123,0))</f>
        <v>24000000</v>
      </c>
      <c r="F45" s="288">
        <f>INDEX('Capital Summary'!F$9:F$123,MATCH('Capital Functions Details'!$B45,'Capital Summary'!$B$9:$B$123,0))</f>
        <v>0</v>
      </c>
      <c r="G45" s="251"/>
    </row>
    <row r="46" spans="1:7" ht="15.75" thickBot="1" x14ac:dyDescent="0.3">
      <c r="A46" s="800"/>
      <c r="B46" s="292" t="s">
        <v>1562</v>
      </c>
      <c r="C46" s="293">
        <f>SUM(C38:C45)</f>
        <v>1710394740</v>
      </c>
      <c r="D46" s="293">
        <f>SUM(D38:D45)</f>
        <v>345755460</v>
      </c>
      <c r="E46" s="293">
        <f>SUM(E38:E45)</f>
        <v>405210330</v>
      </c>
      <c r="F46" s="293">
        <f>SUM(F38:F45)</f>
        <v>0</v>
      </c>
      <c r="G46" s="251"/>
    </row>
    <row r="47" spans="1:7" x14ac:dyDescent="0.25">
      <c r="A47" s="801">
        <v>704000</v>
      </c>
      <c r="B47" s="296" t="s">
        <v>153</v>
      </c>
      <c r="C47" s="296"/>
      <c r="D47" s="297"/>
      <c r="E47" s="297"/>
      <c r="F47" s="297"/>
      <c r="G47" s="251"/>
    </row>
    <row r="48" spans="1:7" hidden="1" x14ac:dyDescent="0.25">
      <c r="A48" s="798">
        <v>0</v>
      </c>
      <c r="B48" s="289" t="s">
        <v>1116</v>
      </c>
      <c r="C48" s="288"/>
      <c r="D48" s="288"/>
      <c r="E48" s="288"/>
      <c r="F48" s="288"/>
      <c r="G48" s="251"/>
    </row>
    <row r="49" spans="1:7" x14ac:dyDescent="0.25">
      <c r="A49" s="798" t="s">
        <v>243</v>
      </c>
      <c r="B49" s="289" t="s">
        <v>244</v>
      </c>
      <c r="C49" s="288">
        <f>INDEX('Capital Summary'!C$9:C$123,MATCH('Capital Functions Details'!$B49,'Capital Summary'!$B$9:$B$123,0))</f>
        <v>1782863650</v>
      </c>
      <c r="D49" s="288">
        <f>INDEX('Capital Summary'!D$9:D$123,MATCH('Capital Functions Details'!$B49,'Capital Summary'!$B$9:$B$123,0))</f>
        <v>782863650</v>
      </c>
      <c r="E49" s="288">
        <f>INDEX('Capital Summary'!E$9:E$123,MATCH('Capital Functions Details'!$B49,'Capital Summary'!$B$9:$B$123,0))</f>
        <v>3313734560</v>
      </c>
      <c r="F49" s="288">
        <f>INDEX('Capital Summary'!F$9:F$123,MATCH('Capital Functions Details'!$B49,'Capital Summary'!$B$9:$B$123,0))</f>
        <v>3083335000</v>
      </c>
      <c r="G49" s="251"/>
    </row>
    <row r="50" spans="1:7" x14ac:dyDescent="0.25">
      <c r="A50" s="798" t="s">
        <v>245</v>
      </c>
      <c r="B50" s="289" t="s">
        <v>246</v>
      </c>
      <c r="C50" s="288">
        <f>INDEX('Capital Summary'!C$9:C$123,MATCH('Capital Functions Details'!$B50,'Capital Summary'!$B$9:$B$123,0))</f>
        <v>78201000</v>
      </c>
      <c r="D50" s="288">
        <f>INDEX('Capital Summary'!D$9:D$123,MATCH('Capital Functions Details'!$B50,'Capital Summary'!$B$9:$B$123,0))</f>
        <v>0</v>
      </c>
      <c r="E50" s="288">
        <f>INDEX('Capital Summary'!E$9:E$123,MATCH('Capital Functions Details'!$B50,'Capital Summary'!$B$9:$B$123,0))</f>
        <v>0</v>
      </c>
      <c r="F50" s="288">
        <f>INDEX('Capital Summary'!F$9:F$123,MATCH('Capital Functions Details'!$B50,'Capital Summary'!$B$9:$B$123,0))</f>
        <v>0</v>
      </c>
      <c r="G50" s="251"/>
    </row>
    <row r="51" spans="1:7" x14ac:dyDescent="0.25">
      <c r="A51" s="798" t="s">
        <v>247</v>
      </c>
      <c r="B51" s="289" t="s">
        <v>248</v>
      </c>
      <c r="C51" s="288">
        <f>INDEX('Capital Summary'!C$9:C$123,MATCH('Capital Functions Details'!$B51,'Capital Summary'!$B$9:$B$123,0))</f>
        <v>205652110</v>
      </c>
      <c r="D51" s="288">
        <f>INDEX('Capital Summary'!D$9:D$123,MATCH('Capital Functions Details'!$B51,'Capital Summary'!$B$9:$B$123,0))</f>
        <v>0</v>
      </c>
      <c r="E51" s="288">
        <f>INDEX('Capital Summary'!E$9:E$123,MATCH('Capital Functions Details'!$B51,'Capital Summary'!$B$9:$B$123,0))</f>
        <v>45000000</v>
      </c>
      <c r="F51" s="288">
        <f>INDEX('Capital Summary'!F$9:F$123,MATCH('Capital Functions Details'!$B51,'Capital Summary'!$B$9:$B$123,0))</f>
        <v>0</v>
      </c>
      <c r="G51" s="251"/>
    </row>
    <row r="52" spans="1:7" x14ac:dyDescent="0.25">
      <c r="A52" s="798" t="s">
        <v>249</v>
      </c>
      <c r="B52" s="289" t="s">
        <v>250</v>
      </c>
      <c r="C52" s="288">
        <f>INDEX('Capital Summary'!C$9:C$123,MATCH('Capital Functions Details'!$B52,'Capital Summary'!$B$9:$B$123,0))</f>
        <v>297000000</v>
      </c>
      <c r="D52" s="288">
        <f>INDEX('Capital Summary'!D$9:D$123,MATCH('Capital Functions Details'!$B52,'Capital Summary'!$B$9:$B$123,0))</f>
        <v>92000000</v>
      </c>
      <c r="E52" s="288">
        <f>INDEX('Capital Summary'!E$9:E$123,MATCH('Capital Functions Details'!$B52,'Capital Summary'!$B$9:$B$123,0))</f>
        <v>46000000</v>
      </c>
      <c r="F52" s="288">
        <f>INDEX('Capital Summary'!F$9:F$123,MATCH('Capital Functions Details'!$B52,'Capital Summary'!$B$9:$B$123,0))</f>
        <v>10000000</v>
      </c>
      <c r="G52" s="251"/>
    </row>
    <row r="53" spans="1:7" x14ac:dyDescent="0.25">
      <c r="A53" s="798" t="s">
        <v>389</v>
      </c>
      <c r="B53" s="289" t="s">
        <v>390</v>
      </c>
      <c r="C53" s="288">
        <f>INDEX('Capital Summary'!C$9:C$123,MATCH('Capital Functions Details'!$B53,'Capital Summary'!$B$9:$B$123,0))</f>
        <v>1553000000</v>
      </c>
      <c r="D53" s="288">
        <f>INDEX('Capital Summary'!D$9:D$123,MATCH('Capital Functions Details'!$B53,'Capital Summary'!$B$9:$B$123,0))</f>
        <v>500000000</v>
      </c>
      <c r="E53" s="288">
        <f>INDEX('Capital Summary'!E$9:E$123,MATCH('Capital Functions Details'!$B53,'Capital Summary'!$B$9:$B$123,0))</f>
        <v>418800000</v>
      </c>
      <c r="F53" s="288">
        <f>INDEX('Capital Summary'!F$9:F$123,MATCH('Capital Functions Details'!$B53,'Capital Summary'!$B$9:$B$123,0))</f>
        <v>0</v>
      </c>
      <c r="G53" s="251"/>
    </row>
    <row r="54" spans="1:7" x14ac:dyDescent="0.25">
      <c r="A54" s="798" t="s">
        <v>391</v>
      </c>
      <c r="B54" s="289" t="s">
        <v>392</v>
      </c>
      <c r="C54" s="288">
        <f>INDEX('Capital Summary'!C$9:C$123,MATCH('Capital Functions Details'!$B54,'Capital Summary'!$B$9:$B$123,0))</f>
        <v>21756035540</v>
      </c>
      <c r="D54" s="288">
        <f>INDEX('Capital Summary'!D$9:D$123,MATCH('Capital Functions Details'!$B54,'Capital Summary'!$B$9:$B$123,0))</f>
        <v>11134658240</v>
      </c>
      <c r="E54" s="288">
        <f>INDEX('Capital Summary'!E$9:E$123,MATCH('Capital Functions Details'!$B54,'Capital Summary'!$B$9:$B$123,0))</f>
        <v>21527225040</v>
      </c>
      <c r="F54" s="288">
        <f>INDEX('Capital Summary'!F$9:F$123,MATCH('Capital Functions Details'!$B54,'Capital Summary'!$B$9:$B$123,0))</f>
        <v>0</v>
      </c>
      <c r="G54" s="251"/>
    </row>
    <row r="55" spans="1:7" x14ac:dyDescent="0.25">
      <c r="A55" s="798" t="s">
        <v>254</v>
      </c>
      <c r="B55" s="289" t="s">
        <v>255</v>
      </c>
      <c r="C55" s="288">
        <f>INDEX('Capital Summary'!C$9:C$123,MATCH('Capital Functions Details'!$B55,'Capital Summary'!$B$9:$B$123,0))</f>
        <v>205574500</v>
      </c>
      <c r="D55" s="288">
        <f>INDEX('Capital Summary'!D$9:D$123,MATCH('Capital Functions Details'!$B55,'Capital Summary'!$B$9:$B$123,0))</f>
        <v>347925000</v>
      </c>
      <c r="E55" s="288">
        <f>INDEX('Capital Summary'!E$9:E$123,MATCH('Capital Functions Details'!$B55,'Capital Summary'!$B$9:$B$123,0))</f>
        <v>0</v>
      </c>
      <c r="F55" s="288">
        <f>INDEX('Capital Summary'!F$9:F$123,MATCH('Capital Functions Details'!$B55,'Capital Summary'!$B$9:$B$123,0))</f>
        <v>0</v>
      </c>
      <c r="G55" s="251"/>
    </row>
    <row r="56" spans="1:7" x14ac:dyDescent="0.25">
      <c r="A56" s="798" t="s">
        <v>252</v>
      </c>
      <c r="B56" s="289" t="s">
        <v>253</v>
      </c>
      <c r="C56" s="288">
        <f>INDEX('Capital Summary'!C$9:C$123,MATCH('Capital Functions Details'!$B56,'Capital Summary'!$B$9:$B$123,0))</f>
        <v>0</v>
      </c>
      <c r="D56" s="288">
        <f>INDEX('Capital Summary'!D$9:D$123,MATCH('Capital Functions Details'!$B56,'Capital Summary'!$B$9:$B$123,0))</f>
        <v>0</v>
      </c>
      <c r="E56" s="288">
        <f>INDEX('Capital Summary'!E$9:E$123,MATCH('Capital Functions Details'!$B56,'Capital Summary'!$B$9:$B$123,0))</f>
        <v>114271800</v>
      </c>
      <c r="F56" s="288">
        <f>INDEX('Capital Summary'!F$9:F$123,MATCH('Capital Functions Details'!$B56,'Capital Summary'!$B$9:$B$123,0))</f>
        <v>0</v>
      </c>
      <c r="G56" s="251"/>
    </row>
    <row r="57" spans="1:7" x14ac:dyDescent="0.25">
      <c r="A57" s="798" t="s">
        <v>393</v>
      </c>
      <c r="B57" s="289" t="s">
        <v>394</v>
      </c>
      <c r="C57" s="288">
        <f>INDEX('Capital Summary'!C$9:C$123,MATCH('Capital Functions Details'!$B57,'Capital Summary'!$B$9:$B$123,0))</f>
        <v>604000000</v>
      </c>
      <c r="D57" s="288">
        <f>INDEX('Capital Summary'!D$9:D$123,MATCH('Capital Functions Details'!$B57,'Capital Summary'!$B$9:$B$123,0))</f>
        <v>604000000</v>
      </c>
      <c r="E57" s="288">
        <f>INDEX('Capital Summary'!E$9:E$123,MATCH('Capital Functions Details'!$B57,'Capital Summary'!$B$9:$B$123,0))</f>
        <v>15000000</v>
      </c>
      <c r="F57" s="288">
        <f>INDEX('Capital Summary'!F$9:F$123,MATCH('Capital Functions Details'!$B57,'Capital Summary'!$B$9:$B$123,0))</f>
        <v>0</v>
      </c>
      <c r="G57" s="251"/>
    </row>
    <row r="58" spans="1:7" x14ac:dyDescent="0.25">
      <c r="A58" s="798" t="s">
        <v>395</v>
      </c>
      <c r="B58" s="289" t="s">
        <v>396</v>
      </c>
      <c r="C58" s="288">
        <f>INDEX('Capital Summary'!C$9:C$123,MATCH('Capital Functions Details'!$B58,'Capital Summary'!$B$9:$B$123,0))</f>
        <v>63638300</v>
      </c>
      <c r="D58" s="288">
        <f>INDEX('Capital Summary'!D$9:D$123,MATCH('Capital Functions Details'!$B58,'Capital Summary'!$B$9:$B$123,0))</f>
        <v>63638300</v>
      </c>
      <c r="E58" s="288">
        <f>INDEX('Capital Summary'!E$9:E$123,MATCH('Capital Functions Details'!$B58,'Capital Summary'!$B$9:$B$123,0))</f>
        <v>99742680</v>
      </c>
      <c r="F58" s="288">
        <f>INDEX('Capital Summary'!F$9:F$123,MATCH('Capital Functions Details'!$B58,'Capital Summary'!$B$9:$B$123,0))</f>
        <v>0</v>
      </c>
      <c r="G58" s="251"/>
    </row>
    <row r="59" spans="1:7" x14ac:dyDescent="0.25">
      <c r="A59" s="798" t="s">
        <v>261</v>
      </c>
      <c r="B59" s="289" t="s">
        <v>407</v>
      </c>
      <c r="C59" s="288">
        <f>INDEX('Capital Summary'!C$9:C$123,MATCH('Capital Functions Details'!$B59,'Capital Summary'!$B$9:$B$123,0))</f>
        <v>270000000</v>
      </c>
      <c r="D59" s="288">
        <f>INDEX('Capital Summary'!D$9:D$123,MATCH('Capital Functions Details'!$B59,'Capital Summary'!$B$9:$B$123,0))</f>
        <v>278713490</v>
      </c>
      <c r="E59" s="288">
        <f>INDEX('Capital Summary'!E$9:E$123,MATCH('Capital Functions Details'!$B59,'Capital Summary'!$B$9:$B$123,0))</f>
        <v>1036223360</v>
      </c>
      <c r="F59" s="288">
        <f>INDEX('Capital Summary'!F$9:F$123,MATCH('Capital Functions Details'!$B59,'Capital Summary'!$B$9:$B$123,0))</f>
        <v>433681200</v>
      </c>
      <c r="G59" s="251"/>
    </row>
    <row r="60" spans="1:7" x14ac:dyDescent="0.25">
      <c r="A60" s="798" t="s">
        <v>262</v>
      </c>
      <c r="B60" s="289" t="s">
        <v>263</v>
      </c>
      <c r="C60" s="288">
        <f>INDEX('Capital Summary'!C$9:C$123,MATCH('Capital Functions Details'!$B60,'Capital Summary'!$B$9:$B$123,0))</f>
        <v>160050000</v>
      </c>
      <c r="D60" s="288">
        <f>INDEX('Capital Summary'!D$9:D$123,MATCH('Capital Functions Details'!$B60,'Capital Summary'!$B$9:$B$123,0))</f>
        <v>0</v>
      </c>
      <c r="E60" s="288">
        <f>INDEX('Capital Summary'!E$9:E$123,MATCH('Capital Functions Details'!$B60,'Capital Summary'!$B$9:$B$123,0))</f>
        <v>50000000</v>
      </c>
      <c r="F60" s="288">
        <f>INDEX('Capital Summary'!F$9:F$123,MATCH('Capital Functions Details'!$B60,'Capital Summary'!$B$9:$B$123,0))</f>
        <v>50000000</v>
      </c>
      <c r="G60" s="251"/>
    </row>
    <row r="61" spans="1:7" x14ac:dyDescent="0.25">
      <c r="A61" s="798" t="s">
        <v>310</v>
      </c>
      <c r="B61" s="289" t="s">
        <v>406</v>
      </c>
      <c r="C61" s="288">
        <f>INDEX('Capital Summary'!C$9:C$123,MATCH('Capital Functions Details'!$B61,'Capital Summary'!$B$9:$B$123,0))</f>
        <v>0</v>
      </c>
      <c r="D61" s="288">
        <f>INDEX('Capital Summary'!D$9:D$123,MATCH('Capital Functions Details'!$B61,'Capital Summary'!$B$9:$B$123,0))</f>
        <v>0</v>
      </c>
      <c r="E61" s="288">
        <f>INDEX('Capital Summary'!E$9:E$123,MATCH('Capital Functions Details'!$B61,'Capital Summary'!$B$9:$B$123,0))</f>
        <v>5200000</v>
      </c>
      <c r="F61" s="288">
        <f>INDEX('Capital Summary'!F$9:F$123,MATCH('Capital Functions Details'!$B61,'Capital Summary'!$B$9:$B$123,0))</f>
        <v>0</v>
      </c>
      <c r="G61" s="251"/>
    </row>
    <row r="62" spans="1:7" x14ac:dyDescent="0.25">
      <c r="A62" s="798" t="s">
        <v>317</v>
      </c>
      <c r="B62" s="289" t="s">
        <v>318</v>
      </c>
      <c r="C62" s="288">
        <f>INDEX('Capital Summary'!C$9:C$123,MATCH('Capital Functions Details'!$B62,'Capital Summary'!$B$9:$B$123,0))</f>
        <v>99200050</v>
      </c>
      <c r="D62" s="288">
        <f>INDEX('Capital Summary'!D$9:D$123,MATCH('Capital Functions Details'!$B62,'Capital Summary'!$B$9:$B$123,0))</f>
        <v>55000000</v>
      </c>
      <c r="E62" s="288">
        <f>INDEX('Capital Summary'!E$9:E$123,MATCH('Capital Functions Details'!$B62,'Capital Summary'!$B$9:$B$123,0))</f>
        <v>0</v>
      </c>
      <c r="F62" s="288">
        <f>INDEX('Capital Summary'!F$9:F$123,MATCH('Capital Functions Details'!$B62,'Capital Summary'!$B$9:$B$123,0))</f>
        <v>0</v>
      </c>
      <c r="G62" s="251"/>
    </row>
    <row r="63" spans="1:7" x14ac:dyDescent="0.25">
      <c r="A63" s="798" t="s">
        <v>319</v>
      </c>
      <c r="B63" s="289" t="s">
        <v>320</v>
      </c>
      <c r="C63" s="288">
        <f>INDEX('Capital Summary'!C$9:C$123,MATCH('Capital Functions Details'!$B63,'Capital Summary'!$B$9:$B$123,0))</f>
        <v>0</v>
      </c>
      <c r="D63" s="288">
        <f>INDEX('Capital Summary'!D$9:D$123,MATCH('Capital Functions Details'!$B63,'Capital Summary'!$B$9:$B$123,0))</f>
        <v>0</v>
      </c>
      <c r="E63" s="288">
        <f>INDEX('Capital Summary'!E$9:E$123,MATCH('Capital Functions Details'!$B63,'Capital Summary'!$B$9:$B$123,0))</f>
        <v>39215850</v>
      </c>
      <c r="F63" s="288">
        <f>INDEX('Capital Summary'!F$9:F$123,MATCH('Capital Functions Details'!$B63,'Capital Summary'!$B$9:$B$123,0))</f>
        <v>0</v>
      </c>
      <c r="G63" s="251"/>
    </row>
    <row r="64" spans="1:7" x14ac:dyDescent="0.25">
      <c r="A64" s="798" t="s">
        <v>334</v>
      </c>
      <c r="B64" s="289" t="s">
        <v>335</v>
      </c>
      <c r="C64" s="288">
        <f>INDEX('Capital Summary'!C$9:C$123,MATCH('Capital Functions Details'!$B64,'Capital Summary'!$B$9:$B$123,0))</f>
        <v>8353098510</v>
      </c>
      <c r="D64" s="288">
        <f>INDEX('Capital Summary'!D$9:D$123,MATCH('Capital Functions Details'!$B64,'Capital Summary'!$B$9:$B$123,0))</f>
        <v>6869860540</v>
      </c>
      <c r="E64" s="288">
        <f>INDEX('Capital Summary'!E$9:E$123,MATCH('Capital Functions Details'!$B64,'Capital Summary'!$B$9:$B$123,0))</f>
        <v>1512695960</v>
      </c>
      <c r="F64" s="288">
        <f>INDEX('Capital Summary'!F$9:F$123,MATCH('Capital Functions Details'!$B64,'Capital Summary'!$B$9:$B$123,0))</f>
        <v>0</v>
      </c>
      <c r="G64" s="251"/>
    </row>
    <row r="65" spans="1:7" x14ac:dyDescent="0.25">
      <c r="A65" s="798" t="s">
        <v>338</v>
      </c>
      <c r="B65" s="289" t="s">
        <v>339</v>
      </c>
      <c r="C65" s="288">
        <f>INDEX('Capital Summary'!C$9:C$123,MATCH('Capital Functions Details'!$B65,'Capital Summary'!$B$9:$B$123,0))</f>
        <v>143980950</v>
      </c>
      <c r="D65" s="288">
        <f>INDEX('Capital Summary'!D$9:D$123,MATCH('Capital Functions Details'!$B65,'Capital Summary'!$B$9:$B$123,0))</f>
        <v>42580950</v>
      </c>
      <c r="E65" s="288">
        <f>INDEX('Capital Summary'!E$9:E$123,MATCH('Capital Functions Details'!$B65,'Capital Summary'!$B$9:$B$123,0))</f>
        <v>0</v>
      </c>
      <c r="F65" s="288">
        <f>INDEX('Capital Summary'!F$9:F$123,MATCH('Capital Functions Details'!$B65,'Capital Summary'!$B$9:$B$123,0))</f>
        <v>0</v>
      </c>
      <c r="G65" s="251"/>
    </row>
    <row r="66" spans="1:7" ht="15.75" thickBot="1" x14ac:dyDescent="0.3">
      <c r="A66" s="799"/>
      <c r="B66" s="299" t="s">
        <v>1563</v>
      </c>
      <c r="C66" s="300">
        <f t="shared" ref="C66:D66" si="0">SUM(C48:C65)</f>
        <v>35572294610</v>
      </c>
      <c r="D66" s="300">
        <f t="shared" si="0"/>
        <v>20771240170</v>
      </c>
      <c r="E66" s="300">
        <f>SUM(E48:E65)</f>
        <v>28223109250</v>
      </c>
      <c r="F66" s="300">
        <f>SUM(F48:F65)</f>
        <v>3577016200</v>
      </c>
      <c r="G66" s="251"/>
    </row>
    <row r="67" spans="1:7" x14ac:dyDescent="0.25">
      <c r="A67" s="797">
        <v>705000</v>
      </c>
      <c r="B67" s="302" t="s">
        <v>154</v>
      </c>
      <c r="C67" s="302"/>
      <c r="D67" s="303"/>
      <c r="E67" s="303"/>
      <c r="F67" s="303"/>
      <c r="G67" s="251"/>
    </row>
    <row r="68" spans="1:7" x14ac:dyDescent="0.25">
      <c r="A68" s="798" t="s">
        <v>383</v>
      </c>
      <c r="B68" s="289" t="s">
        <v>384</v>
      </c>
      <c r="C68" s="288">
        <f>INDEX('Capital Summary'!C$9:C$123,MATCH('Capital Functions Details'!$B68,'Capital Summary'!$B$9:$B$123,0))</f>
        <v>456308900</v>
      </c>
      <c r="D68" s="288">
        <f>INDEX('Capital Summary'!D$9:D$123,MATCH('Capital Functions Details'!$B68,'Capital Summary'!$B$9:$B$123,0))</f>
        <v>456308900</v>
      </c>
      <c r="E68" s="288">
        <f>INDEX('Capital Summary'!E$9:E$123,MATCH('Capital Functions Details'!$B68,'Capital Summary'!$B$9:$B$123,0))</f>
        <v>400000000</v>
      </c>
      <c r="F68" s="288">
        <f>INDEX('Capital Summary'!F$9:F$123,MATCH('Capital Functions Details'!$B68,'Capital Summary'!$B$9:$B$123,0))</f>
        <v>0</v>
      </c>
      <c r="G68" s="251"/>
    </row>
    <row r="69" spans="1:7" x14ac:dyDescent="0.25">
      <c r="A69" s="798" t="s">
        <v>311</v>
      </c>
      <c r="B69" s="289" t="s">
        <v>312</v>
      </c>
      <c r="C69" s="288">
        <f>INDEX('Capital Summary'!C$9:C$123,MATCH('Capital Functions Details'!$B69,'Capital Summary'!$B$9:$B$123,0))</f>
        <v>627147140</v>
      </c>
      <c r="D69" s="288">
        <f>INDEX('Capital Summary'!D$9:D$123,MATCH('Capital Functions Details'!$B69,'Capital Summary'!$B$9:$B$123,0))</f>
        <v>230000000</v>
      </c>
      <c r="E69" s="288">
        <f>INDEX('Capital Summary'!E$9:E$123,MATCH('Capital Functions Details'!$B69,'Capital Summary'!$B$9:$B$123,0))</f>
        <v>103894010</v>
      </c>
      <c r="F69" s="288">
        <f>INDEX('Capital Summary'!F$9:F$123,MATCH('Capital Functions Details'!$B69,'Capital Summary'!$B$9:$B$123,0))</f>
        <v>0</v>
      </c>
      <c r="G69" s="251"/>
    </row>
    <row r="70" spans="1:7" x14ac:dyDescent="0.25">
      <c r="A70" s="798" t="s">
        <v>315</v>
      </c>
      <c r="B70" s="289" t="s">
        <v>316</v>
      </c>
      <c r="C70" s="288">
        <f>INDEX('Capital Summary'!C$9:C$123,MATCH('Capital Functions Details'!$B70,'Capital Summary'!$B$9:$B$123,0))</f>
        <v>10000000</v>
      </c>
      <c r="D70" s="288">
        <f>INDEX('Capital Summary'!D$9:D$123,MATCH('Capital Functions Details'!$B70,'Capital Summary'!$B$9:$B$123,0))</f>
        <v>10000000</v>
      </c>
      <c r="E70" s="288">
        <f>INDEX('Capital Summary'!E$9:E$123,MATCH('Capital Functions Details'!$B70,'Capital Summary'!$B$9:$B$123,0))</f>
        <v>14156990</v>
      </c>
      <c r="F70" s="288">
        <f>INDEX('Capital Summary'!F$9:F$123,MATCH('Capital Functions Details'!$B70,'Capital Summary'!$B$9:$B$123,0))</f>
        <v>0</v>
      </c>
      <c r="G70" s="251"/>
    </row>
    <row r="71" spans="1:7" ht="15.75" thickBot="1" x14ac:dyDescent="0.3">
      <c r="A71" s="800"/>
      <c r="B71" s="292" t="s">
        <v>1564</v>
      </c>
      <c r="C71" s="293">
        <f t="shared" ref="C71:D71" si="1">SUM(C68:C70)</f>
        <v>1093456040</v>
      </c>
      <c r="D71" s="293">
        <f t="shared" si="1"/>
        <v>696308900</v>
      </c>
      <c r="E71" s="293">
        <f>SUM(E68:E70)</f>
        <v>518051000</v>
      </c>
      <c r="F71" s="293">
        <f>SUM(F68:F70)</f>
        <v>0</v>
      </c>
      <c r="G71" s="251"/>
    </row>
    <row r="72" spans="1:7" x14ac:dyDescent="0.25">
      <c r="A72" s="801">
        <v>706000</v>
      </c>
      <c r="B72" s="296" t="s">
        <v>155</v>
      </c>
      <c r="C72" s="296"/>
      <c r="D72" s="297"/>
      <c r="E72" s="297"/>
      <c r="F72" s="297"/>
      <c r="G72" s="251"/>
    </row>
    <row r="73" spans="1:7" x14ac:dyDescent="0.25">
      <c r="A73" s="798" t="s">
        <v>381</v>
      </c>
      <c r="B73" s="289" t="s">
        <v>382</v>
      </c>
      <c r="C73" s="288">
        <f>INDEX('Capital Summary'!C$9:C$123,MATCH('Capital Functions Details'!$B73,'Capital Summary'!$B$9:$B$123,0))</f>
        <v>3632616520</v>
      </c>
      <c r="D73" s="288">
        <f>INDEX('Capital Summary'!D$9:D$123,MATCH('Capital Functions Details'!$B73,'Capital Summary'!$B$9:$B$123,0))</f>
        <v>3632616520</v>
      </c>
      <c r="E73" s="288">
        <f>INDEX('Capital Summary'!E$9:E$123,MATCH('Capital Functions Details'!$B73,'Capital Summary'!$B$9:$B$123,0))</f>
        <v>0</v>
      </c>
      <c r="F73" s="288"/>
      <c r="G73" s="251"/>
    </row>
    <row r="74" spans="1:7" x14ac:dyDescent="0.25">
      <c r="A74" s="798" t="s">
        <v>348</v>
      </c>
      <c r="B74" s="289" t="s">
        <v>349</v>
      </c>
      <c r="C74" s="288">
        <f>INDEX('Capital Summary'!C$9:C$123,MATCH('Capital Functions Details'!$B74,'Capital Summary'!$B$9:$B$123,0))</f>
        <v>0</v>
      </c>
      <c r="D74" s="288">
        <f>INDEX('Capital Summary'!D$9:D$123,MATCH('Capital Functions Details'!$B74,'Capital Summary'!$B$9:$B$123,0))</f>
        <v>0</v>
      </c>
      <c r="E74" s="288">
        <f>INDEX('Capital Summary'!E$9:E$123,MATCH('Capital Functions Details'!$B74,'Capital Summary'!$B$9:$B$123,0))</f>
        <v>2021744580</v>
      </c>
      <c r="F74" s="288">
        <f>INDEX('Capital Summary'!F$9:F$123,MATCH('Capital Functions Details'!$B74,'Capital Summary'!$B$9:$B$123,0))</f>
        <v>1062000000</v>
      </c>
      <c r="G74" s="251"/>
    </row>
    <row r="75" spans="1:7" x14ac:dyDescent="0.25">
      <c r="A75" s="798" t="s">
        <v>340</v>
      </c>
      <c r="B75" s="289" t="s">
        <v>341</v>
      </c>
      <c r="C75" s="288">
        <f>INDEX('Capital Summary'!C$9:C$123,MATCH('Capital Functions Details'!$B75,'Capital Summary'!$B$9:$B$123,0))</f>
        <v>35000000</v>
      </c>
      <c r="D75" s="288">
        <f>INDEX('Capital Summary'!D$9:D$123,MATCH('Capital Functions Details'!$B75,'Capital Summary'!$B$9:$B$123,0))</f>
        <v>23837460</v>
      </c>
      <c r="E75" s="288">
        <f>INDEX('Capital Summary'!E$9:E$123,MATCH('Capital Functions Details'!$B75,'Capital Summary'!$B$9:$B$123,0))</f>
        <v>31421330</v>
      </c>
      <c r="F75" s="288">
        <f>INDEX('Capital Summary'!F$9:F$123,MATCH('Capital Functions Details'!$B75,'Capital Summary'!$B$9:$B$123,0))</f>
        <v>0</v>
      </c>
      <c r="G75" s="251"/>
    </row>
    <row r="76" spans="1:7" x14ac:dyDescent="0.25">
      <c r="A76" s="798" t="s">
        <v>344</v>
      </c>
      <c r="B76" s="289" t="s">
        <v>345</v>
      </c>
      <c r="C76" s="288">
        <f>INDEX('Capital Summary'!C$9:C$123,MATCH('Capital Functions Details'!$B76,'Capital Summary'!$B$9:$B$123,0))</f>
        <v>100000000</v>
      </c>
      <c r="D76" s="288">
        <f>INDEX('Capital Summary'!D$9:D$123,MATCH('Capital Functions Details'!$B76,'Capital Summary'!$B$9:$B$123,0))</f>
        <v>0</v>
      </c>
      <c r="E76" s="288">
        <f>INDEX('Capital Summary'!E$9:E$123,MATCH('Capital Functions Details'!$B76,'Capital Summary'!$B$9:$B$123,0))</f>
        <v>0</v>
      </c>
      <c r="F76" s="288">
        <f>INDEX('Capital Summary'!F$9:F$123,MATCH('Capital Functions Details'!$B76,'Capital Summary'!$B$9:$B$123,0))</f>
        <v>0</v>
      </c>
      <c r="G76" s="251"/>
    </row>
    <row r="77" spans="1:7" x14ac:dyDescent="0.25">
      <c r="A77" s="798" t="s">
        <v>342</v>
      </c>
      <c r="B77" s="289" t="s">
        <v>343</v>
      </c>
      <c r="C77" s="288">
        <f>INDEX('Capital Summary'!C$9:C$123,MATCH('Capital Functions Details'!$B77,'Capital Summary'!$B$9:$B$123,0))</f>
        <v>15000000</v>
      </c>
      <c r="D77" s="288">
        <f>INDEX('Capital Summary'!D$9:D$123,MATCH('Capital Functions Details'!$B77,'Capital Summary'!$B$9:$B$123,0))</f>
        <v>0</v>
      </c>
      <c r="E77" s="288">
        <f>INDEX('Capital Summary'!E$9:E$123,MATCH('Capital Functions Details'!$B77,'Capital Summary'!$B$9:$B$123,0))</f>
        <v>0</v>
      </c>
      <c r="F77" s="288">
        <f>INDEX('Capital Summary'!F$9:F$123,MATCH('Capital Functions Details'!$B77,'Capital Summary'!$B$9:$B$123,0))</f>
        <v>0</v>
      </c>
      <c r="G77" s="251"/>
    </row>
    <row r="78" spans="1:7" x14ac:dyDescent="0.25">
      <c r="A78" s="798" t="s">
        <v>346</v>
      </c>
      <c r="B78" s="289" t="s">
        <v>347</v>
      </c>
      <c r="C78" s="288">
        <f>INDEX('Capital Summary'!C$9:C$123,MATCH('Capital Functions Details'!$B78,'Capital Summary'!$B$9:$B$123,0))</f>
        <v>298875250</v>
      </c>
      <c r="D78" s="288">
        <f>INDEX('Capital Summary'!D$9:D$123,MATCH('Capital Functions Details'!$B78,'Capital Summary'!$B$9:$B$123,0))</f>
        <v>115000000</v>
      </c>
      <c r="E78" s="288">
        <f>INDEX('Capital Summary'!E$9:E$123,MATCH('Capital Functions Details'!$B78,'Capital Summary'!$B$9:$B$123,0))</f>
        <v>650000000</v>
      </c>
      <c r="F78" s="288">
        <f>INDEX('Capital Summary'!F$9:F$123,MATCH('Capital Functions Details'!$B78,'Capital Summary'!$B$9:$B$123,0))</f>
        <v>0</v>
      </c>
      <c r="G78" s="251"/>
    </row>
    <row r="79" spans="1:7" ht="15.75" thickBot="1" x14ac:dyDescent="0.3">
      <c r="A79" s="799"/>
      <c r="B79" s="299" t="s">
        <v>1565</v>
      </c>
      <c r="C79" s="300">
        <f t="shared" ref="C79:D79" si="2">SUM(C73:C78)</f>
        <v>4081491770</v>
      </c>
      <c r="D79" s="300">
        <f t="shared" si="2"/>
        <v>3771453980</v>
      </c>
      <c r="E79" s="300">
        <f>SUM(E73:E78)</f>
        <v>2703165910</v>
      </c>
      <c r="F79" s="300">
        <f>SUM(F73:F78)</f>
        <v>1062000000</v>
      </c>
      <c r="G79" s="251"/>
    </row>
    <row r="80" spans="1:7" x14ac:dyDescent="0.25">
      <c r="A80" s="797">
        <v>707000</v>
      </c>
      <c r="B80" s="302" t="s">
        <v>156</v>
      </c>
      <c r="C80" s="302"/>
      <c r="D80" s="303"/>
      <c r="E80" s="303"/>
      <c r="F80" s="303"/>
      <c r="G80" s="251"/>
    </row>
    <row r="81" spans="1:7" x14ac:dyDescent="0.25">
      <c r="A81" s="798" t="s">
        <v>322</v>
      </c>
      <c r="B81" s="289" t="s">
        <v>323</v>
      </c>
      <c r="C81" s="288">
        <f>INDEX('Capital Summary'!C$9:C$123,MATCH('Capital Functions Details'!$B81,'Capital Summary'!$B$9:$B$123,0))</f>
        <v>200033980</v>
      </c>
      <c r="D81" s="288">
        <f>INDEX('Capital Summary'!D$9:D$123,MATCH('Capital Functions Details'!$B81,'Capital Summary'!$B$9:$B$123,0))</f>
        <v>750636760</v>
      </c>
      <c r="E81" s="288">
        <f>INDEX('Capital Summary'!E$9:E$123,MATCH('Capital Functions Details'!$B81,'Capital Summary'!$B$9:$B$123,0))</f>
        <v>6598836760</v>
      </c>
      <c r="F81" s="288">
        <f>INDEX('Capital Summary'!F$9:F$123,MATCH('Capital Functions Details'!$B81,'Capital Summary'!$B$9:$B$123,0))</f>
        <v>0</v>
      </c>
      <c r="G81" s="251"/>
    </row>
    <row r="82" spans="1:7" x14ac:dyDescent="0.25">
      <c r="A82" s="798" t="s">
        <v>324</v>
      </c>
      <c r="B82" s="289" t="s">
        <v>405</v>
      </c>
      <c r="C82" s="288">
        <f>INDEX('Capital Summary'!C$9:C$123,MATCH('Capital Functions Details'!$B82,'Capital Summary'!$B$9:$B$123,0))</f>
        <v>2540757010</v>
      </c>
      <c r="D82" s="288">
        <f>INDEX('Capital Summary'!D$9:D$123,MATCH('Capital Functions Details'!$B82,'Capital Summary'!$B$9:$B$123,0))</f>
        <v>1500000000</v>
      </c>
      <c r="E82" s="288">
        <f>INDEX('Capital Summary'!E$9:E$123,MATCH('Capital Functions Details'!$B82,'Capital Summary'!$B$9:$B$123,0))</f>
        <v>2471758070</v>
      </c>
      <c r="F82" s="288">
        <f>INDEX('Capital Summary'!F$9:F$123,MATCH('Capital Functions Details'!$B82,'Capital Summary'!$B$9:$B$123,0))</f>
        <v>0</v>
      </c>
      <c r="G82" s="251"/>
    </row>
    <row r="83" spans="1:7" x14ac:dyDescent="0.25">
      <c r="A83" s="892" t="s">
        <v>1741</v>
      </c>
      <c r="B83" s="289" t="s">
        <v>1720</v>
      </c>
      <c r="C83" s="288">
        <f>INDEX('Capital Summary'!C$9:C$123,MATCH('Capital Functions Details'!$B83,'Capital Summary'!$B$9:$B$123,0))</f>
        <v>137000000</v>
      </c>
      <c r="D83" s="288">
        <f>INDEX('Capital Summary'!D$9:D$123,MATCH('Capital Functions Details'!$B83,'Capital Summary'!$B$9:$B$123,0))</f>
        <v>137000000</v>
      </c>
      <c r="E83" s="288">
        <f>INDEX('Capital Summary'!E$9:E$123,MATCH('Capital Functions Details'!$B83,'Capital Summary'!$B$9:$B$123,0))</f>
        <v>660000000</v>
      </c>
      <c r="F83" s="288">
        <f>INDEX('Capital Summary'!F$9:F$123,MATCH('Capital Functions Details'!$B83,'Capital Summary'!$B$9:$B$123,0))</f>
        <v>0</v>
      </c>
      <c r="G83" s="251"/>
    </row>
    <row r="84" spans="1:7" x14ac:dyDescent="0.25">
      <c r="A84" s="798" t="s">
        <v>327</v>
      </c>
      <c r="B84" s="289" t="s">
        <v>328</v>
      </c>
      <c r="C84" s="288">
        <f>INDEX('Capital Summary'!C$9:C$123,MATCH('Capital Functions Details'!$B84,'Capital Summary'!$B$9:$B$123,0))</f>
        <v>73000000</v>
      </c>
      <c r="D84" s="288">
        <f>INDEX('Capital Summary'!D$9:D$123,MATCH('Capital Functions Details'!$B84,'Capital Summary'!$B$9:$B$123,0))</f>
        <v>30000000</v>
      </c>
      <c r="E84" s="288">
        <f>INDEX('Capital Summary'!E$9:E$123,MATCH('Capital Functions Details'!$B84,'Capital Summary'!$B$9:$B$123,0))</f>
        <v>84363380</v>
      </c>
      <c r="F84" s="288">
        <f>INDEX('Capital Summary'!F$9:F$123,MATCH('Capital Functions Details'!$B84,'Capital Summary'!$B$9:$B$123,0))</f>
        <v>0</v>
      </c>
      <c r="G84" s="251"/>
    </row>
    <row r="85" spans="1:7" x14ac:dyDescent="0.25">
      <c r="A85" s="798" t="s">
        <v>329</v>
      </c>
      <c r="B85" s="289" t="s">
        <v>330</v>
      </c>
      <c r="C85" s="288">
        <f>INDEX('Capital Summary'!C$9:C$123,MATCH('Capital Functions Details'!$B85,'Capital Summary'!$B$9:$B$123,0))</f>
        <v>1360665460</v>
      </c>
      <c r="D85" s="288">
        <f>INDEX('Capital Summary'!D$9:D$123,MATCH('Capital Functions Details'!$B85,'Capital Summary'!$B$9:$B$123,0))</f>
        <v>1360665460</v>
      </c>
      <c r="E85" s="288">
        <f>INDEX('Capital Summary'!E$9:E$123,MATCH('Capital Functions Details'!$B85,'Capital Summary'!$B$9:$B$123,0))</f>
        <v>832951700</v>
      </c>
      <c r="F85" s="288">
        <f>INDEX('Capital Summary'!F$9:F$123,MATCH('Capital Functions Details'!$B85,'Capital Summary'!$B$9:$B$123,0))</f>
        <v>0</v>
      </c>
      <c r="G85" s="251"/>
    </row>
    <row r="86" spans="1:7" ht="15.75" thickBot="1" x14ac:dyDescent="0.3">
      <c r="A86" s="800"/>
      <c r="B86" s="292" t="s">
        <v>1566</v>
      </c>
      <c r="C86" s="293">
        <f t="shared" ref="C86:D86" si="3">SUM(C81:C85)</f>
        <v>4311456450</v>
      </c>
      <c r="D86" s="293">
        <f t="shared" si="3"/>
        <v>3778302220</v>
      </c>
      <c r="E86" s="293">
        <f>SUM(E81:E85)</f>
        <v>10647909910</v>
      </c>
      <c r="F86" s="293">
        <f>SUM(F81:F85)</f>
        <v>0</v>
      </c>
      <c r="G86" s="251"/>
    </row>
    <row r="87" spans="1:7" x14ac:dyDescent="0.25">
      <c r="A87" s="801">
        <v>708000</v>
      </c>
      <c r="B87" s="296" t="s">
        <v>157</v>
      </c>
      <c r="C87" s="296"/>
      <c r="D87" s="297"/>
      <c r="E87" s="297"/>
      <c r="F87" s="297"/>
      <c r="G87" s="251"/>
    </row>
    <row r="88" spans="1:7" hidden="1" x14ac:dyDescent="0.25">
      <c r="A88" s="798" t="s">
        <v>266</v>
      </c>
      <c r="B88" s="289" t="s">
        <v>267</v>
      </c>
      <c r="C88" s="288">
        <f>INDEX('Capital Summary'!C$9:C$123,MATCH('Capital Functions Details'!$B88,'Capital Summary'!$B$9:$B$123,0))</f>
        <v>0</v>
      </c>
      <c r="D88" s="288">
        <f>INDEX('Capital Summary'!D$9:D$123,MATCH('Capital Functions Details'!$B88,'Capital Summary'!$B$9:$B$123,0))</f>
        <v>0</v>
      </c>
      <c r="E88" s="288">
        <f>INDEX('Capital Summary'!E$9:E$123,MATCH('Capital Functions Details'!$B88,'Capital Summary'!$B$9:$B$123,0))</f>
        <v>0</v>
      </c>
      <c r="F88" s="288">
        <f>INDEX('Capital Summary'!F$9:F$123,MATCH('Capital Functions Details'!$B88,'Capital Summary'!$B$9:$B$123,0))</f>
        <v>0</v>
      </c>
      <c r="G88" s="251"/>
    </row>
    <row r="89" spans="1:7" x14ac:dyDescent="0.25">
      <c r="A89" s="798" t="s">
        <v>264</v>
      </c>
      <c r="B89" s="289" t="s">
        <v>265</v>
      </c>
      <c r="C89" s="288">
        <f>INDEX('Capital Summary'!C$9:C$123,MATCH('Capital Functions Details'!$B89,'Capital Summary'!$B$9:$B$123,0))</f>
        <v>0</v>
      </c>
      <c r="D89" s="288">
        <f>INDEX('Capital Summary'!D$9:D$123,MATCH('Capital Functions Details'!$B89,'Capital Summary'!$B$9:$B$123,0))</f>
        <v>0</v>
      </c>
      <c r="E89" s="288">
        <f>INDEX('Capital Summary'!E$9:E$123,MATCH('Capital Functions Details'!$B89,'Capital Summary'!$B$9:$B$123,0))</f>
        <v>23500000</v>
      </c>
      <c r="F89" s="288">
        <f>INDEX('Capital Summary'!F$9:F$123,MATCH('Capital Functions Details'!$B89,'Capital Summary'!$B$9:$B$123,0))</f>
        <v>0</v>
      </c>
      <c r="G89" s="251"/>
    </row>
    <row r="90" spans="1:7" x14ac:dyDescent="0.25">
      <c r="A90" s="798" t="s">
        <v>268</v>
      </c>
      <c r="B90" s="289" t="s">
        <v>269</v>
      </c>
      <c r="C90" s="288">
        <f>INDEX('Capital Summary'!C$9:C$123,MATCH('Capital Functions Details'!$B90,'Capital Summary'!$B$9:$B$123,0))</f>
        <v>0</v>
      </c>
      <c r="D90" s="288">
        <f>INDEX('Capital Summary'!D$9:D$123,MATCH('Capital Functions Details'!$B90,'Capital Summary'!$B$9:$B$123,0))</f>
        <v>0</v>
      </c>
      <c r="E90" s="288">
        <f>INDEX('Capital Summary'!E$9:E$123,MATCH('Capital Functions Details'!$B90,'Capital Summary'!$B$9:$B$123,0))</f>
        <v>4319840</v>
      </c>
      <c r="F90" s="288">
        <f>INDEX('Capital Summary'!F$9:F$123,MATCH('Capital Functions Details'!$B90,'Capital Summary'!$B$9:$B$123,0))</f>
        <v>0</v>
      </c>
      <c r="G90" s="251"/>
    </row>
    <row r="91" spans="1:7" x14ac:dyDescent="0.25">
      <c r="A91" s="798" t="s">
        <v>272</v>
      </c>
      <c r="B91" s="289" t="s">
        <v>273</v>
      </c>
      <c r="C91" s="288">
        <f>INDEX('Capital Summary'!C$9:C$123,MATCH('Capital Functions Details'!$B91,'Capital Summary'!$B$9:$B$123,0))</f>
        <v>0</v>
      </c>
      <c r="D91" s="288">
        <f>INDEX('Capital Summary'!D$9:D$123,MATCH('Capital Functions Details'!$B91,'Capital Summary'!$B$9:$B$123,0))</f>
        <v>0</v>
      </c>
      <c r="E91" s="288">
        <f>INDEX('Capital Summary'!E$9:E$123,MATCH('Capital Functions Details'!$B91,'Capital Summary'!$B$9:$B$123,0))</f>
        <v>20000000</v>
      </c>
      <c r="F91" s="288">
        <f>INDEX('Capital Summary'!F$9:F$123,MATCH('Capital Functions Details'!$B91,'Capital Summary'!$B$9:$B$123,0))</f>
        <v>0</v>
      </c>
      <c r="G91" s="251"/>
    </row>
    <row r="92" spans="1:7" x14ac:dyDescent="0.25">
      <c r="A92" s="798" t="s">
        <v>313</v>
      </c>
      <c r="B92" s="289" t="s">
        <v>314</v>
      </c>
      <c r="C92" s="288">
        <f>INDEX('Capital Summary'!C$9:C$123,MATCH('Capital Functions Details'!$B92,'Capital Summary'!$B$9:$B$123,0))</f>
        <v>0</v>
      </c>
      <c r="D92" s="288">
        <f>INDEX('Capital Summary'!D$9:D$123,MATCH('Capital Functions Details'!$B92,'Capital Summary'!$B$9:$B$123,0))</f>
        <v>0</v>
      </c>
      <c r="E92" s="288">
        <f>INDEX('Capital Summary'!E$9:E$123,MATCH('Capital Functions Details'!$B92,'Capital Summary'!$B$9:$B$123,0))</f>
        <v>4780710</v>
      </c>
      <c r="F92" s="288">
        <f>INDEX('Capital Summary'!F$9:F$123,MATCH('Capital Functions Details'!$B92,'Capital Summary'!$B$9:$B$123,0))</f>
        <v>0</v>
      </c>
      <c r="G92" s="251"/>
    </row>
    <row r="93" spans="1:7" ht="15.75" thickBot="1" x14ac:dyDescent="0.3">
      <c r="A93" s="799"/>
      <c r="B93" s="299" t="s">
        <v>1567</v>
      </c>
      <c r="C93" s="300">
        <f t="shared" ref="C93:D93" si="4">SUM(C88:C92)</f>
        <v>0</v>
      </c>
      <c r="D93" s="300">
        <f t="shared" si="4"/>
        <v>0</v>
      </c>
      <c r="E93" s="300">
        <f>SUM(E88:E92)</f>
        <v>52600550</v>
      </c>
      <c r="F93" s="300">
        <f>SUM(F88:F92)</f>
        <v>0</v>
      </c>
      <c r="G93" s="251"/>
    </row>
    <row r="94" spans="1:7" x14ac:dyDescent="0.25">
      <c r="A94" s="797">
        <v>709000</v>
      </c>
      <c r="B94" s="302" t="s">
        <v>158</v>
      </c>
      <c r="C94" s="302"/>
      <c r="D94" s="303"/>
      <c r="E94" s="303"/>
      <c r="F94" s="303"/>
      <c r="G94" s="251"/>
    </row>
    <row r="95" spans="1:7" x14ac:dyDescent="0.25">
      <c r="A95" s="798" t="s">
        <v>275</v>
      </c>
      <c r="B95" s="289" t="s">
        <v>276</v>
      </c>
      <c r="C95" s="288">
        <f>INDEX('Capital Summary'!C$9:C$123,MATCH('Capital Functions Details'!$B95,'Capital Summary'!$B$9:$B$123,0))</f>
        <v>510910520</v>
      </c>
      <c r="D95" s="288">
        <f>INDEX('Capital Summary'!D$9:D$123,MATCH('Capital Functions Details'!$B95,'Capital Summary'!$B$9:$B$123,0))</f>
        <v>210910520</v>
      </c>
      <c r="E95" s="288">
        <f>INDEX('Capital Summary'!E$9:E$123,MATCH('Capital Functions Details'!$B95,'Capital Summary'!$B$9:$B$123,0))</f>
        <v>2684303320</v>
      </c>
      <c r="F95" s="288">
        <f>INDEX('Capital Summary'!F$9:F$123,MATCH('Capital Functions Details'!$B95,'Capital Summary'!$B$9:$B$123,0))</f>
        <v>62200000</v>
      </c>
      <c r="G95" s="251"/>
    </row>
    <row r="96" spans="1:7" x14ac:dyDescent="0.25">
      <c r="A96" s="798" t="s">
        <v>277</v>
      </c>
      <c r="B96" s="289" t="s">
        <v>278</v>
      </c>
      <c r="C96" s="288">
        <f>INDEX('Capital Summary'!C$9:C$123,MATCH('Capital Functions Details'!$B96,'Capital Summary'!$B$9:$B$123,0))</f>
        <v>2451604950</v>
      </c>
      <c r="D96" s="288">
        <f>INDEX('Capital Summary'!D$9:D$123,MATCH('Capital Functions Details'!$B96,'Capital Summary'!$B$9:$B$123,0))</f>
        <v>1800000000</v>
      </c>
      <c r="E96" s="288">
        <f>INDEX('Capital Summary'!E$9:E$123,MATCH('Capital Functions Details'!$B96,'Capital Summary'!$B$9:$B$123,0))</f>
        <v>4201907010</v>
      </c>
      <c r="F96" s="288">
        <f>INDEX('Capital Summary'!F$9:F$123,MATCH('Capital Functions Details'!$B96,'Capital Summary'!$B$9:$B$123,0))</f>
        <v>0</v>
      </c>
      <c r="G96" s="251"/>
    </row>
    <row r="97" spans="1:7" x14ac:dyDescent="0.25">
      <c r="A97" s="798" t="s">
        <v>279</v>
      </c>
      <c r="B97" s="289" t="s">
        <v>280</v>
      </c>
      <c r="C97" s="288">
        <f>INDEX('Capital Summary'!C$9:C$123,MATCH('Capital Functions Details'!$B97,'Capital Summary'!$B$9:$B$123,0))</f>
        <v>12128730</v>
      </c>
      <c r="D97" s="288">
        <f>INDEX('Capital Summary'!D$9:D$123,MATCH('Capital Functions Details'!$B97,'Capital Summary'!$B$9:$B$123,0))</f>
        <v>0</v>
      </c>
      <c r="E97" s="288">
        <f>INDEX('Capital Summary'!E$9:E$123,MATCH('Capital Functions Details'!$B97,'Capital Summary'!$B$9:$B$123,0))</f>
        <v>19192850</v>
      </c>
      <c r="F97" s="288">
        <f>INDEX('Capital Summary'!F$9:F$123,MATCH('Capital Functions Details'!$B97,'Capital Summary'!$B$9:$B$123,0))</f>
        <v>0</v>
      </c>
      <c r="G97" s="251"/>
    </row>
    <row r="98" spans="1:7" x14ac:dyDescent="0.25">
      <c r="A98" s="798" t="s">
        <v>281</v>
      </c>
      <c r="B98" s="289" t="s">
        <v>282</v>
      </c>
      <c r="C98" s="288">
        <f>INDEX('Capital Summary'!C$9:C$123,MATCH('Capital Functions Details'!$B98,'Capital Summary'!$B$9:$B$123,0))</f>
        <v>1250000</v>
      </c>
      <c r="D98" s="288">
        <f>INDEX('Capital Summary'!D$9:D$123,MATCH('Capital Functions Details'!$B98,'Capital Summary'!$B$9:$B$123,0))</f>
        <v>0</v>
      </c>
      <c r="E98" s="288">
        <f>INDEX('Capital Summary'!E$9:E$123,MATCH('Capital Functions Details'!$B98,'Capital Summary'!$B$9:$B$123,0))</f>
        <v>2600000</v>
      </c>
      <c r="F98" s="288">
        <f>INDEX('Capital Summary'!F$9:F$123,MATCH('Capital Functions Details'!$B98,'Capital Summary'!$B$9:$B$123,0))</f>
        <v>0</v>
      </c>
      <c r="G98" s="251"/>
    </row>
    <row r="99" spans="1:7" x14ac:dyDescent="0.25">
      <c r="A99" s="798" t="s">
        <v>283</v>
      </c>
      <c r="B99" s="289" t="s">
        <v>284</v>
      </c>
      <c r="C99" s="288">
        <f>INDEX('Capital Summary'!C$9:C$123,MATCH('Capital Functions Details'!$B99,'Capital Summary'!$B$9:$B$123,0))</f>
        <v>250434660</v>
      </c>
      <c r="D99" s="288">
        <f>INDEX('Capital Summary'!D$9:D$123,MATCH('Capital Functions Details'!$B99,'Capital Summary'!$B$9:$B$123,0))</f>
        <v>249834660</v>
      </c>
      <c r="E99" s="288">
        <f>INDEX('Capital Summary'!E$9:E$123,MATCH('Capital Functions Details'!$B99,'Capital Summary'!$B$9:$B$123,0))</f>
        <v>498705600</v>
      </c>
      <c r="F99" s="288">
        <f>INDEX('Capital Summary'!F$9:F$123,MATCH('Capital Functions Details'!$B99,'Capital Summary'!$B$9:$B$123,0))</f>
        <v>0</v>
      </c>
      <c r="G99" s="251"/>
    </row>
    <row r="100" spans="1:7" x14ac:dyDescent="0.25">
      <c r="A100" s="798" t="s">
        <v>285</v>
      </c>
      <c r="B100" s="289" t="s">
        <v>286</v>
      </c>
      <c r="C100" s="288">
        <f>INDEX('Capital Summary'!C$9:C$123,MATCH('Capital Functions Details'!$B100,'Capital Summary'!$B$9:$B$123,0))</f>
        <v>830489800</v>
      </c>
      <c r="D100" s="288">
        <f>INDEX('Capital Summary'!D$9:D$123,MATCH('Capital Functions Details'!$B100,'Capital Summary'!$B$9:$B$123,0))</f>
        <v>830489800</v>
      </c>
      <c r="E100" s="288">
        <f>INDEX('Capital Summary'!E$9:E$123,MATCH('Capital Functions Details'!$B100,'Capital Summary'!$B$9:$B$123,0))</f>
        <v>674000000</v>
      </c>
      <c r="F100" s="288">
        <f>INDEX('Capital Summary'!F$9:F$123,MATCH('Capital Functions Details'!$B100,'Capital Summary'!$B$9:$B$123,0))</f>
        <v>0</v>
      </c>
      <c r="G100" s="251"/>
    </row>
    <row r="101" spans="1:7" x14ac:dyDescent="0.25">
      <c r="A101" s="798" t="s">
        <v>287</v>
      </c>
      <c r="B101" s="289" t="s">
        <v>288</v>
      </c>
      <c r="C101" s="288">
        <f>INDEX('Capital Summary'!C$9:C$123,MATCH('Capital Functions Details'!$B101,'Capital Summary'!$B$9:$B$123,0))</f>
        <v>489804100</v>
      </c>
      <c r="D101" s="288">
        <f>INDEX('Capital Summary'!D$9:D$123,MATCH('Capital Functions Details'!$B101,'Capital Summary'!$B$9:$B$123,0))</f>
        <v>489804100</v>
      </c>
      <c r="E101" s="288">
        <f>INDEX('Capital Summary'!E$9:E$123,MATCH('Capital Functions Details'!$B101,'Capital Summary'!$B$9:$B$123,0))</f>
        <v>498130180</v>
      </c>
      <c r="F101" s="288">
        <f>INDEX('Capital Summary'!F$9:F$123,MATCH('Capital Functions Details'!$B101,'Capital Summary'!$B$9:$B$123,0))</f>
        <v>0</v>
      </c>
      <c r="G101" s="251"/>
    </row>
    <row r="102" spans="1:7" x14ac:dyDescent="0.25">
      <c r="A102" s="798" t="s">
        <v>289</v>
      </c>
      <c r="B102" s="289" t="s">
        <v>290</v>
      </c>
      <c r="C102" s="288">
        <f>INDEX('Capital Summary'!C$9:C$123,MATCH('Capital Functions Details'!$B102,'Capital Summary'!$B$9:$B$123,0))</f>
        <v>209207000</v>
      </c>
      <c r="D102" s="288">
        <f>INDEX('Capital Summary'!D$9:D$123,MATCH('Capital Functions Details'!$B102,'Capital Summary'!$B$9:$B$123,0))</f>
        <v>208955000</v>
      </c>
      <c r="E102" s="288">
        <f>INDEX('Capital Summary'!E$9:E$123,MATCH('Capital Functions Details'!$B102,'Capital Summary'!$B$9:$B$123,0))</f>
        <v>418325500</v>
      </c>
      <c r="F102" s="288">
        <f>INDEX('Capital Summary'!F$9:F$123,MATCH('Capital Functions Details'!$B102,'Capital Summary'!$B$9:$B$123,0))</f>
        <v>0</v>
      </c>
      <c r="G102" s="251"/>
    </row>
    <row r="103" spans="1:7" x14ac:dyDescent="0.25">
      <c r="A103" s="798" t="s">
        <v>291</v>
      </c>
      <c r="B103" s="289" t="s">
        <v>292</v>
      </c>
      <c r="C103" s="288">
        <f>INDEX('Capital Summary'!C$9:C$123,MATCH('Capital Functions Details'!$B103,'Capital Summary'!$B$9:$B$123,0))</f>
        <v>741960780</v>
      </c>
      <c r="D103" s="288">
        <f>INDEX('Capital Summary'!D$9:D$123,MATCH('Capital Functions Details'!$B103,'Capital Summary'!$B$9:$B$123,0))</f>
        <v>741960780</v>
      </c>
      <c r="E103" s="288">
        <f>INDEX('Capital Summary'!E$9:E$123,MATCH('Capital Functions Details'!$B103,'Capital Summary'!$B$9:$B$123,0))</f>
        <v>784700000</v>
      </c>
      <c r="F103" s="288">
        <f>INDEX('Capital Summary'!F$9:F$123,MATCH('Capital Functions Details'!$B103,'Capital Summary'!$B$9:$B$123,0))</f>
        <v>0</v>
      </c>
      <c r="G103" s="251"/>
    </row>
    <row r="104" spans="1:7" hidden="1" x14ac:dyDescent="0.25">
      <c r="A104" s="798" t="e">
        <v>#N/A</v>
      </c>
      <c r="B104" s="289" t="s">
        <v>1086</v>
      </c>
      <c r="C104" s="288"/>
      <c r="D104" s="288"/>
      <c r="E104" s="288"/>
      <c r="F104" s="288">
        <v>0</v>
      </c>
      <c r="G104" s="251"/>
    </row>
    <row r="105" spans="1:7" x14ac:dyDescent="0.25">
      <c r="A105" s="798" t="s">
        <v>295</v>
      </c>
      <c r="B105" s="289" t="s">
        <v>296</v>
      </c>
      <c r="C105" s="288">
        <f>INDEX('Capital Summary'!C$9:C$123,MATCH('Capital Functions Details'!$B105,'Capital Summary'!$B$9:$B$123,0))</f>
        <v>6645000</v>
      </c>
      <c r="D105" s="288">
        <f>INDEX('Capital Summary'!D$9:D$123,MATCH('Capital Functions Details'!$B105,'Capital Summary'!$B$9:$B$123,0))</f>
        <v>0</v>
      </c>
      <c r="E105" s="288">
        <f>INDEX('Capital Summary'!E$9:E$123,MATCH('Capital Functions Details'!$B105,'Capital Summary'!$B$9:$B$123,0))</f>
        <v>6645000</v>
      </c>
      <c r="F105" s="288">
        <f>INDEX('Capital Summary'!F$9:F$123,MATCH('Capital Functions Details'!$B105,'Capital Summary'!$B$9:$B$123,0))</f>
        <v>0</v>
      </c>
      <c r="G105" s="251"/>
    </row>
    <row r="106" spans="1:7" x14ac:dyDescent="0.25">
      <c r="A106" s="798" t="s">
        <v>297</v>
      </c>
      <c r="B106" s="289" t="s">
        <v>298</v>
      </c>
      <c r="C106" s="288">
        <f>INDEX('Capital Summary'!C$9:C$123,MATCH('Capital Functions Details'!$B106,'Capital Summary'!$B$9:$B$123,0))</f>
        <v>7000000</v>
      </c>
      <c r="D106" s="288">
        <f>INDEX('Capital Summary'!D$9:D$123,MATCH('Capital Functions Details'!$B106,'Capital Summary'!$B$9:$B$123,0))</f>
        <v>0</v>
      </c>
      <c r="E106" s="288">
        <f>INDEX('Capital Summary'!E$9:E$123,MATCH('Capital Functions Details'!$B106,'Capital Summary'!$B$9:$B$123,0))</f>
        <v>5219680</v>
      </c>
      <c r="F106" s="288">
        <f>INDEX('Capital Summary'!F$9:F$123,MATCH('Capital Functions Details'!$B106,'Capital Summary'!$B$9:$B$123,0))</f>
        <v>0</v>
      </c>
      <c r="G106" s="251"/>
    </row>
    <row r="107" spans="1:7" x14ac:dyDescent="0.25">
      <c r="A107" s="798" t="s">
        <v>299</v>
      </c>
      <c r="B107" s="289" t="s">
        <v>300</v>
      </c>
      <c r="C107" s="288">
        <f>INDEX('Capital Summary'!C$9:C$123,MATCH('Capital Functions Details'!$B107,'Capital Summary'!$B$9:$B$123,0))</f>
        <v>4490000</v>
      </c>
      <c r="D107" s="288">
        <f>INDEX('Capital Summary'!D$9:D$123,MATCH('Capital Functions Details'!$B107,'Capital Summary'!$B$9:$B$123,0))</f>
        <v>0</v>
      </c>
      <c r="E107" s="288">
        <f>INDEX('Capital Summary'!E$9:E$123,MATCH('Capital Functions Details'!$B107,'Capital Summary'!$B$9:$B$123,0))</f>
        <v>4527000</v>
      </c>
      <c r="F107" s="288">
        <f>INDEX('Capital Summary'!F$9:F$123,MATCH('Capital Functions Details'!$B107,'Capital Summary'!$B$9:$B$123,0))</f>
        <v>0</v>
      </c>
      <c r="G107" s="251"/>
    </row>
    <row r="108" spans="1:7" x14ac:dyDescent="0.25">
      <c r="A108" s="286" t="s">
        <v>301</v>
      </c>
      <c r="B108" s="289" t="s">
        <v>302</v>
      </c>
      <c r="C108" s="288">
        <f>INDEX('Capital Summary'!C$9:C$123,MATCH('Capital Functions Details'!$B108,'Capital Summary'!$B$9:$B$123,0))</f>
        <v>800000</v>
      </c>
      <c r="D108" s="288"/>
      <c r="E108" s="288"/>
      <c r="F108" s="288">
        <f>INDEX('Capital Summary'!F$9:F$123,MATCH('Capital Functions Details'!$B108,'Capital Summary'!$B$9:$B$123,0))</f>
        <v>0</v>
      </c>
      <c r="G108" s="251"/>
    </row>
    <row r="109" spans="1:7" x14ac:dyDescent="0.25">
      <c r="A109" s="798" t="s">
        <v>303</v>
      </c>
      <c r="B109" s="289" t="s">
        <v>304</v>
      </c>
      <c r="C109" s="288">
        <f>INDEX('Capital Summary'!C$9:C$123,MATCH('Capital Functions Details'!$B109,'Capital Summary'!$B$9:$B$123,0))</f>
        <v>1001000000</v>
      </c>
      <c r="D109" s="288">
        <f>INDEX('Capital Summary'!D$9:D$123,MATCH('Capital Functions Details'!$B109,'Capital Summary'!$B$9:$B$123,0))</f>
        <v>1001000000</v>
      </c>
      <c r="E109" s="288">
        <f>INDEX('Capital Summary'!E$9:E$123,MATCH('Capital Functions Details'!$B109,'Capital Summary'!$B$9:$B$123,0))</f>
        <v>913072290</v>
      </c>
      <c r="F109" s="288">
        <f>INDEX('Capital Summary'!F$9:F$123,MATCH('Capital Functions Details'!$B109,'Capital Summary'!$B$9:$B$123,0))</f>
        <v>0</v>
      </c>
      <c r="G109" s="251"/>
    </row>
    <row r="110" spans="1:7" hidden="1" x14ac:dyDescent="0.25">
      <c r="A110" s="798" t="e">
        <v>#N/A</v>
      </c>
      <c r="B110" s="289" t="s">
        <v>306</v>
      </c>
      <c r="C110" s="288">
        <v>0</v>
      </c>
      <c r="D110" s="288">
        <v>0</v>
      </c>
      <c r="E110" s="288">
        <v>0</v>
      </c>
      <c r="F110" s="288">
        <v>0</v>
      </c>
      <c r="G110" s="251"/>
    </row>
    <row r="111" spans="1:7" x14ac:dyDescent="0.25">
      <c r="A111" s="798" t="s">
        <v>307</v>
      </c>
      <c r="B111" s="289" t="s">
        <v>308</v>
      </c>
      <c r="C111" s="288">
        <f>INDEX('Capital Summary'!C$9:C$123,MATCH('Capital Functions Details'!$B111,'Capital Summary'!$B$9:$B$123,0))</f>
        <v>0</v>
      </c>
      <c r="D111" s="288">
        <v>0</v>
      </c>
      <c r="E111" s="288">
        <f>INDEX('Capital Summary'!$E$9:$E$123,MATCH('Capital Functions Details'!$B111,'Capital Summary'!$B$9:$B$123,0))</f>
        <v>0</v>
      </c>
      <c r="F111" s="288">
        <f>INDEX('Capital Summary'!F$9:F$123,MATCH('Capital Functions Details'!$B111,'Capital Summary'!$B$9:$B$123,0))</f>
        <v>0</v>
      </c>
      <c r="G111" s="251"/>
    </row>
    <row r="112" spans="1:7" ht="15.75" thickBot="1" x14ac:dyDescent="0.3">
      <c r="A112" s="800"/>
      <c r="B112" s="292" t="s">
        <v>1568</v>
      </c>
      <c r="C112" s="293">
        <f>SUM(C95:C111)</f>
        <v>6517725540</v>
      </c>
      <c r="D112" s="293">
        <f>SUM(D95:D111)</f>
        <v>5532954860</v>
      </c>
      <c r="E112" s="293">
        <f>SUM(E95:E111)</f>
        <v>10711328430</v>
      </c>
      <c r="F112" s="293">
        <f>SUM(F95:F111)</f>
        <v>62200000</v>
      </c>
      <c r="G112" s="251"/>
    </row>
    <row r="113" spans="1:7" x14ac:dyDescent="0.25">
      <c r="A113" s="801">
        <v>710000</v>
      </c>
      <c r="B113" s="296" t="s">
        <v>159</v>
      </c>
      <c r="C113" s="296"/>
      <c r="D113" s="288"/>
      <c r="E113" s="288"/>
      <c r="F113" s="288"/>
      <c r="G113" s="251"/>
    </row>
    <row r="114" spans="1:7" x14ac:dyDescent="0.25">
      <c r="A114" s="798" t="s">
        <v>270</v>
      </c>
      <c r="B114" s="289" t="s">
        <v>271</v>
      </c>
      <c r="C114" s="288">
        <f>INDEX('Capital Summary'!C$9:C$123,MATCH('Capital Functions Details'!$B114,'Capital Summary'!$B$9:$B$123,0))</f>
        <v>25170750</v>
      </c>
      <c r="D114" s="288">
        <f>INDEX('Capital Summary'!D$9:D$123,MATCH('Capital Functions Details'!$B114,'Capital Summary'!$B$9:$B$123,0))</f>
        <v>0</v>
      </c>
      <c r="E114" s="288">
        <f>INDEX('Capital Summary'!E$9:E$123,MATCH('Capital Functions Details'!$B114,'Capital Summary'!$B$9:$B$123,0))</f>
        <v>0</v>
      </c>
      <c r="F114" s="288">
        <f>INDEX('Capital Summary'!F$9:F$123,MATCH('Capital Functions Details'!$B114,'Capital Summary'!$B$9:$B$123,0))</f>
        <v>0</v>
      </c>
      <c r="G114" s="251"/>
    </row>
    <row r="115" spans="1:7" x14ac:dyDescent="0.25">
      <c r="A115" s="798" t="s">
        <v>353</v>
      </c>
      <c r="B115" s="289" t="s">
        <v>408</v>
      </c>
      <c r="C115" s="288">
        <f>INDEX('Capital Summary'!C$9:C$123,MATCH('Capital Functions Details'!$B115,'Capital Summary'!$B$9:$B$123,0))</f>
        <v>19662940</v>
      </c>
      <c r="D115" s="288">
        <f>INDEX('Capital Summary'!D$9:D$123,MATCH('Capital Functions Details'!$B115,'Capital Summary'!$B$9:$B$123,0))</f>
        <v>2600000</v>
      </c>
      <c r="E115" s="288">
        <f>INDEX('Capital Summary'!E$9:E$123,MATCH('Capital Functions Details'!$B115,'Capital Summary'!$B$9:$B$123,0))</f>
        <v>25920000</v>
      </c>
      <c r="F115" s="288">
        <f>INDEX('Capital Summary'!F$9:F$123,MATCH('Capital Functions Details'!$B115,'Capital Summary'!$B$9:$B$123,0))</f>
        <v>11900000</v>
      </c>
      <c r="G115" s="251"/>
    </row>
    <row r="116" spans="1:7" x14ac:dyDescent="0.25">
      <c r="A116" s="798" t="s">
        <v>354</v>
      </c>
      <c r="B116" s="289" t="s">
        <v>355</v>
      </c>
      <c r="C116" s="288">
        <f>INDEX('Capital Summary'!C$9:C$123,MATCH('Capital Functions Details'!$B116,'Capital Summary'!$B$9:$B$123,0))</f>
        <v>0</v>
      </c>
      <c r="D116" s="288">
        <f>INDEX('Capital Summary'!D$9:D$123,MATCH('Capital Functions Details'!$B116,'Capital Summary'!$B$9:$B$123,0))</f>
        <v>0</v>
      </c>
      <c r="E116" s="288">
        <f>INDEX('Capital Summary'!E$9:E$123,MATCH('Capital Functions Details'!$B116,'Capital Summary'!$B$9:$B$123,0))</f>
        <v>491930000</v>
      </c>
      <c r="F116" s="288">
        <f>INDEX('Capital Summary'!F$9:F$123,MATCH('Capital Functions Details'!$B116,'Capital Summary'!$B$9:$B$123,0))</f>
        <v>468000000</v>
      </c>
      <c r="G116" s="251"/>
    </row>
    <row r="117" spans="1:7" x14ac:dyDescent="0.25">
      <c r="A117" s="798" t="str">
        <f>INDEX('Capital Summary'!$A$9:$A$122,MATCH('Capital Functions Details'!$B117,'Capital Summary'!$B$9:$B$122,0))</f>
        <v>053900100100</v>
      </c>
      <c r="B117" s="289" t="s">
        <v>357</v>
      </c>
      <c r="C117" s="288">
        <f>INDEX('Capital Summary'!C$9:C$123,MATCH('Capital Functions Details'!$B117,'Capital Summary'!$B$9:$B$123,0))</f>
        <v>26225000</v>
      </c>
      <c r="D117" s="288">
        <v>0</v>
      </c>
      <c r="E117" s="288">
        <f>INDEX('Capital Summary'!$E$9:$E$123,MATCH('Capital Functions Details'!$B117,'Capital Summary'!$B$9:$B$123,0))</f>
        <v>0</v>
      </c>
      <c r="F117" s="288">
        <f>INDEX('Capital Summary'!F$9:F$123,MATCH('Capital Functions Details'!$B117,'Capital Summary'!$B$9:$B$123,0))</f>
        <v>0</v>
      </c>
      <c r="G117" s="251"/>
    </row>
    <row r="118" spans="1:7" ht="15.75" thickBot="1" x14ac:dyDescent="0.3">
      <c r="A118" s="799"/>
      <c r="B118" s="299" t="s">
        <v>1569</v>
      </c>
      <c r="C118" s="300">
        <f>SUM(C114:C117)</f>
        <v>71058690</v>
      </c>
      <c r="D118" s="300">
        <f>SUM(D114:D117)</f>
        <v>2600000</v>
      </c>
      <c r="E118" s="300">
        <f>SUM(E114:E117)</f>
        <v>517850000</v>
      </c>
      <c r="F118" s="300">
        <f>SUM(F114:F117)</f>
        <v>479900000</v>
      </c>
      <c r="G118" s="251"/>
    </row>
    <row r="119" spans="1:7" ht="15.75" thickBot="1" x14ac:dyDescent="0.3">
      <c r="A119" s="802"/>
      <c r="B119" s="803"/>
      <c r="C119" s="804">
        <f>C118+C112+C93+C86+C79+C71+C66+C46+C36</f>
        <v>61880694960</v>
      </c>
      <c r="D119" s="804">
        <f>D118+D112+D93+D86+D79+D71+D66+D46+D36</f>
        <v>40628190040</v>
      </c>
      <c r="E119" s="804">
        <f>E118+E112+E93+E86+E79+E71+E66+E46+E36</f>
        <v>59234768500</v>
      </c>
      <c r="F119" s="804">
        <f>F118+F112+F93+F86+F79+F71+F66+F46+F36</f>
        <v>5241609520</v>
      </c>
      <c r="G119" s="251"/>
    </row>
    <row r="120" spans="1:7" x14ac:dyDescent="0.25">
      <c r="C120" s="805" t="b">
        <f>C119='Capital Nature Details'!D174</f>
        <v>1</v>
      </c>
      <c r="D120" s="805" t="b">
        <f>D119='Capital Nature Details'!E174</f>
        <v>1</v>
      </c>
      <c r="E120" s="805" t="b">
        <f>E119='Capital Nature Details'!F174</f>
        <v>1</v>
      </c>
      <c r="F120" s="805" t="b">
        <f>F119='Capital Nature Details'!G174</f>
        <v>1</v>
      </c>
    </row>
    <row r="121" spans="1:7" x14ac:dyDescent="0.25">
      <c r="E121" s="332"/>
    </row>
  </sheetData>
  <mergeCells count="11">
    <mergeCell ref="F8:F9"/>
    <mergeCell ref="A2:F2"/>
    <mergeCell ref="A3:F3"/>
    <mergeCell ref="A4:F4"/>
    <mergeCell ref="A5:F5"/>
    <mergeCell ref="A6:F6"/>
    <mergeCell ref="A8:A9"/>
    <mergeCell ref="B8:B10"/>
    <mergeCell ref="C8:C9"/>
    <mergeCell ref="D8:D9"/>
    <mergeCell ref="E8:E9"/>
  </mergeCells>
  <pageMargins left="1.06" right="0.2" top="0.75" bottom="0.75" header="0.3" footer="0.3"/>
  <pageSetup scale="54" firstPageNumber="266" orientation="portrait" r:id="rId1"/>
  <headerFooter>
    <oddFooter>&amp;C&amp;"-,Bold"&amp;14&amp;P</oddFooter>
  </headerFooter>
  <rowBreaks count="1" manualBreakCount="1">
    <brk id="86" max="5" man="1"/>
  </rowBreaks>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2:G24"/>
  <sheetViews>
    <sheetView view="pageBreakPreview" zoomScale="78" zoomScaleNormal="100" zoomScaleSheetLayoutView="78" workbookViewId="0">
      <selection activeCell="K120" sqref="K120"/>
    </sheetView>
  </sheetViews>
  <sheetFormatPr defaultColWidth="18.85546875" defaultRowHeight="14.25" x14ac:dyDescent="0.25"/>
  <cols>
    <col min="1" max="1" width="13.7109375" style="404" customWidth="1"/>
    <col min="2" max="2" width="12" style="420" customWidth="1"/>
    <col min="3" max="3" width="53.42578125" style="404" customWidth="1"/>
    <col min="4" max="4" width="21.42578125" style="404" customWidth="1"/>
    <col min="5" max="5" width="21.28515625" style="404" customWidth="1"/>
    <col min="6" max="6" width="23.42578125" style="404" customWidth="1"/>
    <col min="7" max="7" width="21.42578125" style="404" customWidth="1"/>
    <col min="8" max="238" width="9.140625" style="404" customWidth="1"/>
    <col min="239" max="239" width="13.7109375" style="404" customWidth="1"/>
    <col min="240" max="240" width="15.5703125" style="404" customWidth="1"/>
    <col min="241" max="241" width="51.5703125" style="404" customWidth="1"/>
    <col min="242" max="16384" width="18.85546875" style="404"/>
  </cols>
  <sheetData>
    <row r="2" spans="1:7" s="344" customFormat="1" ht="36" x14ac:dyDescent="0.55000000000000004">
      <c r="B2" s="960" t="s">
        <v>0</v>
      </c>
      <c r="C2" s="960"/>
      <c r="D2" s="960"/>
      <c r="E2" s="960"/>
      <c r="F2" s="960"/>
    </row>
    <row r="3" spans="1:7" s="344" customFormat="1" ht="31.5" x14ac:dyDescent="0.5">
      <c r="A3" s="403" t="s">
        <v>719</v>
      </c>
      <c r="B3" s="961" t="s">
        <v>1</v>
      </c>
      <c r="C3" s="961"/>
      <c r="D3" s="961"/>
      <c r="E3" s="961"/>
      <c r="F3" s="961"/>
    </row>
    <row r="4" spans="1:7" s="137" customFormat="1" ht="6.75" x14ac:dyDescent="0.15">
      <c r="B4" s="993"/>
      <c r="C4" s="993"/>
      <c r="D4" s="993"/>
      <c r="E4" s="993"/>
      <c r="F4" s="993"/>
    </row>
    <row r="5" spans="1:7" s="137" customFormat="1" ht="20.25" x14ac:dyDescent="0.3">
      <c r="B5" s="994"/>
      <c r="C5" s="994"/>
      <c r="D5" s="994"/>
      <c r="E5" s="994"/>
      <c r="F5" s="994"/>
    </row>
    <row r="6" spans="1:7" s="137" customFormat="1" ht="27" thickBot="1" x14ac:dyDescent="0.2">
      <c r="C6" s="995" t="s">
        <v>1570</v>
      </c>
      <c r="D6" s="995"/>
      <c r="E6" s="995"/>
      <c r="F6" s="995"/>
    </row>
    <row r="7" spans="1:7" ht="14.25" customHeight="1" x14ac:dyDescent="0.25">
      <c r="B7" s="996" t="s">
        <v>720</v>
      </c>
      <c r="C7" s="996" t="s">
        <v>721</v>
      </c>
      <c r="D7" s="1036" t="s">
        <v>4</v>
      </c>
      <c r="E7" s="1036" t="s">
        <v>207</v>
      </c>
      <c r="F7" s="1036" t="s">
        <v>1701</v>
      </c>
      <c r="G7" s="1036" t="s">
        <v>1719</v>
      </c>
    </row>
    <row r="8" spans="1:7" x14ac:dyDescent="0.25">
      <c r="B8" s="997"/>
      <c r="C8" s="997"/>
      <c r="D8" s="1037"/>
      <c r="E8" s="1037"/>
      <c r="F8" s="1037"/>
      <c r="G8" s="1037"/>
    </row>
    <row r="9" spans="1:7" ht="15.75" thickBot="1" x14ac:dyDescent="0.3">
      <c r="B9" s="998"/>
      <c r="C9" s="998"/>
      <c r="D9" s="796" t="s">
        <v>5</v>
      </c>
      <c r="E9" s="796" t="s">
        <v>5</v>
      </c>
      <c r="F9" s="796" t="s">
        <v>5</v>
      </c>
      <c r="G9" s="796" t="s">
        <v>5</v>
      </c>
    </row>
    <row r="10" spans="1:7" ht="15.75" x14ac:dyDescent="0.25">
      <c r="B10" s="409" t="s">
        <v>722</v>
      </c>
      <c r="C10" s="732" t="s">
        <v>137</v>
      </c>
      <c r="D10" s="733">
        <f>'Capital Summary'!C24</f>
        <v>4498911730</v>
      </c>
      <c r="E10" s="733">
        <f>'Capital Summary'!D24</f>
        <v>1943346090</v>
      </c>
      <c r="F10" s="733">
        <f>'Capital Summary'!E24</f>
        <v>1515122570</v>
      </c>
      <c r="G10" s="733">
        <f>'Capital Summary'!F24</f>
        <v>0</v>
      </c>
    </row>
    <row r="11" spans="1:7" ht="15.75" x14ac:dyDescent="0.25">
      <c r="B11" s="412" t="s">
        <v>723</v>
      </c>
      <c r="C11" s="413" t="s">
        <v>138</v>
      </c>
      <c r="D11" s="411">
        <f>'Capital Summary'!C30</f>
        <v>2363716760</v>
      </c>
      <c r="E11" s="411">
        <f>'Capital Summary'!D30</f>
        <v>874863650</v>
      </c>
      <c r="F11" s="411">
        <f>'Capital Summary'!E30</f>
        <v>3404734560</v>
      </c>
      <c r="G11" s="411">
        <f>'Capital Summary'!F30</f>
        <v>3093335000</v>
      </c>
    </row>
    <row r="12" spans="1:7" ht="15.75" x14ac:dyDescent="0.25">
      <c r="B12" s="412" t="s">
        <v>724</v>
      </c>
      <c r="C12" s="413" t="s">
        <v>139</v>
      </c>
      <c r="D12" s="411">
        <f>'Capital Summary'!C36</f>
        <v>359464600</v>
      </c>
      <c r="E12" s="411">
        <f>'Capital Summary'!D36</f>
        <v>368025000</v>
      </c>
      <c r="F12" s="411">
        <f>'Capital Summary'!E36</f>
        <v>173035800</v>
      </c>
      <c r="G12" s="411">
        <f>'Capital Summary'!F36</f>
        <v>0</v>
      </c>
    </row>
    <row r="13" spans="1:7" ht="15.75" x14ac:dyDescent="0.25">
      <c r="B13" s="412" t="s">
        <v>725</v>
      </c>
      <c r="C13" s="413" t="s">
        <v>140</v>
      </c>
      <c r="D13" s="411">
        <f>'Capital Summary'!C45</f>
        <v>455220750</v>
      </c>
      <c r="E13" s="411">
        <f>'Capital Summary'!D45</f>
        <v>278713490</v>
      </c>
      <c r="F13" s="411">
        <f>'Capital Summary'!E45</f>
        <v>1134043200</v>
      </c>
      <c r="G13" s="411">
        <f>'Capital Summary'!F45</f>
        <v>483681200</v>
      </c>
    </row>
    <row r="14" spans="1:7" ht="15.75" x14ac:dyDescent="0.25">
      <c r="B14" s="412" t="s">
        <v>726</v>
      </c>
      <c r="C14" s="413" t="s">
        <v>141</v>
      </c>
      <c r="D14" s="414">
        <f>'Capital Summary'!C64</f>
        <v>6517725540</v>
      </c>
      <c r="E14" s="414">
        <f>'Capital Summary'!D64</f>
        <v>5532954860</v>
      </c>
      <c r="F14" s="414">
        <f>'Capital Summary'!E64</f>
        <v>10711328430</v>
      </c>
      <c r="G14" s="414">
        <f>'Capital Summary'!F64</f>
        <v>62200000</v>
      </c>
    </row>
    <row r="15" spans="1:7" ht="15.75" x14ac:dyDescent="0.25">
      <c r="B15" s="412" t="s">
        <v>727</v>
      </c>
      <c r="C15" s="415" t="s">
        <v>142</v>
      </c>
      <c r="D15" s="414">
        <f>'Capital Summary'!C72</f>
        <v>736347190</v>
      </c>
      <c r="E15" s="414">
        <f>'Capital Summary'!D72</f>
        <v>295000000</v>
      </c>
      <c r="F15" s="414">
        <f>'Capital Summary'!E72</f>
        <v>167247560</v>
      </c>
      <c r="G15" s="414">
        <f>'Capital Summary'!F72</f>
        <v>0</v>
      </c>
    </row>
    <row r="16" spans="1:7" ht="15.75" x14ac:dyDescent="0.25">
      <c r="B16" s="412" t="s">
        <v>728</v>
      </c>
      <c r="C16" s="415" t="s">
        <v>143</v>
      </c>
      <c r="D16" s="414">
        <f>'Capital Summary'!C79</f>
        <v>4311456450</v>
      </c>
      <c r="E16" s="414">
        <f>'Capital Summary'!D79</f>
        <v>3778302220</v>
      </c>
      <c r="F16" s="414">
        <f>'Capital Summary'!E79</f>
        <v>10647909910</v>
      </c>
      <c r="G16" s="414">
        <f>'Capital Summary'!F79</f>
        <v>0</v>
      </c>
    </row>
    <row r="17" spans="2:7" ht="15.75" x14ac:dyDescent="0.25">
      <c r="B17" s="412" t="s">
        <v>729</v>
      </c>
      <c r="C17" s="415" t="s">
        <v>144</v>
      </c>
      <c r="D17" s="414">
        <f>'Capital Summary'!C91</f>
        <v>9318841640</v>
      </c>
      <c r="E17" s="414">
        <f>'Capital Summary'!D91</f>
        <v>7320278950</v>
      </c>
      <c r="F17" s="414">
        <f>'Capital Summary'!E91</f>
        <v>4271461870</v>
      </c>
      <c r="G17" s="414">
        <f>'Capital Summary'!F91</f>
        <v>1062000000</v>
      </c>
    </row>
    <row r="18" spans="2:7" ht="15.75" x14ac:dyDescent="0.25">
      <c r="B18" s="412" t="s">
        <v>730</v>
      </c>
      <c r="C18" s="415" t="s">
        <v>145</v>
      </c>
      <c r="D18" s="414">
        <f>'Capital Summary'!C98</f>
        <v>129930370</v>
      </c>
      <c r="E18" s="414">
        <f>'Capital Summary'!D98</f>
        <v>7412430</v>
      </c>
      <c r="F18" s="414">
        <f>'Capital Summary'!E98</f>
        <v>638460000</v>
      </c>
      <c r="G18" s="414">
        <f>'Capital Summary'!F98</f>
        <v>479900000</v>
      </c>
    </row>
    <row r="19" spans="2:7" ht="15.75" x14ac:dyDescent="0.25">
      <c r="B19" s="412" t="s">
        <v>731</v>
      </c>
      <c r="C19" s="415" t="s">
        <v>146</v>
      </c>
      <c r="D19" s="414">
        <f>'Capital Summary'!C104</f>
        <v>1425784530</v>
      </c>
      <c r="E19" s="414">
        <f>'Capital Summary'!D104</f>
        <v>247255460</v>
      </c>
      <c r="F19" s="414">
        <f>'Capital Summary'!E104</f>
        <v>134379500</v>
      </c>
      <c r="G19" s="414">
        <f>'Capital Summary'!F104</f>
        <v>0</v>
      </c>
    </row>
    <row r="20" spans="2:7" ht="15.75" x14ac:dyDescent="0.25">
      <c r="B20" s="412" t="s">
        <v>732</v>
      </c>
      <c r="C20" s="415" t="s">
        <v>147</v>
      </c>
      <c r="D20" s="414">
        <f>'Capital Summary'!C109</f>
        <v>205380210</v>
      </c>
      <c r="E20" s="414">
        <f>'Capital Summary'!D109</f>
        <v>98500000</v>
      </c>
      <c r="F20" s="414">
        <f>'Capital Summary'!E109</f>
        <v>155830830</v>
      </c>
      <c r="G20" s="414">
        <f>'Capital Summary'!F109</f>
        <v>0</v>
      </c>
    </row>
    <row r="21" spans="2:7" ht="15.75" x14ac:dyDescent="0.25">
      <c r="B21" s="412" t="s">
        <v>733</v>
      </c>
      <c r="C21" s="415" t="s">
        <v>148</v>
      </c>
      <c r="D21" s="414">
        <f>'Capital Summary'!C116</f>
        <v>7581241350</v>
      </c>
      <c r="E21" s="414">
        <f>'Capital Summary'!D116</f>
        <v>7581241350</v>
      </c>
      <c r="F21" s="414">
        <f>'Capital Summary'!E116</f>
        <v>4220446550</v>
      </c>
      <c r="G21" s="414">
        <f>'Capital Summary'!F116</f>
        <v>60493320</v>
      </c>
    </row>
    <row r="22" spans="2:7" ht="16.5" thickBot="1" x14ac:dyDescent="0.3">
      <c r="B22" s="412" t="s">
        <v>734</v>
      </c>
      <c r="C22" s="415" t="s">
        <v>388</v>
      </c>
      <c r="D22" s="414">
        <f>'Capital Summary'!C122</f>
        <v>23976673840</v>
      </c>
      <c r="E22" s="414">
        <f>'Capital Summary'!D122</f>
        <v>12302296540</v>
      </c>
      <c r="F22" s="414">
        <f>'Capital Summary'!E122</f>
        <v>22060767720</v>
      </c>
      <c r="G22" s="414">
        <f>'Capital Summary'!F122</f>
        <v>0</v>
      </c>
    </row>
    <row r="23" spans="2:7" s="419" customFormat="1" ht="16.5" thickBot="1" x14ac:dyDescent="0.3">
      <c r="B23" s="416"/>
      <c r="C23" s="417" t="s">
        <v>735</v>
      </c>
      <c r="D23" s="418">
        <f>SUM(D10:D22)</f>
        <v>61880694960</v>
      </c>
      <c r="E23" s="418">
        <f>SUM(E10:E22)</f>
        <v>40628190040</v>
      </c>
      <c r="F23" s="418">
        <f>SUM(F10:F22)</f>
        <v>59234768500</v>
      </c>
      <c r="G23" s="418">
        <f>SUM(G10:G22)</f>
        <v>5241609520</v>
      </c>
    </row>
    <row r="24" spans="2:7" x14ac:dyDescent="0.25">
      <c r="E24" s="404" t="b">
        <f>E23='Capital Summary'!D123</f>
        <v>1</v>
      </c>
      <c r="F24" s="404" t="b">
        <f>F23='Capital Summary'!E123</f>
        <v>1</v>
      </c>
      <c r="G24" s="404" t="b">
        <f>G23='Capital Summary'!F123</f>
        <v>1</v>
      </c>
    </row>
  </sheetData>
  <mergeCells count="11">
    <mergeCell ref="B2:F2"/>
    <mergeCell ref="B3:F3"/>
    <mergeCell ref="B4:F4"/>
    <mergeCell ref="B5:F5"/>
    <mergeCell ref="C6:F6"/>
    <mergeCell ref="G7:G8"/>
    <mergeCell ref="B7:B9"/>
    <mergeCell ref="C7:C9"/>
    <mergeCell ref="D7:D8"/>
    <mergeCell ref="E7:E8"/>
    <mergeCell ref="F7:F8"/>
  </mergeCells>
  <hyperlinks>
    <hyperlink ref="A3" location="'GO TO'!A1" display="GO BACK" xr:uid="{00000000-0004-0000-FC00-000000000000}"/>
  </hyperlinks>
  <pageMargins left="1" right="0.17" top="0.75" bottom="0.75" header="0.3" footer="0.3"/>
  <pageSetup paperSize="9" scale="52" firstPageNumber="268" orientation="portrait" r:id="rId1"/>
  <headerFooter>
    <oddFooter>&amp;C&amp;"-,Bold"&amp;14&amp;P</oddFooter>
  </headerFooter>
  <legacy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pageSetUpPr fitToPage="1"/>
  </sheetPr>
  <dimension ref="B1:G172"/>
  <sheetViews>
    <sheetView view="pageBreakPreview" zoomScale="84" zoomScaleSheetLayoutView="84" workbookViewId="0">
      <pane xSplit="3" ySplit="8" topLeftCell="E9"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58.7109375" customWidth="1"/>
    <col min="4" max="4" width="9.28515625" hidden="1" customWidth="1"/>
    <col min="5" max="5" width="17.85546875" customWidth="1"/>
    <col min="6" max="6" width="18.7109375" customWidth="1"/>
    <col min="7" max="7" width="17.5703125" customWidth="1"/>
  </cols>
  <sheetData>
    <row r="1" spans="2:7" ht="31.5" x14ac:dyDescent="0.5">
      <c r="B1" s="1001" t="s">
        <v>0</v>
      </c>
      <c r="C1" s="1001"/>
      <c r="D1" s="1001"/>
      <c r="E1" s="1001"/>
      <c r="F1" s="1001"/>
    </row>
    <row r="2" spans="2:7" ht="36" x14ac:dyDescent="0.55000000000000004">
      <c r="B2" s="1002" t="s">
        <v>736</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25.5" x14ac:dyDescent="0.2">
      <c r="B5" s="991" t="s">
        <v>2</v>
      </c>
      <c r="C5" s="991" t="s">
        <v>3</v>
      </c>
      <c r="D5" s="422"/>
      <c r="E5" s="425" t="s">
        <v>530</v>
      </c>
      <c r="F5" s="426" t="s">
        <v>1703</v>
      </c>
      <c r="G5" s="426" t="s">
        <v>1718</v>
      </c>
    </row>
    <row r="6" spans="2:7" ht="15.75" thickBot="1" x14ac:dyDescent="0.3">
      <c r="B6" s="992"/>
      <c r="C6" s="992"/>
      <c r="D6" s="427"/>
      <c r="E6" s="430" t="s">
        <v>5</v>
      </c>
      <c r="F6" s="431" t="s">
        <v>5</v>
      </c>
      <c r="G6" s="431" t="s">
        <v>5</v>
      </c>
    </row>
    <row r="7" spans="2:7" ht="18.75" x14ac:dyDescent="0.3">
      <c r="B7" s="717">
        <v>30000000</v>
      </c>
      <c r="C7" s="718" t="s">
        <v>1414</v>
      </c>
      <c r="D7" s="806"/>
      <c r="E7" s="807"/>
      <c r="F7" s="808"/>
      <c r="G7" s="808"/>
    </row>
    <row r="8" spans="2:7" x14ac:dyDescent="0.25">
      <c r="B8" s="809">
        <v>31050100</v>
      </c>
      <c r="C8" s="369" t="s">
        <v>93</v>
      </c>
      <c r="D8" s="810"/>
      <c r="E8" s="457"/>
      <c r="F8" s="458"/>
      <c r="G8" s="458"/>
    </row>
    <row r="9" spans="2:7" ht="15.75" thickBot="1" x14ac:dyDescent="0.3">
      <c r="B9" s="811">
        <v>31050101</v>
      </c>
      <c r="C9" s="378" t="s">
        <v>1416</v>
      </c>
      <c r="D9" s="812" t="s">
        <v>1572</v>
      </c>
      <c r="E9" s="445">
        <v>545000</v>
      </c>
      <c r="F9" s="446">
        <v>0</v>
      </c>
      <c r="G9" s="446"/>
    </row>
    <row r="10" spans="2:7" ht="15.75" hidden="1" thickBot="1" x14ac:dyDescent="0.3">
      <c r="B10" s="811">
        <v>31050102</v>
      </c>
      <c r="C10" s="378" t="s">
        <v>1417</v>
      </c>
      <c r="D10" s="812" t="s">
        <v>1573</v>
      </c>
      <c r="E10" s="445"/>
      <c r="F10" s="446">
        <v>0</v>
      </c>
      <c r="G10" s="446"/>
    </row>
    <row r="11" spans="2:7" ht="15.75" hidden="1" thickBot="1" x14ac:dyDescent="0.3">
      <c r="B11" s="811">
        <v>31050103</v>
      </c>
      <c r="C11" s="378" t="s">
        <v>1418</v>
      </c>
      <c r="D11" s="812" t="s">
        <v>1574</v>
      </c>
      <c r="E11" s="445"/>
      <c r="F11" s="446">
        <v>0</v>
      </c>
      <c r="G11" s="446"/>
    </row>
    <row r="12" spans="2:7" ht="15.75" hidden="1" thickBot="1" x14ac:dyDescent="0.3">
      <c r="B12" s="811">
        <v>31050104</v>
      </c>
      <c r="C12" s="378" t="s">
        <v>1419</v>
      </c>
      <c r="D12" s="812" t="s">
        <v>1575</v>
      </c>
      <c r="E12" s="445"/>
      <c r="F12" s="446">
        <v>0</v>
      </c>
      <c r="G12" s="446"/>
    </row>
    <row r="13" spans="2:7" ht="15.75" hidden="1" thickBot="1" x14ac:dyDescent="0.3">
      <c r="B13" s="811">
        <v>31050105</v>
      </c>
      <c r="C13" s="378" t="s">
        <v>1420</v>
      </c>
      <c r="D13" s="812" t="s">
        <v>1576</v>
      </c>
      <c r="E13" s="445"/>
      <c r="F13" s="446">
        <v>0</v>
      </c>
      <c r="G13" s="446"/>
    </row>
    <row r="14" spans="2:7" ht="15.75" hidden="1" thickBot="1" x14ac:dyDescent="0.3">
      <c r="B14" s="811">
        <v>31050106</v>
      </c>
      <c r="C14" s="378" t="s">
        <v>1421</v>
      </c>
      <c r="D14" s="812" t="s">
        <v>1577</v>
      </c>
      <c r="E14" s="445"/>
      <c r="F14" s="446">
        <v>0</v>
      </c>
      <c r="G14" s="446"/>
    </row>
    <row r="15" spans="2:7" ht="15.75" hidden="1" thickBot="1" x14ac:dyDescent="0.3">
      <c r="B15" s="811">
        <v>31050107</v>
      </c>
      <c r="C15" s="378" t="s">
        <v>1422</v>
      </c>
      <c r="D15" s="812" t="s">
        <v>1578</v>
      </c>
      <c r="E15" s="445"/>
      <c r="F15" s="446">
        <v>0</v>
      </c>
      <c r="G15" s="446"/>
    </row>
    <row r="16" spans="2:7" ht="15.75" hidden="1" thickBot="1" x14ac:dyDescent="0.3">
      <c r="B16" s="811">
        <v>31050108</v>
      </c>
      <c r="C16" s="378" t="s">
        <v>1423</v>
      </c>
      <c r="D16" s="812" t="s">
        <v>1579</v>
      </c>
      <c r="E16" s="445"/>
      <c r="F16" s="446">
        <v>0</v>
      </c>
      <c r="G16" s="446"/>
    </row>
    <row r="17" spans="2:7" ht="15.75" hidden="1" thickBot="1" x14ac:dyDescent="0.3">
      <c r="B17" s="811">
        <v>31050109</v>
      </c>
      <c r="C17" s="378" t="s">
        <v>1424</v>
      </c>
      <c r="D17" s="812" t="s">
        <v>1580</v>
      </c>
      <c r="E17" s="445"/>
      <c r="F17" s="446">
        <v>0</v>
      </c>
      <c r="G17" s="446"/>
    </row>
    <row r="18" spans="2:7" ht="15.75" hidden="1" thickBot="1" x14ac:dyDescent="0.3">
      <c r="B18" s="811">
        <v>31050110</v>
      </c>
      <c r="C18" s="378" t="s">
        <v>1425</v>
      </c>
      <c r="D18" s="812" t="s">
        <v>1581</v>
      </c>
      <c r="E18" s="445"/>
      <c r="F18" s="446">
        <v>0</v>
      </c>
      <c r="G18" s="446"/>
    </row>
    <row r="19" spans="2:7" ht="15.75" hidden="1" thickBot="1" x14ac:dyDescent="0.3">
      <c r="B19" s="811">
        <v>31050111</v>
      </c>
      <c r="C19" s="378" t="s">
        <v>1426</v>
      </c>
      <c r="D19" s="812" t="s">
        <v>1582</v>
      </c>
      <c r="E19" s="445"/>
      <c r="F19" s="446">
        <v>0</v>
      </c>
      <c r="G19" s="446"/>
    </row>
    <row r="20" spans="2:7" ht="15.75" hidden="1" thickBot="1" x14ac:dyDescent="0.3">
      <c r="B20" s="811">
        <v>31050112</v>
      </c>
      <c r="C20" s="378" t="s">
        <v>1427</v>
      </c>
      <c r="D20" s="812" t="s">
        <v>1583</v>
      </c>
      <c r="E20" s="445"/>
      <c r="F20" s="446">
        <v>0</v>
      </c>
      <c r="G20" s="446"/>
    </row>
    <row r="21" spans="2:7" ht="15.75" hidden="1" thickBot="1" x14ac:dyDescent="0.3">
      <c r="B21" s="811">
        <v>31050113</v>
      </c>
      <c r="C21" s="378" t="s">
        <v>1428</v>
      </c>
      <c r="D21" s="812" t="s">
        <v>1584</v>
      </c>
      <c r="E21" s="445"/>
      <c r="F21" s="446">
        <v>0</v>
      </c>
      <c r="G21" s="446"/>
    </row>
    <row r="22" spans="2:7" ht="15.75" hidden="1" thickBot="1" x14ac:dyDescent="0.3">
      <c r="B22" s="811">
        <v>31050114</v>
      </c>
      <c r="C22" s="378" t="s">
        <v>1429</v>
      </c>
      <c r="D22" s="812" t="s">
        <v>1585</v>
      </c>
      <c r="E22" s="445"/>
      <c r="F22" s="446">
        <v>0</v>
      </c>
      <c r="G22" s="446"/>
    </row>
    <row r="23" spans="2:7" ht="15.75" hidden="1" thickBot="1" x14ac:dyDescent="0.3">
      <c r="B23" s="811">
        <v>31050115</v>
      </c>
      <c r="C23" s="378" t="s">
        <v>1430</v>
      </c>
      <c r="D23" s="812" t="s">
        <v>1586</v>
      </c>
      <c r="E23" s="445"/>
      <c r="F23" s="446">
        <v>0</v>
      </c>
      <c r="G23" s="446"/>
    </row>
    <row r="24" spans="2:7" ht="15.75" hidden="1" thickBot="1" x14ac:dyDescent="0.3">
      <c r="B24" s="811">
        <v>31050116</v>
      </c>
      <c r="C24" s="378" t="s">
        <v>1431</v>
      </c>
      <c r="D24" s="812" t="s">
        <v>1587</v>
      </c>
      <c r="E24" s="445"/>
      <c r="F24" s="446">
        <v>0</v>
      </c>
      <c r="G24" s="446"/>
    </row>
    <row r="25" spans="2:7" ht="15.75" hidden="1" thickBot="1" x14ac:dyDescent="0.3">
      <c r="B25" s="811">
        <v>31050117</v>
      </c>
      <c r="C25" s="378" t="s">
        <v>1432</v>
      </c>
      <c r="D25" s="812" t="s">
        <v>1588</v>
      </c>
      <c r="E25" s="445"/>
      <c r="F25" s="446">
        <v>0</v>
      </c>
      <c r="G25" s="446"/>
    </row>
    <row r="26" spans="2:7" ht="15.75" hidden="1" thickBot="1" x14ac:dyDescent="0.3">
      <c r="B26" s="811">
        <v>31050118</v>
      </c>
      <c r="C26" s="378" t="s">
        <v>1433</v>
      </c>
      <c r="D26" s="812" t="s">
        <v>1589</v>
      </c>
      <c r="E26" s="445"/>
      <c r="F26" s="446">
        <v>0</v>
      </c>
      <c r="G26" s="446"/>
    </row>
    <row r="27" spans="2:7" ht="15.75" hidden="1" thickBot="1" x14ac:dyDescent="0.3">
      <c r="B27" s="811">
        <v>31050119</v>
      </c>
      <c r="C27" s="378" t="s">
        <v>1434</v>
      </c>
      <c r="D27" s="812" t="s">
        <v>1590</v>
      </c>
      <c r="E27" s="445"/>
      <c r="F27" s="446">
        <v>0</v>
      </c>
      <c r="G27" s="446"/>
    </row>
    <row r="28" spans="2:7" ht="15.75" hidden="1" thickBot="1" x14ac:dyDescent="0.3">
      <c r="B28" s="811">
        <v>31050120</v>
      </c>
      <c r="C28" s="378" t="s">
        <v>1435</v>
      </c>
      <c r="D28" s="812" t="s">
        <v>1591</v>
      </c>
      <c r="E28" s="445"/>
      <c r="F28" s="446">
        <v>0</v>
      </c>
      <c r="G28" s="446"/>
    </row>
    <row r="29" spans="2:7" ht="15.75" hidden="1" thickBot="1" x14ac:dyDescent="0.3">
      <c r="B29" s="811">
        <v>31050121</v>
      </c>
      <c r="C29" s="378" t="s">
        <v>1436</v>
      </c>
      <c r="D29" s="812" t="s">
        <v>1592</v>
      </c>
      <c r="E29" s="445"/>
      <c r="F29" s="446">
        <v>0</v>
      </c>
      <c r="G29" s="446"/>
    </row>
    <row r="30" spans="2:7" ht="15.75" hidden="1" thickBot="1" x14ac:dyDescent="0.3">
      <c r="B30" s="811">
        <v>31050122</v>
      </c>
      <c r="C30" s="378" t="s">
        <v>1437</v>
      </c>
      <c r="D30" s="812" t="s">
        <v>1593</v>
      </c>
      <c r="E30" s="445"/>
      <c r="F30" s="446">
        <v>0</v>
      </c>
      <c r="G30" s="446"/>
    </row>
    <row r="31" spans="2:7" ht="15.75" hidden="1" thickBot="1" x14ac:dyDescent="0.3">
      <c r="B31" s="811">
        <v>31050123</v>
      </c>
      <c r="C31" s="378" t="s">
        <v>1438</v>
      </c>
      <c r="D31" s="812" t="s">
        <v>1594</v>
      </c>
      <c r="E31" s="445"/>
      <c r="F31" s="446">
        <v>0</v>
      </c>
      <c r="G31" s="446"/>
    </row>
    <row r="32" spans="2:7" ht="15.75" hidden="1" thickBot="1" x14ac:dyDescent="0.3">
      <c r="B32" s="811">
        <v>31050124</v>
      </c>
      <c r="C32" s="378" t="s">
        <v>1439</v>
      </c>
      <c r="D32" s="812" t="s">
        <v>1595</v>
      </c>
      <c r="E32" s="445"/>
      <c r="F32" s="446">
        <v>0</v>
      </c>
      <c r="G32" s="446"/>
    </row>
    <row r="33" spans="2:7" ht="15.75" hidden="1" thickBot="1" x14ac:dyDescent="0.3">
      <c r="B33" s="811">
        <v>31050125</v>
      </c>
      <c r="C33" s="378" t="s">
        <v>1440</v>
      </c>
      <c r="D33" s="812" t="s">
        <v>1596</v>
      </c>
      <c r="E33" s="445"/>
      <c r="F33" s="446">
        <v>0</v>
      </c>
      <c r="G33" s="446"/>
    </row>
    <row r="34" spans="2:7" ht="15.75" hidden="1" thickBot="1" x14ac:dyDescent="0.3">
      <c r="B34" s="811">
        <v>31050126</v>
      </c>
      <c r="C34" s="378" t="s">
        <v>1441</v>
      </c>
      <c r="D34" s="812" t="s">
        <v>1597</v>
      </c>
      <c r="E34" s="445"/>
      <c r="F34" s="446">
        <v>0</v>
      </c>
      <c r="G34" s="446"/>
    </row>
    <row r="35" spans="2:7" ht="15.75" hidden="1" thickBot="1" x14ac:dyDescent="0.3">
      <c r="B35" s="811">
        <v>31050127</v>
      </c>
      <c r="C35" s="378" t="s">
        <v>1442</v>
      </c>
      <c r="D35" s="812" t="s">
        <v>1598</v>
      </c>
      <c r="E35" s="445"/>
      <c r="F35" s="446">
        <v>0</v>
      </c>
      <c r="G35" s="446"/>
    </row>
    <row r="36" spans="2:7" ht="15.75" hidden="1" thickBot="1" x14ac:dyDescent="0.3">
      <c r="B36" s="811">
        <v>31050128</v>
      </c>
      <c r="C36" s="378" t="s">
        <v>1443</v>
      </c>
      <c r="D36" s="812" t="s">
        <v>1599</v>
      </c>
      <c r="E36" s="445"/>
      <c r="F36" s="446">
        <v>0</v>
      </c>
      <c r="G36" s="446"/>
    </row>
    <row r="37" spans="2:7" ht="15.75" hidden="1" thickBot="1" x14ac:dyDescent="0.3">
      <c r="B37" s="811">
        <v>31050129</v>
      </c>
      <c r="C37" s="378" t="s">
        <v>1444</v>
      </c>
      <c r="D37" s="812" t="s">
        <v>1600</v>
      </c>
      <c r="E37" s="445"/>
      <c r="F37" s="446">
        <v>0</v>
      </c>
      <c r="G37" s="446"/>
    </row>
    <row r="38" spans="2:7" ht="15.75" hidden="1" thickBot="1" x14ac:dyDescent="0.3">
      <c r="B38" s="811">
        <v>31050130</v>
      </c>
      <c r="C38" s="378" t="s">
        <v>1445</v>
      </c>
      <c r="D38" s="812" t="s">
        <v>1601</v>
      </c>
      <c r="E38" s="445"/>
      <c r="F38" s="446">
        <v>0</v>
      </c>
      <c r="G38" s="446"/>
    </row>
    <row r="39" spans="2:7" ht="15.75" hidden="1" thickBot="1" x14ac:dyDescent="0.3">
      <c r="B39" s="811">
        <v>31050131</v>
      </c>
      <c r="C39" s="378" t="s">
        <v>1446</v>
      </c>
      <c r="D39" s="812" t="s">
        <v>1602</v>
      </c>
      <c r="E39" s="445"/>
      <c r="F39" s="446">
        <v>0</v>
      </c>
      <c r="G39" s="446"/>
    </row>
    <row r="40" spans="2:7" ht="15.75" hidden="1" thickBot="1" x14ac:dyDescent="0.3">
      <c r="B40" s="811">
        <v>31050132</v>
      </c>
      <c r="C40" s="378" t="s">
        <v>1447</v>
      </c>
      <c r="D40" s="812" t="s">
        <v>1603</v>
      </c>
      <c r="E40" s="445"/>
      <c r="F40" s="446">
        <v>0</v>
      </c>
      <c r="G40" s="446"/>
    </row>
    <row r="41" spans="2:7" ht="15.75" hidden="1" thickBot="1" x14ac:dyDescent="0.3">
      <c r="B41" s="811">
        <v>31050133</v>
      </c>
      <c r="C41" s="378" t="s">
        <v>1448</v>
      </c>
      <c r="D41" s="812" t="s">
        <v>1604</v>
      </c>
      <c r="E41" s="445"/>
      <c r="F41" s="446">
        <v>0</v>
      </c>
      <c r="G41" s="446"/>
    </row>
    <row r="42" spans="2:7" ht="15.75" hidden="1" thickBot="1" x14ac:dyDescent="0.3">
      <c r="B42" s="811">
        <v>31050134</v>
      </c>
      <c r="C42" s="378" t="s">
        <v>1449</v>
      </c>
      <c r="D42" s="812" t="s">
        <v>1605</v>
      </c>
      <c r="E42" s="445"/>
      <c r="F42" s="446">
        <v>0</v>
      </c>
      <c r="G42" s="446"/>
    </row>
    <row r="43" spans="2:7" ht="15.75" hidden="1" thickBot="1" x14ac:dyDescent="0.3">
      <c r="B43" s="813">
        <v>31050135</v>
      </c>
      <c r="C43" s="383" t="s">
        <v>1450</v>
      </c>
      <c r="D43" s="814" t="s">
        <v>1606</v>
      </c>
      <c r="E43" s="449"/>
      <c r="F43" s="450">
        <v>0</v>
      </c>
      <c r="G43" s="450"/>
    </row>
    <row r="44" spans="2:7" ht="15.75" thickBot="1" x14ac:dyDescent="0.3">
      <c r="B44" s="815"/>
      <c r="C44" s="385" t="s">
        <v>1451</v>
      </c>
      <c r="D44" s="816">
        <v>0</v>
      </c>
      <c r="E44" s="453">
        <v>545000</v>
      </c>
      <c r="F44" s="454">
        <v>0</v>
      </c>
      <c r="G44" s="454">
        <f>SUM(G9:G43)</f>
        <v>0</v>
      </c>
    </row>
    <row r="45" spans="2:7" hidden="1" x14ac:dyDescent="0.25">
      <c r="B45" s="809">
        <v>31050200</v>
      </c>
      <c r="C45" s="369" t="s">
        <v>204</v>
      </c>
      <c r="D45" s="817"/>
      <c r="E45" s="457"/>
      <c r="F45" s="458"/>
      <c r="G45" s="458"/>
    </row>
    <row r="46" spans="2:7" hidden="1" x14ac:dyDescent="0.25">
      <c r="B46" s="811">
        <v>31050201</v>
      </c>
      <c r="C46" s="378" t="s">
        <v>204</v>
      </c>
      <c r="D46" s="812" t="s">
        <v>1607</v>
      </c>
      <c r="E46" s="445"/>
      <c r="F46" s="446">
        <v>0</v>
      </c>
      <c r="G46" s="446"/>
    </row>
    <row r="47" spans="2:7" ht="15.75" hidden="1" thickBot="1" x14ac:dyDescent="0.3">
      <c r="B47" s="815"/>
      <c r="C47" s="385" t="s">
        <v>1452</v>
      </c>
      <c r="D47" s="816">
        <v>0</v>
      </c>
      <c r="E47" s="453">
        <v>0</v>
      </c>
      <c r="F47" s="454">
        <v>0</v>
      </c>
      <c r="G47" s="454"/>
    </row>
    <row r="48" spans="2:7" hidden="1" x14ac:dyDescent="0.25">
      <c r="B48" s="818">
        <v>31060100</v>
      </c>
      <c r="C48" s="374" t="s">
        <v>96</v>
      </c>
      <c r="D48" s="819"/>
      <c r="E48" s="441"/>
      <c r="F48" s="442"/>
      <c r="G48" s="442"/>
    </row>
    <row r="49" spans="2:7" hidden="1" x14ac:dyDescent="0.25">
      <c r="B49" s="811">
        <v>31060101</v>
      </c>
      <c r="C49" s="378" t="s">
        <v>96</v>
      </c>
      <c r="D49" s="812" t="s">
        <v>1608</v>
      </c>
      <c r="E49" s="445"/>
      <c r="F49" s="446">
        <v>0</v>
      </c>
      <c r="G49" s="446"/>
    </row>
    <row r="50" spans="2:7" ht="15.75" hidden="1" thickBot="1" x14ac:dyDescent="0.3">
      <c r="B50" s="815"/>
      <c r="C50" s="385" t="s">
        <v>1453</v>
      </c>
      <c r="D50" s="816">
        <v>0</v>
      </c>
      <c r="E50" s="453">
        <v>0</v>
      </c>
      <c r="F50" s="454">
        <v>0</v>
      </c>
      <c r="G50" s="454"/>
    </row>
    <row r="51" spans="2:7" hidden="1" x14ac:dyDescent="0.25">
      <c r="B51" s="818">
        <v>31060200</v>
      </c>
      <c r="C51" s="374" t="s">
        <v>98</v>
      </c>
      <c r="D51" s="819"/>
      <c r="E51" s="441"/>
      <c r="F51" s="442"/>
      <c r="G51" s="442"/>
    </row>
    <row r="52" spans="2:7" hidden="1" x14ac:dyDescent="0.25">
      <c r="B52" s="811">
        <v>31060201</v>
      </c>
      <c r="C52" s="378" t="s">
        <v>98</v>
      </c>
      <c r="D52" s="812" t="s">
        <v>1609</v>
      </c>
      <c r="E52" s="445"/>
      <c r="F52" s="446">
        <v>0</v>
      </c>
      <c r="G52" s="446"/>
    </row>
    <row r="53" spans="2:7" ht="15.75" hidden="1" thickBot="1" x14ac:dyDescent="0.3">
      <c r="B53" s="815"/>
      <c r="C53" s="385" t="s">
        <v>1454</v>
      </c>
      <c r="D53" s="816">
        <v>0</v>
      </c>
      <c r="E53" s="453">
        <v>0</v>
      </c>
      <c r="F53" s="454">
        <v>0</v>
      </c>
      <c r="G53" s="454"/>
    </row>
    <row r="54" spans="2:7" hidden="1" x14ac:dyDescent="0.25">
      <c r="B54" s="818">
        <v>31090100</v>
      </c>
      <c r="C54" s="374" t="s">
        <v>102</v>
      </c>
      <c r="D54" s="819"/>
      <c r="E54" s="441"/>
      <c r="F54" s="442"/>
      <c r="G54" s="442"/>
    </row>
    <row r="55" spans="2:7" hidden="1" x14ac:dyDescent="0.25">
      <c r="B55" s="811">
        <v>31090101</v>
      </c>
      <c r="C55" s="378" t="s">
        <v>1457</v>
      </c>
      <c r="D55" s="812" t="s">
        <v>1610</v>
      </c>
      <c r="E55" s="445"/>
      <c r="F55" s="446">
        <v>0</v>
      </c>
      <c r="G55" s="446"/>
    </row>
    <row r="56" spans="2:7" hidden="1" x14ac:dyDescent="0.25">
      <c r="B56" s="811">
        <v>31090102</v>
      </c>
      <c r="C56" s="378" t="s">
        <v>1458</v>
      </c>
      <c r="D56" s="812" t="s">
        <v>1611</v>
      </c>
      <c r="E56" s="445"/>
      <c r="F56" s="446">
        <v>0</v>
      </c>
      <c r="G56" s="446"/>
    </row>
    <row r="57" spans="2:7" hidden="1" x14ac:dyDescent="0.25">
      <c r="B57" s="811">
        <v>31090103</v>
      </c>
      <c r="C57" s="378" t="s">
        <v>1459</v>
      </c>
      <c r="D57" s="812" t="s">
        <v>1612</v>
      </c>
      <c r="E57" s="445"/>
      <c r="F57" s="446">
        <v>0</v>
      </c>
      <c r="G57" s="446"/>
    </row>
    <row r="58" spans="2:7" hidden="1" x14ac:dyDescent="0.25">
      <c r="B58" s="811">
        <v>31090104</v>
      </c>
      <c r="C58" s="378" t="s">
        <v>1460</v>
      </c>
      <c r="D58" s="812" t="s">
        <v>1613</v>
      </c>
      <c r="E58" s="445"/>
      <c r="F58" s="446">
        <v>0</v>
      </c>
      <c r="G58" s="446"/>
    </row>
    <row r="59" spans="2:7" hidden="1" x14ac:dyDescent="0.25">
      <c r="B59" s="811">
        <v>31090105</v>
      </c>
      <c r="C59" s="378" t="s">
        <v>1461</v>
      </c>
      <c r="D59" s="812" t="s">
        <v>1614</v>
      </c>
      <c r="E59" s="445"/>
      <c r="F59" s="446">
        <v>0</v>
      </c>
      <c r="G59" s="446"/>
    </row>
    <row r="60" spans="2:7" hidden="1" x14ac:dyDescent="0.25">
      <c r="B60" s="811">
        <v>31090106</v>
      </c>
      <c r="C60" s="378" t="s">
        <v>1462</v>
      </c>
      <c r="D60" s="812" t="s">
        <v>1615</v>
      </c>
      <c r="E60" s="445"/>
      <c r="F60" s="446">
        <v>0</v>
      </c>
      <c r="G60" s="446"/>
    </row>
    <row r="61" spans="2:7" hidden="1" x14ac:dyDescent="0.25">
      <c r="B61" s="811">
        <v>31090107</v>
      </c>
      <c r="C61" s="378" t="s">
        <v>1463</v>
      </c>
      <c r="D61" s="812" t="s">
        <v>1616</v>
      </c>
      <c r="E61" s="445"/>
      <c r="F61" s="446">
        <v>0</v>
      </c>
      <c r="G61" s="446"/>
    </row>
    <row r="62" spans="2:7" ht="15.75" hidden="1" thickBot="1" x14ac:dyDescent="0.3">
      <c r="B62" s="815"/>
      <c r="C62" s="385" t="s">
        <v>1464</v>
      </c>
      <c r="D62" s="816">
        <v>0</v>
      </c>
      <c r="E62" s="453">
        <v>0</v>
      </c>
      <c r="F62" s="454">
        <v>0</v>
      </c>
      <c r="G62" s="454"/>
    </row>
    <row r="63" spans="2:7" hidden="1" x14ac:dyDescent="0.25">
      <c r="B63" s="818">
        <v>31090200</v>
      </c>
      <c r="C63" s="374" t="s">
        <v>104</v>
      </c>
      <c r="D63" s="819"/>
      <c r="E63" s="441"/>
      <c r="F63" s="442"/>
      <c r="G63" s="442"/>
    </row>
    <row r="64" spans="2:7" hidden="1" x14ac:dyDescent="0.25">
      <c r="B64" s="811">
        <v>31090201</v>
      </c>
      <c r="C64" s="378" t="s">
        <v>1465</v>
      </c>
      <c r="D64" s="812" t="s">
        <v>1617</v>
      </c>
      <c r="E64" s="445"/>
      <c r="F64" s="446">
        <v>0</v>
      </c>
      <c r="G64" s="446"/>
    </row>
    <row r="65" spans="2:7" hidden="1" x14ac:dyDescent="0.25">
      <c r="B65" s="811">
        <v>31090202</v>
      </c>
      <c r="C65" s="378" t="s">
        <v>1466</v>
      </c>
      <c r="D65" s="812" t="s">
        <v>1618</v>
      </c>
      <c r="E65" s="445"/>
      <c r="F65" s="446">
        <v>0</v>
      </c>
      <c r="G65" s="446"/>
    </row>
    <row r="66" spans="2:7" ht="15.75" hidden="1" thickBot="1" x14ac:dyDescent="0.3">
      <c r="B66" s="815"/>
      <c r="C66" s="385" t="s">
        <v>1467</v>
      </c>
      <c r="D66" s="816">
        <v>0</v>
      </c>
      <c r="E66" s="453">
        <v>0</v>
      </c>
      <c r="F66" s="454">
        <v>0</v>
      </c>
      <c r="G66" s="454"/>
    </row>
    <row r="67" spans="2:7" hidden="1" x14ac:dyDescent="0.25">
      <c r="B67" s="818">
        <v>31100100</v>
      </c>
      <c r="C67" s="374" t="s">
        <v>106</v>
      </c>
      <c r="D67" s="819"/>
      <c r="E67" s="441"/>
      <c r="F67" s="442"/>
      <c r="G67" s="442"/>
    </row>
    <row r="68" spans="2:7" hidden="1" x14ac:dyDescent="0.25">
      <c r="B68" s="811">
        <v>31100101</v>
      </c>
      <c r="C68" s="378" t="s">
        <v>1468</v>
      </c>
      <c r="D68" s="812" t="s">
        <v>1619</v>
      </c>
      <c r="E68" s="445"/>
      <c r="F68" s="446">
        <v>0</v>
      </c>
      <c r="G68" s="446"/>
    </row>
    <row r="69" spans="2:7" hidden="1" x14ac:dyDescent="0.25">
      <c r="B69" s="811">
        <v>31100102</v>
      </c>
      <c r="C69" s="378" t="s">
        <v>1469</v>
      </c>
      <c r="D69" s="812" t="s">
        <v>1620</v>
      </c>
      <c r="E69" s="445"/>
      <c r="F69" s="446">
        <v>0</v>
      </c>
      <c r="G69" s="446"/>
    </row>
    <row r="70" spans="2:7" hidden="1" x14ac:dyDescent="0.25">
      <c r="B70" s="811">
        <v>31100103</v>
      </c>
      <c r="C70" s="378" t="s">
        <v>1470</v>
      </c>
      <c r="D70" s="812" t="s">
        <v>1621</v>
      </c>
      <c r="E70" s="445"/>
      <c r="F70" s="446">
        <v>0</v>
      </c>
      <c r="G70" s="446"/>
    </row>
    <row r="71" spans="2:7" hidden="1" x14ac:dyDescent="0.25">
      <c r="B71" s="811">
        <v>31100104</v>
      </c>
      <c r="C71" s="378" t="s">
        <v>1471</v>
      </c>
      <c r="D71" s="812" t="s">
        <v>1622</v>
      </c>
      <c r="E71" s="445"/>
      <c r="F71" s="446">
        <v>0</v>
      </c>
      <c r="G71" s="446"/>
    </row>
    <row r="72" spans="2:7" ht="15.75" hidden="1" thickBot="1" x14ac:dyDescent="0.3">
      <c r="B72" s="815"/>
      <c r="C72" s="385" t="s">
        <v>1472</v>
      </c>
      <c r="D72" s="816">
        <v>0</v>
      </c>
      <c r="E72" s="453">
        <v>0</v>
      </c>
      <c r="F72" s="454">
        <v>0</v>
      </c>
      <c r="G72" s="454"/>
    </row>
    <row r="73" spans="2:7" hidden="1" x14ac:dyDescent="0.25">
      <c r="B73" s="818">
        <v>31100200</v>
      </c>
      <c r="C73" s="374" t="s">
        <v>108</v>
      </c>
      <c r="D73" s="819"/>
      <c r="E73" s="441"/>
      <c r="F73" s="442"/>
      <c r="G73" s="442"/>
    </row>
    <row r="74" spans="2:7" hidden="1" x14ac:dyDescent="0.25">
      <c r="B74" s="811">
        <v>31100201</v>
      </c>
      <c r="C74" s="378" t="s">
        <v>1473</v>
      </c>
      <c r="D74" s="812" t="s">
        <v>1623</v>
      </c>
      <c r="E74" s="445"/>
      <c r="F74" s="446">
        <v>0</v>
      </c>
      <c r="G74" s="446"/>
    </row>
    <row r="75" spans="2:7" hidden="1" x14ac:dyDescent="0.25">
      <c r="B75" s="811">
        <v>31100202</v>
      </c>
      <c r="C75" s="378" t="s">
        <v>1474</v>
      </c>
      <c r="D75" s="812" t="s">
        <v>1624</v>
      </c>
      <c r="E75" s="445"/>
      <c r="F75" s="446">
        <v>0</v>
      </c>
      <c r="G75" s="446"/>
    </row>
    <row r="76" spans="2:7" hidden="1" x14ac:dyDescent="0.25">
      <c r="B76" s="811">
        <v>31100203</v>
      </c>
      <c r="C76" s="378" t="s">
        <v>1475</v>
      </c>
      <c r="D76" s="812" t="s">
        <v>1625</v>
      </c>
      <c r="E76" s="445"/>
      <c r="F76" s="446">
        <v>0</v>
      </c>
      <c r="G76" s="446"/>
    </row>
    <row r="77" spans="2:7" ht="15.75" hidden="1" thickBot="1" x14ac:dyDescent="0.3">
      <c r="B77" s="815"/>
      <c r="C77" s="385" t="s">
        <v>1476</v>
      </c>
      <c r="D77" s="816">
        <v>0</v>
      </c>
      <c r="E77" s="453">
        <v>0</v>
      </c>
      <c r="F77" s="454">
        <v>0</v>
      </c>
      <c r="G77" s="454"/>
    </row>
    <row r="78" spans="2:7" x14ac:dyDescent="0.25">
      <c r="B78" s="818">
        <v>32010100</v>
      </c>
      <c r="C78" s="374" t="s">
        <v>110</v>
      </c>
      <c r="D78" s="819"/>
      <c r="E78" s="441"/>
      <c r="F78" s="442"/>
      <c r="G78" s="442"/>
    </row>
    <row r="79" spans="2:7" ht="15.75" thickBot="1" x14ac:dyDescent="0.3">
      <c r="B79" s="811">
        <v>32010101</v>
      </c>
      <c r="C79" s="378" t="s">
        <v>1477</v>
      </c>
      <c r="D79" s="812" t="s">
        <v>1626</v>
      </c>
      <c r="E79" s="445">
        <v>0</v>
      </c>
      <c r="F79" s="446">
        <v>121000000</v>
      </c>
      <c r="G79" s="446"/>
    </row>
    <row r="80" spans="2:7" ht="15.75" hidden="1" thickBot="1" x14ac:dyDescent="0.3">
      <c r="B80" s="811">
        <v>32010102</v>
      </c>
      <c r="C80" s="378" t="s">
        <v>1478</v>
      </c>
      <c r="D80" s="812" t="s">
        <v>1627</v>
      </c>
      <c r="E80" s="445"/>
      <c r="F80" s="446">
        <v>0</v>
      </c>
      <c r="G80" s="446"/>
    </row>
    <row r="81" spans="2:7" ht="15.75" hidden="1" thickBot="1" x14ac:dyDescent="0.3">
      <c r="B81" s="811">
        <v>32010103</v>
      </c>
      <c r="C81" s="378" t="s">
        <v>1479</v>
      </c>
      <c r="D81" s="812" t="s">
        <v>1628</v>
      </c>
      <c r="E81" s="445"/>
      <c r="F81" s="446">
        <v>0</v>
      </c>
      <c r="G81" s="446"/>
    </row>
    <row r="82" spans="2:7" ht="15.75" hidden="1" thickBot="1" x14ac:dyDescent="0.3">
      <c r="B82" s="811">
        <v>32010104</v>
      </c>
      <c r="C82" s="378" t="s">
        <v>1480</v>
      </c>
      <c r="D82" s="812" t="s">
        <v>1629</v>
      </c>
      <c r="E82" s="445"/>
      <c r="F82" s="446">
        <v>0</v>
      </c>
      <c r="G82" s="446"/>
    </row>
    <row r="83" spans="2:7" ht="15.75" thickBot="1" x14ac:dyDescent="0.3">
      <c r="B83" s="815"/>
      <c r="C83" s="385" t="s">
        <v>1481</v>
      </c>
      <c r="D83" s="816">
        <v>0</v>
      </c>
      <c r="E83" s="454">
        <f t="shared" ref="E83:F83" si="0">SUM(E79)</f>
        <v>0</v>
      </c>
      <c r="F83" s="454">
        <f t="shared" si="0"/>
        <v>121000000</v>
      </c>
      <c r="G83" s="454">
        <f>SUM(G79)</f>
        <v>0</v>
      </c>
    </row>
    <row r="84" spans="2:7" hidden="1" x14ac:dyDescent="0.25">
      <c r="B84" s="818">
        <v>32010200</v>
      </c>
      <c r="C84" s="374" t="s">
        <v>112</v>
      </c>
      <c r="D84" s="819"/>
      <c r="E84" s="441"/>
      <c r="F84" s="442"/>
      <c r="G84" s="442"/>
    </row>
    <row r="85" spans="2:7" hidden="1" x14ac:dyDescent="0.25">
      <c r="B85" s="811">
        <v>32010201</v>
      </c>
      <c r="C85" s="378" t="s">
        <v>1482</v>
      </c>
      <c r="D85" s="812" t="s">
        <v>1630</v>
      </c>
      <c r="E85" s="445"/>
      <c r="F85" s="446">
        <v>0</v>
      </c>
      <c r="G85" s="446"/>
    </row>
    <row r="86" spans="2:7" hidden="1" x14ac:dyDescent="0.25">
      <c r="B86" s="811">
        <v>32010202</v>
      </c>
      <c r="C86" s="378" t="s">
        <v>1483</v>
      </c>
      <c r="D86" s="812" t="s">
        <v>1631</v>
      </c>
      <c r="E86" s="445"/>
      <c r="F86" s="446">
        <v>0</v>
      </c>
      <c r="G86" s="446"/>
    </row>
    <row r="87" spans="2:7" hidden="1" x14ac:dyDescent="0.25">
      <c r="B87" s="811">
        <v>32010203</v>
      </c>
      <c r="C87" s="378" t="s">
        <v>1484</v>
      </c>
      <c r="D87" s="812" t="s">
        <v>1632</v>
      </c>
      <c r="E87" s="445"/>
      <c r="F87" s="446">
        <v>0</v>
      </c>
      <c r="G87" s="446"/>
    </row>
    <row r="88" spans="2:7" hidden="1" x14ac:dyDescent="0.25">
      <c r="B88" s="811">
        <v>32010204</v>
      </c>
      <c r="C88" s="378" t="s">
        <v>1485</v>
      </c>
      <c r="D88" s="812" t="s">
        <v>1633</v>
      </c>
      <c r="E88" s="445"/>
      <c r="F88" s="446">
        <v>0</v>
      </c>
      <c r="G88" s="446"/>
    </row>
    <row r="89" spans="2:7" hidden="1" x14ac:dyDescent="0.25">
      <c r="B89" s="811">
        <v>32010205</v>
      </c>
      <c r="C89" s="378" t="s">
        <v>1486</v>
      </c>
      <c r="D89" s="812" t="s">
        <v>1634</v>
      </c>
      <c r="E89" s="445"/>
      <c r="F89" s="446">
        <v>0</v>
      </c>
      <c r="G89" s="446"/>
    </row>
    <row r="90" spans="2:7" hidden="1" x14ac:dyDescent="0.25">
      <c r="B90" s="811">
        <v>32010206</v>
      </c>
      <c r="C90" s="378" t="s">
        <v>1487</v>
      </c>
      <c r="D90" s="812" t="s">
        <v>1635</v>
      </c>
      <c r="E90" s="445"/>
      <c r="F90" s="446">
        <v>0</v>
      </c>
      <c r="G90" s="446"/>
    </row>
    <row r="91" spans="2:7" hidden="1" x14ac:dyDescent="0.25">
      <c r="B91" s="811">
        <v>32010207</v>
      </c>
      <c r="C91" s="378" t="s">
        <v>1488</v>
      </c>
      <c r="D91" s="812" t="s">
        <v>1636</v>
      </c>
      <c r="E91" s="445"/>
      <c r="F91" s="446">
        <v>0</v>
      </c>
      <c r="G91" s="446"/>
    </row>
    <row r="92" spans="2:7" hidden="1" x14ac:dyDescent="0.25">
      <c r="B92" s="811">
        <v>32010208</v>
      </c>
      <c r="C92" s="378" t="s">
        <v>1489</v>
      </c>
      <c r="D92" s="812" t="s">
        <v>1637</v>
      </c>
      <c r="E92" s="445"/>
      <c r="F92" s="446">
        <v>0</v>
      </c>
      <c r="G92" s="446"/>
    </row>
    <row r="93" spans="2:7" hidden="1" x14ac:dyDescent="0.25">
      <c r="B93" s="811">
        <v>32010209</v>
      </c>
      <c r="C93" s="378" t="s">
        <v>1490</v>
      </c>
      <c r="D93" s="812" t="s">
        <v>1638</v>
      </c>
      <c r="E93" s="445"/>
      <c r="F93" s="446">
        <v>0</v>
      </c>
      <c r="G93" s="446"/>
    </row>
    <row r="94" spans="2:7" hidden="1" x14ac:dyDescent="0.25">
      <c r="B94" s="811">
        <v>32010210</v>
      </c>
      <c r="C94" s="378" t="s">
        <v>1491</v>
      </c>
      <c r="D94" s="812" t="s">
        <v>1639</v>
      </c>
      <c r="E94" s="445"/>
      <c r="F94" s="446">
        <v>0</v>
      </c>
      <c r="G94" s="446"/>
    </row>
    <row r="95" spans="2:7" hidden="1" x14ac:dyDescent="0.25">
      <c r="B95" s="811">
        <v>32010211</v>
      </c>
      <c r="C95" s="378" t="s">
        <v>1492</v>
      </c>
      <c r="D95" s="812" t="s">
        <v>1640</v>
      </c>
      <c r="E95" s="445"/>
      <c r="F95" s="446">
        <v>0</v>
      </c>
      <c r="G95" s="446"/>
    </row>
    <row r="96" spans="2:7" hidden="1" x14ac:dyDescent="0.25">
      <c r="B96" s="811">
        <v>32010212</v>
      </c>
      <c r="C96" s="378" t="s">
        <v>1493</v>
      </c>
      <c r="D96" s="812" t="s">
        <v>1641</v>
      </c>
      <c r="E96" s="445"/>
      <c r="F96" s="446">
        <v>0</v>
      </c>
      <c r="G96" s="446"/>
    </row>
    <row r="97" spans="2:7" hidden="1" x14ac:dyDescent="0.25">
      <c r="B97" s="811">
        <v>32010213</v>
      </c>
      <c r="C97" s="378" t="s">
        <v>1494</v>
      </c>
      <c r="D97" s="812" t="s">
        <v>1642</v>
      </c>
      <c r="E97" s="445"/>
      <c r="F97" s="446">
        <v>0</v>
      </c>
      <c r="G97" s="446"/>
    </row>
    <row r="98" spans="2:7" hidden="1" x14ac:dyDescent="0.25">
      <c r="B98" s="811">
        <v>32010214</v>
      </c>
      <c r="C98" s="378" t="s">
        <v>1495</v>
      </c>
      <c r="D98" s="812" t="s">
        <v>1643</v>
      </c>
      <c r="E98" s="445"/>
      <c r="F98" s="446">
        <v>0</v>
      </c>
      <c r="G98" s="446"/>
    </row>
    <row r="99" spans="2:7" hidden="1" x14ac:dyDescent="0.25">
      <c r="B99" s="811">
        <v>32010215</v>
      </c>
      <c r="C99" s="378" t="s">
        <v>1496</v>
      </c>
      <c r="D99" s="812" t="s">
        <v>1644</v>
      </c>
      <c r="E99" s="445"/>
      <c r="F99" s="446">
        <v>0</v>
      </c>
      <c r="G99" s="446"/>
    </row>
    <row r="100" spans="2:7" ht="15.75" hidden="1" thickBot="1" x14ac:dyDescent="0.3">
      <c r="B100" s="815"/>
      <c r="C100" s="385" t="s">
        <v>1497</v>
      </c>
      <c r="D100" s="816">
        <v>0</v>
      </c>
      <c r="E100" s="453">
        <v>0</v>
      </c>
      <c r="F100" s="454">
        <v>0</v>
      </c>
      <c r="G100" s="454"/>
    </row>
    <row r="101" spans="2:7" hidden="1" x14ac:dyDescent="0.25">
      <c r="B101" s="818">
        <v>32010300</v>
      </c>
      <c r="C101" s="374" t="s">
        <v>114</v>
      </c>
      <c r="D101" s="819"/>
      <c r="E101" s="441"/>
      <c r="F101" s="442"/>
      <c r="G101" s="442"/>
    </row>
    <row r="102" spans="2:7" hidden="1" x14ac:dyDescent="0.25">
      <c r="B102" s="811">
        <v>32010301</v>
      </c>
      <c r="C102" s="378" t="s">
        <v>1498</v>
      </c>
      <c r="D102" s="812" t="s">
        <v>1645</v>
      </c>
      <c r="E102" s="445"/>
      <c r="F102" s="446">
        <v>0</v>
      </c>
      <c r="G102" s="446"/>
    </row>
    <row r="103" spans="2:7" hidden="1" x14ac:dyDescent="0.25">
      <c r="B103" s="811">
        <v>32010302</v>
      </c>
      <c r="C103" s="378" t="s">
        <v>1499</v>
      </c>
      <c r="D103" s="812" t="s">
        <v>1646</v>
      </c>
      <c r="E103" s="445"/>
      <c r="F103" s="446">
        <v>0</v>
      </c>
      <c r="G103" s="446"/>
    </row>
    <row r="104" spans="2:7" hidden="1" x14ac:dyDescent="0.25">
      <c r="B104" s="811">
        <v>32010303</v>
      </c>
      <c r="C104" s="378" t="s">
        <v>1500</v>
      </c>
      <c r="D104" s="812" t="s">
        <v>1647</v>
      </c>
      <c r="E104" s="445"/>
      <c r="F104" s="446">
        <v>0</v>
      </c>
      <c r="G104" s="446"/>
    </row>
    <row r="105" spans="2:7" hidden="1" x14ac:dyDescent="0.25">
      <c r="B105" s="811">
        <v>32010304</v>
      </c>
      <c r="C105" s="378" t="s">
        <v>1501</v>
      </c>
      <c r="D105" s="812" t="s">
        <v>1648</v>
      </c>
      <c r="E105" s="445"/>
      <c r="F105" s="446">
        <v>0</v>
      </c>
      <c r="G105" s="446"/>
    </row>
    <row r="106" spans="2:7" hidden="1" x14ac:dyDescent="0.25">
      <c r="B106" s="811">
        <v>32010305</v>
      </c>
      <c r="C106" s="378" t="s">
        <v>1502</v>
      </c>
      <c r="D106" s="812" t="s">
        <v>1649</v>
      </c>
      <c r="E106" s="445"/>
      <c r="F106" s="446">
        <v>0</v>
      </c>
      <c r="G106" s="446"/>
    </row>
    <row r="107" spans="2:7" ht="15.75" hidden="1" thickBot="1" x14ac:dyDescent="0.3">
      <c r="B107" s="815"/>
      <c r="C107" s="385" t="s">
        <v>1503</v>
      </c>
      <c r="D107" s="816">
        <v>0</v>
      </c>
      <c r="E107" s="453">
        <v>0</v>
      </c>
      <c r="F107" s="454">
        <v>0</v>
      </c>
      <c r="G107" s="454"/>
    </row>
    <row r="108" spans="2:7" x14ac:dyDescent="0.25">
      <c r="B108" s="818">
        <v>32010400</v>
      </c>
      <c r="C108" s="374" t="s">
        <v>116</v>
      </c>
      <c r="D108" s="819"/>
      <c r="E108" s="441"/>
      <c r="F108" s="442"/>
      <c r="G108" s="442"/>
    </row>
    <row r="109" spans="2:7" hidden="1" x14ac:dyDescent="0.25">
      <c r="B109" s="811">
        <v>32010401</v>
      </c>
      <c r="C109" s="378" t="s">
        <v>1504</v>
      </c>
      <c r="D109" s="812" t="s">
        <v>1650</v>
      </c>
      <c r="E109" s="445"/>
      <c r="F109" s="446">
        <v>0</v>
      </c>
      <c r="G109" s="446"/>
    </row>
    <row r="110" spans="2:7" hidden="1" x14ac:dyDescent="0.25">
      <c r="B110" s="811">
        <v>32010402</v>
      </c>
      <c r="C110" s="378" t="s">
        <v>1505</v>
      </c>
      <c r="D110" s="812" t="s">
        <v>1651</v>
      </c>
      <c r="E110" s="445"/>
      <c r="F110" s="446">
        <v>0</v>
      </c>
      <c r="G110" s="446"/>
    </row>
    <row r="111" spans="2:7" hidden="1" x14ac:dyDescent="0.25">
      <c r="B111" s="811">
        <v>32010403</v>
      </c>
      <c r="C111" s="378" t="s">
        <v>1506</v>
      </c>
      <c r="D111" s="812" t="s">
        <v>1652</v>
      </c>
      <c r="E111" s="445"/>
      <c r="F111" s="446">
        <v>0</v>
      </c>
      <c r="G111" s="446"/>
    </row>
    <row r="112" spans="2:7" hidden="1" x14ac:dyDescent="0.25">
      <c r="B112" s="811">
        <v>32010404</v>
      </c>
      <c r="C112" s="378" t="s">
        <v>1507</v>
      </c>
      <c r="D112" s="812" t="s">
        <v>1653</v>
      </c>
      <c r="E112" s="445"/>
      <c r="F112" s="446">
        <v>0</v>
      </c>
      <c r="G112" s="446"/>
    </row>
    <row r="113" spans="2:7" ht="15.75" thickBot="1" x14ac:dyDescent="0.3">
      <c r="B113" s="811">
        <v>32010405</v>
      </c>
      <c r="C113" s="378" t="s">
        <v>1508</v>
      </c>
      <c r="D113" s="812" t="s">
        <v>1654</v>
      </c>
      <c r="E113" s="445">
        <v>1362732620</v>
      </c>
      <c r="F113" s="446">
        <v>629000000</v>
      </c>
      <c r="G113" s="446"/>
    </row>
    <row r="114" spans="2:7" ht="15.75" hidden="1" thickBot="1" x14ac:dyDescent="0.3">
      <c r="B114" s="811">
        <v>32010406</v>
      </c>
      <c r="C114" s="378" t="s">
        <v>1509</v>
      </c>
      <c r="D114" s="812" t="s">
        <v>1655</v>
      </c>
      <c r="E114" s="445"/>
      <c r="F114" s="446">
        <v>0</v>
      </c>
      <c r="G114" s="446"/>
    </row>
    <row r="115" spans="2:7" ht="15.75" hidden="1" thickBot="1" x14ac:dyDescent="0.3">
      <c r="B115" s="811">
        <v>32010407</v>
      </c>
      <c r="C115" s="378" t="s">
        <v>1510</v>
      </c>
      <c r="D115" s="812" t="s">
        <v>1656</v>
      </c>
      <c r="E115" s="445"/>
      <c r="F115" s="446">
        <v>0</v>
      </c>
      <c r="G115" s="446"/>
    </row>
    <row r="116" spans="2:7" ht="15.75" hidden="1" thickBot="1" x14ac:dyDescent="0.3">
      <c r="B116" s="811">
        <v>32010408</v>
      </c>
      <c r="C116" s="378" t="s">
        <v>1511</v>
      </c>
      <c r="D116" s="812" t="s">
        <v>1657</v>
      </c>
      <c r="E116" s="445"/>
      <c r="F116" s="446">
        <v>0</v>
      </c>
      <c r="G116" s="446"/>
    </row>
    <row r="117" spans="2:7" ht="15.75" thickBot="1" x14ac:dyDescent="0.3">
      <c r="B117" s="815"/>
      <c r="C117" s="385" t="s">
        <v>1512</v>
      </c>
      <c r="D117" s="816">
        <v>0</v>
      </c>
      <c r="E117" s="453">
        <v>1362732620</v>
      </c>
      <c r="F117" s="454">
        <v>629000000</v>
      </c>
      <c r="G117" s="454">
        <f>SUM(G109:G116)</f>
        <v>0</v>
      </c>
    </row>
    <row r="118" spans="2:7" x14ac:dyDescent="0.25">
      <c r="B118" s="818">
        <v>32010500</v>
      </c>
      <c r="C118" s="374" t="s">
        <v>118</v>
      </c>
      <c r="D118" s="819"/>
      <c r="E118" s="441"/>
      <c r="F118" s="442"/>
      <c r="G118" s="442"/>
    </row>
    <row r="119" spans="2:7" x14ac:dyDescent="0.25">
      <c r="B119" s="811">
        <v>32010501</v>
      </c>
      <c r="C119" s="378" t="s">
        <v>1513</v>
      </c>
      <c r="D119" s="812" t="s">
        <v>1658</v>
      </c>
      <c r="E119" s="445">
        <v>10022380</v>
      </c>
      <c r="F119" s="446">
        <v>0</v>
      </c>
      <c r="G119" s="446"/>
    </row>
    <row r="120" spans="2:7" x14ac:dyDescent="0.25">
      <c r="B120" s="811">
        <v>32010502</v>
      </c>
      <c r="C120" s="378" t="s">
        <v>1514</v>
      </c>
      <c r="D120" s="812" t="s">
        <v>1659</v>
      </c>
      <c r="E120" s="445">
        <v>600000</v>
      </c>
      <c r="F120" s="446">
        <v>0</v>
      </c>
      <c r="G120" s="446"/>
    </row>
    <row r="121" spans="2:7" x14ac:dyDescent="0.25">
      <c r="B121" s="811">
        <v>32010503</v>
      </c>
      <c r="C121" s="378" t="s">
        <v>1515</v>
      </c>
      <c r="D121" s="812" t="s">
        <v>1660</v>
      </c>
      <c r="E121" s="445">
        <v>100000</v>
      </c>
      <c r="F121" s="446">
        <v>0</v>
      </c>
      <c r="G121" s="446"/>
    </row>
    <row r="122" spans="2:7" hidden="1" x14ac:dyDescent="0.25">
      <c r="B122" s="811">
        <v>32010504</v>
      </c>
      <c r="C122" s="378" t="s">
        <v>1516</v>
      </c>
      <c r="D122" s="812" t="s">
        <v>1661</v>
      </c>
      <c r="E122" s="445"/>
      <c r="F122" s="446">
        <v>0</v>
      </c>
      <c r="G122" s="446"/>
    </row>
    <row r="123" spans="2:7" x14ac:dyDescent="0.25">
      <c r="B123" s="811">
        <v>32010505</v>
      </c>
      <c r="C123" s="378" t="s">
        <v>1517</v>
      </c>
      <c r="D123" s="812" t="s">
        <v>1662</v>
      </c>
      <c r="E123" s="445">
        <v>1000000</v>
      </c>
      <c r="F123" s="446">
        <v>0</v>
      </c>
      <c r="G123" s="446"/>
    </row>
    <row r="124" spans="2:7" hidden="1" x14ac:dyDescent="0.25">
      <c r="B124" s="811">
        <v>32010506</v>
      </c>
      <c r="C124" s="378" t="s">
        <v>1518</v>
      </c>
      <c r="D124" s="812" t="s">
        <v>1663</v>
      </c>
      <c r="E124" s="445"/>
      <c r="F124" s="446">
        <v>0</v>
      </c>
      <c r="G124" s="446"/>
    </row>
    <row r="125" spans="2:7" hidden="1" x14ac:dyDescent="0.25">
      <c r="B125" s="811">
        <v>32010507</v>
      </c>
      <c r="C125" s="378" t="s">
        <v>1519</v>
      </c>
      <c r="D125" s="812" t="s">
        <v>1664</v>
      </c>
      <c r="E125" s="445"/>
      <c r="F125" s="446">
        <v>0</v>
      </c>
      <c r="G125" s="446"/>
    </row>
    <row r="126" spans="2:7" ht="15.75" thickBot="1" x14ac:dyDescent="0.3">
      <c r="B126" s="811">
        <v>32010508</v>
      </c>
      <c r="C126" s="378" t="s">
        <v>1520</v>
      </c>
      <c r="D126" s="812" t="s">
        <v>1665</v>
      </c>
      <c r="E126" s="445">
        <v>300000</v>
      </c>
      <c r="F126" s="446">
        <v>0</v>
      </c>
      <c r="G126" s="446"/>
    </row>
    <row r="127" spans="2:7" ht="15.75" hidden="1" thickBot="1" x14ac:dyDescent="0.3">
      <c r="B127" s="811">
        <v>32010509</v>
      </c>
      <c r="C127" s="378" t="s">
        <v>1521</v>
      </c>
      <c r="D127" s="812" t="s">
        <v>1666</v>
      </c>
      <c r="E127" s="445"/>
      <c r="F127" s="446">
        <v>0</v>
      </c>
      <c r="G127" s="446"/>
    </row>
    <row r="128" spans="2:7" ht="15.75" thickBot="1" x14ac:dyDescent="0.3">
      <c r="B128" s="815"/>
      <c r="C128" s="385" t="s">
        <v>1522</v>
      </c>
      <c r="D128" s="816">
        <v>0</v>
      </c>
      <c r="E128" s="453">
        <v>12022380</v>
      </c>
      <c r="F128" s="454">
        <v>0</v>
      </c>
      <c r="G128" s="454"/>
    </row>
    <row r="129" spans="2:7" x14ac:dyDescent="0.25">
      <c r="B129" s="818">
        <v>32010600</v>
      </c>
      <c r="C129" s="374" t="s">
        <v>120</v>
      </c>
      <c r="D129" s="819"/>
      <c r="E129" s="441"/>
      <c r="F129" s="442"/>
      <c r="G129" s="442"/>
    </row>
    <row r="130" spans="2:7" x14ac:dyDescent="0.25">
      <c r="B130" s="811">
        <v>32010601</v>
      </c>
      <c r="C130" s="378" t="s">
        <v>1523</v>
      </c>
      <c r="D130" s="812" t="s">
        <v>1667</v>
      </c>
      <c r="E130" s="445">
        <v>5000000</v>
      </c>
      <c r="F130" s="446">
        <v>0</v>
      </c>
      <c r="G130" s="446"/>
    </row>
    <row r="131" spans="2:7" x14ac:dyDescent="0.25">
      <c r="B131" s="811">
        <v>32010602</v>
      </c>
      <c r="C131" s="378" t="s">
        <v>1524</v>
      </c>
      <c r="D131" s="812" t="s">
        <v>1668</v>
      </c>
      <c r="E131" s="445">
        <v>4000000</v>
      </c>
      <c r="F131" s="446">
        <v>0</v>
      </c>
      <c r="G131" s="446"/>
    </row>
    <row r="132" spans="2:7" x14ac:dyDescent="0.25">
      <c r="B132" s="811">
        <v>32010603</v>
      </c>
      <c r="C132" s="378" t="s">
        <v>1525</v>
      </c>
      <c r="D132" s="812" t="s">
        <v>1669</v>
      </c>
      <c r="E132" s="445">
        <v>1000000</v>
      </c>
      <c r="F132" s="446">
        <v>0</v>
      </c>
      <c r="G132" s="446"/>
    </row>
    <row r="133" spans="2:7" x14ac:dyDescent="0.25">
      <c r="B133" s="811">
        <v>32010604</v>
      </c>
      <c r="C133" s="378" t="s">
        <v>1526</v>
      </c>
      <c r="D133" s="812" t="s">
        <v>1670</v>
      </c>
      <c r="E133" s="445">
        <v>3200000</v>
      </c>
      <c r="F133" s="446">
        <v>0</v>
      </c>
      <c r="G133" s="446"/>
    </row>
    <row r="134" spans="2:7" x14ac:dyDescent="0.25">
      <c r="B134" s="811">
        <v>32010605</v>
      </c>
      <c r="C134" s="378" t="s">
        <v>1527</v>
      </c>
      <c r="D134" s="812" t="s">
        <v>1671</v>
      </c>
      <c r="E134" s="445">
        <v>600000</v>
      </c>
      <c r="F134" s="446">
        <v>0</v>
      </c>
      <c r="G134" s="446"/>
    </row>
    <row r="135" spans="2:7" x14ac:dyDescent="0.25">
      <c r="B135" s="811">
        <v>32010606</v>
      </c>
      <c r="C135" s="378" t="s">
        <v>1528</v>
      </c>
      <c r="D135" s="812" t="s">
        <v>1672</v>
      </c>
      <c r="E135" s="445">
        <v>1845000</v>
      </c>
      <c r="F135" s="446">
        <v>0</v>
      </c>
      <c r="G135" s="446"/>
    </row>
    <row r="136" spans="2:7" hidden="1" x14ac:dyDescent="0.25">
      <c r="B136" s="811">
        <v>32010607</v>
      </c>
      <c r="C136" s="378" t="s">
        <v>1529</v>
      </c>
      <c r="D136" s="812" t="s">
        <v>1673</v>
      </c>
      <c r="E136" s="445"/>
      <c r="F136" s="446">
        <v>0</v>
      </c>
      <c r="G136" s="446"/>
    </row>
    <row r="137" spans="2:7" hidden="1" x14ac:dyDescent="0.25">
      <c r="B137" s="811">
        <v>32010608</v>
      </c>
      <c r="C137" s="378" t="s">
        <v>1530</v>
      </c>
      <c r="D137" s="812" t="s">
        <v>1674</v>
      </c>
      <c r="E137" s="445">
        <v>400000</v>
      </c>
      <c r="F137" s="446">
        <v>0</v>
      </c>
      <c r="G137" s="446"/>
    </row>
    <row r="138" spans="2:7" x14ac:dyDescent="0.25">
      <c r="B138" s="811">
        <v>32010609</v>
      </c>
      <c r="C138" s="378" t="s">
        <v>1531</v>
      </c>
      <c r="D138" s="812" t="s">
        <v>1675</v>
      </c>
      <c r="E138" s="445">
        <v>600000</v>
      </c>
      <c r="F138" s="446">
        <v>0</v>
      </c>
      <c r="G138" s="446"/>
    </row>
    <row r="139" spans="2:7" ht="15.75" thickBot="1" x14ac:dyDescent="0.3">
      <c r="B139" s="811">
        <v>32010610</v>
      </c>
      <c r="C139" s="378" t="s">
        <v>1532</v>
      </c>
      <c r="D139" s="812" t="s">
        <v>1676</v>
      </c>
      <c r="E139" s="445">
        <v>900000</v>
      </c>
      <c r="F139" s="446">
        <v>0</v>
      </c>
      <c r="G139" s="446"/>
    </row>
    <row r="140" spans="2:7" ht="15.75" thickBot="1" x14ac:dyDescent="0.3">
      <c r="B140" s="815"/>
      <c r="C140" s="385" t="s">
        <v>1533</v>
      </c>
      <c r="D140" s="816">
        <v>0</v>
      </c>
      <c r="E140" s="453">
        <v>17545000</v>
      </c>
      <c r="F140" s="454">
        <v>0</v>
      </c>
      <c r="G140" s="454">
        <v>0</v>
      </c>
    </row>
    <row r="141" spans="2:7" hidden="1" x14ac:dyDescent="0.25">
      <c r="B141" s="818">
        <v>32010700</v>
      </c>
      <c r="C141" s="374" t="s">
        <v>122</v>
      </c>
      <c r="D141" s="819"/>
      <c r="E141" s="441"/>
      <c r="F141" s="442"/>
      <c r="G141" s="442"/>
    </row>
    <row r="142" spans="2:7" hidden="1" x14ac:dyDescent="0.25">
      <c r="B142" s="811">
        <v>32010701</v>
      </c>
      <c r="C142" s="378" t="s">
        <v>1534</v>
      </c>
      <c r="D142" s="812" t="s">
        <v>1677</v>
      </c>
      <c r="E142" s="445"/>
      <c r="F142" s="446">
        <v>0</v>
      </c>
      <c r="G142" s="446"/>
    </row>
    <row r="143" spans="2:7" ht="15.75" hidden="1" thickBot="1" x14ac:dyDescent="0.3">
      <c r="B143" s="815"/>
      <c r="C143" s="385" t="s">
        <v>1535</v>
      </c>
      <c r="D143" s="816">
        <v>0</v>
      </c>
      <c r="E143" s="453">
        <v>0</v>
      </c>
      <c r="F143" s="454">
        <v>0</v>
      </c>
      <c r="G143" s="454"/>
    </row>
    <row r="144" spans="2:7" hidden="1" x14ac:dyDescent="0.25">
      <c r="B144" s="818">
        <v>32010800</v>
      </c>
      <c r="C144" s="374" t="s">
        <v>124</v>
      </c>
      <c r="D144" s="819"/>
      <c r="E144" s="441"/>
      <c r="F144" s="442"/>
      <c r="G144" s="442"/>
    </row>
    <row r="145" spans="2:7" hidden="1" x14ac:dyDescent="0.25">
      <c r="B145" s="811">
        <v>32010801</v>
      </c>
      <c r="C145" s="378" t="s">
        <v>1536</v>
      </c>
      <c r="D145" s="812" t="s">
        <v>1678</v>
      </c>
      <c r="E145" s="445"/>
      <c r="F145" s="446">
        <v>0</v>
      </c>
      <c r="G145" s="446"/>
    </row>
    <row r="146" spans="2:7" ht="15.75" hidden="1" thickBot="1" x14ac:dyDescent="0.3">
      <c r="B146" s="815"/>
      <c r="C146" s="385" t="s">
        <v>1537</v>
      </c>
      <c r="D146" s="816">
        <v>0</v>
      </c>
      <c r="E146" s="453">
        <v>0</v>
      </c>
      <c r="F146" s="454">
        <v>0</v>
      </c>
      <c r="G146" s="454"/>
    </row>
    <row r="147" spans="2:7" x14ac:dyDescent="0.25">
      <c r="B147" s="818">
        <v>32010900</v>
      </c>
      <c r="C147" s="374" t="s">
        <v>126</v>
      </c>
      <c r="D147" s="819"/>
      <c r="E147" s="441"/>
      <c r="F147" s="442"/>
      <c r="G147" s="442"/>
    </row>
    <row r="148" spans="2:7" hidden="1" x14ac:dyDescent="0.25">
      <c r="B148" s="811">
        <v>32010901</v>
      </c>
      <c r="C148" s="378" t="s">
        <v>1538</v>
      </c>
      <c r="D148" s="812" t="s">
        <v>1679</v>
      </c>
      <c r="E148" s="445"/>
      <c r="F148" s="446">
        <v>0</v>
      </c>
      <c r="G148" s="446"/>
    </row>
    <row r="149" spans="2:7" hidden="1" x14ac:dyDescent="0.25">
      <c r="B149" s="811">
        <v>32010902</v>
      </c>
      <c r="C149" s="378" t="s">
        <v>1539</v>
      </c>
      <c r="D149" s="812" t="s">
        <v>1680</v>
      </c>
      <c r="E149" s="445"/>
      <c r="F149" s="446">
        <v>0</v>
      </c>
      <c r="G149" s="446"/>
    </row>
    <row r="150" spans="2:7" hidden="1" x14ac:dyDescent="0.25">
      <c r="B150" s="811">
        <v>32010903</v>
      </c>
      <c r="C150" s="378" t="s">
        <v>1540</v>
      </c>
      <c r="D150" s="812" t="s">
        <v>1681</v>
      </c>
      <c r="E150" s="445"/>
      <c r="F150" s="446">
        <v>0</v>
      </c>
      <c r="G150" s="446"/>
    </row>
    <row r="151" spans="2:7" ht="15.75" thickBot="1" x14ac:dyDescent="0.3">
      <c r="B151" s="811">
        <v>32010904</v>
      </c>
      <c r="C151" s="378" t="s">
        <v>1541</v>
      </c>
      <c r="D151" s="812" t="s">
        <v>1682</v>
      </c>
      <c r="E151" s="445">
        <v>9000000</v>
      </c>
      <c r="F151" s="446">
        <v>0</v>
      </c>
      <c r="G151" s="446"/>
    </row>
    <row r="152" spans="2:7" ht="15.75" thickBot="1" x14ac:dyDescent="0.3">
      <c r="B152" s="815"/>
      <c r="C152" s="385" t="s">
        <v>1542</v>
      </c>
      <c r="D152" s="816">
        <v>0</v>
      </c>
      <c r="E152" s="453">
        <v>9000000</v>
      </c>
      <c r="F152" s="454">
        <v>0</v>
      </c>
      <c r="G152" s="454">
        <v>0</v>
      </c>
    </row>
    <row r="153" spans="2:7" x14ac:dyDescent="0.25">
      <c r="B153" s="818">
        <v>32011000</v>
      </c>
      <c r="C153" s="374" t="s">
        <v>128</v>
      </c>
      <c r="D153" s="819"/>
      <c r="E153" s="441"/>
      <c r="F153" s="442"/>
      <c r="G153" s="442"/>
    </row>
    <row r="154" spans="2:7" ht="15.75" thickBot="1" x14ac:dyDescent="0.3">
      <c r="B154" s="811">
        <v>32011001</v>
      </c>
      <c r="C154" s="378" t="s">
        <v>128</v>
      </c>
      <c r="D154" s="812" t="s">
        <v>1683</v>
      </c>
      <c r="E154" s="445">
        <v>300000000</v>
      </c>
      <c r="F154" s="446">
        <v>0</v>
      </c>
      <c r="G154" s="446"/>
    </row>
    <row r="155" spans="2:7" ht="15.75" thickBot="1" x14ac:dyDescent="0.3">
      <c r="B155" s="815"/>
      <c r="C155" s="385" t="s">
        <v>1543</v>
      </c>
      <c r="D155" s="816">
        <v>0</v>
      </c>
      <c r="E155" s="453">
        <v>300000000</v>
      </c>
      <c r="F155" s="454">
        <v>0</v>
      </c>
      <c r="G155" s="454">
        <v>0</v>
      </c>
    </row>
    <row r="156" spans="2:7" ht="15.75" hidden="1" thickBot="1" x14ac:dyDescent="0.3">
      <c r="B156" s="818">
        <v>32020100</v>
      </c>
      <c r="C156" s="374" t="s">
        <v>130</v>
      </c>
      <c r="D156" s="819"/>
      <c r="E156" s="441"/>
      <c r="F156" s="442"/>
      <c r="G156" s="442"/>
    </row>
    <row r="157" spans="2:7" ht="15.75" hidden="1" thickBot="1" x14ac:dyDescent="0.3">
      <c r="B157" s="811">
        <v>32020101</v>
      </c>
      <c r="C157" s="378" t="s">
        <v>1544</v>
      </c>
      <c r="D157" s="812" t="s">
        <v>1684</v>
      </c>
      <c r="E157" s="445"/>
      <c r="F157" s="446">
        <v>0</v>
      </c>
      <c r="G157" s="446"/>
    </row>
    <row r="158" spans="2:7" ht="15.75" hidden="1" thickBot="1" x14ac:dyDescent="0.3">
      <c r="B158" s="811">
        <v>32020102</v>
      </c>
      <c r="C158" s="378" t="s">
        <v>1545</v>
      </c>
      <c r="D158" s="812" t="s">
        <v>1685</v>
      </c>
      <c r="E158" s="445"/>
      <c r="F158" s="446">
        <v>0</v>
      </c>
      <c r="G158" s="446"/>
    </row>
    <row r="159" spans="2:7" ht="15.75" hidden="1" thickBot="1" x14ac:dyDescent="0.3">
      <c r="B159" s="811">
        <v>32020103</v>
      </c>
      <c r="C159" s="378" t="s">
        <v>1479</v>
      </c>
      <c r="D159" s="812" t="s">
        <v>1686</v>
      </c>
      <c r="E159" s="445"/>
      <c r="F159" s="446">
        <v>0</v>
      </c>
      <c r="G159" s="446"/>
    </row>
    <row r="160" spans="2:7" ht="15.75" hidden="1" thickBot="1" x14ac:dyDescent="0.3">
      <c r="B160" s="811">
        <v>32020104</v>
      </c>
      <c r="C160" s="378" t="s">
        <v>1480</v>
      </c>
      <c r="D160" s="812" t="s">
        <v>1687</v>
      </c>
      <c r="E160" s="445"/>
      <c r="F160" s="446">
        <v>0</v>
      </c>
      <c r="G160" s="446"/>
    </row>
    <row r="161" spans="2:7" ht="15.75" hidden="1" thickBot="1" x14ac:dyDescent="0.3">
      <c r="B161" s="815"/>
      <c r="C161" s="385" t="s">
        <v>1546</v>
      </c>
      <c r="D161" s="816">
        <v>0</v>
      </c>
      <c r="E161" s="453">
        <v>0</v>
      </c>
      <c r="F161" s="454">
        <v>0</v>
      </c>
      <c r="G161" s="454"/>
    </row>
    <row r="162" spans="2:7" ht="15.75" hidden="1" thickBot="1" x14ac:dyDescent="0.3">
      <c r="B162" s="818">
        <v>32030100</v>
      </c>
      <c r="C162" s="374" t="s">
        <v>132</v>
      </c>
      <c r="D162" s="819"/>
      <c r="E162" s="441"/>
      <c r="F162" s="442"/>
      <c r="G162" s="442"/>
    </row>
    <row r="163" spans="2:7" ht="15.75" hidden="1" thickBot="1" x14ac:dyDescent="0.3">
      <c r="B163" s="811">
        <v>32030101</v>
      </c>
      <c r="C163" s="378" t="s">
        <v>1547</v>
      </c>
      <c r="D163" s="812" t="s">
        <v>1688</v>
      </c>
      <c r="E163" s="445"/>
      <c r="F163" s="446">
        <v>0</v>
      </c>
      <c r="G163" s="446"/>
    </row>
    <row r="164" spans="2:7" ht="15.75" hidden="1" thickBot="1" x14ac:dyDescent="0.3">
      <c r="B164" s="811">
        <v>32030102</v>
      </c>
      <c r="C164" s="378" t="s">
        <v>1548</v>
      </c>
      <c r="D164" s="812" t="s">
        <v>1689</v>
      </c>
      <c r="E164" s="445"/>
      <c r="F164" s="446">
        <v>0</v>
      </c>
      <c r="G164" s="446"/>
    </row>
    <row r="165" spans="2:7" ht="15.75" hidden="1" thickBot="1" x14ac:dyDescent="0.3">
      <c r="B165" s="811">
        <v>32030103</v>
      </c>
      <c r="C165" s="378" t="s">
        <v>1549</v>
      </c>
      <c r="D165" s="812" t="s">
        <v>1690</v>
      </c>
      <c r="E165" s="445"/>
      <c r="F165" s="446">
        <v>0</v>
      </c>
      <c r="G165" s="446"/>
    </row>
    <row r="166" spans="2:7" ht="15.75" hidden="1" thickBot="1" x14ac:dyDescent="0.3">
      <c r="B166" s="811">
        <v>32030104</v>
      </c>
      <c r="C166" s="378" t="s">
        <v>1550</v>
      </c>
      <c r="D166" s="812" t="s">
        <v>1691</v>
      </c>
      <c r="E166" s="445"/>
      <c r="F166" s="446">
        <v>0</v>
      </c>
      <c r="G166" s="446"/>
    </row>
    <row r="167" spans="2:7" ht="15.75" hidden="1" thickBot="1" x14ac:dyDescent="0.3">
      <c r="B167" s="811">
        <v>32030105</v>
      </c>
      <c r="C167" s="378" t="s">
        <v>1551</v>
      </c>
      <c r="D167" s="812" t="s">
        <v>1692</v>
      </c>
      <c r="E167" s="445"/>
      <c r="F167" s="446">
        <v>0</v>
      </c>
      <c r="G167" s="446"/>
    </row>
    <row r="168" spans="2:7" ht="15.75" hidden="1" thickBot="1" x14ac:dyDescent="0.3">
      <c r="B168" s="811">
        <v>32030109</v>
      </c>
      <c r="C168" s="378" t="s">
        <v>1552</v>
      </c>
      <c r="D168" s="812" t="s">
        <v>1693</v>
      </c>
      <c r="E168" s="445"/>
      <c r="F168" s="446">
        <v>0</v>
      </c>
      <c r="G168" s="446"/>
    </row>
    <row r="169" spans="2:7" ht="15.75" hidden="1" thickBot="1" x14ac:dyDescent="0.3">
      <c r="B169" s="813">
        <v>32030110</v>
      </c>
      <c r="C169" s="383" t="s">
        <v>1553</v>
      </c>
      <c r="D169" s="812" t="s">
        <v>1694</v>
      </c>
      <c r="E169" s="445"/>
      <c r="F169" s="446">
        <v>0</v>
      </c>
      <c r="G169" s="446"/>
    </row>
    <row r="170" spans="2:7" ht="15.75" hidden="1" thickBot="1" x14ac:dyDescent="0.3">
      <c r="B170" s="815"/>
      <c r="C170" s="385" t="s">
        <v>1554</v>
      </c>
      <c r="D170" s="816"/>
      <c r="E170" s="453">
        <v>0</v>
      </c>
      <c r="F170" s="454">
        <v>0</v>
      </c>
      <c r="G170" s="454">
        <f>SUM(G163:G169)</f>
        <v>0</v>
      </c>
    </row>
    <row r="171" spans="2:7" ht="19.5" thickBot="1" x14ac:dyDescent="0.35">
      <c r="B171" s="398"/>
      <c r="C171" s="399" t="s">
        <v>1415</v>
      </c>
      <c r="D171" s="399"/>
      <c r="E171" s="481">
        <f t="shared" ref="E171:F171" si="1">E170+E161+E155+E152+E146+E143+E140+E128+E117+E107+E100+E83+E77+E72+E66+E62+E53+E50+E47+E44</f>
        <v>1701845000</v>
      </c>
      <c r="F171" s="481">
        <f t="shared" si="1"/>
        <v>750000000</v>
      </c>
      <c r="G171" s="481">
        <f>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70" firstPageNumber="177" fitToHeight="0" orientation="portrait" r:id="rId1"/>
  <headerFooter>
    <oddFooter>&amp;C&amp;"Rockwell,Bold"&amp;14&amp;P</oddFooter>
  </headerFooter>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pageSetUpPr fitToPage="1"/>
  </sheetPr>
  <dimension ref="B1:G171"/>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ColWidth="9.140625"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 style="338" customWidth="1"/>
    <col min="8" max="16384" width="9.140625" style="338"/>
  </cols>
  <sheetData>
    <row r="1" spans="2:7" ht="31.5" x14ac:dyDescent="0.5">
      <c r="B1" s="1001" t="s">
        <v>0</v>
      </c>
      <c r="C1" s="1001"/>
      <c r="D1" s="1001"/>
      <c r="E1" s="1001"/>
      <c r="F1" s="1001"/>
    </row>
    <row r="2" spans="2:7" ht="36" x14ac:dyDescent="0.55000000000000004">
      <c r="B2" s="1002" t="s">
        <v>907</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idden="1" x14ac:dyDescent="0.2">
      <c r="B11" s="811">
        <v>31050103</v>
      </c>
      <c r="C11" s="378" t="s">
        <v>1418</v>
      </c>
      <c r="D11" s="752" t="str">
        <f t="shared" si="0"/>
        <v>31050103 - INDUSTRIAL &amp; CHEMICAL STORES</v>
      </c>
      <c r="E11" s="622"/>
      <c r="F11" s="623">
        <v>0</v>
      </c>
      <c r="G11" s="623"/>
    </row>
    <row r="12" spans="2:7" hidden="1" x14ac:dyDescent="0.2">
      <c r="B12" s="811">
        <v>31050104</v>
      </c>
      <c r="C12" s="378" t="s">
        <v>1419</v>
      </c>
      <c r="D12" s="752" t="str">
        <f t="shared" si="0"/>
        <v>31050104 - AMORY STORES (AMMUNITION, E.T.C.)</v>
      </c>
      <c r="E12" s="622"/>
      <c r="F12" s="623">
        <v>0</v>
      </c>
      <c r="G12" s="623"/>
    </row>
    <row r="13" spans="2:7" hidden="1" x14ac:dyDescent="0.2">
      <c r="B13" s="811">
        <v>31050105</v>
      </c>
      <c r="C13" s="378" t="s">
        <v>1420</v>
      </c>
      <c r="D13" s="752" t="str">
        <f t="shared" si="0"/>
        <v>31050105 - FUEL &amp; LUBRICANTS</v>
      </c>
      <c r="E13" s="622"/>
      <c r="F13" s="623">
        <v>0</v>
      </c>
      <c r="G13" s="623"/>
    </row>
    <row r="14" spans="2:7" hidden="1" x14ac:dyDescent="0.2">
      <c r="B14" s="811">
        <v>31050106</v>
      </c>
      <c r="C14" s="378" t="s">
        <v>1421</v>
      </c>
      <c r="D14" s="752" t="str">
        <f t="shared" si="0"/>
        <v>31050106 - AGRICULTURAL INPUTS</v>
      </c>
      <c r="E14" s="622"/>
      <c r="F14" s="623">
        <v>0</v>
      </c>
      <c r="G14" s="623"/>
    </row>
    <row r="15" spans="2:7" hidden="1" x14ac:dyDescent="0.2">
      <c r="B15" s="811">
        <v>31050107</v>
      </c>
      <c r="C15" s="378" t="s">
        <v>1422</v>
      </c>
      <c r="D15" s="752" t="str">
        <f t="shared" si="0"/>
        <v>31050107 - FARM STOCK</v>
      </c>
      <c r="E15" s="622"/>
      <c r="F15" s="623">
        <v>0</v>
      </c>
      <c r="G15" s="623"/>
    </row>
    <row r="16" spans="2:7" hidden="1" x14ac:dyDescent="0.2">
      <c r="B16" s="811">
        <v>31050108</v>
      </c>
      <c r="C16" s="378" t="s">
        <v>1423</v>
      </c>
      <c r="D16" s="752" t="str">
        <f t="shared" si="0"/>
        <v>31050108 - SCHOLASTIC MATERIALS</v>
      </c>
      <c r="E16" s="622"/>
      <c r="F16" s="623">
        <v>0</v>
      </c>
      <c r="G16" s="623"/>
    </row>
    <row r="17" spans="2:7" hidden="1" x14ac:dyDescent="0.2">
      <c r="B17" s="811">
        <v>31050109</v>
      </c>
      <c r="C17" s="378" t="s">
        <v>1424</v>
      </c>
      <c r="D17" s="752" t="str">
        <f t="shared" si="0"/>
        <v>31050109 - STATIONERIES STORES</v>
      </c>
      <c r="E17" s="622"/>
      <c r="F17" s="623">
        <v>0</v>
      </c>
      <c r="G17" s="623"/>
    </row>
    <row r="18" spans="2:7" x14ac:dyDescent="0.2">
      <c r="B18" s="811">
        <v>31050110</v>
      </c>
      <c r="C18" s="378" t="s">
        <v>1425</v>
      </c>
      <c r="D18" s="752" t="str">
        <f t="shared" si="0"/>
        <v>31050110 - PRINTED MATERIALS</v>
      </c>
      <c r="E18" s="622">
        <v>1500000</v>
      </c>
      <c r="F18" s="623">
        <v>1500000</v>
      </c>
      <c r="G18" s="623"/>
    </row>
    <row r="19" spans="2:7" hidden="1" x14ac:dyDescent="0.2">
      <c r="B19" s="811">
        <v>31050111</v>
      </c>
      <c r="C19" s="378" t="s">
        <v>1426</v>
      </c>
      <c r="D19" s="752" t="str">
        <f t="shared" si="0"/>
        <v>31050111 - BUILDING MATERIALS</v>
      </c>
      <c r="E19" s="622"/>
      <c r="F19" s="623">
        <v>0</v>
      </c>
      <c r="G19" s="623"/>
    </row>
    <row r="20" spans="2:7" hidden="1" x14ac:dyDescent="0.2">
      <c r="B20" s="811">
        <v>31050112</v>
      </c>
      <c r="C20" s="378" t="s">
        <v>1427</v>
      </c>
      <c r="D20" s="752" t="str">
        <f t="shared" si="0"/>
        <v>31050112 - STRATEGIC STOCK PILES</v>
      </c>
      <c r="E20" s="622"/>
      <c r="F20" s="623">
        <v>0</v>
      </c>
      <c r="G20" s="623"/>
    </row>
    <row r="21" spans="2:7" hidden="1" x14ac:dyDescent="0.2">
      <c r="B21" s="811">
        <v>31050113</v>
      </c>
      <c r="C21" s="378" t="s">
        <v>1428</v>
      </c>
      <c r="D21" s="752" t="str">
        <f t="shared" si="0"/>
        <v>31050113 - UNISSUED CURRENCY</v>
      </c>
      <c r="E21" s="622"/>
      <c r="F21" s="623">
        <v>0</v>
      </c>
      <c r="G21" s="623"/>
    </row>
    <row r="22" spans="2:7" hidden="1" x14ac:dyDescent="0.2">
      <c r="B22" s="811">
        <v>31050114</v>
      </c>
      <c r="C22" s="378" t="s">
        <v>1429</v>
      </c>
      <c r="D22" s="752" t="str">
        <f t="shared" si="0"/>
        <v>31050114 - STAMPS</v>
      </c>
      <c r="E22" s="622"/>
      <c r="F22" s="623">
        <v>0</v>
      </c>
      <c r="G22" s="623"/>
    </row>
    <row r="23" spans="2:7" hidden="1" x14ac:dyDescent="0.2">
      <c r="B23" s="811">
        <v>31050115</v>
      </c>
      <c r="C23" s="378" t="s">
        <v>1430</v>
      </c>
      <c r="D23" s="752" t="str">
        <f t="shared" si="0"/>
        <v>31050115 - PROPERTY HELD FOR SALE</v>
      </c>
      <c r="E23" s="622"/>
      <c r="F23" s="623">
        <v>0</v>
      </c>
      <c r="G23" s="623"/>
    </row>
    <row r="24" spans="2:7" hidden="1" x14ac:dyDescent="0.2">
      <c r="B24" s="811">
        <v>31050116</v>
      </c>
      <c r="C24" s="378" t="s">
        <v>1431</v>
      </c>
      <c r="D24" s="752" t="str">
        <f t="shared" si="0"/>
        <v>31050116 - AIRCRAFT SPARE STORE</v>
      </c>
      <c r="E24" s="622"/>
      <c r="F24" s="623">
        <v>0</v>
      </c>
      <c r="G24" s="623"/>
    </row>
    <row r="25" spans="2:7" ht="15" thickBot="1" x14ac:dyDescent="0.25">
      <c r="B25" s="811">
        <v>31050117</v>
      </c>
      <c r="C25" s="378" t="s">
        <v>1432</v>
      </c>
      <c r="D25" s="752" t="str">
        <f t="shared" si="0"/>
        <v>31050117 - COMPUTER/INFORMATION TECHNOLOGY STORE</v>
      </c>
      <c r="E25" s="622"/>
      <c r="F25" s="623">
        <v>500000</v>
      </c>
      <c r="G25" s="623"/>
    </row>
    <row r="26" spans="2:7" ht="15" hidden="1" thickBot="1" x14ac:dyDescent="0.25">
      <c r="B26" s="811">
        <v>31050118</v>
      </c>
      <c r="C26" s="378" t="s">
        <v>1433</v>
      </c>
      <c r="D26" s="752" t="str">
        <f t="shared" si="0"/>
        <v>31050118 - PROVISIONAL STORE</v>
      </c>
      <c r="E26" s="622"/>
      <c r="F26" s="623">
        <v>0</v>
      </c>
      <c r="G26" s="623"/>
    </row>
    <row r="27" spans="2:7" ht="15" hidden="1" thickBot="1" x14ac:dyDescent="0.25">
      <c r="B27" s="811">
        <v>31050119</v>
      </c>
      <c r="C27" s="378" t="s">
        <v>1434</v>
      </c>
      <c r="D27" s="752" t="str">
        <f t="shared" si="0"/>
        <v>31050119 - EQUIPMENT STORE</v>
      </c>
      <c r="E27" s="622"/>
      <c r="F27" s="623">
        <v>0</v>
      </c>
      <c r="G27" s="623"/>
    </row>
    <row r="28" spans="2:7" ht="15" hidden="1" thickBot="1" x14ac:dyDescent="0.25">
      <c r="B28" s="811">
        <v>31050120</v>
      </c>
      <c r="C28" s="378" t="s">
        <v>1435</v>
      </c>
      <c r="D28" s="752" t="str">
        <f t="shared" si="0"/>
        <v>31050120 - PROJECT STORE ( IPPIS, GIFMIS, IPSAS, E.T.C.)</v>
      </c>
      <c r="E28" s="622"/>
      <c r="F28" s="623">
        <v>0</v>
      </c>
      <c r="G28" s="623"/>
    </row>
    <row r="29" spans="2:7" ht="15" hidden="1" thickBot="1" x14ac:dyDescent="0.25">
      <c r="B29" s="811">
        <v>31050121</v>
      </c>
      <c r="C29" s="378" t="s">
        <v>1436</v>
      </c>
      <c r="D29" s="752" t="str">
        <f t="shared" si="0"/>
        <v>31050121 - ELECTRICAL/ELECTRONIC STORE</v>
      </c>
      <c r="E29" s="622"/>
      <c r="F29" s="623">
        <v>0</v>
      </c>
      <c r="G29" s="623"/>
    </row>
    <row r="30" spans="2:7" ht="15" hidden="1" thickBot="1" x14ac:dyDescent="0.25">
      <c r="B30" s="811">
        <v>31050122</v>
      </c>
      <c r="C30" s="378" t="s">
        <v>1437</v>
      </c>
      <c r="D30" s="752" t="str">
        <f t="shared" si="0"/>
        <v>31050122 - GRAINS STORE</v>
      </c>
      <c r="E30" s="622"/>
      <c r="F30" s="623">
        <v>0</v>
      </c>
      <c r="G30" s="623"/>
    </row>
    <row r="31" spans="2:7" ht="15" hidden="1" thickBot="1" x14ac:dyDescent="0.25">
      <c r="B31" s="811">
        <v>31050123</v>
      </c>
      <c r="C31" s="378" t="s">
        <v>1438</v>
      </c>
      <c r="D31" s="752" t="str">
        <f t="shared" si="0"/>
        <v>31050123 - PERISHABLE STORE</v>
      </c>
      <c r="E31" s="622"/>
      <c r="F31" s="623">
        <v>0</v>
      </c>
      <c r="G31" s="623"/>
    </row>
    <row r="32" spans="2:7" ht="15" hidden="1" thickBot="1" x14ac:dyDescent="0.25">
      <c r="B32" s="811">
        <v>31050124</v>
      </c>
      <c r="C32" s="378" t="s">
        <v>1439</v>
      </c>
      <c r="D32" s="752" t="str">
        <f t="shared" si="0"/>
        <v>31050124 - MOTOR SPARE STORE</v>
      </c>
      <c r="E32" s="622"/>
      <c r="F32" s="623">
        <v>0</v>
      </c>
      <c r="G32" s="623"/>
    </row>
    <row r="33" spans="2:7" ht="15" hidden="1" thickBot="1" x14ac:dyDescent="0.25">
      <c r="B33" s="811">
        <v>31050125</v>
      </c>
      <c r="C33" s="378" t="s">
        <v>1440</v>
      </c>
      <c r="D33" s="752" t="str">
        <f t="shared" si="0"/>
        <v>31050125 - RAIL SPARE STORE</v>
      </c>
      <c r="E33" s="622"/>
      <c r="F33" s="623">
        <v>0</v>
      </c>
      <c r="G33" s="623"/>
    </row>
    <row r="34" spans="2:7" ht="15" hidden="1" thickBot="1" x14ac:dyDescent="0.25">
      <c r="B34" s="811">
        <v>31050126</v>
      </c>
      <c r="C34" s="378" t="s">
        <v>1441</v>
      </c>
      <c r="D34" s="752" t="str">
        <f t="shared" si="0"/>
        <v>31050126 - SHIP SPARE STORE</v>
      </c>
      <c r="E34" s="622"/>
      <c r="F34" s="623">
        <v>0</v>
      </c>
      <c r="G34" s="623"/>
    </row>
    <row r="35" spans="2:7" ht="15" hidden="1" thickBot="1" x14ac:dyDescent="0.25">
      <c r="B35" s="811">
        <v>31050127</v>
      </c>
      <c r="C35" s="378" t="s">
        <v>1442</v>
      </c>
      <c r="D35" s="752" t="str">
        <f t="shared" si="0"/>
        <v>31050127 - FURNITURE STORE</v>
      </c>
      <c r="E35" s="622"/>
      <c r="F35" s="623">
        <v>0</v>
      </c>
      <c r="G35" s="623"/>
    </row>
    <row r="36" spans="2:7" ht="15" hidden="1" thickBot="1" x14ac:dyDescent="0.25">
      <c r="B36" s="811">
        <v>31050128</v>
      </c>
      <c r="C36" s="378" t="s">
        <v>1443</v>
      </c>
      <c r="D36" s="752" t="str">
        <f t="shared" si="0"/>
        <v>31050128 - PLANT/EQUIPMENT STORE</v>
      </c>
      <c r="E36" s="622"/>
      <c r="F36" s="623">
        <v>0</v>
      </c>
      <c r="G36" s="623"/>
    </row>
    <row r="37" spans="2:7" ht="15" hidden="1" thickBot="1" x14ac:dyDescent="0.25">
      <c r="B37" s="811">
        <v>31050129</v>
      </c>
      <c r="C37" s="378" t="s">
        <v>1444</v>
      </c>
      <c r="D37" s="752" t="str">
        <f t="shared" si="0"/>
        <v>31050129 - PLANT/EQUIPMENT SPARE STORE</v>
      </c>
      <c r="E37" s="622"/>
      <c r="F37" s="623">
        <v>0</v>
      </c>
      <c r="G37" s="623"/>
    </row>
    <row r="38" spans="2:7" ht="15" hidden="1" thickBot="1" x14ac:dyDescent="0.25">
      <c r="B38" s="811">
        <v>31050130</v>
      </c>
      <c r="C38" s="378" t="s">
        <v>1445</v>
      </c>
      <c r="D38" s="752" t="str">
        <f t="shared" si="0"/>
        <v>31050130 - ANIMAL FEED STORE</v>
      </c>
      <c r="E38" s="622"/>
      <c r="F38" s="623">
        <v>0</v>
      </c>
      <c r="G38" s="623"/>
    </row>
    <row r="39" spans="2:7" ht="15" hidden="1" thickBot="1" x14ac:dyDescent="0.25">
      <c r="B39" s="811">
        <v>31050131</v>
      </c>
      <c r="C39" s="378" t="s">
        <v>1446</v>
      </c>
      <c r="D39" s="752" t="str">
        <f t="shared" si="0"/>
        <v>31050131 - VETERINARY STORE</v>
      </c>
      <c r="E39" s="622"/>
      <c r="F39" s="623">
        <v>0</v>
      </c>
      <c r="G39" s="623"/>
    </row>
    <row r="40" spans="2:7" ht="15" hidden="1" thickBot="1" x14ac:dyDescent="0.25">
      <c r="B40" s="811">
        <v>31050132</v>
      </c>
      <c r="C40" s="378" t="s">
        <v>1447</v>
      </c>
      <c r="D40" s="752" t="str">
        <f t="shared" si="0"/>
        <v>31050132 - CLASS WARE/APPARATOS STORE</v>
      </c>
      <c r="E40" s="622"/>
      <c r="F40" s="623">
        <v>0</v>
      </c>
      <c r="G40" s="623"/>
    </row>
    <row r="41" spans="2:7" ht="15" hidden="1" thickBot="1" x14ac:dyDescent="0.25">
      <c r="B41" s="811">
        <v>31050133</v>
      </c>
      <c r="C41" s="378" t="s">
        <v>1448</v>
      </c>
      <c r="D41" s="752" t="str">
        <f t="shared" si="0"/>
        <v>31050133 - LABORATORY EQUIPMENT STORE</v>
      </c>
      <c r="E41" s="622"/>
      <c r="F41" s="623">
        <v>0</v>
      </c>
      <c r="G41" s="623"/>
    </row>
    <row r="42" spans="2:7" ht="15" hidden="1" thickBot="1" x14ac:dyDescent="0.25">
      <c r="B42" s="811">
        <v>31050134</v>
      </c>
      <c r="C42" s="378" t="s">
        <v>1449</v>
      </c>
      <c r="D42" s="752" t="str">
        <f t="shared" si="0"/>
        <v>31050134 - UNIFORM STORE</v>
      </c>
      <c r="E42" s="622"/>
      <c r="F42" s="623">
        <v>0</v>
      </c>
      <c r="G42" s="623"/>
    </row>
    <row r="43" spans="2:7" ht="15" hidden="1" thickBot="1" x14ac:dyDescent="0.25">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1500000</v>
      </c>
      <c r="F44" s="630">
        <f>SUM(F9:F43)</f>
        <v>2000000</v>
      </c>
      <c r="G44" s="630">
        <f>SUM(G9:G43)</f>
        <v>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t="15" hidden="1" x14ac:dyDescent="0.25">
      <c r="B78" s="818">
        <v>32010100</v>
      </c>
      <c r="C78" s="374" t="s">
        <v>110</v>
      </c>
      <c r="D78" s="754"/>
      <c r="E78" s="618"/>
      <c r="F78" s="619"/>
      <c r="G78" s="619"/>
    </row>
    <row r="79" spans="2:7" hidden="1" x14ac:dyDescent="0.2">
      <c r="B79" s="811">
        <v>32010101</v>
      </c>
      <c r="C79" s="378" t="s">
        <v>1477</v>
      </c>
      <c r="D79" s="752" t="str">
        <f>B79&amp;" - "&amp;C79</f>
        <v>32010101 - LAND &amp; BUILDINGS - ADMINISTRATIVE</v>
      </c>
      <c r="E79" s="622"/>
      <c r="F79" s="623">
        <v>0</v>
      </c>
      <c r="G79" s="623"/>
    </row>
    <row r="80" spans="2:7" hidden="1" x14ac:dyDescent="0.2">
      <c r="B80" s="811">
        <v>32010102</v>
      </c>
      <c r="C80" s="378" t="s">
        <v>1478</v>
      </c>
      <c r="D80" s="752" t="str">
        <f>B80&amp;" - "&amp;C80</f>
        <v>32010102 - LAND &amp; BUILDINGS - RESIDENTIAL</v>
      </c>
      <c r="E80" s="622"/>
      <c r="F80" s="623">
        <v>0</v>
      </c>
      <c r="G80" s="623"/>
    </row>
    <row r="81" spans="2:7" hidden="1" x14ac:dyDescent="0.2">
      <c r="B81" s="811">
        <v>32010103</v>
      </c>
      <c r="C81" s="378" t="s">
        <v>1479</v>
      </c>
      <c r="D81" s="752" t="str">
        <f>B81&amp;" - "&amp;C81</f>
        <v>32010103 - SILOS</v>
      </c>
      <c r="E81" s="622"/>
      <c r="F81" s="623">
        <v>0</v>
      </c>
      <c r="G81" s="623"/>
    </row>
    <row r="82" spans="2:7" hidden="1" x14ac:dyDescent="0.2">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ht="15" hidden="1" x14ac:dyDescent="0.25">
      <c r="B84" s="818">
        <v>32010200</v>
      </c>
      <c r="C84" s="374" t="s">
        <v>112</v>
      </c>
      <c r="D84" s="754"/>
      <c r="E84" s="618"/>
      <c r="F84" s="619"/>
      <c r="G84" s="619"/>
    </row>
    <row r="85" spans="2:7" hidden="1" x14ac:dyDescent="0.2">
      <c r="B85" s="811">
        <v>32010201</v>
      </c>
      <c r="C85" s="378" t="s">
        <v>1482</v>
      </c>
      <c r="D85" s="752" t="str">
        <f t="shared" ref="D85:D99" si="12">B85&amp;" - "&amp;C85</f>
        <v>32010201 - RAILS</v>
      </c>
      <c r="E85" s="622"/>
      <c r="F85" s="623">
        <v>0</v>
      </c>
      <c r="G85" s="623"/>
    </row>
    <row r="86" spans="2:7" hidden="1" x14ac:dyDescent="0.2">
      <c r="B86" s="811">
        <v>32010202</v>
      </c>
      <c r="C86" s="378" t="s">
        <v>1483</v>
      </c>
      <c r="D86" s="752" t="str">
        <f t="shared" si="12"/>
        <v>32010202 - ROADS &amp; BRIDGES</v>
      </c>
      <c r="E86" s="622"/>
      <c r="F86" s="623">
        <v>0</v>
      </c>
      <c r="G86" s="623"/>
    </row>
    <row r="87" spans="2:7" hidden="1" x14ac:dyDescent="0.2">
      <c r="B87" s="811">
        <v>32010203</v>
      </c>
      <c r="C87" s="378" t="s">
        <v>1484</v>
      </c>
      <c r="D87" s="752" t="str">
        <f t="shared" si="12"/>
        <v>32010203 - AIRPORTS</v>
      </c>
      <c r="E87" s="622"/>
      <c r="F87" s="623">
        <v>0</v>
      </c>
      <c r="G87" s="623"/>
    </row>
    <row r="88" spans="2:7" hidden="1" x14ac:dyDescent="0.2">
      <c r="B88" s="811">
        <v>32010204</v>
      </c>
      <c r="C88" s="378" t="s">
        <v>1485</v>
      </c>
      <c r="D88" s="752" t="str">
        <f t="shared" si="12"/>
        <v>32010204 - HARBOURS/ SEA PORTS/JETTIES</v>
      </c>
      <c r="E88" s="622"/>
      <c r="F88" s="623">
        <v>0</v>
      </c>
      <c r="G88" s="623"/>
    </row>
    <row r="89" spans="2:7" hidden="1" x14ac:dyDescent="0.2">
      <c r="B89" s="811">
        <v>32010205</v>
      </c>
      <c r="C89" s="378" t="s">
        <v>1486</v>
      </c>
      <c r="D89" s="752" t="str">
        <f t="shared" si="12"/>
        <v>32010205 - ZOOS, PARKS &amp; RESERVES</v>
      </c>
      <c r="E89" s="622"/>
      <c r="F89" s="623">
        <v>0</v>
      </c>
      <c r="G89" s="623"/>
    </row>
    <row r="90" spans="2:7" hidden="1" x14ac:dyDescent="0.2">
      <c r="B90" s="811">
        <v>32010206</v>
      </c>
      <c r="C90" s="378" t="s">
        <v>1487</v>
      </c>
      <c r="D90" s="752" t="str">
        <f t="shared" si="12"/>
        <v>32010206 - SECURITY INSTALLATIONS/ EQUIPMENT</v>
      </c>
      <c r="E90" s="622"/>
      <c r="F90" s="623">
        <v>0</v>
      </c>
      <c r="G90" s="623"/>
    </row>
    <row r="91" spans="2:7" hidden="1" x14ac:dyDescent="0.2">
      <c r="B91" s="811">
        <v>32010207</v>
      </c>
      <c r="C91" s="378" t="s">
        <v>1488</v>
      </c>
      <c r="D91" s="752" t="str">
        <f t="shared" si="12"/>
        <v>32010207 - ELECTRICITY TRANSMISSION NETWORK</v>
      </c>
      <c r="E91" s="622"/>
      <c r="F91" s="623">
        <v>0</v>
      </c>
      <c r="G91" s="623"/>
    </row>
    <row r="92" spans="2:7" hidden="1" x14ac:dyDescent="0.2">
      <c r="B92" s="811">
        <v>32010208</v>
      </c>
      <c r="C92" s="378" t="s">
        <v>1489</v>
      </c>
      <c r="D92" s="752" t="str">
        <f t="shared" si="12"/>
        <v>32010208 - WATER DISTRIBUTION NETWORK</v>
      </c>
      <c r="E92" s="622"/>
      <c r="F92" s="623">
        <v>0</v>
      </c>
      <c r="G92" s="623"/>
    </row>
    <row r="93" spans="2:7" hidden="1" x14ac:dyDescent="0.2">
      <c r="B93" s="811">
        <v>32010209</v>
      </c>
      <c r="C93" s="378" t="s">
        <v>1490</v>
      </c>
      <c r="D93" s="752" t="str">
        <f t="shared" si="12"/>
        <v>32010209 - SEWAGE/ DRAINAGE NETWORK</v>
      </c>
      <c r="E93" s="622"/>
      <c r="F93" s="623">
        <v>0</v>
      </c>
      <c r="G93" s="623"/>
    </row>
    <row r="94" spans="2:7" hidden="1" x14ac:dyDescent="0.2">
      <c r="B94" s="811">
        <v>32010210</v>
      </c>
      <c r="C94" s="378" t="s">
        <v>1491</v>
      </c>
      <c r="D94" s="752" t="str">
        <f t="shared" si="12"/>
        <v>32010210 - DAMS</v>
      </c>
      <c r="E94" s="622"/>
      <c r="F94" s="623">
        <v>0</v>
      </c>
      <c r="G94" s="623"/>
    </row>
    <row r="95" spans="2:7" hidden="1" x14ac:dyDescent="0.2">
      <c r="B95" s="811">
        <v>32010211</v>
      </c>
      <c r="C95" s="378" t="s">
        <v>1492</v>
      </c>
      <c r="D95" s="752" t="str">
        <f t="shared" si="12"/>
        <v>32010211 - SPECIALISED RESEARCH EQUIPMENT (E.G. SATELLITE)</v>
      </c>
      <c r="E95" s="622"/>
      <c r="F95" s="623">
        <v>0</v>
      </c>
      <c r="G95" s="623"/>
    </row>
    <row r="96" spans="2:7" hidden="1" x14ac:dyDescent="0.2">
      <c r="B96" s="811">
        <v>32010212</v>
      </c>
      <c r="C96" s="378" t="s">
        <v>1493</v>
      </c>
      <c r="D96" s="752" t="str">
        <f t="shared" si="12"/>
        <v>32010212 - MONUMENTS</v>
      </c>
      <c r="E96" s="622"/>
      <c r="F96" s="623">
        <v>0</v>
      </c>
      <c r="G96" s="623"/>
    </row>
    <row r="97" spans="2:7" hidden="1" x14ac:dyDescent="0.2">
      <c r="B97" s="811">
        <v>32010213</v>
      </c>
      <c r="C97" s="378" t="s">
        <v>1494</v>
      </c>
      <c r="D97" s="752" t="str">
        <f t="shared" si="12"/>
        <v>32010213 - HERITAGE ASSETS</v>
      </c>
      <c r="E97" s="622"/>
      <c r="F97" s="623">
        <v>0</v>
      </c>
      <c r="G97" s="623"/>
    </row>
    <row r="98" spans="2:7" hidden="1" x14ac:dyDescent="0.2">
      <c r="B98" s="811">
        <v>32010214</v>
      </c>
      <c r="C98" s="378" t="s">
        <v>1495</v>
      </c>
      <c r="D98" s="752" t="str">
        <f t="shared" si="12"/>
        <v>32010214 - BOREHOLES &amp; OTHER WATER FACILITIES</v>
      </c>
      <c r="E98" s="622"/>
      <c r="F98" s="623">
        <v>0</v>
      </c>
      <c r="G98" s="623"/>
    </row>
    <row r="99" spans="2:7" hidden="1" x14ac:dyDescent="0.2">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ht="15" hidden="1" x14ac:dyDescent="0.25">
      <c r="B101" s="818">
        <v>32010300</v>
      </c>
      <c r="C101" s="374" t="s">
        <v>114</v>
      </c>
      <c r="D101" s="754"/>
      <c r="E101" s="618"/>
      <c r="F101" s="619"/>
      <c r="G101" s="619"/>
    </row>
    <row r="102" spans="2:7" hidden="1" x14ac:dyDescent="0.2">
      <c r="B102" s="811">
        <v>32010301</v>
      </c>
      <c r="C102" s="378" t="s">
        <v>1498</v>
      </c>
      <c r="D102" s="752" t="str">
        <f>B102&amp;" - "&amp;C102</f>
        <v>32010301 - EARTH MOVING EQUIPMENT - BULL DOZERS ETC.</v>
      </c>
      <c r="E102" s="622"/>
      <c r="F102" s="623">
        <v>0</v>
      </c>
      <c r="G102" s="623"/>
    </row>
    <row r="103" spans="2:7" hidden="1" x14ac:dyDescent="0.2">
      <c r="B103" s="811">
        <v>32010302</v>
      </c>
      <c r="C103" s="378" t="s">
        <v>1499</v>
      </c>
      <c r="D103" s="752" t="str">
        <f>B103&amp;" - "&amp;C103</f>
        <v>32010302 - INDUSTRIAL EQUIPMENT</v>
      </c>
      <c r="E103" s="622"/>
      <c r="F103" s="623">
        <v>0</v>
      </c>
      <c r="G103" s="623"/>
    </row>
    <row r="104" spans="2:7" hidden="1" x14ac:dyDescent="0.2">
      <c r="B104" s="811">
        <v>32010303</v>
      </c>
      <c r="C104" s="378" t="s">
        <v>1500</v>
      </c>
      <c r="D104" s="752" t="str">
        <f>B104&amp;" - "&amp;C104</f>
        <v>32010303 - NAVIGATIONAL EQUIPMENT</v>
      </c>
      <c r="E104" s="622"/>
      <c r="F104" s="623">
        <v>0</v>
      </c>
      <c r="G104" s="623"/>
    </row>
    <row r="105" spans="2:7" hidden="1" x14ac:dyDescent="0.2">
      <c r="B105" s="811">
        <v>32010304</v>
      </c>
      <c r="C105" s="378" t="s">
        <v>1501</v>
      </c>
      <c r="D105" s="752" t="str">
        <f>B105&amp;" - "&amp;C105</f>
        <v>32010304 - POWER PLANTS</v>
      </c>
      <c r="E105" s="622"/>
      <c r="F105" s="623">
        <v>0</v>
      </c>
      <c r="G105" s="623"/>
    </row>
    <row r="106" spans="2:7" hidden="1" x14ac:dyDescent="0.2">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 x14ac:dyDescent="0.25">
      <c r="B108" s="818">
        <v>32010400</v>
      </c>
      <c r="C108" s="374" t="s">
        <v>116</v>
      </c>
      <c r="D108" s="754"/>
      <c r="E108" s="618"/>
      <c r="F108" s="619"/>
      <c r="G108" s="619"/>
    </row>
    <row r="109" spans="2:7" hidden="1" x14ac:dyDescent="0.2">
      <c r="B109" s="811">
        <v>32010401</v>
      </c>
      <c r="C109" s="378" t="s">
        <v>1504</v>
      </c>
      <c r="D109" s="752" t="str">
        <f t="shared" ref="D109:D116" si="15">B109&amp;" - "&amp;C109</f>
        <v>32010401 - SHIPS</v>
      </c>
      <c r="E109" s="622"/>
      <c r="F109" s="623">
        <v>0</v>
      </c>
      <c r="G109" s="623"/>
    </row>
    <row r="110" spans="2:7" hidden="1" x14ac:dyDescent="0.2">
      <c r="B110" s="811">
        <v>32010402</v>
      </c>
      <c r="C110" s="378" t="s">
        <v>1505</v>
      </c>
      <c r="D110" s="752" t="str">
        <f t="shared" si="15"/>
        <v>32010402 - AIR CRAFTS</v>
      </c>
      <c r="E110" s="622"/>
      <c r="F110" s="623">
        <v>0</v>
      </c>
      <c r="G110" s="623"/>
    </row>
    <row r="111" spans="2:7" hidden="1" x14ac:dyDescent="0.2">
      <c r="B111" s="811">
        <v>32010403</v>
      </c>
      <c r="C111" s="378" t="s">
        <v>1506</v>
      </c>
      <c r="D111" s="752" t="str">
        <f t="shared" si="15"/>
        <v>32010403 - TRAINS</v>
      </c>
      <c r="E111" s="622"/>
      <c r="F111" s="623">
        <v>0</v>
      </c>
      <c r="G111" s="623"/>
    </row>
    <row r="112" spans="2:7" hidden="1" x14ac:dyDescent="0.2">
      <c r="B112" s="811">
        <v>32010404</v>
      </c>
      <c r="C112" s="378" t="s">
        <v>1507</v>
      </c>
      <c r="D112" s="752" t="str">
        <f t="shared" si="15"/>
        <v>32010404 - BOATS</v>
      </c>
      <c r="E112" s="622"/>
      <c r="F112" s="623">
        <v>0</v>
      </c>
      <c r="G112" s="623"/>
    </row>
    <row r="113" spans="2:7" ht="15" thickBot="1" x14ac:dyDescent="0.25">
      <c r="B113" s="811">
        <v>32010405</v>
      </c>
      <c r="C113" s="378" t="s">
        <v>1508</v>
      </c>
      <c r="D113" s="752" t="str">
        <f t="shared" si="15"/>
        <v>32010405 - MOTOR VEHICLES</v>
      </c>
      <c r="E113" s="622">
        <v>0</v>
      </c>
      <c r="F113" s="623">
        <v>5000000</v>
      </c>
      <c r="G113" s="623"/>
    </row>
    <row r="114" spans="2:7" ht="15" hidden="1" thickBot="1" x14ac:dyDescent="0.25">
      <c r="B114" s="811">
        <v>32010406</v>
      </c>
      <c r="C114" s="378" t="s">
        <v>1509</v>
      </c>
      <c r="D114" s="752" t="str">
        <f t="shared" si="15"/>
        <v>32010406 - TRICYCLE</v>
      </c>
      <c r="E114" s="622"/>
      <c r="F114" s="623">
        <v>0</v>
      </c>
      <c r="G114" s="623"/>
    </row>
    <row r="115" spans="2:7" ht="15" hidden="1" thickBot="1" x14ac:dyDescent="0.25">
      <c r="B115" s="811">
        <v>32010407</v>
      </c>
      <c r="C115" s="378" t="s">
        <v>1510</v>
      </c>
      <c r="D115" s="752" t="str">
        <f t="shared" si="15"/>
        <v>32010407 - MOTOR CYCLES</v>
      </c>
      <c r="E115" s="622"/>
      <c r="F115" s="623">
        <v>0</v>
      </c>
      <c r="G115" s="623"/>
    </row>
    <row r="116" spans="2:7" ht="15" hidden="1" thickBot="1" x14ac:dyDescent="0.25">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0</v>
      </c>
      <c r="F117" s="630">
        <f>SUM(F109:F116)</f>
        <v>5000000</v>
      </c>
      <c r="G117" s="630">
        <f>SUM(G109:G116)</f>
        <v>0</v>
      </c>
    </row>
    <row r="118" spans="2:7" ht="15" hidden="1" x14ac:dyDescent="0.25">
      <c r="B118" s="818">
        <v>32010500</v>
      </c>
      <c r="C118" s="374" t="s">
        <v>118</v>
      </c>
      <c r="D118" s="754"/>
      <c r="E118" s="618"/>
      <c r="F118" s="619"/>
      <c r="G118" s="619"/>
    </row>
    <row r="119" spans="2:7" hidden="1" x14ac:dyDescent="0.2">
      <c r="B119" s="811">
        <v>32010501</v>
      </c>
      <c r="C119" s="378" t="s">
        <v>1513</v>
      </c>
      <c r="D119" s="752" t="str">
        <f t="shared" ref="D119:D127" si="17">B119&amp;" - "&amp;C119</f>
        <v>32010501 - COMPUTERS/NETWORKING EQUIPMENT</v>
      </c>
      <c r="E119" s="622"/>
      <c r="F119" s="623">
        <v>0</v>
      </c>
      <c r="G119" s="623"/>
    </row>
    <row r="120" spans="2:7" hidden="1" x14ac:dyDescent="0.2">
      <c r="B120" s="811">
        <v>32010502</v>
      </c>
      <c r="C120" s="378" t="s">
        <v>1514</v>
      </c>
      <c r="D120" s="752" t="str">
        <f t="shared" si="17"/>
        <v>32010502 - PRINTERS</v>
      </c>
      <c r="E120" s="622"/>
      <c r="F120" s="623">
        <v>0</v>
      </c>
      <c r="G120" s="623"/>
    </row>
    <row r="121" spans="2:7" hidden="1" x14ac:dyDescent="0.2">
      <c r="B121" s="811">
        <v>32010503</v>
      </c>
      <c r="C121" s="378" t="s">
        <v>1515</v>
      </c>
      <c r="D121" s="752" t="str">
        <f t="shared" si="17"/>
        <v>32010503 - SCANNERS</v>
      </c>
      <c r="E121" s="622"/>
      <c r="F121" s="623">
        <v>0</v>
      </c>
      <c r="G121" s="623"/>
    </row>
    <row r="122" spans="2:7" hidden="1" x14ac:dyDescent="0.2">
      <c r="B122" s="811">
        <v>32010504</v>
      </c>
      <c r="C122" s="378" t="s">
        <v>1516</v>
      </c>
      <c r="D122" s="752" t="str">
        <f t="shared" si="17"/>
        <v>32010504 - FAX MACHINE</v>
      </c>
      <c r="E122" s="622"/>
      <c r="F122" s="623">
        <v>0</v>
      </c>
      <c r="G122" s="623"/>
    </row>
    <row r="123" spans="2:7" hidden="1" x14ac:dyDescent="0.2">
      <c r="B123" s="811">
        <v>32010505</v>
      </c>
      <c r="C123" s="378" t="s">
        <v>1517</v>
      </c>
      <c r="D123" s="752" t="str">
        <f t="shared" si="17"/>
        <v>32010505 - PHOTOCOPIERS</v>
      </c>
      <c r="E123" s="622"/>
      <c r="F123" s="623">
        <v>0</v>
      </c>
      <c r="G123" s="623"/>
    </row>
    <row r="124" spans="2:7" hidden="1" x14ac:dyDescent="0.2">
      <c r="B124" s="811">
        <v>32010506</v>
      </c>
      <c r="C124" s="378" t="s">
        <v>1518</v>
      </c>
      <c r="D124" s="752" t="str">
        <f t="shared" si="17"/>
        <v>32010506 - TYPE-WRITERS</v>
      </c>
      <c r="E124" s="622"/>
      <c r="F124" s="623">
        <v>0</v>
      </c>
      <c r="G124" s="623"/>
    </row>
    <row r="125" spans="2:7" hidden="1" x14ac:dyDescent="0.2">
      <c r="B125" s="811">
        <v>32010507</v>
      </c>
      <c r="C125" s="378" t="s">
        <v>1519</v>
      </c>
      <c r="D125" s="752" t="str">
        <f t="shared" si="17"/>
        <v>32010507 - SHREDDING MACHINES</v>
      </c>
      <c r="E125" s="622"/>
      <c r="F125" s="623">
        <v>0</v>
      </c>
      <c r="G125" s="623"/>
    </row>
    <row r="126" spans="2:7" hidden="1" x14ac:dyDescent="0.2">
      <c r="B126" s="811">
        <v>32010508</v>
      </c>
      <c r="C126" s="378" t="s">
        <v>1520</v>
      </c>
      <c r="D126" s="752" t="str">
        <f t="shared" si="17"/>
        <v>32010508 - PROJECTORS</v>
      </c>
      <c r="E126" s="622"/>
      <c r="F126" s="623">
        <v>0</v>
      </c>
      <c r="G126" s="623"/>
    </row>
    <row r="127" spans="2:7" hidden="1" x14ac:dyDescent="0.2">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 hidden="1" x14ac:dyDescent="0.25">
      <c r="B129" s="818">
        <v>32010600</v>
      </c>
      <c r="C129" s="374" t="s">
        <v>120</v>
      </c>
      <c r="D129" s="754"/>
      <c r="E129" s="618"/>
      <c r="F129" s="619"/>
      <c r="G129" s="619"/>
    </row>
    <row r="130" spans="2:7" hidden="1" x14ac:dyDescent="0.2">
      <c r="B130" s="811">
        <v>32010601</v>
      </c>
      <c r="C130" s="378" t="s">
        <v>1523</v>
      </c>
      <c r="D130" s="752" t="str">
        <f t="shared" ref="D130:D139" si="19">B130&amp;" - "&amp;C130</f>
        <v>32010601 - CHAIRS</v>
      </c>
      <c r="E130" s="622"/>
      <c r="F130" s="623">
        <v>0</v>
      </c>
      <c r="G130" s="623"/>
    </row>
    <row r="131" spans="2:7" hidden="1" x14ac:dyDescent="0.2">
      <c r="B131" s="811">
        <v>32010602</v>
      </c>
      <c r="C131" s="378" t="s">
        <v>1524</v>
      </c>
      <c r="D131" s="752" t="str">
        <f t="shared" si="19"/>
        <v>32010602 - TABLES</v>
      </c>
      <c r="E131" s="622"/>
      <c r="F131" s="623">
        <v>0</v>
      </c>
      <c r="G131" s="623"/>
    </row>
    <row r="132" spans="2:7" hidden="1" x14ac:dyDescent="0.2">
      <c r="B132" s="811">
        <v>32010603</v>
      </c>
      <c r="C132" s="378" t="s">
        <v>1525</v>
      </c>
      <c r="D132" s="752" t="str">
        <f t="shared" si="19"/>
        <v>32010603 - SAFES/FILE CABINETS/ CUPBOARDS</v>
      </c>
      <c r="E132" s="622"/>
      <c r="F132" s="623">
        <v>0</v>
      </c>
      <c r="G132" s="623"/>
    </row>
    <row r="133" spans="2:7" hidden="1" x14ac:dyDescent="0.2">
      <c r="B133" s="811">
        <v>32010604</v>
      </c>
      <c r="C133" s="378" t="s">
        <v>1526</v>
      </c>
      <c r="D133" s="752" t="str">
        <f t="shared" si="19"/>
        <v>32010604 - TELEVISION SETS</v>
      </c>
      <c r="E133" s="622"/>
      <c r="F133" s="623">
        <v>0</v>
      </c>
      <c r="G133" s="623"/>
    </row>
    <row r="134" spans="2:7" hidden="1" x14ac:dyDescent="0.2">
      <c r="B134" s="811">
        <v>32010605</v>
      </c>
      <c r="C134" s="378" t="s">
        <v>1527</v>
      </c>
      <c r="D134" s="752" t="str">
        <f t="shared" si="19"/>
        <v>32010605 - RADIO SETS</v>
      </c>
      <c r="E134" s="622"/>
      <c r="F134" s="623">
        <v>0</v>
      </c>
      <c r="G134" s="623"/>
    </row>
    <row r="135" spans="2:7" hidden="1" x14ac:dyDescent="0.2">
      <c r="B135" s="811">
        <v>32010606</v>
      </c>
      <c r="C135" s="378" t="s">
        <v>1528</v>
      </c>
      <c r="D135" s="752" t="str">
        <f t="shared" si="19"/>
        <v>32010606 - AIR -CONDITIONER</v>
      </c>
      <c r="E135" s="622"/>
      <c r="F135" s="623">
        <v>0</v>
      </c>
      <c r="G135" s="623"/>
    </row>
    <row r="136" spans="2:7" hidden="1" x14ac:dyDescent="0.2">
      <c r="B136" s="811">
        <v>32010607</v>
      </c>
      <c r="C136" s="378" t="s">
        <v>1529</v>
      </c>
      <c r="D136" s="752" t="str">
        <f t="shared" si="19"/>
        <v>32010607 - STOOLS</v>
      </c>
      <c r="E136" s="622"/>
      <c r="F136" s="623">
        <v>0</v>
      </c>
      <c r="G136" s="623"/>
    </row>
    <row r="137" spans="2:7" hidden="1" x14ac:dyDescent="0.2">
      <c r="B137" s="811">
        <v>32010608</v>
      </c>
      <c r="C137" s="378" t="s">
        <v>1530</v>
      </c>
      <c r="D137" s="752" t="str">
        <f t="shared" si="19"/>
        <v>32010608 - SHELVES</v>
      </c>
      <c r="E137" s="622"/>
      <c r="F137" s="623">
        <v>0</v>
      </c>
      <c r="G137" s="623"/>
    </row>
    <row r="138" spans="2:7" hidden="1" x14ac:dyDescent="0.2">
      <c r="B138" s="811">
        <v>32010609</v>
      </c>
      <c r="C138" s="378" t="s">
        <v>1531</v>
      </c>
      <c r="D138" s="752" t="str">
        <f t="shared" si="19"/>
        <v>32010609 - CEILING FANS</v>
      </c>
      <c r="E138" s="622"/>
      <c r="F138" s="623">
        <v>0</v>
      </c>
      <c r="G138" s="623"/>
    </row>
    <row r="139" spans="2:7" hidden="1" x14ac:dyDescent="0.2">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6">B163&amp;" - "&amp;C163</f>
        <v>32030101 - GOODWILL (ACQUIRED)</v>
      </c>
      <c r="E163" s="622"/>
      <c r="F163" s="623">
        <v>0</v>
      </c>
      <c r="G163" s="623"/>
    </row>
    <row r="164" spans="2:7" hidden="1" x14ac:dyDescent="0.2">
      <c r="B164" s="811">
        <v>32030102</v>
      </c>
      <c r="C164" s="378" t="s">
        <v>1548</v>
      </c>
      <c r="D164" s="752" t="str">
        <f t="shared" si="26"/>
        <v>32030102 - PATENT RIGHT</v>
      </c>
      <c r="E164" s="622"/>
      <c r="F164" s="623">
        <v>0</v>
      </c>
      <c r="G164" s="623"/>
    </row>
    <row r="165" spans="2:7" hidden="1" x14ac:dyDescent="0.2">
      <c r="B165" s="811">
        <v>32030103</v>
      </c>
      <c r="C165" s="378" t="s">
        <v>1549</v>
      </c>
      <c r="D165" s="752" t="str">
        <f t="shared" si="26"/>
        <v>32030103 - COPYRIGHT</v>
      </c>
      <c r="E165" s="622"/>
      <c r="F165" s="623">
        <v>0</v>
      </c>
      <c r="G165" s="623"/>
    </row>
    <row r="166" spans="2:7" hidden="1" x14ac:dyDescent="0.2">
      <c r="B166" s="811">
        <v>32030104</v>
      </c>
      <c r="C166" s="378" t="s">
        <v>1550</v>
      </c>
      <c r="D166" s="752" t="str">
        <f t="shared" si="26"/>
        <v>32030104 - TRADE MARK</v>
      </c>
      <c r="E166" s="622"/>
      <c r="F166" s="623">
        <v>0</v>
      </c>
      <c r="G166" s="623"/>
    </row>
    <row r="167" spans="2:7" hidden="1" x14ac:dyDescent="0.2">
      <c r="B167" s="811">
        <v>32030105</v>
      </c>
      <c r="C167" s="378" t="s">
        <v>1551</v>
      </c>
      <c r="D167" s="752" t="str">
        <f t="shared" si="26"/>
        <v>32030105 - FRANCHISE</v>
      </c>
      <c r="E167" s="622"/>
      <c r="F167" s="623">
        <v>0</v>
      </c>
      <c r="G167" s="623"/>
    </row>
    <row r="168" spans="2:7" ht="15" thickBot="1" x14ac:dyDescent="0.25">
      <c r="B168" s="811">
        <v>32030109</v>
      </c>
      <c r="C168" s="378" t="s">
        <v>1552</v>
      </c>
      <c r="D168" s="752" t="str">
        <f t="shared" si="26"/>
        <v>32030109 - RESEARCH &amp; DEVELOPMENT</v>
      </c>
      <c r="E168" s="622">
        <v>0</v>
      </c>
      <c r="F168" s="623">
        <v>3000000</v>
      </c>
      <c r="G168" s="623"/>
    </row>
    <row r="169" spans="2:7" ht="15" hidden="1" thickBot="1" x14ac:dyDescent="0.25">
      <c r="B169" s="813">
        <v>32030110</v>
      </c>
      <c r="C169" s="383" t="s">
        <v>1553</v>
      </c>
      <c r="D169" s="752" t="str">
        <f t="shared" si="26"/>
        <v>32030110 - BROADCAST RIGHTS</v>
      </c>
      <c r="E169" s="622"/>
      <c r="F169" s="623">
        <v>0</v>
      </c>
      <c r="G169" s="623"/>
    </row>
    <row r="170" spans="2:7" ht="15.75" thickBot="1" x14ac:dyDescent="0.3">
      <c r="B170" s="815"/>
      <c r="C170" s="385" t="s">
        <v>1554</v>
      </c>
      <c r="D170" s="753"/>
      <c r="E170" s="630">
        <f>SUM(E163:E169)</f>
        <v>0</v>
      </c>
      <c r="F170" s="630">
        <f>SUM(F163:F169)</f>
        <v>3000000</v>
      </c>
      <c r="G170" s="630">
        <f>SUM(G163:G169)</f>
        <v>0</v>
      </c>
    </row>
    <row r="171" spans="2:7" ht="19.5" thickBot="1" x14ac:dyDescent="0.35">
      <c r="B171" s="398"/>
      <c r="C171" s="399" t="s">
        <v>1415</v>
      </c>
      <c r="D171" s="399"/>
      <c r="E171" s="646">
        <f t="shared" ref="E171:F171" si="27">E170+E161+E155+E152+E146+E143+E140+E128+E117+E107+E100+E83+E77+E72+E66+E62+E53+E50+E47+E44</f>
        <v>1500000</v>
      </c>
      <c r="F171" s="646">
        <f t="shared" si="27"/>
        <v>10000000</v>
      </c>
      <c r="G171" s="646">
        <f>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pageSetUpPr fitToPage="1"/>
  </sheetPr>
  <dimension ref="B1:G171"/>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22.7109375" style="338" customWidth="1"/>
    <col min="2" max="2" width="13.7109375" style="338" customWidth="1"/>
    <col min="3" max="3" width="50.85546875" style="338" customWidth="1"/>
    <col min="4" max="4" width="38.5703125" style="338" hidden="1" customWidth="1"/>
    <col min="5" max="6" width="16.5703125" style="338" customWidth="1"/>
    <col min="7" max="7" width="17.140625" style="338" customWidth="1"/>
    <col min="8" max="16384" width="9.140625" style="338"/>
  </cols>
  <sheetData>
    <row r="1" spans="2:7" ht="31.5" x14ac:dyDescent="0.5">
      <c r="B1" s="1001" t="s">
        <v>0</v>
      </c>
      <c r="C1" s="1001"/>
      <c r="D1" s="1001"/>
      <c r="E1" s="1001"/>
      <c r="F1" s="1001"/>
    </row>
    <row r="2" spans="2:7" ht="36" x14ac:dyDescent="0.55000000000000004">
      <c r="B2" s="1002" t="s">
        <v>910</v>
      </c>
      <c r="C2" s="1002"/>
      <c r="D2" s="1002"/>
      <c r="E2" s="1002"/>
      <c r="F2" s="1002"/>
    </row>
    <row r="3" spans="2:7" ht="15" x14ac:dyDescent="0.25">
      <c r="B3" s="734"/>
      <c r="C3" s="734"/>
      <c r="D3" s="734"/>
      <c r="E3" s="734"/>
      <c r="F3" s="734"/>
    </row>
    <row r="4" spans="2:7" s="421" customFormat="1" ht="27" thickBot="1" x14ac:dyDescent="0.45">
      <c r="B4" s="1017" t="s">
        <v>1571</v>
      </c>
      <c r="C4" s="1017"/>
      <c r="D4" s="1017"/>
      <c r="E4" s="1017"/>
      <c r="F4" s="1017"/>
    </row>
    <row r="5" spans="2:7" s="365" customFormat="1" ht="38.25" x14ac:dyDescent="0.2">
      <c r="B5" s="991" t="s">
        <v>2</v>
      </c>
      <c r="C5" s="991" t="s">
        <v>3</v>
      </c>
      <c r="D5" s="422"/>
      <c r="E5" s="363" t="s">
        <v>530</v>
      </c>
      <c r="F5" s="364" t="s">
        <v>1703</v>
      </c>
      <c r="G5" s="364" t="s">
        <v>1718</v>
      </c>
    </row>
    <row r="6" spans="2:7" ht="15.75" thickBot="1" x14ac:dyDescent="0.25">
      <c r="B6" s="992"/>
      <c r="C6" s="992"/>
      <c r="D6" s="427"/>
      <c r="E6" s="366" t="s">
        <v>5</v>
      </c>
      <c r="F6" s="367" t="s">
        <v>5</v>
      </c>
      <c r="G6" s="367" t="s">
        <v>5</v>
      </c>
    </row>
    <row r="7" spans="2:7" ht="18.75" x14ac:dyDescent="0.3">
      <c r="B7" s="717">
        <v>30000000</v>
      </c>
      <c r="C7" s="718" t="s">
        <v>1414</v>
      </c>
      <c r="D7" s="735"/>
      <c r="E7" s="736"/>
      <c r="F7" s="737"/>
      <c r="G7" s="737"/>
    </row>
    <row r="8" spans="2:7" ht="15" hidden="1" x14ac:dyDescent="0.25">
      <c r="B8" s="809">
        <v>31050100</v>
      </c>
      <c r="C8" s="369" t="s">
        <v>93</v>
      </c>
      <c r="D8" s="738"/>
      <c r="E8" s="562"/>
      <c r="F8" s="563"/>
      <c r="G8" s="563"/>
    </row>
    <row r="9" spans="2:7" hidden="1" x14ac:dyDescent="0.2">
      <c r="B9" s="811">
        <v>31050101</v>
      </c>
      <c r="C9" s="378" t="s">
        <v>1416</v>
      </c>
      <c r="D9" s="740" t="s">
        <v>1572</v>
      </c>
      <c r="E9" s="551"/>
      <c r="F9" s="552">
        <v>0</v>
      </c>
      <c r="G9" s="552"/>
    </row>
    <row r="10" spans="2:7" hidden="1" x14ac:dyDescent="0.2">
      <c r="B10" s="811">
        <v>31050102</v>
      </c>
      <c r="C10" s="378" t="s">
        <v>1417</v>
      </c>
      <c r="D10" s="740" t="s">
        <v>1573</v>
      </c>
      <c r="E10" s="551"/>
      <c r="F10" s="552">
        <v>0</v>
      </c>
      <c r="G10" s="552"/>
    </row>
    <row r="11" spans="2:7" hidden="1" x14ac:dyDescent="0.2">
      <c r="B11" s="811">
        <v>31050103</v>
      </c>
      <c r="C11" s="378" t="s">
        <v>1418</v>
      </c>
      <c r="D11" s="740" t="s">
        <v>1574</v>
      </c>
      <c r="E11" s="551"/>
      <c r="F11" s="552">
        <v>0</v>
      </c>
      <c r="G11" s="552"/>
    </row>
    <row r="12" spans="2:7" hidden="1" x14ac:dyDescent="0.2">
      <c r="B12" s="811">
        <v>31050104</v>
      </c>
      <c r="C12" s="378" t="s">
        <v>1419</v>
      </c>
      <c r="D12" s="740" t="s">
        <v>1575</v>
      </c>
      <c r="E12" s="551"/>
      <c r="F12" s="552">
        <v>0</v>
      </c>
      <c r="G12" s="552"/>
    </row>
    <row r="13" spans="2:7" hidden="1" x14ac:dyDescent="0.2">
      <c r="B13" s="811">
        <v>31050105</v>
      </c>
      <c r="C13" s="378" t="s">
        <v>1420</v>
      </c>
      <c r="D13" s="740" t="s">
        <v>1576</v>
      </c>
      <c r="E13" s="551"/>
      <c r="F13" s="552">
        <v>0</v>
      </c>
      <c r="G13" s="552"/>
    </row>
    <row r="14" spans="2:7" hidden="1" x14ac:dyDescent="0.2">
      <c r="B14" s="811">
        <v>31050106</v>
      </c>
      <c r="C14" s="378" t="s">
        <v>1421</v>
      </c>
      <c r="D14" s="740" t="s">
        <v>1577</v>
      </c>
      <c r="E14" s="551"/>
      <c r="F14" s="552">
        <v>0</v>
      </c>
      <c r="G14" s="552"/>
    </row>
    <row r="15" spans="2:7" hidden="1" x14ac:dyDescent="0.2">
      <c r="B15" s="811">
        <v>31050107</v>
      </c>
      <c r="C15" s="378" t="s">
        <v>1422</v>
      </c>
      <c r="D15" s="740" t="s">
        <v>1578</v>
      </c>
      <c r="E15" s="551"/>
      <c r="F15" s="552">
        <v>0</v>
      </c>
      <c r="G15" s="552"/>
    </row>
    <row r="16" spans="2:7" hidden="1" x14ac:dyDescent="0.2">
      <c r="B16" s="811">
        <v>31050108</v>
      </c>
      <c r="C16" s="378" t="s">
        <v>1423</v>
      </c>
      <c r="D16" s="740" t="s">
        <v>1579</v>
      </c>
      <c r="E16" s="551"/>
      <c r="F16" s="552">
        <v>0</v>
      </c>
      <c r="G16" s="552"/>
    </row>
    <row r="17" spans="2:7" hidden="1" x14ac:dyDescent="0.2">
      <c r="B17" s="811">
        <v>31050109</v>
      </c>
      <c r="C17" s="378" t="s">
        <v>1424</v>
      </c>
      <c r="D17" s="740" t="s">
        <v>1580</v>
      </c>
      <c r="E17" s="551"/>
      <c r="F17" s="552">
        <v>0</v>
      </c>
      <c r="G17" s="552"/>
    </row>
    <row r="18" spans="2:7" hidden="1" x14ac:dyDescent="0.2">
      <c r="B18" s="811">
        <v>31050110</v>
      </c>
      <c r="C18" s="378" t="s">
        <v>1425</v>
      </c>
      <c r="D18" s="740" t="s">
        <v>1581</v>
      </c>
      <c r="E18" s="551"/>
      <c r="F18" s="552">
        <v>0</v>
      </c>
      <c r="G18" s="552"/>
    </row>
    <row r="19" spans="2:7" hidden="1" x14ac:dyDescent="0.2">
      <c r="B19" s="811">
        <v>31050111</v>
      </c>
      <c r="C19" s="378" t="s">
        <v>1426</v>
      </c>
      <c r="D19" s="740" t="s">
        <v>1582</v>
      </c>
      <c r="E19" s="551"/>
      <c r="F19" s="552">
        <v>0</v>
      </c>
      <c r="G19" s="552"/>
    </row>
    <row r="20" spans="2:7" hidden="1" x14ac:dyDescent="0.2">
      <c r="B20" s="811">
        <v>31050112</v>
      </c>
      <c r="C20" s="378" t="s">
        <v>1427</v>
      </c>
      <c r="D20" s="740" t="s">
        <v>1583</v>
      </c>
      <c r="E20" s="551"/>
      <c r="F20" s="552">
        <v>0</v>
      </c>
      <c r="G20" s="552"/>
    </row>
    <row r="21" spans="2:7" hidden="1" x14ac:dyDescent="0.2">
      <c r="B21" s="811">
        <v>31050113</v>
      </c>
      <c r="C21" s="378" t="s">
        <v>1428</v>
      </c>
      <c r="D21" s="740" t="s">
        <v>1584</v>
      </c>
      <c r="E21" s="551"/>
      <c r="F21" s="552">
        <v>0</v>
      </c>
      <c r="G21" s="552"/>
    </row>
    <row r="22" spans="2:7" hidden="1" x14ac:dyDescent="0.2">
      <c r="B22" s="811">
        <v>31050114</v>
      </c>
      <c r="C22" s="378" t="s">
        <v>1429</v>
      </c>
      <c r="D22" s="740" t="s">
        <v>1585</v>
      </c>
      <c r="E22" s="551"/>
      <c r="F22" s="552">
        <v>0</v>
      </c>
      <c r="G22" s="552"/>
    </row>
    <row r="23" spans="2:7" hidden="1" x14ac:dyDescent="0.2">
      <c r="B23" s="811">
        <v>31050115</v>
      </c>
      <c r="C23" s="378" t="s">
        <v>1430</v>
      </c>
      <c r="D23" s="740" t="s">
        <v>1586</v>
      </c>
      <c r="E23" s="551"/>
      <c r="F23" s="552">
        <v>0</v>
      </c>
      <c r="G23" s="552"/>
    </row>
    <row r="24" spans="2:7" hidden="1" x14ac:dyDescent="0.2">
      <c r="B24" s="811">
        <v>31050116</v>
      </c>
      <c r="C24" s="378" t="s">
        <v>1431</v>
      </c>
      <c r="D24" s="740" t="s">
        <v>1587</v>
      </c>
      <c r="E24" s="551"/>
      <c r="F24" s="552">
        <v>0</v>
      </c>
      <c r="G24" s="552"/>
    </row>
    <row r="25" spans="2:7" hidden="1" x14ac:dyDescent="0.2">
      <c r="B25" s="811">
        <v>31050117</v>
      </c>
      <c r="C25" s="378" t="s">
        <v>1432</v>
      </c>
      <c r="D25" s="740" t="s">
        <v>1588</v>
      </c>
      <c r="E25" s="551"/>
      <c r="F25" s="552">
        <v>0</v>
      </c>
      <c r="G25" s="552"/>
    </row>
    <row r="26" spans="2:7" hidden="1" x14ac:dyDescent="0.2">
      <c r="B26" s="811">
        <v>31050118</v>
      </c>
      <c r="C26" s="378" t="s">
        <v>1433</v>
      </c>
      <c r="D26" s="740" t="s">
        <v>1589</v>
      </c>
      <c r="E26" s="551"/>
      <c r="F26" s="552">
        <v>0</v>
      </c>
      <c r="G26" s="552"/>
    </row>
    <row r="27" spans="2:7" hidden="1" x14ac:dyDescent="0.2">
      <c r="B27" s="811">
        <v>31050119</v>
      </c>
      <c r="C27" s="378" t="s">
        <v>1434</v>
      </c>
      <c r="D27" s="740" t="s">
        <v>1590</v>
      </c>
      <c r="E27" s="551"/>
      <c r="F27" s="552">
        <v>0</v>
      </c>
      <c r="G27" s="552"/>
    </row>
    <row r="28" spans="2:7" hidden="1" x14ac:dyDescent="0.2">
      <c r="B28" s="811">
        <v>31050120</v>
      </c>
      <c r="C28" s="378" t="s">
        <v>1435</v>
      </c>
      <c r="D28" s="740" t="s">
        <v>1591</v>
      </c>
      <c r="E28" s="551"/>
      <c r="F28" s="552">
        <v>0</v>
      </c>
      <c r="G28" s="552"/>
    </row>
    <row r="29" spans="2:7" hidden="1" x14ac:dyDescent="0.2">
      <c r="B29" s="811">
        <v>31050121</v>
      </c>
      <c r="C29" s="378" t="s">
        <v>1436</v>
      </c>
      <c r="D29" s="740" t="s">
        <v>1592</v>
      </c>
      <c r="E29" s="551"/>
      <c r="F29" s="552">
        <v>0</v>
      </c>
      <c r="G29" s="552"/>
    </row>
    <row r="30" spans="2:7" hidden="1" x14ac:dyDescent="0.2">
      <c r="B30" s="811">
        <v>31050122</v>
      </c>
      <c r="C30" s="378" t="s">
        <v>1437</v>
      </c>
      <c r="D30" s="740" t="s">
        <v>1593</v>
      </c>
      <c r="E30" s="551"/>
      <c r="F30" s="552">
        <v>0</v>
      </c>
      <c r="G30" s="552"/>
    </row>
    <row r="31" spans="2:7" hidden="1" x14ac:dyDescent="0.2">
      <c r="B31" s="811">
        <v>31050123</v>
      </c>
      <c r="C31" s="378" t="s">
        <v>1438</v>
      </c>
      <c r="D31" s="740" t="s">
        <v>1594</v>
      </c>
      <c r="E31" s="551"/>
      <c r="F31" s="552">
        <v>0</v>
      </c>
      <c r="G31" s="552"/>
    </row>
    <row r="32" spans="2:7" hidden="1" x14ac:dyDescent="0.2">
      <c r="B32" s="811">
        <v>31050124</v>
      </c>
      <c r="C32" s="378" t="s">
        <v>1439</v>
      </c>
      <c r="D32" s="740" t="s">
        <v>1595</v>
      </c>
      <c r="E32" s="551"/>
      <c r="F32" s="552">
        <v>0</v>
      </c>
      <c r="G32" s="552"/>
    </row>
    <row r="33" spans="2:7" hidden="1" x14ac:dyDescent="0.2">
      <c r="B33" s="811">
        <v>31050125</v>
      </c>
      <c r="C33" s="378" t="s">
        <v>1440</v>
      </c>
      <c r="D33" s="740" t="s">
        <v>1596</v>
      </c>
      <c r="E33" s="551"/>
      <c r="F33" s="552">
        <v>0</v>
      </c>
      <c r="G33" s="552"/>
    </row>
    <row r="34" spans="2:7" hidden="1" x14ac:dyDescent="0.2">
      <c r="B34" s="811">
        <v>31050126</v>
      </c>
      <c r="C34" s="378" t="s">
        <v>1441</v>
      </c>
      <c r="D34" s="740" t="s">
        <v>1597</v>
      </c>
      <c r="E34" s="551"/>
      <c r="F34" s="552">
        <v>0</v>
      </c>
      <c r="G34" s="552"/>
    </row>
    <row r="35" spans="2:7" hidden="1" x14ac:dyDescent="0.2">
      <c r="B35" s="811">
        <v>31050127</v>
      </c>
      <c r="C35" s="378" t="s">
        <v>1442</v>
      </c>
      <c r="D35" s="740" t="s">
        <v>1598</v>
      </c>
      <c r="E35" s="551"/>
      <c r="F35" s="552">
        <v>0</v>
      </c>
      <c r="G35" s="552"/>
    </row>
    <row r="36" spans="2:7" hidden="1" x14ac:dyDescent="0.2">
      <c r="B36" s="811">
        <v>31050128</v>
      </c>
      <c r="C36" s="378" t="s">
        <v>1443</v>
      </c>
      <c r="D36" s="740" t="s">
        <v>1599</v>
      </c>
      <c r="E36" s="551"/>
      <c r="F36" s="552">
        <v>0</v>
      </c>
      <c r="G36" s="552"/>
    </row>
    <row r="37" spans="2:7" hidden="1" x14ac:dyDescent="0.2">
      <c r="B37" s="811">
        <v>31050129</v>
      </c>
      <c r="C37" s="378" t="s">
        <v>1444</v>
      </c>
      <c r="D37" s="740" t="s">
        <v>1600</v>
      </c>
      <c r="E37" s="551"/>
      <c r="F37" s="552">
        <v>0</v>
      </c>
      <c r="G37" s="552"/>
    </row>
    <row r="38" spans="2:7" hidden="1" x14ac:dyDescent="0.2">
      <c r="B38" s="811">
        <v>31050130</v>
      </c>
      <c r="C38" s="378" t="s">
        <v>1445</v>
      </c>
      <c r="D38" s="740" t="s">
        <v>1601</v>
      </c>
      <c r="E38" s="551"/>
      <c r="F38" s="552">
        <v>0</v>
      </c>
      <c r="G38" s="552"/>
    </row>
    <row r="39" spans="2:7" hidden="1" x14ac:dyDescent="0.2">
      <c r="B39" s="811">
        <v>31050131</v>
      </c>
      <c r="C39" s="378" t="s">
        <v>1446</v>
      </c>
      <c r="D39" s="740" t="s">
        <v>1602</v>
      </c>
      <c r="E39" s="551"/>
      <c r="F39" s="552">
        <v>0</v>
      </c>
      <c r="G39" s="552"/>
    </row>
    <row r="40" spans="2:7" hidden="1" x14ac:dyDescent="0.2">
      <c r="B40" s="811">
        <v>31050132</v>
      </c>
      <c r="C40" s="378" t="s">
        <v>1447</v>
      </c>
      <c r="D40" s="740" t="s">
        <v>1603</v>
      </c>
      <c r="E40" s="551"/>
      <c r="F40" s="552">
        <v>0</v>
      </c>
      <c r="G40" s="552"/>
    </row>
    <row r="41" spans="2:7" hidden="1" x14ac:dyDescent="0.2">
      <c r="B41" s="811">
        <v>31050133</v>
      </c>
      <c r="C41" s="378" t="s">
        <v>1448</v>
      </c>
      <c r="D41" s="740" t="s">
        <v>1604</v>
      </c>
      <c r="E41" s="551"/>
      <c r="F41" s="552">
        <v>0</v>
      </c>
      <c r="G41" s="552"/>
    </row>
    <row r="42" spans="2:7" hidden="1" x14ac:dyDescent="0.2">
      <c r="B42" s="811">
        <v>31050134</v>
      </c>
      <c r="C42" s="378" t="s">
        <v>1449</v>
      </c>
      <c r="D42" s="740" t="s">
        <v>1605</v>
      </c>
      <c r="E42" s="551"/>
      <c r="F42" s="552">
        <v>0</v>
      </c>
      <c r="G42" s="552"/>
    </row>
    <row r="43" spans="2:7" hidden="1" x14ac:dyDescent="0.2">
      <c r="B43" s="813">
        <v>31050135</v>
      </c>
      <c r="C43" s="383" t="s">
        <v>1450</v>
      </c>
      <c r="D43" s="822" t="s">
        <v>1606</v>
      </c>
      <c r="E43" s="555"/>
      <c r="F43" s="556">
        <v>0</v>
      </c>
      <c r="G43" s="556"/>
    </row>
    <row r="44" spans="2:7" ht="15.75" hidden="1" thickBot="1" x14ac:dyDescent="0.3">
      <c r="B44" s="815"/>
      <c r="C44" s="385" t="s">
        <v>1451</v>
      </c>
      <c r="D44" s="741">
        <v>0</v>
      </c>
      <c r="E44" s="559">
        <f>SUM(E9:E43)</f>
        <v>0</v>
      </c>
      <c r="F44" s="559">
        <f>SUM(F9:F43)</f>
        <v>0</v>
      </c>
      <c r="G44" s="559">
        <f>SUM(G9:G43)</f>
        <v>0</v>
      </c>
    </row>
    <row r="45" spans="2:7" ht="15" hidden="1" x14ac:dyDescent="0.25">
      <c r="B45" s="809">
        <v>31050200</v>
      </c>
      <c r="C45" s="369" t="s">
        <v>204</v>
      </c>
      <c r="D45" s="823"/>
      <c r="E45" s="562"/>
      <c r="F45" s="563"/>
      <c r="G45" s="563"/>
    </row>
    <row r="46" spans="2:7" hidden="1" x14ac:dyDescent="0.2">
      <c r="B46" s="811">
        <v>31050201</v>
      </c>
      <c r="C46" s="378" t="s">
        <v>204</v>
      </c>
      <c r="D46" s="740" t="s">
        <v>1607</v>
      </c>
      <c r="E46" s="551"/>
      <c r="F46" s="552">
        <v>0</v>
      </c>
      <c r="G46" s="552"/>
    </row>
    <row r="47" spans="2:7" ht="15.75" hidden="1" thickBot="1" x14ac:dyDescent="0.3">
      <c r="B47" s="815"/>
      <c r="C47" s="385" t="s">
        <v>1452</v>
      </c>
      <c r="D47" s="741">
        <v>0</v>
      </c>
      <c r="E47" s="559">
        <f>SUM(E46)</f>
        <v>0</v>
      </c>
      <c r="F47" s="559">
        <f>SUM(F46)</f>
        <v>0</v>
      </c>
      <c r="G47" s="559"/>
    </row>
    <row r="48" spans="2:7" ht="15" hidden="1" x14ac:dyDescent="0.25">
      <c r="B48" s="818">
        <v>31060100</v>
      </c>
      <c r="C48" s="374" t="s">
        <v>96</v>
      </c>
      <c r="D48" s="742"/>
      <c r="E48" s="548"/>
      <c r="F48" s="549"/>
      <c r="G48" s="549"/>
    </row>
    <row r="49" spans="2:7" hidden="1" x14ac:dyDescent="0.2">
      <c r="B49" s="811">
        <v>31060101</v>
      </c>
      <c r="C49" s="378" t="s">
        <v>96</v>
      </c>
      <c r="D49" s="740" t="s">
        <v>1608</v>
      </c>
      <c r="E49" s="551"/>
      <c r="F49" s="552">
        <v>0</v>
      </c>
      <c r="G49" s="552"/>
    </row>
    <row r="50" spans="2:7" ht="15.75" hidden="1" thickBot="1" x14ac:dyDescent="0.3">
      <c r="B50" s="815"/>
      <c r="C50" s="385" t="s">
        <v>1453</v>
      </c>
      <c r="D50" s="741">
        <v>0</v>
      </c>
      <c r="E50" s="559">
        <f>SUM(E49)</f>
        <v>0</v>
      </c>
      <c r="F50" s="559">
        <f>SUM(F49)</f>
        <v>0</v>
      </c>
      <c r="G50" s="559"/>
    </row>
    <row r="51" spans="2:7" ht="15" hidden="1" x14ac:dyDescent="0.25">
      <c r="B51" s="818">
        <v>31060200</v>
      </c>
      <c r="C51" s="374" t="s">
        <v>98</v>
      </c>
      <c r="D51" s="742"/>
      <c r="E51" s="548"/>
      <c r="F51" s="549"/>
      <c r="G51" s="549"/>
    </row>
    <row r="52" spans="2:7" hidden="1" x14ac:dyDescent="0.2">
      <c r="B52" s="811">
        <v>31060201</v>
      </c>
      <c r="C52" s="378" t="s">
        <v>98</v>
      </c>
      <c r="D52" s="740" t="s">
        <v>1609</v>
      </c>
      <c r="E52" s="551"/>
      <c r="F52" s="552">
        <v>0</v>
      </c>
      <c r="G52" s="552"/>
    </row>
    <row r="53" spans="2:7" ht="15.75" hidden="1" thickBot="1" x14ac:dyDescent="0.3">
      <c r="B53" s="815"/>
      <c r="C53" s="385" t="s">
        <v>1454</v>
      </c>
      <c r="D53" s="741">
        <v>0</v>
      </c>
      <c r="E53" s="559">
        <f>SUM(E52)</f>
        <v>0</v>
      </c>
      <c r="F53" s="559">
        <f>SUM(F52)</f>
        <v>0</v>
      </c>
      <c r="G53" s="559"/>
    </row>
    <row r="54" spans="2:7" ht="15" hidden="1" x14ac:dyDescent="0.25">
      <c r="B54" s="818">
        <v>31090100</v>
      </c>
      <c r="C54" s="374" t="s">
        <v>102</v>
      </c>
      <c r="D54" s="742"/>
      <c r="E54" s="548"/>
      <c r="F54" s="549"/>
      <c r="G54" s="549"/>
    </row>
    <row r="55" spans="2:7" hidden="1" x14ac:dyDescent="0.2">
      <c r="B55" s="811">
        <v>31090101</v>
      </c>
      <c r="C55" s="378" t="s">
        <v>1457</v>
      </c>
      <c r="D55" s="740" t="s">
        <v>1610</v>
      </c>
      <c r="E55" s="551"/>
      <c r="F55" s="552">
        <v>0</v>
      </c>
      <c r="G55" s="552"/>
    </row>
    <row r="56" spans="2:7" hidden="1" x14ac:dyDescent="0.2">
      <c r="B56" s="811">
        <v>31090102</v>
      </c>
      <c r="C56" s="378" t="s">
        <v>1458</v>
      </c>
      <c r="D56" s="740" t="s">
        <v>1611</v>
      </c>
      <c r="E56" s="551"/>
      <c r="F56" s="552">
        <v>0</v>
      </c>
      <c r="G56" s="552"/>
    </row>
    <row r="57" spans="2:7" hidden="1" x14ac:dyDescent="0.2">
      <c r="B57" s="811">
        <v>31090103</v>
      </c>
      <c r="C57" s="378" t="s">
        <v>1459</v>
      </c>
      <c r="D57" s="740" t="s">
        <v>1612</v>
      </c>
      <c r="E57" s="551"/>
      <c r="F57" s="552">
        <v>0</v>
      </c>
      <c r="G57" s="552"/>
    </row>
    <row r="58" spans="2:7" hidden="1" x14ac:dyDescent="0.2">
      <c r="B58" s="811">
        <v>31090104</v>
      </c>
      <c r="C58" s="378" t="s">
        <v>1460</v>
      </c>
      <c r="D58" s="740" t="s">
        <v>1613</v>
      </c>
      <c r="E58" s="551"/>
      <c r="F58" s="552">
        <v>0</v>
      </c>
      <c r="G58" s="552"/>
    </row>
    <row r="59" spans="2:7" hidden="1" x14ac:dyDescent="0.2">
      <c r="B59" s="811">
        <v>31090105</v>
      </c>
      <c r="C59" s="378" t="s">
        <v>1461</v>
      </c>
      <c r="D59" s="740" t="s">
        <v>1614</v>
      </c>
      <c r="E59" s="551"/>
      <c r="F59" s="552">
        <v>0</v>
      </c>
      <c r="G59" s="552"/>
    </row>
    <row r="60" spans="2:7" hidden="1" x14ac:dyDescent="0.2">
      <c r="B60" s="811">
        <v>31090106</v>
      </c>
      <c r="C60" s="378" t="s">
        <v>1462</v>
      </c>
      <c r="D60" s="740" t="s">
        <v>1615</v>
      </c>
      <c r="E60" s="551"/>
      <c r="F60" s="552">
        <v>0</v>
      </c>
      <c r="G60" s="552"/>
    </row>
    <row r="61" spans="2:7" hidden="1" x14ac:dyDescent="0.2">
      <c r="B61" s="811">
        <v>31090107</v>
      </c>
      <c r="C61" s="378" t="s">
        <v>1463</v>
      </c>
      <c r="D61" s="740" t="s">
        <v>1616</v>
      </c>
      <c r="E61" s="551"/>
      <c r="F61" s="552">
        <v>0</v>
      </c>
      <c r="G61" s="552"/>
    </row>
    <row r="62" spans="2:7" ht="15.75" hidden="1" thickBot="1" x14ac:dyDescent="0.3">
      <c r="B62" s="815"/>
      <c r="C62" s="385" t="s">
        <v>1464</v>
      </c>
      <c r="D62" s="741">
        <v>0</v>
      </c>
      <c r="E62" s="559">
        <v>0</v>
      </c>
      <c r="F62" s="560">
        <f>SUM(F55:F61)</f>
        <v>0</v>
      </c>
      <c r="G62" s="560"/>
    </row>
    <row r="63" spans="2:7" ht="15" hidden="1" x14ac:dyDescent="0.25">
      <c r="B63" s="818">
        <v>31090200</v>
      </c>
      <c r="C63" s="374" t="s">
        <v>104</v>
      </c>
      <c r="D63" s="742"/>
      <c r="E63" s="548"/>
      <c r="F63" s="549"/>
      <c r="G63" s="549"/>
    </row>
    <row r="64" spans="2:7" hidden="1" x14ac:dyDescent="0.2">
      <c r="B64" s="811">
        <v>31090201</v>
      </c>
      <c r="C64" s="378" t="s">
        <v>1465</v>
      </c>
      <c r="D64" s="740" t="s">
        <v>1617</v>
      </c>
      <c r="E64" s="551"/>
      <c r="F64" s="552">
        <v>0</v>
      </c>
      <c r="G64" s="552"/>
    </row>
    <row r="65" spans="2:7" hidden="1" x14ac:dyDescent="0.2">
      <c r="B65" s="811">
        <v>31090202</v>
      </c>
      <c r="C65" s="378" t="s">
        <v>1466</v>
      </c>
      <c r="D65" s="740" t="s">
        <v>1618</v>
      </c>
      <c r="E65" s="551"/>
      <c r="F65" s="552">
        <v>0</v>
      </c>
      <c r="G65" s="552"/>
    </row>
    <row r="66" spans="2:7" ht="15.75" hidden="1" thickBot="1" x14ac:dyDescent="0.3">
      <c r="B66" s="815"/>
      <c r="C66" s="385" t="s">
        <v>1467</v>
      </c>
      <c r="D66" s="741">
        <v>0</v>
      </c>
      <c r="E66" s="559">
        <f>SUM(E64:E65)</f>
        <v>0</v>
      </c>
      <c r="F66" s="560">
        <v>0</v>
      </c>
      <c r="G66" s="560"/>
    </row>
    <row r="67" spans="2:7" ht="15" hidden="1" x14ac:dyDescent="0.25">
      <c r="B67" s="818">
        <v>31100100</v>
      </c>
      <c r="C67" s="374" t="s">
        <v>106</v>
      </c>
      <c r="D67" s="742"/>
      <c r="E67" s="548"/>
      <c r="F67" s="549"/>
      <c r="G67" s="549"/>
    </row>
    <row r="68" spans="2:7" hidden="1" x14ac:dyDescent="0.2">
      <c r="B68" s="811">
        <v>31100101</v>
      </c>
      <c r="C68" s="378" t="s">
        <v>1468</v>
      </c>
      <c r="D68" s="740" t="s">
        <v>1619</v>
      </c>
      <c r="E68" s="551"/>
      <c r="F68" s="552">
        <v>0</v>
      </c>
      <c r="G68" s="552"/>
    </row>
    <row r="69" spans="2:7" hidden="1" x14ac:dyDescent="0.2">
      <c r="B69" s="811">
        <v>31100102</v>
      </c>
      <c r="C69" s="378" t="s">
        <v>1469</v>
      </c>
      <c r="D69" s="740" t="s">
        <v>1620</v>
      </c>
      <c r="E69" s="551"/>
      <c r="F69" s="552">
        <v>0</v>
      </c>
      <c r="G69" s="552"/>
    </row>
    <row r="70" spans="2:7" hidden="1" x14ac:dyDescent="0.2">
      <c r="B70" s="811">
        <v>31100103</v>
      </c>
      <c r="C70" s="378" t="s">
        <v>1470</v>
      </c>
      <c r="D70" s="740" t="s">
        <v>1621</v>
      </c>
      <c r="E70" s="551"/>
      <c r="F70" s="552">
        <v>0</v>
      </c>
      <c r="G70" s="552"/>
    </row>
    <row r="71" spans="2:7" hidden="1" x14ac:dyDescent="0.2">
      <c r="B71" s="811">
        <v>31100104</v>
      </c>
      <c r="C71" s="378" t="s">
        <v>1471</v>
      </c>
      <c r="D71" s="740" t="s">
        <v>1622</v>
      </c>
      <c r="E71" s="551"/>
      <c r="F71" s="552">
        <v>0</v>
      </c>
      <c r="G71" s="552"/>
    </row>
    <row r="72" spans="2:7" ht="15.75" hidden="1" thickBot="1" x14ac:dyDescent="0.3">
      <c r="B72" s="815"/>
      <c r="C72" s="385" t="s">
        <v>1472</v>
      </c>
      <c r="D72" s="741">
        <v>0</v>
      </c>
      <c r="E72" s="559">
        <f>SUM(E68:E71)</f>
        <v>0</v>
      </c>
      <c r="F72" s="559">
        <f>SUM(F68:F71)</f>
        <v>0</v>
      </c>
      <c r="G72" s="559"/>
    </row>
    <row r="73" spans="2:7" ht="15" hidden="1" x14ac:dyDescent="0.25">
      <c r="B73" s="818">
        <v>31100200</v>
      </c>
      <c r="C73" s="374" t="s">
        <v>108</v>
      </c>
      <c r="D73" s="742"/>
      <c r="E73" s="548"/>
      <c r="F73" s="549"/>
      <c r="G73" s="549"/>
    </row>
    <row r="74" spans="2:7" hidden="1" x14ac:dyDescent="0.2">
      <c r="B74" s="811">
        <v>31100201</v>
      </c>
      <c r="C74" s="378" t="s">
        <v>1473</v>
      </c>
      <c r="D74" s="740" t="s">
        <v>1623</v>
      </c>
      <c r="E74" s="551"/>
      <c r="F74" s="552">
        <v>0</v>
      </c>
      <c r="G74" s="552"/>
    </row>
    <row r="75" spans="2:7" hidden="1" x14ac:dyDescent="0.2">
      <c r="B75" s="811">
        <v>31100202</v>
      </c>
      <c r="C75" s="378" t="s">
        <v>1474</v>
      </c>
      <c r="D75" s="740" t="s">
        <v>1624</v>
      </c>
      <c r="E75" s="551"/>
      <c r="F75" s="552">
        <v>0</v>
      </c>
      <c r="G75" s="552"/>
    </row>
    <row r="76" spans="2:7" hidden="1" x14ac:dyDescent="0.2">
      <c r="B76" s="811">
        <v>31100203</v>
      </c>
      <c r="C76" s="378" t="s">
        <v>1475</v>
      </c>
      <c r="D76" s="740" t="s">
        <v>1625</v>
      </c>
      <c r="E76" s="551"/>
      <c r="F76" s="552">
        <v>0</v>
      </c>
      <c r="G76" s="552"/>
    </row>
    <row r="77" spans="2:7" ht="15.75" hidden="1" thickBot="1" x14ac:dyDescent="0.3">
      <c r="B77" s="815"/>
      <c r="C77" s="385" t="s">
        <v>1476</v>
      </c>
      <c r="D77" s="741">
        <v>0</v>
      </c>
      <c r="E77" s="559">
        <f>SUM(E74:E76)</f>
        <v>0</v>
      </c>
      <c r="F77" s="559">
        <f>SUM(F74:F76)</f>
        <v>0</v>
      </c>
      <c r="G77" s="559"/>
    </row>
    <row r="78" spans="2:7" ht="15" x14ac:dyDescent="0.25">
      <c r="B78" s="818">
        <v>32010100</v>
      </c>
      <c r="C78" s="374" t="s">
        <v>110</v>
      </c>
      <c r="D78" s="742"/>
      <c r="E78" s="548"/>
      <c r="F78" s="549"/>
      <c r="G78" s="549"/>
    </row>
    <row r="79" spans="2:7" hidden="1" x14ac:dyDescent="0.2">
      <c r="B79" s="811">
        <v>32010101</v>
      </c>
      <c r="C79" s="378" t="s">
        <v>1477</v>
      </c>
      <c r="D79" s="740" t="s">
        <v>1626</v>
      </c>
      <c r="E79" s="551"/>
      <c r="F79" s="552">
        <v>0</v>
      </c>
      <c r="G79" s="552"/>
    </row>
    <row r="80" spans="2:7" ht="15" thickBot="1" x14ac:dyDescent="0.25">
      <c r="B80" s="811">
        <v>32010102</v>
      </c>
      <c r="C80" s="378" t="s">
        <v>1478</v>
      </c>
      <c r="D80" s="740" t="s">
        <v>1627</v>
      </c>
      <c r="E80" s="551">
        <v>0</v>
      </c>
      <c r="F80" s="552">
        <v>130000000</v>
      </c>
      <c r="G80" s="552"/>
    </row>
    <row r="81" spans="2:7" ht="15" hidden="1" thickBot="1" x14ac:dyDescent="0.25">
      <c r="B81" s="811">
        <v>32010103</v>
      </c>
      <c r="C81" s="378" t="s">
        <v>1479</v>
      </c>
      <c r="D81" s="740" t="s">
        <v>1628</v>
      </c>
      <c r="E81" s="551"/>
      <c r="F81" s="552">
        <v>0</v>
      </c>
      <c r="G81" s="552"/>
    </row>
    <row r="82" spans="2:7" ht="15" hidden="1" thickBot="1" x14ac:dyDescent="0.25">
      <c r="B82" s="811">
        <v>32010104</v>
      </c>
      <c r="C82" s="378" t="s">
        <v>1480</v>
      </c>
      <c r="D82" s="740" t="s">
        <v>1629</v>
      </c>
      <c r="E82" s="551"/>
      <c r="F82" s="552">
        <v>0</v>
      </c>
      <c r="G82" s="552"/>
    </row>
    <row r="83" spans="2:7" ht="15.75" thickBot="1" x14ac:dyDescent="0.3">
      <c r="B83" s="815"/>
      <c r="C83" s="385" t="s">
        <v>1481</v>
      </c>
      <c r="D83" s="741">
        <v>0</v>
      </c>
      <c r="E83" s="559">
        <f>SUM(E79:E82)</f>
        <v>0</v>
      </c>
      <c r="F83" s="559">
        <f>SUM(F79:F82)</f>
        <v>130000000</v>
      </c>
      <c r="G83" s="559">
        <f>SUM(G79:G82)</f>
        <v>0</v>
      </c>
    </row>
    <row r="84" spans="2:7" ht="15" x14ac:dyDescent="0.25">
      <c r="B84" s="818">
        <v>32010200</v>
      </c>
      <c r="C84" s="374" t="s">
        <v>112</v>
      </c>
      <c r="D84" s="742"/>
      <c r="E84" s="548"/>
      <c r="F84" s="549"/>
      <c r="G84" s="549"/>
    </row>
    <row r="85" spans="2:7" hidden="1" x14ac:dyDescent="0.2">
      <c r="B85" s="811">
        <v>32010201</v>
      </c>
      <c r="C85" s="378" t="s">
        <v>1482</v>
      </c>
      <c r="D85" s="740" t="s">
        <v>1630</v>
      </c>
      <c r="E85" s="551"/>
      <c r="F85" s="552">
        <v>0</v>
      </c>
      <c r="G85" s="552"/>
    </row>
    <row r="86" spans="2:7" hidden="1" x14ac:dyDescent="0.2">
      <c r="B86" s="811">
        <v>32010202</v>
      </c>
      <c r="C86" s="378" t="s">
        <v>1483</v>
      </c>
      <c r="D86" s="740" t="s">
        <v>1631</v>
      </c>
      <c r="E86" s="551"/>
      <c r="F86" s="552">
        <v>0</v>
      </c>
      <c r="G86" s="552"/>
    </row>
    <row r="87" spans="2:7" hidden="1" x14ac:dyDescent="0.2">
      <c r="B87" s="811">
        <v>32010203</v>
      </c>
      <c r="C87" s="378" t="s">
        <v>1484</v>
      </c>
      <c r="D87" s="740" t="s">
        <v>1632</v>
      </c>
      <c r="E87" s="551"/>
      <c r="F87" s="552">
        <v>0</v>
      </c>
      <c r="G87" s="552"/>
    </row>
    <row r="88" spans="2:7" hidden="1" x14ac:dyDescent="0.2">
      <c r="B88" s="811">
        <v>32010204</v>
      </c>
      <c r="C88" s="378" t="s">
        <v>1485</v>
      </c>
      <c r="D88" s="740" t="s">
        <v>1633</v>
      </c>
      <c r="E88" s="551"/>
      <c r="F88" s="552">
        <v>0</v>
      </c>
      <c r="G88" s="552"/>
    </row>
    <row r="89" spans="2:7" hidden="1" x14ac:dyDescent="0.2">
      <c r="B89" s="811">
        <v>32010205</v>
      </c>
      <c r="C89" s="378" t="s">
        <v>1486</v>
      </c>
      <c r="D89" s="740" t="s">
        <v>1634</v>
      </c>
      <c r="E89" s="551"/>
      <c r="F89" s="552">
        <v>0</v>
      </c>
      <c r="G89" s="552"/>
    </row>
    <row r="90" spans="2:7" x14ac:dyDescent="0.2">
      <c r="B90" s="811">
        <v>32010206</v>
      </c>
      <c r="C90" s="378" t="s">
        <v>1487</v>
      </c>
      <c r="D90" s="740" t="s">
        <v>1635</v>
      </c>
      <c r="E90" s="551">
        <v>10000000</v>
      </c>
      <c r="F90" s="552">
        <v>4000000</v>
      </c>
      <c r="G90" s="552"/>
    </row>
    <row r="91" spans="2:7" hidden="1" x14ac:dyDescent="0.2">
      <c r="B91" s="811">
        <v>32010207</v>
      </c>
      <c r="C91" s="378" t="s">
        <v>1488</v>
      </c>
      <c r="D91" s="740" t="s">
        <v>1636</v>
      </c>
      <c r="E91" s="551"/>
      <c r="F91" s="552">
        <v>0</v>
      </c>
      <c r="G91" s="552"/>
    </row>
    <row r="92" spans="2:7" hidden="1" x14ac:dyDescent="0.2">
      <c r="B92" s="811">
        <v>32010208</v>
      </c>
      <c r="C92" s="378" t="s">
        <v>1489</v>
      </c>
      <c r="D92" s="740" t="s">
        <v>1637</v>
      </c>
      <c r="E92" s="551"/>
      <c r="F92" s="552">
        <v>0</v>
      </c>
      <c r="G92" s="552"/>
    </row>
    <row r="93" spans="2:7" hidden="1" x14ac:dyDescent="0.2">
      <c r="B93" s="811">
        <v>32010209</v>
      </c>
      <c r="C93" s="378" t="s">
        <v>1490</v>
      </c>
      <c r="D93" s="740" t="s">
        <v>1638</v>
      </c>
      <c r="E93" s="551"/>
      <c r="F93" s="552">
        <v>0</v>
      </c>
      <c r="G93" s="552"/>
    </row>
    <row r="94" spans="2:7" hidden="1" x14ac:dyDescent="0.2">
      <c r="B94" s="811">
        <v>32010210</v>
      </c>
      <c r="C94" s="378" t="s">
        <v>1491</v>
      </c>
      <c r="D94" s="740" t="s">
        <v>1639</v>
      </c>
      <c r="E94" s="551"/>
      <c r="F94" s="552">
        <v>0</v>
      </c>
      <c r="G94" s="552"/>
    </row>
    <row r="95" spans="2:7" hidden="1" x14ac:dyDescent="0.2">
      <c r="B95" s="811">
        <v>32010211</v>
      </c>
      <c r="C95" s="378" t="s">
        <v>1492</v>
      </c>
      <c r="D95" s="740" t="s">
        <v>1640</v>
      </c>
      <c r="E95" s="551"/>
      <c r="F95" s="552">
        <v>0</v>
      </c>
      <c r="G95" s="552"/>
    </row>
    <row r="96" spans="2:7" hidden="1" x14ac:dyDescent="0.2">
      <c r="B96" s="811">
        <v>32010212</v>
      </c>
      <c r="C96" s="378" t="s">
        <v>1493</v>
      </c>
      <c r="D96" s="740" t="s">
        <v>1641</v>
      </c>
      <c r="E96" s="551"/>
      <c r="F96" s="552">
        <v>0</v>
      </c>
      <c r="G96" s="552"/>
    </row>
    <row r="97" spans="2:7" hidden="1" x14ac:dyDescent="0.2">
      <c r="B97" s="811">
        <v>32010213</v>
      </c>
      <c r="C97" s="378" t="s">
        <v>1494</v>
      </c>
      <c r="D97" s="740" t="s">
        <v>1642</v>
      </c>
      <c r="E97" s="551"/>
      <c r="F97" s="552">
        <v>0</v>
      </c>
      <c r="G97" s="552"/>
    </row>
    <row r="98" spans="2:7" ht="15" thickBot="1" x14ac:dyDescent="0.25">
      <c r="B98" s="811">
        <v>32010214</v>
      </c>
      <c r="C98" s="378" t="s">
        <v>1495</v>
      </c>
      <c r="D98" s="740" t="s">
        <v>1643</v>
      </c>
      <c r="E98" s="551">
        <v>6000000</v>
      </c>
      <c r="F98" s="552">
        <v>2000000</v>
      </c>
      <c r="G98" s="552"/>
    </row>
    <row r="99" spans="2:7" ht="15" hidden="1" thickBot="1" x14ac:dyDescent="0.25">
      <c r="B99" s="811">
        <v>32010215</v>
      </c>
      <c r="C99" s="378" t="s">
        <v>1496</v>
      </c>
      <c r="D99" s="740" t="s">
        <v>1644</v>
      </c>
      <c r="E99" s="551"/>
      <c r="F99" s="552">
        <v>0</v>
      </c>
      <c r="G99" s="552"/>
    </row>
    <row r="100" spans="2:7" ht="15.75" thickBot="1" x14ac:dyDescent="0.3">
      <c r="B100" s="815"/>
      <c r="C100" s="385" t="s">
        <v>1497</v>
      </c>
      <c r="D100" s="741">
        <v>0</v>
      </c>
      <c r="E100" s="559">
        <f>SUM(E85:E99)</f>
        <v>16000000</v>
      </c>
      <c r="F100" s="559">
        <f>SUM(F85:F99)</f>
        <v>6000000</v>
      </c>
      <c r="G100" s="559"/>
    </row>
    <row r="101" spans="2:7" ht="15" x14ac:dyDescent="0.25">
      <c r="B101" s="818">
        <v>32010300</v>
      </c>
      <c r="C101" s="374" t="s">
        <v>114</v>
      </c>
      <c r="D101" s="742"/>
      <c r="E101" s="548"/>
      <c r="F101" s="549"/>
      <c r="G101" s="549"/>
    </row>
    <row r="102" spans="2:7" hidden="1" x14ac:dyDescent="0.2">
      <c r="B102" s="811">
        <v>32010301</v>
      </c>
      <c r="C102" s="378" t="s">
        <v>1498</v>
      </c>
      <c r="D102" s="740" t="s">
        <v>1645</v>
      </c>
      <c r="E102" s="551"/>
      <c r="F102" s="552">
        <v>0</v>
      </c>
      <c r="G102" s="552"/>
    </row>
    <row r="103" spans="2:7" hidden="1" x14ac:dyDescent="0.2">
      <c r="B103" s="811">
        <v>32010302</v>
      </c>
      <c r="C103" s="378" t="s">
        <v>1499</v>
      </c>
      <c r="D103" s="740" t="s">
        <v>1646</v>
      </c>
      <c r="E103" s="551"/>
      <c r="F103" s="552">
        <v>0</v>
      </c>
      <c r="G103" s="552"/>
    </row>
    <row r="104" spans="2:7" hidden="1" x14ac:dyDescent="0.2">
      <c r="B104" s="811">
        <v>32010303</v>
      </c>
      <c r="C104" s="378" t="s">
        <v>1500</v>
      </c>
      <c r="D104" s="740" t="s">
        <v>1647</v>
      </c>
      <c r="E104" s="551"/>
      <c r="F104" s="552">
        <v>0</v>
      </c>
      <c r="G104" s="552"/>
    </row>
    <row r="105" spans="2:7" x14ac:dyDescent="0.2">
      <c r="B105" s="811">
        <v>32010304</v>
      </c>
      <c r="C105" s="378" t="s">
        <v>1501</v>
      </c>
      <c r="D105" s="740" t="s">
        <v>1648</v>
      </c>
      <c r="E105" s="551">
        <v>0</v>
      </c>
      <c r="F105" s="552">
        <v>0</v>
      </c>
      <c r="G105" s="552"/>
    </row>
    <row r="106" spans="2:7" ht="15" thickBot="1" x14ac:dyDescent="0.25">
      <c r="B106" s="811">
        <v>32010305</v>
      </c>
      <c r="C106" s="378" t="s">
        <v>1502</v>
      </c>
      <c r="D106" s="740" t="s">
        <v>1649</v>
      </c>
      <c r="E106" s="551"/>
      <c r="F106" s="552">
        <v>2500000</v>
      </c>
      <c r="G106" s="552"/>
    </row>
    <row r="107" spans="2:7" ht="15.75" thickBot="1" x14ac:dyDescent="0.3">
      <c r="B107" s="815"/>
      <c r="C107" s="385" t="s">
        <v>1503</v>
      </c>
      <c r="D107" s="741">
        <v>0</v>
      </c>
      <c r="E107" s="559">
        <f>SUM(E102:E106)</f>
        <v>0</v>
      </c>
      <c r="F107" s="559">
        <f>SUM(F102:F106)</f>
        <v>2500000</v>
      </c>
      <c r="G107" s="559"/>
    </row>
    <row r="108" spans="2:7" ht="15" x14ac:dyDescent="0.25">
      <c r="B108" s="818">
        <v>32010400</v>
      </c>
      <c r="C108" s="374" t="s">
        <v>116</v>
      </c>
      <c r="D108" s="742"/>
      <c r="E108" s="548"/>
      <c r="F108" s="549"/>
      <c r="G108" s="549"/>
    </row>
    <row r="109" spans="2:7" hidden="1" x14ac:dyDescent="0.2">
      <c r="B109" s="811">
        <v>32010401</v>
      </c>
      <c r="C109" s="378" t="s">
        <v>1504</v>
      </c>
      <c r="D109" s="740" t="s">
        <v>1650</v>
      </c>
      <c r="E109" s="551"/>
      <c r="F109" s="552">
        <v>0</v>
      </c>
      <c r="G109" s="552"/>
    </row>
    <row r="110" spans="2:7" hidden="1" x14ac:dyDescent="0.2">
      <c r="B110" s="811">
        <v>32010402</v>
      </c>
      <c r="C110" s="378" t="s">
        <v>1505</v>
      </c>
      <c r="D110" s="740" t="s">
        <v>1651</v>
      </c>
      <c r="E110" s="551"/>
      <c r="F110" s="552">
        <v>0</v>
      </c>
      <c r="G110" s="552"/>
    </row>
    <row r="111" spans="2:7" hidden="1" x14ac:dyDescent="0.2">
      <c r="B111" s="811">
        <v>32010403</v>
      </c>
      <c r="C111" s="378" t="s">
        <v>1506</v>
      </c>
      <c r="D111" s="740" t="s">
        <v>1652</v>
      </c>
      <c r="E111" s="551"/>
      <c r="F111" s="552">
        <v>0</v>
      </c>
      <c r="G111" s="552"/>
    </row>
    <row r="112" spans="2:7" hidden="1" x14ac:dyDescent="0.2">
      <c r="B112" s="811">
        <v>32010404</v>
      </c>
      <c r="C112" s="378" t="s">
        <v>1507</v>
      </c>
      <c r="D112" s="740" t="s">
        <v>1653</v>
      </c>
      <c r="E112" s="551"/>
      <c r="F112" s="552">
        <v>0</v>
      </c>
      <c r="G112" s="552"/>
    </row>
    <row r="113" spans="2:7" x14ac:dyDescent="0.2">
      <c r="B113" s="811">
        <v>32010405</v>
      </c>
      <c r="C113" s="378" t="s">
        <v>1508</v>
      </c>
      <c r="D113" s="740" t="s">
        <v>1654</v>
      </c>
      <c r="E113" s="551">
        <v>0</v>
      </c>
      <c r="F113" s="552">
        <v>23000000</v>
      </c>
      <c r="G113" s="552"/>
    </row>
    <row r="114" spans="2:7" hidden="1" x14ac:dyDescent="0.2">
      <c r="B114" s="811">
        <v>32010406</v>
      </c>
      <c r="C114" s="378" t="s">
        <v>1509</v>
      </c>
      <c r="D114" s="740" t="s">
        <v>1655</v>
      </c>
      <c r="E114" s="551"/>
      <c r="F114" s="552">
        <v>0</v>
      </c>
      <c r="G114" s="552"/>
    </row>
    <row r="115" spans="2:7" ht="15" thickBot="1" x14ac:dyDescent="0.25">
      <c r="B115" s="811">
        <v>32010407</v>
      </c>
      <c r="C115" s="378" t="s">
        <v>1510</v>
      </c>
      <c r="D115" s="740" t="s">
        <v>1656</v>
      </c>
      <c r="E115" s="551">
        <v>0</v>
      </c>
      <c r="F115" s="552">
        <v>2000000</v>
      </c>
      <c r="G115" s="552"/>
    </row>
    <row r="116" spans="2:7" ht="15" hidden="1" thickBot="1" x14ac:dyDescent="0.25">
      <c r="B116" s="811">
        <v>32010408</v>
      </c>
      <c r="C116" s="378" t="s">
        <v>1511</v>
      </c>
      <c r="D116" s="740" t="s">
        <v>1657</v>
      </c>
      <c r="E116" s="551"/>
      <c r="F116" s="552">
        <v>0</v>
      </c>
      <c r="G116" s="552"/>
    </row>
    <row r="117" spans="2:7" ht="15.75" thickBot="1" x14ac:dyDescent="0.3">
      <c r="B117" s="815"/>
      <c r="C117" s="385" t="s">
        <v>1512</v>
      </c>
      <c r="D117" s="741">
        <v>0</v>
      </c>
      <c r="E117" s="559">
        <f>SUM(E109:E116)</f>
        <v>0</v>
      </c>
      <c r="F117" s="559">
        <f>SUM(F109:F116)</f>
        <v>25000000</v>
      </c>
      <c r="G117" s="559">
        <f>SUM(G109:G116)</f>
        <v>0</v>
      </c>
    </row>
    <row r="118" spans="2:7" ht="15" x14ac:dyDescent="0.25">
      <c r="B118" s="818">
        <v>32010500</v>
      </c>
      <c r="C118" s="374" t="s">
        <v>118</v>
      </c>
      <c r="D118" s="742"/>
      <c r="E118" s="548"/>
      <c r="F118" s="549"/>
      <c r="G118" s="549"/>
    </row>
    <row r="119" spans="2:7" x14ac:dyDescent="0.2">
      <c r="B119" s="811">
        <v>32010501</v>
      </c>
      <c r="C119" s="378" t="s">
        <v>1513</v>
      </c>
      <c r="D119" s="740" t="s">
        <v>1658</v>
      </c>
      <c r="E119" s="551">
        <v>10000000</v>
      </c>
      <c r="F119" s="552">
        <v>500000</v>
      </c>
      <c r="G119" s="552"/>
    </row>
    <row r="120" spans="2:7" x14ac:dyDescent="0.2">
      <c r="B120" s="811">
        <v>32010502</v>
      </c>
      <c r="C120" s="378" t="s">
        <v>1514</v>
      </c>
      <c r="D120" s="740" t="s">
        <v>1659</v>
      </c>
      <c r="E120" s="551">
        <v>5000000</v>
      </c>
      <c r="F120" s="552">
        <v>1000000</v>
      </c>
      <c r="G120" s="552"/>
    </row>
    <row r="121" spans="2:7" x14ac:dyDescent="0.2">
      <c r="B121" s="811">
        <v>32010503</v>
      </c>
      <c r="C121" s="378" t="s">
        <v>1515</v>
      </c>
      <c r="D121" s="740" t="s">
        <v>1660</v>
      </c>
      <c r="E121" s="551">
        <v>1000000</v>
      </c>
      <c r="F121" s="552">
        <v>1000000</v>
      </c>
      <c r="G121" s="552"/>
    </row>
    <row r="122" spans="2:7" hidden="1" x14ac:dyDescent="0.2">
      <c r="B122" s="811">
        <v>32010504</v>
      </c>
      <c r="C122" s="378" t="s">
        <v>1516</v>
      </c>
      <c r="D122" s="740" t="s">
        <v>1661</v>
      </c>
      <c r="E122" s="551"/>
      <c r="F122" s="552">
        <v>0</v>
      </c>
      <c r="G122" s="552"/>
    </row>
    <row r="123" spans="2:7" x14ac:dyDescent="0.2">
      <c r="B123" s="811">
        <v>32010505</v>
      </c>
      <c r="C123" s="378" t="s">
        <v>1517</v>
      </c>
      <c r="D123" s="740" t="s">
        <v>1662</v>
      </c>
      <c r="E123" s="551">
        <v>10000000</v>
      </c>
      <c r="F123" s="552">
        <v>2000000</v>
      </c>
      <c r="G123" s="552"/>
    </row>
    <row r="124" spans="2:7" hidden="1" x14ac:dyDescent="0.2">
      <c r="B124" s="811">
        <v>32010506</v>
      </c>
      <c r="C124" s="378" t="s">
        <v>1518</v>
      </c>
      <c r="D124" s="740" t="s">
        <v>1663</v>
      </c>
      <c r="E124" s="551"/>
      <c r="F124" s="552">
        <v>0</v>
      </c>
      <c r="G124" s="552"/>
    </row>
    <row r="125" spans="2:7" hidden="1" x14ac:dyDescent="0.2">
      <c r="B125" s="811">
        <v>32010507</v>
      </c>
      <c r="C125" s="378" t="s">
        <v>1519</v>
      </c>
      <c r="D125" s="740" t="s">
        <v>1664</v>
      </c>
      <c r="E125" s="551"/>
      <c r="F125" s="552">
        <v>0</v>
      </c>
      <c r="G125" s="552"/>
    </row>
    <row r="126" spans="2:7" x14ac:dyDescent="0.2">
      <c r="B126" s="811">
        <v>32010508</v>
      </c>
      <c r="C126" s="378" t="s">
        <v>1520</v>
      </c>
      <c r="D126" s="740" t="s">
        <v>1665</v>
      </c>
      <c r="E126" s="551">
        <v>2000000</v>
      </c>
      <c r="F126" s="552">
        <v>1000000</v>
      </c>
      <c r="G126" s="552"/>
    </row>
    <row r="127" spans="2:7" ht="15" thickBot="1" x14ac:dyDescent="0.25">
      <c r="B127" s="811">
        <v>32010509</v>
      </c>
      <c r="C127" s="378" t="s">
        <v>1521</v>
      </c>
      <c r="D127" s="740" t="s">
        <v>1666</v>
      </c>
      <c r="E127" s="551">
        <v>2000000</v>
      </c>
      <c r="F127" s="552">
        <v>1000000</v>
      </c>
      <c r="G127" s="552"/>
    </row>
    <row r="128" spans="2:7" ht="15.75" thickBot="1" x14ac:dyDescent="0.3">
      <c r="B128" s="815"/>
      <c r="C128" s="385" t="s">
        <v>1522</v>
      </c>
      <c r="D128" s="741">
        <v>0</v>
      </c>
      <c r="E128" s="559">
        <f>SUM(E119:E127)</f>
        <v>30000000</v>
      </c>
      <c r="F128" s="559">
        <f>SUM(F119:F127)</f>
        <v>6500000</v>
      </c>
      <c r="G128" s="559">
        <f>SUM(G119:G127)</f>
        <v>0</v>
      </c>
    </row>
    <row r="129" spans="2:7" ht="15" hidden="1" x14ac:dyDescent="0.25">
      <c r="B129" s="818">
        <v>32010600</v>
      </c>
      <c r="C129" s="374" t="s">
        <v>120</v>
      </c>
      <c r="D129" s="742"/>
      <c r="E129" s="548"/>
      <c r="F129" s="549"/>
      <c r="G129" s="549"/>
    </row>
    <row r="130" spans="2:7" hidden="1" x14ac:dyDescent="0.2">
      <c r="B130" s="811">
        <v>32010601</v>
      </c>
      <c r="C130" s="378" t="s">
        <v>1523</v>
      </c>
      <c r="D130" s="740" t="s">
        <v>1667</v>
      </c>
      <c r="E130" s="551"/>
      <c r="F130" s="552">
        <v>0</v>
      </c>
      <c r="G130" s="552"/>
    </row>
    <row r="131" spans="2:7" hidden="1" x14ac:dyDescent="0.2">
      <c r="B131" s="811">
        <v>32010602</v>
      </c>
      <c r="C131" s="378" t="s">
        <v>1524</v>
      </c>
      <c r="D131" s="740" t="s">
        <v>1668</v>
      </c>
      <c r="E131" s="551"/>
      <c r="F131" s="552">
        <v>0</v>
      </c>
      <c r="G131" s="552"/>
    </row>
    <row r="132" spans="2:7" hidden="1" x14ac:dyDescent="0.2">
      <c r="B132" s="811">
        <v>32010603</v>
      </c>
      <c r="C132" s="378" t="s">
        <v>1525</v>
      </c>
      <c r="D132" s="740" t="s">
        <v>1669</v>
      </c>
      <c r="E132" s="551"/>
      <c r="F132" s="552">
        <v>0</v>
      </c>
      <c r="G132" s="552"/>
    </row>
    <row r="133" spans="2:7" hidden="1" x14ac:dyDescent="0.2">
      <c r="B133" s="811">
        <v>32010604</v>
      </c>
      <c r="C133" s="378" t="s">
        <v>1526</v>
      </c>
      <c r="D133" s="740" t="s">
        <v>1670</v>
      </c>
      <c r="E133" s="551"/>
      <c r="F133" s="552">
        <v>0</v>
      </c>
      <c r="G133" s="552"/>
    </row>
    <row r="134" spans="2:7" hidden="1" x14ac:dyDescent="0.2">
      <c r="B134" s="811">
        <v>32010605</v>
      </c>
      <c r="C134" s="378" t="s">
        <v>1527</v>
      </c>
      <c r="D134" s="740" t="s">
        <v>1671</v>
      </c>
      <c r="E134" s="551"/>
      <c r="F134" s="552">
        <v>0</v>
      </c>
      <c r="G134" s="552"/>
    </row>
    <row r="135" spans="2:7" hidden="1" x14ac:dyDescent="0.2">
      <c r="B135" s="811">
        <v>32010606</v>
      </c>
      <c r="C135" s="378" t="s">
        <v>1528</v>
      </c>
      <c r="D135" s="740" t="s">
        <v>1672</v>
      </c>
      <c r="E135" s="551"/>
      <c r="F135" s="552">
        <v>0</v>
      </c>
      <c r="G135" s="552"/>
    </row>
    <row r="136" spans="2:7" hidden="1" x14ac:dyDescent="0.2">
      <c r="B136" s="811">
        <v>32010607</v>
      </c>
      <c r="C136" s="378" t="s">
        <v>1529</v>
      </c>
      <c r="D136" s="740" t="s">
        <v>1673</v>
      </c>
      <c r="E136" s="551"/>
      <c r="F136" s="552">
        <v>0</v>
      </c>
      <c r="G136" s="552"/>
    </row>
    <row r="137" spans="2:7" hidden="1" x14ac:dyDescent="0.2">
      <c r="B137" s="811">
        <v>32010608</v>
      </c>
      <c r="C137" s="378" t="s">
        <v>1530</v>
      </c>
      <c r="D137" s="740" t="s">
        <v>1674</v>
      </c>
      <c r="E137" s="551"/>
      <c r="F137" s="552">
        <v>0</v>
      </c>
      <c r="G137" s="552"/>
    </row>
    <row r="138" spans="2:7" hidden="1" x14ac:dyDescent="0.2">
      <c r="B138" s="811">
        <v>32010609</v>
      </c>
      <c r="C138" s="378" t="s">
        <v>1531</v>
      </c>
      <c r="D138" s="740" t="s">
        <v>1675</v>
      </c>
      <c r="E138" s="551"/>
      <c r="F138" s="552">
        <v>0</v>
      </c>
      <c r="G138" s="552"/>
    </row>
    <row r="139" spans="2:7" hidden="1" x14ac:dyDescent="0.2">
      <c r="B139" s="811">
        <v>32010610</v>
      </c>
      <c r="C139" s="378" t="s">
        <v>1532</v>
      </c>
      <c r="D139" s="740" t="s">
        <v>1676</v>
      </c>
      <c r="E139" s="551"/>
      <c r="F139" s="552">
        <v>0</v>
      </c>
      <c r="G139" s="552"/>
    </row>
    <row r="140" spans="2:7" ht="15.75" hidden="1" thickBot="1" x14ac:dyDescent="0.3">
      <c r="B140" s="815"/>
      <c r="C140" s="385" t="s">
        <v>1533</v>
      </c>
      <c r="D140" s="741">
        <v>0</v>
      </c>
      <c r="E140" s="559">
        <f>SUM(E130:E139)</f>
        <v>0</v>
      </c>
      <c r="F140" s="559">
        <f>SUM(F130:F139)</f>
        <v>0</v>
      </c>
      <c r="G140" s="559"/>
    </row>
    <row r="141" spans="2:7" ht="15" hidden="1" x14ac:dyDescent="0.25">
      <c r="B141" s="818">
        <v>32010700</v>
      </c>
      <c r="C141" s="374" t="s">
        <v>122</v>
      </c>
      <c r="D141" s="742"/>
      <c r="E141" s="548"/>
      <c r="F141" s="549"/>
      <c r="G141" s="549"/>
    </row>
    <row r="142" spans="2:7" hidden="1" x14ac:dyDescent="0.2">
      <c r="B142" s="811">
        <v>32010701</v>
      </c>
      <c r="C142" s="378" t="s">
        <v>1534</v>
      </c>
      <c r="D142" s="740" t="s">
        <v>1677</v>
      </c>
      <c r="E142" s="551"/>
      <c r="F142" s="552">
        <v>0</v>
      </c>
      <c r="G142" s="552"/>
    </row>
    <row r="143" spans="2:7" ht="15.75" hidden="1" thickBot="1" x14ac:dyDescent="0.3">
      <c r="B143" s="815"/>
      <c r="C143" s="385" t="s">
        <v>1535</v>
      </c>
      <c r="D143" s="741">
        <v>0</v>
      </c>
      <c r="E143" s="559">
        <f>SUM(E142)</f>
        <v>0</v>
      </c>
      <c r="F143" s="559">
        <f>SUM(F142)</f>
        <v>0</v>
      </c>
      <c r="G143" s="559"/>
    </row>
    <row r="144" spans="2:7" ht="15" hidden="1" x14ac:dyDescent="0.25">
      <c r="B144" s="818">
        <v>32010800</v>
      </c>
      <c r="C144" s="374" t="s">
        <v>124</v>
      </c>
      <c r="D144" s="742"/>
      <c r="E144" s="548"/>
      <c r="F144" s="549"/>
      <c r="G144" s="549"/>
    </row>
    <row r="145" spans="2:7" hidden="1" x14ac:dyDescent="0.2">
      <c r="B145" s="811">
        <v>32010801</v>
      </c>
      <c r="C145" s="378" t="s">
        <v>1536</v>
      </c>
      <c r="D145" s="740" t="s">
        <v>1678</v>
      </c>
      <c r="E145" s="551"/>
      <c r="F145" s="552">
        <v>0</v>
      </c>
      <c r="G145" s="552"/>
    </row>
    <row r="146" spans="2:7" ht="15.75" hidden="1" thickBot="1" x14ac:dyDescent="0.3">
      <c r="B146" s="815"/>
      <c r="C146" s="385" t="s">
        <v>1537</v>
      </c>
      <c r="D146" s="741">
        <v>0</v>
      </c>
      <c r="E146" s="559">
        <f>SUM(E145)</f>
        <v>0</v>
      </c>
      <c r="F146" s="559">
        <f>SUM(F145)</f>
        <v>0</v>
      </c>
      <c r="G146" s="559"/>
    </row>
    <row r="147" spans="2:7" ht="15" hidden="1" x14ac:dyDescent="0.25">
      <c r="B147" s="818">
        <v>32010900</v>
      </c>
      <c r="C147" s="374" t="s">
        <v>126</v>
      </c>
      <c r="D147" s="742"/>
      <c r="E147" s="548"/>
      <c r="F147" s="549"/>
      <c r="G147" s="549"/>
    </row>
    <row r="148" spans="2:7" hidden="1" x14ac:dyDescent="0.2">
      <c r="B148" s="811">
        <v>32010901</v>
      </c>
      <c r="C148" s="378" t="s">
        <v>1538</v>
      </c>
      <c r="D148" s="740" t="s">
        <v>1679</v>
      </c>
      <c r="E148" s="551"/>
      <c r="F148" s="552">
        <v>0</v>
      </c>
      <c r="G148" s="552"/>
    </row>
    <row r="149" spans="2:7" hidden="1" x14ac:dyDescent="0.2">
      <c r="B149" s="811">
        <v>32010902</v>
      </c>
      <c r="C149" s="378" t="s">
        <v>1539</v>
      </c>
      <c r="D149" s="740" t="s">
        <v>1680</v>
      </c>
      <c r="E149" s="551"/>
      <c r="F149" s="552">
        <v>0</v>
      </c>
      <c r="G149" s="552"/>
    </row>
    <row r="150" spans="2:7" hidden="1" x14ac:dyDescent="0.2">
      <c r="B150" s="811">
        <v>32010903</v>
      </c>
      <c r="C150" s="378" t="s">
        <v>1540</v>
      </c>
      <c r="D150" s="740" t="s">
        <v>1681</v>
      </c>
      <c r="E150" s="551"/>
      <c r="F150" s="552">
        <v>0</v>
      </c>
      <c r="G150" s="552"/>
    </row>
    <row r="151" spans="2:7" hidden="1" x14ac:dyDescent="0.2">
      <c r="B151" s="811">
        <v>32010904</v>
      </c>
      <c r="C151" s="378" t="s">
        <v>1541</v>
      </c>
      <c r="D151" s="740" t="s">
        <v>1682</v>
      </c>
      <c r="E151" s="551"/>
      <c r="F151" s="552">
        <v>0</v>
      </c>
      <c r="G151" s="552"/>
    </row>
    <row r="152" spans="2:7" ht="15.75" hidden="1" thickBot="1" x14ac:dyDescent="0.3">
      <c r="B152" s="815"/>
      <c r="C152" s="385" t="s">
        <v>1542</v>
      </c>
      <c r="D152" s="741">
        <v>0</v>
      </c>
      <c r="E152" s="559">
        <f>SUM(E148:E151)</f>
        <v>0</v>
      </c>
      <c r="F152" s="559">
        <f>SUM(F148:F151)</f>
        <v>0</v>
      </c>
      <c r="G152" s="559"/>
    </row>
    <row r="153" spans="2:7" ht="15" hidden="1" x14ac:dyDescent="0.25">
      <c r="B153" s="818">
        <v>32011000</v>
      </c>
      <c r="C153" s="374" t="s">
        <v>128</v>
      </c>
      <c r="D153" s="742"/>
      <c r="E153" s="548"/>
      <c r="F153" s="549"/>
      <c r="G153" s="549"/>
    </row>
    <row r="154" spans="2:7" hidden="1" x14ac:dyDescent="0.2">
      <c r="B154" s="811">
        <v>32011001</v>
      </c>
      <c r="C154" s="378" t="s">
        <v>128</v>
      </c>
      <c r="D154" s="740" t="s">
        <v>1683</v>
      </c>
      <c r="E154" s="551"/>
      <c r="F154" s="552">
        <v>0</v>
      </c>
      <c r="G154" s="552"/>
    </row>
    <row r="155" spans="2:7" ht="15.75" hidden="1" thickBot="1" x14ac:dyDescent="0.3">
      <c r="B155" s="815"/>
      <c r="C155" s="385" t="s">
        <v>1543</v>
      </c>
      <c r="D155" s="741">
        <v>0</v>
      </c>
      <c r="E155" s="559">
        <f>SUM(E154)</f>
        <v>0</v>
      </c>
      <c r="F155" s="559">
        <f>SUM(F154)</f>
        <v>0</v>
      </c>
      <c r="G155" s="559"/>
    </row>
    <row r="156" spans="2:7" ht="15" hidden="1" x14ac:dyDescent="0.25">
      <c r="B156" s="818">
        <v>32020100</v>
      </c>
      <c r="C156" s="374" t="s">
        <v>130</v>
      </c>
      <c r="D156" s="742"/>
      <c r="E156" s="548"/>
      <c r="F156" s="549"/>
      <c r="G156" s="549"/>
    </row>
    <row r="157" spans="2:7" hidden="1" x14ac:dyDescent="0.2">
      <c r="B157" s="811">
        <v>32020101</v>
      </c>
      <c r="C157" s="378" t="s">
        <v>1544</v>
      </c>
      <c r="D157" s="740" t="s">
        <v>1684</v>
      </c>
      <c r="E157" s="551"/>
      <c r="F157" s="552">
        <v>0</v>
      </c>
      <c r="G157" s="552"/>
    </row>
    <row r="158" spans="2:7" hidden="1" x14ac:dyDescent="0.2">
      <c r="B158" s="811">
        <v>32020102</v>
      </c>
      <c r="C158" s="378" t="s">
        <v>1545</v>
      </c>
      <c r="D158" s="740" t="s">
        <v>1685</v>
      </c>
      <c r="E158" s="551"/>
      <c r="F158" s="552">
        <v>0</v>
      </c>
      <c r="G158" s="552"/>
    </row>
    <row r="159" spans="2:7" hidden="1" x14ac:dyDescent="0.2">
      <c r="B159" s="811">
        <v>32020103</v>
      </c>
      <c r="C159" s="378" t="s">
        <v>1479</v>
      </c>
      <c r="D159" s="740" t="s">
        <v>1686</v>
      </c>
      <c r="E159" s="551"/>
      <c r="F159" s="552">
        <v>0</v>
      </c>
      <c r="G159" s="552"/>
    </row>
    <row r="160" spans="2:7" hidden="1" x14ac:dyDescent="0.2">
      <c r="B160" s="811">
        <v>32020104</v>
      </c>
      <c r="C160" s="378" t="s">
        <v>1480</v>
      </c>
      <c r="D160" s="740" t="s">
        <v>1687</v>
      </c>
      <c r="E160" s="551"/>
      <c r="F160" s="552">
        <v>0</v>
      </c>
      <c r="G160" s="552"/>
    </row>
    <row r="161" spans="2:7" ht="15.75" hidden="1" thickBot="1" x14ac:dyDescent="0.3">
      <c r="B161" s="815"/>
      <c r="C161" s="385" t="s">
        <v>1546</v>
      </c>
      <c r="D161" s="741">
        <v>0</v>
      </c>
      <c r="E161" s="559">
        <f>SUM(E157:E160)</f>
        <v>0</v>
      </c>
      <c r="F161" s="559">
        <f>SUM(F157:F160)</f>
        <v>0</v>
      </c>
      <c r="G161" s="559"/>
    </row>
    <row r="162" spans="2:7" ht="15" x14ac:dyDescent="0.25">
      <c r="B162" s="818">
        <v>32030100</v>
      </c>
      <c r="C162" s="374" t="s">
        <v>132</v>
      </c>
      <c r="D162" s="742"/>
      <c r="E162" s="548"/>
      <c r="F162" s="549"/>
      <c r="G162" s="549"/>
    </row>
    <row r="163" spans="2:7" hidden="1" x14ac:dyDescent="0.2">
      <c r="B163" s="811">
        <v>32030101</v>
      </c>
      <c r="C163" s="378" t="s">
        <v>1547</v>
      </c>
      <c r="D163" s="740" t="s">
        <v>1688</v>
      </c>
      <c r="E163" s="551"/>
      <c r="F163" s="552">
        <v>0</v>
      </c>
      <c r="G163" s="552"/>
    </row>
    <row r="164" spans="2:7" hidden="1" x14ac:dyDescent="0.2">
      <c r="B164" s="811">
        <v>32030102</v>
      </c>
      <c r="C164" s="378" t="s">
        <v>1548</v>
      </c>
      <c r="D164" s="740" t="s">
        <v>1689</v>
      </c>
      <c r="E164" s="551"/>
      <c r="F164" s="552">
        <v>0</v>
      </c>
      <c r="G164" s="552"/>
    </row>
    <row r="165" spans="2:7" hidden="1" x14ac:dyDescent="0.2">
      <c r="B165" s="811">
        <v>32030103</v>
      </c>
      <c r="C165" s="378" t="s">
        <v>1549</v>
      </c>
      <c r="D165" s="740" t="s">
        <v>1690</v>
      </c>
      <c r="E165" s="551"/>
      <c r="F165" s="552">
        <v>0</v>
      </c>
      <c r="G165" s="552"/>
    </row>
    <row r="166" spans="2:7" hidden="1" x14ac:dyDescent="0.2">
      <c r="B166" s="811">
        <v>32030104</v>
      </c>
      <c r="C166" s="378" t="s">
        <v>1550</v>
      </c>
      <c r="D166" s="740" t="s">
        <v>1691</v>
      </c>
      <c r="E166" s="551"/>
      <c r="F166" s="552">
        <v>0</v>
      </c>
      <c r="G166" s="552"/>
    </row>
    <row r="167" spans="2:7" hidden="1" x14ac:dyDescent="0.2">
      <c r="B167" s="811">
        <v>32030105</v>
      </c>
      <c r="C167" s="378" t="s">
        <v>1551</v>
      </c>
      <c r="D167" s="740" t="s">
        <v>1692</v>
      </c>
      <c r="E167" s="551"/>
      <c r="F167" s="552">
        <v>0</v>
      </c>
      <c r="G167" s="552"/>
    </row>
    <row r="168" spans="2:7" ht="15" thickBot="1" x14ac:dyDescent="0.25">
      <c r="B168" s="811">
        <v>32030109</v>
      </c>
      <c r="C168" s="378" t="s">
        <v>1552</v>
      </c>
      <c r="D168" s="740" t="s">
        <v>1693</v>
      </c>
      <c r="E168" s="551">
        <v>63896520</v>
      </c>
      <c r="F168" s="552">
        <v>80000000</v>
      </c>
      <c r="G168" s="552"/>
    </row>
    <row r="169" spans="2:7" ht="15" hidden="1" thickBot="1" x14ac:dyDescent="0.25">
      <c r="B169" s="813">
        <v>32030110</v>
      </c>
      <c r="C169" s="383" t="s">
        <v>1553</v>
      </c>
      <c r="D169" s="740" t="s">
        <v>1694</v>
      </c>
      <c r="E169" s="551"/>
      <c r="F169" s="552">
        <v>0</v>
      </c>
      <c r="G169" s="552"/>
    </row>
    <row r="170" spans="2:7" ht="15.75" thickBot="1" x14ac:dyDescent="0.3">
      <c r="B170" s="815"/>
      <c r="C170" s="385" t="s">
        <v>1554</v>
      </c>
      <c r="D170" s="741"/>
      <c r="E170" s="559">
        <f>SUM(E163:E169)</f>
        <v>63896520</v>
      </c>
      <c r="F170" s="559">
        <f>SUM(F163:F169)</f>
        <v>80000000</v>
      </c>
      <c r="G170" s="559">
        <f>SUM(G163:G169)</f>
        <v>0</v>
      </c>
    </row>
    <row r="171" spans="2:7" ht="19.5" thickBot="1" x14ac:dyDescent="0.35">
      <c r="B171" s="398"/>
      <c r="C171" s="399" t="s">
        <v>1415</v>
      </c>
      <c r="D171" s="399"/>
      <c r="E171" s="571">
        <f>E170+E128+E117+E107+E100+E83</f>
        <v>109896520</v>
      </c>
      <c r="F171" s="571">
        <f>F170+F128+F117+F107+F100+F83</f>
        <v>250000000</v>
      </c>
      <c r="G171" s="571">
        <f>G170+G128+G117+G107+G100+G83</f>
        <v>0</v>
      </c>
    </row>
  </sheetData>
  <mergeCells count="5">
    <mergeCell ref="B1:F1"/>
    <mergeCell ref="B2:F2"/>
    <mergeCell ref="B4:F4"/>
    <mergeCell ref="B5:B6"/>
    <mergeCell ref="C5:C6"/>
  </mergeCells>
  <pageMargins left="0.98" right="0.3" top="0.37" bottom="0.36" header="0.17" footer="0.17"/>
  <pageSetup paperSize="9" scale="77" fitToHeight="0" orientation="portrait" r:id="rId1"/>
  <headerFooter>
    <oddFooter>&amp;C&amp;"Rockwell,Bold"&amp;14&amp;P</oddFooter>
  </headerFooter>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6" width="15.7109375" customWidth="1"/>
  </cols>
  <sheetData>
    <row r="1" spans="2:7" ht="31.5" x14ac:dyDescent="0.5">
      <c r="B1" s="1001" t="s">
        <v>0</v>
      </c>
      <c r="C1" s="1001"/>
      <c r="D1" s="1001"/>
      <c r="E1" s="1001"/>
      <c r="F1" s="1001"/>
    </row>
    <row r="2" spans="2:7" ht="36" x14ac:dyDescent="0.55000000000000004">
      <c r="B2" s="1002" t="s">
        <v>911</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51" x14ac:dyDescent="0.2">
      <c r="B5" s="991" t="s">
        <v>2</v>
      </c>
      <c r="C5" s="991" t="s">
        <v>3</v>
      </c>
      <c r="D5" s="422"/>
      <c r="E5" s="363" t="s">
        <v>530</v>
      </c>
      <c r="F5" s="364" t="s">
        <v>1703</v>
      </c>
      <c r="G5" s="364" t="s">
        <v>1718</v>
      </c>
    </row>
    <row r="6" spans="2:7" ht="15.75" thickBot="1" x14ac:dyDescent="0.3">
      <c r="B6" s="992"/>
      <c r="C6" s="992"/>
      <c r="D6" s="427"/>
      <c r="E6" s="366" t="s">
        <v>5</v>
      </c>
      <c r="F6" s="367" t="s">
        <v>5</v>
      </c>
      <c r="G6" s="367"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c r="F98" s="552">
        <v>0</v>
      </c>
      <c r="G98" s="552"/>
    </row>
    <row r="99" spans="2:7" hidden="1" x14ac:dyDescent="0.25">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idden="1"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idden="1" x14ac:dyDescent="0.25">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t="15.75" thickBot="1" x14ac:dyDescent="0.3">
      <c r="B113" s="811">
        <v>32010405</v>
      </c>
      <c r="C113" s="378" t="s">
        <v>1508</v>
      </c>
      <c r="D113" s="740" t="str">
        <f t="shared" si="15"/>
        <v>32010405 - MOTOR VEHICLES</v>
      </c>
      <c r="E113" s="744">
        <v>1000000</v>
      </c>
      <c r="F113" s="552">
        <v>5000000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1000000</v>
      </c>
      <c r="F117" s="559">
        <f>SUM(F109:F116)</f>
        <v>5000000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7">B119&amp;" - "&amp;C119</f>
        <v>32010501 - COMPUTERS/NETWORKING EQUIPMENT</v>
      </c>
      <c r="E119" s="551"/>
      <c r="F119" s="552">
        <v>2000000</v>
      </c>
      <c r="G119" s="552"/>
    </row>
    <row r="120" spans="2:7" x14ac:dyDescent="0.25">
      <c r="B120" s="811">
        <v>32010502</v>
      </c>
      <c r="C120" s="378" t="s">
        <v>1514</v>
      </c>
      <c r="D120" s="740" t="str">
        <f t="shared" si="17"/>
        <v>32010502 - PRINTERS</v>
      </c>
      <c r="E120" s="551"/>
      <c r="F120" s="552">
        <v>1000000</v>
      </c>
      <c r="G120" s="552"/>
    </row>
    <row r="121" spans="2:7" ht="15.75" thickBot="1" x14ac:dyDescent="0.3">
      <c r="B121" s="811">
        <v>32010503</v>
      </c>
      <c r="C121" s="378" t="s">
        <v>1515</v>
      </c>
      <c r="D121" s="740" t="str">
        <f t="shared" si="17"/>
        <v>32010503 - SCANNERS</v>
      </c>
      <c r="E121" s="551"/>
      <c r="F121" s="552">
        <v>1000000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0</v>
      </c>
      <c r="F128" s="559">
        <f>SUM(F119:F127)</f>
        <v>4000000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9">B130&amp;" - "&amp;C130</f>
        <v>32010601 - CHAIRS</v>
      </c>
      <c r="E130" s="551"/>
      <c r="F130" s="552">
        <v>2000000</v>
      </c>
      <c r="G130" s="552"/>
    </row>
    <row r="131" spans="2:7" x14ac:dyDescent="0.25">
      <c r="B131" s="811">
        <v>32010602</v>
      </c>
      <c r="C131" s="378" t="s">
        <v>1524</v>
      </c>
      <c r="D131" s="740" t="str">
        <f t="shared" si="19"/>
        <v>32010602 - TABLES</v>
      </c>
      <c r="E131" s="551"/>
      <c r="F131" s="552">
        <v>2000000</v>
      </c>
      <c r="G131" s="552"/>
    </row>
    <row r="132" spans="2:7" hidden="1" x14ac:dyDescent="0.25">
      <c r="B132" s="811">
        <v>32010603</v>
      </c>
      <c r="C132" s="378" t="s">
        <v>1525</v>
      </c>
      <c r="D132" s="740" t="str">
        <f t="shared" si="19"/>
        <v>32010603 - SAFES/FILE CABINETS/ CUPBOARDS</v>
      </c>
      <c r="E132" s="551"/>
      <c r="F132" s="552">
        <v>0</v>
      </c>
      <c r="G132" s="552"/>
    </row>
    <row r="133" spans="2:7" hidden="1" x14ac:dyDescent="0.25">
      <c r="B133" s="811">
        <v>32010604</v>
      </c>
      <c r="C133" s="378" t="s">
        <v>1526</v>
      </c>
      <c r="D133" s="740" t="str">
        <f t="shared" si="19"/>
        <v>32010604 - TELEVISION SETS</v>
      </c>
      <c r="E133" s="551"/>
      <c r="F133" s="552">
        <v>0</v>
      </c>
      <c r="G133" s="552"/>
    </row>
    <row r="134" spans="2:7" hidden="1" x14ac:dyDescent="0.25">
      <c r="B134" s="811">
        <v>32010605</v>
      </c>
      <c r="C134" s="378" t="s">
        <v>1527</v>
      </c>
      <c r="D134" s="740" t="str">
        <f t="shared" si="19"/>
        <v>32010605 - RADIO SETS</v>
      </c>
      <c r="E134" s="551"/>
      <c r="F134" s="552">
        <v>0</v>
      </c>
      <c r="G134" s="552"/>
    </row>
    <row r="135" spans="2:7" x14ac:dyDescent="0.25">
      <c r="B135" s="811">
        <v>32010606</v>
      </c>
      <c r="C135" s="378" t="s">
        <v>1528</v>
      </c>
      <c r="D135" s="740" t="str">
        <f t="shared" si="19"/>
        <v>32010606 - AIR -CONDITIONER</v>
      </c>
      <c r="E135" s="551"/>
      <c r="F135" s="552">
        <v>5000000</v>
      </c>
      <c r="G135" s="552"/>
    </row>
    <row r="136" spans="2:7" hidden="1" x14ac:dyDescent="0.25">
      <c r="B136" s="811">
        <v>32010607</v>
      </c>
      <c r="C136" s="378" t="s">
        <v>1529</v>
      </c>
      <c r="D136" s="740" t="str">
        <f t="shared" si="19"/>
        <v>32010607 - STOOLS</v>
      </c>
      <c r="E136" s="551"/>
      <c r="F136" s="552">
        <v>0</v>
      </c>
      <c r="G136" s="552"/>
    </row>
    <row r="137" spans="2:7" hidden="1" x14ac:dyDescent="0.25">
      <c r="B137" s="811">
        <v>32010608</v>
      </c>
      <c r="C137" s="378" t="s">
        <v>1530</v>
      </c>
      <c r="D137" s="740" t="str">
        <f t="shared" si="19"/>
        <v>32010608 - SHELVES</v>
      </c>
      <c r="E137" s="551"/>
      <c r="F137" s="552">
        <v>0</v>
      </c>
      <c r="G137" s="552"/>
    </row>
    <row r="138" spans="2:7" x14ac:dyDescent="0.25">
      <c r="B138" s="811">
        <v>32010609</v>
      </c>
      <c r="C138" s="378" t="s">
        <v>1531</v>
      </c>
      <c r="D138" s="740" t="str">
        <f t="shared" si="19"/>
        <v>32010609 - CEILING FANS</v>
      </c>
      <c r="E138" s="551"/>
      <c r="F138" s="552">
        <v>200000</v>
      </c>
      <c r="G138" s="552"/>
    </row>
    <row r="139" spans="2:7" ht="15.75" thickBot="1" x14ac:dyDescent="0.3">
      <c r="B139" s="811">
        <v>32010610</v>
      </c>
      <c r="C139" s="378" t="s">
        <v>1532</v>
      </c>
      <c r="D139" s="740" t="str">
        <f t="shared" si="19"/>
        <v>32010610 - REFRIDGERATOR</v>
      </c>
      <c r="E139" s="551"/>
      <c r="F139" s="552">
        <v>1500000</v>
      </c>
      <c r="G139" s="552"/>
    </row>
    <row r="140" spans="2:7" ht="15.75" thickBot="1" x14ac:dyDescent="0.3">
      <c r="B140" s="815"/>
      <c r="C140" s="385" t="s">
        <v>1533</v>
      </c>
      <c r="D140" s="741">
        <f t="shared" ref="D140" si="20">SUM(D130:D139)</f>
        <v>0</v>
      </c>
      <c r="E140" s="559">
        <f>SUM(E130:E139)</f>
        <v>0</v>
      </c>
      <c r="F140" s="559">
        <f>SUM(F130:F139)</f>
        <v>10700000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1000000</v>
      </c>
      <c r="F171" s="572">
        <f t="shared" si="27"/>
        <v>19700000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73" fitToHeight="0" orientation="portrait" r:id="rId1"/>
  <headerFooter>
    <oddFooter>&amp;C&amp;"Rockwell,Bold"&amp;14&amp;P</oddFooter>
  </headerFooter>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pageSetUpPr fitToPage="1"/>
  </sheetPr>
  <dimension ref="B1:G172"/>
  <sheetViews>
    <sheetView view="pageBreakPreview" zoomScale="84" zoomScaleSheetLayoutView="84" workbookViewId="0">
      <pane xSplit="5" ySplit="7" topLeftCell="F8"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55.85546875" customWidth="1"/>
    <col min="4" max="4" width="9.28515625" hidden="1" customWidth="1"/>
    <col min="5" max="6" width="15.7109375" customWidth="1"/>
  </cols>
  <sheetData>
    <row r="1" spans="2:7" ht="31.5" x14ac:dyDescent="0.5">
      <c r="B1" s="1001" t="s">
        <v>0</v>
      </c>
      <c r="C1" s="1001"/>
      <c r="D1" s="1001"/>
      <c r="E1" s="1001"/>
      <c r="F1" s="1001"/>
    </row>
    <row r="2" spans="2:7" ht="36" x14ac:dyDescent="0.55000000000000004">
      <c r="B2" s="1002" t="s">
        <v>913</v>
      </c>
      <c r="C2" s="1002"/>
      <c r="D2" s="1002"/>
      <c r="E2" s="1002"/>
      <c r="F2" s="1002"/>
    </row>
    <row r="3" spans="2:7" ht="5.0999999999999996" customHeight="1" x14ac:dyDescent="0.25">
      <c r="B3" s="734"/>
      <c r="C3" s="734"/>
      <c r="D3" s="734"/>
      <c r="E3" s="734"/>
      <c r="F3" s="734"/>
    </row>
    <row r="4" spans="2:7" s="421" customFormat="1" ht="27" thickBot="1" x14ac:dyDescent="0.45">
      <c r="B4" s="1017" t="s">
        <v>1571</v>
      </c>
      <c r="C4" s="1017"/>
      <c r="D4" s="1017"/>
      <c r="E4" s="1017"/>
      <c r="F4" s="1017"/>
    </row>
    <row r="5" spans="2:7" s="365" customFormat="1" ht="20.25" customHeight="1" x14ac:dyDescent="0.2">
      <c r="B5" s="991" t="s">
        <v>2</v>
      </c>
      <c r="C5" s="991" t="s">
        <v>3</v>
      </c>
      <c r="D5" s="422"/>
      <c r="E5" s="363" t="s">
        <v>530</v>
      </c>
      <c r="F5" s="364" t="s">
        <v>1703</v>
      </c>
      <c r="G5" s="364" t="s">
        <v>1718</v>
      </c>
    </row>
    <row r="6" spans="2:7" ht="15.75" thickBot="1" x14ac:dyDescent="0.3">
      <c r="B6" s="992"/>
      <c r="C6" s="992"/>
      <c r="D6" s="427"/>
      <c r="E6" s="366" t="s">
        <v>5</v>
      </c>
      <c r="F6" s="367" t="s">
        <v>5</v>
      </c>
      <c r="G6" s="367" t="s">
        <v>5</v>
      </c>
    </row>
    <row r="7" spans="2:7" ht="18.75" hidden="1"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x14ac:dyDescent="0.25">
      <c r="B51" s="818">
        <v>31060200</v>
      </c>
      <c r="C51" s="374" t="s">
        <v>98</v>
      </c>
      <c r="D51" s="742"/>
      <c r="E51" s="548"/>
      <c r="F51" s="549"/>
      <c r="G51" s="549"/>
    </row>
    <row r="52" spans="2:7" ht="15.75" thickBot="1" x14ac:dyDescent="0.3">
      <c r="B52" s="811">
        <v>31060201</v>
      </c>
      <c r="C52" s="378" t="s">
        <v>98</v>
      </c>
      <c r="D52" s="740" t="str">
        <f>B52&amp;" - "&amp;C52</f>
        <v>31060201 - ADMINISTRATIVE ADVANCES</v>
      </c>
      <c r="E52" s="551">
        <v>2354570</v>
      </c>
      <c r="F52" s="552">
        <v>2354570</v>
      </c>
      <c r="G52" s="552"/>
    </row>
    <row r="53" spans="2:7" ht="15.75" thickBot="1" x14ac:dyDescent="0.3">
      <c r="B53" s="815"/>
      <c r="C53" s="385" t="s">
        <v>1454</v>
      </c>
      <c r="D53" s="741">
        <f t="shared" ref="D53" si="4">SUM(D52)</f>
        <v>0</v>
      </c>
      <c r="E53" s="559">
        <f>SUM(E52)</f>
        <v>2354570</v>
      </c>
      <c r="F53" s="559">
        <f>SUM(F52)</f>
        <v>2354570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0">SUM(D79:D82)</f>
        <v>0</v>
      </c>
      <c r="E83" s="559">
        <f>SUM(E79:E82)</f>
        <v>0</v>
      </c>
      <c r="F83" s="559">
        <f>SUM(F79:F82)</f>
        <v>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1">B85&amp;" - "&amp;C85</f>
        <v>32010201 - RAILS</v>
      </c>
      <c r="E85" s="551"/>
      <c r="F85" s="552">
        <v>0</v>
      </c>
      <c r="G85" s="552"/>
    </row>
    <row r="86" spans="2:7" hidden="1" x14ac:dyDescent="0.25">
      <c r="B86" s="811">
        <v>32010202</v>
      </c>
      <c r="C86" s="378" t="s">
        <v>1483</v>
      </c>
      <c r="D86" s="740" t="str">
        <f t="shared" si="11"/>
        <v>32010202 - ROADS &amp; BRIDGES</v>
      </c>
      <c r="E86" s="551"/>
      <c r="F86" s="552">
        <v>0</v>
      </c>
      <c r="G86" s="552"/>
    </row>
    <row r="87" spans="2:7" hidden="1" x14ac:dyDescent="0.25">
      <c r="B87" s="811">
        <v>32010203</v>
      </c>
      <c r="C87" s="378" t="s">
        <v>1484</v>
      </c>
      <c r="D87" s="740" t="str">
        <f t="shared" si="11"/>
        <v>32010203 - AIRPORTS</v>
      </c>
      <c r="E87" s="551"/>
      <c r="F87" s="552">
        <v>0</v>
      </c>
      <c r="G87" s="552"/>
    </row>
    <row r="88" spans="2:7" hidden="1" x14ac:dyDescent="0.25">
      <c r="B88" s="811">
        <v>32010204</v>
      </c>
      <c r="C88" s="378" t="s">
        <v>1485</v>
      </c>
      <c r="D88" s="740" t="str">
        <f t="shared" si="11"/>
        <v>32010204 - HARBOURS/ SEA PORTS/JETTIES</v>
      </c>
      <c r="E88" s="551"/>
      <c r="F88" s="552">
        <v>0</v>
      </c>
      <c r="G88" s="552"/>
    </row>
    <row r="89" spans="2:7" hidden="1" x14ac:dyDescent="0.25">
      <c r="B89" s="811">
        <v>32010205</v>
      </c>
      <c r="C89" s="378" t="s">
        <v>1486</v>
      </c>
      <c r="D89" s="740" t="str">
        <f t="shared" si="11"/>
        <v>32010205 - ZOOS, PARKS &amp; RESERVES</v>
      </c>
      <c r="E89" s="551"/>
      <c r="F89" s="552">
        <v>0</v>
      </c>
      <c r="G89" s="552"/>
    </row>
    <row r="90" spans="2:7" hidden="1" x14ac:dyDescent="0.25">
      <c r="B90" s="811">
        <v>32010206</v>
      </c>
      <c r="C90" s="378" t="s">
        <v>1487</v>
      </c>
      <c r="D90" s="740" t="str">
        <f t="shared" si="11"/>
        <v>32010206 - SECURITY INSTALLATIONS/ EQUIPMENT</v>
      </c>
      <c r="E90" s="551"/>
      <c r="F90" s="552">
        <v>0</v>
      </c>
      <c r="G90" s="552"/>
    </row>
    <row r="91" spans="2:7" hidden="1" x14ac:dyDescent="0.25">
      <c r="B91" s="811">
        <v>32010207</v>
      </c>
      <c r="C91" s="378" t="s">
        <v>1488</v>
      </c>
      <c r="D91" s="740" t="str">
        <f t="shared" si="11"/>
        <v>32010207 - ELECTRICITY TRANSMISSION NETWORK</v>
      </c>
      <c r="E91" s="551"/>
      <c r="F91" s="552">
        <v>0</v>
      </c>
      <c r="G91" s="552"/>
    </row>
    <row r="92" spans="2:7" hidden="1" x14ac:dyDescent="0.25">
      <c r="B92" s="811">
        <v>32010208</v>
      </c>
      <c r="C92" s="378" t="s">
        <v>1489</v>
      </c>
      <c r="D92" s="740" t="str">
        <f t="shared" si="11"/>
        <v>32010208 - WATER DISTRIBUTION NETWORK</v>
      </c>
      <c r="E92" s="551"/>
      <c r="F92" s="552">
        <v>0</v>
      </c>
      <c r="G92" s="552"/>
    </row>
    <row r="93" spans="2:7" hidden="1" x14ac:dyDescent="0.25">
      <c r="B93" s="811">
        <v>32010209</v>
      </c>
      <c r="C93" s="378" t="s">
        <v>1490</v>
      </c>
      <c r="D93" s="740" t="str">
        <f t="shared" si="11"/>
        <v>32010209 - SEWAGE/ DRAINAGE NETWORK</v>
      </c>
      <c r="E93" s="551"/>
      <c r="F93" s="552">
        <v>0</v>
      </c>
      <c r="G93" s="552"/>
    </row>
    <row r="94" spans="2:7" hidden="1" x14ac:dyDescent="0.25">
      <c r="B94" s="811">
        <v>32010210</v>
      </c>
      <c r="C94" s="378" t="s">
        <v>1491</v>
      </c>
      <c r="D94" s="740" t="str">
        <f t="shared" si="11"/>
        <v>32010210 - DAMS</v>
      </c>
      <c r="E94" s="551"/>
      <c r="F94" s="552">
        <v>0</v>
      </c>
      <c r="G94" s="552"/>
    </row>
    <row r="95" spans="2:7" hidden="1" x14ac:dyDescent="0.25">
      <c r="B95" s="811">
        <v>32010211</v>
      </c>
      <c r="C95" s="378" t="s">
        <v>1492</v>
      </c>
      <c r="D95" s="740" t="str">
        <f t="shared" si="11"/>
        <v>32010211 - SPECIALISED RESEARCH EQUIPMENT (E.G. SATELLITE)</v>
      </c>
      <c r="E95" s="551"/>
      <c r="F95" s="552">
        <v>0</v>
      </c>
      <c r="G95" s="552"/>
    </row>
    <row r="96" spans="2:7" hidden="1" x14ac:dyDescent="0.25">
      <c r="B96" s="811">
        <v>32010212</v>
      </c>
      <c r="C96" s="378" t="s">
        <v>1493</v>
      </c>
      <c r="D96" s="740" t="str">
        <f t="shared" si="11"/>
        <v>32010212 - MONUMENTS</v>
      </c>
      <c r="E96" s="551"/>
      <c r="F96" s="552">
        <v>0</v>
      </c>
      <c r="G96" s="552"/>
    </row>
    <row r="97" spans="2:7" hidden="1" x14ac:dyDescent="0.25">
      <c r="B97" s="811">
        <v>32010213</v>
      </c>
      <c r="C97" s="378" t="s">
        <v>1494</v>
      </c>
      <c r="D97" s="740" t="str">
        <f t="shared" si="11"/>
        <v>32010213 - HERITAGE ASSETS</v>
      </c>
      <c r="E97" s="551"/>
      <c r="F97" s="552">
        <v>0</v>
      </c>
      <c r="G97" s="552"/>
    </row>
    <row r="98" spans="2:7" hidden="1" x14ac:dyDescent="0.25">
      <c r="B98" s="811">
        <v>32010214</v>
      </c>
      <c r="C98" s="378" t="s">
        <v>1495</v>
      </c>
      <c r="D98" s="740" t="str">
        <f t="shared" si="11"/>
        <v>32010214 - BOREHOLES &amp; OTHER WATER FACILITIES</v>
      </c>
      <c r="E98" s="551"/>
      <c r="F98" s="552">
        <v>0</v>
      </c>
      <c r="G98" s="552"/>
    </row>
    <row r="99" spans="2:7" hidden="1" x14ac:dyDescent="0.25">
      <c r="B99" s="811">
        <v>32010215</v>
      </c>
      <c r="C99" s="378" t="s">
        <v>1496</v>
      </c>
      <c r="D99" s="740" t="str">
        <f t="shared" si="11"/>
        <v>32010215 - WASTE DISPOSAL EQUIPMENT</v>
      </c>
      <c r="E99" s="551"/>
      <c r="F99" s="552">
        <v>0</v>
      </c>
      <c r="G99" s="552"/>
    </row>
    <row r="100" spans="2:7" ht="15.75" hidden="1" thickBot="1" x14ac:dyDescent="0.3">
      <c r="B100" s="815"/>
      <c r="C100" s="385" t="s">
        <v>1497</v>
      </c>
      <c r="D100" s="741">
        <f t="shared" ref="D100" si="12">SUM(D85:D99)</f>
        <v>0</v>
      </c>
      <c r="E100" s="559">
        <f>SUM(E85:E99)</f>
        <v>0</v>
      </c>
      <c r="F100" s="559">
        <f>SUM(F85:F99)</f>
        <v>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t="15.75" thickBot="1" x14ac:dyDescent="0.3">
      <c r="B106" s="811">
        <v>32010305</v>
      </c>
      <c r="C106" s="378" t="s">
        <v>1502</v>
      </c>
      <c r="D106" s="740" t="str">
        <f>B106&amp;" - "&amp;C106</f>
        <v>32010305 - POWER GENERATING SETS</v>
      </c>
      <c r="E106" s="551"/>
      <c r="F106" s="552">
        <v>500000</v>
      </c>
      <c r="G106" s="552"/>
    </row>
    <row r="107" spans="2:7" ht="15.75" thickBot="1" x14ac:dyDescent="0.3">
      <c r="B107" s="815"/>
      <c r="C107" s="385" t="s">
        <v>1503</v>
      </c>
      <c r="D107" s="741">
        <f t="shared" ref="D107" si="13">SUM(D102:D106)</f>
        <v>0</v>
      </c>
      <c r="E107" s="559">
        <f>SUM(E102:E106)</f>
        <v>0</v>
      </c>
      <c r="F107" s="559">
        <f>SUM(F102:F106)</f>
        <v>500000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4">B109&amp;" - "&amp;C109</f>
        <v>32010401 - SHIPS</v>
      </c>
      <c r="E109" s="551"/>
      <c r="F109" s="552">
        <v>0</v>
      </c>
      <c r="G109" s="552"/>
    </row>
    <row r="110" spans="2:7" hidden="1" x14ac:dyDescent="0.25">
      <c r="B110" s="811">
        <v>32010402</v>
      </c>
      <c r="C110" s="378" t="s">
        <v>1505</v>
      </c>
      <c r="D110" s="740" t="str">
        <f t="shared" si="14"/>
        <v>32010402 - AIR CRAFTS</v>
      </c>
      <c r="E110" s="551"/>
      <c r="F110" s="552">
        <v>0</v>
      </c>
      <c r="G110" s="552"/>
    </row>
    <row r="111" spans="2:7" hidden="1" x14ac:dyDescent="0.25">
      <c r="B111" s="811">
        <v>32010403</v>
      </c>
      <c r="C111" s="378" t="s">
        <v>1506</v>
      </c>
      <c r="D111" s="740" t="str">
        <f t="shared" si="14"/>
        <v>32010403 - TRAINS</v>
      </c>
      <c r="E111" s="551"/>
      <c r="F111" s="552">
        <v>0</v>
      </c>
      <c r="G111" s="552"/>
    </row>
    <row r="112" spans="2:7" hidden="1" x14ac:dyDescent="0.25">
      <c r="B112" s="811">
        <v>32010404</v>
      </c>
      <c r="C112" s="378" t="s">
        <v>1507</v>
      </c>
      <c r="D112" s="740" t="str">
        <f t="shared" si="14"/>
        <v>32010404 - BOATS</v>
      </c>
      <c r="E112" s="551"/>
      <c r="F112" s="552">
        <v>0</v>
      </c>
      <c r="G112" s="552"/>
    </row>
    <row r="113" spans="2:7" ht="15.75" thickBot="1" x14ac:dyDescent="0.3">
      <c r="B113" s="811">
        <v>32010405</v>
      </c>
      <c r="C113" s="378" t="s">
        <v>1508</v>
      </c>
      <c r="D113" s="740" t="str">
        <f t="shared" si="14"/>
        <v>32010405 - MOTOR VEHICLES</v>
      </c>
      <c r="E113" s="551"/>
      <c r="F113" s="552">
        <v>5000000</v>
      </c>
      <c r="G113" s="552"/>
    </row>
    <row r="114" spans="2:7" ht="15.75" hidden="1" thickBot="1" x14ac:dyDescent="0.3">
      <c r="B114" s="811">
        <v>32010406</v>
      </c>
      <c r="C114" s="378" t="s">
        <v>1509</v>
      </c>
      <c r="D114" s="740" t="str">
        <f t="shared" si="14"/>
        <v>32010406 - TRICYCLE</v>
      </c>
      <c r="E114" s="551"/>
      <c r="F114" s="552">
        <v>0</v>
      </c>
      <c r="G114" s="552"/>
    </row>
    <row r="115" spans="2:7" ht="15.75" hidden="1" thickBot="1" x14ac:dyDescent="0.3">
      <c r="B115" s="811">
        <v>32010407</v>
      </c>
      <c r="C115" s="378" t="s">
        <v>1510</v>
      </c>
      <c r="D115" s="740" t="str">
        <f t="shared" si="14"/>
        <v>32010407 - MOTOR CYCLES</v>
      </c>
      <c r="E115" s="551"/>
      <c r="F115" s="552">
        <v>0</v>
      </c>
      <c r="G115" s="552"/>
    </row>
    <row r="116" spans="2:7" ht="15.75" hidden="1" thickBot="1" x14ac:dyDescent="0.3">
      <c r="B116" s="811">
        <v>32010408</v>
      </c>
      <c r="C116" s="378" t="s">
        <v>1511</v>
      </c>
      <c r="D116" s="740" t="str">
        <f t="shared" si="14"/>
        <v>32010408 - BICYCLE</v>
      </c>
      <c r="E116" s="551"/>
      <c r="F116" s="552">
        <v>0</v>
      </c>
      <c r="G116" s="552"/>
    </row>
    <row r="117" spans="2:7" ht="15.75" thickBot="1" x14ac:dyDescent="0.3">
      <c r="B117" s="815"/>
      <c r="C117" s="385" t="s">
        <v>1512</v>
      </c>
      <c r="D117" s="741">
        <f t="shared" ref="D117" si="15">SUM(D109:D116)</f>
        <v>0</v>
      </c>
      <c r="E117" s="559">
        <f>SUM(E109:E116)</f>
        <v>0</v>
      </c>
      <c r="F117" s="559">
        <f>SUM(F109:F116)</f>
        <v>5000000</v>
      </c>
      <c r="G117" s="559">
        <f>SUM(G109:G116)</f>
        <v>0</v>
      </c>
    </row>
    <row r="118" spans="2:7" x14ac:dyDescent="0.25">
      <c r="B118" s="818">
        <v>32010500</v>
      </c>
      <c r="C118" s="374" t="s">
        <v>118</v>
      </c>
      <c r="D118" s="742"/>
      <c r="E118" s="548"/>
      <c r="F118" s="549"/>
      <c r="G118" s="549"/>
    </row>
    <row r="119" spans="2:7" hidden="1" x14ac:dyDescent="0.25">
      <c r="B119" s="811">
        <v>32010501</v>
      </c>
      <c r="C119" s="378" t="s">
        <v>1513</v>
      </c>
      <c r="D119" s="740" t="str">
        <f t="shared" ref="D119:D127" si="16">B119&amp;" - "&amp;C119</f>
        <v>32010501 - COMPUTERS/NETWORKING EQUIPMENT</v>
      </c>
      <c r="E119" s="551"/>
      <c r="F119" s="552">
        <v>0</v>
      </c>
      <c r="G119" s="552"/>
    </row>
    <row r="120" spans="2:7" hidden="1" x14ac:dyDescent="0.25">
      <c r="B120" s="811">
        <v>32010502</v>
      </c>
      <c r="C120" s="378" t="s">
        <v>1514</v>
      </c>
      <c r="D120" s="740" t="str">
        <f t="shared" si="16"/>
        <v>32010502 - PRINTERS</v>
      </c>
      <c r="E120" s="551"/>
      <c r="F120" s="552">
        <v>0</v>
      </c>
      <c r="G120" s="552"/>
    </row>
    <row r="121" spans="2:7" x14ac:dyDescent="0.25">
      <c r="B121" s="811">
        <v>32010503</v>
      </c>
      <c r="C121" s="378" t="s">
        <v>1515</v>
      </c>
      <c r="D121" s="740" t="str">
        <f t="shared" si="16"/>
        <v>32010503 - SCANNERS</v>
      </c>
      <c r="E121" s="551"/>
      <c r="F121" s="552">
        <v>120000</v>
      </c>
      <c r="G121" s="552"/>
    </row>
    <row r="122" spans="2:7" hidden="1" x14ac:dyDescent="0.25">
      <c r="B122" s="811">
        <v>32010504</v>
      </c>
      <c r="C122" s="378" t="s">
        <v>1516</v>
      </c>
      <c r="D122" s="740" t="str">
        <f t="shared" si="16"/>
        <v>32010504 - FAX MACHINE</v>
      </c>
      <c r="E122" s="551"/>
      <c r="F122" s="552">
        <v>0</v>
      </c>
      <c r="G122" s="552"/>
    </row>
    <row r="123" spans="2:7" ht="15.75" thickBot="1" x14ac:dyDescent="0.3">
      <c r="B123" s="811">
        <v>32010505</v>
      </c>
      <c r="C123" s="378" t="s">
        <v>1517</v>
      </c>
      <c r="D123" s="740" t="str">
        <f t="shared" si="16"/>
        <v>32010505 - PHOTOCOPIERS</v>
      </c>
      <c r="E123" s="551"/>
      <c r="F123" s="552">
        <v>450000</v>
      </c>
      <c r="G123" s="552"/>
    </row>
    <row r="124" spans="2:7" ht="15.75" hidden="1" thickBot="1" x14ac:dyDescent="0.3">
      <c r="B124" s="811">
        <v>32010506</v>
      </c>
      <c r="C124" s="378" t="s">
        <v>1518</v>
      </c>
      <c r="D124" s="740" t="str">
        <f t="shared" si="16"/>
        <v>32010506 - TYPE-WRITERS</v>
      </c>
      <c r="E124" s="551"/>
      <c r="F124" s="552">
        <v>0</v>
      </c>
      <c r="G124" s="552"/>
    </row>
    <row r="125" spans="2:7" ht="15.75" hidden="1" thickBot="1" x14ac:dyDescent="0.3">
      <c r="B125" s="811">
        <v>32010507</v>
      </c>
      <c r="C125" s="378" t="s">
        <v>1519</v>
      </c>
      <c r="D125" s="740" t="str">
        <f t="shared" si="16"/>
        <v>32010507 - SHREDDING MACHINES</v>
      </c>
      <c r="E125" s="551"/>
      <c r="F125" s="552">
        <v>0</v>
      </c>
      <c r="G125" s="552"/>
    </row>
    <row r="126" spans="2:7" ht="15.75" hidden="1" thickBot="1" x14ac:dyDescent="0.3">
      <c r="B126" s="811">
        <v>32010508</v>
      </c>
      <c r="C126" s="378" t="s">
        <v>1520</v>
      </c>
      <c r="D126" s="740" t="str">
        <f t="shared" si="16"/>
        <v>32010508 - PROJECTORS</v>
      </c>
      <c r="E126" s="551"/>
      <c r="F126" s="552">
        <v>0</v>
      </c>
      <c r="G126" s="552"/>
    </row>
    <row r="127" spans="2:7" ht="15.75" hidden="1" thickBot="1" x14ac:dyDescent="0.3">
      <c r="B127" s="811">
        <v>32010509</v>
      </c>
      <c r="C127" s="378" t="s">
        <v>1521</v>
      </c>
      <c r="D127" s="740" t="str">
        <f t="shared" si="16"/>
        <v>32010509 - BINDING EQUIPMENT</v>
      </c>
      <c r="E127" s="551"/>
      <c r="F127" s="552">
        <v>0</v>
      </c>
      <c r="G127" s="552"/>
    </row>
    <row r="128" spans="2:7" ht="15.75" thickBot="1" x14ac:dyDescent="0.3">
      <c r="B128" s="815"/>
      <c r="C128" s="385" t="s">
        <v>1522</v>
      </c>
      <c r="D128" s="741">
        <f t="shared" ref="D128" si="17">SUM(D119:D127)</f>
        <v>0</v>
      </c>
      <c r="E128" s="559">
        <f>SUM(E119:E127)</f>
        <v>0</v>
      </c>
      <c r="F128" s="559">
        <f>SUM(F119:F127)</f>
        <v>570000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8">B130&amp;" - "&amp;C130</f>
        <v>32010601 - CHAIRS</v>
      </c>
      <c r="E130" s="551"/>
      <c r="F130" s="552">
        <v>500000</v>
      </c>
      <c r="G130" s="552"/>
    </row>
    <row r="131" spans="2:7" x14ac:dyDescent="0.25">
      <c r="B131" s="811">
        <v>32010602</v>
      </c>
      <c r="C131" s="378" t="s">
        <v>1524</v>
      </c>
      <c r="D131" s="740" t="str">
        <f t="shared" si="18"/>
        <v>32010602 - TABLES</v>
      </c>
      <c r="E131" s="551"/>
      <c r="F131" s="552">
        <v>500000</v>
      </c>
      <c r="G131" s="552"/>
    </row>
    <row r="132" spans="2:7" hidden="1" x14ac:dyDescent="0.25">
      <c r="B132" s="811">
        <v>32010603</v>
      </c>
      <c r="C132" s="378" t="s">
        <v>1525</v>
      </c>
      <c r="D132" s="740" t="str">
        <f t="shared" si="18"/>
        <v>32010603 - SAFES/FILE CABINETS/ CUPBOARDS</v>
      </c>
      <c r="E132" s="551"/>
      <c r="F132" s="552">
        <v>0</v>
      </c>
      <c r="G132" s="552"/>
    </row>
    <row r="133" spans="2:7" hidden="1" x14ac:dyDescent="0.25">
      <c r="B133" s="811">
        <v>32010604</v>
      </c>
      <c r="C133" s="378" t="s">
        <v>1526</v>
      </c>
      <c r="D133" s="740" t="str">
        <f t="shared" si="18"/>
        <v>32010604 - TELEVISION SETS</v>
      </c>
      <c r="E133" s="551"/>
      <c r="F133" s="552">
        <v>0</v>
      </c>
      <c r="G133" s="552"/>
    </row>
    <row r="134" spans="2:7" hidden="1" x14ac:dyDescent="0.25">
      <c r="B134" s="811">
        <v>32010605</v>
      </c>
      <c r="C134" s="378" t="s">
        <v>1527</v>
      </c>
      <c r="D134" s="740" t="str">
        <f t="shared" si="18"/>
        <v>32010605 - RADIO SETS</v>
      </c>
      <c r="E134" s="551"/>
      <c r="F134" s="552">
        <v>0</v>
      </c>
      <c r="G134" s="552"/>
    </row>
    <row r="135" spans="2:7" ht="15.75" thickBot="1" x14ac:dyDescent="0.3">
      <c r="B135" s="811">
        <v>32010606</v>
      </c>
      <c r="C135" s="378" t="s">
        <v>1528</v>
      </c>
      <c r="D135" s="740" t="str">
        <f t="shared" si="18"/>
        <v>32010606 - AIR -CONDITIONER</v>
      </c>
      <c r="E135" s="551"/>
      <c r="F135" s="552">
        <v>170000</v>
      </c>
      <c r="G135" s="552"/>
    </row>
    <row r="136" spans="2:7" ht="15.75" hidden="1" thickBot="1" x14ac:dyDescent="0.3">
      <c r="B136" s="811">
        <v>32010607</v>
      </c>
      <c r="C136" s="378" t="s">
        <v>1529</v>
      </c>
      <c r="D136" s="740" t="str">
        <f t="shared" si="18"/>
        <v>32010607 - STOOLS</v>
      </c>
      <c r="E136" s="551"/>
      <c r="F136" s="552">
        <v>0</v>
      </c>
      <c r="G136" s="552"/>
    </row>
    <row r="137" spans="2:7" ht="15.75" hidden="1" thickBot="1" x14ac:dyDescent="0.3">
      <c r="B137" s="811">
        <v>32010608</v>
      </c>
      <c r="C137" s="378" t="s">
        <v>1530</v>
      </c>
      <c r="D137" s="740" t="str">
        <f t="shared" si="18"/>
        <v>32010608 - SHELVES</v>
      </c>
      <c r="E137" s="551"/>
      <c r="F137" s="552">
        <v>0</v>
      </c>
      <c r="G137" s="552"/>
    </row>
    <row r="138" spans="2:7" ht="15.75" hidden="1" thickBot="1" x14ac:dyDescent="0.3">
      <c r="B138" s="811">
        <v>32010609</v>
      </c>
      <c r="C138" s="378" t="s">
        <v>1531</v>
      </c>
      <c r="D138" s="740" t="str">
        <f t="shared" si="18"/>
        <v>32010609 - CEILING FANS</v>
      </c>
      <c r="E138" s="551"/>
      <c r="F138" s="552">
        <v>0</v>
      </c>
      <c r="G138" s="552"/>
    </row>
    <row r="139" spans="2:7" ht="15.75" hidden="1" thickBot="1" x14ac:dyDescent="0.3">
      <c r="B139" s="811">
        <v>32010610</v>
      </c>
      <c r="C139" s="378" t="s">
        <v>1532</v>
      </c>
      <c r="D139" s="740" t="str">
        <f t="shared" si="18"/>
        <v>32010610 - REFRIDGERATOR</v>
      </c>
      <c r="E139" s="551"/>
      <c r="F139" s="552">
        <v>0</v>
      </c>
      <c r="G139" s="552"/>
    </row>
    <row r="140" spans="2:7" ht="15.75" thickBot="1" x14ac:dyDescent="0.3">
      <c r="B140" s="815"/>
      <c r="C140" s="385" t="s">
        <v>1533</v>
      </c>
      <c r="D140" s="741">
        <f t="shared" ref="D140" si="19">SUM(D130:D139)</f>
        <v>0</v>
      </c>
      <c r="E140" s="559">
        <f>SUM(E130:E139)</f>
        <v>0</v>
      </c>
      <c r="F140" s="559">
        <f>SUM(F130:F139)</f>
        <v>1170000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0">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2">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5">B163&amp;" - "&amp;C163</f>
        <v>32030101 - GOODWILL (ACQUIRED)</v>
      </c>
      <c r="E163" s="551"/>
      <c r="F163" s="552">
        <v>0</v>
      </c>
      <c r="G163" s="552"/>
    </row>
    <row r="164" spans="2:7" ht="15.75" hidden="1" thickBot="1" x14ac:dyDescent="0.3">
      <c r="B164" s="811">
        <v>32030102</v>
      </c>
      <c r="C164" s="378" t="s">
        <v>1548</v>
      </c>
      <c r="D164" s="740" t="str">
        <f t="shared" si="25"/>
        <v>32030102 - PATENT RIGHT</v>
      </c>
      <c r="E164" s="551"/>
      <c r="F164" s="552">
        <v>0</v>
      </c>
      <c r="G164" s="552"/>
    </row>
    <row r="165" spans="2:7" ht="15.75" hidden="1" thickBot="1" x14ac:dyDescent="0.3">
      <c r="B165" s="811">
        <v>32030103</v>
      </c>
      <c r="C165" s="378" t="s">
        <v>1549</v>
      </c>
      <c r="D165" s="740" t="str">
        <f t="shared" si="25"/>
        <v>32030103 - COPYRIGHT</v>
      </c>
      <c r="E165" s="551"/>
      <c r="F165" s="552">
        <v>0</v>
      </c>
      <c r="G165" s="552"/>
    </row>
    <row r="166" spans="2:7" ht="15.75" hidden="1" thickBot="1" x14ac:dyDescent="0.3">
      <c r="B166" s="811">
        <v>32030104</v>
      </c>
      <c r="C166" s="378" t="s">
        <v>1550</v>
      </c>
      <c r="D166" s="740" t="str">
        <f t="shared" si="25"/>
        <v>32030104 - TRADE MARK</v>
      </c>
      <c r="E166" s="551"/>
      <c r="F166" s="552">
        <v>0</v>
      </c>
      <c r="G166" s="552"/>
    </row>
    <row r="167" spans="2:7" ht="15.75" hidden="1" thickBot="1" x14ac:dyDescent="0.3">
      <c r="B167" s="811">
        <v>32030105</v>
      </c>
      <c r="C167" s="378" t="s">
        <v>1551</v>
      </c>
      <c r="D167" s="740" t="str">
        <f t="shared" si="25"/>
        <v>32030105 - FRANCHISE</v>
      </c>
      <c r="E167" s="551"/>
      <c r="F167" s="552">
        <v>0</v>
      </c>
      <c r="G167" s="552"/>
    </row>
    <row r="168" spans="2:7" ht="15.75" hidden="1" thickBot="1" x14ac:dyDescent="0.3">
      <c r="B168" s="811">
        <v>32030109</v>
      </c>
      <c r="C168" s="378" t="s">
        <v>1552</v>
      </c>
      <c r="D168" s="740" t="str">
        <f t="shared" si="25"/>
        <v>32030109 - RESEARCH &amp; DEVELOPMENT</v>
      </c>
      <c r="E168" s="551"/>
      <c r="F168" s="552">
        <v>0</v>
      </c>
      <c r="G168" s="552"/>
    </row>
    <row r="169" spans="2:7" ht="15.75" hidden="1" thickBot="1" x14ac:dyDescent="0.3">
      <c r="B169" s="813">
        <v>32030110</v>
      </c>
      <c r="C169" s="383" t="s">
        <v>1553</v>
      </c>
      <c r="D169" s="740" t="str">
        <f t="shared" si="25"/>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2354570</v>
      </c>
      <c r="F171" s="572">
        <f t="shared" si="26"/>
        <v>9594570</v>
      </c>
      <c r="G171" s="572">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81" fitToHeight="0" orientation="portrait" r:id="rId1"/>
  <headerFooter>
    <oddFooter>&amp;C&amp;"Rockwell,Bold"&amp;14&amp;P</oddFooter>
  </headerFooter>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pageSetUpPr fitToPage="1"/>
  </sheetPr>
  <dimension ref="B1:G172"/>
  <sheetViews>
    <sheetView view="pageBreakPreview" zoomScale="84" zoomScaleSheetLayoutView="84" workbookViewId="0">
      <selection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6" width="15.7109375" customWidth="1"/>
  </cols>
  <sheetData>
    <row r="1" spans="2:7" ht="31.5" x14ac:dyDescent="0.5">
      <c r="B1" s="1001" t="s">
        <v>0</v>
      </c>
      <c r="C1" s="1001"/>
      <c r="D1" s="1001"/>
      <c r="E1" s="1001"/>
      <c r="F1" s="1001"/>
    </row>
    <row r="2" spans="2:7" ht="36" x14ac:dyDescent="0.55000000000000004">
      <c r="B2" s="1002" t="s">
        <v>914</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51" x14ac:dyDescent="0.2">
      <c r="B5" s="991" t="s">
        <v>2</v>
      </c>
      <c r="C5" s="991" t="s">
        <v>3</v>
      </c>
      <c r="D5" s="422"/>
      <c r="E5" s="363" t="s">
        <v>530</v>
      </c>
      <c r="F5" s="364" t="s">
        <v>1703</v>
      </c>
      <c r="G5" s="364" t="s">
        <v>1718</v>
      </c>
    </row>
    <row r="6" spans="2:7" ht="15.75" thickBot="1" x14ac:dyDescent="0.3">
      <c r="B6" s="992"/>
      <c r="C6" s="992"/>
      <c r="D6" s="427"/>
      <c r="E6" s="366" t="s">
        <v>5</v>
      </c>
      <c r="F6" s="367" t="s">
        <v>5</v>
      </c>
      <c r="G6" s="367"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x14ac:dyDescent="0.25">
      <c r="B18" s="811">
        <v>31050110</v>
      </c>
      <c r="C18" s="378" t="s">
        <v>1425</v>
      </c>
      <c r="D18" s="740" t="str">
        <f t="shared" si="0"/>
        <v>31050110 - PRINTED MATERIALS</v>
      </c>
      <c r="E18" s="551">
        <v>2354570</v>
      </c>
      <c r="F18" s="552">
        <v>3000000</v>
      </c>
      <c r="G18" s="552"/>
    </row>
    <row r="19" spans="2:7" hidden="1" x14ac:dyDescent="0.25">
      <c r="B19" s="811">
        <v>31050111</v>
      </c>
      <c r="C19" s="378" t="s">
        <v>1426</v>
      </c>
      <c r="D19" s="740" t="str">
        <f t="shared" si="0"/>
        <v>31050111 - BUILDING MATERIALS</v>
      </c>
      <c r="E19" s="551">
        <v>0</v>
      </c>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v>0</v>
      </c>
      <c r="F43" s="556">
        <v>0</v>
      </c>
      <c r="G43" s="556"/>
    </row>
    <row r="44" spans="2:7" ht="15.75" hidden="1" thickBot="1" x14ac:dyDescent="0.3">
      <c r="B44" s="815"/>
      <c r="C44" s="385" t="s">
        <v>1451</v>
      </c>
      <c r="D44" s="741">
        <f t="shared" ref="D44" si="1">SUM(D9:D43)</f>
        <v>0</v>
      </c>
      <c r="E44" s="559">
        <f>SUM(E9:E43)</f>
        <v>2354570</v>
      </c>
      <c r="F44" s="559">
        <f>SUM(F9:F43)</f>
        <v>3000000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0">SUM(D79:D82)</f>
        <v>0</v>
      </c>
      <c r="E83" s="559">
        <f>SUM(E79:E82)</f>
        <v>0</v>
      </c>
      <c r="F83" s="559">
        <f>SUM(F79:F82)</f>
        <v>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1">B85&amp;" - "&amp;C85</f>
        <v>32010201 - RAILS</v>
      </c>
      <c r="E85" s="551"/>
      <c r="F85" s="552">
        <v>0</v>
      </c>
      <c r="G85" s="552"/>
    </row>
    <row r="86" spans="2:7" hidden="1" x14ac:dyDescent="0.25">
      <c r="B86" s="811">
        <v>32010202</v>
      </c>
      <c r="C86" s="378" t="s">
        <v>1483</v>
      </c>
      <c r="D86" s="740" t="str">
        <f t="shared" si="11"/>
        <v>32010202 - ROADS &amp; BRIDGES</v>
      </c>
      <c r="E86" s="551"/>
      <c r="F86" s="552">
        <v>0</v>
      </c>
      <c r="G86" s="552"/>
    </row>
    <row r="87" spans="2:7" hidden="1" x14ac:dyDescent="0.25">
      <c r="B87" s="811">
        <v>32010203</v>
      </c>
      <c r="C87" s="378" t="s">
        <v>1484</v>
      </c>
      <c r="D87" s="740" t="str">
        <f t="shared" si="11"/>
        <v>32010203 - AIRPORTS</v>
      </c>
      <c r="E87" s="551"/>
      <c r="F87" s="552">
        <v>0</v>
      </c>
      <c r="G87" s="552"/>
    </row>
    <row r="88" spans="2:7" hidden="1" x14ac:dyDescent="0.25">
      <c r="B88" s="811">
        <v>32010204</v>
      </c>
      <c r="C88" s="378" t="s">
        <v>1485</v>
      </c>
      <c r="D88" s="740" t="str">
        <f t="shared" si="11"/>
        <v>32010204 - HARBOURS/ SEA PORTS/JETTIES</v>
      </c>
      <c r="E88" s="551"/>
      <c r="F88" s="552">
        <v>0</v>
      </c>
      <c r="G88" s="552"/>
    </row>
    <row r="89" spans="2:7" hidden="1" x14ac:dyDescent="0.25">
      <c r="B89" s="811">
        <v>32010205</v>
      </c>
      <c r="C89" s="378" t="s">
        <v>1486</v>
      </c>
      <c r="D89" s="740" t="str">
        <f t="shared" si="11"/>
        <v>32010205 - ZOOS, PARKS &amp; RESERVES</v>
      </c>
      <c r="E89" s="551"/>
      <c r="F89" s="552">
        <v>0</v>
      </c>
      <c r="G89" s="552"/>
    </row>
    <row r="90" spans="2:7" hidden="1" x14ac:dyDescent="0.25">
      <c r="B90" s="811">
        <v>32010206</v>
      </c>
      <c r="C90" s="378" t="s">
        <v>1487</v>
      </c>
      <c r="D90" s="740" t="str">
        <f t="shared" si="11"/>
        <v>32010206 - SECURITY INSTALLATIONS/ EQUIPMENT</v>
      </c>
      <c r="E90" s="551"/>
      <c r="F90" s="552">
        <v>0</v>
      </c>
      <c r="G90" s="552"/>
    </row>
    <row r="91" spans="2:7" hidden="1" x14ac:dyDescent="0.25">
      <c r="B91" s="811">
        <v>32010207</v>
      </c>
      <c r="C91" s="378" t="s">
        <v>1488</v>
      </c>
      <c r="D91" s="740" t="str">
        <f t="shared" si="11"/>
        <v>32010207 - ELECTRICITY TRANSMISSION NETWORK</v>
      </c>
      <c r="E91" s="551"/>
      <c r="F91" s="552">
        <v>0</v>
      </c>
      <c r="G91" s="552"/>
    </row>
    <row r="92" spans="2:7" hidden="1" x14ac:dyDescent="0.25">
      <c r="B92" s="811">
        <v>32010208</v>
      </c>
      <c r="C92" s="378" t="s">
        <v>1489</v>
      </c>
      <c r="D92" s="740" t="str">
        <f t="shared" si="11"/>
        <v>32010208 - WATER DISTRIBUTION NETWORK</v>
      </c>
      <c r="E92" s="551"/>
      <c r="F92" s="552">
        <v>0</v>
      </c>
      <c r="G92" s="552"/>
    </row>
    <row r="93" spans="2:7" hidden="1" x14ac:dyDescent="0.25">
      <c r="B93" s="811">
        <v>32010209</v>
      </c>
      <c r="C93" s="378" t="s">
        <v>1490</v>
      </c>
      <c r="D93" s="740" t="str">
        <f t="shared" si="11"/>
        <v>32010209 - SEWAGE/ DRAINAGE NETWORK</v>
      </c>
      <c r="E93" s="551"/>
      <c r="F93" s="552">
        <v>0</v>
      </c>
      <c r="G93" s="552"/>
    </row>
    <row r="94" spans="2:7" hidden="1" x14ac:dyDescent="0.25">
      <c r="B94" s="811">
        <v>32010210</v>
      </c>
      <c r="C94" s="378" t="s">
        <v>1491</v>
      </c>
      <c r="D94" s="740" t="str">
        <f t="shared" si="11"/>
        <v>32010210 - DAMS</v>
      </c>
      <c r="E94" s="551"/>
      <c r="F94" s="552">
        <v>0</v>
      </c>
      <c r="G94" s="552"/>
    </row>
    <row r="95" spans="2:7" hidden="1" x14ac:dyDescent="0.25">
      <c r="B95" s="811">
        <v>32010211</v>
      </c>
      <c r="C95" s="378" t="s">
        <v>1492</v>
      </c>
      <c r="D95" s="740" t="str">
        <f t="shared" si="11"/>
        <v>32010211 - SPECIALISED RESEARCH EQUIPMENT (E.G. SATELLITE)</v>
      </c>
      <c r="E95" s="551"/>
      <c r="F95" s="552">
        <v>0</v>
      </c>
      <c r="G95" s="552"/>
    </row>
    <row r="96" spans="2:7" hidden="1" x14ac:dyDescent="0.25">
      <c r="B96" s="811">
        <v>32010212</v>
      </c>
      <c r="C96" s="378" t="s">
        <v>1493</v>
      </c>
      <c r="D96" s="740" t="str">
        <f t="shared" si="11"/>
        <v>32010212 - MONUMENTS</v>
      </c>
      <c r="E96" s="551"/>
      <c r="F96" s="552">
        <v>0</v>
      </c>
      <c r="G96" s="552"/>
    </row>
    <row r="97" spans="2:7" hidden="1" x14ac:dyDescent="0.25">
      <c r="B97" s="811">
        <v>32010213</v>
      </c>
      <c r="C97" s="378" t="s">
        <v>1494</v>
      </c>
      <c r="D97" s="740" t="str">
        <f t="shared" si="11"/>
        <v>32010213 - HERITAGE ASSETS</v>
      </c>
      <c r="E97" s="551"/>
      <c r="F97" s="552">
        <v>0</v>
      </c>
      <c r="G97" s="552"/>
    </row>
    <row r="98" spans="2:7" hidden="1" x14ac:dyDescent="0.25">
      <c r="B98" s="811">
        <v>32010214</v>
      </c>
      <c r="C98" s="378" t="s">
        <v>1495</v>
      </c>
      <c r="D98" s="740" t="str">
        <f t="shared" si="11"/>
        <v>32010214 - BOREHOLES &amp; OTHER WATER FACILITIES</v>
      </c>
      <c r="E98" s="551"/>
      <c r="F98" s="552">
        <v>0</v>
      </c>
      <c r="G98" s="552"/>
    </row>
    <row r="99" spans="2:7" hidden="1" x14ac:dyDescent="0.25">
      <c r="B99" s="811">
        <v>32010215</v>
      </c>
      <c r="C99" s="378" t="s">
        <v>1496</v>
      </c>
      <c r="D99" s="740" t="str">
        <f t="shared" si="11"/>
        <v>32010215 - WASTE DISPOSAL EQUIPMENT</v>
      </c>
      <c r="E99" s="551"/>
      <c r="F99" s="552">
        <v>0</v>
      </c>
      <c r="G99" s="552"/>
    </row>
    <row r="100" spans="2:7" ht="15.75" hidden="1" thickBot="1" x14ac:dyDescent="0.3">
      <c r="B100" s="815"/>
      <c r="C100" s="385" t="s">
        <v>1497</v>
      </c>
      <c r="D100" s="741">
        <f t="shared" ref="D100" si="12">SUM(D85:D99)</f>
        <v>0</v>
      </c>
      <c r="E100" s="559">
        <f>SUM(E85:E99)</f>
        <v>0</v>
      </c>
      <c r="F100" s="559">
        <f>SUM(F85:F99)</f>
        <v>0</v>
      </c>
      <c r="G100" s="559"/>
    </row>
    <row r="101" spans="2:7" hidden="1"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idden="1" x14ac:dyDescent="0.25">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3">SUM(D102:D106)</f>
        <v>0</v>
      </c>
      <c r="E107" s="559">
        <f>SUM(E102:E106)</f>
        <v>0</v>
      </c>
      <c r="F107" s="559">
        <f>SUM(F102:F106)</f>
        <v>0</v>
      </c>
      <c r="G107" s="559"/>
    </row>
    <row r="108" spans="2:7" hidden="1" x14ac:dyDescent="0.25">
      <c r="B108" s="818">
        <v>32010400</v>
      </c>
      <c r="C108" s="374" t="s">
        <v>116</v>
      </c>
      <c r="D108" s="742"/>
      <c r="E108" s="548"/>
      <c r="F108" s="549"/>
      <c r="G108" s="549"/>
    </row>
    <row r="109" spans="2:7" hidden="1" x14ac:dyDescent="0.25">
      <c r="B109" s="811">
        <v>32010401</v>
      </c>
      <c r="C109" s="378" t="s">
        <v>1504</v>
      </c>
      <c r="D109" s="740" t="str">
        <f t="shared" ref="D109:D116" si="14">B109&amp;" - "&amp;C109</f>
        <v>32010401 - SHIPS</v>
      </c>
      <c r="E109" s="551"/>
      <c r="F109" s="552">
        <v>0</v>
      </c>
      <c r="G109" s="552"/>
    </row>
    <row r="110" spans="2:7" hidden="1" x14ac:dyDescent="0.25">
      <c r="B110" s="811">
        <v>32010402</v>
      </c>
      <c r="C110" s="378" t="s">
        <v>1505</v>
      </c>
      <c r="D110" s="740" t="str">
        <f t="shared" si="14"/>
        <v>32010402 - AIR CRAFTS</v>
      </c>
      <c r="E110" s="551"/>
      <c r="F110" s="552">
        <v>0</v>
      </c>
      <c r="G110" s="552"/>
    </row>
    <row r="111" spans="2:7" hidden="1" x14ac:dyDescent="0.25">
      <c r="B111" s="811">
        <v>32010403</v>
      </c>
      <c r="C111" s="378" t="s">
        <v>1506</v>
      </c>
      <c r="D111" s="740" t="str">
        <f t="shared" si="14"/>
        <v>32010403 - TRAINS</v>
      </c>
      <c r="E111" s="551"/>
      <c r="F111" s="552">
        <v>0</v>
      </c>
      <c r="G111" s="552"/>
    </row>
    <row r="112" spans="2:7" hidden="1" x14ac:dyDescent="0.25">
      <c r="B112" s="811">
        <v>32010404</v>
      </c>
      <c r="C112" s="378" t="s">
        <v>1507</v>
      </c>
      <c r="D112" s="740" t="str">
        <f t="shared" si="14"/>
        <v>32010404 - BOATS</v>
      </c>
      <c r="E112" s="551"/>
      <c r="F112" s="552">
        <v>0</v>
      </c>
      <c r="G112" s="552"/>
    </row>
    <row r="113" spans="2:7" ht="15.75" thickBot="1" x14ac:dyDescent="0.3">
      <c r="B113" s="811">
        <v>32010405</v>
      </c>
      <c r="C113" s="378" t="s">
        <v>1508</v>
      </c>
      <c r="D113" s="740" t="str">
        <f t="shared" si="14"/>
        <v>32010405 - MOTOR VEHICLES</v>
      </c>
      <c r="E113" s="551">
        <v>5000000</v>
      </c>
      <c r="F113" s="552">
        <v>5000000</v>
      </c>
      <c r="G113" s="552"/>
    </row>
    <row r="114" spans="2:7" ht="15.75" hidden="1" thickBot="1" x14ac:dyDescent="0.3">
      <c r="B114" s="811">
        <v>32010406</v>
      </c>
      <c r="C114" s="378" t="s">
        <v>1509</v>
      </c>
      <c r="D114" s="740" t="str">
        <f t="shared" si="14"/>
        <v>32010406 - TRICYCLE</v>
      </c>
      <c r="E114" s="551">
        <v>0</v>
      </c>
      <c r="F114" s="552">
        <v>0</v>
      </c>
      <c r="G114" s="552"/>
    </row>
    <row r="115" spans="2:7" ht="15.75" hidden="1" thickBot="1" x14ac:dyDescent="0.3">
      <c r="B115" s="811">
        <v>32010407</v>
      </c>
      <c r="C115" s="378" t="s">
        <v>1510</v>
      </c>
      <c r="D115" s="740" t="str">
        <f t="shared" si="14"/>
        <v>32010407 - MOTOR CYCLES</v>
      </c>
      <c r="E115" s="551">
        <v>0</v>
      </c>
      <c r="F115" s="552">
        <v>0</v>
      </c>
      <c r="G115" s="552"/>
    </row>
    <row r="116" spans="2:7" ht="15.75" hidden="1" thickBot="1" x14ac:dyDescent="0.3">
      <c r="B116" s="811">
        <v>32010408</v>
      </c>
      <c r="C116" s="378" t="s">
        <v>1511</v>
      </c>
      <c r="D116" s="740" t="str">
        <f t="shared" si="14"/>
        <v>32010408 - BICYCLE</v>
      </c>
      <c r="E116" s="551">
        <v>0</v>
      </c>
      <c r="F116" s="552">
        <v>0</v>
      </c>
      <c r="G116" s="552"/>
    </row>
    <row r="117" spans="2:7" ht="15.75" thickBot="1" x14ac:dyDescent="0.3">
      <c r="B117" s="815"/>
      <c r="C117" s="385" t="s">
        <v>1512</v>
      </c>
      <c r="D117" s="741">
        <f t="shared" ref="D117" si="15">SUM(D109:D116)</f>
        <v>0</v>
      </c>
      <c r="E117" s="559">
        <f>SUM(E109:E116)</f>
        <v>5000000</v>
      </c>
      <c r="F117" s="559">
        <f>SUM(F109:F116)</f>
        <v>5000000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6">B119&amp;" - "&amp;C119</f>
        <v>32010501 - COMPUTERS/NETWORKING EQUIPMENT</v>
      </c>
      <c r="E119" s="551">
        <v>0</v>
      </c>
      <c r="F119" s="552">
        <v>500000</v>
      </c>
      <c r="G119" s="552"/>
    </row>
    <row r="120" spans="2:7" hidden="1" x14ac:dyDescent="0.25">
      <c r="B120" s="811">
        <v>32010502</v>
      </c>
      <c r="C120" s="378" t="s">
        <v>1514</v>
      </c>
      <c r="D120" s="740" t="str">
        <f t="shared" si="16"/>
        <v>32010502 - PRINTERS</v>
      </c>
      <c r="E120" s="551"/>
      <c r="F120" s="552">
        <v>0</v>
      </c>
      <c r="G120" s="552"/>
    </row>
    <row r="121" spans="2:7" hidden="1" x14ac:dyDescent="0.25">
      <c r="B121" s="811">
        <v>32010503</v>
      </c>
      <c r="C121" s="378" t="s">
        <v>1515</v>
      </c>
      <c r="D121" s="740" t="str">
        <f t="shared" si="16"/>
        <v>32010503 - SCANNERS</v>
      </c>
      <c r="E121" s="551"/>
      <c r="F121" s="552">
        <v>0</v>
      </c>
      <c r="G121" s="552"/>
    </row>
    <row r="122" spans="2:7" x14ac:dyDescent="0.25">
      <c r="B122" s="811">
        <v>32010504</v>
      </c>
      <c r="C122" s="378" t="s">
        <v>1516</v>
      </c>
      <c r="D122" s="740" t="str">
        <f t="shared" si="16"/>
        <v>32010504 - FAX MACHINE</v>
      </c>
      <c r="E122" s="551">
        <v>0</v>
      </c>
      <c r="F122" s="552">
        <v>0</v>
      </c>
      <c r="G122" s="552"/>
    </row>
    <row r="123" spans="2:7" x14ac:dyDescent="0.25">
      <c r="B123" s="811">
        <v>32010505</v>
      </c>
      <c r="C123" s="378" t="s">
        <v>1517</v>
      </c>
      <c r="D123" s="740" t="str">
        <f t="shared" si="16"/>
        <v>32010505 - PHOTOCOPIERS</v>
      </c>
      <c r="E123" s="551">
        <v>0</v>
      </c>
      <c r="F123" s="552">
        <v>2000000</v>
      </c>
      <c r="G123" s="552"/>
    </row>
    <row r="124" spans="2:7" hidden="1" x14ac:dyDescent="0.25">
      <c r="B124" s="811">
        <v>32010506</v>
      </c>
      <c r="C124" s="378" t="s">
        <v>1518</v>
      </c>
      <c r="D124" s="740" t="str">
        <f t="shared" si="16"/>
        <v>32010506 - TYPE-WRITERS</v>
      </c>
      <c r="E124" s="551">
        <v>0</v>
      </c>
      <c r="F124" s="552">
        <v>0</v>
      </c>
      <c r="G124" s="552"/>
    </row>
    <row r="125" spans="2:7" hidden="1" x14ac:dyDescent="0.25">
      <c r="B125" s="811">
        <v>32010507</v>
      </c>
      <c r="C125" s="378" t="s">
        <v>1519</v>
      </c>
      <c r="D125" s="740" t="str">
        <f t="shared" si="16"/>
        <v>32010507 - SHREDDING MACHINES</v>
      </c>
      <c r="E125" s="551">
        <v>0</v>
      </c>
      <c r="F125" s="552">
        <v>0</v>
      </c>
      <c r="G125" s="552"/>
    </row>
    <row r="126" spans="2:7" x14ac:dyDescent="0.25">
      <c r="B126" s="811">
        <v>32010508</v>
      </c>
      <c r="C126" s="378" t="s">
        <v>1520</v>
      </c>
      <c r="D126" s="740" t="str">
        <f t="shared" si="16"/>
        <v>32010508 - PROJECTORS</v>
      </c>
      <c r="E126" s="551">
        <v>0</v>
      </c>
      <c r="F126" s="552">
        <v>500000</v>
      </c>
      <c r="G126" s="552"/>
    </row>
    <row r="127" spans="2:7" ht="15.75" thickBot="1" x14ac:dyDescent="0.3">
      <c r="B127" s="811">
        <v>32010509</v>
      </c>
      <c r="C127" s="378" t="s">
        <v>1521</v>
      </c>
      <c r="D127" s="740" t="str">
        <f t="shared" si="16"/>
        <v>32010509 - BINDING EQUIPMENT</v>
      </c>
      <c r="E127" s="551">
        <v>0</v>
      </c>
      <c r="F127" s="552">
        <v>0</v>
      </c>
      <c r="G127" s="552"/>
    </row>
    <row r="128" spans="2:7" ht="15.75" thickBot="1" x14ac:dyDescent="0.3">
      <c r="B128" s="815"/>
      <c r="C128" s="385" t="s">
        <v>1522</v>
      </c>
      <c r="D128" s="741">
        <f t="shared" ref="D128" si="17">SUM(D119:D127)</f>
        <v>0</v>
      </c>
      <c r="E128" s="559">
        <f>SUM(E119:E127)</f>
        <v>0</v>
      </c>
      <c r="F128" s="559">
        <f>SUM(F119:F127)</f>
        <v>3000000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8">B130&amp;" - "&amp;C130</f>
        <v>32010601 - CHAIRS</v>
      </c>
      <c r="E130" s="551">
        <v>0</v>
      </c>
      <c r="F130" s="552">
        <v>2000000</v>
      </c>
      <c r="G130" s="552"/>
    </row>
    <row r="131" spans="2:7" x14ac:dyDescent="0.25">
      <c r="B131" s="811">
        <v>32010602</v>
      </c>
      <c r="C131" s="378" t="s">
        <v>1524</v>
      </c>
      <c r="D131" s="740" t="str">
        <f t="shared" si="18"/>
        <v>32010602 - TABLES</v>
      </c>
      <c r="E131" s="551">
        <v>0</v>
      </c>
      <c r="F131" s="552">
        <v>0</v>
      </c>
      <c r="G131" s="552"/>
    </row>
    <row r="132" spans="2:7" hidden="1" x14ac:dyDescent="0.25">
      <c r="B132" s="811">
        <v>32010603</v>
      </c>
      <c r="C132" s="378" t="s">
        <v>1525</v>
      </c>
      <c r="D132" s="740" t="str">
        <f t="shared" si="18"/>
        <v>32010603 - SAFES/FILE CABINETS/ CUPBOARDS</v>
      </c>
      <c r="E132" s="551"/>
      <c r="F132" s="552">
        <v>0</v>
      </c>
      <c r="G132" s="552"/>
    </row>
    <row r="133" spans="2:7" hidden="1" x14ac:dyDescent="0.25">
      <c r="B133" s="811">
        <v>32010604</v>
      </c>
      <c r="C133" s="378" t="s">
        <v>1526</v>
      </c>
      <c r="D133" s="740" t="str">
        <f t="shared" si="18"/>
        <v>32010604 - TELEVISION SETS</v>
      </c>
      <c r="E133" s="551"/>
      <c r="F133" s="552">
        <v>0</v>
      </c>
      <c r="G133" s="552"/>
    </row>
    <row r="134" spans="2:7" hidden="1" x14ac:dyDescent="0.25">
      <c r="B134" s="811">
        <v>32010605</v>
      </c>
      <c r="C134" s="378" t="s">
        <v>1527</v>
      </c>
      <c r="D134" s="740" t="str">
        <f t="shared" si="18"/>
        <v>32010605 - RADIO SETS</v>
      </c>
      <c r="E134" s="551"/>
      <c r="F134" s="552">
        <v>0</v>
      </c>
      <c r="G134" s="552"/>
    </row>
    <row r="135" spans="2:7" hidden="1" x14ac:dyDescent="0.25">
      <c r="B135" s="811">
        <v>32010606</v>
      </c>
      <c r="C135" s="378" t="s">
        <v>1528</v>
      </c>
      <c r="D135" s="740" t="str">
        <f t="shared" si="18"/>
        <v>32010606 - AIR -CONDITIONER</v>
      </c>
      <c r="E135" s="551"/>
      <c r="F135" s="552">
        <v>0</v>
      </c>
      <c r="G135" s="552"/>
    </row>
    <row r="136" spans="2:7" hidden="1" x14ac:dyDescent="0.25">
      <c r="B136" s="811">
        <v>32010607</v>
      </c>
      <c r="C136" s="378" t="s">
        <v>1529</v>
      </c>
      <c r="D136" s="740" t="str">
        <f t="shared" si="18"/>
        <v>32010607 - STOOLS</v>
      </c>
      <c r="E136" s="551"/>
      <c r="F136" s="552">
        <v>0</v>
      </c>
      <c r="G136" s="552"/>
    </row>
    <row r="137" spans="2:7" hidden="1" x14ac:dyDescent="0.25">
      <c r="B137" s="811">
        <v>32010608</v>
      </c>
      <c r="C137" s="378" t="s">
        <v>1530</v>
      </c>
      <c r="D137" s="740" t="str">
        <f t="shared" si="18"/>
        <v>32010608 - SHELVES</v>
      </c>
      <c r="E137" s="551"/>
      <c r="F137" s="552">
        <v>0</v>
      </c>
      <c r="G137" s="552"/>
    </row>
    <row r="138" spans="2:7" hidden="1" x14ac:dyDescent="0.25">
      <c r="B138" s="811">
        <v>32010609</v>
      </c>
      <c r="C138" s="378" t="s">
        <v>1531</v>
      </c>
      <c r="D138" s="740" t="str">
        <f t="shared" si="18"/>
        <v>32010609 - CEILING FANS</v>
      </c>
      <c r="E138" s="551"/>
      <c r="F138" s="552">
        <v>0</v>
      </c>
      <c r="G138" s="552"/>
    </row>
    <row r="139" spans="2:7" ht="15.75" thickBot="1" x14ac:dyDescent="0.3">
      <c r="B139" s="811">
        <v>32010610</v>
      </c>
      <c r="C139" s="378" t="s">
        <v>1532</v>
      </c>
      <c r="D139" s="740" t="str">
        <f t="shared" si="18"/>
        <v>32010610 - REFRIDGERATOR</v>
      </c>
      <c r="E139" s="551">
        <v>0</v>
      </c>
      <c r="F139" s="552">
        <v>0</v>
      </c>
      <c r="G139" s="552"/>
    </row>
    <row r="140" spans="2:7" ht="15.75" thickBot="1" x14ac:dyDescent="0.3">
      <c r="B140" s="815"/>
      <c r="C140" s="385" t="s">
        <v>1533</v>
      </c>
      <c r="D140" s="741">
        <f t="shared" ref="D140" si="19">SUM(D130:D139)</f>
        <v>0</v>
      </c>
      <c r="E140" s="559">
        <f>SUM(E130:E139)</f>
        <v>0</v>
      </c>
      <c r="F140" s="559">
        <f>SUM(F130:F139)</f>
        <v>2000000</v>
      </c>
      <c r="G140" s="559"/>
    </row>
    <row r="141" spans="2:7" x14ac:dyDescent="0.25">
      <c r="B141" s="818">
        <v>32010700</v>
      </c>
      <c r="C141" s="374" t="s">
        <v>122</v>
      </c>
      <c r="D141" s="742"/>
      <c r="E141" s="548"/>
      <c r="F141" s="549"/>
      <c r="G141" s="549"/>
    </row>
    <row r="142" spans="2:7" ht="15.75" thickBot="1" x14ac:dyDescent="0.3">
      <c r="B142" s="811">
        <v>32010701</v>
      </c>
      <c r="C142" s="378" t="s">
        <v>1534</v>
      </c>
      <c r="D142" s="740" t="str">
        <f>B142&amp;" - "&amp;C142</f>
        <v>32010701 - SERVICE CONCESSION ASSETS (PPP)</v>
      </c>
      <c r="E142" s="551">
        <v>0</v>
      </c>
      <c r="F142" s="552">
        <v>0</v>
      </c>
      <c r="G142" s="552"/>
    </row>
    <row r="143" spans="2:7" ht="15.75" thickBot="1" x14ac:dyDescent="0.3">
      <c r="B143" s="815"/>
      <c r="C143" s="385" t="s">
        <v>1535</v>
      </c>
      <c r="D143" s="741">
        <f t="shared" ref="D143" si="20">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2">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5">B163&amp;" - "&amp;C163</f>
        <v>32030101 - GOODWILL (ACQUIRED)</v>
      </c>
      <c r="E163" s="551"/>
      <c r="F163" s="552">
        <v>0</v>
      </c>
      <c r="G163" s="552"/>
    </row>
    <row r="164" spans="2:7" ht="15.75" hidden="1" thickBot="1" x14ac:dyDescent="0.3">
      <c r="B164" s="811">
        <v>32030102</v>
      </c>
      <c r="C164" s="378" t="s">
        <v>1548</v>
      </c>
      <c r="D164" s="740" t="str">
        <f t="shared" si="25"/>
        <v>32030102 - PATENT RIGHT</v>
      </c>
      <c r="E164" s="551"/>
      <c r="F164" s="552">
        <v>0</v>
      </c>
      <c r="G164" s="552"/>
    </row>
    <row r="165" spans="2:7" ht="15.75" hidden="1" thickBot="1" x14ac:dyDescent="0.3">
      <c r="B165" s="811">
        <v>32030103</v>
      </c>
      <c r="C165" s="378" t="s">
        <v>1549</v>
      </c>
      <c r="D165" s="740" t="str">
        <f t="shared" si="25"/>
        <v>32030103 - COPYRIGHT</v>
      </c>
      <c r="E165" s="551"/>
      <c r="F165" s="552">
        <v>0</v>
      </c>
      <c r="G165" s="552"/>
    </row>
    <row r="166" spans="2:7" ht="15.75" hidden="1" thickBot="1" x14ac:dyDescent="0.3">
      <c r="B166" s="811">
        <v>32030104</v>
      </c>
      <c r="C166" s="378" t="s">
        <v>1550</v>
      </c>
      <c r="D166" s="740" t="str">
        <f t="shared" si="25"/>
        <v>32030104 - TRADE MARK</v>
      </c>
      <c r="E166" s="551"/>
      <c r="F166" s="552">
        <v>0</v>
      </c>
      <c r="G166" s="552"/>
    </row>
    <row r="167" spans="2:7" ht="15.75" hidden="1" thickBot="1" x14ac:dyDescent="0.3">
      <c r="B167" s="811">
        <v>32030105</v>
      </c>
      <c r="C167" s="378" t="s">
        <v>1551</v>
      </c>
      <c r="D167" s="740" t="str">
        <f t="shared" si="25"/>
        <v>32030105 - FRANCHISE</v>
      </c>
      <c r="E167" s="551"/>
      <c r="F167" s="552">
        <v>0</v>
      </c>
      <c r="G167" s="552"/>
    </row>
    <row r="168" spans="2:7" ht="15.75" hidden="1" thickBot="1" x14ac:dyDescent="0.3">
      <c r="B168" s="811">
        <v>32030109</v>
      </c>
      <c r="C168" s="378" t="s">
        <v>1552</v>
      </c>
      <c r="D168" s="740" t="str">
        <f t="shared" si="25"/>
        <v>32030109 - RESEARCH &amp; DEVELOPMENT</v>
      </c>
      <c r="E168" s="551"/>
      <c r="F168" s="552">
        <v>0</v>
      </c>
      <c r="G168" s="552"/>
    </row>
    <row r="169" spans="2:7" ht="15.75" hidden="1" thickBot="1" x14ac:dyDescent="0.3">
      <c r="B169" s="813">
        <v>32030110</v>
      </c>
      <c r="C169" s="383" t="s">
        <v>1553</v>
      </c>
      <c r="D169" s="740" t="str">
        <f t="shared" si="25"/>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7354570</v>
      </c>
      <c r="F171" s="572">
        <f t="shared" si="26"/>
        <v>13000000</v>
      </c>
      <c r="G171" s="572">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73" fitToHeight="0" orientation="portrait" r:id="rId1"/>
  <headerFooter>
    <oddFooter>&amp;C&amp;"Rockwell,Bold"&amp;14&amp;P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5" width="21.85546875" hidden="1" customWidth="1"/>
    <col min="6" max="6" width="19" hidden="1" customWidth="1"/>
    <col min="7" max="8" width="21.42578125" customWidth="1"/>
    <col min="9" max="9" width="34.42578125" hidden="1" customWidth="1"/>
    <col min="10" max="10" width="35.140625" hidden="1" customWidth="1"/>
    <col min="11" max="11" width="35.28515625" hidden="1" customWidth="1"/>
    <col min="12" max="12" width="34.28515625" hidden="1" customWidth="1"/>
    <col min="49" max="49" width="13" customWidth="1"/>
    <col min="50" max="50" width="16.140625" customWidth="1"/>
    <col min="51" max="51" width="96.5703125" bestFit="1" customWidth="1"/>
    <col min="52" max="53" width="17.28515625" bestFit="1" customWidth="1"/>
    <col min="54" max="54" width="20.28515625" bestFit="1" customWidth="1"/>
    <col min="55" max="55" width="23.85546875" bestFit="1" customWidth="1"/>
    <col min="56" max="56" width="26" bestFit="1" customWidth="1"/>
    <col min="57" max="57" width="18.7109375" bestFit="1" customWidth="1"/>
    <col min="58" max="58" width="10.7109375" bestFit="1" customWidth="1"/>
  </cols>
  <sheetData>
    <row r="1" spans="1:12" s="137" customFormat="1" ht="27" customHeight="1" x14ac:dyDescent="0.5">
      <c r="B1" s="1001" t="s">
        <v>0</v>
      </c>
      <c r="C1" s="1001"/>
      <c r="D1" s="1001"/>
      <c r="E1" s="1001"/>
      <c r="F1" s="1001"/>
      <c r="G1" s="1001"/>
      <c r="H1" s="1001"/>
      <c r="I1" s="1001"/>
      <c r="J1" s="1001"/>
      <c r="K1" s="1001"/>
      <c r="L1" s="1001"/>
    </row>
    <row r="2" spans="1:12" s="344" customFormat="1" ht="36" x14ac:dyDescent="0.55000000000000004">
      <c r="B2" s="1002" t="s">
        <v>919</v>
      </c>
      <c r="C2" s="1002"/>
      <c r="D2" s="1002"/>
      <c r="E2" s="1002"/>
      <c r="F2" s="1002"/>
      <c r="G2" s="1002"/>
      <c r="H2" s="1002"/>
      <c r="I2" s="1002"/>
      <c r="J2" s="1002"/>
      <c r="K2" s="1002"/>
      <c r="L2" s="1002"/>
    </row>
    <row r="3" spans="1:12" s="137" customFormat="1" x14ac:dyDescent="0.25">
      <c r="B3" s="989"/>
      <c r="C3" s="989"/>
      <c r="D3" s="989"/>
      <c r="E3" s="989"/>
      <c r="F3" s="989"/>
      <c r="G3" s="989"/>
      <c r="H3" s="989"/>
      <c r="I3" s="989"/>
      <c r="J3" s="989"/>
      <c r="K3" s="989"/>
      <c r="L3" s="989"/>
    </row>
    <row r="4" spans="1:12" ht="27" thickBot="1" x14ac:dyDescent="0.45">
      <c r="A4" s="486"/>
      <c r="B4" s="1003" t="s">
        <v>737</v>
      </c>
      <c r="C4" s="1003"/>
      <c r="D4" s="1003"/>
      <c r="E4" s="1003"/>
      <c r="F4" s="1003"/>
      <c r="G4" s="1003"/>
      <c r="H4" s="1003"/>
      <c r="I4" s="1005"/>
      <c r="J4" s="1005"/>
      <c r="K4" s="1005"/>
      <c r="L4" s="1005"/>
    </row>
    <row r="5" spans="1:12" ht="25.5" x14ac:dyDescent="0.25">
      <c r="A5" s="486"/>
      <c r="B5" s="991" t="s">
        <v>2</v>
      </c>
      <c r="C5" s="991" t="s">
        <v>3</v>
      </c>
      <c r="D5" s="422"/>
      <c r="E5" s="423" t="s">
        <v>909</v>
      </c>
      <c r="F5" s="424" t="s">
        <v>909</v>
      </c>
      <c r="G5" s="487" t="s">
        <v>530</v>
      </c>
      <c r="H5" s="488" t="s">
        <v>1703</v>
      </c>
      <c r="I5" s="487" t="s">
        <v>920</v>
      </c>
      <c r="J5" s="489" t="s">
        <v>921</v>
      </c>
      <c r="K5" s="489" t="s">
        <v>922</v>
      </c>
      <c r="L5" s="488" t="s">
        <v>923</v>
      </c>
    </row>
    <row r="6" spans="1:12" ht="15.75" customHeight="1" thickBot="1" x14ac:dyDescent="0.3">
      <c r="A6" s="486"/>
      <c r="B6" s="992"/>
      <c r="C6" s="992"/>
      <c r="D6" s="427"/>
      <c r="E6" s="428" t="s">
        <v>5</v>
      </c>
      <c r="F6" s="429" t="s">
        <v>5</v>
      </c>
      <c r="G6" s="490" t="s">
        <v>5</v>
      </c>
      <c r="H6" s="491" t="s">
        <v>5</v>
      </c>
      <c r="I6" s="490" t="s">
        <v>5</v>
      </c>
      <c r="J6" s="492" t="s">
        <v>5</v>
      </c>
      <c r="K6" s="492" t="s">
        <v>5</v>
      </c>
      <c r="L6" s="491" t="s">
        <v>5</v>
      </c>
    </row>
    <row r="7" spans="1:12" s="493" customFormat="1" ht="18.75" x14ac:dyDescent="0.3">
      <c r="B7" s="432">
        <v>10000000</v>
      </c>
      <c r="C7" s="433" t="s">
        <v>398</v>
      </c>
      <c r="D7" s="434"/>
      <c r="E7" s="435"/>
      <c r="F7" s="436"/>
      <c r="G7" s="494"/>
      <c r="H7" s="495"/>
      <c r="I7" s="494"/>
      <c r="J7" s="496"/>
      <c r="K7" s="496"/>
      <c r="L7" s="495"/>
    </row>
    <row r="8" spans="1:12" s="493" customFormat="1" ht="15" hidden="1" customHeight="1" x14ac:dyDescent="0.25">
      <c r="B8" s="373">
        <v>11000000</v>
      </c>
      <c r="C8" s="374" t="s">
        <v>531</v>
      </c>
      <c r="D8" s="374"/>
      <c r="E8" s="497"/>
      <c r="F8" s="498"/>
      <c r="G8" s="499"/>
      <c r="H8" s="500"/>
      <c r="I8" s="499"/>
      <c r="J8" s="501"/>
      <c r="K8" s="501"/>
      <c r="L8" s="500"/>
    </row>
    <row r="9" spans="1:12" s="493" customFormat="1" hidden="1" x14ac:dyDescent="0.25">
      <c r="B9" s="373">
        <v>11010000</v>
      </c>
      <c r="C9" s="374" t="s">
        <v>531</v>
      </c>
      <c r="D9" s="374"/>
      <c r="E9" s="497"/>
      <c r="F9" s="498"/>
      <c r="G9" s="499"/>
      <c r="H9" s="500"/>
      <c r="I9" s="499"/>
      <c r="J9" s="501"/>
      <c r="K9" s="501"/>
      <c r="L9" s="500"/>
    </row>
    <row r="10" spans="1:12" ht="15" hidden="1" customHeight="1" x14ac:dyDescent="0.25">
      <c r="A10" s="502"/>
      <c r="B10" s="373">
        <v>11010100</v>
      </c>
      <c r="C10" s="374" t="s">
        <v>6</v>
      </c>
      <c r="D10" s="374"/>
      <c r="E10" s="497"/>
      <c r="F10" s="498"/>
      <c r="G10" s="499"/>
      <c r="H10" s="500"/>
      <c r="I10" s="499"/>
      <c r="J10" s="501"/>
      <c r="K10" s="501"/>
      <c r="L10" s="500"/>
    </row>
    <row r="11" spans="1:12" hidden="1" x14ac:dyDescent="0.25">
      <c r="A11" s="502"/>
      <c r="B11" s="377">
        <v>11010101</v>
      </c>
      <c r="C11" s="378" t="s">
        <v>532</v>
      </c>
      <c r="D11" s="378" t="s">
        <v>739</v>
      </c>
      <c r="E11" s="503"/>
      <c r="F11" s="504"/>
      <c r="G11" s="505"/>
      <c r="H11" s="506"/>
      <c r="I11" s="507"/>
      <c r="J11" s="508"/>
      <c r="K11" s="508"/>
      <c r="L11" s="506">
        <v>0</v>
      </c>
    </row>
    <row r="12" spans="1:12" ht="15" hidden="1" customHeight="1" x14ac:dyDescent="0.25">
      <c r="A12" s="502"/>
      <c r="B12" s="373">
        <v>11010200</v>
      </c>
      <c r="C12" s="374" t="s">
        <v>31</v>
      </c>
      <c r="D12" s="374"/>
      <c r="E12" s="497"/>
      <c r="F12" s="498"/>
      <c r="G12" s="499"/>
      <c r="H12" s="500"/>
      <c r="I12" s="499"/>
      <c r="J12" s="501"/>
      <c r="K12" s="501"/>
      <c r="L12" s="500"/>
    </row>
    <row r="13" spans="1:12" hidden="1" x14ac:dyDescent="0.25">
      <c r="A13" s="502"/>
      <c r="B13" s="377">
        <v>11010201</v>
      </c>
      <c r="C13" s="378" t="s">
        <v>526</v>
      </c>
      <c r="D13" s="378" t="s">
        <v>740</v>
      </c>
      <c r="E13" s="503"/>
      <c r="F13" s="504"/>
      <c r="G13" s="505"/>
      <c r="H13" s="506"/>
      <c r="I13" s="507"/>
      <c r="J13" s="508"/>
      <c r="K13" s="508"/>
      <c r="L13" s="506">
        <v>0</v>
      </c>
    </row>
    <row r="14" spans="1:12" s="493" customFormat="1" ht="15" hidden="1" customHeight="1" x14ac:dyDescent="0.25">
      <c r="A14" s="509"/>
      <c r="B14" s="373">
        <v>11010300</v>
      </c>
      <c r="C14" s="374" t="s">
        <v>32</v>
      </c>
      <c r="D14" s="374"/>
      <c r="E14" s="497"/>
      <c r="F14" s="498"/>
      <c r="G14" s="499"/>
      <c r="H14" s="500"/>
      <c r="I14" s="499"/>
      <c r="J14" s="501"/>
      <c r="K14" s="501"/>
      <c r="L14" s="500"/>
    </row>
    <row r="15" spans="1:12" s="493" customFormat="1" hidden="1" x14ac:dyDescent="0.2">
      <c r="A15" s="509"/>
      <c r="B15" s="377">
        <v>11010301</v>
      </c>
      <c r="C15" s="378" t="s">
        <v>527</v>
      </c>
      <c r="D15" s="378" t="s">
        <v>741</v>
      </c>
      <c r="E15" s="503"/>
      <c r="F15" s="504"/>
      <c r="G15" s="505"/>
      <c r="H15" s="506"/>
      <c r="I15" s="507"/>
      <c r="J15" s="508"/>
      <c r="K15" s="508"/>
      <c r="L15" s="506">
        <v>0</v>
      </c>
    </row>
    <row r="16" spans="1:12" ht="15" hidden="1" customHeight="1" x14ac:dyDescent="0.25">
      <c r="A16" s="502"/>
      <c r="B16" s="373">
        <v>11010400</v>
      </c>
      <c r="C16" s="374" t="s">
        <v>7</v>
      </c>
      <c r="D16" s="374"/>
      <c r="E16" s="497"/>
      <c r="F16" s="498"/>
      <c r="G16" s="499"/>
      <c r="H16" s="500"/>
      <c r="I16" s="499"/>
      <c r="J16" s="501"/>
      <c r="K16" s="501"/>
      <c r="L16" s="500"/>
    </row>
    <row r="17" spans="1:12" hidden="1" x14ac:dyDescent="0.25">
      <c r="A17" s="502"/>
      <c r="B17" s="382">
        <v>11010401</v>
      </c>
      <c r="C17" s="383" t="s">
        <v>7</v>
      </c>
      <c r="D17" s="383" t="s">
        <v>742</v>
      </c>
      <c r="E17" s="510"/>
      <c r="F17" s="511"/>
      <c r="G17" s="512"/>
      <c r="H17" s="513"/>
      <c r="I17" s="514"/>
      <c r="J17" s="515"/>
      <c r="K17" s="515"/>
      <c r="L17" s="513">
        <v>0</v>
      </c>
    </row>
    <row r="18" spans="1:12" ht="15.75" hidden="1" customHeight="1" thickBot="1" x14ac:dyDescent="0.3">
      <c r="A18" s="502"/>
      <c r="B18" s="384"/>
      <c r="C18" s="385" t="s">
        <v>533</v>
      </c>
      <c r="D18" s="385"/>
      <c r="E18" s="516"/>
      <c r="F18" s="517"/>
      <c r="G18" s="518">
        <v>0</v>
      </c>
      <c r="H18" s="519">
        <v>0</v>
      </c>
      <c r="I18" s="518">
        <v>0</v>
      </c>
      <c r="J18" s="520">
        <v>0</v>
      </c>
      <c r="K18" s="520">
        <v>0</v>
      </c>
      <c r="L18" s="519">
        <v>0</v>
      </c>
    </row>
    <row r="19" spans="1:12" x14ac:dyDescent="0.25">
      <c r="A19" s="502"/>
      <c r="B19" s="368">
        <v>12000000</v>
      </c>
      <c r="C19" s="369" t="s">
        <v>33</v>
      </c>
      <c r="D19" s="369"/>
      <c r="E19" s="521"/>
      <c r="F19" s="522"/>
      <c r="G19" s="523"/>
      <c r="H19" s="524"/>
      <c r="I19" s="523"/>
      <c r="J19" s="525"/>
      <c r="K19" s="525"/>
      <c r="L19" s="524"/>
    </row>
    <row r="20" spans="1:12" ht="15.75" hidden="1" customHeight="1" x14ac:dyDescent="0.25">
      <c r="A20" s="502"/>
      <c r="B20" s="373">
        <v>12010000</v>
      </c>
      <c r="C20" s="374" t="s">
        <v>534</v>
      </c>
      <c r="D20" s="374"/>
      <c r="E20" s="497"/>
      <c r="F20" s="498"/>
      <c r="G20" s="499"/>
      <c r="H20" s="500"/>
      <c r="I20" s="499"/>
      <c r="J20" s="501"/>
      <c r="K20" s="501"/>
      <c r="L20" s="500"/>
    </row>
    <row r="21" spans="1:12" hidden="1" x14ac:dyDescent="0.25">
      <c r="A21" s="502"/>
      <c r="B21" s="373">
        <v>12010100</v>
      </c>
      <c r="C21" s="374" t="s">
        <v>8</v>
      </c>
      <c r="D21" s="374"/>
      <c r="E21" s="497"/>
      <c r="F21" s="498"/>
      <c r="G21" s="499"/>
      <c r="H21" s="500"/>
      <c r="I21" s="499"/>
      <c r="J21" s="501"/>
      <c r="K21" s="501"/>
      <c r="L21" s="500"/>
    </row>
    <row r="22" spans="1:12" ht="14.25" hidden="1" customHeight="1" x14ac:dyDescent="0.25">
      <c r="A22" s="502"/>
      <c r="B22" s="377">
        <v>12010101</v>
      </c>
      <c r="C22" s="378" t="s">
        <v>535</v>
      </c>
      <c r="D22" s="378" t="s">
        <v>743</v>
      </c>
      <c r="E22" s="503"/>
      <c r="F22" s="504"/>
      <c r="G22" s="505"/>
      <c r="H22" s="506"/>
      <c r="I22" s="507"/>
      <c r="J22" s="508"/>
      <c r="K22" s="508"/>
      <c r="L22" s="506">
        <v>0</v>
      </c>
    </row>
    <row r="23" spans="1:12" hidden="1" x14ac:dyDescent="0.25">
      <c r="A23" s="502"/>
      <c r="B23" s="377">
        <v>12010104</v>
      </c>
      <c r="C23" s="378" t="s">
        <v>536</v>
      </c>
      <c r="D23" s="378" t="s">
        <v>744</v>
      </c>
      <c r="E23" s="503"/>
      <c r="F23" s="504"/>
      <c r="G23" s="505"/>
      <c r="H23" s="506"/>
      <c r="I23" s="507"/>
      <c r="J23" s="508"/>
      <c r="K23" s="508"/>
      <c r="L23" s="506">
        <v>0</v>
      </c>
    </row>
    <row r="24" spans="1:12" ht="14.25" hidden="1" customHeight="1" x14ac:dyDescent="0.25">
      <c r="A24" s="502"/>
      <c r="B24" s="377">
        <v>12010105</v>
      </c>
      <c r="C24" s="378" t="s">
        <v>537</v>
      </c>
      <c r="D24" s="378" t="s">
        <v>745</v>
      </c>
      <c r="E24" s="503"/>
      <c r="F24" s="504"/>
      <c r="G24" s="505"/>
      <c r="H24" s="506"/>
      <c r="I24" s="507"/>
      <c r="J24" s="508"/>
      <c r="K24" s="508"/>
      <c r="L24" s="506">
        <v>0</v>
      </c>
    </row>
    <row r="25" spans="1:12" hidden="1" x14ac:dyDescent="0.25">
      <c r="A25" s="502"/>
      <c r="B25" s="377">
        <v>12010106</v>
      </c>
      <c r="C25" s="378" t="s">
        <v>538</v>
      </c>
      <c r="D25" s="378" t="s">
        <v>746</v>
      </c>
      <c r="E25" s="503"/>
      <c r="F25" s="504"/>
      <c r="G25" s="505"/>
      <c r="H25" s="506"/>
      <c r="I25" s="507"/>
      <c r="J25" s="508"/>
      <c r="K25" s="508"/>
      <c r="L25" s="506">
        <v>0</v>
      </c>
    </row>
    <row r="26" spans="1:12" s="493" customFormat="1" ht="15" hidden="1" customHeight="1" x14ac:dyDescent="0.2">
      <c r="A26" s="509"/>
      <c r="B26" s="377">
        <v>12010107</v>
      </c>
      <c r="C26" s="378" t="s">
        <v>539</v>
      </c>
      <c r="D26" s="378" t="s">
        <v>747</v>
      </c>
      <c r="E26" s="503"/>
      <c r="F26" s="504"/>
      <c r="G26" s="505"/>
      <c r="H26" s="506"/>
      <c r="I26" s="507"/>
      <c r="J26" s="508"/>
      <c r="K26" s="508"/>
      <c r="L26" s="506">
        <v>0</v>
      </c>
    </row>
    <row r="27" spans="1:12" s="493" customFormat="1" hidden="1" x14ac:dyDescent="0.2">
      <c r="A27" s="509"/>
      <c r="B27" s="377">
        <v>12010108</v>
      </c>
      <c r="C27" s="378" t="s">
        <v>540</v>
      </c>
      <c r="D27" s="378" t="s">
        <v>748</v>
      </c>
      <c r="E27" s="503"/>
      <c r="F27" s="504"/>
      <c r="G27" s="505"/>
      <c r="H27" s="506"/>
      <c r="I27" s="507"/>
      <c r="J27" s="508"/>
      <c r="K27" s="508"/>
      <c r="L27" s="506">
        <v>0</v>
      </c>
    </row>
    <row r="28" spans="1:12" ht="14.25" hidden="1" customHeight="1" x14ac:dyDescent="0.25">
      <c r="A28" s="502"/>
      <c r="B28" s="377">
        <v>12010109</v>
      </c>
      <c r="C28" s="378" t="s">
        <v>541</v>
      </c>
      <c r="D28" s="378" t="s">
        <v>749</v>
      </c>
      <c r="E28" s="503"/>
      <c r="F28" s="504"/>
      <c r="G28" s="505"/>
      <c r="H28" s="506"/>
      <c r="I28" s="507"/>
      <c r="J28" s="508"/>
      <c r="K28" s="508"/>
      <c r="L28" s="506">
        <v>0</v>
      </c>
    </row>
    <row r="29" spans="1:12" ht="15.75" hidden="1" thickBot="1" x14ac:dyDescent="0.3">
      <c r="A29" s="502"/>
      <c r="B29" s="384"/>
      <c r="C29" s="385" t="s">
        <v>542</v>
      </c>
      <c r="D29" s="385"/>
      <c r="E29" s="516"/>
      <c r="F29" s="517"/>
      <c r="G29" s="518">
        <v>0</v>
      </c>
      <c r="H29" s="519">
        <v>0</v>
      </c>
      <c r="I29" s="518">
        <v>0</v>
      </c>
      <c r="J29" s="520">
        <v>0</v>
      </c>
      <c r="K29" s="520">
        <v>0</v>
      </c>
      <c r="L29" s="519">
        <v>0</v>
      </c>
    </row>
    <row r="30" spans="1:12" ht="15" hidden="1" customHeight="1" x14ac:dyDescent="0.25">
      <c r="A30" s="502"/>
      <c r="B30" s="388">
        <v>12010200</v>
      </c>
      <c r="C30" s="389" t="s">
        <v>9</v>
      </c>
      <c r="D30" s="389"/>
      <c r="E30" s="526"/>
      <c r="F30" s="527"/>
      <c r="G30" s="528"/>
      <c r="H30" s="529"/>
      <c r="I30" s="528"/>
      <c r="J30" s="530"/>
      <c r="K30" s="530"/>
      <c r="L30" s="529"/>
    </row>
    <row r="31" spans="1:12" hidden="1" x14ac:dyDescent="0.25">
      <c r="A31" s="502"/>
      <c r="B31" s="377">
        <v>12010201</v>
      </c>
      <c r="C31" s="378" t="s">
        <v>9</v>
      </c>
      <c r="D31" s="378" t="s">
        <v>750</v>
      </c>
      <c r="E31" s="503"/>
      <c r="F31" s="504"/>
      <c r="G31" s="505"/>
      <c r="H31" s="506"/>
      <c r="I31" s="507"/>
      <c r="J31" s="508"/>
      <c r="K31" s="508"/>
      <c r="L31" s="506">
        <v>0</v>
      </c>
    </row>
    <row r="32" spans="1:12" ht="15.75" hidden="1" customHeight="1" thickBot="1" x14ac:dyDescent="0.3">
      <c r="A32" s="502"/>
      <c r="B32" s="384"/>
      <c r="C32" s="385" t="s">
        <v>543</v>
      </c>
      <c r="D32" s="385"/>
      <c r="E32" s="516"/>
      <c r="F32" s="517"/>
      <c r="G32" s="518">
        <v>0</v>
      </c>
      <c r="H32" s="519">
        <v>0</v>
      </c>
      <c r="I32" s="518">
        <v>0</v>
      </c>
      <c r="J32" s="520">
        <v>0</v>
      </c>
      <c r="K32" s="520">
        <v>0</v>
      </c>
      <c r="L32" s="519">
        <v>0</v>
      </c>
    </row>
    <row r="33" spans="1:12" x14ac:dyDescent="0.25">
      <c r="A33" s="502"/>
      <c r="B33" s="368">
        <v>12020000</v>
      </c>
      <c r="C33" s="369" t="s">
        <v>544</v>
      </c>
      <c r="D33" s="369"/>
      <c r="E33" s="521"/>
      <c r="F33" s="522"/>
      <c r="G33" s="523"/>
      <c r="H33" s="524"/>
      <c r="I33" s="523"/>
      <c r="J33" s="525"/>
      <c r="K33" s="525"/>
      <c r="L33" s="524"/>
    </row>
    <row r="34" spans="1:12" ht="15" hidden="1" customHeight="1" x14ac:dyDescent="0.25">
      <c r="A34" s="502"/>
      <c r="B34" s="373">
        <v>12020100</v>
      </c>
      <c r="C34" s="374" t="s">
        <v>10</v>
      </c>
      <c r="D34" s="374"/>
      <c r="E34" s="497"/>
      <c r="F34" s="498"/>
      <c r="G34" s="499"/>
      <c r="H34" s="500"/>
      <c r="I34" s="499"/>
      <c r="J34" s="501"/>
      <c r="K34" s="501"/>
      <c r="L34" s="500"/>
    </row>
    <row r="35" spans="1:12" hidden="1" x14ac:dyDescent="0.25">
      <c r="A35" s="502"/>
      <c r="B35" s="377">
        <v>12020105</v>
      </c>
      <c r="C35" s="378" t="s">
        <v>545</v>
      </c>
      <c r="D35" s="378" t="s">
        <v>751</v>
      </c>
      <c r="E35" s="503"/>
      <c r="F35" s="504"/>
      <c r="G35" s="505"/>
      <c r="H35" s="506">
        <v>0</v>
      </c>
      <c r="I35" s="507"/>
      <c r="J35" s="508"/>
      <c r="K35" s="508"/>
      <c r="L35" s="506">
        <v>0</v>
      </c>
    </row>
    <row r="36" spans="1:12" ht="14.25" hidden="1" customHeight="1" x14ac:dyDescent="0.25">
      <c r="A36" s="502"/>
      <c r="B36" s="377">
        <v>12020107</v>
      </c>
      <c r="C36" s="378" t="s">
        <v>546</v>
      </c>
      <c r="D36" s="378" t="s">
        <v>752</v>
      </c>
      <c r="E36" s="503"/>
      <c r="F36" s="504"/>
      <c r="G36" s="505"/>
      <c r="H36" s="506">
        <v>0</v>
      </c>
      <c r="I36" s="507"/>
      <c r="J36" s="508"/>
      <c r="K36" s="508"/>
      <c r="L36" s="506">
        <v>0</v>
      </c>
    </row>
    <row r="37" spans="1:12" hidden="1" x14ac:dyDescent="0.25">
      <c r="A37" s="502"/>
      <c r="B37" s="377">
        <v>12020109</v>
      </c>
      <c r="C37" s="378" t="s">
        <v>547</v>
      </c>
      <c r="D37" s="378" t="s">
        <v>753</v>
      </c>
      <c r="E37" s="503"/>
      <c r="F37" s="504"/>
      <c r="G37" s="505"/>
      <c r="H37" s="506">
        <v>0</v>
      </c>
      <c r="I37" s="507"/>
      <c r="J37" s="508"/>
      <c r="K37" s="508"/>
      <c r="L37" s="506">
        <v>0</v>
      </c>
    </row>
    <row r="38" spans="1:12" ht="14.25" hidden="1" customHeight="1" x14ac:dyDescent="0.25">
      <c r="A38" s="502"/>
      <c r="B38" s="377">
        <v>12020110</v>
      </c>
      <c r="C38" s="378" t="s">
        <v>548</v>
      </c>
      <c r="D38" s="378" t="s">
        <v>754</v>
      </c>
      <c r="E38" s="503"/>
      <c r="F38" s="504"/>
      <c r="G38" s="505"/>
      <c r="H38" s="506">
        <v>0</v>
      </c>
      <c r="I38" s="507"/>
      <c r="J38" s="508"/>
      <c r="K38" s="508"/>
      <c r="L38" s="506">
        <v>0</v>
      </c>
    </row>
    <row r="39" spans="1:12" hidden="1" x14ac:dyDescent="0.25">
      <c r="A39" s="502"/>
      <c r="B39" s="377">
        <v>12020111</v>
      </c>
      <c r="C39" s="378" t="s">
        <v>549</v>
      </c>
      <c r="D39" s="378" t="s">
        <v>755</v>
      </c>
      <c r="E39" s="503"/>
      <c r="F39" s="504"/>
      <c r="G39" s="505"/>
      <c r="H39" s="506">
        <v>0</v>
      </c>
      <c r="I39" s="507"/>
      <c r="J39" s="508"/>
      <c r="K39" s="508"/>
      <c r="L39" s="506">
        <v>0</v>
      </c>
    </row>
    <row r="40" spans="1:12" ht="14.25" hidden="1" customHeight="1" x14ac:dyDescent="0.25">
      <c r="A40" s="502"/>
      <c r="B40" s="377">
        <v>12020113</v>
      </c>
      <c r="C40" s="378" t="s">
        <v>550</v>
      </c>
      <c r="D40" s="378" t="s">
        <v>756</v>
      </c>
      <c r="E40" s="503"/>
      <c r="F40" s="504"/>
      <c r="G40" s="505"/>
      <c r="H40" s="506">
        <v>0</v>
      </c>
      <c r="I40" s="507"/>
      <c r="J40" s="508"/>
      <c r="K40" s="508"/>
      <c r="L40" s="506">
        <v>0</v>
      </c>
    </row>
    <row r="41" spans="1:12" s="493" customFormat="1" hidden="1" x14ac:dyDescent="0.2">
      <c r="A41" s="509"/>
      <c r="B41" s="377">
        <v>12020114</v>
      </c>
      <c r="C41" s="378" t="s">
        <v>551</v>
      </c>
      <c r="D41" s="378" t="s">
        <v>757</v>
      </c>
      <c r="E41" s="503"/>
      <c r="F41" s="504"/>
      <c r="G41" s="505"/>
      <c r="H41" s="506">
        <v>0</v>
      </c>
      <c r="I41" s="507"/>
      <c r="J41" s="508"/>
      <c r="K41" s="508"/>
      <c r="L41" s="506">
        <v>0</v>
      </c>
    </row>
    <row r="42" spans="1:12" s="493" customFormat="1" ht="15" hidden="1" customHeight="1" x14ac:dyDescent="0.2">
      <c r="A42" s="509"/>
      <c r="B42" s="377">
        <v>12020115</v>
      </c>
      <c r="C42" s="378" t="s">
        <v>552</v>
      </c>
      <c r="D42" s="378" t="s">
        <v>758</v>
      </c>
      <c r="E42" s="503"/>
      <c r="F42" s="504"/>
      <c r="G42" s="505"/>
      <c r="H42" s="506">
        <v>0</v>
      </c>
      <c r="I42" s="507"/>
      <c r="J42" s="508"/>
      <c r="K42" s="508"/>
      <c r="L42" s="506">
        <v>0</v>
      </c>
    </row>
    <row r="43" spans="1:12" hidden="1" x14ac:dyDescent="0.25">
      <c r="A43" s="502"/>
      <c r="B43" s="377">
        <v>12020116</v>
      </c>
      <c r="C43" s="378" t="s">
        <v>553</v>
      </c>
      <c r="D43" s="378" t="s">
        <v>759</v>
      </c>
      <c r="E43" s="503"/>
      <c r="F43" s="504"/>
      <c r="G43" s="505"/>
      <c r="H43" s="506">
        <v>0</v>
      </c>
      <c r="I43" s="507"/>
      <c r="J43" s="508"/>
      <c r="K43" s="508"/>
      <c r="L43" s="506">
        <v>0</v>
      </c>
    </row>
    <row r="44" spans="1:12" ht="14.25" hidden="1" customHeight="1" x14ac:dyDescent="0.25">
      <c r="A44" s="502"/>
      <c r="B44" s="377">
        <v>12020117</v>
      </c>
      <c r="C44" s="378" t="s">
        <v>554</v>
      </c>
      <c r="D44" s="378" t="s">
        <v>760</v>
      </c>
      <c r="E44" s="503"/>
      <c r="F44" s="504"/>
      <c r="G44" s="505"/>
      <c r="H44" s="506">
        <v>0</v>
      </c>
      <c r="I44" s="507"/>
      <c r="J44" s="508"/>
      <c r="K44" s="508"/>
      <c r="L44" s="506">
        <v>0</v>
      </c>
    </row>
    <row r="45" spans="1:12" hidden="1" x14ac:dyDescent="0.25">
      <c r="A45" s="502"/>
      <c r="B45" s="377">
        <v>12020118</v>
      </c>
      <c r="C45" s="378" t="s">
        <v>555</v>
      </c>
      <c r="D45" s="378" t="s">
        <v>761</v>
      </c>
      <c r="E45" s="503"/>
      <c r="F45" s="504"/>
      <c r="G45" s="505"/>
      <c r="H45" s="506">
        <v>0</v>
      </c>
      <c r="I45" s="507"/>
      <c r="J45" s="508"/>
      <c r="K45" s="508"/>
      <c r="L45" s="506">
        <v>0</v>
      </c>
    </row>
    <row r="46" spans="1:12" ht="14.25" hidden="1" customHeight="1" x14ac:dyDescent="0.25">
      <c r="A46" s="502"/>
      <c r="B46" s="377">
        <v>12020119</v>
      </c>
      <c r="C46" s="378" t="s">
        <v>556</v>
      </c>
      <c r="D46" s="378" t="s">
        <v>762</v>
      </c>
      <c r="E46" s="503"/>
      <c r="F46" s="504"/>
      <c r="G46" s="505"/>
      <c r="H46" s="506">
        <v>0</v>
      </c>
      <c r="I46" s="507"/>
      <c r="J46" s="508"/>
      <c r="K46" s="508"/>
      <c r="L46" s="506">
        <v>0</v>
      </c>
    </row>
    <row r="47" spans="1:12" hidden="1" x14ac:dyDescent="0.25">
      <c r="A47" s="502"/>
      <c r="B47" s="377">
        <v>12020120</v>
      </c>
      <c r="C47" s="378" t="s">
        <v>557</v>
      </c>
      <c r="D47" s="378" t="s">
        <v>763</v>
      </c>
      <c r="E47" s="503"/>
      <c r="F47" s="504"/>
      <c r="G47" s="505"/>
      <c r="H47" s="506">
        <v>0</v>
      </c>
      <c r="I47" s="507"/>
      <c r="J47" s="508"/>
      <c r="K47" s="508"/>
      <c r="L47" s="506">
        <v>0</v>
      </c>
    </row>
    <row r="48" spans="1:12" ht="14.25" hidden="1" customHeight="1" x14ac:dyDescent="0.25">
      <c r="A48" s="502"/>
      <c r="B48" s="377">
        <v>12020121</v>
      </c>
      <c r="C48" s="378" t="s">
        <v>558</v>
      </c>
      <c r="D48" s="378" t="s">
        <v>764</v>
      </c>
      <c r="E48" s="503"/>
      <c r="F48" s="504"/>
      <c r="G48" s="505"/>
      <c r="H48" s="506">
        <v>0</v>
      </c>
      <c r="I48" s="507"/>
      <c r="J48" s="508"/>
      <c r="K48" s="508"/>
      <c r="L48" s="506">
        <v>0</v>
      </c>
    </row>
    <row r="49" spans="1:12" hidden="1" x14ac:dyDescent="0.25">
      <c r="A49" s="502"/>
      <c r="B49" s="377">
        <v>12020122</v>
      </c>
      <c r="C49" s="378" t="s">
        <v>559</v>
      </c>
      <c r="D49" s="378" t="s">
        <v>765</v>
      </c>
      <c r="E49" s="503"/>
      <c r="F49" s="504"/>
      <c r="G49" s="505"/>
      <c r="H49" s="506">
        <v>0</v>
      </c>
      <c r="I49" s="507"/>
      <c r="J49" s="508"/>
      <c r="K49" s="508"/>
      <c r="L49" s="506">
        <v>0</v>
      </c>
    </row>
    <row r="50" spans="1:12" ht="14.25" hidden="1" customHeight="1" x14ac:dyDescent="0.25">
      <c r="A50" s="502"/>
      <c r="B50" s="377">
        <v>12020126</v>
      </c>
      <c r="C50" s="378" t="s">
        <v>560</v>
      </c>
      <c r="D50" s="378" t="s">
        <v>766</v>
      </c>
      <c r="E50" s="503"/>
      <c r="F50" s="504"/>
      <c r="G50" s="505"/>
      <c r="H50" s="506">
        <v>0</v>
      </c>
      <c r="I50" s="507"/>
      <c r="J50" s="508"/>
      <c r="K50" s="508"/>
      <c r="L50" s="506">
        <v>0</v>
      </c>
    </row>
    <row r="51" spans="1:12" hidden="1" x14ac:dyDescent="0.25">
      <c r="A51" s="502"/>
      <c r="B51" s="377">
        <v>12020128</v>
      </c>
      <c r="C51" s="378" t="s">
        <v>561</v>
      </c>
      <c r="D51" s="378" t="s">
        <v>767</v>
      </c>
      <c r="E51" s="503"/>
      <c r="F51" s="504"/>
      <c r="G51" s="505"/>
      <c r="H51" s="506">
        <v>0</v>
      </c>
      <c r="I51" s="507"/>
      <c r="J51" s="508"/>
      <c r="K51" s="508"/>
      <c r="L51" s="506">
        <v>0</v>
      </c>
    </row>
    <row r="52" spans="1:12" ht="14.25" hidden="1" customHeight="1" x14ac:dyDescent="0.25">
      <c r="A52" s="502"/>
      <c r="B52" s="377">
        <v>12020129</v>
      </c>
      <c r="C52" s="378" t="s">
        <v>562</v>
      </c>
      <c r="D52" s="378" t="s">
        <v>768</v>
      </c>
      <c r="E52" s="503"/>
      <c r="F52" s="504"/>
      <c r="G52" s="505"/>
      <c r="H52" s="506">
        <v>0</v>
      </c>
      <c r="I52" s="507"/>
      <c r="J52" s="508"/>
      <c r="K52" s="508"/>
      <c r="L52" s="506">
        <v>0</v>
      </c>
    </row>
    <row r="53" spans="1:12" hidden="1" x14ac:dyDescent="0.25">
      <c r="A53" s="502"/>
      <c r="B53" s="377">
        <v>12020130</v>
      </c>
      <c r="C53" s="378" t="s">
        <v>563</v>
      </c>
      <c r="D53" s="378" t="s">
        <v>769</v>
      </c>
      <c r="E53" s="503"/>
      <c r="F53" s="504"/>
      <c r="G53" s="505"/>
      <c r="H53" s="506">
        <v>0</v>
      </c>
      <c r="I53" s="507"/>
      <c r="J53" s="508"/>
      <c r="K53" s="508"/>
      <c r="L53" s="506">
        <v>0</v>
      </c>
    </row>
    <row r="54" spans="1:12" ht="14.25" hidden="1" customHeight="1" x14ac:dyDescent="0.25">
      <c r="A54" s="502"/>
      <c r="B54" s="377">
        <v>12020132</v>
      </c>
      <c r="C54" s="378" t="s">
        <v>564</v>
      </c>
      <c r="D54" s="378" t="s">
        <v>770</v>
      </c>
      <c r="E54" s="503"/>
      <c r="F54" s="504"/>
      <c r="G54" s="505"/>
      <c r="H54" s="506">
        <v>0</v>
      </c>
      <c r="I54" s="507"/>
      <c r="J54" s="508"/>
      <c r="K54" s="508"/>
      <c r="L54" s="506">
        <v>0</v>
      </c>
    </row>
    <row r="55" spans="1:12" hidden="1" x14ac:dyDescent="0.25">
      <c r="A55" s="502"/>
      <c r="B55" s="377">
        <v>12020133</v>
      </c>
      <c r="C55" s="378" t="s">
        <v>565</v>
      </c>
      <c r="D55" s="378" t="s">
        <v>771</v>
      </c>
      <c r="E55" s="503"/>
      <c r="F55" s="504"/>
      <c r="G55" s="505"/>
      <c r="H55" s="506">
        <v>0</v>
      </c>
      <c r="I55" s="507"/>
      <c r="J55" s="508"/>
      <c r="K55" s="508"/>
      <c r="L55" s="506">
        <v>0</v>
      </c>
    </row>
    <row r="56" spans="1:12" s="493" customFormat="1" ht="15" hidden="1" customHeight="1" x14ac:dyDescent="0.2">
      <c r="A56" s="509"/>
      <c r="B56" s="377">
        <v>12020134</v>
      </c>
      <c r="C56" s="378" t="s">
        <v>566</v>
      </c>
      <c r="D56" s="378" t="s">
        <v>772</v>
      </c>
      <c r="E56" s="503"/>
      <c r="F56" s="504"/>
      <c r="G56" s="505"/>
      <c r="H56" s="506">
        <v>0</v>
      </c>
      <c r="I56" s="507"/>
      <c r="J56" s="508"/>
      <c r="K56" s="508"/>
      <c r="L56" s="506">
        <v>0</v>
      </c>
    </row>
    <row r="57" spans="1:12" s="493" customFormat="1" hidden="1" x14ac:dyDescent="0.2">
      <c r="A57" s="509"/>
      <c r="B57" s="377">
        <v>12020135</v>
      </c>
      <c r="C57" s="378" t="s">
        <v>567</v>
      </c>
      <c r="D57" s="378" t="s">
        <v>773</v>
      </c>
      <c r="E57" s="503"/>
      <c r="F57" s="504"/>
      <c r="G57" s="505"/>
      <c r="H57" s="506">
        <v>0</v>
      </c>
      <c r="I57" s="507"/>
      <c r="J57" s="508"/>
      <c r="K57" s="508"/>
      <c r="L57" s="506">
        <v>0</v>
      </c>
    </row>
    <row r="58" spans="1:12" ht="14.25" hidden="1" customHeight="1" x14ac:dyDescent="0.25">
      <c r="A58" s="531"/>
      <c r="B58" s="377">
        <v>12020136</v>
      </c>
      <c r="C58" s="378" t="s">
        <v>568</v>
      </c>
      <c r="D58" s="378" t="s">
        <v>774</v>
      </c>
      <c r="E58" s="503"/>
      <c r="F58" s="504"/>
      <c r="G58" s="505"/>
      <c r="H58" s="506">
        <v>0</v>
      </c>
      <c r="I58" s="507"/>
      <c r="J58" s="508"/>
      <c r="K58" s="508"/>
      <c r="L58" s="506">
        <v>0</v>
      </c>
    </row>
    <row r="59" spans="1:12" hidden="1" x14ac:dyDescent="0.25">
      <c r="A59" s="502"/>
      <c r="B59" s="377">
        <v>12020137</v>
      </c>
      <c r="C59" s="378" t="s">
        <v>569</v>
      </c>
      <c r="D59" s="378" t="s">
        <v>775</v>
      </c>
      <c r="E59" s="503"/>
      <c r="F59" s="504"/>
      <c r="G59" s="505"/>
      <c r="H59" s="506">
        <v>0</v>
      </c>
      <c r="I59" s="507"/>
      <c r="J59" s="508"/>
      <c r="K59" s="508"/>
      <c r="L59" s="506">
        <v>0</v>
      </c>
    </row>
    <row r="60" spans="1:12" s="493" customFormat="1" ht="15" hidden="1" customHeight="1" x14ac:dyDescent="0.2">
      <c r="A60" s="509"/>
      <c r="B60" s="377">
        <v>12020138</v>
      </c>
      <c r="C60" s="378" t="s">
        <v>570</v>
      </c>
      <c r="D60" s="378" t="s">
        <v>776</v>
      </c>
      <c r="E60" s="503"/>
      <c r="F60" s="504"/>
      <c r="G60" s="505"/>
      <c r="H60" s="506">
        <v>0</v>
      </c>
      <c r="I60" s="507"/>
      <c r="J60" s="508"/>
      <c r="K60" s="508"/>
      <c r="L60" s="506">
        <v>0</v>
      </c>
    </row>
    <row r="61" spans="1:12" s="493" customFormat="1" hidden="1" x14ac:dyDescent="0.2">
      <c r="A61" s="509"/>
      <c r="B61" s="377">
        <v>12020140</v>
      </c>
      <c r="C61" s="378" t="s">
        <v>571</v>
      </c>
      <c r="D61" s="378" t="s">
        <v>777</v>
      </c>
      <c r="E61" s="503"/>
      <c r="F61" s="504"/>
      <c r="G61" s="505"/>
      <c r="H61" s="506">
        <v>0</v>
      </c>
      <c r="I61" s="507"/>
      <c r="J61" s="508"/>
      <c r="K61" s="508"/>
      <c r="L61" s="506">
        <v>0</v>
      </c>
    </row>
    <row r="62" spans="1:12" ht="15.75" hidden="1" customHeight="1" thickBot="1" x14ac:dyDescent="0.3">
      <c r="A62" s="502"/>
      <c r="B62" s="384"/>
      <c r="C62" s="385" t="s">
        <v>572</v>
      </c>
      <c r="D62" s="385"/>
      <c r="E62" s="516"/>
      <c r="F62" s="517"/>
      <c r="G62" s="518">
        <f>SUM(G35:G61)</f>
        <v>0</v>
      </c>
      <c r="H62" s="518">
        <f>SUM(H35:H61)</f>
        <v>0</v>
      </c>
      <c r="I62" s="518">
        <v>0</v>
      </c>
      <c r="J62" s="520">
        <v>0</v>
      </c>
      <c r="K62" s="520">
        <v>0</v>
      </c>
      <c r="L62" s="519">
        <v>0</v>
      </c>
    </row>
    <row r="63" spans="1:12" x14ac:dyDescent="0.25">
      <c r="A63" s="502"/>
      <c r="B63" s="373">
        <v>12020400</v>
      </c>
      <c r="C63" s="374" t="s">
        <v>11</v>
      </c>
      <c r="D63" s="374"/>
      <c r="E63" s="497"/>
      <c r="F63" s="498"/>
      <c r="G63" s="499"/>
      <c r="H63" s="500"/>
      <c r="I63" s="499"/>
      <c r="J63" s="501"/>
      <c r="K63" s="501"/>
      <c r="L63" s="500"/>
    </row>
    <row r="64" spans="1:12" ht="14.25" hidden="1" customHeight="1" x14ac:dyDescent="0.25">
      <c r="A64" s="502"/>
      <c r="B64" s="377">
        <v>12020401</v>
      </c>
      <c r="C64" s="378" t="s">
        <v>573</v>
      </c>
      <c r="D64" s="378" t="s">
        <v>778</v>
      </c>
      <c r="E64" s="503"/>
      <c r="F64" s="504"/>
      <c r="G64" s="505"/>
      <c r="H64" s="506">
        <v>0</v>
      </c>
      <c r="I64" s="507"/>
      <c r="J64" s="508"/>
      <c r="K64" s="508"/>
      <c r="L64" s="506">
        <v>0</v>
      </c>
    </row>
    <row r="65" spans="1:12" hidden="1" x14ac:dyDescent="0.25">
      <c r="A65" s="502"/>
      <c r="B65" s="377">
        <v>12020404</v>
      </c>
      <c r="C65" s="378" t="s">
        <v>574</v>
      </c>
      <c r="D65" s="378" t="s">
        <v>779</v>
      </c>
      <c r="E65" s="503"/>
      <c r="F65" s="504"/>
      <c r="G65" s="505"/>
      <c r="H65" s="506">
        <v>0</v>
      </c>
      <c r="I65" s="507"/>
      <c r="J65" s="508"/>
      <c r="K65" s="508"/>
      <c r="L65" s="506">
        <v>0</v>
      </c>
    </row>
    <row r="66" spans="1:12" ht="14.25" hidden="1" customHeight="1" x14ac:dyDescent="0.25">
      <c r="A66" s="502"/>
      <c r="B66" s="377">
        <v>12020409</v>
      </c>
      <c r="C66" s="378" t="s">
        <v>575</v>
      </c>
      <c r="D66" s="378" t="s">
        <v>780</v>
      </c>
      <c r="E66" s="503"/>
      <c r="F66" s="504"/>
      <c r="G66" s="505"/>
      <c r="H66" s="506">
        <v>0</v>
      </c>
      <c r="I66" s="507"/>
      <c r="J66" s="508"/>
      <c r="K66" s="508"/>
      <c r="L66" s="506">
        <v>0</v>
      </c>
    </row>
    <row r="67" spans="1:12" hidden="1" x14ac:dyDescent="0.25">
      <c r="A67" s="502"/>
      <c r="B67" s="377">
        <v>12020410</v>
      </c>
      <c r="C67" s="378" t="s">
        <v>576</v>
      </c>
      <c r="D67" s="378" t="s">
        <v>781</v>
      </c>
      <c r="E67" s="503"/>
      <c r="F67" s="504"/>
      <c r="G67" s="505"/>
      <c r="H67" s="506">
        <v>0</v>
      </c>
      <c r="I67" s="507"/>
      <c r="J67" s="508"/>
      <c r="K67" s="508"/>
      <c r="L67" s="506">
        <v>0</v>
      </c>
    </row>
    <row r="68" spans="1:12" ht="14.25" hidden="1" customHeight="1" x14ac:dyDescent="0.25">
      <c r="A68" s="502"/>
      <c r="B68" s="377">
        <v>12020412</v>
      </c>
      <c r="C68" s="378" t="s">
        <v>577</v>
      </c>
      <c r="D68" s="378" t="s">
        <v>782</v>
      </c>
      <c r="E68" s="503"/>
      <c r="F68" s="504"/>
      <c r="G68" s="505"/>
      <c r="H68" s="506">
        <v>0</v>
      </c>
      <c r="I68" s="507"/>
      <c r="J68" s="508"/>
      <c r="K68" s="508"/>
      <c r="L68" s="506">
        <v>0</v>
      </c>
    </row>
    <row r="69" spans="1:12" s="493" customFormat="1" hidden="1" x14ac:dyDescent="0.2">
      <c r="A69" s="509"/>
      <c r="B69" s="377">
        <v>12020413</v>
      </c>
      <c r="C69" s="378" t="s">
        <v>578</v>
      </c>
      <c r="D69" s="378" t="s">
        <v>783</v>
      </c>
      <c r="E69" s="503"/>
      <c r="F69" s="504"/>
      <c r="G69" s="505"/>
      <c r="H69" s="506">
        <v>0</v>
      </c>
      <c r="I69" s="507"/>
      <c r="J69" s="508"/>
      <c r="K69" s="508"/>
      <c r="L69" s="506">
        <v>0</v>
      </c>
    </row>
    <row r="70" spans="1:12" s="493" customFormat="1" ht="15" hidden="1" customHeight="1" x14ac:dyDescent="0.2">
      <c r="A70" s="509"/>
      <c r="B70" s="377">
        <v>12020415</v>
      </c>
      <c r="C70" s="378" t="s">
        <v>579</v>
      </c>
      <c r="D70" s="378" t="s">
        <v>784</v>
      </c>
      <c r="E70" s="503"/>
      <c r="F70" s="504"/>
      <c r="G70" s="505"/>
      <c r="H70" s="506">
        <v>0</v>
      </c>
      <c r="I70" s="507"/>
      <c r="J70" s="508"/>
      <c r="K70" s="508"/>
      <c r="L70" s="506">
        <v>0</v>
      </c>
    </row>
    <row r="71" spans="1:12" s="493" customFormat="1" hidden="1" x14ac:dyDescent="0.2">
      <c r="A71" s="509"/>
      <c r="B71" s="377">
        <v>12020417</v>
      </c>
      <c r="C71" s="378" t="s">
        <v>580</v>
      </c>
      <c r="D71" s="378" t="s">
        <v>785</v>
      </c>
      <c r="E71" s="503"/>
      <c r="F71" s="504"/>
      <c r="G71" s="505"/>
      <c r="H71" s="506">
        <v>0</v>
      </c>
      <c r="I71" s="507"/>
      <c r="J71" s="508"/>
      <c r="K71" s="508"/>
      <c r="L71" s="506">
        <v>0</v>
      </c>
    </row>
    <row r="72" spans="1:12" ht="14.25" hidden="1" customHeight="1" x14ac:dyDescent="0.25">
      <c r="A72" s="502"/>
      <c r="B72" s="377">
        <v>12020418</v>
      </c>
      <c r="C72" s="378" t="s">
        <v>581</v>
      </c>
      <c r="D72" s="378" t="s">
        <v>786</v>
      </c>
      <c r="E72" s="503"/>
      <c r="F72" s="504"/>
      <c r="G72" s="505"/>
      <c r="H72" s="506">
        <v>0</v>
      </c>
      <c r="I72" s="507"/>
      <c r="J72" s="508"/>
      <c r="K72" s="508"/>
      <c r="L72" s="506">
        <v>0</v>
      </c>
    </row>
    <row r="73" spans="1:12" hidden="1" x14ac:dyDescent="0.25">
      <c r="A73" s="502"/>
      <c r="B73" s="377">
        <v>12020419</v>
      </c>
      <c r="C73" s="378" t="s">
        <v>582</v>
      </c>
      <c r="D73" s="378" t="s">
        <v>787</v>
      </c>
      <c r="E73" s="503"/>
      <c r="F73" s="504"/>
      <c r="G73" s="505"/>
      <c r="H73" s="506">
        <v>0</v>
      </c>
      <c r="I73" s="507"/>
      <c r="J73" s="508"/>
      <c r="K73" s="508"/>
      <c r="L73" s="506">
        <v>0</v>
      </c>
    </row>
    <row r="74" spans="1:12" ht="14.25" hidden="1" customHeight="1" x14ac:dyDescent="0.25">
      <c r="A74" s="502"/>
      <c r="B74" s="377">
        <v>12020420</v>
      </c>
      <c r="C74" s="378" t="s">
        <v>583</v>
      </c>
      <c r="D74" s="378" t="s">
        <v>788</v>
      </c>
      <c r="E74" s="503"/>
      <c r="F74" s="504"/>
      <c r="G74" s="505"/>
      <c r="H74" s="506">
        <v>0</v>
      </c>
      <c r="I74" s="507"/>
      <c r="J74" s="508"/>
      <c r="K74" s="508"/>
      <c r="L74" s="506">
        <v>0</v>
      </c>
    </row>
    <row r="75" spans="1:12" hidden="1" x14ac:dyDescent="0.25">
      <c r="A75" s="502"/>
      <c r="B75" s="377">
        <v>12020424</v>
      </c>
      <c r="C75" s="378" t="s">
        <v>584</v>
      </c>
      <c r="D75" s="378" t="s">
        <v>789</v>
      </c>
      <c r="E75" s="503"/>
      <c r="F75" s="504"/>
      <c r="G75" s="505"/>
      <c r="H75" s="506">
        <v>0</v>
      </c>
      <c r="I75" s="507"/>
      <c r="J75" s="508"/>
      <c r="K75" s="508"/>
      <c r="L75" s="506">
        <v>0</v>
      </c>
    </row>
    <row r="76" spans="1:12" ht="14.25" hidden="1" customHeight="1" x14ac:dyDescent="0.25">
      <c r="A76" s="502"/>
      <c r="B76" s="377">
        <v>12020425</v>
      </c>
      <c r="C76" s="378" t="s">
        <v>585</v>
      </c>
      <c r="D76" s="378" t="s">
        <v>790</v>
      </c>
      <c r="E76" s="503"/>
      <c r="F76" s="504"/>
      <c r="G76" s="505"/>
      <c r="H76" s="506">
        <v>0</v>
      </c>
      <c r="I76" s="507"/>
      <c r="J76" s="508"/>
      <c r="K76" s="508"/>
      <c r="L76" s="506">
        <v>0</v>
      </c>
    </row>
    <row r="77" spans="1:12" hidden="1" x14ac:dyDescent="0.25">
      <c r="A77" s="502"/>
      <c r="B77" s="377">
        <v>12020426</v>
      </c>
      <c r="C77" s="378" t="s">
        <v>586</v>
      </c>
      <c r="D77" s="378" t="s">
        <v>791</v>
      </c>
      <c r="E77" s="503"/>
      <c r="F77" s="504"/>
      <c r="G77" s="505"/>
      <c r="H77" s="506">
        <v>0</v>
      </c>
      <c r="I77" s="507"/>
      <c r="J77" s="508"/>
      <c r="K77" s="508"/>
      <c r="L77" s="506">
        <v>0</v>
      </c>
    </row>
    <row r="78" spans="1:12" ht="15.75" customHeight="1" x14ac:dyDescent="0.25">
      <c r="A78" s="502"/>
      <c r="B78" s="377">
        <v>12020427</v>
      </c>
      <c r="C78" s="378" t="s">
        <v>587</v>
      </c>
      <c r="D78" s="378" t="s">
        <v>792</v>
      </c>
      <c r="E78" s="503">
        <v>35000</v>
      </c>
      <c r="F78" s="504">
        <v>35000</v>
      </c>
      <c r="G78" s="505">
        <v>350000</v>
      </c>
      <c r="H78" s="506">
        <v>350000</v>
      </c>
      <c r="I78" s="507"/>
      <c r="J78" s="508">
        <v>35000</v>
      </c>
      <c r="K78" s="508"/>
      <c r="L78" s="506">
        <v>35000</v>
      </c>
    </row>
    <row r="79" spans="1:12" hidden="1" x14ac:dyDescent="0.25">
      <c r="A79" s="502"/>
      <c r="B79" s="377">
        <v>12020428</v>
      </c>
      <c r="C79" s="378" t="s">
        <v>588</v>
      </c>
      <c r="D79" s="378" t="s">
        <v>794</v>
      </c>
      <c r="E79" s="503"/>
      <c r="F79" s="504"/>
      <c r="G79" s="505"/>
      <c r="H79" s="506">
        <v>0</v>
      </c>
      <c r="I79" s="507"/>
      <c r="J79" s="508"/>
      <c r="K79" s="508"/>
      <c r="L79" s="506">
        <v>0</v>
      </c>
    </row>
    <row r="80" spans="1:12" s="493" customFormat="1" ht="15" hidden="1" customHeight="1" x14ac:dyDescent="0.2">
      <c r="A80" s="509"/>
      <c r="B80" s="377">
        <v>12020430</v>
      </c>
      <c r="C80" s="378" t="s">
        <v>589</v>
      </c>
      <c r="D80" s="378" t="s">
        <v>795</v>
      </c>
      <c r="E80" s="503"/>
      <c r="F80" s="504"/>
      <c r="G80" s="505"/>
      <c r="H80" s="506">
        <v>0</v>
      </c>
      <c r="I80" s="507"/>
      <c r="J80" s="508"/>
      <c r="K80" s="508"/>
      <c r="L80" s="506">
        <v>0</v>
      </c>
    </row>
    <row r="81" spans="1:12" s="493" customFormat="1" hidden="1" x14ac:dyDescent="0.2">
      <c r="A81" s="509"/>
      <c r="B81" s="377">
        <v>12020431</v>
      </c>
      <c r="C81" s="378" t="s">
        <v>590</v>
      </c>
      <c r="D81" s="378" t="s">
        <v>796</v>
      </c>
      <c r="E81" s="503"/>
      <c r="F81" s="504"/>
      <c r="G81" s="505"/>
      <c r="H81" s="506">
        <v>0</v>
      </c>
      <c r="I81" s="507"/>
      <c r="J81" s="508"/>
      <c r="K81" s="508"/>
      <c r="L81" s="506">
        <v>0</v>
      </c>
    </row>
    <row r="82" spans="1:12" ht="14.25" hidden="1" customHeight="1" x14ac:dyDescent="0.25">
      <c r="A82" s="502"/>
      <c r="B82" s="377">
        <v>12020436</v>
      </c>
      <c r="C82" s="378" t="s">
        <v>591</v>
      </c>
      <c r="D82" s="378" t="s">
        <v>797</v>
      </c>
      <c r="E82" s="503"/>
      <c r="F82" s="504"/>
      <c r="G82" s="505"/>
      <c r="H82" s="506">
        <v>0</v>
      </c>
      <c r="I82" s="507"/>
      <c r="J82" s="508"/>
      <c r="K82" s="508"/>
      <c r="L82" s="506">
        <v>0</v>
      </c>
    </row>
    <row r="83" spans="1:12" hidden="1" x14ac:dyDescent="0.25">
      <c r="A83" s="502"/>
      <c r="B83" s="377">
        <v>12020437</v>
      </c>
      <c r="C83" s="378" t="s">
        <v>592</v>
      </c>
      <c r="D83" s="378" t="s">
        <v>798</v>
      </c>
      <c r="E83" s="503"/>
      <c r="F83" s="504"/>
      <c r="G83" s="505"/>
      <c r="H83" s="506">
        <v>0</v>
      </c>
      <c r="I83" s="507"/>
      <c r="J83" s="508"/>
      <c r="K83" s="508"/>
      <c r="L83" s="506">
        <v>0</v>
      </c>
    </row>
    <row r="84" spans="1:12" ht="14.25" hidden="1" customHeight="1" x14ac:dyDescent="0.25">
      <c r="A84" s="502"/>
      <c r="B84" s="377">
        <v>12020438</v>
      </c>
      <c r="C84" s="378" t="s">
        <v>593</v>
      </c>
      <c r="D84" s="378" t="s">
        <v>799</v>
      </c>
      <c r="E84" s="503"/>
      <c r="F84" s="504"/>
      <c r="G84" s="505"/>
      <c r="H84" s="506">
        <v>0</v>
      </c>
      <c r="I84" s="507"/>
      <c r="J84" s="508"/>
      <c r="K84" s="508"/>
      <c r="L84" s="506">
        <v>0</v>
      </c>
    </row>
    <row r="85" spans="1:12" x14ac:dyDescent="0.25">
      <c r="A85" s="502"/>
      <c r="B85" s="377">
        <v>12020439</v>
      </c>
      <c r="C85" s="378" t="s">
        <v>594</v>
      </c>
      <c r="D85" s="378" t="s">
        <v>800</v>
      </c>
      <c r="E85" s="503">
        <v>75000</v>
      </c>
      <c r="F85" s="504">
        <v>75000</v>
      </c>
      <c r="G85" s="505">
        <v>800000</v>
      </c>
      <c r="H85" s="506">
        <v>900000</v>
      </c>
      <c r="I85" s="507"/>
      <c r="J85" s="508">
        <v>225000</v>
      </c>
      <c r="K85" s="508"/>
      <c r="L85" s="506">
        <v>225000</v>
      </c>
    </row>
    <row r="86" spans="1:12" ht="14.25" hidden="1" customHeight="1" x14ac:dyDescent="0.25">
      <c r="A86" s="502"/>
      <c r="B86" s="377">
        <v>12020440</v>
      </c>
      <c r="C86" s="378" t="s">
        <v>595</v>
      </c>
      <c r="D86" s="378" t="s">
        <v>801</v>
      </c>
      <c r="E86" s="503"/>
      <c r="F86" s="504"/>
      <c r="G86" s="505"/>
      <c r="H86" s="506">
        <v>0</v>
      </c>
      <c r="I86" s="507"/>
      <c r="J86" s="508"/>
      <c r="K86" s="508"/>
      <c r="L86" s="506">
        <v>0</v>
      </c>
    </row>
    <row r="87" spans="1:12" hidden="1" x14ac:dyDescent="0.25">
      <c r="A87" s="502"/>
      <c r="B87" s="377">
        <v>12020441</v>
      </c>
      <c r="C87" s="378" t="s">
        <v>596</v>
      </c>
      <c r="D87" s="378" t="s">
        <v>802</v>
      </c>
      <c r="E87" s="503"/>
      <c r="F87" s="504"/>
      <c r="G87" s="505"/>
      <c r="H87" s="506">
        <v>0</v>
      </c>
      <c r="I87" s="507"/>
      <c r="J87" s="508"/>
      <c r="K87" s="508"/>
      <c r="L87" s="506">
        <v>0</v>
      </c>
    </row>
    <row r="88" spans="1:12" s="493" customFormat="1" ht="15" hidden="1" customHeight="1" x14ac:dyDescent="0.2">
      <c r="A88" s="509"/>
      <c r="B88" s="377">
        <v>12020442</v>
      </c>
      <c r="C88" s="378" t="s">
        <v>597</v>
      </c>
      <c r="D88" s="378" t="s">
        <v>803</v>
      </c>
      <c r="E88" s="503"/>
      <c r="F88" s="504"/>
      <c r="G88" s="505"/>
      <c r="H88" s="506">
        <v>0</v>
      </c>
      <c r="I88" s="507"/>
      <c r="J88" s="508"/>
      <c r="K88" s="508"/>
      <c r="L88" s="506">
        <v>0</v>
      </c>
    </row>
    <row r="89" spans="1:12" s="493" customFormat="1" hidden="1" x14ac:dyDescent="0.2">
      <c r="A89" s="509"/>
      <c r="B89" s="377">
        <v>12020443</v>
      </c>
      <c r="C89" s="378" t="s">
        <v>598</v>
      </c>
      <c r="D89" s="378" t="s">
        <v>804</v>
      </c>
      <c r="E89" s="503"/>
      <c r="F89" s="504"/>
      <c r="G89" s="505"/>
      <c r="H89" s="506">
        <v>0</v>
      </c>
      <c r="I89" s="507"/>
      <c r="J89" s="508"/>
      <c r="K89" s="508"/>
      <c r="L89" s="506">
        <v>0</v>
      </c>
    </row>
    <row r="90" spans="1:12" ht="14.25" hidden="1" customHeight="1" x14ac:dyDescent="0.25">
      <c r="A90" s="502"/>
      <c r="B90" s="377">
        <v>12020444</v>
      </c>
      <c r="C90" s="378" t="s">
        <v>599</v>
      </c>
      <c r="D90" s="378" t="s">
        <v>805</v>
      </c>
      <c r="E90" s="503"/>
      <c r="F90" s="504"/>
      <c r="G90" s="505"/>
      <c r="H90" s="506">
        <v>0</v>
      </c>
      <c r="I90" s="507"/>
      <c r="J90" s="508"/>
      <c r="K90" s="508"/>
      <c r="L90" s="506">
        <v>0</v>
      </c>
    </row>
    <row r="91" spans="1:12" hidden="1" x14ac:dyDescent="0.25">
      <c r="A91" s="502"/>
      <c r="B91" s="377">
        <v>12020445</v>
      </c>
      <c r="C91" s="378" t="s">
        <v>600</v>
      </c>
      <c r="D91" s="378" t="s">
        <v>806</v>
      </c>
      <c r="E91" s="503"/>
      <c r="F91" s="504"/>
      <c r="G91" s="505"/>
      <c r="H91" s="506">
        <v>0</v>
      </c>
      <c r="I91" s="507"/>
      <c r="J91" s="508"/>
      <c r="K91" s="508"/>
      <c r="L91" s="506">
        <v>0</v>
      </c>
    </row>
    <row r="92" spans="1:12" ht="14.25" hidden="1" customHeight="1" x14ac:dyDescent="0.25">
      <c r="A92" s="502"/>
      <c r="B92" s="377">
        <v>12020446</v>
      </c>
      <c r="C92" s="378" t="s">
        <v>601</v>
      </c>
      <c r="D92" s="378" t="s">
        <v>807</v>
      </c>
      <c r="E92" s="503"/>
      <c r="F92" s="504"/>
      <c r="G92" s="505"/>
      <c r="H92" s="506">
        <v>0</v>
      </c>
      <c r="I92" s="507"/>
      <c r="J92" s="508"/>
      <c r="K92" s="508"/>
      <c r="L92" s="506">
        <v>0</v>
      </c>
    </row>
    <row r="93" spans="1:12" hidden="1" x14ac:dyDescent="0.25">
      <c r="A93" s="502"/>
      <c r="B93" s="377">
        <v>12020447</v>
      </c>
      <c r="C93" s="378" t="s">
        <v>602</v>
      </c>
      <c r="D93" s="378" t="s">
        <v>808</v>
      </c>
      <c r="E93" s="503"/>
      <c r="F93" s="504"/>
      <c r="G93" s="505"/>
      <c r="H93" s="506">
        <v>0</v>
      </c>
      <c r="I93" s="507"/>
      <c r="J93" s="508"/>
      <c r="K93" s="508"/>
      <c r="L93" s="506">
        <v>0</v>
      </c>
    </row>
    <row r="94" spans="1:12" ht="14.25" hidden="1" customHeight="1" x14ac:dyDescent="0.25">
      <c r="A94" s="531"/>
      <c r="B94" s="377">
        <v>12020448</v>
      </c>
      <c r="C94" s="378" t="s">
        <v>603</v>
      </c>
      <c r="D94" s="378" t="s">
        <v>809</v>
      </c>
      <c r="E94" s="503"/>
      <c r="F94" s="504"/>
      <c r="G94" s="505"/>
      <c r="H94" s="506">
        <v>0</v>
      </c>
      <c r="I94" s="507"/>
      <c r="J94" s="508"/>
      <c r="K94" s="508"/>
      <c r="L94" s="506">
        <v>0</v>
      </c>
    </row>
    <row r="95" spans="1:12" ht="15.75" thickBot="1" x14ac:dyDescent="0.3">
      <c r="A95" s="502"/>
      <c r="B95" s="377">
        <v>12020449</v>
      </c>
      <c r="C95" s="378" t="s">
        <v>604</v>
      </c>
      <c r="D95" s="378" t="s">
        <v>810</v>
      </c>
      <c r="E95" s="532" t="s">
        <v>924</v>
      </c>
      <c r="F95" s="504" t="s">
        <v>924</v>
      </c>
      <c r="G95" s="505">
        <v>100000</v>
      </c>
      <c r="H95" s="506">
        <v>100000</v>
      </c>
      <c r="I95" s="507"/>
      <c r="J95" s="508">
        <v>20000</v>
      </c>
      <c r="K95" s="508"/>
      <c r="L95" s="506">
        <v>20000</v>
      </c>
    </row>
    <row r="96" spans="1:12" ht="15" hidden="1" customHeight="1" thickBot="1" x14ac:dyDescent="0.3">
      <c r="A96" s="502"/>
      <c r="B96" s="377">
        <v>12020450</v>
      </c>
      <c r="C96" s="378" t="s">
        <v>605</v>
      </c>
      <c r="D96" s="378" t="s">
        <v>811</v>
      </c>
      <c r="E96" s="503"/>
      <c r="F96" s="504"/>
      <c r="G96" s="505"/>
      <c r="H96" s="506">
        <v>0</v>
      </c>
      <c r="I96" s="507"/>
      <c r="J96" s="508"/>
      <c r="K96" s="508"/>
      <c r="L96" s="506">
        <v>0</v>
      </c>
    </row>
    <row r="97" spans="1:12" s="493" customFormat="1" ht="15.75" hidden="1" thickBot="1" x14ac:dyDescent="0.25">
      <c r="A97" s="509"/>
      <c r="B97" s="377">
        <v>12020451</v>
      </c>
      <c r="C97" s="378" t="s">
        <v>606</v>
      </c>
      <c r="D97" s="378" t="s">
        <v>812</v>
      </c>
      <c r="E97" s="503"/>
      <c r="F97" s="504"/>
      <c r="G97" s="505"/>
      <c r="H97" s="506">
        <v>0</v>
      </c>
      <c r="I97" s="507"/>
      <c r="J97" s="508"/>
      <c r="K97" s="508"/>
      <c r="L97" s="506">
        <v>0</v>
      </c>
    </row>
    <row r="98" spans="1:12" s="493" customFormat="1" ht="15.75" hidden="1" customHeight="1" thickBot="1" x14ac:dyDescent="0.25">
      <c r="A98" s="509"/>
      <c r="B98" s="377">
        <v>12020452</v>
      </c>
      <c r="C98" s="378" t="s">
        <v>607</v>
      </c>
      <c r="D98" s="378" t="s">
        <v>813</v>
      </c>
      <c r="E98" s="503"/>
      <c r="F98" s="504"/>
      <c r="G98" s="505"/>
      <c r="H98" s="506">
        <v>0</v>
      </c>
      <c r="I98" s="507"/>
      <c r="J98" s="508"/>
      <c r="K98" s="508"/>
      <c r="L98" s="506">
        <v>0</v>
      </c>
    </row>
    <row r="99" spans="1:12" ht="15.75" hidden="1" thickBot="1" x14ac:dyDescent="0.3">
      <c r="A99" s="531"/>
      <c r="B99" s="377">
        <v>12020453</v>
      </c>
      <c r="C99" s="378" t="s">
        <v>608</v>
      </c>
      <c r="D99" s="378" t="s">
        <v>814</v>
      </c>
      <c r="E99" s="503"/>
      <c r="F99" s="504"/>
      <c r="G99" s="505"/>
      <c r="H99" s="506">
        <v>0</v>
      </c>
      <c r="I99" s="507"/>
      <c r="J99" s="508"/>
      <c r="K99" s="508"/>
      <c r="L99" s="506">
        <v>0</v>
      </c>
    </row>
    <row r="100" spans="1:12" ht="15" hidden="1" customHeight="1" thickBot="1" x14ac:dyDescent="0.3">
      <c r="A100" s="502"/>
      <c r="B100" s="377">
        <v>12020454</v>
      </c>
      <c r="C100" s="378" t="s">
        <v>609</v>
      </c>
      <c r="D100" s="378" t="s">
        <v>815</v>
      </c>
      <c r="E100" s="503"/>
      <c r="F100" s="504"/>
      <c r="G100" s="505"/>
      <c r="H100" s="506">
        <v>0</v>
      </c>
      <c r="I100" s="507"/>
      <c r="J100" s="508"/>
      <c r="K100" s="508"/>
      <c r="L100" s="506">
        <v>0</v>
      </c>
    </row>
    <row r="101" spans="1:12" ht="15.75" hidden="1" thickBot="1" x14ac:dyDescent="0.3">
      <c r="A101" s="502"/>
      <c r="B101" s="377">
        <v>12020455</v>
      </c>
      <c r="C101" s="378" t="s">
        <v>610</v>
      </c>
      <c r="D101" s="378" t="s">
        <v>816</v>
      </c>
      <c r="E101" s="503"/>
      <c r="F101" s="504"/>
      <c r="G101" s="505"/>
      <c r="H101" s="506">
        <v>0</v>
      </c>
      <c r="I101" s="507"/>
      <c r="J101" s="508"/>
      <c r="K101" s="508"/>
      <c r="L101" s="506">
        <v>0</v>
      </c>
    </row>
    <row r="102" spans="1:12" ht="15" hidden="1" customHeight="1" thickBot="1" x14ac:dyDescent="0.3">
      <c r="A102" s="502"/>
      <c r="B102" s="377">
        <v>12020456</v>
      </c>
      <c r="C102" s="378" t="s">
        <v>611</v>
      </c>
      <c r="D102" s="378" t="s">
        <v>817</v>
      </c>
      <c r="E102" s="503"/>
      <c r="F102" s="504"/>
      <c r="G102" s="505"/>
      <c r="H102" s="506">
        <v>0</v>
      </c>
      <c r="I102" s="507"/>
      <c r="J102" s="508"/>
      <c r="K102" s="508"/>
      <c r="L102" s="506">
        <v>0</v>
      </c>
    </row>
    <row r="103" spans="1:12" ht="15.75" hidden="1" thickBot="1" x14ac:dyDescent="0.3">
      <c r="A103" s="502"/>
      <c r="B103" s="377">
        <v>12020457</v>
      </c>
      <c r="C103" s="378" t="s">
        <v>612</v>
      </c>
      <c r="D103" s="378" t="s">
        <v>818</v>
      </c>
      <c r="E103" s="503"/>
      <c r="F103" s="504"/>
      <c r="G103" s="505"/>
      <c r="H103" s="506">
        <v>0</v>
      </c>
      <c r="I103" s="507"/>
      <c r="J103" s="508"/>
      <c r="K103" s="508"/>
      <c r="L103" s="506">
        <v>0</v>
      </c>
    </row>
    <row r="104" spans="1:12" ht="15" hidden="1" customHeight="1" thickBot="1" x14ac:dyDescent="0.3">
      <c r="A104" s="502"/>
      <c r="B104" s="377">
        <v>12020458</v>
      </c>
      <c r="C104" s="378" t="s">
        <v>613</v>
      </c>
      <c r="D104" s="378" t="s">
        <v>819</v>
      </c>
      <c r="E104" s="503"/>
      <c r="F104" s="504"/>
      <c r="G104" s="505"/>
      <c r="H104" s="506">
        <v>0</v>
      </c>
      <c r="I104" s="507"/>
      <c r="J104" s="508"/>
      <c r="K104" s="508"/>
      <c r="L104" s="506">
        <v>0</v>
      </c>
    </row>
    <row r="105" spans="1:12" ht="15.75" hidden="1" thickBot="1" x14ac:dyDescent="0.3">
      <c r="A105" s="502"/>
      <c r="B105" s="377">
        <v>12020459</v>
      </c>
      <c r="C105" s="378" t="s">
        <v>614</v>
      </c>
      <c r="D105" s="378" t="s">
        <v>820</v>
      </c>
      <c r="E105" s="503"/>
      <c r="F105" s="504"/>
      <c r="G105" s="505"/>
      <c r="H105" s="506">
        <v>0</v>
      </c>
      <c r="I105" s="507"/>
      <c r="J105" s="508"/>
      <c r="K105" s="508"/>
      <c r="L105" s="506">
        <v>0</v>
      </c>
    </row>
    <row r="106" spans="1:12" ht="15" hidden="1" customHeight="1" thickBot="1" x14ac:dyDescent="0.3">
      <c r="A106" s="502"/>
      <c r="B106" s="377">
        <v>12020460</v>
      </c>
      <c r="C106" s="378" t="s">
        <v>615</v>
      </c>
      <c r="D106" s="378" t="s">
        <v>821</v>
      </c>
      <c r="E106" s="503"/>
      <c r="F106" s="504"/>
      <c r="G106" s="505"/>
      <c r="H106" s="506">
        <v>0</v>
      </c>
      <c r="I106" s="507"/>
      <c r="J106" s="508"/>
      <c r="K106" s="508"/>
      <c r="L106" s="506">
        <v>0</v>
      </c>
    </row>
    <row r="107" spans="1:12" ht="15.75" hidden="1" thickBot="1" x14ac:dyDescent="0.3">
      <c r="A107" s="502"/>
      <c r="B107" s="377">
        <v>12020461</v>
      </c>
      <c r="C107" s="378" t="s">
        <v>616</v>
      </c>
      <c r="D107" s="378" t="s">
        <v>822</v>
      </c>
      <c r="E107" s="503"/>
      <c r="F107" s="504"/>
      <c r="G107" s="505"/>
      <c r="H107" s="506">
        <v>0</v>
      </c>
      <c r="I107" s="507"/>
      <c r="J107" s="508"/>
      <c r="K107" s="508"/>
      <c r="L107" s="506">
        <v>0</v>
      </c>
    </row>
    <row r="108" spans="1:12" ht="15" hidden="1" customHeight="1" thickBot="1" x14ac:dyDescent="0.3">
      <c r="A108" s="502"/>
      <c r="B108" s="377">
        <v>12020462</v>
      </c>
      <c r="C108" s="378" t="s">
        <v>617</v>
      </c>
      <c r="D108" s="378" t="s">
        <v>823</v>
      </c>
      <c r="E108" s="503"/>
      <c r="F108" s="504"/>
      <c r="G108" s="505"/>
      <c r="H108" s="506">
        <v>0</v>
      </c>
      <c r="I108" s="507"/>
      <c r="J108" s="508"/>
      <c r="K108" s="508"/>
      <c r="L108" s="506">
        <v>0</v>
      </c>
    </row>
    <row r="109" spans="1:12" ht="15.75" hidden="1" thickBot="1" x14ac:dyDescent="0.3">
      <c r="A109" s="502"/>
      <c r="B109" s="377">
        <v>12020463</v>
      </c>
      <c r="C109" s="378" t="s">
        <v>618</v>
      </c>
      <c r="D109" s="378" t="s">
        <v>824</v>
      </c>
      <c r="E109" s="503"/>
      <c r="F109" s="504"/>
      <c r="G109" s="505"/>
      <c r="H109" s="506">
        <v>0</v>
      </c>
      <c r="I109" s="507"/>
      <c r="J109" s="508"/>
      <c r="K109" s="508"/>
      <c r="L109" s="506">
        <v>0</v>
      </c>
    </row>
    <row r="110" spans="1:12" ht="15" hidden="1" customHeight="1" thickBot="1" x14ac:dyDescent="0.3">
      <c r="A110" s="502"/>
      <c r="B110" s="377">
        <v>12020464</v>
      </c>
      <c r="C110" s="378" t="s">
        <v>619</v>
      </c>
      <c r="D110" s="378" t="s">
        <v>825</v>
      </c>
      <c r="E110" s="503"/>
      <c r="F110" s="504"/>
      <c r="G110" s="505"/>
      <c r="H110" s="506">
        <v>0</v>
      </c>
      <c r="I110" s="507"/>
      <c r="J110" s="508"/>
      <c r="K110" s="508"/>
      <c r="L110" s="506">
        <v>0</v>
      </c>
    </row>
    <row r="111" spans="1:12" ht="15.75" hidden="1" thickBot="1" x14ac:dyDescent="0.3">
      <c r="A111" s="502"/>
      <c r="B111" s="377">
        <v>12020465</v>
      </c>
      <c r="C111" s="378" t="s">
        <v>620</v>
      </c>
      <c r="D111" s="378" t="s">
        <v>826</v>
      </c>
      <c r="E111" s="503"/>
      <c r="F111" s="504"/>
      <c r="G111" s="505"/>
      <c r="H111" s="506">
        <v>0</v>
      </c>
      <c r="I111" s="507"/>
      <c r="J111" s="508"/>
      <c r="K111" s="508"/>
      <c r="L111" s="506">
        <v>0</v>
      </c>
    </row>
    <row r="112" spans="1:12" ht="15" hidden="1" customHeight="1" thickBot="1" x14ac:dyDescent="0.3">
      <c r="A112" s="502"/>
      <c r="B112" s="377">
        <v>12020466</v>
      </c>
      <c r="C112" s="378" t="s">
        <v>621</v>
      </c>
      <c r="D112" s="378" t="s">
        <v>827</v>
      </c>
      <c r="E112" s="503"/>
      <c r="F112" s="504"/>
      <c r="G112" s="505"/>
      <c r="H112" s="506">
        <v>0</v>
      </c>
      <c r="I112" s="507"/>
      <c r="J112" s="508"/>
      <c r="K112" s="508"/>
      <c r="L112" s="506">
        <v>0</v>
      </c>
    </row>
    <row r="113" spans="1:12" ht="15.75" hidden="1" thickBot="1" x14ac:dyDescent="0.3">
      <c r="A113" s="502"/>
      <c r="B113" s="377">
        <v>12020478</v>
      </c>
      <c r="C113" s="378" t="s">
        <v>622</v>
      </c>
      <c r="D113" s="378" t="s">
        <v>829</v>
      </c>
      <c r="E113" s="503"/>
      <c r="F113" s="504"/>
      <c r="G113" s="505"/>
      <c r="H113" s="506">
        <v>0</v>
      </c>
      <c r="I113" s="507"/>
      <c r="J113" s="508"/>
      <c r="K113" s="508"/>
      <c r="L113" s="506">
        <v>0</v>
      </c>
    </row>
    <row r="114" spans="1:12" s="493" customFormat="1" ht="15.75" customHeight="1" thickBot="1" x14ac:dyDescent="0.3">
      <c r="A114" s="509"/>
      <c r="B114" s="384"/>
      <c r="C114" s="385" t="s">
        <v>623</v>
      </c>
      <c r="D114" s="385"/>
      <c r="E114" s="516"/>
      <c r="F114" s="517"/>
      <c r="G114" s="518">
        <f>SUM(G78:G113)</f>
        <v>1250000</v>
      </c>
      <c r="H114" s="519">
        <v>1350000</v>
      </c>
      <c r="I114" s="518">
        <v>0</v>
      </c>
      <c r="J114" s="520">
        <v>280000</v>
      </c>
      <c r="K114" s="520">
        <v>0</v>
      </c>
      <c r="L114" s="519">
        <v>280000</v>
      </c>
    </row>
    <row r="115" spans="1:12" s="493" customFormat="1" hidden="1" x14ac:dyDescent="0.25">
      <c r="A115" s="509"/>
      <c r="B115" s="373">
        <v>12020500</v>
      </c>
      <c r="C115" s="374" t="s">
        <v>12</v>
      </c>
      <c r="D115" s="374"/>
      <c r="E115" s="497"/>
      <c r="F115" s="498"/>
      <c r="G115" s="499"/>
      <c r="H115" s="500"/>
      <c r="I115" s="499"/>
      <c r="J115" s="501"/>
      <c r="K115" s="501"/>
      <c r="L115" s="500"/>
    </row>
    <row r="116" spans="1:12" s="493" customFormat="1" ht="15" hidden="1" customHeight="1" x14ac:dyDescent="0.2">
      <c r="A116" s="509"/>
      <c r="B116" s="377">
        <v>12020501</v>
      </c>
      <c r="C116" s="378" t="s">
        <v>624</v>
      </c>
      <c r="D116" s="378" t="s">
        <v>830</v>
      </c>
      <c r="E116" s="503"/>
      <c r="F116" s="504"/>
      <c r="G116" s="505"/>
      <c r="H116" s="506">
        <v>0</v>
      </c>
      <c r="I116" s="507"/>
      <c r="J116" s="508"/>
      <c r="K116" s="508"/>
      <c r="L116" s="506">
        <v>0</v>
      </c>
    </row>
    <row r="117" spans="1:12" hidden="1" x14ac:dyDescent="0.25">
      <c r="A117" s="502"/>
      <c r="B117" s="377">
        <v>12020502</v>
      </c>
      <c r="C117" s="378" t="s">
        <v>625</v>
      </c>
      <c r="D117" s="378" t="s">
        <v>831</v>
      </c>
      <c r="E117" s="503"/>
      <c r="F117" s="504"/>
      <c r="G117" s="505"/>
      <c r="H117" s="506">
        <v>0</v>
      </c>
      <c r="I117" s="507"/>
      <c r="J117" s="508"/>
      <c r="K117" s="508"/>
      <c r="L117" s="506">
        <v>0</v>
      </c>
    </row>
    <row r="118" spans="1:12" ht="14.25" hidden="1" customHeight="1" x14ac:dyDescent="0.25">
      <c r="A118" s="502"/>
      <c r="B118" s="377">
        <v>12020503</v>
      </c>
      <c r="C118" s="378" t="s">
        <v>626</v>
      </c>
      <c r="D118" s="378" t="s">
        <v>832</v>
      </c>
      <c r="E118" s="503"/>
      <c r="F118" s="504"/>
      <c r="G118" s="505"/>
      <c r="H118" s="506">
        <v>0</v>
      </c>
      <c r="I118" s="507"/>
      <c r="J118" s="508"/>
      <c r="K118" s="508"/>
      <c r="L118" s="506">
        <v>0</v>
      </c>
    </row>
    <row r="119" spans="1:12" ht="15.75" hidden="1" thickBot="1" x14ac:dyDescent="0.3">
      <c r="A119" s="502"/>
      <c r="B119" s="384"/>
      <c r="C119" s="385" t="s">
        <v>627</v>
      </c>
      <c r="D119" s="385"/>
      <c r="E119" s="516"/>
      <c r="F119" s="517"/>
      <c r="G119" s="518">
        <v>0</v>
      </c>
      <c r="H119" s="519">
        <v>0</v>
      </c>
      <c r="I119" s="518">
        <v>0</v>
      </c>
      <c r="J119" s="520">
        <v>0</v>
      </c>
      <c r="K119" s="520">
        <v>0</v>
      </c>
      <c r="L119" s="519">
        <v>0</v>
      </c>
    </row>
    <row r="120" spans="1:12" ht="15.75" customHeight="1" x14ac:dyDescent="0.25">
      <c r="A120" s="502"/>
      <c r="B120" s="373">
        <v>12020600</v>
      </c>
      <c r="C120" s="374" t="s">
        <v>13</v>
      </c>
      <c r="D120" s="374"/>
      <c r="E120" s="497"/>
      <c r="F120" s="498"/>
      <c r="G120" s="499"/>
      <c r="H120" s="500"/>
      <c r="I120" s="499"/>
      <c r="J120" s="501"/>
      <c r="K120" s="501"/>
      <c r="L120" s="500"/>
    </row>
    <row r="121" spans="1:12" x14ac:dyDescent="0.25">
      <c r="A121" s="502"/>
      <c r="B121" s="377">
        <v>12020601</v>
      </c>
      <c r="C121" s="378" t="s">
        <v>628</v>
      </c>
      <c r="D121" s="378" t="s">
        <v>833</v>
      </c>
      <c r="E121" s="503">
        <v>2000</v>
      </c>
      <c r="F121" s="504">
        <v>2000</v>
      </c>
      <c r="G121" s="505"/>
      <c r="H121" s="506">
        <v>0</v>
      </c>
      <c r="I121" s="507"/>
      <c r="J121" s="508"/>
      <c r="K121" s="508"/>
      <c r="L121" s="506">
        <v>0</v>
      </c>
    </row>
    <row r="122" spans="1:12" ht="14.25" hidden="1" customHeight="1" x14ac:dyDescent="0.25">
      <c r="A122" s="502"/>
      <c r="B122" s="377">
        <v>12020602</v>
      </c>
      <c r="C122" s="378" t="s">
        <v>629</v>
      </c>
      <c r="D122" s="378" t="s">
        <v>834</v>
      </c>
      <c r="E122" s="503"/>
      <c r="F122" s="504"/>
      <c r="G122" s="505"/>
      <c r="H122" s="506">
        <v>0</v>
      </c>
      <c r="I122" s="507"/>
      <c r="J122" s="508"/>
      <c r="K122" s="508"/>
      <c r="L122" s="506">
        <v>0</v>
      </c>
    </row>
    <row r="123" spans="1:12" hidden="1" x14ac:dyDescent="0.25">
      <c r="A123" s="502"/>
      <c r="B123" s="377">
        <v>12020603</v>
      </c>
      <c r="C123" s="378" t="s">
        <v>630</v>
      </c>
      <c r="D123" s="378" t="s">
        <v>835</v>
      </c>
      <c r="E123" s="503"/>
      <c r="F123" s="504"/>
      <c r="G123" s="505"/>
      <c r="H123" s="506">
        <v>0</v>
      </c>
      <c r="I123" s="507"/>
      <c r="J123" s="508"/>
      <c r="K123" s="508"/>
      <c r="L123" s="506">
        <v>0</v>
      </c>
    </row>
    <row r="124" spans="1:12" ht="14.25" hidden="1" customHeight="1" x14ac:dyDescent="0.25">
      <c r="A124" s="502"/>
      <c r="B124" s="377">
        <v>12020604</v>
      </c>
      <c r="C124" s="378" t="s">
        <v>631</v>
      </c>
      <c r="D124" s="378" t="s">
        <v>836</v>
      </c>
      <c r="E124" s="503"/>
      <c r="F124" s="504"/>
      <c r="G124" s="505"/>
      <c r="H124" s="506">
        <v>0</v>
      </c>
      <c r="I124" s="507"/>
      <c r="J124" s="508"/>
      <c r="K124" s="508"/>
      <c r="L124" s="506">
        <v>0</v>
      </c>
    </row>
    <row r="125" spans="1:12" s="493" customFormat="1" ht="15" hidden="1" customHeight="1" x14ac:dyDescent="0.2">
      <c r="A125" s="509"/>
      <c r="B125" s="377">
        <v>12020605</v>
      </c>
      <c r="C125" s="378" t="s">
        <v>632</v>
      </c>
      <c r="D125" s="378" t="s">
        <v>837</v>
      </c>
      <c r="E125" s="503"/>
      <c r="F125" s="504"/>
      <c r="G125" s="505"/>
      <c r="H125" s="506">
        <v>0</v>
      </c>
      <c r="I125" s="507"/>
      <c r="J125" s="508"/>
      <c r="K125" s="508"/>
      <c r="L125" s="506">
        <v>0</v>
      </c>
    </row>
    <row r="126" spans="1:12" s="493" customFormat="1" ht="15.75" customHeight="1" thickBot="1" x14ac:dyDescent="0.25">
      <c r="A126" s="509"/>
      <c r="B126" s="377">
        <v>12020606</v>
      </c>
      <c r="C126" s="378" t="s">
        <v>633</v>
      </c>
      <c r="D126" s="378" t="s">
        <v>838</v>
      </c>
      <c r="E126" s="503"/>
      <c r="F126" s="504"/>
      <c r="G126" s="505">
        <v>752800</v>
      </c>
      <c r="H126" s="506">
        <v>2836000</v>
      </c>
      <c r="I126" s="507">
        <v>1247000</v>
      </c>
      <c r="J126" s="508">
        <v>264000</v>
      </c>
      <c r="K126" s="508">
        <v>71000</v>
      </c>
      <c r="L126" s="506">
        <v>335000</v>
      </c>
    </row>
    <row r="127" spans="1:12" s="493" customFormat="1" ht="15.75" hidden="1" thickBot="1" x14ac:dyDescent="0.25">
      <c r="A127" s="509"/>
      <c r="B127" s="377">
        <v>12020607</v>
      </c>
      <c r="C127" s="378" t="s">
        <v>634</v>
      </c>
      <c r="D127" s="378" t="s">
        <v>839</v>
      </c>
      <c r="E127" s="503"/>
      <c r="F127" s="504"/>
      <c r="G127" s="505"/>
      <c r="H127" s="506">
        <v>0</v>
      </c>
      <c r="I127" s="507"/>
      <c r="J127" s="508"/>
      <c r="K127" s="508"/>
      <c r="L127" s="506">
        <v>0</v>
      </c>
    </row>
    <row r="128" spans="1:12" ht="15" hidden="1" customHeight="1" thickBot="1" x14ac:dyDescent="0.3">
      <c r="A128" s="502"/>
      <c r="B128" s="377">
        <v>12020608</v>
      </c>
      <c r="C128" s="378" t="s">
        <v>635</v>
      </c>
      <c r="D128" s="378" t="s">
        <v>840</v>
      </c>
      <c r="E128" s="503"/>
      <c r="F128" s="504"/>
      <c r="G128" s="505"/>
      <c r="H128" s="506">
        <v>0</v>
      </c>
      <c r="I128" s="507"/>
      <c r="J128" s="508"/>
      <c r="K128" s="508"/>
      <c r="L128" s="506">
        <v>0</v>
      </c>
    </row>
    <row r="129" spans="1:12" ht="15.75" hidden="1" thickBot="1" x14ac:dyDescent="0.3">
      <c r="A129" s="502"/>
      <c r="B129" s="377">
        <v>12020609</v>
      </c>
      <c r="C129" s="378" t="s">
        <v>636</v>
      </c>
      <c r="D129" s="378" t="s">
        <v>841</v>
      </c>
      <c r="E129" s="503"/>
      <c r="F129" s="504"/>
      <c r="G129" s="505"/>
      <c r="H129" s="506">
        <v>0</v>
      </c>
      <c r="I129" s="507"/>
      <c r="J129" s="508"/>
      <c r="K129" s="508"/>
      <c r="L129" s="506">
        <v>0</v>
      </c>
    </row>
    <row r="130" spans="1:12" ht="15" hidden="1" customHeight="1" thickBot="1" x14ac:dyDescent="0.3">
      <c r="A130" s="502"/>
      <c r="B130" s="377">
        <v>12020610</v>
      </c>
      <c r="C130" s="378" t="s">
        <v>637</v>
      </c>
      <c r="D130" s="378" t="s">
        <v>842</v>
      </c>
      <c r="E130" s="503"/>
      <c r="F130" s="504"/>
      <c r="G130" s="505"/>
      <c r="H130" s="506">
        <v>0</v>
      </c>
      <c r="I130" s="507"/>
      <c r="J130" s="508"/>
      <c r="K130" s="508"/>
      <c r="L130" s="506">
        <v>0</v>
      </c>
    </row>
    <row r="131" spans="1:12" ht="15.75" hidden="1" thickBot="1" x14ac:dyDescent="0.3">
      <c r="A131" s="502"/>
      <c r="B131" s="377">
        <v>12020611</v>
      </c>
      <c r="C131" s="378" t="s">
        <v>638</v>
      </c>
      <c r="D131" s="378" t="s">
        <v>843</v>
      </c>
      <c r="E131" s="503"/>
      <c r="F131" s="504"/>
      <c r="G131" s="505"/>
      <c r="H131" s="506">
        <v>0</v>
      </c>
      <c r="I131" s="507"/>
      <c r="J131" s="508"/>
      <c r="K131" s="508"/>
      <c r="L131" s="506">
        <v>0</v>
      </c>
    </row>
    <row r="132" spans="1:12" ht="15" hidden="1" customHeight="1" thickBot="1" x14ac:dyDescent="0.3">
      <c r="A132" s="502"/>
      <c r="B132" s="377">
        <v>12020612</v>
      </c>
      <c r="C132" s="378" t="s">
        <v>639</v>
      </c>
      <c r="D132" s="378" t="s">
        <v>845</v>
      </c>
      <c r="E132" s="503"/>
      <c r="F132" s="504"/>
      <c r="G132" s="505"/>
      <c r="H132" s="506">
        <v>0</v>
      </c>
      <c r="I132" s="507"/>
      <c r="J132" s="508"/>
      <c r="K132" s="508"/>
      <c r="L132" s="506">
        <v>0</v>
      </c>
    </row>
    <row r="133" spans="1:12" ht="15.75" hidden="1" thickBot="1" x14ac:dyDescent="0.3">
      <c r="A133" s="502"/>
      <c r="B133" s="377">
        <v>12020613</v>
      </c>
      <c r="C133" s="378" t="s">
        <v>640</v>
      </c>
      <c r="D133" s="378" t="s">
        <v>846</v>
      </c>
      <c r="E133" s="503"/>
      <c r="F133" s="504"/>
      <c r="G133" s="505"/>
      <c r="H133" s="506">
        <v>0</v>
      </c>
      <c r="I133" s="507"/>
      <c r="J133" s="508"/>
      <c r="K133" s="508"/>
      <c r="L133" s="506">
        <v>0</v>
      </c>
    </row>
    <row r="134" spans="1:12" ht="15" hidden="1" customHeight="1" thickBot="1" x14ac:dyDescent="0.3">
      <c r="A134" s="502"/>
      <c r="B134" s="377">
        <v>12020614</v>
      </c>
      <c r="C134" s="378" t="s">
        <v>641</v>
      </c>
      <c r="D134" s="378" t="s">
        <v>847</v>
      </c>
      <c r="E134" s="503"/>
      <c r="F134" s="504"/>
      <c r="G134" s="505"/>
      <c r="H134" s="506">
        <v>0</v>
      </c>
      <c r="I134" s="507"/>
      <c r="J134" s="508"/>
      <c r="K134" s="508"/>
      <c r="L134" s="506">
        <v>0</v>
      </c>
    </row>
    <row r="135" spans="1:12" ht="15.75" hidden="1" thickBot="1" x14ac:dyDescent="0.3">
      <c r="A135" s="502"/>
      <c r="B135" s="377">
        <v>12020615</v>
      </c>
      <c r="C135" s="378" t="s">
        <v>642</v>
      </c>
      <c r="D135" s="378" t="s">
        <v>848</v>
      </c>
      <c r="E135" s="503"/>
      <c r="F135" s="504"/>
      <c r="G135" s="505"/>
      <c r="H135" s="506">
        <v>0</v>
      </c>
      <c r="I135" s="507"/>
      <c r="J135" s="508"/>
      <c r="K135" s="508"/>
      <c r="L135" s="506">
        <v>0</v>
      </c>
    </row>
    <row r="136" spans="1:12" s="493" customFormat="1" ht="15.75" hidden="1" thickBot="1" x14ac:dyDescent="0.25">
      <c r="A136" s="509"/>
      <c r="B136" s="377">
        <v>12020616</v>
      </c>
      <c r="C136" s="378" t="s">
        <v>643</v>
      </c>
      <c r="D136" s="378" t="s">
        <v>849</v>
      </c>
      <c r="E136" s="503"/>
      <c r="F136" s="504"/>
      <c r="G136" s="505"/>
      <c r="H136" s="506">
        <v>0</v>
      </c>
      <c r="I136" s="507"/>
      <c r="J136" s="508"/>
      <c r="K136" s="508"/>
      <c r="L136" s="506">
        <v>0</v>
      </c>
    </row>
    <row r="137" spans="1:12" ht="15.75" hidden="1" thickBot="1" x14ac:dyDescent="0.3">
      <c r="A137" s="502"/>
      <c r="B137" s="377">
        <v>12020617</v>
      </c>
      <c r="C137" s="378" t="s">
        <v>644</v>
      </c>
      <c r="D137" s="378" t="s">
        <v>850</v>
      </c>
      <c r="E137" s="503"/>
      <c r="F137" s="504"/>
      <c r="G137" s="505"/>
      <c r="H137" s="506">
        <v>0</v>
      </c>
      <c r="I137" s="507"/>
      <c r="J137" s="508"/>
      <c r="K137" s="508"/>
      <c r="L137" s="506">
        <v>0</v>
      </c>
    </row>
    <row r="138" spans="1:12" ht="15.75" hidden="1" thickBot="1" x14ac:dyDescent="0.3">
      <c r="A138" s="502"/>
      <c r="B138" s="377">
        <v>12020618</v>
      </c>
      <c r="C138" s="378" t="s">
        <v>645</v>
      </c>
      <c r="D138" s="378" t="s">
        <v>851</v>
      </c>
      <c r="E138" s="503"/>
      <c r="F138" s="504"/>
      <c r="G138" s="505"/>
      <c r="H138" s="506">
        <v>0</v>
      </c>
      <c r="I138" s="507"/>
      <c r="J138" s="508"/>
      <c r="K138" s="508"/>
      <c r="L138" s="506">
        <v>0</v>
      </c>
    </row>
    <row r="139" spans="1:12" s="493" customFormat="1" ht="15.75" hidden="1" thickBot="1" x14ac:dyDescent="0.25">
      <c r="A139" s="509"/>
      <c r="B139" s="377">
        <v>12020619</v>
      </c>
      <c r="C139" s="378" t="s">
        <v>646</v>
      </c>
      <c r="D139" s="378" t="s">
        <v>852</v>
      </c>
      <c r="E139" s="503"/>
      <c r="F139" s="504"/>
      <c r="G139" s="505"/>
      <c r="H139" s="506">
        <v>0</v>
      </c>
      <c r="I139" s="507"/>
      <c r="J139" s="508"/>
      <c r="K139" s="508"/>
      <c r="L139" s="506">
        <v>0</v>
      </c>
    </row>
    <row r="140" spans="1:12" s="493" customFormat="1" ht="15.75" hidden="1" thickBot="1" x14ac:dyDescent="0.25">
      <c r="A140" s="509"/>
      <c r="B140" s="377">
        <v>12020620</v>
      </c>
      <c r="C140" s="378" t="s">
        <v>647</v>
      </c>
      <c r="D140" s="378" t="s">
        <v>853</v>
      </c>
      <c r="E140" s="503"/>
      <c r="F140" s="504"/>
      <c r="G140" s="505"/>
      <c r="H140" s="506">
        <v>0</v>
      </c>
      <c r="I140" s="507"/>
      <c r="J140" s="508"/>
      <c r="K140" s="508"/>
      <c r="L140" s="506">
        <v>0</v>
      </c>
    </row>
    <row r="141" spans="1:12" s="493" customFormat="1" ht="15.75" hidden="1" thickBot="1" x14ac:dyDescent="0.25">
      <c r="A141" s="509"/>
      <c r="B141" s="377">
        <v>12020621</v>
      </c>
      <c r="C141" s="378" t="s">
        <v>648</v>
      </c>
      <c r="D141" s="378" t="s">
        <v>854</v>
      </c>
      <c r="E141" s="503"/>
      <c r="F141" s="504"/>
      <c r="G141" s="505"/>
      <c r="H141" s="506">
        <v>0</v>
      </c>
      <c r="I141" s="507"/>
      <c r="J141" s="508"/>
      <c r="K141" s="508"/>
      <c r="L141" s="506">
        <v>0</v>
      </c>
    </row>
    <row r="142" spans="1:12" ht="15.75" thickBot="1" x14ac:dyDescent="0.3">
      <c r="A142" s="502"/>
      <c r="B142" s="384"/>
      <c r="C142" s="385" t="s">
        <v>649</v>
      </c>
      <c r="D142" s="385"/>
      <c r="E142" s="516"/>
      <c r="F142" s="517"/>
      <c r="G142" s="518">
        <f>SUM(G121:G141)</f>
        <v>752800</v>
      </c>
      <c r="H142" s="519">
        <v>2836000</v>
      </c>
      <c r="I142" s="518">
        <v>1247000</v>
      </c>
      <c r="J142" s="520">
        <v>264000</v>
      </c>
      <c r="K142" s="520">
        <v>71000</v>
      </c>
      <c r="L142" s="519">
        <v>335000</v>
      </c>
    </row>
    <row r="143" spans="1:12" hidden="1" x14ac:dyDescent="0.25">
      <c r="A143" s="502"/>
      <c r="B143" s="373">
        <v>12020700</v>
      </c>
      <c r="C143" s="374" t="s">
        <v>14</v>
      </c>
      <c r="D143" s="374"/>
      <c r="E143" s="497"/>
      <c r="F143" s="498"/>
      <c r="G143" s="499"/>
      <c r="H143" s="500"/>
      <c r="I143" s="499"/>
      <c r="J143" s="501"/>
      <c r="K143" s="501"/>
      <c r="L143" s="500"/>
    </row>
    <row r="144" spans="1:12" hidden="1" x14ac:dyDescent="0.25">
      <c r="A144" s="502"/>
      <c r="B144" s="377">
        <v>12020701</v>
      </c>
      <c r="C144" s="378" t="s">
        <v>650</v>
      </c>
      <c r="D144" s="378" t="s">
        <v>855</v>
      </c>
      <c r="E144" s="503"/>
      <c r="F144" s="504"/>
      <c r="G144" s="505"/>
      <c r="H144" s="506">
        <v>0</v>
      </c>
      <c r="I144" s="507"/>
      <c r="J144" s="508"/>
      <c r="K144" s="508"/>
      <c r="L144" s="506">
        <v>0</v>
      </c>
    </row>
    <row r="145" spans="1:12" hidden="1" x14ac:dyDescent="0.25">
      <c r="A145" s="502"/>
      <c r="B145" s="377">
        <v>12020702</v>
      </c>
      <c r="C145" s="378" t="s">
        <v>651</v>
      </c>
      <c r="D145" s="378" t="s">
        <v>856</v>
      </c>
      <c r="E145" s="503"/>
      <c r="F145" s="504"/>
      <c r="G145" s="505"/>
      <c r="H145" s="506">
        <v>0</v>
      </c>
      <c r="I145" s="507"/>
      <c r="J145" s="508"/>
      <c r="K145" s="508"/>
      <c r="L145" s="506">
        <v>0</v>
      </c>
    </row>
    <row r="146" spans="1:12" hidden="1" x14ac:dyDescent="0.25">
      <c r="A146" s="502"/>
      <c r="B146" s="377">
        <v>12020703</v>
      </c>
      <c r="C146" s="378" t="s">
        <v>652</v>
      </c>
      <c r="D146" s="378" t="s">
        <v>857</v>
      </c>
      <c r="E146" s="503"/>
      <c r="F146" s="504"/>
      <c r="G146" s="505"/>
      <c r="H146" s="506">
        <v>0</v>
      </c>
      <c r="I146" s="507"/>
      <c r="J146" s="508"/>
      <c r="K146" s="508"/>
      <c r="L146" s="506">
        <v>0</v>
      </c>
    </row>
    <row r="147" spans="1:12" hidden="1" x14ac:dyDescent="0.25">
      <c r="A147" s="502"/>
      <c r="B147" s="377">
        <v>12020704</v>
      </c>
      <c r="C147" s="378" t="s">
        <v>653</v>
      </c>
      <c r="D147" s="378" t="s">
        <v>858</v>
      </c>
      <c r="E147" s="503"/>
      <c r="F147" s="504"/>
      <c r="G147" s="505"/>
      <c r="H147" s="506">
        <v>0</v>
      </c>
      <c r="I147" s="507"/>
      <c r="J147" s="508"/>
      <c r="K147" s="508"/>
      <c r="L147" s="506">
        <v>0</v>
      </c>
    </row>
    <row r="148" spans="1:12" hidden="1" x14ac:dyDescent="0.25">
      <c r="A148" s="502"/>
      <c r="B148" s="377">
        <v>12020705</v>
      </c>
      <c r="C148" s="378" t="s">
        <v>654</v>
      </c>
      <c r="D148" s="378" t="s">
        <v>860</v>
      </c>
      <c r="E148" s="503"/>
      <c r="F148" s="504"/>
      <c r="G148" s="505"/>
      <c r="H148" s="506">
        <v>0</v>
      </c>
      <c r="I148" s="507"/>
      <c r="J148" s="508"/>
      <c r="K148" s="508"/>
      <c r="L148" s="506">
        <v>0</v>
      </c>
    </row>
    <row r="149" spans="1:12" hidden="1" x14ac:dyDescent="0.25">
      <c r="A149" s="502"/>
      <c r="B149" s="377">
        <v>12020706</v>
      </c>
      <c r="C149" s="378" t="s">
        <v>655</v>
      </c>
      <c r="D149" s="378" t="s">
        <v>861</v>
      </c>
      <c r="E149" s="503"/>
      <c r="F149" s="504"/>
      <c r="G149" s="505"/>
      <c r="H149" s="506">
        <v>0</v>
      </c>
      <c r="I149" s="507"/>
      <c r="J149" s="508"/>
      <c r="K149" s="508"/>
      <c r="L149" s="506">
        <v>0</v>
      </c>
    </row>
    <row r="150" spans="1:12" s="493" customFormat="1" hidden="1" x14ac:dyDescent="0.2">
      <c r="A150" s="509"/>
      <c r="B150" s="377">
        <v>12020707</v>
      </c>
      <c r="C150" s="378" t="s">
        <v>656</v>
      </c>
      <c r="D150" s="378" t="s">
        <v>862</v>
      </c>
      <c r="E150" s="503"/>
      <c r="F150" s="504"/>
      <c r="G150" s="505"/>
      <c r="H150" s="506">
        <v>0</v>
      </c>
      <c r="I150" s="507"/>
      <c r="J150" s="508"/>
      <c r="K150" s="508"/>
      <c r="L150" s="506">
        <v>0</v>
      </c>
    </row>
    <row r="151" spans="1:12" hidden="1" x14ac:dyDescent="0.25">
      <c r="A151" s="502"/>
      <c r="B151" s="377">
        <v>12020708</v>
      </c>
      <c r="C151" s="378" t="s">
        <v>657</v>
      </c>
      <c r="D151" s="378" t="s">
        <v>863</v>
      </c>
      <c r="E151" s="503"/>
      <c r="F151" s="504"/>
      <c r="G151" s="505"/>
      <c r="H151" s="506">
        <v>0</v>
      </c>
      <c r="I151" s="507"/>
      <c r="J151" s="508"/>
      <c r="K151" s="508"/>
      <c r="L151" s="506">
        <v>0</v>
      </c>
    </row>
    <row r="152" spans="1:12" s="493" customFormat="1" hidden="1" x14ac:dyDescent="0.2">
      <c r="A152" s="509"/>
      <c r="B152" s="377">
        <v>12020709</v>
      </c>
      <c r="C152" s="378" t="s">
        <v>658</v>
      </c>
      <c r="D152" s="378" t="s">
        <v>864</v>
      </c>
      <c r="E152" s="503"/>
      <c r="F152" s="504"/>
      <c r="G152" s="505"/>
      <c r="H152" s="506">
        <v>0</v>
      </c>
      <c r="I152" s="507"/>
      <c r="J152" s="508"/>
      <c r="K152" s="508"/>
      <c r="L152" s="506">
        <v>0</v>
      </c>
    </row>
    <row r="153" spans="1:12" s="493" customFormat="1" hidden="1" x14ac:dyDescent="0.2">
      <c r="A153" s="509"/>
      <c r="B153" s="377">
        <v>12020710</v>
      </c>
      <c r="C153" s="378" t="s">
        <v>659</v>
      </c>
      <c r="D153" s="378" t="s">
        <v>865</v>
      </c>
      <c r="E153" s="503"/>
      <c r="F153" s="504"/>
      <c r="G153" s="505"/>
      <c r="H153" s="506">
        <v>0</v>
      </c>
      <c r="I153" s="507"/>
      <c r="J153" s="508"/>
      <c r="K153" s="508"/>
      <c r="L153" s="506">
        <v>0</v>
      </c>
    </row>
    <row r="154" spans="1:12" s="493" customFormat="1" hidden="1" x14ac:dyDescent="0.2">
      <c r="A154" s="509"/>
      <c r="B154" s="377">
        <v>12020711</v>
      </c>
      <c r="C154" s="378" t="s">
        <v>660</v>
      </c>
      <c r="D154" s="378" t="s">
        <v>866</v>
      </c>
      <c r="E154" s="503"/>
      <c r="F154" s="504"/>
      <c r="G154" s="505"/>
      <c r="H154" s="506">
        <v>0</v>
      </c>
      <c r="I154" s="507"/>
      <c r="J154" s="508"/>
      <c r="K154" s="508"/>
      <c r="L154" s="506">
        <v>0</v>
      </c>
    </row>
    <row r="155" spans="1:12" s="493" customFormat="1" hidden="1" x14ac:dyDescent="0.2">
      <c r="A155" s="509"/>
      <c r="B155" s="377">
        <v>12020712</v>
      </c>
      <c r="C155" s="378" t="s">
        <v>661</v>
      </c>
      <c r="D155" s="378" t="s">
        <v>867</v>
      </c>
      <c r="E155" s="503"/>
      <c r="F155" s="504"/>
      <c r="G155" s="505"/>
      <c r="H155" s="506">
        <v>0</v>
      </c>
      <c r="I155" s="507"/>
      <c r="J155" s="508"/>
      <c r="K155" s="508"/>
      <c r="L155" s="506">
        <v>0</v>
      </c>
    </row>
    <row r="156" spans="1:12" s="493" customFormat="1" hidden="1" x14ac:dyDescent="0.2">
      <c r="A156" s="509"/>
      <c r="B156" s="377">
        <v>12020713</v>
      </c>
      <c r="C156" s="378" t="s">
        <v>662</v>
      </c>
      <c r="D156" s="378" t="s">
        <v>868</v>
      </c>
      <c r="E156" s="503"/>
      <c r="F156" s="504"/>
      <c r="G156" s="505"/>
      <c r="H156" s="506">
        <v>0</v>
      </c>
      <c r="I156" s="507"/>
      <c r="J156" s="508"/>
      <c r="K156" s="508"/>
      <c r="L156" s="506">
        <v>0</v>
      </c>
    </row>
    <row r="157" spans="1:12" hidden="1" x14ac:dyDescent="0.25">
      <c r="A157" s="502"/>
      <c r="B157" s="377">
        <v>12020714</v>
      </c>
      <c r="C157" s="378" t="s">
        <v>663</v>
      </c>
      <c r="D157" s="378" t="s">
        <v>869</v>
      </c>
      <c r="E157" s="503"/>
      <c r="F157" s="504"/>
      <c r="G157" s="505"/>
      <c r="H157" s="506">
        <v>0</v>
      </c>
      <c r="I157" s="507"/>
      <c r="J157" s="508"/>
      <c r="K157" s="508"/>
      <c r="L157" s="506">
        <v>0</v>
      </c>
    </row>
    <row r="158" spans="1:12" hidden="1" x14ac:dyDescent="0.25">
      <c r="A158" s="502"/>
      <c r="B158" s="377">
        <v>12020715</v>
      </c>
      <c r="C158" s="378" t="s">
        <v>664</v>
      </c>
      <c r="D158" s="378" t="s">
        <v>870</v>
      </c>
      <c r="E158" s="503"/>
      <c r="F158" s="504"/>
      <c r="G158" s="505"/>
      <c r="H158" s="506">
        <v>0</v>
      </c>
      <c r="I158" s="507"/>
      <c r="J158" s="508"/>
      <c r="K158" s="508"/>
      <c r="L158" s="506">
        <v>0</v>
      </c>
    </row>
    <row r="159" spans="1:12" hidden="1" x14ac:dyDescent="0.25">
      <c r="A159" s="502"/>
      <c r="B159" s="377">
        <v>12020720</v>
      </c>
      <c r="C159" s="378" t="s">
        <v>665</v>
      </c>
      <c r="D159" s="378" t="s">
        <v>871</v>
      </c>
      <c r="E159" s="503"/>
      <c r="F159" s="504"/>
      <c r="G159" s="505"/>
      <c r="H159" s="506">
        <v>0</v>
      </c>
      <c r="I159" s="507"/>
      <c r="J159" s="508"/>
      <c r="K159" s="508"/>
      <c r="L159" s="506">
        <v>0</v>
      </c>
    </row>
    <row r="160" spans="1:12" s="493" customFormat="1" ht="15.75" hidden="1" thickBot="1" x14ac:dyDescent="0.3">
      <c r="A160" s="509"/>
      <c r="B160" s="384"/>
      <c r="C160" s="385" t="s">
        <v>666</v>
      </c>
      <c r="D160" s="385"/>
      <c r="E160" s="516"/>
      <c r="F160" s="517"/>
      <c r="G160" s="518">
        <v>0</v>
      </c>
      <c r="H160" s="519">
        <v>0</v>
      </c>
      <c r="I160" s="518">
        <v>0</v>
      </c>
      <c r="J160" s="520">
        <v>0</v>
      </c>
      <c r="K160" s="520">
        <v>0</v>
      </c>
      <c r="L160" s="519">
        <v>0</v>
      </c>
    </row>
    <row r="161" spans="1:12" s="493" customFormat="1" x14ac:dyDescent="0.25">
      <c r="A161" s="509"/>
      <c r="B161" s="373">
        <v>12020800</v>
      </c>
      <c r="C161" s="374" t="s">
        <v>15</v>
      </c>
      <c r="D161" s="374"/>
      <c r="E161" s="497"/>
      <c r="F161" s="498"/>
      <c r="G161" s="499"/>
      <c r="H161" s="500"/>
      <c r="I161" s="499"/>
      <c r="J161" s="501"/>
      <c r="K161" s="501"/>
      <c r="L161" s="500"/>
    </row>
    <row r="162" spans="1:12" x14ac:dyDescent="0.25">
      <c r="A162" s="502"/>
      <c r="B162" s="377">
        <v>12020801</v>
      </c>
      <c r="C162" s="378" t="s">
        <v>667</v>
      </c>
      <c r="D162" s="378" t="s">
        <v>872</v>
      </c>
      <c r="E162" s="503"/>
      <c r="F162" s="504"/>
      <c r="G162" s="505"/>
      <c r="H162" s="506"/>
      <c r="I162" s="507"/>
      <c r="J162" s="508"/>
      <c r="K162" s="508"/>
      <c r="L162" s="506">
        <v>0</v>
      </c>
    </row>
    <row r="163" spans="1:12" x14ac:dyDescent="0.25">
      <c r="A163" s="502"/>
      <c r="B163" s="377">
        <v>12020802</v>
      </c>
      <c r="C163" s="378" t="s">
        <v>668</v>
      </c>
      <c r="D163" s="378" t="s">
        <v>873</v>
      </c>
      <c r="E163" s="503">
        <v>2000</v>
      </c>
      <c r="F163" s="504">
        <v>2000</v>
      </c>
      <c r="G163" s="505"/>
      <c r="H163" s="506">
        <v>24000</v>
      </c>
      <c r="I163" s="507">
        <v>24000</v>
      </c>
      <c r="J163" s="508">
        <v>24000</v>
      </c>
      <c r="K163" s="508"/>
      <c r="L163" s="506">
        <v>24000</v>
      </c>
    </row>
    <row r="164" spans="1:12" x14ac:dyDescent="0.25">
      <c r="A164" s="502"/>
      <c r="B164" s="377">
        <v>12020803</v>
      </c>
      <c r="C164" s="378" t="s">
        <v>669</v>
      </c>
      <c r="D164" s="378" t="s">
        <v>874</v>
      </c>
      <c r="E164" s="503">
        <v>7500</v>
      </c>
      <c r="F164" s="504">
        <v>7500</v>
      </c>
      <c r="G164" s="505"/>
      <c r="H164" s="506">
        <v>90000</v>
      </c>
      <c r="I164" s="507">
        <v>90000</v>
      </c>
      <c r="J164" s="508">
        <v>90000</v>
      </c>
      <c r="K164" s="508"/>
      <c r="L164" s="506">
        <v>90000</v>
      </c>
    </row>
    <row r="165" spans="1:12" s="493" customFormat="1" ht="15.75" thickBot="1" x14ac:dyDescent="0.25">
      <c r="A165" s="509"/>
      <c r="B165" s="377">
        <v>12020804</v>
      </c>
      <c r="C165" s="378" t="s">
        <v>670</v>
      </c>
      <c r="D165" s="378" t="s">
        <v>875</v>
      </c>
      <c r="E165" s="503" t="s">
        <v>925</v>
      </c>
      <c r="F165" s="504" t="s">
        <v>925</v>
      </c>
      <c r="G165" s="505">
        <v>900000</v>
      </c>
      <c r="H165" s="506">
        <v>1700000</v>
      </c>
      <c r="I165" s="507">
        <v>1075000</v>
      </c>
      <c r="J165" s="508">
        <v>200000</v>
      </c>
      <c r="K165" s="508">
        <v>100000</v>
      </c>
      <c r="L165" s="506">
        <v>300000</v>
      </c>
    </row>
    <row r="166" spans="1:12" s="493" customFormat="1" ht="15.75" hidden="1" thickBot="1" x14ac:dyDescent="0.25">
      <c r="A166" s="509"/>
      <c r="B166" s="377">
        <v>12020805</v>
      </c>
      <c r="C166" s="378" t="s">
        <v>671</v>
      </c>
      <c r="D166" s="378" t="s">
        <v>876</v>
      </c>
      <c r="E166" s="503"/>
      <c r="F166" s="504"/>
      <c r="G166" s="505"/>
      <c r="H166" s="506">
        <v>0</v>
      </c>
      <c r="I166" s="507"/>
      <c r="J166" s="508"/>
      <c r="K166" s="508"/>
      <c r="L166" s="506">
        <v>0</v>
      </c>
    </row>
    <row r="167" spans="1:12" ht="15.75" thickBot="1" x14ac:dyDescent="0.3">
      <c r="A167" s="502"/>
      <c r="B167" s="384"/>
      <c r="C167" s="385" t="s">
        <v>672</v>
      </c>
      <c r="D167" s="385"/>
      <c r="E167" s="516"/>
      <c r="F167" s="517"/>
      <c r="G167" s="518">
        <f>SUM(G162:G166)</f>
        <v>900000</v>
      </c>
      <c r="H167" s="519">
        <v>1814000</v>
      </c>
      <c r="I167" s="518">
        <v>1189000</v>
      </c>
      <c r="J167" s="520">
        <v>314000</v>
      </c>
      <c r="K167" s="520">
        <v>100000</v>
      </c>
      <c r="L167" s="519">
        <v>414000</v>
      </c>
    </row>
    <row r="168" spans="1:12" hidden="1" x14ac:dyDescent="0.25">
      <c r="A168" s="502"/>
      <c r="B168" s="373">
        <v>12020900</v>
      </c>
      <c r="C168" s="374" t="s">
        <v>16</v>
      </c>
      <c r="D168" s="374"/>
      <c r="E168" s="497"/>
      <c r="F168" s="498"/>
      <c r="G168" s="499"/>
      <c r="H168" s="500"/>
      <c r="I168" s="499"/>
      <c r="J168" s="501"/>
      <c r="K168" s="501"/>
      <c r="L168" s="500"/>
    </row>
    <row r="169" spans="1:12" s="493" customFormat="1" hidden="1" x14ac:dyDescent="0.2">
      <c r="A169" s="509"/>
      <c r="B169" s="377">
        <v>12020901</v>
      </c>
      <c r="C169" s="378" t="s">
        <v>673</v>
      </c>
      <c r="D169" s="378" t="s">
        <v>877</v>
      </c>
      <c r="E169" s="503"/>
      <c r="F169" s="504"/>
      <c r="G169" s="505"/>
      <c r="H169" s="506">
        <v>0</v>
      </c>
      <c r="I169" s="507"/>
      <c r="J169" s="508"/>
      <c r="K169" s="508"/>
      <c r="L169" s="506">
        <v>0</v>
      </c>
    </row>
    <row r="170" spans="1:12" hidden="1" x14ac:dyDescent="0.25">
      <c r="A170" s="502"/>
      <c r="B170" s="377">
        <v>12020902</v>
      </c>
      <c r="C170" s="378" t="s">
        <v>674</v>
      </c>
      <c r="D170" s="378" t="s">
        <v>878</v>
      </c>
      <c r="E170" s="503"/>
      <c r="F170" s="504"/>
      <c r="G170" s="505"/>
      <c r="H170" s="506">
        <v>0</v>
      </c>
      <c r="I170" s="507"/>
      <c r="J170" s="508"/>
      <c r="K170" s="508"/>
      <c r="L170" s="506">
        <v>0</v>
      </c>
    </row>
    <row r="171" spans="1:12" hidden="1" x14ac:dyDescent="0.25">
      <c r="A171" s="502"/>
      <c r="B171" s="377">
        <v>12020903</v>
      </c>
      <c r="C171" s="378" t="s">
        <v>675</v>
      </c>
      <c r="D171" s="378" t="s">
        <v>879</v>
      </c>
      <c r="E171" s="503"/>
      <c r="F171" s="504"/>
      <c r="G171" s="505"/>
      <c r="H171" s="506">
        <v>0</v>
      </c>
      <c r="I171" s="507"/>
      <c r="J171" s="508"/>
      <c r="K171" s="508"/>
      <c r="L171" s="506">
        <v>0</v>
      </c>
    </row>
    <row r="172" spans="1:12" hidden="1" x14ac:dyDescent="0.25">
      <c r="A172" s="502"/>
      <c r="B172" s="377">
        <v>12020904</v>
      </c>
      <c r="C172" s="378" t="s">
        <v>676</v>
      </c>
      <c r="D172" s="378" t="s">
        <v>880</v>
      </c>
      <c r="E172" s="503"/>
      <c r="F172" s="504"/>
      <c r="G172" s="505"/>
      <c r="H172" s="506">
        <v>0</v>
      </c>
      <c r="I172" s="507"/>
      <c r="J172" s="508"/>
      <c r="K172" s="508"/>
      <c r="L172" s="506">
        <v>0</v>
      </c>
    </row>
    <row r="173" spans="1:12" hidden="1" x14ac:dyDescent="0.25">
      <c r="A173" s="502"/>
      <c r="B173" s="377">
        <v>12020905</v>
      </c>
      <c r="C173" s="378" t="s">
        <v>677</v>
      </c>
      <c r="D173" s="378" t="s">
        <v>881</v>
      </c>
      <c r="E173" s="503"/>
      <c r="F173" s="504"/>
      <c r="G173" s="505"/>
      <c r="H173" s="506">
        <v>0</v>
      </c>
      <c r="I173" s="507"/>
      <c r="J173" s="508"/>
      <c r="K173" s="508"/>
      <c r="L173" s="506">
        <v>0</v>
      </c>
    </row>
    <row r="174" spans="1:12" s="493" customFormat="1" hidden="1" x14ac:dyDescent="0.2">
      <c r="A174" s="509"/>
      <c r="B174" s="377">
        <v>12020906</v>
      </c>
      <c r="C174" s="378" t="s">
        <v>678</v>
      </c>
      <c r="D174" s="378" t="s">
        <v>882</v>
      </c>
      <c r="E174" s="503"/>
      <c r="F174" s="504"/>
      <c r="G174" s="505"/>
      <c r="H174" s="506">
        <v>0</v>
      </c>
      <c r="I174" s="507"/>
      <c r="J174" s="508"/>
      <c r="K174" s="508"/>
      <c r="L174" s="506">
        <v>0</v>
      </c>
    </row>
    <row r="175" spans="1:12" s="493" customFormat="1" hidden="1" x14ac:dyDescent="0.2">
      <c r="A175" s="509"/>
      <c r="B175" s="377">
        <v>12020907</v>
      </c>
      <c r="C175" s="378" t="s">
        <v>679</v>
      </c>
      <c r="D175" s="378" t="s">
        <v>883</v>
      </c>
      <c r="E175" s="503"/>
      <c r="F175" s="504"/>
      <c r="G175" s="505"/>
      <c r="H175" s="506">
        <v>0</v>
      </c>
      <c r="I175" s="507"/>
      <c r="J175" s="508"/>
      <c r="K175" s="508"/>
      <c r="L175" s="506">
        <v>0</v>
      </c>
    </row>
    <row r="176" spans="1:12" ht="15.75" hidden="1" thickBot="1" x14ac:dyDescent="0.3">
      <c r="A176" s="502"/>
      <c r="B176" s="384"/>
      <c r="C176" s="385" t="s">
        <v>680</v>
      </c>
      <c r="D176" s="385"/>
      <c r="E176" s="516"/>
      <c r="F176" s="517"/>
      <c r="G176" s="518">
        <v>0</v>
      </c>
      <c r="H176" s="519">
        <v>0</v>
      </c>
      <c r="I176" s="518">
        <v>0</v>
      </c>
      <c r="J176" s="520">
        <v>0</v>
      </c>
      <c r="K176" s="520">
        <v>0</v>
      </c>
      <c r="L176" s="519">
        <v>0</v>
      </c>
    </row>
    <row r="177" spans="1:12" hidden="1" x14ac:dyDescent="0.25">
      <c r="A177" s="502"/>
      <c r="B177" s="373">
        <v>12021000</v>
      </c>
      <c r="C177" s="374" t="s">
        <v>681</v>
      </c>
      <c r="D177" s="374"/>
      <c r="E177" s="497"/>
      <c r="F177" s="498"/>
      <c r="G177" s="499"/>
      <c r="H177" s="500"/>
      <c r="I177" s="499"/>
      <c r="J177" s="501"/>
      <c r="K177" s="501"/>
      <c r="L177" s="500"/>
    </row>
    <row r="178" spans="1:12" hidden="1" x14ac:dyDescent="0.25">
      <c r="A178" s="502"/>
      <c r="B178" s="377">
        <v>12021006</v>
      </c>
      <c r="C178" s="378" t="s">
        <v>682</v>
      </c>
      <c r="D178" s="378" t="s">
        <v>884</v>
      </c>
      <c r="E178" s="503"/>
      <c r="F178" s="504"/>
      <c r="G178" s="505"/>
      <c r="H178" s="506">
        <v>0</v>
      </c>
      <c r="I178" s="507"/>
      <c r="J178" s="508"/>
      <c r="K178" s="508"/>
      <c r="L178" s="506">
        <v>0</v>
      </c>
    </row>
    <row r="179" spans="1:12" ht="15.75" hidden="1" thickBot="1" x14ac:dyDescent="0.3">
      <c r="A179" s="502"/>
      <c r="B179" s="384"/>
      <c r="C179" s="385" t="s">
        <v>683</v>
      </c>
      <c r="D179" s="385"/>
      <c r="E179" s="516"/>
      <c r="F179" s="517"/>
      <c r="G179" s="518">
        <v>0</v>
      </c>
      <c r="H179" s="519">
        <v>0</v>
      </c>
      <c r="I179" s="518">
        <v>0</v>
      </c>
      <c r="J179" s="520">
        <v>0</v>
      </c>
      <c r="K179" s="520">
        <v>0</v>
      </c>
      <c r="L179" s="519">
        <v>0</v>
      </c>
    </row>
    <row r="180" spans="1:12" hidden="1" x14ac:dyDescent="0.25">
      <c r="A180" s="502"/>
      <c r="B180" s="373">
        <v>12021100</v>
      </c>
      <c r="C180" s="374" t="s">
        <v>17</v>
      </c>
      <c r="D180" s="374"/>
      <c r="E180" s="497"/>
      <c r="F180" s="498"/>
      <c r="G180" s="499"/>
      <c r="H180" s="500"/>
      <c r="I180" s="499"/>
      <c r="J180" s="501"/>
      <c r="K180" s="501"/>
      <c r="L180" s="500"/>
    </row>
    <row r="181" spans="1:12" hidden="1" x14ac:dyDescent="0.25">
      <c r="A181" s="502"/>
      <c r="B181" s="377">
        <v>12021101</v>
      </c>
      <c r="C181" s="378" t="s">
        <v>684</v>
      </c>
      <c r="D181" s="378" t="s">
        <v>885</v>
      </c>
      <c r="E181" s="503"/>
      <c r="F181" s="504"/>
      <c r="G181" s="505"/>
      <c r="H181" s="506">
        <v>0</v>
      </c>
      <c r="I181" s="507"/>
      <c r="J181" s="508"/>
      <c r="K181" s="508"/>
      <c r="L181" s="506">
        <v>0</v>
      </c>
    </row>
    <row r="182" spans="1:12" hidden="1" x14ac:dyDescent="0.25">
      <c r="A182" s="486"/>
      <c r="B182" s="377">
        <v>12021102</v>
      </c>
      <c r="C182" s="378" t="s">
        <v>685</v>
      </c>
      <c r="D182" s="378" t="s">
        <v>886</v>
      </c>
      <c r="E182" s="503"/>
      <c r="F182" s="504"/>
      <c r="G182" s="505"/>
      <c r="H182" s="506">
        <v>0</v>
      </c>
      <c r="I182" s="507"/>
      <c r="J182" s="508"/>
      <c r="K182" s="508"/>
      <c r="L182" s="506">
        <v>0</v>
      </c>
    </row>
    <row r="183" spans="1:12" hidden="1" x14ac:dyDescent="0.25">
      <c r="A183" s="486"/>
      <c r="B183" s="377">
        <v>12021103</v>
      </c>
      <c r="C183" s="378" t="s">
        <v>686</v>
      </c>
      <c r="D183" s="378" t="s">
        <v>887</v>
      </c>
      <c r="E183" s="503"/>
      <c r="F183" s="504"/>
      <c r="G183" s="505"/>
      <c r="H183" s="506">
        <v>0</v>
      </c>
      <c r="I183" s="507"/>
      <c r="J183" s="508"/>
      <c r="K183" s="508"/>
      <c r="L183" s="506">
        <v>0</v>
      </c>
    </row>
    <row r="184" spans="1:12" ht="15.75" hidden="1" thickBot="1" x14ac:dyDescent="0.3">
      <c r="A184" s="486"/>
      <c r="B184" s="384"/>
      <c r="C184" s="385" t="s">
        <v>687</v>
      </c>
      <c r="D184" s="385"/>
      <c r="E184" s="516"/>
      <c r="F184" s="517"/>
      <c r="G184" s="518">
        <v>0</v>
      </c>
      <c r="H184" s="519">
        <v>0</v>
      </c>
      <c r="I184" s="518">
        <v>0</v>
      </c>
      <c r="J184" s="520">
        <v>0</v>
      </c>
      <c r="K184" s="520">
        <v>0</v>
      </c>
      <c r="L184" s="519">
        <v>0</v>
      </c>
    </row>
    <row r="185" spans="1:12" hidden="1" x14ac:dyDescent="0.25">
      <c r="A185" s="486"/>
      <c r="B185" s="373">
        <v>12021200</v>
      </c>
      <c r="C185" s="374" t="s">
        <v>18</v>
      </c>
      <c r="D185" s="374"/>
      <c r="E185" s="497"/>
      <c r="F185" s="498"/>
      <c r="G185" s="499"/>
      <c r="H185" s="500"/>
      <c r="I185" s="499"/>
      <c r="J185" s="501"/>
      <c r="K185" s="501"/>
      <c r="L185" s="500"/>
    </row>
    <row r="186" spans="1:12" hidden="1" x14ac:dyDescent="0.25">
      <c r="A186" s="486"/>
      <c r="B186" s="377">
        <v>12021201</v>
      </c>
      <c r="C186" s="378" t="s">
        <v>688</v>
      </c>
      <c r="D186" s="378" t="s">
        <v>888</v>
      </c>
      <c r="E186" s="503"/>
      <c r="F186" s="504"/>
      <c r="G186" s="505"/>
      <c r="H186" s="506">
        <v>0</v>
      </c>
      <c r="I186" s="507"/>
      <c r="J186" s="508"/>
      <c r="K186" s="508"/>
      <c r="L186" s="506">
        <v>0</v>
      </c>
    </row>
    <row r="187" spans="1:12" hidden="1" x14ac:dyDescent="0.25">
      <c r="A187" s="486"/>
      <c r="B187" s="377">
        <v>12021202</v>
      </c>
      <c r="C187" s="378" t="s">
        <v>689</v>
      </c>
      <c r="D187" s="378" t="s">
        <v>889</v>
      </c>
      <c r="E187" s="503"/>
      <c r="F187" s="504"/>
      <c r="G187" s="505"/>
      <c r="H187" s="506">
        <v>0</v>
      </c>
      <c r="I187" s="507"/>
      <c r="J187" s="508"/>
      <c r="K187" s="508"/>
      <c r="L187" s="506">
        <v>0</v>
      </c>
    </row>
    <row r="188" spans="1:12" hidden="1" x14ac:dyDescent="0.25">
      <c r="A188" s="486"/>
      <c r="B188" s="377">
        <v>12021203</v>
      </c>
      <c r="C188" s="378" t="s">
        <v>690</v>
      </c>
      <c r="D188" s="378" t="s">
        <v>890</v>
      </c>
      <c r="E188" s="503"/>
      <c r="F188" s="504"/>
      <c r="G188" s="505"/>
      <c r="H188" s="506">
        <v>0</v>
      </c>
      <c r="I188" s="507"/>
      <c r="J188" s="508"/>
      <c r="K188" s="508"/>
      <c r="L188" s="506">
        <v>0</v>
      </c>
    </row>
    <row r="189" spans="1:12" hidden="1" x14ac:dyDescent="0.25">
      <c r="A189" s="486"/>
      <c r="B189" s="377">
        <v>12021204</v>
      </c>
      <c r="C189" s="378" t="s">
        <v>691</v>
      </c>
      <c r="D189" s="378" t="s">
        <v>891</v>
      </c>
      <c r="E189" s="503"/>
      <c r="F189" s="504"/>
      <c r="G189" s="505"/>
      <c r="H189" s="506">
        <v>0</v>
      </c>
      <c r="I189" s="507"/>
      <c r="J189" s="508"/>
      <c r="K189" s="508"/>
      <c r="L189" s="506">
        <v>0</v>
      </c>
    </row>
    <row r="190" spans="1:12" hidden="1" x14ac:dyDescent="0.25">
      <c r="A190" s="486"/>
      <c r="B190" s="377">
        <v>12021205</v>
      </c>
      <c r="C190" s="378" t="s">
        <v>692</v>
      </c>
      <c r="D190" s="378" t="s">
        <v>892</v>
      </c>
      <c r="E190" s="503"/>
      <c r="F190" s="504"/>
      <c r="G190" s="505"/>
      <c r="H190" s="506">
        <v>0</v>
      </c>
      <c r="I190" s="507"/>
      <c r="J190" s="508"/>
      <c r="K190" s="508"/>
      <c r="L190" s="506">
        <v>0</v>
      </c>
    </row>
    <row r="191" spans="1:12" hidden="1" x14ac:dyDescent="0.25">
      <c r="A191" s="486"/>
      <c r="B191" s="377">
        <v>12021206</v>
      </c>
      <c r="C191" s="378" t="s">
        <v>693</v>
      </c>
      <c r="D191" s="378" t="s">
        <v>893</v>
      </c>
      <c r="E191" s="503"/>
      <c r="F191" s="504"/>
      <c r="G191" s="505"/>
      <c r="H191" s="506">
        <v>0</v>
      </c>
      <c r="I191" s="507"/>
      <c r="J191" s="508"/>
      <c r="K191" s="508"/>
      <c r="L191" s="506">
        <v>0</v>
      </c>
    </row>
    <row r="192" spans="1:12" hidden="1" x14ac:dyDescent="0.25">
      <c r="A192" s="486"/>
      <c r="B192" s="377">
        <v>12021207</v>
      </c>
      <c r="C192" s="378" t="s">
        <v>694</v>
      </c>
      <c r="D192" s="378" t="s">
        <v>894</v>
      </c>
      <c r="E192" s="503"/>
      <c r="F192" s="504"/>
      <c r="G192" s="505"/>
      <c r="H192" s="506">
        <v>0</v>
      </c>
      <c r="I192" s="507"/>
      <c r="J192" s="508"/>
      <c r="K192" s="508"/>
      <c r="L192" s="506">
        <v>0</v>
      </c>
    </row>
    <row r="193" spans="1:12" hidden="1" x14ac:dyDescent="0.25">
      <c r="A193" s="486"/>
      <c r="B193" s="377">
        <v>12021208</v>
      </c>
      <c r="C193" s="378" t="s">
        <v>695</v>
      </c>
      <c r="D193" s="378" t="s">
        <v>895</v>
      </c>
      <c r="E193" s="503"/>
      <c r="F193" s="504"/>
      <c r="G193" s="505"/>
      <c r="H193" s="506">
        <v>0</v>
      </c>
      <c r="I193" s="507"/>
      <c r="J193" s="508"/>
      <c r="K193" s="508"/>
      <c r="L193" s="506">
        <v>0</v>
      </c>
    </row>
    <row r="194" spans="1:12" hidden="1" x14ac:dyDescent="0.25">
      <c r="A194" s="486"/>
      <c r="B194" s="377">
        <v>12021209</v>
      </c>
      <c r="C194" s="378" t="s">
        <v>696</v>
      </c>
      <c r="D194" s="378" t="s">
        <v>896</v>
      </c>
      <c r="E194" s="503"/>
      <c r="F194" s="504"/>
      <c r="G194" s="505"/>
      <c r="H194" s="506">
        <v>0</v>
      </c>
      <c r="I194" s="507"/>
      <c r="J194" s="508"/>
      <c r="K194" s="508"/>
      <c r="L194" s="506">
        <v>0</v>
      </c>
    </row>
    <row r="195" spans="1:12" hidden="1" x14ac:dyDescent="0.25">
      <c r="A195" s="486"/>
      <c r="B195" s="377">
        <v>12021210</v>
      </c>
      <c r="C195" s="378" t="s">
        <v>697</v>
      </c>
      <c r="D195" s="378" t="s">
        <v>897</v>
      </c>
      <c r="E195" s="503"/>
      <c r="F195" s="504"/>
      <c r="G195" s="505"/>
      <c r="H195" s="506">
        <v>0</v>
      </c>
      <c r="I195" s="507"/>
      <c r="J195" s="508"/>
      <c r="K195" s="508"/>
      <c r="L195" s="506">
        <v>0</v>
      </c>
    </row>
    <row r="196" spans="1:12" hidden="1" x14ac:dyDescent="0.25">
      <c r="A196" s="486"/>
      <c r="B196" s="377">
        <v>12021212</v>
      </c>
      <c r="C196" s="378" t="s">
        <v>698</v>
      </c>
      <c r="D196" s="378" t="s">
        <v>898</v>
      </c>
      <c r="E196" s="503"/>
      <c r="F196" s="504"/>
      <c r="G196" s="505"/>
      <c r="H196" s="506">
        <v>0</v>
      </c>
      <c r="I196" s="507"/>
      <c r="J196" s="508"/>
      <c r="K196" s="508"/>
      <c r="L196" s="506">
        <v>0</v>
      </c>
    </row>
    <row r="197" spans="1:12" ht="15.75" hidden="1" thickBot="1" x14ac:dyDescent="0.3">
      <c r="A197" s="486"/>
      <c r="B197" s="384"/>
      <c r="C197" s="385" t="s">
        <v>699</v>
      </c>
      <c r="D197" s="385"/>
      <c r="E197" s="516"/>
      <c r="F197" s="517"/>
      <c r="G197" s="518">
        <v>0</v>
      </c>
      <c r="H197" s="519">
        <v>0</v>
      </c>
      <c r="I197" s="518">
        <v>0</v>
      </c>
      <c r="J197" s="520">
        <v>0</v>
      </c>
      <c r="K197" s="520">
        <v>0</v>
      </c>
      <c r="L197" s="519">
        <v>0</v>
      </c>
    </row>
    <row r="198" spans="1:12" hidden="1" x14ac:dyDescent="0.25">
      <c r="A198" s="486"/>
      <c r="B198" s="373">
        <v>12021300</v>
      </c>
      <c r="C198" s="374" t="s">
        <v>19</v>
      </c>
      <c r="D198" s="374"/>
      <c r="E198" s="497"/>
      <c r="F198" s="498"/>
      <c r="G198" s="499"/>
      <c r="H198" s="500"/>
      <c r="I198" s="499"/>
      <c r="J198" s="501"/>
      <c r="K198" s="501"/>
      <c r="L198" s="500"/>
    </row>
    <row r="199" spans="1:12" hidden="1" x14ac:dyDescent="0.25">
      <c r="A199" s="486"/>
      <c r="B199" s="377">
        <v>12021302</v>
      </c>
      <c r="C199" s="378" t="s">
        <v>700</v>
      </c>
      <c r="D199" s="378" t="s">
        <v>899</v>
      </c>
      <c r="E199" s="503"/>
      <c r="F199" s="504"/>
      <c r="G199" s="505"/>
      <c r="H199" s="506">
        <v>0</v>
      </c>
      <c r="I199" s="507"/>
      <c r="J199" s="508"/>
      <c r="K199" s="508"/>
      <c r="L199" s="506">
        <v>0</v>
      </c>
    </row>
    <row r="200" spans="1:12" ht="15.75" hidden="1" thickBot="1" x14ac:dyDescent="0.3">
      <c r="A200" s="486"/>
      <c r="B200" s="384"/>
      <c r="C200" s="385" t="s">
        <v>701</v>
      </c>
      <c r="D200" s="385"/>
      <c r="E200" s="516"/>
      <c r="F200" s="517"/>
      <c r="G200" s="518">
        <v>0</v>
      </c>
      <c r="H200" s="519">
        <v>0</v>
      </c>
      <c r="I200" s="518">
        <v>0</v>
      </c>
      <c r="J200" s="520">
        <v>0</v>
      </c>
      <c r="K200" s="520">
        <v>0</v>
      </c>
      <c r="L200" s="519">
        <v>0</v>
      </c>
    </row>
    <row r="201" spans="1:12" hidden="1" x14ac:dyDescent="0.25">
      <c r="A201" s="486"/>
      <c r="B201" s="373">
        <v>13000000</v>
      </c>
      <c r="C201" s="374" t="s">
        <v>702</v>
      </c>
      <c r="D201" s="374"/>
      <c r="E201" s="497"/>
      <c r="F201" s="498"/>
      <c r="G201" s="499"/>
      <c r="H201" s="500"/>
      <c r="I201" s="499"/>
      <c r="J201" s="501"/>
      <c r="K201" s="501"/>
      <c r="L201" s="500"/>
    </row>
    <row r="202" spans="1:12" hidden="1" x14ac:dyDescent="0.25">
      <c r="A202" s="486"/>
      <c r="B202" s="373">
        <v>13010000</v>
      </c>
      <c r="C202" s="374" t="s">
        <v>703</v>
      </c>
      <c r="D202" s="374"/>
      <c r="E202" s="497"/>
      <c r="F202" s="498"/>
      <c r="G202" s="499"/>
      <c r="H202" s="500"/>
      <c r="I202" s="499"/>
      <c r="J202" s="501"/>
      <c r="K202" s="501"/>
      <c r="L202" s="500"/>
    </row>
    <row r="203" spans="1:12" hidden="1" x14ac:dyDescent="0.25">
      <c r="A203" s="486"/>
      <c r="B203" s="373">
        <v>13010100</v>
      </c>
      <c r="C203" s="374" t="s">
        <v>20</v>
      </c>
      <c r="D203" s="374"/>
      <c r="E203" s="497"/>
      <c r="F203" s="498"/>
      <c r="G203" s="499"/>
      <c r="H203" s="500"/>
      <c r="I203" s="499"/>
      <c r="J203" s="501"/>
      <c r="K203" s="501"/>
      <c r="L203" s="500"/>
    </row>
    <row r="204" spans="1:12" hidden="1" x14ac:dyDescent="0.25">
      <c r="A204" s="486"/>
      <c r="B204" s="377">
        <v>13010101</v>
      </c>
      <c r="C204" s="378" t="s">
        <v>704</v>
      </c>
      <c r="D204" s="378" t="s">
        <v>900</v>
      </c>
      <c r="E204" s="503"/>
      <c r="F204" s="504"/>
      <c r="G204" s="505"/>
      <c r="H204" s="506">
        <v>0</v>
      </c>
      <c r="I204" s="507"/>
      <c r="J204" s="508"/>
      <c r="K204" s="508"/>
      <c r="L204" s="506">
        <v>0</v>
      </c>
    </row>
    <row r="205" spans="1:12" ht="15.75" hidden="1" thickBot="1" x14ac:dyDescent="0.3">
      <c r="A205" s="486"/>
      <c r="B205" s="384"/>
      <c r="C205" s="385" t="s">
        <v>705</v>
      </c>
      <c r="D205" s="385"/>
      <c r="E205" s="516"/>
      <c r="F205" s="517"/>
      <c r="G205" s="518">
        <v>0</v>
      </c>
      <c r="H205" s="519">
        <v>0</v>
      </c>
      <c r="I205" s="518">
        <v>0</v>
      </c>
      <c r="J205" s="520">
        <v>0</v>
      </c>
      <c r="K205" s="520">
        <v>0</v>
      </c>
      <c r="L205" s="519">
        <v>0</v>
      </c>
    </row>
    <row r="206" spans="1:12" hidden="1" x14ac:dyDescent="0.25">
      <c r="A206" s="486"/>
      <c r="B206" s="373">
        <v>13010200</v>
      </c>
      <c r="C206" s="374" t="s">
        <v>21</v>
      </c>
      <c r="D206" s="374"/>
      <c r="E206" s="497"/>
      <c r="F206" s="498"/>
      <c r="G206" s="499"/>
      <c r="H206" s="500"/>
      <c r="I206" s="499"/>
      <c r="J206" s="501"/>
      <c r="K206" s="501"/>
      <c r="L206" s="500"/>
    </row>
    <row r="207" spans="1:12" hidden="1" x14ac:dyDescent="0.25">
      <c r="A207" s="486"/>
      <c r="B207" s="377">
        <v>13010201</v>
      </c>
      <c r="C207" s="378" t="s">
        <v>706</v>
      </c>
      <c r="D207" s="378" t="s">
        <v>901</v>
      </c>
      <c r="E207" s="503"/>
      <c r="F207" s="504"/>
      <c r="G207" s="505"/>
      <c r="H207" s="506">
        <v>0</v>
      </c>
      <c r="I207" s="507"/>
      <c r="J207" s="508"/>
      <c r="K207" s="508"/>
      <c r="L207" s="506">
        <v>0</v>
      </c>
    </row>
    <row r="208" spans="1:12" ht="15.75" hidden="1" thickBot="1" x14ac:dyDescent="0.3">
      <c r="A208" s="486"/>
      <c r="B208" s="384"/>
      <c r="C208" s="385" t="s">
        <v>707</v>
      </c>
      <c r="D208" s="385"/>
      <c r="E208" s="516"/>
      <c r="F208" s="517"/>
      <c r="G208" s="518">
        <v>0</v>
      </c>
      <c r="H208" s="519">
        <v>0</v>
      </c>
      <c r="I208" s="518">
        <v>0</v>
      </c>
      <c r="J208" s="520">
        <v>0</v>
      </c>
      <c r="K208" s="520">
        <v>0</v>
      </c>
      <c r="L208" s="519">
        <v>0</v>
      </c>
    </row>
    <row r="209" spans="1:12" x14ac:dyDescent="0.25">
      <c r="A209" s="486"/>
      <c r="B209" s="373">
        <v>13020000</v>
      </c>
      <c r="C209" s="374" t="s">
        <v>708</v>
      </c>
      <c r="D209" s="374"/>
      <c r="E209" s="497"/>
      <c r="F209" s="498"/>
      <c r="G209" s="499"/>
      <c r="H209" s="500"/>
      <c r="I209" s="499"/>
      <c r="J209" s="501"/>
      <c r="K209" s="501"/>
      <c r="L209" s="500"/>
    </row>
    <row r="210" spans="1:12" x14ac:dyDescent="0.25">
      <c r="A210" s="486"/>
      <c r="B210" s="373">
        <v>13020300</v>
      </c>
      <c r="C210" s="374" t="s">
        <v>22</v>
      </c>
      <c r="D210" s="374"/>
      <c r="E210" s="497"/>
      <c r="F210" s="498"/>
      <c r="G210" s="499"/>
      <c r="H210" s="500"/>
      <c r="I210" s="499"/>
      <c r="J210" s="501"/>
      <c r="K210" s="501"/>
      <c r="L210" s="500"/>
    </row>
    <row r="211" spans="1:12" ht="15.75" thickBot="1" x14ac:dyDescent="0.3">
      <c r="A211" s="486"/>
      <c r="B211" s="377">
        <v>13020301</v>
      </c>
      <c r="C211" s="378" t="s">
        <v>36</v>
      </c>
      <c r="D211" s="378" t="s">
        <v>902</v>
      </c>
      <c r="E211" s="503"/>
      <c r="F211" s="504"/>
      <c r="G211" s="505">
        <v>400000000</v>
      </c>
      <c r="H211" s="506">
        <v>300000000</v>
      </c>
      <c r="I211" s="507">
        <v>267103760.36000001</v>
      </c>
      <c r="J211" s="508">
        <v>147618161.22999999</v>
      </c>
      <c r="K211" s="508">
        <v>54566611.799999997</v>
      </c>
      <c r="L211" s="506">
        <v>202184773.02999997</v>
      </c>
    </row>
    <row r="212" spans="1:12" ht="15.75" hidden="1" thickBot="1" x14ac:dyDescent="0.3">
      <c r="A212" s="486"/>
      <c r="B212" s="377">
        <v>13020303</v>
      </c>
      <c r="C212" s="378" t="s">
        <v>710</v>
      </c>
      <c r="D212" s="378" t="s">
        <v>903</v>
      </c>
      <c r="E212" s="503"/>
      <c r="F212" s="504"/>
      <c r="G212" s="505"/>
      <c r="H212" s="506">
        <v>0</v>
      </c>
      <c r="I212" s="507"/>
      <c r="J212" s="508"/>
      <c r="K212" s="508"/>
      <c r="L212" s="506">
        <v>0</v>
      </c>
    </row>
    <row r="213" spans="1:12" ht="15.75" thickBot="1" x14ac:dyDescent="0.3">
      <c r="A213" s="486"/>
      <c r="B213" s="384"/>
      <c r="C213" s="385" t="s">
        <v>711</v>
      </c>
      <c r="D213" s="385"/>
      <c r="E213" s="516"/>
      <c r="F213" s="517"/>
      <c r="G213" s="518">
        <v>400000000</v>
      </c>
      <c r="H213" s="519">
        <v>300000000</v>
      </c>
      <c r="I213" s="518">
        <v>267103760.36000001</v>
      </c>
      <c r="J213" s="520">
        <v>147618161.22999999</v>
      </c>
      <c r="K213" s="520">
        <v>54566611.799999997</v>
      </c>
      <c r="L213" s="519">
        <v>202184773.02999997</v>
      </c>
    </row>
    <row r="214" spans="1:12" ht="15.75" hidden="1" thickBot="1" x14ac:dyDescent="0.3">
      <c r="A214" s="486"/>
      <c r="B214" s="373">
        <v>13020400</v>
      </c>
      <c r="C214" s="374" t="s">
        <v>23</v>
      </c>
      <c r="D214" s="374"/>
      <c r="E214" s="497"/>
      <c r="F214" s="498"/>
      <c r="G214" s="499"/>
      <c r="H214" s="500"/>
      <c r="I214" s="499"/>
      <c r="J214" s="501"/>
      <c r="K214" s="501"/>
      <c r="L214" s="500"/>
    </row>
    <row r="215" spans="1:12" ht="15.75" hidden="1" thickBot="1" x14ac:dyDescent="0.3">
      <c r="A215" s="486"/>
      <c r="B215" s="377">
        <v>13020401</v>
      </c>
      <c r="C215" s="378" t="s">
        <v>37</v>
      </c>
      <c r="D215" s="378" t="s">
        <v>904</v>
      </c>
      <c r="E215" s="503"/>
      <c r="F215" s="504"/>
      <c r="G215" s="505"/>
      <c r="H215" s="506">
        <v>0</v>
      </c>
      <c r="I215" s="507"/>
      <c r="J215" s="508"/>
      <c r="K215" s="508"/>
      <c r="L215" s="506">
        <v>0</v>
      </c>
    </row>
    <row r="216" spans="1:12" ht="15.75" hidden="1" thickBot="1" x14ac:dyDescent="0.3">
      <c r="A216" s="486"/>
      <c r="B216" s="384"/>
      <c r="C216" s="385" t="s">
        <v>713</v>
      </c>
      <c r="D216" s="385"/>
      <c r="E216" s="516"/>
      <c r="F216" s="517"/>
      <c r="G216" s="518">
        <v>0</v>
      </c>
      <c r="H216" s="519">
        <v>0</v>
      </c>
      <c r="I216" s="518">
        <v>0</v>
      </c>
      <c r="J216" s="520">
        <v>0</v>
      </c>
      <c r="K216" s="520">
        <v>0</v>
      </c>
      <c r="L216" s="519">
        <v>0</v>
      </c>
    </row>
    <row r="217" spans="1:12" ht="15.75" hidden="1" thickBot="1" x14ac:dyDescent="0.3">
      <c r="A217" s="486"/>
      <c r="B217" s="373" t="s">
        <v>714</v>
      </c>
      <c r="C217" s="374" t="s">
        <v>715</v>
      </c>
      <c r="D217" s="374"/>
      <c r="E217" s="497"/>
      <c r="F217" s="498"/>
      <c r="G217" s="499"/>
      <c r="H217" s="500"/>
      <c r="I217" s="499"/>
      <c r="J217" s="501"/>
      <c r="K217" s="501"/>
      <c r="L217" s="500"/>
    </row>
    <row r="218" spans="1:12" ht="15.75" hidden="1" thickBot="1" x14ac:dyDescent="0.3">
      <c r="A218" s="486"/>
      <c r="B218" s="373">
        <v>14030000</v>
      </c>
      <c r="C218" s="374" t="s">
        <v>716</v>
      </c>
      <c r="D218" s="374"/>
      <c r="E218" s="497"/>
      <c r="F218" s="498"/>
      <c r="G218" s="499"/>
      <c r="H218" s="500"/>
      <c r="I218" s="499"/>
      <c r="J218" s="501"/>
      <c r="K218" s="501"/>
      <c r="L218" s="500"/>
    </row>
    <row r="219" spans="1:12" ht="15.75" hidden="1" thickBot="1" x14ac:dyDescent="0.3">
      <c r="A219" s="486"/>
      <c r="B219" s="373">
        <v>14030100</v>
      </c>
      <c r="C219" s="374" t="s">
        <v>24</v>
      </c>
      <c r="D219" s="374"/>
      <c r="E219" s="497"/>
      <c r="F219" s="498"/>
      <c r="G219" s="499"/>
      <c r="H219" s="500"/>
      <c r="I219" s="499"/>
      <c r="J219" s="501"/>
      <c r="K219" s="501"/>
      <c r="L219" s="500"/>
    </row>
    <row r="220" spans="1:12" ht="15.75" hidden="1" thickBot="1" x14ac:dyDescent="0.3">
      <c r="A220" s="486"/>
      <c r="B220" s="377">
        <v>14030101</v>
      </c>
      <c r="C220" s="378" t="s">
        <v>514</v>
      </c>
      <c r="D220" s="378" t="s">
        <v>905</v>
      </c>
      <c r="E220" s="503"/>
      <c r="F220" s="504"/>
      <c r="G220" s="505"/>
      <c r="H220" s="506">
        <v>0</v>
      </c>
      <c r="I220" s="507"/>
      <c r="J220" s="508"/>
      <c r="K220" s="508"/>
      <c r="L220" s="506"/>
    </row>
    <row r="221" spans="1:12" ht="15.75" hidden="1" thickBot="1" x14ac:dyDescent="0.3">
      <c r="A221" s="486"/>
      <c r="B221" s="384"/>
      <c r="C221" s="385" t="s">
        <v>717</v>
      </c>
      <c r="D221" s="385"/>
      <c r="E221" s="516"/>
      <c r="F221" s="517"/>
      <c r="G221" s="518">
        <v>0</v>
      </c>
      <c r="H221" s="519">
        <v>0</v>
      </c>
      <c r="I221" s="518">
        <v>0</v>
      </c>
      <c r="J221" s="520">
        <v>0</v>
      </c>
      <c r="K221" s="520">
        <v>0</v>
      </c>
      <c r="L221" s="519">
        <v>0</v>
      </c>
    </row>
    <row r="222" spans="1:12" ht="15.75" hidden="1" thickBot="1" x14ac:dyDescent="0.3">
      <c r="A222" s="486"/>
      <c r="B222" s="373">
        <v>14030200</v>
      </c>
      <c r="C222" s="374" t="s">
        <v>25</v>
      </c>
      <c r="D222" s="374"/>
      <c r="E222" s="533"/>
      <c r="F222" s="534"/>
      <c r="G222" s="535"/>
      <c r="H222" s="500"/>
      <c r="I222" s="536"/>
      <c r="J222" s="537"/>
      <c r="K222" s="537"/>
      <c r="L222" s="500"/>
    </row>
    <row r="223" spans="1:12" ht="15.75" hidden="1" thickBot="1" x14ac:dyDescent="0.3">
      <c r="A223" s="486"/>
      <c r="B223" s="377">
        <v>14030201</v>
      </c>
      <c r="C223" s="378" t="s">
        <v>515</v>
      </c>
      <c r="D223" s="378" t="s">
        <v>906</v>
      </c>
      <c r="E223" s="503"/>
      <c r="F223" s="504"/>
      <c r="G223" s="505"/>
      <c r="H223" s="506">
        <v>0</v>
      </c>
      <c r="I223" s="507"/>
      <c r="J223" s="508"/>
      <c r="K223" s="508"/>
      <c r="L223" s="506"/>
    </row>
    <row r="224" spans="1:12" ht="15.75" hidden="1" thickBot="1" x14ac:dyDescent="0.3">
      <c r="A224" s="486"/>
      <c r="B224" s="384"/>
      <c r="C224" s="385" t="s">
        <v>718</v>
      </c>
      <c r="D224" s="385"/>
      <c r="E224" s="516"/>
      <c r="F224" s="517"/>
      <c r="G224" s="518">
        <v>0</v>
      </c>
      <c r="H224" s="519">
        <v>0</v>
      </c>
      <c r="I224" s="518">
        <v>0</v>
      </c>
      <c r="J224" s="520">
        <v>0</v>
      </c>
      <c r="K224" s="520">
        <v>0</v>
      </c>
      <c r="L224" s="519">
        <v>0</v>
      </c>
    </row>
    <row r="225" spans="1:12" ht="19.5" thickBot="1" x14ac:dyDescent="0.35">
      <c r="A225" s="486"/>
      <c r="B225" s="398"/>
      <c r="C225" s="399" t="s">
        <v>524</v>
      </c>
      <c r="D225" s="399"/>
      <c r="E225" s="538"/>
      <c r="F225" s="539"/>
      <c r="G225" s="540">
        <v>402902800</v>
      </c>
      <c r="H225" s="541">
        <v>306000000</v>
      </c>
      <c r="I225" s="540">
        <v>269539760.36000001</v>
      </c>
      <c r="J225" s="542">
        <v>148476161.22999999</v>
      </c>
      <c r="K225" s="542">
        <v>54737611.799999997</v>
      </c>
      <c r="L225" s="541">
        <v>203213773.02999997</v>
      </c>
    </row>
    <row r="226" spans="1:12" x14ac:dyDescent="0.25">
      <c r="A226" s="486"/>
      <c r="B226" s="543"/>
      <c r="C226" s="544"/>
      <c r="D226" s="486"/>
      <c r="E226" s="486"/>
      <c r="F226" s="486"/>
      <c r="G226" s="486"/>
      <c r="H226" s="486"/>
      <c r="I226" s="486"/>
      <c r="J226" s="486"/>
      <c r="K226" s="486"/>
      <c r="L226" s="486"/>
    </row>
  </sheetData>
  <mergeCells count="6">
    <mergeCell ref="B1:L1"/>
    <mergeCell ref="B2:L2"/>
    <mergeCell ref="B3:L3"/>
    <mergeCell ref="B4:L4"/>
    <mergeCell ref="B5:B6"/>
    <mergeCell ref="C5:C6"/>
  </mergeCells>
  <pageMargins left="0.98" right="0.3" top="0.37" bottom="0.36" header="0.17" footer="0.17"/>
  <pageSetup paperSize="9" scale="67" fitToHeight="0" orientation="portrait" r:id="rId1"/>
  <headerFooter>
    <oddFooter>&amp;C&amp;"Rockwell,Bold"&amp;14&amp;P</oddFooter>
  </headerFooter>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pageSetUpPr fitToPage="1"/>
  </sheetPr>
  <dimension ref="B1:G171"/>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ColWidth="9.140625"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6" width="15.7109375" style="338" customWidth="1"/>
    <col min="7" max="16384" width="9.140625" style="338"/>
  </cols>
  <sheetData>
    <row r="1" spans="2:7" ht="31.5" x14ac:dyDescent="0.5">
      <c r="B1" s="1001" t="s">
        <v>0</v>
      </c>
      <c r="C1" s="1001"/>
      <c r="D1" s="1001"/>
      <c r="E1" s="1001"/>
      <c r="F1" s="1001"/>
    </row>
    <row r="2" spans="2:7" ht="36" x14ac:dyDescent="0.55000000000000004">
      <c r="B2" s="1002" t="s">
        <v>916</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51" x14ac:dyDescent="0.2">
      <c r="B5" s="991" t="s">
        <v>2</v>
      </c>
      <c r="C5" s="991" t="s">
        <v>3</v>
      </c>
      <c r="D5" s="422"/>
      <c r="E5" s="363" t="s">
        <v>530</v>
      </c>
      <c r="F5" s="364" t="s">
        <v>1703</v>
      </c>
      <c r="G5" s="364" t="s">
        <v>1718</v>
      </c>
    </row>
    <row r="6" spans="2:7" ht="15.75" thickBot="1" x14ac:dyDescent="0.25">
      <c r="B6" s="992"/>
      <c r="C6" s="992"/>
      <c r="D6" s="427"/>
      <c r="E6" s="366" t="s">
        <v>5</v>
      </c>
      <c r="F6" s="367" t="s">
        <v>5</v>
      </c>
      <c r="G6" s="367" t="s">
        <v>5</v>
      </c>
    </row>
    <row r="7" spans="2:7" ht="18.75" x14ac:dyDescent="0.3">
      <c r="B7" s="717">
        <v>30000000</v>
      </c>
      <c r="C7" s="718" t="s">
        <v>1414</v>
      </c>
      <c r="D7" s="735"/>
      <c r="E7" s="736"/>
      <c r="F7" s="737"/>
      <c r="G7" s="737"/>
    </row>
    <row r="8" spans="2:7" ht="15" hidden="1" x14ac:dyDescent="0.25">
      <c r="B8" s="809">
        <v>31050100</v>
      </c>
      <c r="C8" s="369" t="s">
        <v>93</v>
      </c>
      <c r="D8" s="738"/>
      <c r="E8" s="562"/>
      <c r="F8" s="563"/>
      <c r="G8" s="563"/>
    </row>
    <row r="9" spans="2:7" hidden="1" x14ac:dyDescent="0.2">
      <c r="B9" s="811">
        <v>31050101</v>
      </c>
      <c r="C9" s="378" t="s">
        <v>1416</v>
      </c>
      <c r="D9" s="740" t="str">
        <f t="shared" ref="D9:D43" si="0">B9&amp;" - "&amp;C9</f>
        <v>31050101 - ENGINEERING STORES</v>
      </c>
      <c r="E9" s="551"/>
      <c r="F9" s="552">
        <v>0</v>
      </c>
      <c r="G9" s="552"/>
    </row>
    <row r="10" spans="2:7" hidden="1" x14ac:dyDescent="0.2">
      <c r="B10" s="811">
        <v>31050102</v>
      </c>
      <c r="C10" s="378" t="s">
        <v>1417</v>
      </c>
      <c r="D10" s="740" t="str">
        <f t="shared" si="0"/>
        <v>31050102 - MEDICAL STORES</v>
      </c>
      <c r="E10" s="551"/>
      <c r="F10" s="552">
        <v>0</v>
      </c>
      <c r="G10" s="552"/>
    </row>
    <row r="11" spans="2:7" hidden="1" x14ac:dyDescent="0.2">
      <c r="B11" s="811">
        <v>31050103</v>
      </c>
      <c r="C11" s="378" t="s">
        <v>1418</v>
      </c>
      <c r="D11" s="740" t="str">
        <f t="shared" si="0"/>
        <v>31050103 - INDUSTRIAL &amp; CHEMICAL STORES</v>
      </c>
      <c r="E11" s="551"/>
      <c r="F11" s="552">
        <v>0</v>
      </c>
      <c r="G11" s="552"/>
    </row>
    <row r="12" spans="2:7" hidden="1" x14ac:dyDescent="0.2">
      <c r="B12" s="811">
        <v>31050104</v>
      </c>
      <c r="C12" s="378" t="s">
        <v>1419</v>
      </c>
      <c r="D12" s="740" t="str">
        <f t="shared" si="0"/>
        <v>31050104 - AMORY STORES (AMMUNITION, E.T.C.)</v>
      </c>
      <c r="E12" s="551"/>
      <c r="F12" s="552">
        <v>0</v>
      </c>
      <c r="G12" s="552"/>
    </row>
    <row r="13" spans="2:7" hidden="1" x14ac:dyDescent="0.2">
      <c r="B13" s="811">
        <v>31050105</v>
      </c>
      <c r="C13" s="378" t="s">
        <v>1420</v>
      </c>
      <c r="D13" s="740" t="str">
        <f t="shared" si="0"/>
        <v>31050105 - FUEL &amp; LUBRICANTS</v>
      </c>
      <c r="E13" s="551"/>
      <c r="F13" s="552">
        <v>0</v>
      </c>
      <c r="G13" s="552"/>
    </row>
    <row r="14" spans="2:7" hidden="1" x14ac:dyDescent="0.2">
      <c r="B14" s="811">
        <v>31050106</v>
      </c>
      <c r="C14" s="378" t="s">
        <v>1421</v>
      </c>
      <c r="D14" s="740" t="str">
        <f t="shared" si="0"/>
        <v>31050106 - AGRICULTURAL INPUTS</v>
      </c>
      <c r="E14" s="551"/>
      <c r="F14" s="552">
        <v>0</v>
      </c>
      <c r="G14" s="552"/>
    </row>
    <row r="15" spans="2:7" hidden="1" x14ac:dyDescent="0.2">
      <c r="B15" s="811">
        <v>31050107</v>
      </c>
      <c r="C15" s="378" t="s">
        <v>1422</v>
      </c>
      <c r="D15" s="740" t="str">
        <f t="shared" si="0"/>
        <v>31050107 - FARM STOCK</v>
      </c>
      <c r="E15" s="551"/>
      <c r="F15" s="552">
        <v>0</v>
      </c>
      <c r="G15" s="552"/>
    </row>
    <row r="16" spans="2:7" hidden="1" x14ac:dyDescent="0.2">
      <c r="B16" s="811">
        <v>31050108</v>
      </c>
      <c r="C16" s="378" t="s">
        <v>1423</v>
      </c>
      <c r="D16" s="740" t="str">
        <f t="shared" si="0"/>
        <v>31050108 - SCHOLASTIC MATERIALS</v>
      </c>
      <c r="E16" s="551"/>
      <c r="F16" s="552">
        <v>0</v>
      </c>
      <c r="G16" s="552"/>
    </row>
    <row r="17" spans="2:7" hidden="1" x14ac:dyDescent="0.2">
      <c r="B17" s="811">
        <v>31050109</v>
      </c>
      <c r="C17" s="378" t="s">
        <v>1424</v>
      </c>
      <c r="D17" s="740" t="str">
        <f t="shared" si="0"/>
        <v>31050109 - STATIONERIES STORES</v>
      </c>
      <c r="E17" s="551"/>
      <c r="F17" s="552">
        <v>0</v>
      </c>
      <c r="G17" s="552"/>
    </row>
    <row r="18" spans="2:7" hidden="1" x14ac:dyDescent="0.2">
      <c r="B18" s="811">
        <v>31050110</v>
      </c>
      <c r="C18" s="378" t="s">
        <v>1425</v>
      </c>
      <c r="D18" s="740" t="str">
        <f t="shared" si="0"/>
        <v>31050110 - PRINTED MATERIALS</v>
      </c>
      <c r="E18" s="551"/>
      <c r="F18" s="552">
        <v>0</v>
      </c>
      <c r="G18" s="552"/>
    </row>
    <row r="19" spans="2:7" hidden="1" x14ac:dyDescent="0.2">
      <c r="B19" s="811">
        <v>31050111</v>
      </c>
      <c r="C19" s="378" t="s">
        <v>1426</v>
      </c>
      <c r="D19" s="740" t="str">
        <f t="shared" si="0"/>
        <v>31050111 - BUILDING MATERIALS</v>
      </c>
      <c r="E19" s="551"/>
      <c r="F19" s="552">
        <v>0</v>
      </c>
      <c r="G19" s="552"/>
    </row>
    <row r="20" spans="2:7" hidden="1" x14ac:dyDescent="0.2">
      <c r="B20" s="811">
        <v>31050112</v>
      </c>
      <c r="C20" s="378" t="s">
        <v>1427</v>
      </c>
      <c r="D20" s="740" t="str">
        <f t="shared" si="0"/>
        <v>31050112 - STRATEGIC STOCK PILES</v>
      </c>
      <c r="E20" s="551"/>
      <c r="F20" s="552">
        <v>0</v>
      </c>
      <c r="G20" s="552"/>
    </row>
    <row r="21" spans="2:7" hidden="1" x14ac:dyDescent="0.2">
      <c r="B21" s="811">
        <v>31050113</v>
      </c>
      <c r="C21" s="378" t="s">
        <v>1428</v>
      </c>
      <c r="D21" s="740" t="str">
        <f t="shared" si="0"/>
        <v>31050113 - UNISSUED CURRENCY</v>
      </c>
      <c r="E21" s="551"/>
      <c r="F21" s="552">
        <v>0</v>
      </c>
      <c r="G21" s="552"/>
    </row>
    <row r="22" spans="2:7" hidden="1" x14ac:dyDescent="0.2">
      <c r="B22" s="811">
        <v>31050114</v>
      </c>
      <c r="C22" s="378" t="s">
        <v>1429</v>
      </c>
      <c r="D22" s="740" t="str">
        <f t="shared" si="0"/>
        <v>31050114 - STAMPS</v>
      </c>
      <c r="E22" s="551"/>
      <c r="F22" s="552">
        <v>0</v>
      </c>
      <c r="G22" s="552"/>
    </row>
    <row r="23" spans="2:7" hidden="1" x14ac:dyDescent="0.2">
      <c r="B23" s="811">
        <v>31050115</v>
      </c>
      <c r="C23" s="378" t="s">
        <v>1430</v>
      </c>
      <c r="D23" s="740" t="str">
        <f t="shared" si="0"/>
        <v>31050115 - PROPERTY HELD FOR SALE</v>
      </c>
      <c r="E23" s="551"/>
      <c r="F23" s="552">
        <v>0</v>
      </c>
      <c r="G23" s="552"/>
    </row>
    <row r="24" spans="2:7" hidden="1" x14ac:dyDescent="0.2">
      <c r="B24" s="811">
        <v>31050116</v>
      </c>
      <c r="C24" s="378" t="s">
        <v>1431</v>
      </c>
      <c r="D24" s="740" t="str">
        <f t="shared" si="0"/>
        <v>31050116 - AIRCRAFT SPARE STORE</v>
      </c>
      <c r="E24" s="551"/>
      <c r="F24" s="552">
        <v>0</v>
      </c>
      <c r="G24" s="552"/>
    </row>
    <row r="25" spans="2:7" hidden="1" x14ac:dyDescent="0.2">
      <c r="B25" s="811">
        <v>31050117</v>
      </c>
      <c r="C25" s="378" t="s">
        <v>1432</v>
      </c>
      <c r="D25" s="740" t="str">
        <f t="shared" si="0"/>
        <v>31050117 - COMPUTER/INFORMATION TECHNOLOGY STORE</v>
      </c>
      <c r="E25" s="551"/>
      <c r="F25" s="552">
        <v>0</v>
      </c>
      <c r="G25" s="552"/>
    </row>
    <row r="26" spans="2:7" hidden="1" x14ac:dyDescent="0.2">
      <c r="B26" s="811">
        <v>31050118</v>
      </c>
      <c r="C26" s="378" t="s">
        <v>1433</v>
      </c>
      <c r="D26" s="740" t="str">
        <f t="shared" si="0"/>
        <v>31050118 - PROVISIONAL STORE</v>
      </c>
      <c r="E26" s="551"/>
      <c r="F26" s="552">
        <v>0</v>
      </c>
      <c r="G26" s="552"/>
    </row>
    <row r="27" spans="2:7" hidden="1" x14ac:dyDescent="0.2">
      <c r="B27" s="811">
        <v>31050119</v>
      </c>
      <c r="C27" s="378" t="s">
        <v>1434</v>
      </c>
      <c r="D27" s="740" t="str">
        <f t="shared" si="0"/>
        <v>31050119 - EQUIPMENT STORE</v>
      </c>
      <c r="E27" s="551"/>
      <c r="F27" s="552">
        <v>0</v>
      </c>
      <c r="G27" s="552"/>
    </row>
    <row r="28" spans="2:7" hidden="1" x14ac:dyDescent="0.2">
      <c r="B28" s="811">
        <v>31050120</v>
      </c>
      <c r="C28" s="378" t="s">
        <v>1435</v>
      </c>
      <c r="D28" s="740" t="str">
        <f t="shared" si="0"/>
        <v>31050120 - PROJECT STORE ( IPPIS, GIFMIS, IPSAS, E.T.C.)</v>
      </c>
      <c r="E28" s="551"/>
      <c r="F28" s="552">
        <v>0</v>
      </c>
      <c r="G28" s="552"/>
    </row>
    <row r="29" spans="2:7" hidden="1" x14ac:dyDescent="0.2">
      <c r="B29" s="811">
        <v>31050121</v>
      </c>
      <c r="C29" s="378" t="s">
        <v>1436</v>
      </c>
      <c r="D29" s="740" t="str">
        <f t="shared" si="0"/>
        <v>31050121 - ELECTRICAL/ELECTRONIC STORE</v>
      </c>
      <c r="E29" s="551"/>
      <c r="F29" s="552">
        <v>0</v>
      </c>
      <c r="G29" s="552"/>
    </row>
    <row r="30" spans="2:7" hidden="1" x14ac:dyDescent="0.2">
      <c r="B30" s="811">
        <v>31050122</v>
      </c>
      <c r="C30" s="378" t="s">
        <v>1437</v>
      </c>
      <c r="D30" s="740" t="str">
        <f t="shared" si="0"/>
        <v>31050122 - GRAINS STORE</v>
      </c>
      <c r="E30" s="551"/>
      <c r="F30" s="552">
        <v>0</v>
      </c>
      <c r="G30" s="552"/>
    </row>
    <row r="31" spans="2:7" hidden="1" x14ac:dyDescent="0.2">
      <c r="B31" s="811">
        <v>31050123</v>
      </c>
      <c r="C31" s="378" t="s">
        <v>1438</v>
      </c>
      <c r="D31" s="740" t="str">
        <f t="shared" si="0"/>
        <v>31050123 - PERISHABLE STORE</v>
      </c>
      <c r="E31" s="551"/>
      <c r="F31" s="552">
        <v>0</v>
      </c>
      <c r="G31" s="552"/>
    </row>
    <row r="32" spans="2:7" hidden="1" x14ac:dyDescent="0.2">
      <c r="B32" s="811">
        <v>31050124</v>
      </c>
      <c r="C32" s="378" t="s">
        <v>1439</v>
      </c>
      <c r="D32" s="740" t="str">
        <f t="shared" si="0"/>
        <v>31050124 - MOTOR SPARE STORE</v>
      </c>
      <c r="E32" s="551"/>
      <c r="F32" s="552">
        <v>0</v>
      </c>
      <c r="G32" s="552"/>
    </row>
    <row r="33" spans="2:7" hidden="1" x14ac:dyDescent="0.2">
      <c r="B33" s="811">
        <v>31050125</v>
      </c>
      <c r="C33" s="378" t="s">
        <v>1440</v>
      </c>
      <c r="D33" s="740" t="str">
        <f t="shared" si="0"/>
        <v>31050125 - RAIL SPARE STORE</v>
      </c>
      <c r="E33" s="551"/>
      <c r="F33" s="552">
        <v>0</v>
      </c>
      <c r="G33" s="552"/>
    </row>
    <row r="34" spans="2:7" hidden="1" x14ac:dyDescent="0.2">
      <c r="B34" s="811">
        <v>31050126</v>
      </c>
      <c r="C34" s="378" t="s">
        <v>1441</v>
      </c>
      <c r="D34" s="740" t="str">
        <f t="shared" si="0"/>
        <v>31050126 - SHIP SPARE STORE</v>
      </c>
      <c r="E34" s="551"/>
      <c r="F34" s="552">
        <v>0</v>
      </c>
      <c r="G34" s="552"/>
    </row>
    <row r="35" spans="2:7" hidden="1" x14ac:dyDescent="0.2">
      <c r="B35" s="811">
        <v>31050127</v>
      </c>
      <c r="C35" s="378" t="s">
        <v>1442</v>
      </c>
      <c r="D35" s="740" t="str">
        <f t="shared" si="0"/>
        <v>31050127 - FURNITURE STORE</v>
      </c>
      <c r="E35" s="551"/>
      <c r="F35" s="552">
        <v>0</v>
      </c>
      <c r="G35" s="552"/>
    </row>
    <row r="36" spans="2:7" hidden="1" x14ac:dyDescent="0.2">
      <c r="B36" s="811">
        <v>31050128</v>
      </c>
      <c r="C36" s="378" t="s">
        <v>1443</v>
      </c>
      <c r="D36" s="740" t="str">
        <f t="shared" si="0"/>
        <v>31050128 - PLANT/EQUIPMENT STORE</v>
      </c>
      <c r="E36" s="551"/>
      <c r="F36" s="552">
        <v>0</v>
      </c>
      <c r="G36" s="552"/>
    </row>
    <row r="37" spans="2:7" hidden="1" x14ac:dyDescent="0.2">
      <c r="B37" s="811">
        <v>31050129</v>
      </c>
      <c r="C37" s="378" t="s">
        <v>1444</v>
      </c>
      <c r="D37" s="740" t="str">
        <f t="shared" si="0"/>
        <v>31050129 - PLANT/EQUIPMENT SPARE STORE</v>
      </c>
      <c r="E37" s="551"/>
      <c r="F37" s="552">
        <v>0</v>
      </c>
      <c r="G37" s="552"/>
    </row>
    <row r="38" spans="2:7" hidden="1" x14ac:dyDescent="0.2">
      <c r="B38" s="811">
        <v>31050130</v>
      </c>
      <c r="C38" s="378" t="s">
        <v>1445</v>
      </c>
      <c r="D38" s="740" t="str">
        <f t="shared" si="0"/>
        <v>31050130 - ANIMAL FEED STORE</v>
      </c>
      <c r="E38" s="551"/>
      <c r="F38" s="552">
        <v>0</v>
      </c>
      <c r="G38" s="552"/>
    </row>
    <row r="39" spans="2:7" hidden="1" x14ac:dyDescent="0.2">
      <c r="B39" s="811">
        <v>31050131</v>
      </c>
      <c r="C39" s="378" t="s">
        <v>1446</v>
      </c>
      <c r="D39" s="740" t="str">
        <f t="shared" si="0"/>
        <v>31050131 - VETERINARY STORE</v>
      </c>
      <c r="E39" s="551"/>
      <c r="F39" s="552">
        <v>0</v>
      </c>
      <c r="G39" s="552"/>
    </row>
    <row r="40" spans="2:7" hidden="1" x14ac:dyDescent="0.2">
      <c r="B40" s="811">
        <v>31050132</v>
      </c>
      <c r="C40" s="378" t="s">
        <v>1447</v>
      </c>
      <c r="D40" s="740" t="str">
        <f t="shared" si="0"/>
        <v>31050132 - CLASS WARE/APPARATOS STORE</v>
      </c>
      <c r="E40" s="551"/>
      <c r="F40" s="552">
        <v>0</v>
      </c>
      <c r="G40" s="552"/>
    </row>
    <row r="41" spans="2:7" hidden="1" x14ac:dyDescent="0.2">
      <c r="B41" s="811">
        <v>31050133</v>
      </c>
      <c r="C41" s="378" t="s">
        <v>1448</v>
      </c>
      <c r="D41" s="740" t="str">
        <f t="shared" si="0"/>
        <v>31050133 - LABORATORY EQUIPMENT STORE</v>
      </c>
      <c r="E41" s="551"/>
      <c r="F41" s="552">
        <v>0</v>
      </c>
      <c r="G41" s="552"/>
    </row>
    <row r="42" spans="2:7" hidden="1" x14ac:dyDescent="0.2">
      <c r="B42" s="811">
        <v>31050134</v>
      </c>
      <c r="C42" s="378" t="s">
        <v>1449</v>
      </c>
      <c r="D42" s="740" t="str">
        <f t="shared" si="0"/>
        <v>31050134 - UNIFORM STORE</v>
      </c>
      <c r="E42" s="551"/>
      <c r="F42" s="552">
        <v>0</v>
      </c>
      <c r="G42" s="552"/>
    </row>
    <row r="43" spans="2:7" hidden="1" x14ac:dyDescent="0.2">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t="15" x14ac:dyDescent="0.25">
      <c r="B45" s="809">
        <v>31050200</v>
      </c>
      <c r="C45" s="369" t="s">
        <v>204</v>
      </c>
      <c r="D45" s="823"/>
      <c r="E45" s="562"/>
      <c r="F45" s="563"/>
      <c r="G45" s="563"/>
    </row>
    <row r="46" spans="2:7" ht="15" thickBot="1" x14ac:dyDescent="0.25">
      <c r="B46" s="811">
        <v>31050201</v>
      </c>
      <c r="C46" s="378" t="s">
        <v>204</v>
      </c>
      <c r="D46" s="740" t="str">
        <f>B46&amp;" - "&amp;C46</f>
        <v>31050201 - WORK IN PROGRESS</v>
      </c>
      <c r="E46" s="551"/>
      <c r="F46" s="552">
        <v>79500000</v>
      </c>
      <c r="G46" s="552"/>
    </row>
    <row r="47" spans="2:7" ht="15.75" thickBot="1" x14ac:dyDescent="0.3">
      <c r="B47" s="815"/>
      <c r="C47" s="385" t="s">
        <v>1452</v>
      </c>
      <c r="D47" s="741">
        <f t="shared" ref="D47" si="2">SUM(D46)</f>
        <v>0</v>
      </c>
      <c r="E47" s="559">
        <f>SUM(E46)</f>
        <v>0</v>
      </c>
      <c r="F47" s="559">
        <f>SUM(F46)</f>
        <v>79500000</v>
      </c>
      <c r="G47" s="559"/>
    </row>
    <row r="48" spans="2:7" ht="15" hidden="1" x14ac:dyDescent="0.25">
      <c r="B48" s="818">
        <v>31060100</v>
      </c>
      <c r="C48" s="374" t="s">
        <v>96</v>
      </c>
      <c r="D48" s="742"/>
      <c r="E48" s="548"/>
      <c r="F48" s="549"/>
      <c r="G48" s="549"/>
    </row>
    <row r="49" spans="2:7" hidden="1" x14ac:dyDescent="0.2">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t="15" hidden="1" x14ac:dyDescent="0.25">
      <c r="B51" s="818">
        <v>31060200</v>
      </c>
      <c r="C51" s="374" t="s">
        <v>98</v>
      </c>
      <c r="D51" s="742"/>
      <c r="E51" s="548"/>
      <c r="F51" s="549"/>
      <c r="G51" s="549"/>
    </row>
    <row r="52" spans="2:7" hidden="1" x14ac:dyDescent="0.2">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 hidden="1" x14ac:dyDescent="0.25">
      <c r="B54" s="818">
        <v>31090100</v>
      </c>
      <c r="C54" s="374" t="s">
        <v>102</v>
      </c>
      <c r="D54" s="742"/>
      <c r="E54" s="548"/>
      <c r="F54" s="549"/>
      <c r="G54" s="549"/>
    </row>
    <row r="55" spans="2:7" hidden="1" x14ac:dyDescent="0.2">
      <c r="B55" s="811">
        <v>31090101</v>
      </c>
      <c r="C55" s="378" t="s">
        <v>1457</v>
      </c>
      <c r="D55" s="740" t="str">
        <f t="shared" ref="D55:D61" si="5">B55&amp;" - "&amp;C55</f>
        <v>31090101 - LOCAL INVESTMENTS: QUOTED COMPANIES</v>
      </c>
      <c r="E55" s="551"/>
      <c r="F55" s="552">
        <v>0</v>
      </c>
      <c r="G55" s="552"/>
    </row>
    <row r="56" spans="2:7" hidden="1" x14ac:dyDescent="0.2">
      <c r="B56" s="811">
        <v>31090102</v>
      </c>
      <c r="C56" s="378" t="s">
        <v>1458</v>
      </c>
      <c r="D56" s="740" t="str">
        <f t="shared" si="5"/>
        <v>31090102 - LOCAL INVESTMENTS: NON QUOTED COMPANIES</v>
      </c>
      <c r="E56" s="551"/>
      <c r="F56" s="552">
        <v>0</v>
      </c>
      <c r="G56" s="552"/>
    </row>
    <row r="57" spans="2:7" hidden="1" x14ac:dyDescent="0.2">
      <c r="B57" s="811">
        <v>31090103</v>
      </c>
      <c r="C57" s="378" t="s">
        <v>1459</v>
      </c>
      <c r="D57" s="740" t="str">
        <f t="shared" si="5"/>
        <v>31090103 - INVESTMENT IN NIGERIAN TREASURY BILLS (NTBs)</v>
      </c>
      <c r="E57" s="551"/>
      <c r="F57" s="552">
        <v>0</v>
      </c>
      <c r="G57" s="552"/>
    </row>
    <row r="58" spans="2:7" hidden="1" x14ac:dyDescent="0.2">
      <c r="B58" s="811">
        <v>31090104</v>
      </c>
      <c r="C58" s="378" t="s">
        <v>1460</v>
      </c>
      <c r="D58" s="740" t="str">
        <f t="shared" si="5"/>
        <v>31090104 - INVESTMENT IN TREASURY BILLS OF OTHER GOVERNMENTS</v>
      </c>
      <c r="E58" s="551"/>
      <c r="F58" s="552">
        <v>0</v>
      </c>
      <c r="G58" s="552"/>
    </row>
    <row r="59" spans="2:7" hidden="1" x14ac:dyDescent="0.2">
      <c r="B59" s="811">
        <v>31090105</v>
      </c>
      <c r="C59" s="378" t="s">
        <v>1461</v>
      </c>
      <c r="D59" s="740" t="str">
        <f t="shared" si="5"/>
        <v>31090105 - INVESTMENT IN TREASURY BONDS</v>
      </c>
      <c r="E59" s="551"/>
      <c r="F59" s="552">
        <v>0</v>
      </c>
      <c r="G59" s="552"/>
    </row>
    <row r="60" spans="2:7" hidden="1" x14ac:dyDescent="0.2">
      <c r="B60" s="811">
        <v>31090106</v>
      </c>
      <c r="C60" s="378" t="s">
        <v>1462</v>
      </c>
      <c r="D60" s="740" t="str">
        <f t="shared" si="5"/>
        <v>31090106 - INVESTMENT IN DERIVIATIVES</v>
      </c>
      <c r="E60" s="551"/>
      <c r="F60" s="552">
        <v>0</v>
      </c>
      <c r="G60" s="552"/>
    </row>
    <row r="61" spans="2:7" hidden="1" x14ac:dyDescent="0.2">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 hidden="1" x14ac:dyDescent="0.25">
      <c r="B63" s="818">
        <v>31090200</v>
      </c>
      <c r="C63" s="374" t="s">
        <v>104</v>
      </c>
      <c r="D63" s="742"/>
      <c r="E63" s="548"/>
      <c r="F63" s="549"/>
      <c r="G63" s="549"/>
    </row>
    <row r="64" spans="2:7" hidden="1" x14ac:dyDescent="0.2">
      <c r="B64" s="811">
        <v>31090201</v>
      </c>
      <c r="C64" s="378" t="s">
        <v>1465</v>
      </c>
      <c r="D64" s="740" t="str">
        <f>B64&amp;" - "&amp;C64</f>
        <v>31090201 - FOREIGN INVESTMENTS: QUOTED COMPANIES</v>
      </c>
      <c r="E64" s="551"/>
      <c r="F64" s="552">
        <v>0</v>
      </c>
      <c r="G64" s="552"/>
    </row>
    <row r="65" spans="2:7" hidden="1" x14ac:dyDescent="0.2">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t="15" hidden="1" x14ac:dyDescent="0.25">
      <c r="B67" s="818">
        <v>31100100</v>
      </c>
      <c r="C67" s="374" t="s">
        <v>106</v>
      </c>
      <c r="D67" s="742"/>
      <c r="E67" s="548"/>
      <c r="F67" s="549"/>
      <c r="G67" s="549"/>
    </row>
    <row r="68" spans="2:7" hidden="1" x14ac:dyDescent="0.2">
      <c r="B68" s="811">
        <v>31100101</v>
      </c>
      <c r="C68" s="378" t="s">
        <v>1468</v>
      </c>
      <c r="D68" s="740" t="str">
        <f>B68&amp;" - "&amp;C68</f>
        <v xml:space="preserve">31100101 - LOAN TO OTHER STATE GOVERNMENTS </v>
      </c>
      <c r="E68" s="551"/>
      <c r="F68" s="552">
        <v>0</v>
      </c>
      <c r="G68" s="552"/>
    </row>
    <row r="69" spans="2:7" hidden="1" x14ac:dyDescent="0.2">
      <c r="B69" s="811">
        <v>31100102</v>
      </c>
      <c r="C69" s="378" t="s">
        <v>1469</v>
      </c>
      <c r="D69" s="740" t="str">
        <f>B69&amp;" - "&amp;C69</f>
        <v>31100102 - LOAN TO LOCAL GOVERNMENTS</v>
      </c>
      <c r="E69" s="551"/>
      <c r="F69" s="552">
        <v>0</v>
      </c>
      <c r="G69" s="552"/>
    </row>
    <row r="70" spans="2:7" hidden="1" x14ac:dyDescent="0.2">
      <c r="B70" s="811">
        <v>31100103</v>
      </c>
      <c r="C70" s="378" t="s">
        <v>1470</v>
      </c>
      <c r="D70" s="740" t="str">
        <f>B70&amp;" - "&amp;C70</f>
        <v xml:space="preserve">31100103 - LOAN TO GOVERNMENT OWNED COMPANIES </v>
      </c>
      <c r="E70" s="551"/>
      <c r="F70" s="552">
        <v>0</v>
      </c>
      <c r="G70" s="552"/>
    </row>
    <row r="71" spans="2:7" hidden="1" x14ac:dyDescent="0.2">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t="15" hidden="1" x14ac:dyDescent="0.25">
      <c r="B73" s="818">
        <v>31100200</v>
      </c>
      <c r="C73" s="374" t="s">
        <v>108</v>
      </c>
      <c r="D73" s="742"/>
      <c r="E73" s="548"/>
      <c r="F73" s="549"/>
      <c r="G73" s="549"/>
    </row>
    <row r="74" spans="2:7" hidden="1" x14ac:dyDescent="0.2">
      <c r="B74" s="811">
        <v>31100201</v>
      </c>
      <c r="C74" s="378" t="s">
        <v>1473</v>
      </c>
      <c r="D74" s="740" t="str">
        <f>B74&amp;" - "&amp;C74</f>
        <v>31100201 - LOAN TO FOREIGN GOVERNMENTS</v>
      </c>
      <c r="E74" s="551"/>
      <c r="F74" s="552">
        <v>0</v>
      </c>
      <c r="G74" s="552"/>
    </row>
    <row r="75" spans="2:7" hidden="1" x14ac:dyDescent="0.2">
      <c r="B75" s="811">
        <v>31100202</v>
      </c>
      <c r="C75" s="378" t="s">
        <v>1474</v>
      </c>
      <c r="D75" s="740" t="str">
        <f>B75&amp;" - "&amp;C75</f>
        <v>31100202 - LOAN TO FOREIGN/INTERNATIONAL ORGANIZATIONS</v>
      </c>
      <c r="E75" s="551"/>
      <c r="F75" s="552">
        <v>0</v>
      </c>
      <c r="G75" s="552"/>
    </row>
    <row r="76" spans="2:7" hidden="1" x14ac:dyDescent="0.2">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ht="15" hidden="1" x14ac:dyDescent="0.25">
      <c r="B78" s="818">
        <v>32010100</v>
      </c>
      <c r="C78" s="374" t="s">
        <v>110</v>
      </c>
      <c r="D78" s="742"/>
      <c r="E78" s="548"/>
      <c r="F78" s="549"/>
      <c r="G78" s="549"/>
    </row>
    <row r="79" spans="2:7" hidden="1" x14ac:dyDescent="0.2">
      <c r="B79" s="811">
        <v>32010101</v>
      </c>
      <c r="C79" s="378" t="s">
        <v>1477</v>
      </c>
      <c r="D79" s="740" t="str">
        <f>B79&amp;" - "&amp;C79</f>
        <v>32010101 - LAND &amp; BUILDINGS - ADMINISTRATIVE</v>
      </c>
      <c r="E79" s="551"/>
      <c r="F79" s="552">
        <v>0</v>
      </c>
      <c r="G79" s="552"/>
    </row>
    <row r="80" spans="2:7" hidden="1" x14ac:dyDescent="0.2">
      <c r="B80" s="811">
        <v>32010102</v>
      </c>
      <c r="C80" s="378" t="s">
        <v>1478</v>
      </c>
      <c r="D80" s="740" t="str">
        <f>B80&amp;" - "&amp;C80</f>
        <v>32010102 - LAND &amp; BUILDINGS - RESIDENTIAL</v>
      </c>
      <c r="E80" s="551"/>
      <c r="F80" s="552">
        <v>0</v>
      </c>
      <c r="G80" s="552"/>
    </row>
    <row r="81" spans="2:7" hidden="1" x14ac:dyDescent="0.2">
      <c r="B81" s="811">
        <v>32010103</v>
      </c>
      <c r="C81" s="378" t="s">
        <v>1479</v>
      </c>
      <c r="D81" s="740" t="str">
        <f>B81&amp;" - "&amp;C81</f>
        <v>32010103 - SILOS</v>
      </c>
      <c r="E81" s="551"/>
      <c r="F81" s="552">
        <v>0</v>
      </c>
      <c r="G81" s="552"/>
    </row>
    <row r="82" spans="2:7" hidden="1" x14ac:dyDescent="0.2">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0">SUM(D79:D82)</f>
        <v>0</v>
      </c>
      <c r="E83" s="559">
        <f>SUM(E79:E82)</f>
        <v>0</v>
      </c>
      <c r="F83" s="559">
        <f>SUM(F79:F82)</f>
        <v>0</v>
      </c>
      <c r="G83" s="559">
        <f>SUM(G79:G82)</f>
        <v>0</v>
      </c>
    </row>
    <row r="84" spans="2:7" ht="15" hidden="1" x14ac:dyDescent="0.25">
      <c r="B84" s="818">
        <v>32010200</v>
      </c>
      <c r="C84" s="374" t="s">
        <v>112</v>
      </c>
      <c r="D84" s="742"/>
      <c r="E84" s="548"/>
      <c r="F84" s="549"/>
      <c r="G84" s="549"/>
    </row>
    <row r="85" spans="2:7" hidden="1" x14ac:dyDescent="0.2">
      <c r="B85" s="811">
        <v>32010201</v>
      </c>
      <c r="C85" s="378" t="s">
        <v>1482</v>
      </c>
      <c r="D85" s="740" t="str">
        <f t="shared" ref="D85:D99" si="11">B85&amp;" - "&amp;C85</f>
        <v>32010201 - RAILS</v>
      </c>
      <c r="E85" s="551"/>
      <c r="F85" s="552">
        <v>0</v>
      </c>
      <c r="G85" s="552"/>
    </row>
    <row r="86" spans="2:7" hidden="1" x14ac:dyDescent="0.2">
      <c r="B86" s="811">
        <v>32010202</v>
      </c>
      <c r="C86" s="378" t="s">
        <v>1483</v>
      </c>
      <c r="D86" s="740" t="str">
        <f t="shared" si="11"/>
        <v>32010202 - ROADS &amp; BRIDGES</v>
      </c>
      <c r="E86" s="551"/>
      <c r="F86" s="552">
        <v>0</v>
      </c>
      <c r="G86" s="552"/>
    </row>
    <row r="87" spans="2:7" hidden="1" x14ac:dyDescent="0.2">
      <c r="B87" s="811">
        <v>32010203</v>
      </c>
      <c r="C87" s="378" t="s">
        <v>1484</v>
      </c>
      <c r="D87" s="740" t="str">
        <f t="shared" si="11"/>
        <v>32010203 - AIRPORTS</v>
      </c>
      <c r="E87" s="551"/>
      <c r="F87" s="552">
        <v>0</v>
      </c>
      <c r="G87" s="552"/>
    </row>
    <row r="88" spans="2:7" hidden="1" x14ac:dyDescent="0.2">
      <c r="B88" s="811">
        <v>32010204</v>
      </c>
      <c r="C88" s="378" t="s">
        <v>1485</v>
      </c>
      <c r="D88" s="740" t="str">
        <f t="shared" si="11"/>
        <v>32010204 - HARBOURS/ SEA PORTS/JETTIES</v>
      </c>
      <c r="E88" s="551"/>
      <c r="F88" s="552">
        <v>0</v>
      </c>
      <c r="G88" s="552"/>
    </row>
    <row r="89" spans="2:7" hidden="1" x14ac:dyDescent="0.2">
      <c r="B89" s="811">
        <v>32010205</v>
      </c>
      <c r="C89" s="378" t="s">
        <v>1486</v>
      </c>
      <c r="D89" s="740" t="str">
        <f t="shared" si="11"/>
        <v>32010205 - ZOOS, PARKS &amp; RESERVES</v>
      </c>
      <c r="E89" s="551"/>
      <c r="F89" s="552">
        <v>0</v>
      </c>
      <c r="G89" s="552"/>
    </row>
    <row r="90" spans="2:7" hidden="1" x14ac:dyDescent="0.2">
      <c r="B90" s="811">
        <v>32010206</v>
      </c>
      <c r="C90" s="378" t="s">
        <v>1487</v>
      </c>
      <c r="D90" s="740" t="str">
        <f t="shared" si="11"/>
        <v>32010206 - SECURITY INSTALLATIONS/ EQUIPMENT</v>
      </c>
      <c r="E90" s="551"/>
      <c r="F90" s="552">
        <v>0</v>
      </c>
      <c r="G90" s="552"/>
    </row>
    <row r="91" spans="2:7" hidden="1" x14ac:dyDescent="0.2">
      <c r="B91" s="811">
        <v>32010207</v>
      </c>
      <c r="C91" s="378" t="s">
        <v>1488</v>
      </c>
      <c r="D91" s="740" t="str">
        <f t="shared" si="11"/>
        <v>32010207 - ELECTRICITY TRANSMISSION NETWORK</v>
      </c>
      <c r="E91" s="551"/>
      <c r="F91" s="552">
        <v>0</v>
      </c>
      <c r="G91" s="552"/>
    </row>
    <row r="92" spans="2:7" hidden="1" x14ac:dyDescent="0.2">
      <c r="B92" s="811">
        <v>32010208</v>
      </c>
      <c r="C92" s="378" t="s">
        <v>1489</v>
      </c>
      <c r="D92" s="740" t="str">
        <f t="shared" si="11"/>
        <v>32010208 - WATER DISTRIBUTION NETWORK</v>
      </c>
      <c r="E92" s="551"/>
      <c r="F92" s="552">
        <v>0</v>
      </c>
      <c r="G92" s="552"/>
    </row>
    <row r="93" spans="2:7" hidden="1" x14ac:dyDescent="0.2">
      <c r="B93" s="811">
        <v>32010209</v>
      </c>
      <c r="C93" s="378" t="s">
        <v>1490</v>
      </c>
      <c r="D93" s="740" t="str">
        <f t="shared" si="11"/>
        <v>32010209 - SEWAGE/ DRAINAGE NETWORK</v>
      </c>
      <c r="E93" s="551"/>
      <c r="F93" s="552">
        <v>0</v>
      </c>
      <c r="G93" s="552"/>
    </row>
    <row r="94" spans="2:7" hidden="1" x14ac:dyDescent="0.2">
      <c r="B94" s="811">
        <v>32010210</v>
      </c>
      <c r="C94" s="378" t="s">
        <v>1491</v>
      </c>
      <c r="D94" s="740" t="str">
        <f t="shared" si="11"/>
        <v>32010210 - DAMS</v>
      </c>
      <c r="E94" s="551"/>
      <c r="F94" s="552">
        <v>0</v>
      </c>
      <c r="G94" s="552"/>
    </row>
    <row r="95" spans="2:7" hidden="1" x14ac:dyDescent="0.2">
      <c r="B95" s="811">
        <v>32010211</v>
      </c>
      <c r="C95" s="378" t="s">
        <v>1492</v>
      </c>
      <c r="D95" s="740" t="str">
        <f t="shared" si="11"/>
        <v>32010211 - SPECIALISED RESEARCH EQUIPMENT (E.G. SATELLITE)</v>
      </c>
      <c r="E95" s="551"/>
      <c r="F95" s="552">
        <v>0</v>
      </c>
      <c r="G95" s="552"/>
    </row>
    <row r="96" spans="2:7" hidden="1" x14ac:dyDescent="0.2">
      <c r="B96" s="811">
        <v>32010212</v>
      </c>
      <c r="C96" s="378" t="s">
        <v>1493</v>
      </c>
      <c r="D96" s="740" t="str">
        <f t="shared" si="11"/>
        <v>32010212 - MONUMENTS</v>
      </c>
      <c r="E96" s="551"/>
      <c r="F96" s="552">
        <v>0</v>
      </c>
      <c r="G96" s="552"/>
    </row>
    <row r="97" spans="2:7" hidden="1" x14ac:dyDescent="0.2">
      <c r="B97" s="811">
        <v>32010213</v>
      </c>
      <c r="C97" s="378" t="s">
        <v>1494</v>
      </c>
      <c r="D97" s="740" t="str">
        <f t="shared" si="11"/>
        <v>32010213 - HERITAGE ASSETS</v>
      </c>
      <c r="E97" s="551"/>
      <c r="F97" s="552">
        <v>0</v>
      </c>
      <c r="G97" s="552"/>
    </row>
    <row r="98" spans="2:7" hidden="1" x14ac:dyDescent="0.2">
      <c r="B98" s="811">
        <v>32010214</v>
      </c>
      <c r="C98" s="378" t="s">
        <v>1495</v>
      </c>
      <c r="D98" s="740" t="str">
        <f t="shared" si="11"/>
        <v>32010214 - BOREHOLES &amp; OTHER WATER FACILITIES</v>
      </c>
      <c r="E98" s="551"/>
      <c r="F98" s="552">
        <v>0</v>
      </c>
      <c r="G98" s="552"/>
    </row>
    <row r="99" spans="2:7" hidden="1" x14ac:dyDescent="0.2">
      <c r="B99" s="811">
        <v>32010215</v>
      </c>
      <c r="C99" s="378" t="s">
        <v>1496</v>
      </c>
      <c r="D99" s="740" t="str">
        <f t="shared" si="11"/>
        <v>32010215 - WASTE DISPOSAL EQUIPMENT</v>
      </c>
      <c r="E99" s="551"/>
      <c r="F99" s="552">
        <v>0</v>
      </c>
      <c r="G99" s="552"/>
    </row>
    <row r="100" spans="2:7" ht="15.75" hidden="1" thickBot="1" x14ac:dyDescent="0.3">
      <c r="B100" s="815"/>
      <c r="C100" s="385" t="s">
        <v>1497</v>
      </c>
      <c r="D100" s="741">
        <f t="shared" ref="D100" si="12">SUM(D85:D99)</f>
        <v>0</v>
      </c>
      <c r="E100" s="559">
        <f>SUM(E85:E99)</f>
        <v>0</v>
      </c>
      <c r="F100" s="559">
        <f>SUM(F85:F99)</f>
        <v>0</v>
      </c>
      <c r="G100" s="559"/>
    </row>
    <row r="101" spans="2:7" ht="15" hidden="1" x14ac:dyDescent="0.25">
      <c r="B101" s="818">
        <v>32010300</v>
      </c>
      <c r="C101" s="374" t="s">
        <v>114</v>
      </c>
      <c r="D101" s="742"/>
      <c r="E101" s="548"/>
      <c r="F101" s="549"/>
      <c r="G101" s="549"/>
    </row>
    <row r="102" spans="2:7" hidden="1" x14ac:dyDescent="0.2">
      <c r="B102" s="811">
        <v>32010301</v>
      </c>
      <c r="C102" s="378" t="s">
        <v>1498</v>
      </c>
      <c r="D102" s="740" t="str">
        <f>B102&amp;" - "&amp;C102</f>
        <v>32010301 - EARTH MOVING EQUIPMENT - BULL DOZERS ETC.</v>
      </c>
      <c r="E102" s="551"/>
      <c r="F102" s="552">
        <v>0</v>
      </c>
      <c r="G102" s="552"/>
    </row>
    <row r="103" spans="2:7" hidden="1" x14ac:dyDescent="0.2">
      <c r="B103" s="811">
        <v>32010302</v>
      </c>
      <c r="C103" s="378" t="s">
        <v>1499</v>
      </c>
      <c r="D103" s="740" t="str">
        <f>B103&amp;" - "&amp;C103</f>
        <v>32010302 - INDUSTRIAL EQUIPMENT</v>
      </c>
      <c r="E103" s="551"/>
      <c r="F103" s="552">
        <v>0</v>
      </c>
      <c r="G103" s="552"/>
    </row>
    <row r="104" spans="2:7" hidden="1" x14ac:dyDescent="0.2">
      <c r="B104" s="811">
        <v>32010303</v>
      </c>
      <c r="C104" s="378" t="s">
        <v>1500</v>
      </c>
      <c r="D104" s="740" t="str">
        <f>B104&amp;" - "&amp;C104</f>
        <v>32010303 - NAVIGATIONAL EQUIPMENT</v>
      </c>
      <c r="E104" s="551"/>
      <c r="F104" s="552">
        <v>0</v>
      </c>
      <c r="G104" s="552"/>
    </row>
    <row r="105" spans="2:7" hidden="1" x14ac:dyDescent="0.2">
      <c r="B105" s="811">
        <v>32010304</v>
      </c>
      <c r="C105" s="378" t="s">
        <v>1501</v>
      </c>
      <c r="D105" s="740" t="str">
        <f>B105&amp;" - "&amp;C105</f>
        <v>32010304 - POWER PLANTS</v>
      </c>
      <c r="E105" s="551"/>
      <c r="F105" s="552">
        <v>0</v>
      </c>
      <c r="G105" s="552"/>
    </row>
    <row r="106" spans="2:7" hidden="1" x14ac:dyDescent="0.2">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3">SUM(D102:D106)</f>
        <v>0</v>
      </c>
      <c r="E107" s="559">
        <f>SUM(E102:E106)</f>
        <v>0</v>
      </c>
      <c r="F107" s="559">
        <f>SUM(F102:F106)</f>
        <v>0</v>
      </c>
      <c r="G107" s="559"/>
    </row>
    <row r="108" spans="2:7" ht="15" x14ac:dyDescent="0.25">
      <c r="B108" s="818">
        <v>32010400</v>
      </c>
      <c r="C108" s="374" t="s">
        <v>116</v>
      </c>
      <c r="D108" s="742"/>
      <c r="E108" s="548"/>
      <c r="F108" s="549"/>
      <c r="G108" s="549"/>
    </row>
    <row r="109" spans="2:7" hidden="1" x14ac:dyDescent="0.2">
      <c r="B109" s="811">
        <v>32010401</v>
      </c>
      <c r="C109" s="378" t="s">
        <v>1504</v>
      </c>
      <c r="D109" s="740" t="str">
        <f t="shared" ref="D109:D116" si="14">B109&amp;" - "&amp;C109</f>
        <v>32010401 - SHIPS</v>
      </c>
      <c r="E109" s="551"/>
      <c r="F109" s="552">
        <v>0</v>
      </c>
      <c r="G109" s="552"/>
    </row>
    <row r="110" spans="2:7" hidden="1" x14ac:dyDescent="0.2">
      <c r="B110" s="811">
        <v>32010402</v>
      </c>
      <c r="C110" s="378" t="s">
        <v>1505</v>
      </c>
      <c r="D110" s="740" t="str">
        <f t="shared" si="14"/>
        <v>32010402 - AIR CRAFTS</v>
      </c>
      <c r="E110" s="551"/>
      <c r="F110" s="552">
        <v>0</v>
      </c>
      <c r="G110" s="552"/>
    </row>
    <row r="111" spans="2:7" hidden="1" x14ac:dyDescent="0.2">
      <c r="B111" s="811">
        <v>32010403</v>
      </c>
      <c r="C111" s="378" t="s">
        <v>1506</v>
      </c>
      <c r="D111" s="740" t="str">
        <f t="shared" si="14"/>
        <v>32010403 - TRAINS</v>
      </c>
      <c r="E111" s="551"/>
      <c r="F111" s="552">
        <v>0</v>
      </c>
      <c r="G111" s="552"/>
    </row>
    <row r="112" spans="2:7" hidden="1" x14ac:dyDescent="0.2">
      <c r="B112" s="811">
        <v>32010404</v>
      </c>
      <c r="C112" s="378" t="s">
        <v>1507</v>
      </c>
      <c r="D112" s="740" t="str">
        <f t="shared" si="14"/>
        <v>32010404 - BOATS</v>
      </c>
      <c r="E112" s="551"/>
      <c r="F112" s="552">
        <v>0</v>
      </c>
      <c r="G112" s="552"/>
    </row>
    <row r="113" spans="2:7" ht="15" thickBot="1" x14ac:dyDescent="0.25">
      <c r="B113" s="811">
        <v>32010405</v>
      </c>
      <c r="C113" s="378" t="s">
        <v>1508</v>
      </c>
      <c r="D113" s="740" t="str">
        <f t="shared" si="14"/>
        <v>32010405 - MOTOR VEHICLES</v>
      </c>
      <c r="E113" s="551">
        <v>0</v>
      </c>
      <c r="F113" s="552">
        <v>61750000</v>
      </c>
      <c r="G113" s="552"/>
    </row>
    <row r="114" spans="2:7" ht="15" hidden="1" thickBot="1" x14ac:dyDescent="0.25">
      <c r="B114" s="811">
        <v>32010406</v>
      </c>
      <c r="C114" s="378" t="s">
        <v>1509</v>
      </c>
      <c r="D114" s="740" t="str">
        <f t="shared" si="14"/>
        <v>32010406 - TRICYCLE</v>
      </c>
      <c r="E114" s="551"/>
      <c r="F114" s="552">
        <v>0</v>
      </c>
      <c r="G114" s="552"/>
    </row>
    <row r="115" spans="2:7" ht="15" hidden="1" thickBot="1" x14ac:dyDescent="0.25">
      <c r="B115" s="811">
        <v>32010407</v>
      </c>
      <c r="C115" s="378" t="s">
        <v>1510</v>
      </c>
      <c r="D115" s="740" t="str">
        <f t="shared" si="14"/>
        <v>32010407 - MOTOR CYCLES</v>
      </c>
      <c r="E115" s="551"/>
      <c r="F115" s="552">
        <v>0</v>
      </c>
      <c r="G115" s="552"/>
    </row>
    <row r="116" spans="2:7" ht="15" hidden="1" thickBot="1" x14ac:dyDescent="0.25">
      <c r="B116" s="811">
        <v>32010408</v>
      </c>
      <c r="C116" s="378" t="s">
        <v>1511</v>
      </c>
      <c r="D116" s="740" t="str">
        <f t="shared" si="14"/>
        <v>32010408 - BICYCLE</v>
      </c>
      <c r="E116" s="551"/>
      <c r="F116" s="552">
        <v>0</v>
      </c>
      <c r="G116" s="552"/>
    </row>
    <row r="117" spans="2:7" ht="15.75" thickBot="1" x14ac:dyDescent="0.3">
      <c r="B117" s="815"/>
      <c r="C117" s="385" t="s">
        <v>1512</v>
      </c>
      <c r="D117" s="741">
        <f t="shared" ref="D117" si="15">SUM(D109:D116)</f>
        <v>0</v>
      </c>
      <c r="E117" s="559">
        <f>SUM(E109:E116)</f>
        <v>0</v>
      </c>
      <c r="F117" s="559">
        <f>SUM(F109:F116)</f>
        <v>61750000</v>
      </c>
      <c r="G117" s="559">
        <f>SUM(G109:G116)</f>
        <v>0</v>
      </c>
    </row>
    <row r="118" spans="2:7" ht="15.75" hidden="1" thickBot="1" x14ac:dyDescent="0.3">
      <c r="B118" s="818">
        <v>32010500</v>
      </c>
      <c r="C118" s="374" t="s">
        <v>118</v>
      </c>
      <c r="D118" s="742"/>
      <c r="E118" s="548"/>
      <c r="F118" s="549"/>
      <c r="G118" s="549"/>
    </row>
    <row r="119" spans="2:7" ht="15" hidden="1" thickBot="1" x14ac:dyDescent="0.25">
      <c r="B119" s="811">
        <v>32010501</v>
      </c>
      <c r="C119" s="378" t="s">
        <v>1513</v>
      </c>
      <c r="D119" s="740" t="str">
        <f t="shared" ref="D119:D127" si="16">B119&amp;" - "&amp;C119</f>
        <v>32010501 - COMPUTERS/NETWORKING EQUIPMENT</v>
      </c>
      <c r="E119" s="551">
        <v>0</v>
      </c>
      <c r="F119" s="552">
        <v>0</v>
      </c>
      <c r="G119" s="552"/>
    </row>
    <row r="120" spans="2:7" ht="15" hidden="1" thickBot="1" x14ac:dyDescent="0.25">
      <c r="B120" s="811">
        <v>32010502</v>
      </c>
      <c r="C120" s="378" t="s">
        <v>1514</v>
      </c>
      <c r="D120" s="740" t="str">
        <f t="shared" si="16"/>
        <v>32010502 - PRINTERS</v>
      </c>
      <c r="E120" s="551"/>
      <c r="F120" s="552">
        <v>0</v>
      </c>
      <c r="G120" s="552"/>
    </row>
    <row r="121" spans="2:7" ht="15" hidden="1" thickBot="1" x14ac:dyDescent="0.25">
      <c r="B121" s="811">
        <v>32010503</v>
      </c>
      <c r="C121" s="378" t="s">
        <v>1515</v>
      </c>
      <c r="D121" s="740" t="str">
        <f t="shared" si="16"/>
        <v>32010503 - SCANNERS</v>
      </c>
      <c r="E121" s="551"/>
      <c r="F121" s="552">
        <v>0</v>
      </c>
      <c r="G121" s="552"/>
    </row>
    <row r="122" spans="2:7" ht="15" hidden="1" thickBot="1" x14ac:dyDescent="0.25">
      <c r="B122" s="811">
        <v>32010504</v>
      </c>
      <c r="C122" s="378" t="s">
        <v>1516</v>
      </c>
      <c r="D122" s="740" t="str">
        <f t="shared" si="16"/>
        <v>32010504 - FAX MACHINE</v>
      </c>
      <c r="E122" s="551"/>
      <c r="F122" s="552">
        <v>0</v>
      </c>
      <c r="G122" s="552"/>
    </row>
    <row r="123" spans="2:7" ht="15" hidden="1" thickBot="1" x14ac:dyDescent="0.25">
      <c r="B123" s="811">
        <v>32010505</v>
      </c>
      <c r="C123" s="378" t="s">
        <v>1517</v>
      </c>
      <c r="D123" s="740" t="str">
        <f t="shared" si="16"/>
        <v>32010505 - PHOTOCOPIERS</v>
      </c>
      <c r="E123" s="551"/>
      <c r="F123" s="552">
        <v>0</v>
      </c>
      <c r="G123" s="552"/>
    </row>
    <row r="124" spans="2:7" ht="15" hidden="1" thickBot="1" x14ac:dyDescent="0.25">
      <c r="B124" s="811">
        <v>32010506</v>
      </c>
      <c r="C124" s="378" t="s">
        <v>1518</v>
      </c>
      <c r="D124" s="740" t="str">
        <f t="shared" si="16"/>
        <v>32010506 - TYPE-WRITERS</v>
      </c>
      <c r="E124" s="551"/>
      <c r="F124" s="552">
        <v>0</v>
      </c>
      <c r="G124" s="552"/>
    </row>
    <row r="125" spans="2:7" ht="15" hidden="1" thickBot="1" x14ac:dyDescent="0.25">
      <c r="B125" s="811">
        <v>32010507</v>
      </c>
      <c r="C125" s="378" t="s">
        <v>1519</v>
      </c>
      <c r="D125" s="740" t="str">
        <f t="shared" si="16"/>
        <v>32010507 - SHREDDING MACHINES</v>
      </c>
      <c r="E125" s="551"/>
      <c r="F125" s="552">
        <v>0</v>
      </c>
      <c r="G125" s="552"/>
    </row>
    <row r="126" spans="2:7" ht="15" hidden="1" thickBot="1" x14ac:dyDescent="0.25">
      <c r="B126" s="811">
        <v>32010508</v>
      </c>
      <c r="C126" s="378" t="s">
        <v>1520</v>
      </c>
      <c r="D126" s="740" t="str">
        <f t="shared" si="16"/>
        <v>32010508 - PROJECTORS</v>
      </c>
      <c r="E126" s="551"/>
      <c r="F126" s="552">
        <v>0</v>
      </c>
      <c r="G126" s="552"/>
    </row>
    <row r="127" spans="2:7" ht="15" hidden="1" thickBot="1" x14ac:dyDescent="0.25">
      <c r="B127" s="811">
        <v>32010509</v>
      </c>
      <c r="C127" s="378" t="s">
        <v>1521</v>
      </c>
      <c r="D127" s="740" t="str">
        <f t="shared" si="16"/>
        <v>32010509 - BINDING EQUIPMENT</v>
      </c>
      <c r="E127" s="551"/>
      <c r="F127" s="552">
        <v>0</v>
      </c>
      <c r="G127" s="552"/>
    </row>
    <row r="128" spans="2:7" ht="15.75" hidden="1" thickBot="1" x14ac:dyDescent="0.3">
      <c r="B128" s="815"/>
      <c r="C128" s="385" t="s">
        <v>1522</v>
      </c>
      <c r="D128" s="741">
        <f t="shared" ref="D128" si="17">SUM(D119:D127)</f>
        <v>0</v>
      </c>
      <c r="E128" s="559">
        <f>SUM(E119:E127)</f>
        <v>0</v>
      </c>
      <c r="F128" s="559">
        <f>SUM(F119:F127)</f>
        <v>0</v>
      </c>
      <c r="G128" s="559">
        <f>SUM(G119:G127)</f>
        <v>0</v>
      </c>
    </row>
    <row r="129" spans="2:7" ht="15.75" hidden="1" thickBot="1" x14ac:dyDescent="0.3">
      <c r="B129" s="818">
        <v>32010600</v>
      </c>
      <c r="C129" s="374" t="s">
        <v>120</v>
      </c>
      <c r="D129" s="742"/>
      <c r="E129" s="548"/>
      <c r="F129" s="549"/>
      <c r="G129" s="549"/>
    </row>
    <row r="130" spans="2:7" ht="15" hidden="1" thickBot="1" x14ac:dyDescent="0.25">
      <c r="B130" s="811">
        <v>32010601</v>
      </c>
      <c r="C130" s="378" t="s">
        <v>1523</v>
      </c>
      <c r="D130" s="740" t="str">
        <f t="shared" ref="D130:D139" si="18">B130&amp;" - "&amp;C130</f>
        <v>32010601 - CHAIRS</v>
      </c>
      <c r="E130" s="551"/>
      <c r="F130" s="552">
        <v>0</v>
      </c>
      <c r="G130" s="552"/>
    </row>
    <row r="131" spans="2:7" ht="15" hidden="1" thickBot="1" x14ac:dyDescent="0.25">
      <c r="B131" s="811">
        <v>32010602</v>
      </c>
      <c r="C131" s="378" t="s">
        <v>1524</v>
      </c>
      <c r="D131" s="740" t="str">
        <f t="shared" si="18"/>
        <v>32010602 - TABLES</v>
      </c>
      <c r="E131" s="551"/>
      <c r="F131" s="552">
        <v>0</v>
      </c>
      <c r="G131" s="552"/>
    </row>
    <row r="132" spans="2:7" ht="15" hidden="1" thickBot="1" x14ac:dyDescent="0.25">
      <c r="B132" s="811">
        <v>32010603</v>
      </c>
      <c r="C132" s="378" t="s">
        <v>1525</v>
      </c>
      <c r="D132" s="740" t="str">
        <f t="shared" si="18"/>
        <v>32010603 - SAFES/FILE CABINETS/ CUPBOARDS</v>
      </c>
      <c r="E132" s="551"/>
      <c r="F132" s="552">
        <v>0</v>
      </c>
      <c r="G132" s="552"/>
    </row>
    <row r="133" spans="2:7" ht="15" hidden="1" thickBot="1" x14ac:dyDescent="0.25">
      <c r="B133" s="811">
        <v>32010604</v>
      </c>
      <c r="C133" s="378" t="s">
        <v>1526</v>
      </c>
      <c r="D133" s="740" t="str">
        <f t="shared" si="18"/>
        <v>32010604 - TELEVISION SETS</v>
      </c>
      <c r="E133" s="551"/>
      <c r="F133" s="552">
        <v>0</v>
      </c>
      <c r="G133" s="552"/>
    </row>
    <row r="134" spans="2:7" ht="15" hidden="1" thickBot="1" x14ac:dyDescent="0.25">
      <c r="B134" s="811">
        <v>32010605</v>
      </c>
      <c r="C134" s="378" t="s">
        <v>1527</v>
      </c>
      <c r="D134" s="740" t="str">
        <f t="shared" si="18"/>
        <v>32010605 - RADIO SETS</v>
      </c>
      <c r="E134" s="551"/>
      <c r="F134" s="552">
        <v>0</v>
      </c>
      <c r="G134" s="552"/>
    </row>
    <row r="135" spans="2:7" ht="15" hidden="1" thickBot="1" x14ac:dyDescent="0.25">
      <c r="B135" s="811">
        <v>32010606</v>
      </c>
      <c r="C135" s="378" t="s">
        <v>1528</v>
      </c>
      <c r="D135" s="740" t="str">
        <f t="shared" si="18"/>
        <v>32010606 - AIR -CONDITIONER</v>
      </c>
      <c r="E135" s="551"/>
      <c r="F135" s="552">
        <v>0</v>
      </c>
      <c r="G135" s="552"/>
    </row>
    <row r="136" spans="2:7" ht="15" hidden="1" thickBot="1" x14ac:dyDescent="0.25">
      <c r="B136" s="811">
        <v>32010607</v>
      </c>
      <c r="C136" s="378" t="s">
        <v>1529</v>
      </c>
      <c r="D136" s="740" t="str">
        <f t="shared" si="18"/>
        <v>32010607 - STOOLS</v>
      </c>
      <c r="E136" s="551"/>
      <c r="F136" s="552">
        <v>0</v>
      </c>
      <c r="G136" s="552"/>
    </row>
    <row r="137" spans="2:7" ht="15" hidden="1" thickBot="1" x14ac:dyDescent="0.25">
      <c r="B137" s="811">
        <v>32010608</v>
      </c>
      <c r="C137" s="378" t="s">
        <v>1530</v>
      </c>
      <c r="D137" s="740" t="str">
        <f t="shared" si="18"/>
        <v>32010608 - SHELVES</v>
      </c>
      <c r="E137" s="551"/>
      <c r="F137" s="552">
        <v>0</v>
      </c>
      <c r="G137" s="552"/>
    </row>
    <row r="138" spans="2:7" ht="15" hidden="1" thickBot="1" x14ac:dyDescent="0.25">
      <c r="B138" s="811">
        <v>32010609</v>
      </c>
      <c r="C138" s="378" t="s">
        <v>1531</v>
      </c>
      <c r="D138" s="740" t="str">
        <f t="shared" si="18"/>
        <v>32010609 - CEILING FANS</v>
      </c>
      <c r="E138" s="551"/>
      <c r="F138" s="552">
        <v>0</v>
      </c>
      <c r="G138" s="552"/>
    </row>
    <row r="139" spans="2:7" ht="15" hidden="1" thickBot="1" x14ac:dyDescent="0.25">
      <c r="B139" s="811">
        <v>32010610</v>
      </c>
      <c r="C139" s="378" t="s">
        <v>1532</v>
      </c>
      <c r="D139" s="740" t="str">
        <f t="shared" si="18"/>
        <v>32010610 - REFRIDGERATOR</v>
      </c>
      <c r="E139" s="551"/>
      <c r="F139" s="552">
        <v>0</v>
      </c>
      <c r="G139" s="552"/>
    </row>
    <row r="140" spans="2:7" ht="15.75" hidden="1" thickBot="1" x14ac:dyDescent="0.3">
      <c r="B140" s="815"/>
      <c r="C140" s="385" t="s">
        <v>1533</v>
      </c>
      <c r="D140" s="741">
        <f t="shared" ref="D140" si="19">SUM(D130:D139)</f>
        <v>0</v>
      </c>
      <c r="E140" s="559">
        <f>SUM(E130:E139)</f>
        <v>0</v>
      </c>
      <c r="F140" s="559">
        <f>SUM(F130:F139)</f>
        <v>0</v>
      </c>
      <c r="G140" s="559"/>
    </row>
    <row r="141" spans="2:7" ht="15.75" hidden="1" thickBot="1" x14ac:dyDescent="0.3">
      <c r="B141" s="818">
        <v>32010700</v>
      </c>
      <c r="C141" s="374" t="s">
        <v>122</v>
      </c>
      <c r="D141" s="742"/>
      <c r="E141" s="548"/>
      <c r="F141" s="549"/>
      <c r="G141" s="549"/>
    </row>
    <row r="142" spans="2:7" ht="15" hidden="1" thickBot="1" x14ac:dyDescent="0.25">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0">SUM(D142)</f>
        <v>0</v>
      </c>
      <c r="E143" s="559">
        <f>SUM(E142)</f>
        <v>0</v>
      </c>
      <c r="F143" s="559">
        <f>SUM(F142)</f>
        <v>0</v>
      </c>
      <c r="G143" s="559"/>
    </row>
    <row r="144" spans="2:7" ht="15.75" hidden="1" thickBot="1" x14ac:dyDescent="0.3">
      <c r="B144" s="818">
        <v>32010800</v>
      </c>
      <c r="C144" s="374" t="s">
        <v>124</v>
      </c>
      <c r="D144" s="742"/>
      <c r="E144" s="548"/>
      <c r="F144" s="549"/>
      <c r="G144" s="549"/>
    </row>
    <row r="145" spans="2:7" ht="15" hidden="1" thickBot="1" x14ac:dyDescent="0.25">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ht="15.75" hidden="1" thickBot="1" x14ac:dyDescent="0.3">
      <c r="B147" s="818">
        <v>32010900</v>
      </c>
      <c r="C147" s="374" t="s">
        <v>126</v>
      </c>
      <c r="D147" s="742"/>
      <c r="E147" s="548"/>
      <c r="F147" s="549"/>
      <c r="G147" s="549"/>
    </row>
    <row r="148" spans="2:7" ht="15" hidden="1" thickBot="1" x14ac:dyDescent="0.25">
      <c r="B148" s="811">
        <v>32010901</v>
      </c>
      <c r="C148" s="378" t="s">
        <v>1538</v>
      </c>
      <c r="D148" s="740" t="str">
        <f>B148&amp;" - "&amp;C148</f>
        <v>32010901 - MILITARY EQUIPMENT</v>
      </c>
      <c r="E148" s="551"/>
      <c r="F148" s="552">
        <v>0</v>
      </c>
      <c r="G148" s="552"/>
    </row>
    <row r="149" spans="2:7" ht="15" hidden="1" thickBot="1" x14ac:dyDescent="0.25">
      <c r="B149" s="811">
        <v>32010902</v>
      </c>
      <c r="C149" s="378" t="s">
        <v>1539</v>
      </c>
      <c r="D149" s="740" t="str">
        <f>B149&amp;" - "&amp;C149</f>
        <v>32010902 - POLICE/PARA-MILITARY EQUIPMENT</v>
      </c>
      <c r="E149" s="551"/>
      <c r="F149" s="552">
        <v>0</v>
      </c>
      <c r="G149" s="552"/>
    </row>
    <row r="150" spans="2:7" ht="15" hidden="1" thickBot="1" x14ac:dyDescent="0.25">
      <c r="B150" s="811">
        <v>32010903</v>
      </c>
      <c r="C150" s="378" t="s">
        <v>1540</v>
      </c>
      <c r="D150" s="740" t="str">
        <f>B150&amp;" - "&amp;C150</f>
        <v>32010903 - BIOLOGICAL ASSETS</v>
      </c>
      <c r="E150" s="551"/>
      <c r="F150" s="552">
        <v>0</v>
      </c>
      <c r="G150" s="552"/>
    </row>
    <row r="151" spans="2:7" ht="15" hidden="1" thickBot="1" x14ac:dyDescent="0.25">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2">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 hidden="1" thickBot="1" x14ac:dyDescent="0.25">
      <c r="B154" s="811">
        <v>32011001</v>
      </c>
      <c r="C154" s="378" t="s">
        <v>128</v>
      </c>
      <c r="D154" s="740" t="str">
        <f>B154&amp;" - "&amp;C154</f>
        <v>32011001 - ASSETS-UNDER-CONSTRUCTION</v>
      </c>
      <c r="E154" s="551">
        <v>0</v>
      </c>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75" hidden="1" thickBot="1" x14ac:dyDescent="0.3">
      <c r="B156" s="818">
        <v>32020100</v>
      </c>
      <c r="C156" s="374" t="s">
        <v>130</v>
      </c>
      <c r="D156" s="742"/>
      <c r="E156" s="548"/>
      <c r="F156" s="549"/>
      <c r="G156" s="549"/>
    </row>
    <row r="157" spans="2:7" ht="15" hidden="1" thickBot="1" x14ac:dyDescent="0.25">
      <c r="B157" s="811">
        <v>32020101</v>
      </c>
      <c r="C157" s="378" t="s">
        <v>1544</v>
      </c>
      <c r="D157" s="740" t="str">
        <f>B157&amp;" - "&amp;C157</f>
        <v>32020101 - LAND &amp; BUILDINGS-OFFICE</v>
      </c>
      <c r="E157" s="551"/>
      <c r="F157" s="552">
        <v>0</v>
      </c>
      <c r="G157" s="552"/>
    </row>
    <row r="158" spans="2:7" ht="15" hidden="1" thickBot="1" x14ac:dyDescent="0.25">
      <c r="B158" s="811">
        <v>32020102</v>
      </c>
      <c r="C158" s="378" t="s">
        <v>1545</v>
      </c>
      <c r="D158" s="740" t="str">
        <f>B158&amp;" - "&amp;C158</f>
        <v>32020102 - LAND &amp; BUILDINGS-RESIDENTIAL</v>
      </c>
      <c r="E158" s="551"/>
      <c r="F158" s="552">
        <v>0</v>
      </c>
      <c r="G158" s="552"/>
    </row>
    <row r="159" spans="2:7" ht="15" hidden="1" thickBot="1" x14ac:dyDescent="0.25">
      <c r="B159" s="811">
        <v>32020103</v>
      </c>
      <c r="C159" s="378" t="s">
        <v>1479</v>
      </c>
      <c r="D159" s="740" t="str">
        <f>B159&amp;" - "&amp;C159</f>
        <v>32020103 - SILOS</v>
      </c>
      <c r="E159" s="551"/>
      <c r="F159" s="552">
        <v>0</v>
      </c>
      <c r="G159" s="552"/>
    </row>
    <row r="160" spans="2:7" ht="15" hidden="1" thickBot="1" x14ac:dyDescent="0.25">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 hidden="1" thickBot="1" x14ac:dyDescent="0.25">
      <c r="B163" s="811">
        <v>32030101</v>
      </c>
      <c r="C163" s="378" t="s">
        <v>1547</v>
      </c>
      <c r="D163" s="740" t="str">
        <f t="shared" ref="D163:D169" si="25">B163&amp;" - "&amp;C163</f>
        <v>32030101 - GOODWILL (ACQUIRED)</v>
      </c>
      <c r="E163" s="551"/>
      <c r="F163" s="552">
        <v>0</v>
      </c>
      <c r="G163" s="552"/>
    </row>
    <row r="164" spans="2:7" ht="15" hidden="1" thickBot="1" x14ac:dyDescent="0.25">
      <c r="B164" s="811">
        <v>32030102</v>
      </c>
      <c r="C164" s="378" t="s">
        <v>1548</v>
      </c>
      <c r="D164" s="740" t="str">
        <f t="shared" si="25"/>
        <v>32030102 - PATENT RIGHT</v>
      </c>
      <c r="E164" s="551"/>
      <c r="F164" s="552">
        <v>0</v>
      </c>
      <c r="G164" s="552"/>
    </row>
    <row r="165" spans="2:7" ht="15" hidden="1" thickBot="1" x14ac:dyDescent="0.25">
      <c r="B165" s="811">
        <v>32030103</v>
      </c>
      <c r="C165" s="378" t="s">
        <v>1549</v>
      </c>
      <c r="D165" s="740" t="str">
        <f t="shared" si="25"/>
        <v>32030103 - COPYRIGHT</v>
      </c>
      <c r="E165" s="551"/>
      <c r="F165" s="552">
        <v>0</v>
      </c>
      <c r="G165" s="552"/>
    </row>
    <row r="166" spans="2:7" ht="15" hidden="1" thickBot="1" x14ac:dyDescent="0.25">
      <c r="B166" s="811">
        <v>32030104</v>
      </c>
      <c r="C166" s="378" t="s">
        <v>1550</v>
      </c>
      <c r="D166" s="740" t="str">
        <f t="shared" si="25"/>
        <v>32030104 - TRADE MARK</v>
      </c>
      <c r="E166" s="551"/>
      <c r="F166" s="552">
        <v>0</v>
      </c>
      <c r="G166" s="552"/>
    </row>
    <row r="167" spans="2:7" ht="15" hidden="1" thickBot="1" x14ac:dyDescent="0.25">
      <c r="B167" s="811">
        <v>32030105</v>
      </c>
      <c r="C167" s="378" t="s">
        <v>1551</v>
      </c>
      <c r="D167" s="740" t="str">
        <f t="shared" si="25"/>
        <v>32030105 - FRANCHISE</v>
      </c>
      <c r="E167" s="551"/>
      <c r="F167" s="552">
        <v>0</v>
      </c>
      <c r="G167" s="552"/>
    </row>
    <row r="168" spans="2:7" ht="15" hidden="1" thickBot="1" x14ac:dyDescent="0.25">
      <c r="B168" s="811">
        <v>32030109</v>
      </c>
      <c r="C168" s="378" t="s">
        <v>1552</v>
      </c>
      <c r="D168" s="740" t="str">
        <f t="shared" si="25"/>
        <v>32030109 - RESEARCH &amp; DEVELOPMENT</v>
      </c>
      <c r="E168" s="551">
        <v>0</v>
      </c>
      <c r="F168" s="552">
        <v>0</v>
      </c>
      <c r="G168" s="552"/>
    </row>
    <row r="169" spans="2:7" ht="15" hidden="1" thickBot="1" x14ac:dyDescent="0.25">
      <c r="B169" s="813">
        <v>32030110</v>
      </c>
      <c r="C169" s="383" t="s">
        <v>1553</v>
      </c>
      <c r="D169" s="740" t="str">
        <f t="shared" si="25"/>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0</v>
      </c>
      <c r="F171" s="572">
        <f t="shared" si="26"/>
        <v>141250000</v>
      </c>
      <c r="G171" s="572">
        <f t="shared" ref="G171" si="27">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73" fitToHeight="0" orientation="portrait" r:id="rId1"/>
  <headerFooter>
    <oddFooter>&amp;C&amp;"Rockwell,Bold"&amp;14&amp;P</oddFooter>
  </headerFooter>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pageSetUpPr fitToPage="1"/>
  </sheetPr>
  <dimension ref="A1:G172"/>
  <sheetViews>
    <sheetView view="pageBreakPreview" zoomScale="84" zoomScaleSheetLayoutView="84" workbookViewId="0">
      <pane xSplit="2" ySplit="6" topLeftCell="C78"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 customWidth="1"/>
  </cols>
  <sheetData>
    <row r="1" spans="2:7" ht="31.5" x14ac:dyDescent="0.5">
      <c r="B1" s="1001" t="s">
        <v>0</v>
      </c>
      <c r="C1" s="1001"/>
      <c r="D1" s="1001"/>
      <c r="E1" s="1001"/>
      <c r="F1" s="1001"/>
    </row>
    <row r="2" spans="2:7" ht="36" x14ac:dyDescent="0.55000000000000004">
      <c r="B2" s="1002" t="s">
        <v>918</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1:7" hidden="1" x14ac:dyDescent="0.25">
      <c r="A49" s="338"/>
      <c r="B49" s="811">
        <v>31060101</v>
      </c>
      <c r="C49" s="378" t="s">
        <v>96</v>
      </c>
      <c r="D49" s="752" t="str">
        <f>B49&amp;" - "&amp;C49</f>
        <v>31060101 - PERSONAL ADVANCES</v>
      </c>
      <c r="E49" s="622"/>
      <c r="F49" s="623">
        <v>0</v>
      </c>
      <c r="G49" s="623"/>
    </row>
    <row r="50" spans="1:7" ht="15.75" hidden="1" thickBot="1" x14ac:dyDescent="0.3">
      <c r="A50" s="338"/>
      <c r="B50" s="815"/>
      <c r="C50" s="385" t="s">
        <v>1453</v>
      </c>
      <c r="D50" s="753">
        <f t="shared" ref="D50" si="3">SUM(D49)</f>
        <v>0</v>
      </c>
      <c r="E50" s="630">
        <f>SUM(E49)</f>
        <v>0</v>
      </c>
      <c r="F50" s="630">
        <f>SUM(F49)</f>
        <v>0</v>
      </c>
      <c r="G50" s="630"/>
    </row>
    <row r="51" spans="1:7" hidden="1" x14ac:dyDescent="0.25">
      <c r="A51" s="338"/>
      <c r="B51" s="818">
        <v>31060200</v>
      </c>
      <c r="C51" s="374" t="s">
        <v>98</v>
      </c>
      <c r="D51" s="754"/>
      <c r="E51" s="618"/>
      <c r="F51" s="619"/>
      <c r="G51" s="619"/>
    </row>
    <row r="52" spans="1:7" hidden="1" x14ac:dyDescent="0.25">
      <c r="A52" s="338"/>
      <c r="B52" s="811">
        <v>31060201</v>
      </c>
      <c r="C52" s="378" t="s">
        <v>98</v>
      </c>
      <c r="D52" s="752" t="str">
        <f>B52&amp;" - "&amp;C52</f>
        <v>31060201 - ADMINISTRATIVE ADVANCES</v>
      </c>
      <c r="E52" s="622"/>
      <c r="F52" s="623">
        <v>0</v>
      </c>
      <c r="G52" s="623"/>
    </row>
    <row r="53" spans="1:7" ht="15.75" hidden="1" thickBot="1" x14ac:dyDescent="0.3">
      <c r="A53" s="338"/>
      <c r="B53" s="815"/>
      <c r="C53" s="385" t="s">
        <v>1454</v>
      </c>
      <c r="D53" s="753">
        <f t="shared" ref="D53" si="4">SUM(D52)</f>
        <v>0</v>
      </c>
      <c r="E53" s="630">
        <f>SUM(E52)</f>
        <v>0</v>
      </c>
      <c r="F53" s="630">
        <f>SUM(F52)</f>
        <v>0</v>
      </c>
      <c r="G53" s="630"/>
    </row>
    <row r="54" spans="1:7" hidden="1" x14ac:dyDescent="0.25">
      <c r="A54" s="338"/>
      <c r="B54" s="818">
        <v>31090100</v>
      </c>
      <c r="C54" s="374" t="s">
        <v>102</v>
      </c>
      <c r="D54" s="754"/>
      <c r="E54" s="618"/>
      <c r="F54" s="619"/>
      <c r="G54" s="619"/>
    </row>
    <row r="55" spans="1:7" hidden="1" x14ac:dyDescent="0.25">
      <c r="A55" s="338"/>
      <c r="B55" s="811">
        <v>31090101</v>
      </c>
      <c r="C55" s="378" t="s">
        <v>1457</v>
      </c>
      <c r="D55" s="752" t="str">
        <f t="shared" ref="D55:D61" si="5">B55&amp;" - "&amp;C55</f>
        <v>31090101 - LOCAL INVESTMENTS: QUOTED COMPANIES</v>
      </c>
      <c r="E55" s="622"/>
      <c r="F55" s="623">
        <v>0</v>
      </c>
      <c r="G55" s="623"/>
    </row>
    <row r="56" spans="1:7" hidden="1" x14ac:dyDescent="0.25">
      <c r="A56" s="338"/>
      <c r="B56" s="811">
        <v>31090102</v>
      </c>
      <c r="C56" s="378" t="s">
        <v>1458</v>
      </c>
      <c r="D56" s="752" t="str">
        <f t="shared" si="5"/>
        <v>31090102 - LOCAL INVESTMENTS: NON QUOTED COMPANIES</v>
      </c>
      <c r="E56" s="622"/>
      <c r="F56" s="623">
        <v>0</v>
      </c>
      <c r="G56" s="623"/>
    </row>
    <row r="57" spans="1:7" hidden="1" x14ac:dyDescent="0.25">
      <c r="A57" s="338"/>
      <c r="B57" s="811">
        <v>31090103</v>
      </c>
      <c r="C57" s="378" t="s">
        <v>1459</v>
      </c>
      <c r="D57" s="752" t="str">
        <f t="shared" si="5"/>
        <v>31090103 - INVESTMENT IN NIGERIAN TREASURY BILLS (NTBs)</v>
      </c>
      <c r="E57" s="622"/>
      <c r="F57" s="623">
        <v>0</v>
      </c>
      <c r="G57" s="623"/>
    </row>
    <row r="58" spans="1:7" hidden="1" x14ac:dyDescent="0.25">
      <c r="A58" s="338"/>
      <c r="B58" s="811">
        <v>31090104</v>
      </c>
      <c r="C58" s="378" t="s">
        <v>1460</v>
      </c>
      <c r="D58" s="752" t="str">
        <f t="shared" si="5"/>
        <v>31090104 - INVESTMENT IN TREASURY BILLS OF OTHER GOVERNMENTS</v>
      </c>
      <c r="E58" s="622"/>
      <c r="F58" s="623">
        <v>0</v>
      </c>
      <c r="G58" s="623"/>
    </row>
    <row r="59" spans="1:7" hidden="1" x14ac:dyDescent="0.25">
      <c r="A59" s="338"/>
      <c r="B59" s="811">
        <v>31090105</v>
      </c>
      <c r="C59" s="378" t="s">
        <v>1461</v>
      </c>
      <c r="D59" s="752" t="str">
        <f t="shared" si="5"/>
        <v>31090105 - INVESTMENT IN TREASURY BONDS</v>
      </c>
      <c r="E59" s="622"/>
      <c r="F59" s="623">
        <v>0</v>
      </c>
      <c r="G59" s="623"/>
    </row>
    <row r="60" spans="1:7" hidden="1" x14ac:dyDescent="0.25">
      <c r="A60" s="338" t="s">
        <v>1035</v>
      </c>
      <c r="B60" s="811">
        <v>31090106</v>
      </c>
      <c r="C60" s="378" t="s">
        <v>1462</v>
      </c>
      <c r="D60" s="752" t="str">
        <f t="shared" si="5"/>
        <v>31090106 - INVESTMENT IN DERIVIATIVES</v>
      </c>
      <c r="E60" s="622"/>
      <c r="F60" s="623">
        <v>0</v>
      </c>
      <c r="G60" s="623"/>
    </row>
    <row r="61" spans="1:7" hidden="1" x14ac:dyDescent="0.25">
      <c r="A61" s="338"/>
      <c r="B61" s="811">
        <v>31090107</v>
      </c>
      <c r="C61" s="378" t="s">
        <v>1463</v>
      </c>
      <c r="D61" s="752" t="str">
        <f t="shared" si="5"/>
        <v>31090107 - INVESTMENT IN PUBLIC CORPORATIONS</v>
      </c>
      <c r="E61" s="622"/>
      <c r="F61" s="623">
        <v>0</v>
      </c>
      <c r="G61" s="623"/>
    </row>
    <row r="62" spans="1:7" ht="15.75" hidden="1" thickBot="1" x14ac:dyDescent="0.3">
      <c r="A62" s="338"/>
      <c r="B62" s="815"/>
      <c r="C62" s="385" t="s">
        <v>1464</v>
      </c>
      <c r="D62" s="753">
        <f t="shared" ref="D62:E62" si="6">SUM(D55:D61)</f>
        <v>0</v>
      </c>
      <c r="E62" s="630">
        <f t="shared" si="6"/>
        <v>0</v>
      </c>
      <c r="F62" s="631">
        <f>SUM(F55:F61)</f>
        <v>0</v>
      </c>
      <c r="G62" s="631"/>
    </row>
    <row r="63" spans="1:7" hidden="1" x14ac:dyDescent="0.25">
      <c r="A63" s="338"/>
      <c r="B63" s="818">
        <v>31090200</v>
      </c>
      <c r="C63" s="374" t="s">
        <v>104</v>
      </c>
      <c r="D63" s="754"/>
      <c r="E63" s="618"/>
      <c r="F63" s="619"/>
      <c r="G63" s="619"/>
    </row>
    <row r="64" spans="1:7" hidden="1" x14ac:dyDescent="0.25">
      <c r="A64" s="338"/>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x14ac:dyDescent="0.25">
      <c r="B78" s="818">
        <v>32010100</v>
      </c>
      <c r="C78" s="374" t="s">
        <v>110</v>
      </c>
      <c r="D78" s="754"/>
      <c r="E78" s="618"/>
      <c r="F78" s="619"/>
      <c r="G78" s="619"/>
    </row>
    <row r="79" spans="2:7" ht="15.75" thickBot="1" x14ac:dyDescent="0.3">
      <c r="B79" s="811">
        <v>32010101</v>
      </c>
      <c r="C79" s="378" t="s">
        <v>1477</v>
      </c>
      <c r="D79" s="752" t="str">
        <f>B79&amp;" - "&amp;C79</f>
        <v>32010101 - LAND &amp; BUILDINGS - ADMINISTRATIVE</v>
      </c>
      <c r="E79" s="622"/>
      <c r="F79" s="623">
        <v>850000</v>
      </c>
      <c r="G79" s="623"/>
    </row>
    <row r="80" spans="2:7" ht="15.75" hidden="1" thickBot="1" x14ac:dyDescent="0.3">
      <c r="B80" s="811">
        <v>32010102</v>
      </c>
      <c r="C80" s="378" t="s">
        <v>1478</v>
      </c>
      <c r="D80" s="752" t="str">
        <f>B80&amp;" - "&amp;C80</f>
        <v>32010102 - LAND &amp; BUILDINGS - RESIDENTIAL</v>
      </c>
      <c r="E80" s="622"/>
      <c r="F80" s="623">
        <v>0</v>
      </c>
      <c r="G80" s="623"/>
    </row>
    <row r="81" spans="2:7" ht="15.75" hidden="1" thickBot="1" x14ac:dyDescent="0.3">
      <c r="B81" s="811">
        <v>32010103</v>
      </c>
      <c r="C81" s="378" t="s">
        <v>1479</v>
      </c>
      <c r="D81" s="752" t="str">
        <f>B81&amp;" - "&amp;C81</f>
        <v>32010103 - SILOS</v>
      </c>
      <c r="E81" s="622"/>
      <c r="F81" s="623">
        <v>0</v>
      </c>
      <c r="G81" s="623"/>
    </row>
    <row r="82" spans="2:7" ht="15.75" hidden="1" thickBot="1" x14ac:dyDescent="0.3">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0</v>
      </c>
      <c r="F83" s="630">
        <f>SUM(F79:F82)</f>
        <v>850000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t="15.75" thickBot="1" x14ac:dyDescent="0.3">
      <c r="B98" s="811">
        <v>32010214</v>
      </c>
      <c r="C98" s="378" t="s">
        <v>1495</v>
      </c>
      <c r="D98" s="752" t="str">
        <f t="shared" si="12"/>
        <v>32010214 - BOREHOLES &amp; OTHER WATER FACILITIES</v>
      </c>
      <c r="E98" s="622"/>
      <c r="F98" s="623">
        <v>1600000</v>
      </c>
      <c r="G98" s="623"/>
    </row>
    <row r="99" spans="2:7" ht="15.75" hidden="1" thickBot="1" x14ac:dyDescent="0.3">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0</v>
      </c>
      <c r="F100" s="630">
        <f>SUM(F85:F99)</f>
        <v>1600000</v>
      </c>
      <c r="G100" s="630"/>
    </row>
    <row r="101" spans="2:7" hidden="1"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idden="1" x14ac:dyDescent="0.25">
      <c r="B103" s="811">
        <v>32010302</v>
      </c>
      <c r="C103" s="378" t="s">
        <v>1499</v>
      </c>
      <c r="D103" s="752" t="str">
        <f>B103&amp;" - "&amp;C103</f>
        <v>32010302 - INDUSTRIAL EQUIPMENT</v>
      </c>
      <c r="E103" s="622"/>
      <c r="F103" s="623">
        <v>0</v>
      </c>
      <c r="G103" s="623"/>
    </row>
    <row r="104" spans="2:7" hidden="1" x14ac:dyDescent="0.25">
      <c r="B104" s="811">
        <v>32010303</v>
      </c>
      <c r="C104" s="378" t="s">
        <v>1500</v>
      </c>
      <c r="D104" s="752" t="str">
        <f>B104&amp;" - "&amp;C104</f>
        <v>32010303 - NAVIGATIONAL EQUIPMENT</v>
      </c>
      <c r="E104" s="622"/>
      <c r="F104" s="623">
        <v>0</v>
      </c>
      <c r="G104" s="623"/>
    </row>
    <row r="105" spans="2:7" hidden="1" x14ac:dyDescent="0.25">
      <c r="B105" s="811">
        <v>32010304</v>
      </c>
      <c r="C105" s="378" t="s">
        <v>1501</v>
      </c>
      <c r="D105" s="752" t="str">
        <f>B105&amp;" - "&amp;C105</f>
        <v>32010304 - POWER PLANTS</v>
      </c>
      <c r="E105" s="622"/>
      <c r="F105" s="623">
        <v>0</v>
      </c>
      <c r="G105" s="623"/>
    </row>
    <row r="106" spans="2:7" hidden="1" x14ac:dyDescent="0.25">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idden="1"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hidden="1" x14ac:dyDescent="0.25">
      <c r="B113" s="811">
        <v>32010405</v>
      </c>
      <c r="C113" s="378" t="s">
        <v>1508</v>
      </c>
      <c r="D113" s="752" t="str">
        <f t="shared" si="15"/>
        <v>32010405 - MOTOR VEHICLES</v>
      </c>
      <c r="E113" s="622"/>
      <c r="F113" s="623">
        <v>0</v>
      </c>
      <c r="G113" s="623"/>
    </row>
    <row r="114" spans="2:7" hidden="1" x14ac:dyDescent="0.25">
      <c r="B114" s="811">
        <v>32010406</v>
      </c>
      <c r="C114" s="378" t="s">
        <v>1509</v>
      </c>
      <c r="D114" s="752" t="str">
        <f t="shared" si="15"/>
        <v>32010406 - TRICYCLE</v>
      </c>
      <c r="E114" s="622"/>
      <c r="F114" s="623">
        <v>0</v>
      </c>
      <c r="G114" s="623"/>
    </row>
    <row r="115" spans="2:7" hidden="1" x14ac:dyDescent="0.25">
      <c r="B115" s="811">
        <v>32010407</v>
      </c>
      <c r="C115" s="378" t="s">
        <v>1510</v>
      </c>
      <c r="D115" s="752" t="str">
        <f t="shared" si="15"/>
        <v>32010407 - MOTOR CYCLES</v>
      </c>
      <c r="E115" s="622"/>
      <c r="F115" s="623">
        <v>0</v>
      </c>
      <c r="G115" s="623"/>
    </row>
    <row r="116" spans="2:7" hidden="1" x14ac:dyDescent="0.25">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x14ac:dyDescent="0.25">
      <c r="B118" s="818">
        <v>32010500</v>
      </c>
      <c r="C118" s="374" t="s">
        <v>118</v>
      </c>
      <c r="D118" s="754"/>
      <c r="E118" s="618"/>
      <c r="F118" s="619"/>
      <c r="G118" s="619"/>
    </row>
    <row r="119" spans="2:7" ht="15.75" thickBot="1" x14ac:dyDescent="0.3">
      <c r="B119" s="811">
        <v>32010501</v>
      </c>
      <c r="C119" s="378" t="s">
        <v>1513</v>
      </c>
      <c r="D119" s="752" t="str">
        <f t="shared" ref="D119:D127" si="17">B119&amp;" - "&amp;C119</f>
        <v>32010501 - COMPUTERS/NETWORKING EQUIPMENT</v>
      </c>
      <c r="E119" s="622"/>
      <c r="F119" s="623">
        <v>23969000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0</v>
      </c>
      <c r="F128" s="630">
        <f>SUM(F119:F127)</f>
        <v>23969000</v>
      </c>
      <c r="G128" s="630">
        <f>SUM(G119:G127)</f>
        <v>0</v>
      </c>
    </row>
    <row r="129" spans="2:7" x14ac:dyDescent="0.25">
      <c r="B129" s="818">
        <v>32010600</v>
      </c>
      <c r="C129" s="374" t="s">
        <v>120</v>
      </c>
      <c r="D129" s="754"/>
      <c r="E129" s="618"/>
      <c r="F129" s="619"/>
      <c r="G129" s="619"/>
    </row>
    <row r="130" spans="2:7" x14ac:dyDescent="0.25">
      <c r="B130" s="811">
        <v>32010601</v>
      </c>
      <c r="C130" s="378" t="s">
        <v>1523</v>
      </c>
      <c r="D130" s="752" t="str">
        <f t="shared" ref="D130:D139" si="19">B130&amp;" - "&amp;C130</f>
        <v>32010601 - CHAIRS</v>
      </c>
      <c r="E130" s="622"/>
      <c r="F130" s="623">
        <v>1100000</v>
      </c>
      <c r="G130" s="623"/>
    </row>
    <row r="131" spans="2:7" x14ac:dyDescent="0.25">
      <c r="B131" s="811">
        <v>32010602</v>
      </c>
      <c r="C131" s="378" t="s">
        <v>1524</v>
      </c>
      <c r="D131" s="752" t="str">
        <f t="shared" si="19"/>
        <v>32010602 - TABLES</v>
      </c>
      <c r="E131" s="622"/>
      <c r="F131" s="623">
        <v>1000000</v>
      </c>
      <c r="G131" s="623"/>
    </row>
    <row r="132" spans="2:7" hidden="1" x14ac:dyDescent="0.25">
      <c r="B132" s="811">
        <v>32010603</v>
      </c>
      <c r="C132" s="378" t="s">
        <v>1525</v>
      </c>
      <c r="D132" s="752" t="str">
        <f t="shared" si="19"/>
        <v>32010603 - SAFES/FILE CABINETS/ CUPBOARDS</v>
      </c>
      <c r="E132" s="622"/>
      <c r="F132" s="623">
        <v>0</v>
      </c>
      <c r="G132" s="623"/>
    </row>
    <row r="133" spans="2:7" hidden="1" x14ac:dyDescent="0.25">
      <c r="B133" s="811">
        <v>32010604</v>
      </c>
      <c r="C133" s="378" t="s">
        <v>1526</v>
      </c>
      <c r="D133" s="752" t="str">
        <f t="shared" si="19"/>
        <v>32010604 - TELEVISION SETS</v>
      </c>
      <c r="E133" s="622"/>
      <c r="F133" s="623">
        <v>0</v>
      </c>
      <c r="G133" s="623"/>
    </row>
    <row r="134" spans="2:7" hidden="1" x14ac:dyDescent="0.25">
      <c r="B134" s="811">
        <v>32010605</v>
      </c>
      <c r="C134" s="378" t="s">
        <v>1527</v>
      </c>
      <c r="D134" s="752" t="str">
        <f t="shared" si="19"/>
        <v>32010605 - RADIO SETS</v>
      </c>
      <c r="E134" s="622"/>
      <c r="F134" s="623">
        <v>0</v>
      </c>
      <c r="G134" s="623"/>
    </row>
    <row r="135" spans="2:7" ht="15.75" thickBot="1" x14ac:dyDescent="0.3">
      <c r="B135" s="811">
        <v>32010606</v>
      </c>
      <c r="C135" s="378" t="s">
        <v>1528</v>
      </c>
      <c r="D135" s="752" t="str">
        <f t="shared" si="19"/>
        <v>32010606 - AIR -CONDITIONER</v>
      </c>
      <c r="E135" s="622"/>
      <c r="F135" s="623">
        <v>1950000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thickBot="1" x14ac:dyDescent="0.3">
      <c r="B140" s="815"/>
      <c r="C140" s="385" t="s">
        <v>1533</v>
      </c>
      <c r="D140" s="753">
        <f t="shared" ref="D140" si="20">SUM(D130:D139)</f>
        <v>0</v>
      </c>
      <c r="E140" s="630">
        <f>SUM(E130:E139)</f>
        <v>0</v>
      </c>
      <c r="F140" s="630">
        <f>SUM(F130:F139)</f>
        <v>4050000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0</v>
      </c>
      <c r="F171" s="646">
        <f t="shared" si="27"/>
        <v>30469000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pageSetUpPr fitToPage="1"/>
  </sheetPr>
  <dimension ref="B1:G172"/>
  <sheetViews>
    <sheetView view="pageBreakPreview" zoomScale="84" zoomScaleSheetLayoutView="84" workbookViewId="0">
      <pane xSplit="2" ySplit="6" topLeftCell="C25"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6" width="15.7109375" customWidth="1"/>
  </cols>
  <sheetData>
    <row r="1" spans="2:7" ht="31.5" x14ac:dyDescent="0.5">
      <c r="B1" s="1001" t="s">
        <v>0</v>
      </c>
      <c r="C1" s="1001"/>
      <c r="D1" s="1001"/>
      <c r="E1" s="1001"/>
      <c r="F1" s="1001"/>
    </row>
    <row r="2" spans="2:7" ht="36" x14ac:dyDescent="0.55000000000000004">
      <c r="B2" s="1002" t="s">
        <v>919</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51"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t="15.75" thickBot="1" x14ac:dyDescent="0.3">
      <c r="B25" s="811">
        <v>31050117</v>
      </c>
      <c r="C25" s="378" t="s">
        <v>1432</v>
      </c>
      <c r="D25" s="752" t="str">
        <f t="shared" si="0"/>
        <v>31050117 - COMPUTER/INFORMATION TECHNOLOGY STORE</v>
      </c>
      <c r="E25" s="622"/>
      <c r="F25" s="623">
        <v>23959000</v>
      </c>
      <c r="G25" s="623"/>
    </row>
    <row r="26" spans="2:7" ht="15.75" hidden="1" thickBot="1" x14ac:dyDescent="0.3">
      <c r="B26" s="811">
        <v>31050118</v>
      </c>
      <c r="C26" s="378" t="s">
        <v>1433</v>
      </c>
      <c r="D26" s="752" t="str">
        <f t="shared" si="0"/>
        <v>31050118 - PROVISIONAL STORE</v>
      </c>
      <c r="E26" s="622"/>
      <c r="F26" s="623">
        <v>0</v>
      </c>
      <c r="G26" s="623"/>
    </row>
    <row r="27" spans="2:7" ht="15.75" hidden="1" thickBot="1" x14ac:dyDescent="0.3">
      <c r="B27" s="811">
        <v>31050119</v>
      </c>
      <c r="C27" s="378" t="s">
        <v>1434</v>
      </c>
      <c r="D27" s="752" t="str">
        <f t="shared" si="0"/>
        <v>31050119 - EQUIPMENT STORE</v>
      </c>
      <c r="E27" s="622"/>
      <c r="F27" s="623">
        <v>0</v>
      </c>
      <c r="G27" s="623"/>
    </row>
    <row r="28" spans="2:7" ht="15.75" hidden="1" thickBot="1" x14ac:dyDescent="0.3">
      <c r="B28" s="811">
        <v>31050120</v>
      </c>
      <c r="C28" s="378" t="s">
        <v>1435</v>
      </c>
      <c r="D28" s="752" t="str">
        <f t="shared" si="0"/>
        <v>31050120 - PROJECT STORE ( IPPIS, GIFMIS, IPSAS, E.T.C.)</v>
      </c>
      <c r="E28" s="622"/>
      <c r="F28" s="623">
        <v>0</v>
      </c>
      <c r="G28" s="623"/>
    </row>
    <row r="29" spans="2:7" ht="15.75" hidden="1" thickBot="1" x14ac:dyDescent="0.3">
      <c r="B29" s="811">
        <v>31050121</v>
      </c>
      <c r="C29" s="378" t="s">
        <v>1436</v>
      </c>
      <c r="D29" s="752" t="str">
        <f t="shared" si="0"/>
        <v>31050121 - ELECTRICAL/ELECTRONIC STORE</v>
      </c>
      <c r="E29" s="622"/>
      <c r="F29" s="623">
        <v>0</v>
      </c>
      <c r="G29" s="623"/>
    </row>
    <row r="30" spans="2:7" ht="15.75" hidden="1" thickBot="1" x14ac:dyDescent="0.3">
      <c r="B30" s="811">
        <v>31050122</v>
      </c>
      <c r="C30" s="378" t="s">
        <v>1437</v>
      </c>
      <c r="D30" s="752" t="str">
        <f t="shared" si="0"/>
        <v>31050122 - GRAINS STORE</v>
      </c>
      <c r="E30" s="622"/>
      <c r="F30" s="623">
        <v>0</v>
      </c>
      <c r="G30" s="623"/>
    </row>
    <row r="31" spans="2:7" ht="15.75" hidden="1" thickBot="1" x14ac:dyDescent="0.3">
      <c r="B31" s="811">
        <v>31050123</v>
      </c>
      <c r="C31" s="378" t="s">
        <v>1438</v>
      </c>
      <c r="D31" s="752" t="str">
        <f t="shared" si="0"/>
        <v>31050123 - PERISHABLE STORE</v>
      </c>
      <c r="E31" s="622"/>
      <c r="F31" s="623">
        <v>0</v>
      </c>
      <c r="G31" s="623"/>
    </row>
    <row r="32" spans="2:7" ht="15.75" hidden="1" thickBot="1" x14ac:dyDescent="0.3">
      <c r="B32" s="811">
        <v>31050124</v>
      </c>
      <c r="C32" s="378" t="s">
        <v>1439</v>
      </c>
      <c r="D32" s="752" t="str">
        <f t="shared" si="0"/>
        <v>31050124 - MOTOR SPARE STORE</v>
      </c>
      <c r="E32" s="622"/>
      <c r="F32" s="623">
        <v>0</v>
      </c>
      <c r="G32" s="623"/>
    </row>
    <row r="33" spans="2:7" ht="15.75" hidden="1" thickBot="1" x14ac:dyDescent="0.3">
      <c r="B33" s="811">
        <v>31050125</v>
      </c>
      <c r="C33" s="378" t="s">
        <v>1440</v>
      </c>
      <c r="D33" s="752" t="str">
        <f t="shared" si="0"/>
        <v>31050125 - RAIL SPARE STORE</v>
      </c>
      <c r="E33" s="622"/>
      <c r="F33" s="623">
        <v>0</v>
      </c>
      <c r="G33" s="623"/>
    </row>
    <row r="34" spans="2:7" ht="15.75" hidden="1" thickBot="1" x14ac:dyDescent="0.3">
      <c r="B34" s="811">
        <v>31050126</v>
      </c>
      <c r="C34" s="378" t="s">
        <v>1441</v>
      </c>
      <c r="D34" s="752" t="str">
        <f t="shared" si="0"/>
        <v>31050126 - SHIP SPARE STORE</v>
      </c>
      <c r="E34" s="622"/>
      <c r="F34" s="623">
        <v>0</v>
      </c>
      <c r="G34" s="623"/>
    </row>
    <row r="35" spans="2:7" ht="15.75" hidden="1" thickBot="1" x14ac:dyDescent="0.3">
      <c r="B35" s="811">
        <v>31050127</v>
      </c>
      <c r="C35" s="378" t="s">
        <v>1442</v>
      </c>
      <c r="D35" s="752" t="str">
        <f t="shared" si="0"/>
        <v>31050127 - FURNITURE STORE</v>
      </c>
      <c r="E35" s="622"/>
      <c r="F35" s="623">
        <v>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23959000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hidden="1"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idden="1" x14ac:dyDescent="0.25">
      <c r="B98" s="811">
        <v>32010214</v>
      </c>
      <c r="C98" s="378" t="s">
        <v>1495</v>
      </c>
      <c r="D98" s="752" t="str">
        <f t="shared" si="12"/>
        <v>32010214 - BOREHOLES &amp; OTHER WATER FACILITIES</v>
      </c>
      <c r="E98" s="622"/>
      <c r="F98" s="623">
        <v>0</v>
      </c>
      <c r="G98" s="623"/>
    </row>
    <row r="99" spans="2:7" hidden="1" x14ac:dyDescent="0.25">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hidden="1"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idden="1" x14ac:dyDescent="0.25">
      <c r="B103" s="811">
        <v>32010302</v>
      </c>
      <c r="C103" s="378" t="s">
        <v>1499</v>
      </c>
      <c r="D103" s="752" t="str">
        <f>B103&amp;" - "&amp;C103</f>
        <v>32010302 - INDUSTRIAL EQUIPMENT</v>
      </c>
      <c r="E103" s="622"/>
      <c r="F103" s="623">
        <v>0</v>
      </c>
      <c r="G103" s="623"/>
    </row>
    <row r="104" spans="2:7" hidden="1" x14ac:dyDescent="0.25">
      <c r="B104" s="811">
        <v>32010303</v>
      </c>
      <c r="C104" s="378" t="s">
        <v>1500</v>
      </c>
      <c r="D104" s="752" t="str">
        <f>B104&amp;" - "&amp;C104</f>
        <v>32010303 - NAVIGATIONAL EQUIPMENT</v>
      </c>
      <c r="E104" s="622"/>
      <c r="F104" s="623">
        <v>0</v>
      </c>
      <c r="G104" s="623"/>
    </row>
    <row r="105" spans="2:7" hidden="1" x14ac:dyDescent="0.25">
      <c r="B105" s="811">
        <v>32010304</v>
      </c>
      <c r="C105" s="378" t="s">
        <v>1501</v>
      </c>
      <c r="D105" s="752" t="str">
        <f>B105&amp;" - "&amp;C105</f>
        <v>32010304 - POWER PLANTS</v>
      </c>
      <c r="E105" s="622"/>
      <c r="F105" s="623">
        <v>0</v>
      </c>
      <c r="G105" s="623"/>
    </row>
    <row r="106" spans="2:7" hidden="1" x14ac:dyDescent="0.25">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x14ac:dyDescent="0.25">
      <c r="B113" s="811">
        <v>32010405</v>
      </c>
      <c r="C113" s="378" t="s">
        <v>1508</v>
      </c>
      <c r="D113" s="752" t="str">
        <f t="shared" si="15"/>
        <v>32010405 - MOTOR VEHICLES</v>
      </c>
      <c r="E113" s="622">
        <v>5000000</v>
      </c>
      <c r="F113" s="623">
        <v>5000000</v>
      </c>
      <c r="G113" s="623"/>
    </row>
    <row r="114" spans="2:7" hidden="1" x14ac:dyDescent="0.25">
      <c r="B114" s="811">
        <v>32010406</v>
      </c>
      <c r="C114" s="378" t="s">
        <v>1509</v>
      </c>
      <c r="D114" s="752" t="str">
        <f t="shared" si="15"/>
        <v>32010406 - TRICYCLE</v>
      </c>
      <c r="E114" s="622"/>
      <c r="F114" s="623">
        <v>0</v>
      </c>
      <c r="G114" s="623"/>
    </row>
    <row r="115" spans="2:7" ht="15.75" thickBot="1" x14ac:dyDescent="0.3">
      <c r="B115" s="811">
        <v>32010407</v>
      </c>
      <c r="C115" s="378" t="s">
        <v>1510</v>
      </c>
      <c r="D115" s="752" t="str">
        <f t="shared" si="15"/>
        <v>32010407 - MOTOR CYCLES</v>
      </c>
      <c r="E115" s="622"/>
      <c r="F115" s="623">
        <v>18900000</v>
      </c>
      <c r="G115" s="623"/>
    </row>
    <row r="116" spans="2:7" ht="15.75" hidden="1" thickBot="1" x14ac:dyDescent="0.3">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5000000</v>
      </c>
      <c r="F117" s="630">
        <f>SUM(F109:F116)</f>
        <v>23900000</v>
      </c>
      <c r="G117" s="630">
        <f>SUM(G109:G116)</f>
        <v>0</v>
      </c>
    </row>
    <row r="118" spans="2:7" x14ac:dyDescent="0.25">
      <c r="B118" s="818">
        <v>32010500</v>
      </c>
      <c r="C118" s="374" t="s">
        <v>118</v>
      </c>
      <c r="D118" s="754"/>
      <c r="E118" s="618"/>
      <c r="F118" s="619"/>
      <c r="G118" s="619"/>
    </row>
    <row r="119" spans="2:7" ht="15.75" thickBot="1" x14ac:dyDescent="0.3">
      <c r="B119" s="811">
        <v>32010501</v>
      </c>
      <c r="C119" s="378" t="s">
        <v>1513</v>
      </c>
      <c r="D119" s="752" t="str">
        <f t="shared" ref="D119:D127" si="17">B119&amp;" - "&amp;C119</f>
        <v>32010501 - COMPUTERS/NETWORKING EQUIPMENT</v>
      </c>
      <c r="E119" s="622"/>
      <c r="F119" s="623">
        <v>500000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0</v>
      </c>
      <c r="F128" s="630">
        <f>SUM(F119:F127)</f>
        <v>500000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9">B130&amp;" - "&amp;C130</f>
        <v>32010601 - CHAIRS</v>
      </c>
      <c r="E130" s="622"/>
      <c r="F130" s="623">
        <v>0</v>
      </c>
      <c r="G130" s="623"/>
    </row>
    <row r="131" spans="2:7" ht="15.75" hidden="1" thickBot="1" x14ac:dyDescent="0.3">
      <c r="B131" s="811">
        <v>32010602</v>
      </c>
      <c r="C131" s="378" t="s">
        <v>1524</v>
      </c>
      <c r="D131" s="752" t="str">
        <f t="shared" si="19"/>
        <v>32010602 - TABLES</v>
      </c>
      <c r="E131" s="622"/>
      <c r="F131" s="623">
        <v>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5000000</v>
      </c>
      <c r="F171" s="646">
        <f t="shared" si="27"/>
        <v>48359000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73" fitToHeight="0" orientation="portrait" r:id="rId1"/>
  <headerFooter>
    <oddFooter>&amp;C&amp;"Rockwell,Bold"&amp;14&amp;P</oddFooter>
  </headerFooter>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pageSetUpPr fitToPage="1"/>
  </sheetPr>
  <dimension ref="A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6" width="15.7109375" customWidth="1"/>
  </cols>
  <sheetData>
    <row r="1" spans="2:7" ht="31.5" x14ac:dyDescent="0.5">
      <c r="B1" s="1001" t="s">
        <v>0</v>
      </c>
      <c r="C1" s="1001"/>
      <c r="D1" s="1001"/>
      <c r="E1" s="1001"/>
      <c r="F1" s="1001"/>
    </row>
    <row r="2" spans="2:7" ht="36" x14ac:dyDescent="0.55000000000000004">
      <c r="B2" s="1002" t="s">
        <v>927</v>
      </c>
      <c r="C2" s="1002"/>
      <c r="D2" s="1002"/>
      <c r="E2" s="1002"/>
      <c r="F2" s="1002"/>
    </row>
    <row r="3" spans="2:7" x14ac:dyDescent="0.25">
      <c r="B3" s="734"/>
      <c r="C3" s="734"/>
      <c r="D3" s="734"/>
      <c r="E3" s="734"/>
      <c r="F3" s="734"/>
    </row>
    <row r="4" spans="2:7" s="421" customFormat="1" ht="27" thickBot="1" x14ac:dyDescent="0.45">
      <c r="B4" s="1005" t="s">
        <v>1571</v>
      </c>
      <c r="C4" s="1005"/>
      <c r="D4" s="1005"/>
      <c r="E4" s="1005"/>
      <c r="F4" s="1005"/>
    </row>
    <row r="5" spans="2:7" s="365" customFormat="1" ht="51"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t="15.75" thickBot="1" x14ac:dyDescent="0.3">
      <c r="B20" s="811">
        <v>31050112</v>
      </c>
      <c r="C20" s="378" t="s">
        <v>1427</v>
      </c>
      <c r="D20" s="752" t="str">
        <f t="shared" si="0"/>
        <v>31050112 - STRATEGIC STOCK PILES</v>
      </c>
      <c r="E20" s="622"/>
      <c r="F20" s="623">
        <v>16000000</v>
      </c>
      <c r="G20" s="623"/>
    </row>
    <row r="21" spans="2:7" ht="15.75" hidden="1" thickBot="1" x14ac:dyDescent="0.3">
      <c r="B21" s="811">
        <v>31050113</v>
      </c>
      <c r="C21" s="378" t="s">
        <v>1428</v>
      </c>
      <c r="D21" s="752" t="str">
        <f t="shared" si="0"/>
        <v>31050113 - UNISSUED CURRENCY</v>
      </c>
      <c r="E21" s="622"/>
      <c r="F21" s="623">
        <v>0</v>
      </c>
      <c r="G21" s="623"/>
    </row>
    <row r="22" spans="2:7" ht="15.75" hidden="1" thickBot="1" x14ac:dyDescent="0.3">
      <c r="B22" s="811">
        <v>31050114</v>
      </c>
      <c r="C22" s="378" t="s">
        <v>1429</v>
      </c>
      <c r="D22" s="752" t="str">
        <f t="shared" si="0"/>
        <v>31050114 - STAMPS</v>
      </c>
      <c r="E22" s="622"/>
      <c r="F22" s="623">
        <v>0</v>
      </c>
      <c r="G22" s="623"/>
    </row>
    <row r="23" spans="2:7" ht="15.75" hidden="1" thickBot="1" x14ac:dyDescent="0.3">
      <c r="B23" s="811">
        <v>31050115</v>
      </c>
      <c r="C23" s="378" t="s">
        <v>1430</v>
      </c>
      <c r="D23" s="752" t="str">
        <f t="shared" si="0"/>
        <v>31050115 - PROPERTY HELD FOR SALE</v>
      </c>
      <c r="E23" s="622"/>
      <c r="F23" s="623">
        <v>0</v>
      </c>
      <c r="G23" s="623"/>
    </row>
    <row r="24" spans="2:7" ht="15.75" hidden="1" thickBot="1" x14ac:dyDescent="0.3">
      <c r="B24" s="811">
        <v>31050116</v>
      </c>
      <c r="C24" s="378" t="s">
        <v>1431</v>
      </c>
      <c r="D24" s="752" t="str">
        <f t="shared" si="0"/>
        <v>31050116 - AIRCRAFT SPARE STORE</v>
      </c>
      <c r="E24" s="622"/>
      <c r="F24" s="623">
        <v>0</v>
      </c>
      <c r="G24" s="623"/>
    </row>
    <row r="25" spans="2:7" ht="15.75" hidden="1" thickBot="1" x14ac:dyDescent="0.3">
      <c r="B25" s="811">
        <v>31050117</v>
      </c>
      <c r="C25" s="378" t="s">
        <v>1432</v>
      </c>
      <c r="D25" s="752" t="str">
        <f t="shared" si="0"/>
        <v>31050117 - COMPUTER/INFORMATION TECHNOLOGY STORE</v>
      </c>
      <c r="E25" s="622"/>
      <c r="F25" s="623">
        <v>0</v>
      </c>
      <c r="G25" s="623"/>
    </row>
    <row r="26" spans="2:7" ht="15.75" hidden="1" thickBot="1" x14ac:dyDescent="0.3">
      <c r="B26" s="811">
        <v>31050118</v>
      </c>
      <c r="C26" s="378" t="s">
        <v>1433</v>
      </c>
      <c r="D26" s="752" t="str">
        <f t="shared" si="0"/>
        <v>31050118 - PROVISIONAL STORE</v>
      </c>
      <c r="E26" s="622"/>
      <c r="F26" s="623">
        <v>0</v>
      </c>
      <c r="G26" s="623"/>
    </row>
    <row r="27" spans="2:7" ht="15.75" hidden="1" thickBot="1" x14ac:dyDescent="0.3">
      <c r="B27" s="811">
        <v>31050119</v>
      </c>
      <c r="C27" s="378" t="s">
        <v>1434</v>
      </c>
      <c r="D27" s="752" t="str">
        <f t="shared" si="0"/>
        <v>31050119 - EQUIPMENT STORE</v>
      </c>
      <c r="E27" s="622"/>
      <c r="F27" s="623">
        <v>0</v>
      </c>
      <c r="G27" s="623"/>
    </row>
    <row r="28" spans="2:7" ht="15.75" hidden="1" thickBot="1" x14ac:dyDescent="0.3">
      <c r="B28" s="811">
        <v>31050120</v>
      </c>
      <c r="C28" s="378" t="s">
        <v>1435</v>
      </c>
      <c r="D28" s="752" t="str">
        <f t="shared" si="0"/>
        <v>31050120 - PROJECT STORE ( IPPIS, GIFMIS, IPSAS, E.T.C.)</v>
      </c>
      <c r="E28" s="622"/>
      <c r="F28" s="623">
        <v>0</v>
      </c>
      <c r="G28" s="623"/>
    </row>
    <row r="29" spans="2:7" ht="15.75" hidden="1" thickBot="1" x14ac:dyDescent="0.3">
      <c r="B29" s="811">
        <v>31050121</v>
      </c>
      <c r="C29" s="378" t="s">
        <v>1436</v>
      </c>
      <c r="D29" s="752" t="str">
        <f t="shared" si="0"/>
        <v>31050121 - ELECTRICAL/ELECTRONIC STORE</v>
      </c>
      <c r="E29" s="622"/>
      <c r="F29" s="623">
        <v>0</v>
      </c>
      <c r="G29" s="623"/>
    </row>
    <row r="30" spans="2:7" ht="15.75" hidden="1" thickBot="1" x14ac:dyDescent="0.3">
      <c r="B30" s="811">
        <v>31050122</v>
      </c>
      <c r="C30" s="378" t="s">
        <v>1437</v>
      </c>
      <c r="D30" s="752" t="str">
        <f t="shared" si="0"/>
        <v>31050122 - GRAINS STORE</v>
      </c>
      <c r="E30" s="622"/>
      <c r="F30" s="623">
        <v>0</v>
      </c>
      <c r="G30" s="623"/>
    </row>
    <row r="31" spans="2:7" ht="15.75" hidden="1" thickBot="1" x14ac:dyDescent="0.3">
      <c r="B31" s="811">
        <v>31050123</v>
      </c>
      <c r="C31" s="378" t="s">
        <v>1438</v>
      </c>
      <c r="D31" s="752" t="str">
        <f t="shared" si="0"/>
        <v>31050123 - PERISHABLE STORE</v>
      </c>
      <c r="E31" s="622"/>
      <c r="F31" s="623">
        <v>0</v>
      </c>
      <c r="G31" s="623"/>
    </row>
    <row r="32" spans="2:7" ht="15.75" hidden="1" thickBot="1" x14ac:dyDescent="0.3">
      <c r="B32" s="811">
        <v>31050124</v>
      </c>
      <c r="C32" s="378" t="s">
        <v>1439</v>
      </c>
      <c r="D32" s="752" t="str">
        <f t="shared" si="0"/>
        <v>31050124 - MOTOR SPARE STORE</v>
      </c>
      <c r="E32" s="622"/>
      <c r="F32" s="623">
        <v>0</v>
      </c>
      <c r="G32" s="623"/>
    </row>
    <row r="33" spans="2:7" ht="15.75" hidden="1" thickBot="1" x14ac:dyDescent="0.3">
      <c r="B33" s="811">
        <v>31050125</v>
      </c>
      <c r="C33" s="378" t="s">
        <v>1440</v>
      </c>
      <c r="D33" s="752" t="str">
        <f t="shared" si="0"/>
        <v>31050125 - RAIL SPARE STORE</v>
      </c>
      <c r="E33" s="622"/>
      <c r="F33" s="623">
        <v>0</v>
      </c>
      <c r="G33" s="623"/>
    </row>
    <row r="34" spans="2:7" ht="15.75" hidden="1" thickBot="1" x14ac:dyDescent="0.3">
      <c r="B34" s="811">
        <v>31050126</v>
      </c>
      <c r="C34" s="378" t="s">
        <v>1441</v>
      </c>
      <c r="D34" s="752" t="str">
        <f t="shared" si="0"/>
        <v>31050126 - SHIP SPARE STORE</v>
      </c>
      <c r="E34" s="622"/>
      <c r="F34" s="623">
        <v>0</v>
      </c>
      <c r="G34" s="623"/>
    </row>
    <row r="35" spans="2:7" ht="15.75" hidden="1" thickBot="1" x14ac:dyDescent="0.3">
      <c r="B35" s="811">
        <v>31050127</v>
      </c>
      <c r="C35" s="378" t="s">
        <v>1442</v>
      </c>
      <c r="D35" s="752" t="str">
        <f t="shared" si="0"/>
        <v>31050127 - FURNITURE STORE</v>
      </c>
      <c r="E35" s="622"/>
      <c r="F35" s="623">
        <v>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16000000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1:7" hidden="1" x14ac:dyDescent="0.25">
      <c r="A49" s="338"/>
      <c r="B49" s="811">
        <v>31060101</v>
      </c>
      <c r="C49" s="378" t="s">
        <v>96</v>
      </c>
      <c r="D49" s="752" t="str">
        <f>B49&amp;" - "&amp;C49</f>
        <v>31060101 - PERSONAL ADVANCES</v>
      </c>
      <c r="E49" s="622"/>
      <c r="F49" s="623">
        <v>0</v>
      </c>
      <c r="G49" s="623"/>
    </row>
    <row r="50" spans="1:7" ht="15.75" hidden="1" thickBot="1" x14ac:dyDescent="0.3">
      <c r="A50" s="338"/>
      <c r="B50" s="815"/>
      <c r="C50" s="385" t="s">
        <v>1453</v>
      </c>
      <c r="D50" s="753">
        <f t="shared" ref="D50" si="3">SUM(D49)</f>
        <v>0</v>
      </c>
      <c r="E50" s="630">
        <f>SUM(E49)</f>
        <v>0</v>
      </c>
      <c r="F50" s="630">
        <f>SUM(F49)</f>
        <v>0</v>
      </c>
      <c r="G50" s="630"/>
    </row>
    <row r="51" spans="1:7" hidden="1" x14ac:dyDescent="0.25">
      <c r="A51" s="338"/>
      <c r="B51" s="818">
        <v>31060200</v>
      </c>
      <c r="C51" s="374" t="s">
        <v>98</v>
      </c>
      <c r="D51" s="754"/>
      <c r="E51" s="618"/>
      <c r="F51" s="619"/>
      <c r="G51" s="619"/>
    </row>
    <row r="52" spans="1:7" hidden="1" x14ac:dyDescent="0.25">
      <c r="A52" s="338"/>
      <c r="B52" s="811">
        <v>31060201</v>
      </c>
      <c r="C52" s="378" t="s">
        <v>98</v>
      </c>
      <c r="D52" s="752" t="str">
        <f>B52&amp;" - "&amp;C52</f>
        <v>31060201 - ADMINISTRATIVE ADVANCES</v>
      </c>
      <c r="E52" s="622"/>
      <c r="F52" s="623">
        <v>0</v>
      </c>
      <c r="G52" s="623"/>
    </row>
    <row r="53" spans="1:7" ht="15.75" hidden="1" thickBot="1" x14ac:dyDescent="0.3">
      <c r="A53" s="338"/>
      <c r="B53" s="815"/>
      <c r="C53" s="385" t="s">
        <v>1454</v>
      </c>
      <c r="D53" s="753">
        <f t="shared" ref="D53" si="4">SUM(D52)</f>
        <v>0</v>
      </c>
      <c r="E53" s="630">
        <f>SUM(E52)</f>
        <v>0</v>
      </c>
      <c r="F53" s="630">
        <f>SUM(F52)</f>
        <v>0</v>
      </c>
      <c r="G53" s="630"/>
    </row>
    <row r="54" spans="1:7" hidden="1" x14ac:dyDescent="0.25">
      <c r="A54" s="338"/>
      <c r="B54" s="818">
        <v>31090100</v>
      </c>
      <c r="C54" s="374" t="s">
        <v>102</v>
      </c>
      <c r="D54" s="754"/>
      <c r="E54" s="618"/>
      <c r="F54" s="619"/>
      <c r="G54" s="619"/>
    </row>
    <row r="55" spans="1:7" hidden="1" x14ac:dyDescent="0.25">
      <c r="A55" s="338"/>
      <c r="B55" s="811">
        <v>31090101</v>
      </c>
      <c r="C55" s="378" t="s">
        <v>1457</v>
      </c>
      <c r="D55" s="752" t="str">
        <f t="shared" ref="D55:D61" si="5">B55&amp;" - "&amp;C55</f>
        <v>31090101 - LOCAL INVESTMENTS: QUOTED COMPANIES</v>
      </c>
      <c r="E55" s="622"/>
      <c r="F55" s="623">
        <v>0</v>
      </c>
      <c r="G55" s="623"/>
    </row>
    <row r="56" spans="1:7" hidden="1" x14ac:dyDescent="0.25">
      <c r="A56" s="338"/>
      <c r="B56" s="811">
        <v>31090102</v>
      </c>
      <c r="C56" s="378" t="s">
        <v>1458</v>
      </c>
      <c r="D56" s="752" t="str">
        <f t="shared" si="5"/>
        <v>31090102 - LOCAL INVESTMENTS: NON QUOTED COMPANIES</v>
      </c>
      <c r="E56" s="622"/>
      <c r="F56" s="623">
        <v>0</v>
      </c>
      <c r="G56" s="623"/>
    </row>
    <row r="57" spans="1:7" hidden="1" x14ac:dyDescent="0.25">
      <c r="A57" s="338"/>
      <c r="B57" s="811">
        <v>31090103</v>
      </c>
      <c r="C57" s="378" t="s">
        <v>1459</v>
      </c>
      <c r="D57" s="752" t="str">
        <f t="shared" si="5"/>
        <v>31090103 - INVESTMENT IN NIGERIAN TREASURY BILLS (NTBs)</v>
      </c>
      <c r="E57" s="622"/>
      <c r="F57" s="623">
        <v>0</v>
      </c>
      <c r="G57" s="623"/>
    </row>
    <row r="58" spans="1:7" hidden="1" x14ac:dyDescent="0.25">
      <c r="A58" s="338"/>
      <c r="B58" s="811">
        <v>31090104</v>
      </c>
      <c r="C58" s="378" t="s">
        <v>1460</v>
      </c>
      <c r="D58" s="752" t="str">
        <f t="shared" si="5"/>
        <v>31090104 - INVESTMENT IN TREASURY BILLS OF OTHER GOVERNMENTS</v>
      </c>
      <c r="E58" s="622"/>
      <c r="F58" s="623">
        <v>0</v>
      </c>
      <c r="G58" s="623"/>
    </row>
    <row r="59" spans="1:7" hidden="1" x14ac:dyDescent="0.25">
      <c r="A59" s="338"/>
      <c r="B59" s="811">
        <v>31090105</v>
      </c>
      <c r="C59" s="378" t="s">
        <v>1461</v>
      </c>
      <c r="D59" s="752" t="str">
        <f t="shared" si="5"/>
        <v>31090105 - INVESTMENT IN TREASURY BONDS</v>
      </c>
      <c r="E59" s="622"/>
      <c r="F59" s="623">
        <v>0</v>
      </c>
      <c r="G59" s="623"/>
    </row>
    <row r="60" spans="1:7" hidden="1" x14ac:dyDescent="0.25">
      <c r="A60" s="338" t="s">
        <v>1035</v>
      </c>
      <c r="B60" s="811">
        <v>31090106</v>
      </c>
      <c r="C60" s="378" t="s">
        <v>1462</v>
      </c>
      <c r="D60" s="752" t="str">
        <f t="shared" si="5"/>
        <v>31090106 - INVESTMENT IN DERIVIATIVES</v>
      </c>
      <c r="E60" s="622"/>
      <c r="F60" s="623">
        <v>0</v>
      </c>
      <c r="G60" s="623"/>
    </row>
    <row r="61" spans="1:7" hidden="1" x14ac:dyDescent="0.25">
      <c r="A61" s="338"/>
      <c r="B61" s="811">
        <v>31090107</v>
      </c>
      <c r="C61" s="378" t="s">
        <v>1463</v>
      </c>
      <c r="D61" s="752" t="str">
        <f t="shared" si="5"/>
        <v>31090107 - INVESTMENT IN PUBLIC CORPORATIONS</v>
      </c>
      <c r="E61" s="622"/>
      <c r="F61" s="623">
        <v>0</v>
      </c>
      <c r="G61" s="623"/>
    </row>
    <row r="62" spans="1:7" ht="15.75" hidden="1" thickBot="1" x14ac:dyDescent="0.3">
      <c r="A62" s="338"/>
      <c r="B62" s="815"/>
      <c r="C62" s="385" t="s">
        <v>1464</v>
      </c>
      <c r="D62" s="753">
        <f t="shared" ref="D62:E62" si="6">SUM(D55:D61)</f>
        <v>0</v>
      </c>
      <c r="E62" s="630">
        <f t="shared" si="6"/>
        <v>0</v>
      </c>
      <c r="F62" s="631">
        <f>SUM(F55:F61)</f>
        <v>0</v>
      </c>
      <c r="G62" s="631"/>
    </row>
    <row r="63" spans="1:7" hidden="1" x14ac:dyDescent="0.25">
      <c r="A63" s="338"/>
      <c r="B63" s="818">
        <v>31090200</v>
      </c>
      <c r="C63" s="374" t="s">
        <v>104</v>
      </c>
      <c r="D63" s="754"/>
      <c r="E63" s="618"/>
      <c r="F63" s="619"/>
      <c r="G63" s="619"/>
    </row>
    <row r="64" spans="1:7" hidden="1" x14ac:dyDescent="0.25">
      <c r="A64" s="338"/>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F66" si="7">SUM(D64:D65)</f>
        <v>0</v>
      </c>
      <c r="E66" s="630">
        <f>SUM(E64:E65)</f>
        <v>0</v>
      </c>
      <c r="F66" s="631">
        <f t="shared" si="7"/>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8">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9">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0">SUM(D79:D82)</f>
        <v>0</v>
      </c>
      <c r="E83" s="630">
        <f>SUM(E79:E82)</f>
        <v>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1">B85&amp;" - "&amp;C85</f>
        <v>32010201 - RAILS</v>
      </c>
      <c r="E85" s="622"/>
      <c r="F85" s="623">
        <v>0</v>
      </c>
      <c r="G85" s="623"/>
    </row>
    <row r="86" spans="2:7" hidden="1" x14ac:dyDescent="0.25">
      <c r="B86" s="811">
        <v>32010202</v>
      </c>
      <c r="C86" s="378" t="s">
        <v>1483</v>
      </c>
      <c r="D86" s="752" t="str">
        <f t="shared" si="11"/>
        <v>32010202 - ROADS &amp; BRIDGES</v>
      </c>
      <c r="E86" s="622"/>
      <c r="F86" s="623">
        <v>0</v>
      </c>
      <c r="G86" s="623"/>
    </row>
    <row r="87" spans="2:7" hidden="1" x14ac:dyDescent="0.25">
      <c r="B87" s="811">
        <v>32010203</v>
      </c>
      <c r="C87" s="378" t="s">
        <v>1484</v>
      </c>
      <c r="D87" s="752" t="str">
        <f t="shared" si="11"/>
        <v>32010203 - AIRPORTS</v>
      </c>
      <c r="E87" s="622"/>
      <c r="F87" s="623">
        <v>0</v>
      </c>
      <c r="G87" s="623"/>
    </row>
    <row r="88" spans="2:7" hidden="1" x14ac:dyDescent="0.25">
      <c r="B88" s="811">
        <v>32010204</v>
      </c>
      <c r="C88" s="378" t="s">
        <v>1485</v>
      </c>
      <c r="D88" s="752" t="str">
        <f t="shared" si="11"/>
        <v>32010204 - HARBOURS/ SEA PORTS/JETTIES</v>
      </c>
      <c r="E88" s="622"/>
      <c r="F88" s="623">
        <v>0</v>
      </c>
      <c r="G88" s="623"/>
    </row>
    <row r="89" spans="2:7" hidden="1" x14ac:dyDescent="0.25">
      <c r="B89" s="811">
        <v>32010205</v>
      </c>
      <c r="C89" s="378" t="s">
        <v>1486</v>
      </c>
      <c r="D89" s="752" t="str">
        <f t="shared" si="11"/>
        <v>32010205 - ZOOS, PARKS &amp; RESERVES</v>
      </c>
      <c r="E89" s="622"/>
      <c r="F89" s="623">
        <v>0</v>
      </c>
      <c r="G89" s="623"/>
    </row>
    <row r="90" spans="2:7" x14ac:dyDescent="0.25">
      <c r="B90" s="811">
        <v>32010206</v>
      </c>
      <c r="C90" s="378" t="s">
        <v>1487</v>
      </c>
      <c r="D90" s="752" t="str">
        <f t="shared" si="11"/>
        <v>32010206 - SECURITY INSTALLATIONS/ EQUIPMENT</v>
      </c>
      <c r="E90" s="622">
        <v>14500000</v>
      </c>
      <c r="F90" s="623">
        <v>0</v>
      </c>
      <c r="G90" s="623"/>
    </row>
    <row r="91" spans="2:7" ht="15.75" thickBot="1" x14ac:dyDescent="0.3">
      <c r="B91" s="811">
        <v>32010207</v>
      </c>
      <c r="C91" s="378" t="s">
        <v>1488</v>
      </c>
      <c r="D91" s="752" t="str">
        <f t="shared" si="11"/>
        <v>32010207 - ELECTRICITY TRANSMISSION NETWORK</v>
      </c>
      <c r="E91" s="622"/>
      <c r="F91" s="623">
        <v>106750000</v>
      </c>
      <c r="G91" s="623"/>
    </row>
    <row r="92" spans="2:7" ht="15.75" hidden="1" thickBot="1" x14ac:dyDescent="0.3">
      <c r="B92" s="811">
        <v>32010208</v>
      </c>
      <c r="C92" s="378" t="s">
        <v>1489</v>
      </c>
      <c r="D92" s="752" t="str">
        <f t="shared" si="11"/>
        <v>32010208 - WATER DISTRIBUTION NETWORK</v>
      </c>
      <c r="E92" s="622"/>
      <c r="F92" s="623">
        <v>0</v>
      </c>
      <c r="G92" s="623"/>
    </row>
    <row r="93" spans="2:7" ht="15.75" hidden="1" thickBot="1" x14ac:dyDescent="0.3">
      <c r="B93" s="811">
        <v>32010209</v>
      </c>
      <c r="C93" s="378" t="s">
        <v>1490</v>
      </c>
      <c r="D93" s="752" t="str">
        <f t="shared" si="11"/>
        <v>32010209 - SEWAGE/ DRAINAGE NETWORK</v>
      </c>
      <c r="E93" s="622"/>
      <c r="F93" s="623">
        <v>0</v>
      </c>
      <c r="G93" s="623"/>
    </row>
    <row r="94" spans="2:7" ht="15.75" hidden="1" thickBot="1" x14ac:dyDescent="0.3">
      <c r="B94" s="811">
        <v>32010210</v>
      </c>
      <c r="C94" s="378" t="s">
        <v>1491</v>
      </c>
      <c r="D94" s="752" t="str">
        <f t="shared" si="11"/>
        <v>32010210 - DAMS</v>
      </c>
      <c r="E94" s="622"/>
      <c r="F94" s="623">
        <v>0</v>
      </c>
      <c r="G94" s="623"/>
    </row>
    <row r="95" spans="2:7" ht="15.75" hidden="1" thickBot="1" x14ac:dyDescent="0.3">
      <c r="B95" s="811">
        <v>32010211</v>
      </c>
      <c r="C95" s="378" t="s">
        <v>1492</v>
      </c>
      <c r="D95" s="752" t="str">
        <f t="shared" si="11"/>
        <v>32010211 - SPECIALISED RESEARCH EQUIPMENT (E.G. SATELLITE)</v>
      </c>
      <c r="E95" s="622"/>
      <c r="F95" s="623">
        <v>0</v>
      </c>
      <c r="G95" s="623"/>
    </row>
    <row r="96" spans="2:7" ht="15.75" hidden="1" thickBot="1" x14ac:dyDescent="0.3">
      <c r="B96" s="811">
        <v>32010212</v>
      </c>
      <c r="C96" s="378" t="s">
        <v>1493</v>
      </c>
      <c r="D96" s="752" t="str">
        <f t="shared" si="11"/>
        <v>32010212 - MONUMENTS</v>
      </c>
      <c r="E96" s="622"/>
      <c r="F96" s="623">
        <v>0</v>
      </c>
      <c r="G96" s="623"/>
    </row>
    <row r="97" spans="2:7" ht="15.75" hidden="1" thickBot="1" x14ac:dyDescent="0.3">
      <c r="B97" s="811">
        <v>32010213</v>
      </c>
      <c r="C97" s="378" t="s">
        <v>1494</v>
      </c>
      <c r="D97" s="752" t="str">
        <f t="shared" si="11"/>
        <v>32010213 - HERITAGE ASSETS</v>
      </c>
      <c r="E97" s="622"/>
      <c r="F97" s="623">
        <v>0</v>
      </c>
      <c r="G97" s="623"/>
    </row>
    <row r="98" spans="2:7" ht="15.75" hidden="1" thickBot="1" x14ac:dyDescent="0.3">
      <c r="B98" s="811">
        <v>32010214</v>
      </c>
      <c r="C98" s="378" t="s">
        <v>1495</v>
      </c>
      <c r="D98" s="752" t="str">
        <f t="shared" si="11"/>
        <v>32010214 - BOREHOLES &amp; OTHER WATER FACILITIES</v>
      </c>
      <c r="E98" s="622"/>
      <c r="F98" s="623">
        <v>0</v>
      </c>
      <c r="G98" s="623"/>
    </row>
    <row r="99" spans="2:7" ht="15.75" hidden="1" thickBot="1" x14ac:dyDescent="0.3">
      <c r="B99" s="811">
        <v>32010215</v>
      </c>
      <c r="C99" s="378" t="s">
        <v>1496</v>
      </c>
      <c r="D99" s="752" t="str">
        <f t="shared" si="11"/>
        <v>32010215 - WASTE DISPOSAL EQUIPMENT</v>
      </c>
      <c r="E99" s="622"/>
      <c r="F99" s="623">
        <v>0</v>
      </c>
      <c r="G99" s="623"/>
    </row>
    <row r="100" spans="2:7" ht="15.75" thickBot="1" x14ac:dyDescent="0.3">
      <c r="B100" s="815"/>
      <c r="C100" s="385" t="s">
        <v>1497</v>
      </c>
      <c r="D100" s="753">
        <f t="shared" ref="D100" si="12">SUM(D85:D99)</f>
        <v>0</v>
      </c>
      <c r="E100" s="630">
        <f>SUM(E85:E99)</f>
        <v>14500000</v>
      </c>
      <c r="F100" s="630">
        <f>SUM(F85:F99)</f>
        <v>106750000</v>
      </c>
      <c r="G100" s="630"/>
    </row>
    <row r="101" spans="2:7" hidden="1"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idden="1" x14ac:dyDescent="0.25">
      <c r="B103" s="811">
        <v>32010302</v>
      </c>
      <c r="C103" s="378" t="s">
        <v>1499</v>
      </c>
      <c r="D103" s="752" t="str">
        <f>B103&amp;" - "&amp;C103</f>
        <v>32010302 - INDUSTRIAL EQUIPMENT</v>
      </c>
      <c r="E103" s="622"/>
      <c r="F103" s="623">
        <v>0</v>
      </c>
      <c r="G103" s="623"/>
    </row>
    <row r="104" spans="2:7" hidden="1" x14ac:dyDescent="0.25">
      <c r="B104" s="811">
        <v>32010303</v>
      </c>
      <c r="C104" s="378" t="s">
        <v>1500</v>
      </c>
      <c r="D104" s="752" t="str">
        <f>B104&amp;" - "&amp;C104</f>
        <v>32010303 - NAVIGATIONAL EQUIPMENT</v>
      </c>
      <c r="E104" s="622"/>
      <c r="F104" s="623">
        <v>0</v>
      </c>
      <c r="G104" s="623"/>
    </row>
    <row r="105" spans="2:7" hidden="1" x14ac:dyDescent="0.25">
      <c r="B105" s="811">
        <v>32010304</v>
      </c>
      <c r="C105" s="378" t="s">
        <v>1501</v>
      </c>
      <c r="D105" s="752" t="str">
        <f>B105&amp;" - "&amp;C105</f>
        <v>32010304 - POWER PLANTS</v>
      </c>
      <c r="E105" s="622"/>
      <c r="F105" s="623">
        <v>0</v>
      </c>
      <c r="G105" s="623"/>
    </row>
    <row r="106" spans="2:7" hidden="1" x14ac:dyDescent="0.25">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3">SUM(D102:D106)</f>
        <v>0</v>
      </c>
      <c r="E107" s="630">
        <f>SUM(E102:E106)</f>
        <v>0</v>
      </c>
      <c r="F107" s="630">
        <f>SUM(F102:F106)</f>
        <v>0</v>
      </c>
      <c r="G107" s="630"/>
    </row>
    <row r="108" spans="2:7" hidden="1" x14ac:dyDescent="0.25">
      <c r="B108" s="818">
        <v>32010400</v>
      </c>
      <c r="C108" s="374" t="s">
        <v>116</v>
      </c>
      <c r="D108" s="754"/>
      <c r="E108" s="618"/>
      <c r="F108" s="619"/>
      <c r="G108" s="619"/>
    </row>
    <row r="109" spans="2:7" hidden="1" x14ac:dyDescent="0.25">
      <c r="B109" s="811">
        <v>32010401</v>
      </c>
      <c r="C109" s="378" t="s">
        <v>1504</v>
      </c>
      <c r="D109" s="752" t="str">
        <f t="shared" ref="D109:D116" si="14">B109&amp;" - "&amp;C109</f>
        <v>32010401 - SHIPS</v>
      </c>
      <c r="E109" s="622"/>
      <c r="F109" s="623">
        <v>0</v>
      </c>
      <c r="G109" s="623"/>
    </row>
    <row r="110" spans="2:7" hidden="1" x14ac:dyDescent="0.25">
      <c r="B110" s="811">
        <v>32010402</v>
      </c>
      <c r="C110" s="378" t="s">
        <v>1505</v>
      </c>
      <c r="D110" s="752" t="str">
        <f t="shared" si="14"/>
        <v>32010402 - AIR CRAFTS</v>
      </c>
      <c r="E110" s="622"/>
      <c r="F110" s="623">
        <v>0</v>
      </c>
      <c r="G110" s="623"/>
    </row>
    <row r="111" spans="2:7" hidden="1" x14ac:dyDescent="0.25">
      <c r="B111" s="811">
        <v>32010403</v>
      </c>
      <c r="C111" s="378" t="s">
        <v>1506</v>
      </c>
      <c r="D111" s="752" t="str">
        <f t="shared" si="14"/>
        <v>32010403 - TRAINS</v>
      </c>
      <c r="E111" s="622"/>
      <c r="F111" s="623">
        <v>0</v>
      </c>
      <c r="G111" s="623"/>
    </row>
    <row r="112" spans="2:7" hidden="1" x14ac:dyDescent="0.25">
      <c r="B112" s="811">
        <v>32010404</v>
      </c>
      <c r="C112" s="378" t="s">
        <v>1507</v>
      </c>
      <c r="D112" s="752" t="str">
        <f t="shared" si="14"/>
        <v>32010404 - BOATS</v>
      </c>
      <c r="E112" s="622"/>
      <c r="F112" s="623">
        <v>0</v>
      </c>
      <c r="G112" s="623"/>
    </row>
    <row r="113" spans="2:7" hidden="1" x14ac:dyDescent="0.25">
      <c r="B113" s="811">
        <v>32010405</v>
      </c>
      <c r="C113" s="378" t="s">
        <v>1508</v>
      </c>
      <c r="D113" s="752" t="str">
        <f t="shared" si="14"/>
        <v>32010405 - MOTOR VEHICLES</v>
      </c>
      <c r="E113" s="622"/>
      <c r="F113" s="623">
        <v>0</v>
      </c>
      <c r="G113" s="623"/>
    </row>
    <row r="114" spans="2:7" hidden="1" x14ac:dyDescent="0.25">
      <c r="B114" s="811">
        <v>32010406</v>
      </c>
      <c r="C114" s="378" t="s">
        <v>1509</v>
      </c>
      <c r="D114" s="752" t="str">
        <f t="shared" si="14"/>
        <v>32010406 - TRICYCLE</v>
      </c>
      <c r="E114" s="622"/>
      <c r="F114" s="623">
        <v>0</v>
      </c>
      <c r="G114" s="623"/>
    </row>
    <row r="115" spans="2:7" hidden="1" x14ac:dyDescent="0.25">
      <c r="B115" s="811">
        <v>32010407</v>
      </c>
      <c r="C115" s="378" t="s">
        <v>1510</v>
      </c>
      <c r="D115" s="752" t="str">
        <f t="shared" si="14"/>
        <v>32010407 - MOTOR CYCLES</v>
      </c>
      <c r="E115" s="622"/>
      <c r="F115" s="623">
        <v>0</v>
      </c>
      <c r="G115" s="623"/>
    </row>
    <row r="116" spans="2:7" hidden="1" x14ac:dyDescent="0.25">
      <c r="B116" s="811">
        <v>32010408</v>
      </c>
      <c r="C116" s="378" t="s">
        <v>1511</v>
      </c>
      <c r="D116" s="752" t="str">
        <f t="shared" si="14"/>
        <v>32010408 - BICYCLE</v>
      </c>
      <c r="E116" s="622"/>
      <c r="F116" s="623">
        <v>0</v>
      </c>
      <c r="G116" s="623"/>
    </row>
    <row r="117" spans="2:7" ht="15.75" hidden="1" thickBot="1" x14ac:dyDescent="0.3">
      <c r="B117" s="815"/>
      <c r="C117" s="385" t="s">
        <v>1512</v>
      </c>
      <c r="D117" s="753">
        <f t="shared" ref="D117" si="15">SUM(D109:D116)</f>
        <v>0</v>
      </c>
      <c r="E117" s="630">
        <f>SUM(E109:E116)</f>
        <v>0</v>
      </c>
      <c r="F117" s="630">
        <f>SUM(F109:F116)</f>
        <v>0</v>
      </c>
      <c r="G117" s="630">
        <f>SUM(G109:G116)</f>
        <v>0</v>
      </c>
    </row>
    <row r="118" spans="2:7" x14ac:dyDescent="0.25">
      <c r="B118" s="818">
        <v>32010500</v>
      </c>
      <c r="C118" s="374" t="s">
        <v>118</v>
      </c>
      <c r="D118" s="754"/>
      <c r="E118" s="618"/>
      <c r="F118" s="619"/>
      <c r="G118" s="619"/>
    </row>
    <row r="119" spans="2:7" ht="15.75" thickBot="1" x14ac:dyDescent="0.3">
      <c r="B119" s="811">
        <v>32010501</v>
      </c>
      <c r="C119" s="378" t="s">
        <v>1513</v>
      </c>
      <c r="D119" s="752" t="str">
        <f t="shared" ref="D119:D127" si="16">B119&amp;" - "&amp;C119</f>
        <v>32010501 - COMPUTERS/NETWORKING EQUIPMENT</v>
      </c>
      <c r="E119" s="622">
        <v>24500000</v>
      </c>
      <c r="F119" s="623">
        <v>114500000</v>
      </c>
      <c r="G119" s="623"/>
    </row>
    <row r="120" spans="2:7" ht="15.75" hidden="1" thickBot="1" x14ac:dyDescent="0.3">
      <c r="B120" s="811">
        <v>32010502</v>
      </c>
      <c r="C120" s="378" t="s">
        <v>1514</v>
      </c>
      <c r="D120" s="752" t="str">
        <f t="shared" si="16"/>
        <v>32010502 - PRINTERS</v>
      </c>
      <c r="E120" s="622"/>
      <c r="F120" s="623">
        <v>0</v>
      </c>
      <c r="G120" s="623"/>
    </row>
    <row r="121" spans="2:7" ht="15.75" hidden="1" thickBot="1" x14ac:dyDescent="0.3">
      <c r="B121" s="811">
        <v>32010503</v>
      </c>
      <c r="C121" s="378" t="s">
        <v>1515</v>
      </c>
      <c r="D121" s="752" t="str">
        <f t="shared" si="16"/>
        <v>32010503 - SCANNERS</v>
      </c>
      <c r="E121" s="622"/>
      <c r="F121" s="623">
        <v>0</v>
      </c>
      <c r="G121" s="623"/>
    </row>
    <row r="122" spans="2:7" ht="15.75" hidden="1" thickBot="1" x14ac:dyDescent="0.3">
      <c r="B122" s="811">
        <v>32010504</v>
      </c>
      <c r="C122" s="378" t="s">
        <v>1516</v>
      </c>
      <c r="D122" s="752" t="str">
        <f t="shared" si="16"/>
        <v>32010504 - FAX MACHINE</v>
      </c>
      <c r="E122" s="622"/>
      <c r="F122" s="623">
        <v>0</v>
      </c>
      <c r="G122" s="623"/>
    </row>
    <row r="123" spans="2:7" ht="15.75" hidden="1" thickBot="1" x14ac:dyDescent="0.3">
      <c r="B123" s="811">
        <v>32010505</v>
      </c>
      <c r="C123" s="378" t="s">
        <v>1517</v>
      </c>
      <c r="D123" s="752" t="str">
        <f t="shared" si="16"/>
        <v>32010505 - PHOTOCOPIERS</v>
      </c>
      <c r="E123" s="622"/>
      <c r="F123" s="623">
        <v>0</v>
      </c>
      <c r="G123" s="623"/>
    </row>
    <row r="124" spans="2:7" ht="15.75" hidden="1" thickBot="1" x14ac:dyDescent="0.3">
      <c r="B124" s="811">
        <v>32010506</v>
      </c>
      <c r="C124" s="378" t="s">
        <v>1518</v>
      </c>
      <c r="D124" s="752" t="str">
        <f t="shared" si="16"/>
        <v>32010506 - TYPE-WRITERS</v>
      </c>
      <c r="E124" s="622"/>
      <c r="F124" s="623">
        <v>0</v>
      </c>
      <c r="G124" s="623"/>
    </row>
    <row r="125" spans="2:7" ht="15.75" hidden="1" thickBot="1" x14ac:dyDescent="0.3">
      <c r="B125" s="811">
        <v>32010507</v>
      </c>
      <c r="C125" s="378" t="s">
        <v>1519</v>
      </c>
      <c r="D125" s="752" t="str">
        <f t="shared" si="16"/>
        <v>32010507 - SHREDDING MACHINES</v>
      </c>
      <c r="E125" s="622"/>
      <c r="F125" s="623">
        <v>0</v>
      </c>
      <c r="G125" s="623"/>
    </row>
    <row r="126" spans="2:7" ht="15.75" hidden="1" thickBot="1" x14ac:dyDescent="0.3">
      <c r="B126" s="811">
        <v>32010508</v>
      </c>
      <c r="C126" s="378" t="s">
        <v>1520</v>
      </c>
      <c r="D126" s="752" t="str">
        <f t="shared" si="16"/>
        <v>32010508 - PROJECTORS</v>
      </c>
      <c r="E126" s="622"/>
      <c r="F126" s="623">
        <v>0</v>
      </c>
      <c r="G126" s="623"/>
    </row>
    <row r="127" spans="2:7" ht="15.75" hidden="1" thickBot="1" x14ac:dyDescent="0.3">
      <c r="B127" s="811">
        <v>32010509</v>
      </c>
      <c r="C127" s="378" t="s">
        <v>1521</v>
      </c>
      <c r="D127" s="752" t="str">
        <f t="shared" si="16"/>
        <v>32010509 - BINDING EQUIPMENT</v>
      </c>
      <c r="E127" s="622"/>
      <c r="F127" s="623">
        <v>0</v>
      </c>
      <c r="G127" s="623"/>
    </row>
    <row r="128" spans="2:7" ht="15.75" thickBot="1" x14ac:dyDescent="0.3">
      <c r="B128" s="815"/>
      <c r="C128" s="385" t="s">
        <v>1522</v>
      </c>
      <c r="D128" s="753">
        <f t="shared" ref="D128" si="17">SUM(D119:D127)</f>
        <v>0</v>
      </c>
      <c r="E128" s="630">
        <f>SUM(E119:E127)</f>
        <v>24500000</v>
      </c>
      <c r="F128" s="630">
        <f>SUM(F119:F127)</f>
        <v>114500000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8">B130&amp;" - "&amp;C130</f>
        <v>32010601 - CHAIRS</v>
      </c>
      <c r="E130" s="622"/>
      <c r="F130" s="623">
        <v>0</v>
      </c>
      <c r="G130" s="623"/>
    </row>
    <row r="131" spans="2:7" ht="15.75" hidden="1" thickBot="1" x14ac:dyDescent="0.3">
      <c r="B131" s="811">
        <v>32010602</v>
      </c>
      <c r="C131" s="378" t="s">
        <v>1524</v>
      </c>
      <c r="D131" s="752" t="str">
        <f t="shared" si="18"/>
        <v>32010602 - TABLES</v>
      </c>
      <c r="E131" s="622"/>
      <c r="F131" s="623">
        <v>0</v>
      </c>
      <c r="G131" s="623"/>
    </row>
    <row r="132" spans="2:7" ht="15.75" hidden="1" thickBot="1" x14ac:dyDescent="0.3">
      <c r="B132" s="811">
        <v>32010603</v>
      </c>
      <c r="C132" s="378" t="s">
        <v>1525</v>
      </c>
      <c r="D132" s="752" t="str">
        <f t="shared" si="18"/>
        <v>32010603 - SAFES/FILE CABINETS/ CUPBOARDS</v>
      </c>
      <c r="E132" s="622"/>
      <c r="F132" s="623">
        <v>0</v>
      </c>
      <c r="G132" s="623"/>
    </row>
    <row r="133" spans="2:7" ht="15.75" hidden="1" thickBot="1" x14ac:dyDescent="0.3">
      <c r="B133" s="811">
        <v>32010604</v>
      </c>
      <c r="C133" s="378" t="s">
        <v>1526</v>
      </c>
      <c r="D133" s="752" t="str">
        <f t="shared" si="18"/>
        <v>32010604 - TELEVISION SETS</v>
      </c>
      <c r="E133" s="622"/>
      <c r="F133" s="623">
        <v>0</v>
      </c>
      <c r="G133" s="623"/>
    </row>
    <row r="134" spans="2:7" ht="15.75" hidden="1" thickBot="1" x14ac:dyDescent="0.3">
      <c r="B134" s="811">
        <v>32010605</v>
      </c>
      <c r="C134" s="378" t="s">
        <v>1527</v>
      </c>
      <c r="D134" s="752" t="str">
        <f t="shared" si="18"/>
        <v>32010605 - RADIO SETS</v>
      </c>
      <c r="E134" s="622"/>
      <c r="F134" s="623">
        <v>0</v>
      </c>
      <c r="G134" s="623"/>
    </row>
    <row r="135" spans="2:7" ht="15.75" hidden="1" thickBot="1" x14ac:dyDescent="0.3">
      <c r="B135" s="811">
        <v>32010606</v>
      </c>
      <c r="C135" s="378" t="s">
        <v>1528</v>
      </c>
      <c r="D135" s="752" t="str">
        <f t="shared" si="18"/>
        <v>32010606 - AIR -CONDITIONER</v>
      </c>
      <c r="E135" s="622"/>
      <c r="F135" s="623">
        <v>0</v>
      </c>
      <c r="G135" s="623"/>
    </row>
    <row r="136" spans="2:7" ht="15.75" hidden="1" thickBot="1" x14ac:dyDescent="0.3">
      <c r="B136" s="811">
        <v>32010607</v>
      </c>
      <c r="C136" s="378" t="s">
        <v>1529</v>
      </c>
      <c r="D136" s="752" t="str">
        <f t="shared" si="18"/>
        <v>32010607 - STOOLS</v>
      </c>
      <c r="E136" s="622"/>
      <c r="F136" s="623">
        <v>0</v>
      </c>
      <c r="G136" s="623"/>
    </row>
    <row r="137" spans="2:7" ht="15.75" hidden="1" thickBot="1" x14ac:dyDescent="0.3">
      <c r="B137" s="811">
        <v>32010608</v>
      </c>
      <c r="C137" s="378" t="s">
        <v>1530</v>
      </c>
      <c r="D137" s="752" t="str">
        <f t="shared" si="18"/>
        <v>32010608 - SHELVES</v>
      </c>
      <c r="E137" s="622"/>
      <c r="F137" s="623">
        <v>0</v>
      </c>
      <c r="G137" s="623"/>
    </row>
    <row r="138" spans="2:7" ht="15.75" hidden="1" thickBot="1" x14ac:dyDescent="0.3">
      <c r="B138" s="811">
        <v>32010609</v>
      </c>
      <c r="C138" s="378" t="s">
        <v>1531</v>
      </c>
      <c r="D138" s="752" t="str">
        <f t="shared" si="18"/>
        <v>32010609 - CEILING FANS</v>
      </c>
      <c r="E138" s="622"/>
      <c r="F138" s="623">
        <v>0</v>
      </c>
      <c r="G138" s="623"/>
    </row>
    <row r="139" spans="2:7" ht="15.75" hidden="1" thickBot="1" x14ac:dyDescent="0.3">
      <c r="B139" s="811">
        <v>32010610</v>
      </c>
      <c r="C139" s="378" t="s">
        <v>1532</v>
      </c>
      <c r="D139" s="752" t="str">
        <f t="shared" si="18"/>
        <v>32010610 - REFRIDGERATOR</v>
      </c>
      <c r="E139" s="622"/>
      <c r="F139" s="623">
        <v>0</v>
      </c>
      <c r="G139" s="623"/>
    </row>
    <row r="140" spans="2:7" ht="15.75" hidden="1" thickBot="1" x14ac:dyDescent="0.3">
      <c r="B140" s="815"/>
      <c r="C140" s="385" t="s">
        <v>1533</v>
      </c>
      <c r="D140" s="753">
        <f t="shared" ref="D140" si="19">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0">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1">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2">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3">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4">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5">B163&amp;" - "&amp;C163</f>
        <v>32030101 - GOODWILL (ACQUIRED)</v>
      </c>
      <c r="E163" s="622"/>
      <c r="F163" s="623">
        <v>0</v>
      </c>
      <c r="G163" s="623"/>
    </row>
    <row r="164" spans="2:7" ht="15.75" hidden="1" thickBot="1" x14ac:dyDescent="0.3">
      <c r="B164" s="811">
        <v>32030102</v>
      </c>
      <c r="C164" s="378" t="s">
        <v>1548</v>
      </c>
      <c r="D164" s="752" t="str">
        <f t="shared" si="25"/>
        <v>32030102 - PATENT RIGHT</v>
      </c>
      <c r="E164" s="622"/>
      <c r="F164" s="623">
        <v>0</v>
      </c>
      <c r="G164" s="623"/>
    </row>
    <row r="165" spans="2:7" ht="15.75" hidden="1" thickBot="1" x14ac:dyDescent="0.3">
      <c r="B165" s="811">
        <v>32030103</v>
      </c>
      <c r="C165" s="378" t="s">
        <v>1549</v>
      </c>
      <c r="D165" s="752" t="str">
        <f t="shared" si="25"/>
        <v>32030103 - COPYRIGHT</v>
      </c>
      <c r="E165" s="622"/>
      <c r="F165" s="623">
        <v>0</v>
      </c>
      <c r="G165" s="623"/>
    </row>
    <row r="166" spans="2:7" ht="15.75" hidden="1" thickBot="1" x14ac:dyDescent="0.3">
      <c r="B166" s="811">
        <v>32030104</v>
      </c>
      <c r="C166" s="378" t="s">
        <v>1550</v>
      </c>
      <c r="D166" s="752" t="str">
        <f t="shared" si="25"/>
        <v>32030104 - TRADE MARK</v>
      </c>
      <c r="E166" s="622"/>
      <c r="F166" s="623">
        <v>0</v>
      </c>
      <c r="G166" s="623"/>
    </row>
    <row r="167" spans="2:7" ht="15.75" hidden="1" thickBot="1" x14ac:dyDescent="0.3">
      <c r="B167" s="811">
        <v>32030105</v>
      </c>
      <c r="C167" s="378" t="s">
        <v>1551</v>
      </c>
      <c r="D167" s="752" t="str">
        <f t="shared" si="25"/>
        <v>32030105 - FRANCHISE</v>
      </c>
      <c r="E167" s="622"/>
      <c r="F167" s="623">
        <v>0</v>
      </c>
      <c r="G167" s="623"/>
    </row>
    <row r="168" spans="2:7" ht="15.75" hidden="1" thickBot="1" x14ac:dyDescent="0.3">
      <c r="B168" s="811">
        <v>32030109</v>
      </c>
      <c r="C168" s="378" t="s">
        <v>1552</v>
      </c>
      <c r="D168" s="752" t="str">
        <f t="shared" si="25"/>
        <v>32030109 - RESEARCH &amp; DEVELOPMENT</v>
      </c>
      <c r="E168" s="622"/>
      <c r="F168" s="623">
        <v>0</v>
      </c>
      <c r="G168" s="623"/>
    </row>
    <row r="169" spans="2:7" ht="15.75" hidden="1" thickBot="1" x14ac:dyDescent="0.3">
      <c r="B169" s="813">
        <v>32030110</v>
      </c>
      <c r="C169" s="383" t="s">
        <v>1553</v>
      </c>
      <c r="D169" s="752" t="str">
        <f t="shared" si="25"/>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6">E170+E161+E155+E152+E146+E143+E140+E128+E117+E107+E100+E83+E77+E72+E66+E62+E53+E50+E47+E44</f>
        <v>39000000</v>
      </c>
      <c r="F171" s="646">
        <f t="shared" si="26"/>
        <v>237250000</v>
      </c>
      <c r="G171" s="646">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73" fitToHeight="0" orientation="portrait" r:id="rId1"/>
  <headerFooter>
    <oddFooter>&amp;C&amp;"Rockwell,Bold"&amp;14&amp;P</oddFooter>
  </headerFooter>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6" width="15.7109375" customWidth="1"/>
  </cols>
  <sheetData>
    <row r="1" spans="2:7" ht="31.5" x14ac:dyDescent="0.5">
      <c r="B1" s="1001" t="s">
        <v>0</v>
      </c>
      <c r="C1" s="1001"/>
      <c r="D1" s="1001"/>
      <c r="E1" s="1001"/>
      <c r="F1" s="1001"/>
    </row>
    <row r="2" spans="2:7" ht="36" x14ac:dyDescent="0.55000000000000004">
      <c r="B2" s="1002" t="s">
        <v>930</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51" x14ac:dyDescent="0.2">
      <c r="B5" s="991" t="s">
        <v>2</v>
      </c>
      <c r="C5" s="991" t="s">
        <v>3</v>
      </c>
      <c r="D5" s="422"/>
      <c r="E5" s="363" t="s">
        <v>530</v>
      </c>
      <c r="F5" s="364" t="s">
        <v>1703</v>
      </c>
      <c r="G5" s="364" t="s">
        <v>1718</v>
      </c>
    </row>
    <row r="6" spans="2:7" ht="15.75" thickBot="1" x14ac:dyDescent="0.3">
      <c r="B6" s="992"/>
      <c r="C6" s="992"/>
      <c r="D6" s="427"/>
      <c r="E6" s="366" t="s">
        <v>5</v>
      </c>
      <c r="F6" s="367" t="s">
        <v>5</v>
      </c>
      <c r="G6" s="367"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c r="F98" s="552">
        <v>0</v>
      </c>
      <c r="G98" s="552"/>
    </row>
    <row r="99" spans="2:7" hidden="1" x14ac:dyDescent="0.25">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idden="1"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idden="1" x14ac:dyDescent="0.25">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t="15.75" thickBot="1" x14ac:dyDescent="0.3">
      <c r="B113" s="811">
        <v>32010405</v>
      </c>
      <c r="C113" s="378" t="s">
        <v>1508</v>
      </c>
      <c r="D113" s="740" t="str">
        <f t="shared" si="15"/>
        <v>32010405 - MOTOR VEHICLES</v>
      </c>
      <c r="E113" s="551"/>
      <c r="F113" s="552">
        <v>5000000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0</v>
      </c>
      <c r="F117" s="559">
        <f>SUM(F109:F116)</f>
        <v>5000000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7">B119&amp;" - "&amp;C119</f>
        <v>32010501 - COMPUTERS/NETWORKING EQUIPMENT</v>
      </c>
      <c r="E119" s="551"/>
      <c r="F119" s="552">
        <v>500000</v>
      </c>
      <c r="G119" s="552"/>
    </row>
    <row r="120" spans="2:7" ht="15.75"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0</v>
      </c>
      <c r="F128" s="559">
        <f>SUM(F119:F127)</f>
        <v>500000</v>
      </c>
      <c r="G128" s="559">
        <f>SUM(G119:G127)</f>
        <v>0</v>
      </c>
    </row>
    <row r="129" spans="2:7" ht="15.75" hidden="1" thickBot="1" x14ac:dyDescent="0.3">
      <c r="B129" s="818">
        <v>32010600</v>
      </c>
      <c r="C129" s="374" t="s">
        <v>120</v>
      </c>
      <c r="D129" s="742"/>
      <c r="E129" s="548"/>
      <c r="F129" s="549"/>
      <c r="G129" s="549"/>
    </row>
    <row r="130" spans="2:7" ht="15.75" hidden="1" thickBot="1" x14ac:dyDescent="0.3">
      <c r="B130" s="811">
        <v>32010601</v>
      </c>
      <c r="C130" s="378" t="s">
        <v>1523</v>
      </c>
      <c r="D130" s="740" t="str">
        <f t="shared" ref="D130:D139" si="19">B130&amp;" - "&amp;C130</f>
        <v>32010601 - CHAIRS</v>
      </c>
      <c r="E130" s="551"/>
      <c r="F130" s="552">
        <v>0</v>
      </c>
      <c r="G130" s="552"/>
    </row>
    <row r="131" spans="2:7" ht="15.75" hidden="1" thickBot="1" x14ac:dyDescent="0.3">
      <c r="B131" s="811">
        <v>32010602</v>
      </c>
      <c r="C131" s="378" t="s">
        <v>1524</v>
      </c>
      <c r="D131" s="740" t="str">
        <f t="shared" si="19"/>
        <v>32010602 - TABLES</v>
      </c>
      <c r="E131" s="551"/>
      <c r="F131" s="552">
        <v>0</v>
      </c>
      <c r="G131" s="552"/>
    </row>
    <row r="132" spans="2:7" ht="15.75" hidden="1" thickBot="1" x14ac:dyDescent="0.3">
      <c r="B132" s="811">
        <v>32010603</v>
      </c>
      <c r="C132" s="378" t="s">
        <v>1525</v>
      </c>
      <c r="D132" s="740" t="str">
        <f t="shared" si="19"/>
        <v>32010603 - SAFES/FILE CABINETS/ CUPBOARDS</v>
      </c>
      <c r="E132" s="551"/>
      <c r="F132" s="552">
        <v>0</v>
      </c>
      <c r="G132" s="552"/>
    </row>
    <row r="133" spans="2:7" ht="15.75" hidden="1" thickBot="1" x14ac:dyDescent="0.3">
      <c r="B133" s="811">
        <v>32010604</v>
      </c>
      <c r="C133" s="378" t="s">
        <v>1526</v>
      </c>
      <c r="D133" s="740" t="str">
        <f t="shared" si="19"/>
        <v>32010604 - TELEVISION SETS</v>
      </c>
      <c r="E133" s="551"/>
      <c r="F133" s="552">
        <v>0</v>
      </c>
      <c r="G133" s="552"/>
    </row>
    <row r="134" spans="2:7" ht="15.75" hidden="1" thickBot="1" x14ac:dyDescent="0.3">
      <c r="B134" s="811">
        <v>32010605</v>
      </c>
      <c r="C134" s="378" t="s">
        <v>1527</v>
      </c>
      <c r="D134" s="740" t="str">
        <f t="shared" si="19"/>
        <v>32010605 - RADIO SETS</v>
      </c>
      <c r="E134" s="551"/>
      <c r="F134" s="552">
        <v>0</v>
      </c>
      <c r="G134" s="552"/>
    </row>
    <row r="135" spans="2:7" ht="15.75" hidden="1" thickBot="1" x14ac:dyDescent="0.3">
      <c r="B135" s="811">
        <v>32010606</v>
      </c>
      <c r="C135" s="378" t="s">
        <v>1528</v>
      </c>
      <c r="D135" s="740" t="str">
        <f t="shared" si="19"/>
        <v>32010606 - AIR -CONDITIONER</v>
      </c>
      <c r="E135" s="551"/>
      <c r="F135" s="552">
        <v>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0</v>
      </c>
      <c r="F171" s="572">
        <f t="shared" si="27"/>
        <v>5500000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73" fitToHeight="0" orientation="portrait" r:id="rId1"/>
  <headerFooter>
    <oddFooter>&amp;C&amp;"Rockwell,Bold"&amp;14&amp;P</oddFooter>
  </headerFooter>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B1:G171"/>
  <sheetViews>
    <sheetView view="pageBreakPreview" zoomScale="98" zoomScaleSheetLayoutView="98"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6" width="15.7109375" style="338" customWidth="1"/>
    <col min="7" max="7" width="14.7109375" style="338" customWidth="1"/>
    <col min="8" max="16384" width="9.140625" style="338"/>
  </cols>
  <sheetData>
    <row r="1" spans="2:7" ht="31.5" x14ac:dyDescent="0.5">
      <c r="B1" s="1001" t="s">
        <v>0</v>
      </c>
      <c r="C1" s="1001"/>
      <c r="D1" s="1001"/>
      <c r="E1" s="1001"/>
      <c r="F1" s="1001"/>
    </row>
    <row r="2" spans="2:7" ht="36" x14ac:dyDescent="0.55000000000000004">
      <c r="B2" s="1002" t="s">
        <v>931</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idden="1" x14ac:dyDescent="0.2">
      <c r="B11" s="811">
        <v>31050103</v>
      </c>
      <c r="C11" s="378" t="s">
        <v>1418</v>
      </c>
      <c r="D11" s="752" t="str">
        <f t="shared" si="0"/>
        <v>31050103 - INDUSTRIAL &amp; CHEMICAL STORES</v>
      </c>
      <c r="E11" s="622"/>
      <c r="F11" s="623">
        <v>0</v>
      </c>
      <c r="G11" s="623"/>
    </row>
    <row r="12" spans="2:7" hidden="1" x14ac:dyDescent="0.2">
      <c r="B12" s="811">
        <v>31050104</v>
      </c>
      <c r="C12" s="378" t="s">
        <v>1419</v>
      </c>
      <c r="D12" s="752" t="str">
        <f t="shared" si="0"/>
        <v>31050104 - AMORY STORES (AMMUNITION, E.T.C.)</v>
      </c>
      <c r="E12" s="622"/>
      <c r="F12" s="623">
        <v>0</v>
      </c>
      <c r="G12" s="623"/>
    </row>
    <row r="13" spans="2:7" x14ac:dyDescent="0.2">
      <c r="B13" s="811">
        <v>31050105</v>
      </c>
      <c r="C13" s="378" t="s">
        <v>1420</v>
      </c>
      <c r="D13" s="752" t="str">
        <f t="shared" si="0"/>
        <v>31050105 - FUEL &amp; LUBRICANTS</v>
      </c>
      <c r="E13" s="622">
        <v>12733600</v>
      </c>
      <c r="F13" s="623">
        <v>0</v>
      </c>
      <c r="G13" s="623"/>
    </row>
    <row r="14" spans="2:7" x14ac:dyDescent="0.2">
      <c r="B14" s="811">
        <v>31050106</v>
      </c>
      <c r="C14" s="378" t="s">
        <v>1421</v>
      </c>
      <c r="D14" s="752" t="str">
        <f t="shared" si="0"/>
        <v>31050106 - AGRICULTURAL INPUTS</v>
      </c>
      <c r="E14" s="622">
        <v>205631080</v>
      </c>
      <c r="F14" s="623">
        <v>533994600</v>
      </c>
      <c r="G14" s="623">
        <v>487500000</v>
      </c>
    </row>
    <row r="15" spans="2:7" x14ac:dyDescent="0.2">
      <c r="B15" s="811">
        <v>31050107</v>
      </c>
      <c r="C15" s="378" t="s">
        <v>1422</v>
      </c>
      <c r="D15" s="752" t="str">
        <f t="shared" si="0"/>
        <v>31050107 - FARM STOCK</v>
      </c>
      <c r="E15" s="622"/>
      <c r="F15" s="623">
        <v>390000000</v>
      </c>
      <c r="G15" s="623">
        <v>390000000</v>
      </c>
    </row>
    <row r="16" spans="2:7" hidden="1" x14ac:dyDescent="0.2">
      <c r="B16" s="811">
        <v>31050108</v>
      </c>
      <c r="C16" s="378" t="s">
        <v>1423</v>
      </c>
      <c r="D16" s="752" t="str">
        <f t="shared" si="0"/>
        <v>31050108 - SCHOLASTIC MATERIALS</v>
      </c>
      <c r="E16" s="622"/>
      <c r="F16" s="623">
        <v>0</v>
      </c>
      <c r="G16" s="623"/>
    </row>
    <row r="17" spans="2:7" hidden="1" x14ac:dyDescent="0.2">
      <c r="B17" s="811">
        <v>31050109</v>
      </c>
      <c r="C17" s="378" t="s">
        <v>1424</v>
      </c>
      <c r="D17" s="752" t="str">
        <f t="shared" si="0"/>
        <v>31050109 - STATIONERIES STORES</v>
      </c>
      <c r="E17" s="622"/>
      <c r="F17" s="623">
        <v>0</v>
      </c>
      <c r="G17" s="623"/>
    </row>
    <row r="18" spans="2:7" hidden="1" x14ac:dyDescent="0.2">
      <c r="B18" s="811">
        <v>31050110</v>
      </c>
      <c r="C18" s="378" t="s">
        <v>1425</v>
      </c>
      <c r="D18" s="752" t="str">
        <f t="shared" si="0"/>
        <v>31050110 - PRINTED MATERIALS</v>
      </c>
      <c r="E18" s="622"/>
      <c r="F18" s="623">
        <v>0</v>
      </c>
      <c r="G18" s="623"/>
    </row>
    <row r="19" spans="2:7" hidden="1" x14ac:dyDescent="0.2">
      <c r="B19" s="811">
        <v>31050111</v>
      </c>
      <c r="C19" s="378" t="s">
        <v>1426</v>
      </c>
      <c r="D19" s="752" t="str">
        <f t="shared" si="0"/>
        <v>31050111 - BUILDING MATERIALS</v>
      </c>
      <c r="E19" s="622"/>
      <c r="F19" s="623">
        <v>0</v>
      </c>
      <c r="G19" s="623"/>
    </row>
    <row r="20" spans="2:7" hidden="1" x14ac:dyDescent="0.2">
      <c r="B20" s="811">
        <v>31050112</v>
      </c>
      <c r="C20" s="378" t="s">
        <v>1427</v>
      </c>
      <c r="D20" s="752" t="str">
        <f t="shared" si="0"/>
        <v>31050112 - STRATEGIC STOCK PILES</v>
      </c>
      <c r="E20" s="622"/>
      <c r="F20" s="623">
        <v>0</v>
      </c>
      <c r="G20" s="623"/>
    </row>
    <row r="21" spans="2:7" hidden="1" x14ac:dyDescent="0.2">
      <c r="B21" s="811">
        <v>31050113</v>
      </c>
      <c r="C21" s="378" t="s">
        <v>1428</v>
      </c>
      <c r="D21" s="752" t="str">
        <f t="shared" si="0"/>
        <v>31050113 - UNISSUED CURRENCY</v>
      </c>
      <c r="E21" s="622"/>
      <c r="F21" s="623">
        <v>0</v>
      </c>
      <c r="G21" s="623"/>
    </row>
    <row r="22" spans="2:7" hidden="1" x14ac:dyDescent="0.2">
      <c r="B22" s="811">
        <v>31050114</v>
      </c>
      <c r="C22" s="378" t="s">
        <v>1429</v>
      </c>
      <c r="D22" s="752" t="str">
        <f t="shared" si="0"/>
        <v>31050114 - STAMPS</v>
      </c>
      <c r="E22" s="622"/>
      <c r="F22" s="623">
        <v>0</v>
      </c>
      <c r="G22" s="623"/>
    </row>
    <row r="23" spans="2:7" hidden="1" x14ac:dyDescent="0.2">
      <c r="B23" s="811">
        <v>31050115</v>
      </c>
      <c r="C23" s="378" t="s">
        <v>1430</v>
      </c>
      <c r="D23" s="752" t="str">
        <f t="shared" si="0"/>
        <v>31050115 - PROPERTY HELD FOR SALE</v>
      </c>
      <c r="E23" s="622"/>
      <c r="F23" s="623">
        <v>0</v>
      </c>
      <c r="G23" s="623"/>
    </row>
    <row r="24" spans="2:7" hidden="1" x14ac:dyDescent="0.2">
      <c r="B24" s="811">
        <v>31050116</v>
      </c>
      <c r="C24" s="378" t="s">
        <v>1431</v>
      </c>
      <c r="D24" s="752" t="str">
        <f t="shared" si="0"/>
        <v>31050116 - AIRCRAFT SPARE STORE</v>
      </c>
      <c r="E24" s="622"/>
      <c r="F24" s="623">
        <v>0</v>
      </c>
      <c r="G24" s="623"/>
    </row>
    <row r="25" spans="2:7" hidden="1" x14ac:dyDescent="0.2">
      <c r="B25" s="811">
        <v>31050117</v>
      </c>
      <c r="C25" s="378" t="s">
        <v>1432</v>
      </c>
      <c r="D25" s="752" t="str">
        <f t="shared" si="0"/>
        <v>31050117 - COMPUTER/INFORMATION TECHNOLOGY STORE</v>
      </c>
      <c r="E25" s="622"/>
      <c r="F25" s="623">
        <v>0</v>
      </c>
      <c r="G25" s="623"/>
    </row>
    <row r="26" spans="2:7" hidden="1" x14ac:dyDescent="0.2">
      <c r="B26" s="811">
        <v>31050118</v>
      </c>
      <c r="C26" s="378" t="s">
        <v>1433</v>
      </c>
      <c r="D26" s="752" t="str">
        <f t="shared" si="0"/>
        <v>31050118 - PROVISIONAL STORE</v>
      </c>
      <c r="E26" s="622"/>
      <c r="F26" s="623">
        <v>0</v>
      </c>
      <c r="G26" s="623"/>
    </row>
    <row r="27" spans="2:7" hidden="1" x14ac:dyDescent="0.2">
      <c r="B27" s="811">
        <v>31050119</v>
      </c>
      <c r="C27" s="378" t="s">
        <v>1434</v>
      </c>
      <c r="D27" s="752" t="str">
        <f t="shared" si="0"/>
        <v>31050119 - EQUIPMENT STORE</v>
      </c>
      <c r="E27" s="622"/>
      <c r="F27" s="623">
        <v>0</v>
      </c>
      <c r="G27" s="623"/>
    </row>
    <row r="28" spans="2:7" hidden="1" x14ac:dyDescent="0.2">
      <c r="B28" s="811">
        <v>31050120</v>
      </c>
      <c r="C28" s="378" t="s">
        <v>1435</v>
      </c>
      <c r="D28" s="752" t="str">
        <f t="shared" si="0"/>
        <v>31050120 - PROJECT STORE ( IPPIS, GIFMIS, IPSAS, E.T.C.)</v>
      </c>
      <c r="E28" s="622"/>
      <c r="F28" s="623">
        <v>0</v>
      </c>
      <c r="G28" s="623"/>
    </row>
    <row r="29" spans="2:7" hidden="1" x14ac:dyDescent="0.2">
      <c r="B29" s="811">
        <v>31050121</v>
      </c>
      <c r="C29" s="378" t="s">
        <v>1436</v>
      </c>
      <c r="D29" s="752" t="str">
        <f t="shared" si="0"/>
        <v>31050121 - ELECTRICAL/ELECTRONIC STORE</v>
      </c>
      <c r="E29" s="622"/>
      <c r="F29" s="623">
        <v>0</v>
      </c>
      <c r="G29" s="623"/>
    </row>
    <row r="30" spans="2:7" hidden="1" x14ac:dyDescent="0.2">
      <c r="B30" s="811">
        <v>31050122</v>
      </c>
      <c r="C30" s="378" t="s">
        <v>1437</v>
      </c>
      <c r="D30" s="752" t="str">
        <f t="shared" si="0"/>
        <v>31050122 - GRAINS STORE</v>
      </c>
      <c r="E30" s="622"/>
      <c r="F30" s="623">
        <v>0</v>
      </c>
      <c r="G30" s="623"/>
    </row>
    <row r="31" spans="2:7" hidden="1" x14ac:dyDescent="0.2">
      <c r="B31" s="811">
        <v>31050123</v>
      </c>
      <c r="C31" s="378" t="s">
        <v>1438</v>
      </c>
      <c r="D31" s="752" t="str">
        <f t="shared" si="0"/>
        <v>31050123 - PERISHABLE STORE</v>
      </c>
      <c r="E31" s="622"/>
      <c r="F31" s="623">
        <v>0</v>
      </c>
      <c r="G31" s="623"/>
    </row>
    <row r="32" spans="2:7" hidden="1" x14ac:dyDescent="0.2">
      <c r="B32" s="811">
        <v>31050124</v>
      </c>
      <c r="C32" s="378" t="s">
        <v>1439</v>
      </c>
      <c r="D32" s="752" t="str">
        <f t="shared" si="0"/>
        <v>31050124 - MOTOR SPARE STORE</v>
      </c>
      <c r="E32" s="622"/>
      <c r="F32" s="623">
        <v>0</v>
      </c>
      <c r="G32" s="623"/>
    </row>
    <row r="33" spans="2:7" hidden="1" x14ac:dyDescent="0.2">
      <c r="B33" s="811">
        <v>31050125</v>
      </c>
      <c r="C33" s="378" t="s">
        <v>1440</v>
      </c>
      <c r="D33" s="752" t="str">
        <f t="shared" si="0"/>
        <v>31050125 - RAIL SPARE STORE</v>
      </c>
      <c r="E33" s="622"/>
      <c r="F33" s="623">
        <v>0</v>
      </c>
      <c r="G33" s="623"/>
    </row>
    <row r="34" spans="2:7" hidden="1" x14ac:dyDescent="0.2">
      <c r="B34" s="811">
        <v>31050126</v>
      </c>
      <c r="C34" s="378" t="s">
        <v>1441</v>
      </c>
      <c r="D34" s="752" t="str">
        <f t="shared" si="0"/>
        <v>31050126 - SHIP SPARE STORE</v>
      </c>
      <c r="E34" s="622"/>
      <c r="F34" s="623">
        <v>0</v>
      </c>
      <c r="G34" s="623"/>
    </row>
    <row r="35" spans="2:7" hidden="1" x14ac:dyDescent="0.2">
      <c r="B35" s="811">
        <v>31050127</v>
      </c>
      <c r="C35" s="378" t="s">
        <v>1442</v>
      </c>
      <c r="D35" s="752" t="str">
        <f t="shared" si="0"/>
        <v>31050127 - FURNITURE STORE</v>
      </c>
      <c r="E35" s="622"/>
      <c r="F35" s="623">
        <v>0</v>
      </c>
      <c r="G35" s="623"/>
    </row>
    <row r="36" spans="2:7" hidden="1" x14ac:dyDescent="0.2">
      <c r="B36" s="811">
        <v>31050128</v>
      </c>
      <c r="C36" s="378" t="s">
        <v>1443</v>
      </c>
      <c r="D36" s="752" t="str">
        <f t="shared" si="0"/>
        <v>31050128 - PLANT/EQUIPMENT STORE</v>
      </c>
      <c r="E36" s="622"/>
      <c r="F36" s="623">
        <v>0</v>
      </c>
      <c r="G36" s="623"/>
    </row>
    <row r="37" spans="2:7" hidden="1" x14ac:dyDescent="0.2">
      <c r="B37" s="811">
        <v>31050129</v>
      </c>
      <c r="C37" s="378" t="s">
        <v>1444</v>
      </c>
      <c r="D37" s="752" t="str">
        <f t="shared" si="0"/>
        <v>31050129 - PLANT/EQUIPMENT SPARE STORE</v>
      </c>
      <c r="E37" s="622"/>
      <c r="F37" s="623">
        <v>0</v>
      </c>
      <c r="G37" s="623"/>
    </row>
    <row r="38" spans="2:7" hidden="1" x14ac:dyDescent="0.2">
      <c r="B38" s="811">
        <v>31050130</v>
      </c>
      <c r="C38" s="378" t="s">
        <v>1445</v>
      </c>
      <c r="D38" s="752" t="str">
        <f t="shared" si="0"/>
        <v>31050130 - ANIMAL FEED STORE</v>
      </c>
      <c r="E38" s="622"/>
      <c r="F38" s="623">
        <v>0</v>
      </c>
      <c r="G38" s="623"/>
    </row>
    <row r="39" spans="2:7" hidden="1" x14ac:dyDescent="0.2">
      <c r="B39" s="811">
        <v>31050131</v>
      </c>
      <c r="C39" s="378" t="s">
        <v>1446</v>
      </c>
      <c r="D39" s="752" t="str">
        <f t="shared" si="0"/>
        <v>31050131 - VETERINARY STORE</v>
      </c>
      <c r="E39" s="622"/>
      <c r="F39" s="623">
        <v>0</v>
      </c>
      <c r="G39" s="623"/>
    </row>
    <row r="40" spans="2:7" hidden="1" x14ac:dyDescent="0.2">
      <c r="B40" s="811">
        <v>31050132</v>
      </c>
      <c r="C40" s="378" t="s">
        <v>1447</v>
      </c>
      <c r="D40" s="752" t="str">
        <f t="shared" si="0"/>
        <v>31050132 - CLASS WARE/APPARATOS STORE</v>
      </c>
      <c r="E40" s="622"/>
      <c r="F40" s="623">
        <v>0</v>
      </c>
      <c r="G40" s="623"/>
    </row>
    <row r="41" spans="2:7" hidden="1" x14ac:dyDescent="0.2">
      <c r="B41" s="811">
        <v>31050133</v>
      </c>
      <c r="C41" s="378" t="s">
        <v>1448</v>
      </c>
      <c r="D41" s="752" t="str">
        <f t="shared" si="0"/>
        <v>31050133 - LABORATORY EQUIPMENT STORE</v>
      </c>
      <c r="E41" s="622"/>
      <c r="F41" s="623">
        <v>0</v>
      </c>
      <c r="G41" s="623"/>
    </row>
    <row r="42" spans="2:7" hidden="1" x14ac:dyDescent="0.2">
      <c r="B42" s="811">
        <v>31050134</v>
      </c>
      <c r="C42" s="378" t="s">
        <v>1449</v>
      </c>
      <c r="D42" s="752" t="str">
        <f t="shared" si="0"/>
        <v>31050134 - UNIFORM STORE</v>
      </c>
      <c r="E42" s="622"/>
      <c r="F42" s="623">
        <v>0</v>
      </c>
      <c r="G42" s="623"/>
    </row>
    <row r="43" spans="2:7" ht="15" thickBot="1" x14ac:dyDescent="0.25">
      <c r="B43" s="813">
        <v>31050135</v>
      </c>
      <c r="C43" s="383" t="s">
        <v>1450</v>
      </c>
      <c r="D43" s="820" t="str">
        <f t="shared" si="0"/>
        <v>31050135 - OTHER STOCK</v>
      </c>
      <c r="E43" s="626">
        <v>20500000</v>
      </c>
      <c r="F43" s="627">
        <v>0</v>
      </c>
      <c r="G43" s="627"/>
    </row>
    <row r="44" spans="2:7" ht="15.75" thickBot="1" x14ac:dyDescent="0.3">
      <c r="B44" s="815"/>
      <c r="C44" s="385" t="s">
        <v>1451</v>
      </c>
      <c r="D44" s="753">
        <f t="shared" ref="D44" si="1">SUM(D9:D43)</f>
        <v>0</v>
      </c>
      <c r="E44" s="630">
        <f>SUM(E9:E43)</f>
        <v>238864680</v>
      </c>
      <c r="F44" s="630">
        <f>SUM(F9:F43)</f>
        <v>923994600</v>
      </c>
      <c r="G44" s="630">
        <f>SUM(G9:G43)</f>
        <v>877500000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t="15"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t="15" thickBot="1" x14ac:dyDescent="0.25">
      <c r="B71" s="811">
        <v>31100104</v>
      </c>
      <c r="C71" s="378" t="s">
        <v>1471</v>
      </c>
      <c r="D71" s="752" t="str">
        <f>B71&amp;" - "&amp;C71</f>
        <v>31100104 - LOAN TO PRIVATE COMPANIES</v>
      </c>
      <c r="E71" s="622">
        <v>5000000</v>
      </c>
      <c r="F71" s="623">
        <v>0</v>
      </c>
      <c r="G71" s="623"/>
    </row>
    <row r="72" spans="2:7" ht="15.75" thickBot="1" x14ac:dyDescent="0.3">
      <c r="B72" s="815"/>
      <c r="C72" s="385" t="s">
        <v>1472</v>
      </c>
      <c r="D72" s="753">
        <f t="shared" ref="D72" si="9">SUM(D68:D71)</f>
        <v>0</v>
      </c>
      <c r="E72" s="630">
        <f>SUM(E68:E71)</f>
        <v>5000000</v>
      </c>
      <c r="F72" s="630">
        <f>SUM(F68:F71)</f>
        <v>0</v>
      </c>
      <c r="G72" s="630">
        <f>SUM(G68:G71)</f>
        <v>0</v>
      </c>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t="15" x14ac:dyDescent="0.25">
      <c r="B78" s="818">
        <v>32010100</v>
      </c>
      <c r="C78" s="374" t="s">
        <v>110</v>
      </c>
      <c r="D78" s="754"/>
      <c r="E78" s="618"/>
      <c r="F78" s="619"/>
      <c r="G78" s="619"/>
    </row>
    <row r="79" spans="2:7" x14ac:dyDescent="0.2">
      <c r="B79" s="811">
        <v>32010101</v>
      </c>
      <c r="C79" s="378" t="s">
        <v>1477</v>
      </c>
      <c r="D79" s="752" t="str">
        <f>B79&amp;" - "&amp;C79</f>
        <v>32010101 - LAND &amp; BUILDINGS - ADMINISTRATIVE</v>
      </c>
      <c r="E79" s="622">
        <v>11426990</v>
      </c>
      <c r="F79" s="623">
        <v>15124960</v>
      </c>
      <c r="G79" s="623"/>
    </row>
    <row r="80" spans="2:7" ht="15" thickBot="1" x14ac:dyDescent="0.25">
      <c r="B80" s="811">
        <v>32010102</v>
      </c>
      <c r="C80" s="378" t="s">
        <v>1478</v>
      </c>
      <c r="D80" s="752" t="str">
        <f>B80&amp;" - "&amp;C80</f>
        <v>32010102 - LAND &amp; BUILDINGS - RESIDENTIAL</v>
      </c>
      <c r="E80" s="622">
        <v>22958000</v>
      </c>
      <c r="F80" s="623">
        <v>0</v>
      </c>
      <c r="G80" s="623"/>
    </row>
    <row r="81" spans="2:7" ht="15" hidden="1" thickBot="1" x14ac:dyDescent="0.25">
      <c r="B81" s="811">
        <v>32010103</v>
      </c>
      <c r="C81" s="378" t="s">
        <v>1479</v>
      </c>
      <c r="D81" s="752" t="str">
        <f>B81&amp;" - "&amp;C81</f>
        <v>32010103 - SILOS</v>
      </c>
      <c r="E81" s="622"/>
      <c r="F81" s="623">
        <v>0</v>
      </c>
      <c r="G81" s="623"/>
    </row>
    <row r="82" spans="2:7" ht="15" hidden="1" thickBot="1" x14ac:dyDescent="0.25">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34384990</v>
      </c>
      <c r="F83" s="630">
        <f>SUM(F79:F82)</f>
        <v>15124960</v>
      </c>
      <c r="G83" s="630">
        <f>SUM(G79:G82)</f>
        <v>0</v>
      </c>
    </row>
    <row r="84" spans="2:7" ht="15" x14ac:dyDescent="0.25">
      <c r="B84" s="818">
        <v>32010200</v>
      </c>
      <c r="C84" s="374" t="s">
        <v>112</v>
      </c>
      <c r="D84" s="754"/>
      <c r="E84" s="618"/>
      <c r="F84" s="619"/>
      <c r="G84" s="619"/>
    </row>
    <row r="85" spans="2:7" hidden="1" x14ac:dyDescent="0.2">
      <c r="B85" s="811">
        <v>32010201</v>
      </c>
      <c r="C85" s="378" t="s">
        <v>1482</v>
      </c>
      <c r="D85" s="752" t="str">
        <f t="shared" ref="D85:D99" si="12">B85&amp;" - "&amp;C85</f>
        <v>32010201 - RAILS</v>
      </c>
      <c r="E85" s="622"/>
      <c r="F85" s="623">
        <v>0</v>
      </c>
      <c r="G85" s="623"/>
    </row>
    <row r="86" spans="2:7" ht="15" thickBot="1" x14ac:dyDescent="0.25">
      <c r="B86" s="811">
        <v>32010202</v>
      </c>
      <c r="C86" s="378" t="s">
        <v>1483</v>
      </c>
      <c r="D86" s="752" t="str">
        <f t="shared" si="12"/>
        <v>32010202 - ROADS &amp; BRIDGES</v>
      </c>
      <c r="E86" s="622">
        <v>289613980</v>
      </c>
      <c r="F86" s="623">
        <v>1560000000</v>
      </c>
      <c r="G86" s="623">
        <v>1560000000</v>
      </c>
    </row>
    <row r="87" spans="2:7" hidden="1" x14ac:dyDescent="0.2">
      <c r="B87" s="811">
        <v>32010203</v>
      </c>
      <c r="C87" s="378" t="s">
        <v>1484</v>
      </c>
      <c r="D87" s="752" t="str">
        <f t="shared" si="12"/>
        <v>32010203 - AIRPORTS</v>
      </c>
      <c r="E87" s="622"/>
      <c r="F87" s="623">
        <v>0</v>
      </c>
      <c r="G87" s="623"/>
    </row>
    <row r="88" spans="2:7" hidden="1" x14ac:dyDescent="0.2">
      <c r="B88" s="811">
        <v>32010204</v>
      </c>
      <c r="C88" s="378" t="s">
        <v>1485</v>
      </c>
      <c r="D88" s="752" t="str">
        <f t="shared" si="12"/>
        <v>32010204 - HARBOURS/ SEA PORTS/JETTIES</v>
      </c>
      <c r="E88" s="622"/>
      <c r="F88" s="623">
        <v>0</v>
      </c>
      <c r="G88" s="623"/>
    </row>
    <row r="89" spans="2:7" hidden="1" x14ac:dyDescent="0.2">
      <c r="B89" s="811">
        <v>32010205</v>
      </c>
      <c r="C89" s="378" t="s">
        <v>1486</v>
      </c>
      <c r="D89" s="752" t="str">
        <f t="shared" si="12"/>
        <v>32010205 - ZOOS, PARKS &amp; RESERVES</v>
      </c>
      <c r="E89" s="622"/>
      <c r="F89" s="623">
        <v>0</v>
      </c>
      <c r="G89" s="623"/>
    </row>
    <row r="90" spans="2:7" hidden="1" x14ac:dyDescent="0.2">
      <c r="B90" s="811">
        <v>32010206</v>
      </c>
      <c r="C90" s="378" t="s">
        <v>1487</v>
      </c>
      <c r="D90" s="752" t="str">
        <f t="shared" si="12"/>
        <v>32010206 - SECURITY INSTALLATIONS/ EQUIPMENT</v>
      </c>
      <c r="E90" s="622"/>
      <c r="F90" s="623">
        <v>0</v>
      </c>
      <c r="G90" s="623"/>
    </row>
    <row r="91" spans="2:7" hidden="1" x14ac:dyDescent="0.2">
      <c r="B91" s="811">
        <v>32010207</v>
      </c>
      <c r="C91" s="378" t="s">
        <v>1488</v>
      </c>
      <c r="D91" s="752" t="str">
        <f t="shared" si="12"/>
        <v>32010207 - ELECTRICITY TRANSMISSION NETWORK</v>
      </c>
      <c r="E91" s="622"/>
      <c r="F91" s="623">
        <v>0</v>
      </c>
      <c r="G91" s="623"/>
    </row>
    <row r="92" spans="2:7" hidden="1" x14ac:dyDescent="0.2">
      <c r="B92" s="811">
        <v>32010208</v>
      </c>
      <c r="C92" s="378" t="s">
        <v>1489</v>
      </c>
      <c r="D92" s="752" t="str">
        <f t="shared" si="12"/>
        <v>32010208 - WATER DISTRIBUTION NETWORK</v>
      </c>
      <c r="E92" s="622"/>
      <c r="F92" s="623">
        <v>0</v>
      </c>
      <c r="G92" s="623"/>
    </row>
    <row r="93" spans="2:7" hidden="1" x14ac:dyDescent="0.2">
      <c r="B93" s="811">
        <v>32010209</v>
      </c>
      <c r="C93" s="378" t="s">
        <v>1490</v>
      </c>
      <c r="D93" s="752" t="str">
        <f t="shared" si="12"/>
        <v>32010209 - SEWAGE/ DRAINAGE NETWORK</v>
      </c>
      <c r="E93" s="622"/>
      <c r="F93" s="623">
        <v>0</v>
      </c>
      <c r="G93" s="623"/>
    </row>
    <row r="94" spans="2:7" hidden="1" x14ac:dyDescent="0.2">
      <c r="B94" s="811">
        <v>32010210</v>
      </c>
      <c r="C94" s="378" t="s">
        <v>1491</v>
      </c>
      <c r="D94" s="752" t="str">
        <f t="shared" si="12"/>
        <v>32010210 - DAMS</v>
      </c>
      <c r="E94" s="622"/>
      <c r="F94" s="623">
        <v>0</v>
      </c>
      <c r="G94" s="623"/>
    </row>
    <row r="95" spans="2:7" hidden="1" x14ac:dyDescent="0.2">
      <c r="B95" s="811">
        <v>32010211</v>
      </c>
      <c r="C95" s="378" t="s">
        <v>1492</v>
      </c>
      <c r="D95" s="752" t="str">
        <f t="shared" si="12"/>
        <v>32010211 - SPECIALISED RESEARCH EQUIPMENT (E.G. SATELLITE)</v>
      </c>
      <c r="E95" s="622"/>
      <c r="F95" s="623">
        <v>0</v>
      </c>
      <c r="G95" s="623"/>
    </row>
    <row r="96" spans="2:7" hidden="1" x14ac:dyDescent="0.2">
      <c r="B96" s="811">
        <v>32010212</v>
      </c>
      <c r="C96" s="378" t="s">
        <v>1493</v>
      </c>
      <c r="D96" s="752" t="str">
        <f t="shared" si="12"/>
        <v>32010212 - MONUMENTS</v>
      </c>
      <c r="E96" s="622"/>
      <c r="F96" s="623">
        <v>0</v>
      </c>
      <c r="G96" s="623"/>
    </row>
    <row r="97" spans="2:7" hidden="1" x14ac:dyDescent="0.2">
      <c r="B97" s="811">
        <v>32010213</v>
      </c>
      <c r="C97" s="378" t="s">
        <v>1494</v>
      </c>
      <c r="D97" s="752" t="str">
        <f t="shared" si="12"/>
        <v>32010213 - HERITAGE ASSETS</v>
      </c>
      <c r="E97" s="622"/>
      <c r="F97" s="623">
        <v>0</v>
      </c>
      <c r="G97" s="623"/>
    </row>
    <row r="98" spans="2:7" ht="15" hidden="1" thickBot="1" x14ac:dyDescent="0.25">
      <c r="B98" s="811">
        <v>32010214</v>
      </c>
      <c r="C98" s="378" t="s">
        <v>1495</v>
      </c>
      <c r="D98" s="752" t="str">
        <f t="shared" si="12"/>
        <v>32010214 - BOREHOLES &amp; OTHER WATER FACILITIES</v>
      </c>
      <c r="E98" s="622"/>
      <c r="F98" s="623">
        <v>0</v>
      </c>
      <c r="G98" s="623"/>
    </row>
    <row r="99" spans="2:7" ht="15" hidden="1" thickBot="1" x14ac:dyDescent="0.25">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289613980</v>
      </c>
      <c r="F100" s="630">
        <f>SUM(F85:F99)</f>
        <v>1560000000</v>
      </c>
      <c r="G100" s="630">
        <f>SUM(G85:G99)</f>
        <v>1560000000</v>
      </c>
    </row>
    <row r="101" spans="2:7" ht="15" x14ac:dyDescent="0.25">
      <c r="B101" s="818">
        <v>32010300</v>
      </c>
      <c r="C101" s="374" t="s">
        <v>114</v>
      </c>
      <c r="D101" s="754"/>
      <c r="E101" s="618"/>
      <c r="F101" s="619"/>
      <c r="G101" s="619"/>
    </row>
    <row r="102" spans="2:7" ht="15" thickBot="1" x14ac:dyDescent="0.25">
      <c r="B102" s="811">
        <v>32010301</v>
      </c>
      <c r="C102" s="378" t="s">
        <v>1498</v>
      </c>
      <c r="D102" s="752" t="str">
        <f>B102&amp;" - "&amp;C102</f>
        <v>32010301 - EARTH MOVING EQUIPMENT - BULL DOZERS ETC.</v>
      </c>
      <c r="E102" s="622">
        <v>165000000</v>
      </c>
      <c r="F102" s="623">
        <v>0</v>
      </c>
      <c r="G102" s="623"/>
    </row>
    <row r="103" spans="2:7" ht="15" hidden="1" thickBot="1" x14ac:dyDescent="0.25">
      <c r="B103" s="811">
        <v>32010302</v>
      </c>
      <c r="C103" s="378" t="s">
        <v>1499</v>
      </c>
      <c r="D103" s="752" t="str">
        <f>B103&amp;" - "&amp;C103</f>
        <v>32010302 - INDUSTRIAL EQUIPMENT</v>
      </c>
      <c r="E103" s="622"/>
      <c r="F103" s="623">
        <v>0</v>
      </c>
      <c r="G103" s="623"/>
    </row>
    <row r="104" spans="2:7" ht="15" hidden="1" thickBot="1" x14ac:dyDescent="0.25">
      <c r="B104" s="811">
        <v>32010303</v>
      </c>
      <c r="C104" s="378" t="s">
        <v>1500</v>
      </c>
      <c r="D104" s="752" t="str">
        <f>B104&amp;" - "&amp;C104</f>
        <v>32010303 - NAVIGATIONAL EQUIPMENT</v>
      </c>
      <c r="E104" s="622"/>
      <c r="F104" s="623">
        <v>0</v>
      </c>
      <c r="G104" s="623"/>
    </row>
    <row r="105" spans="2:7" ht="15" hidden="1" thickBot="1" x14ac:dyDescent="0.25">
      <c r="B105" s="811">
        <v>32010304</v>
      </c>
      <c r="C105" s="378" t="s">
        <v>1501</v>
      </c>
      <c r="D105" s="752" t="str">
        <f>B105&amp;" - "&amp;C105</f>
        <v>32010304 - POWER PLANTS</v>
      </c>
      <c r="E105" s="622"/>
      <c r="F105" s="623">
        <v>0</v>
      </c>
      <c r="G105" s="623"/>
    </row>
    <row r="106" spans="2:7" ht="15" hidden="1" thickBot="1" x14ac:dyDescent="0.25">
      <c r="B106" s="811">
        <v>32010305</v>
      </c>
      <c r="C106" s="378" t="s">
        <v>1502</v>
      </c>
      <c r="D106" s="752" t="str">
        <f>B106&amp;" - "&amp;C106</f>
        <v>32010305 - POWER GENERATING SETS</v>
      </c>
      <c r="E106" s="622"/>
      <c r="F106" s="623">
        <v>0</v>
      </c>
      <c r="G106" s="623"/>
    </row>
    <row r="107" spans="2:7" ht="15.75" thickBot="1" x14ac:dyDescent="0.3">
      <c r="B107" s="815"/>
      <c r="C107" s="385" t="s">
        <v>1503</v>
      </c>
      <c r="D107" s="753">
        <f t="shared" ref="D107" si="14">SUM(D102:D106)</f>
        <v>0</v>
      </c>
      <c r="E107" s="630">
        <f>SUM(E102:E106)</f>
        <v>165000000</v>
      </c>
      <c r="F107" s="630">
        <f>SUM(F102:F106)</f>
        <v>0</v>
      </c>
      <c r="G107" s="630">
        <f>SUM(G102:G106)</f>
        <v>0</v>
      </c>
    </row>
    <row r="108" spans="2:7" ht="15" hidden="1" x14ac:dyDescent="0.25">
      <c r="B108" s="818">
        <v>32010400</v>
      </c>
      <c r="C108" s="374" t="s">
        <v>116</v>
      </c>
      <c r="D108" s="754"/>
      <c r="E108" s="618"/>
      <c r="F108" s="619"/>
      <c r="G108" s="619"/>
    </row>
    <row r="109" spans="2:7" hidden="1" x14ac:dyDescent="0.2">
      <c r="B109" s="811">
        <v>32010401</v>
      </c>
      <c r="C109" s="378" t="s">
        <v>1504</v>
      </c>
      <c r="D109" s="752" t="str">
        <f t="shared" ref="D109:D116" si="15">B109&amp;" - "&amp;C109</f>
        <v>32010401 - SHIPS</v>
      </c>
      <c r="E109" s="622"/>
      <c r="F109" s="623">
        <v>0</v>
      </c>
      <c r="G109" s="623"/>
    </row>
    <row r="110" spans="2:7" hidden="1" x14ac:dyDescent="0.2">
      <c r="B110" s="811">
        <v>32010402</v>
      </c>
      <c r="C110" s="378" t="s">
        <v>1505</v>
      </c>
      <c r="D110" s="752" t="str">
        <f t="shared" si="15"/>
        <v>32010402 - AIR CRAFTS</v>
      </c>
      <c r="E110" s="622"/>
      <c r="F110" s="623">
        <v>0</v>
      </c>
      <c r="G110" s="623"/>
    </row>
    <row r="111" spans="2:7" hidden="1" x14ac:dyDescent="0.2">
      <c r="B111" s="811">
        <v>32010403</v>
      </c>
      <c r="C111" s="378" t="s">
        <v>1506</v>
      </c>
      <c r="D111" s="752" t="str">
        <f t="shared" si="15"/>
        <v>32010403 - TRAINS</v>
      </c>
      <c r="E111" s="622"/>
      <c r="F111" s="623">
        <v>0</v>
      </c>
      <c r="G111" s="623"/>
    </row>
    <row r="112" spans="2:7" hidden="1" x14ac:dyDescent="0.2">
      <c r="B112" s="811">
        <v>32010404</v>
      </c>
      <c r="C112" s="378" t="s">
        <v>1507</v>
      </c>
      <c r="D112" s="752" t="str">
        <f t="shared" si="15"/>
        <v>32010404 - BOATS</v>
      </c>
      <c r="E112" s="622"/>
      <c r="F112" s="623">
        <v>0</v>
      </c>
      <c r="G112" s="623"/>
    </row>
    <row r="113" spans="2:7" ht="15" hidden="1" thickBot="1" x14ac:dyDescent="0.25">
      <c r="B113" s="811">
        <v>32010405</v>
      </c>
      <c r="C113" s="378" t="s">
        <v>1508</v>
      </c>
      <c r="D113" s="752" t="str">
        <f t="shared" si="15"/>
        <v>32010405 - MOTOR VEHICLES</v>
      </c>
      <c r="E113" s="622"/>
      <c r="F113" s="623">
        <v>0</v>
      </c>
      <c r="G113" s="623"/>
    </row>
    <row r="114" spans="2:7" ht="15" hidden="1" thickBot="1" x14ac:dyDescent="0.25">
      <c r="B114" s="811">
        <v>32010406</v>
      </c>
      <c r="C114" s="378" t="s">
        <v>1509</v>
      </c>
      <c r="D114" s="752" t="str">
        <f t="shared" si="15"/>
        <v>32010406 - TRICYCLE</v>
      </c>
      <c r="E114" s="622"/>
      <c r="F114" s="623">
        <v>0</v>
      </c>
      <c r="G114" s="623"/>
    </row>
    <row r="115" spans="2:7" ht="15" hidden="1" thickBot="1" x14ac:dyDescent="0.25">
      <c r="B115" s="811">
        <v>32010407</v>
      </c>
      <c r="C115" s="378" t="s">
        <v>1510</v>
      </c>
      <c r="D115" s="752" t="str">
        <f t="shared" si="15"/>
        <v>32010407 - MOTOR CYCLES</v>
      </c>
      <c r="E115" s="622"/>
      <c r="F115" s="623">
        <v>0</v>
      </c>
      <c r="G115" s="623"/>
    </row>
    <row r="116" spans="2:7" ht="15" hidden="1" thickBot="1" x14ac:dyDescent="0.25">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 x14ac:dyDescent="0.25">
      <c r="B118" s="818">
        <v>32010500</v>
      </c>
      <c r="C118" s="374" t="s">
        <v>118</v>
      </c>
      <c r="D118" s="754"/>
      <c r="E118" s="618"/>
      <c r="F118" s="619"/>
      <c r="G118" s="619"/>
    </row>
    <row r="119" spans="2:7" ht="15" thickBot="1" x14ac:dyDescent="0.25">
      <c r="B119" s="811">
        <v>32010501</v>
      </c>
      <c r="C119" s="378" t="s">
        <v>1513</v>
      </c>
      <c r="D119" s="752" t="str">
        <f t="shared" ref="D119:D127" si="17">B119&amp;" - "&amp;C119</f>
        <v>32010501 - COMPUTERS/NETWORKING EQUIPMENT</v>
      </c>
      <c r="E119" s="622"/>
      <c r="F119" s="623">
        <v>780000</v>
      </c>
      <c r="G119" s="623"/>
    </row>
    <row r="120" spans="2:7" ht="15" hidden="1" thickBot="1" x14ac:dyDescent="0.25">
      <c r="B120" s="811">
        <v>32010502</v>
      </c>
      <c r="C120" s="378" t="s">
        <v>1514</v>
      </c>
      <c r="D120" s="752" t="str">
        <f t="shared" si="17"/>
        <v>32010502 - PRINTERS</v>
      </c>
      <c r="E120" s="622"/>
      <c r="F120" s="623">
        <v>0</v>
      </c>
      <c r="G120" s="623"/>
    </row>
    <row r="121" spans="2:7" ht="15" hidden="1" thickBot="1" x14ac:dyDescent="0.25">
      <c r="B121" s="811">
        <v>32010503</v>
      </c>
      <c r="C121" s="378" t="s">
        <v>1515</v>
      </c>
      <c r="D121" s="752" t="str">
        <f t="shared" si="17"/>
        <v>32010503 - SCANNERS</v>
      </c>
      <c r="E121" s="622"/>
      <c r="F121" s="623">
        <v>0</v>
      </c>
      <c r="G121" s="623"/>
    </row>
    <row r="122" spans="2:7" ht="15" hidden="1" thickBot="1" x14ac:dyDescent="0.25">
      <c r="B122" s="811">
        <v>32010504</v>
      </c>
      <c r="C122" s="378" t="s">
        <v>1516</v>
      </c>
      <c r="D122" s="752" t="str">
        <f t="shared" si="17"/>
        <v>32010504 - FAX MACHINE</v>
      </c>
      <c r="E122" s="622"/>
      <c r="F122" s="623">
        <v>0</v>
      </c>
      <c r="G122" s="623"/>
    </row>
    <row r="123" spans="2:7" ht="15" hidden="1" thickBot="1" x14ac:dyDescent="0.25">
      <c r="B123" s="811">
        <v>32010505</v>
      </c>
      <c r="C123" s="378" t="s">
        <v>1517</v>
      </c>
      <c r="D123" s="752" t="str">
        <f t="shared" si="17"/>
        <v>32010505 - PHOTOCOPIERS</v>
      </c>
      <c r="E123" s="622"/>
      <c r="F123" s="623">
        <v>0</v>
      </c>
      <c r="G123" s="623"/>
    </row>
    <row r="124" spans="2:7" ht="15" hidden="1" thickBot="1" x14ac:dyDescent="0.25">
      <c r="B124" s="811">
        <v>32010506</v>
      </c>
      <c r="C124" s="378" t="s">
        <v>1518</v>
      </c>
      <c r="D124" s="752" t="str">
        <f t="shared" si="17"/>
        <v>32010506 - TYPE-WRITERS</v>
      </c>
      <c r="E124" s="622"/>
      <c r="F124" s="623">
        <v>0</v>
      </c>
      <c r="G124" s="623"/>
    </row>
    <row r="125" spans="2:7" ht="15" hidden="1" thickBot="1" x14ac:dyDescent="0.25">
      <c r="B125" s="811">
        <v>32010507</v>
      </c>
      <c r="C125" s="378" t="s">
        <v>1519</v>
      </c>
      <c r="D125" s="752" t="str">
        <f t="shared" si="17"/>
        <v>32010507 - SHREDDING MACHINES</v>
      </c>
      <c r="E125" s="622"/>
      <c r="F125" s="623">
        <v>0</v>
      </c>
      <c r="G125" s="623"/>
    </row>
    <row r="126" spans="2:7" ht="15" hidden="1" thickBot="1" x14ac:dyDescent="0.25">
      <c r="B126" s="811">
        <v>32010508</v>
      </c>
      <c r="C126" s="378" t="s">
        <v>1520</v>
      </c>
      <c r="D126" s="752" t="str">
        <f t="shared" si="17"/>
        <v>32010508 - PROJECTORS</v>
      </c>
      <c r="E126" s="622"/>
      <c r="F126" s="623">
        <v>0</v>
      </c>
      <c r="G126" s="623"/>
    </row>
    <row r="127" spans="2:7" ht="15" hidden="1" thickBot="1" x14ac:dyDescent="0.25">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0</v>
      </c>
      <c r="F128" s="630">
        <f>SUM(F119:F127)</f>
        <v>780000</v>
      </c>
      <c r="G128" s="630">
        <f>SUM(G119:G127)</f>
        <v>0</v>
      </c>
    </row>
    <row r="129" spans="2:7" ht="15" hidden="1" x14ac:dyDescent="0.25">
      <c r="B129" s="818">
        <v>32010600</v>
      </c>
      <c r="C129" s="374" t="s">
        <v>120</v>
      </c>
      <c r="D129" s="754"/>
      <c r="E129" s="618"/>
      <c r="F129" s="619"/>
      <c r="G129" s="619"/>
    </row>
    <row r="130" spans="2:7" hidden="1" x14ac:dyDescent="0.2">
      <c r="B130" s="811">
        <v>32010601</v>
      </c>
      <c r="C130" s="378" t="s">
        <v>1523</v>
      </c>
      <c r="D130" s="752" t="str">
        <f t="shared" ref="D130:D139" si="19">B130&amp;" - "&amp;C130</f>
        <v>32010601 - CHAIRS</v>
      </c>
      <c r="E130" s="622"/>
      <c r="F130" s="623">
        <v>0</v>
      </c>
      <c r="G130" s="623"/>
    </row>
    <row r="131" spans="2:7" hidden="1" x14ac:dyDescent="0.2">
      <c r="B131" s="811">
        <v>32010602</v>
      </c>
      <c r="C131" s="378" t="s">
        <v>1524</v>
      </c>
      <c r="D131" s="752" t="str">
        <f t="shared" si="19"/>
        <v>32010602 - TABLES</v>
      </c>
      <c r="E131" s="622"/>
      <c r="F131" s="623">
        <v>0</v>
      </c>
      <c r="G131" s="623"/>
    </row>
    <row r="132" spans="2:7" hidden="1" x14ac:dyDescent="0.2">
      <c r="B132" s="811">
        <v>32010603</v>
      </c>
      <c r="C132" s="378" t="s">
        <v>1525</v>
      </c>
      <c r="D132" s="752" t="str">
        <f t="shared" si="19"/>
        <v>32010603 - SAFES/FILE CABINETS/ CUPBOARDS</v>
      </c>
      <c r="E132" s="622"/>
      <c r="F132" s="623">
        <v>0</v>
      </c>
      <c r="G132" s="623"/>
    </row>
    <row r="133" spans="2:7" hidden="1" x14ac:dyDescent="0.2">
      <c r="B133" s="811">
        <v>32010604</v>
      </c>
      <c r="C133" s="378" t="s">
        <v>1526</v>
      </c>
      <c r="D133" s="752" t="str">
        <f t="shared" si="19"/>
        <v>32010604 - TELEVISION SETS</v>
      </c>
      <c r="E133" s="622"/>
      <c r="F133" s="623">
        <v>0</v>
      </c>
      <c r="G133" s="623"/>
    </row>
    <row r="134" spans="2:7" hidden="1" x14ac:dyDescent="0.2">
      <c r="B134" s="811">
        <v>32010605</v>
      </c>
      <c r="C134" s="378" t="s">
        <v>1527</v>
      </c>
      <c r="D134" s="752" t="str">
        <f t="shared" si="19"/>
        <v>32010605 - RADIO SETS</v>
      </c>
      <c r="E134" s="622"/>
      <c r="F134" s="623">
        <v>0</v>
      </c>
      <c r="G134" s="623"/>
    </row>
    <row r="135" spans="2:7" hidden="1" x14ac:dyDescent="0.2">
      <c r="B135" s="811">
        <v>32010606</v>
      </c>
      <c r="C135" s="378" t="s">
        <v>1528</v>
      </c>
      <c r="D135" s="752" t="str">
        <f t="shared" si="19"/>
        <v>32010606 - AIR -CONDITIONER</v>
      </c>
      <c r="E135" s="622"/>
      <c r="F135" s="623">
        <v>0</v>
      </c>
      <c r="G135" s="623"/>
    </row>
    <row r="136" spans="2:7" hidden="1" x14ac:dyDescent="0.2">
      <c r="B136" s="811">
        <v>32010607</v>
      </c>
      <c r="C136" s="378" t="s">
        <v>1529</v>
      </c>
      <c r="D136" s="752" t="str">
        <f t="shared" si="19"/>
        <v>32010607 - STOOLS</v>
      </c>
      <c r="E136" s="622"/>
      <c r="F136" s="623">
        <v>0</v>
      </c>
      <c r="G136" s="623"/>
    </row>
    <row r="137" spans="2:7" hidden="1" x14ac:dyDescent="0.2">
      <c r="B137" s="811">
        <v>32010608</v>
      </c>
      <c r="C137" s="378" t="s">
        <v>1530</v>
      </c>
      <c r="D137" s="752" t="str">
        <f t="shared" si="19"/>
        <v>32010608 - SHELVES</v>
      </c>
      <c r="E137" s="622"/>
      <c r="F137" s="623">
        <v>0</v>
      </c>
      <c r="G137" s="623"/>
    </row>
    <row r="138" spans="2:7" hidden="1" x14ac:dyDescent="0.2">
      <c r="B138" s="811">
        <v>32010609</v>
      </c>
      <c r="C138" s="378" t="s">
        <v>1531</v>
      </c>
      <c r="D138" s="752" t="str">
        <f t="shared" si="19"/>
        <v>32010609 - CEILING FANS</v>
      </c>
      <c r="E138" s="622"/>
      <c r="F138" s="623">
        <v>0</v>
      </c>
      <c r="G138" s="623"/>
    </row>
    <row r="139" spans="2:7" hidden="1" x14ac:dyDescent="0.2">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t="15" thickBot="1" x14ac:dyDescent="0.25">
      <c r="B160" s="811">
        <v>32020104</v>
      </c>
      <c r="C160" s="378" t="s">
        <v>1480</v>
      </c>
      <c r="D160" s="752" t="str">
        <f>B160&amp;" - "&amp;C160</f>
        <v>32020104 - OTHER STORAGE FACILITIES</v>
      </c>
      <c r="E160" s="622"/>
      <c r="F160" s="623">
        <v>645835000</v>
      </c>
      <c r="G160" s="623">
        <v>645835000</v>
      </c>
    </row>
    <row r="161" spans="2:7" ht="15.75" thickBot="1" x14ac:dyDescent="0.3">
      <c r="B161" s="815"/>
      <c r="C161" s="385" t="s">
        <v>1546</v>
      </c>
      <c r="D161" s="753">
        <f t="shared" ref="D161" si="25">SUM(D157:D160)</f>
        <v>0</v>
      </c>
      <c r="E161" s="630">
        <f>SUM(E157:E160)</f>
        <v>0</v>
      </c>
      <c r="F161" s="630">
        <f>SUM(F157:F160)</f>
        <v>645835000</v>
      </c>
      <c r="G161" s="630">
        <f>SUM(G157:G160)</f>
        <v>645835000</v>
      </c>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6">B163&amp;" - "&amp;C163</f>
        <v>32030101 - GOODWILL (ACQUIRED)</v>
      </c>
      <c r="E163" s="622"/>
      <c r="F163" s="623">
        <v>0</v>
      </c>
      <c r="G163" s="623"/>
    </row>
    <row r="164" spans="2:7" hidden="1" x14ac:dyDescent="0.2">
      <c r="B164" s="811">
        <v>32030102</v>
      </c>
      <c r="C164" s="378" t="s">
        <v>1548</v>
      </c>
      <c r="D164" s="752" t="str">
        <f t="shared" si="26"/>
        <v>32030102 - PATENT RIGHT</v>
      </c>
      <c r="E164" s="622"/>
      <c r="F164" s="623">
        <v>0</v>
      </c>
      <c r="G164" s="623"/>
    </row>
    <row r="165" spans="2:7" hidden="1" x14ac:dyDescent="0.2">
      <c r="B165" s="811">
        <v>32030103</v>
      </c>
      <c r="C165" s="378" t="s">
        <v>1549</v>
      </c>
      <c r="D165" s="752" t="str">
        <f t="shared" si="26"/>
        <v>32030103 - COPYRIGHT</v>
      </c>
      <c r="E165" s="622"/>
      <c r="F165" s="623">
        <v>0</v>
      </c>
      <c r="G165" s="623"/>
    </row>
    <row r="166" spans="2:7" hidden="1" x14ac:dyDescent="0.2">
      <c r="B166" s="811">
        <v>32030104</v>
      </c>
      <c r="C166" s="378" t="s">
        <v>1550</v>
      </c>
      <c r="D166" s="752" t="str">
        <f t="shared" si="26"/>
        <v>32030104 - TRADE MARK</v>
      </c>
      <c r="E166" s="622"/>
      <c r="F166" s="623">
        <v>0</v>
      </c>
      <c r="G166" s="623"/>
    </row>
    <row r="167" spans="2:7" hidden="1" x14ac:dyDescent="0.2">
      <c r="B167" s="811">
        <v>32030105</v>
      </c>
      <c r="C167" s="378" t="s">
        <v>1551</v>
      </c>
      <c r="D167" s="752" t="str">
        <f t="shared" si="26"/>
        <v>32030105 - FRANCHISE</v>
      </c>
      <c r="E167" s="622"/>
      <c r="F167" s="623">
        <v>0</v>
      </c>
      <c r="G167" s="623"/>
    </row>
    <row r="168" spans="2:7" ht="15" thickBot="1" x14ac:dyDescent="0.25">
      <c r="B168" s="811">
        <v>32030109</v>
      </c>
      <c r="C168" s="378" t="s">
        <v>1552</v>
      </c>
      <c r="D168" s="752" t="str">
        <f t="shared" si="26"/>
        <v>32030109 - RESEARCH &amp; DEVELOPMENT</v>
      </c>
      <c r="E168" s="622">
        <v>50000000</v>
      </c>
      <c r="F168" s="623">
        <v>168000000</v>
      </c>
      <c r="G168" s="623"/>
    </row>
    <row r="169" spans="2:7" ht="15" hidden="1" thickBot="1" x14ac:dyDescent="0.25">
      <c r="B169" s="813">
        <v>32030110</v>
      </c>
      <c r="C169" s="383" t="s">
        <v>1553</v>
      </c>
      <c r="D169" s="752" t="str">
        <f t="shared" si="26"/>
        <v>32030110 - BROADCAST RIGHTS</v>
      </c>
      <c r="E169" s="622"/>
      <c r="F169" s="623">
        <v>0</v>
      </c>
      <c r="G169" s="623"/>
    </row>
    <row r="170" spans="2:7" ht="15.75" thickBot="1" x14ac:dyDescent="0.3">
      <c r="B170" s="815"/>
      <c r="C170" s="385" t="s">
        <v>1554</v>
      </c>
      <c r="D170" s="753"/>
      <c r="E170" s="630">
        <f>SUM(E163:E169)</f>
        <v>50000000</v>
      </c>
      <c r="F170" s="630">
        <f>SUM(F163:F169)</f>
        <v>168000000</v>
      </c>
      <c r="G170" s="630">
        <f>SUM(G163:G169)</f>
        <v>0</v>
      </c>
    </row>
    <row r="171" spans="2:7" ht="19.5" thickBot="1" x14ac:dyDescent="0.35">
      <c r="B171" s="398"/>
      <c r="C171" s="399" t="s">
        <v>1415</v>
      </c>
      <c r="D171" s="399"/>
      <c r="E171" s="645">
        <f t="shared" ref="E171:F171" si="27">E170+E161+E155+E152+E146+E143+E140+E128+E117+E107+E100+E83+E77+E72+E66+E62+E53+E50+E47+E44</f>
        <v>782863650</v>
      </c>
      <c r="F171" s="646">
        <f t="shared" si="27"/>
        <v>3313734560</v>
      </c>
      <c r="G171" s="646">
        <f t="shared" ref="G171" si="28">G170+G161+G155+G152+G146+G143+G140+G128+G117+G107+G100+G83+G77+G72+G66+G62+G53+G50+G47+G44</f>
        <v>3083335000</v>
      </c>
    </row>
  </sheetData>
  <mergeCells count="5">
    <mergeCell ref="B1:F1"/>
    <mergeCell ref="B2:F2"/>
    <mergeCell ref="B4:F4"/>
    <mergeCell ref="B5:B6"/>
    <mergeCell ref="C5:C6"/>
  </mergeCells>
  <pageMargins left="0.98" right="0.3" top="0.37" bottom="0.36" header="0.17" footer="0.17"/>
  <pageSetup paperSize="9" scale="70" fitToHeight="0" orientation="portrait" r:id="rId1"/>
  <headerFooter>
    <oddFooter>&amp;C&amp;"Rockwell,Bold"&amp;14&amp;P</oddFooter>
  </headerFooter>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pageSetUpPr fitToPage="1"/>
  </sheetPr>
  <dimension ref="B1:G171"/>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937</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38"/>
      <c r="E8" s="562"/>
      <c r="F8" s="563"/>
      <c r="G8" s="563"/>
    </row>
    <row r="9" spans="2:7" hidden="1" x14ac:dyDescent="0.2">
      <c r="B9" s="811">
        <v>31050101</v>
      </c>
      <c r="C9" s="378" t="s">
        <v>1416</v>
      </c>
      <c r="D9" s="740" t="str">
        <f t="shared" ref="D9:D43" si="0">B9&amp;" - "&amp;C9</f>
        <v>31050101 - ENGINEERING STORES</v>
      </c>
      <c r="E9" s="551"/>
      <c r="F9" s="552">
        <v>0</v>
      </c>
      <c r="G9" s="552"/>
    </row>
    <row r="10" spans="2:7" hidden="1" x14ac:dyDescent="0.2">
      <c r="B10" s="811">
        <v>31050102</v>
      </c>
      <c r="C10" s="378" t="s">
        <v>1417</v>
      </c>
      <c r="D10" s="740" t="str">
        <f t="shared" si="0"/>
        <v>31050102 - MEDICAL STORES</v>
      </c>
      <c r="E10" s="551"/>
      <c r="F10" s="552">
        <v>0</v>
      </c>
      <c r="G10" s="552"/>
    </row>
    <row r="11" spans="2:7" hidden="1" x14ac:dyDescent="0.2">
      <c r="B11" s="811">
        <v>31050103</v>
      </c>
      <c r="C11" s="378" t="s">
        <v>1418</v>
      </c>
      <c r="D11" s="740" t="str">
        <f t="shared" si="0"/>
        <v>31050103 - INDUSTRIAL &amp; CHEMICAL STORES</v>
      </c>
      <c r="E11" s="551"/>
      <c r="F11" s="552">
        <v>0</v>
      </c>
      <c r="G11" s="552"/>
    </row>
    <row r="12" spans="2:7" hidden="1" x14ac:dyDescent="0.2">
      <c r="B12" s="811">
        <v>31050104</v>
      </c>
      <c r="C12" s="378" t="s">
        <v>1419</v>
      </c>
      <c r="D12" s="740" t="str">
        <f t="shared" si="0"/>
        <v>31050104 - AMORY STORES (AMMUNITION, E.T.C.)</v>
      </c>
      <c r="E12" s="551"/>
      <c r="F12" s="552">
        <v>0</v>
      </c>
      <c r="G12" s="552"/>
    </row>
    <row r="13" spans="2:7" hidden="1" x14ac:dyDescent="0.2">
      <c r="B13" s="811">
        <v>31050105</v>
      </c>
      <c r="C13" s="378" t="s">
        <v>1420</v>
      </c>
      <c r="D13" s="740" t="str">
        <f t="shared" si="0"/>
        <v>31050105 - FUEL &amp; LUBRICANTS</v>
      </c>
      <c r="E13" s="551"/>
      <c r="F13" s="552">
        <v>0</v>
      </c>
      <c r="G13" s="552"/>
    </row>
    <row r="14" spans="2:7" ht="15" thickBot="1" x14ac:dyDescent="0.25">
      <c r="B14" s="811">
        <v>31050106</v>
      </c>
      <c r="C14" s="378" t="s">
        <v>1421</v>
      </c>
      <c r="D14" s="740" t="str">
        <f t="shared" si="0"/>
        <v>31050106 - AGRICULTURAL INPUTS</v>
      </c>
      <c r="E14" s="551">
        <v>170932000</v>
      </c>
      <c r="F14" s="552">
        <v>45000000</v>
      </c>
      <c r="G14" s="552"/>
    </row>
    <row r="15" spans="2:7" hidden="1" x14ac:dyDescent="0.2">
      <c r="B15" s="811">
        <v>31050107</v>
      </c>
      <c r="C15" s="378" t="s">
        <v>1422</v>
      </c>
      <c r="D15" s="740" t="str">
        <f t="shared" si="0"/>
        <v>31050107 - FARM STOCK</v>
      </c>
      <c r="E15" s="551"/>
      <c r="F15" s="552">
        <v>0</v>
      </c>
      <c r="G15" s="552"/>
    </row>
    <row r="16" spans="2:7" hidden="1" x14ac:dyDescent="0.2">
      <c r="B16" s="811">
        <v>31050108</v>
      </c>
      <c r="C16" s="378" t="s">
        <v>1423</v>
      </c>
      <c r="D16" s="740" t="str">
        <f t="shared" si="0"/>
        <v>31050108 - SCHOLASTIC MATERIALS</v>
      </c>
      <c r="E16" s="551"/>
      <c r="F16" s="552">
        <v>0</v>
      </c>
      <c r="G16" s="552"/>
    </row>
    <row r="17" spans="2:7" hidden="1" x14ac:dyDescent="0.2">
      <c r="B17" s="811">
        <v>31050109</v>
      </c>
      <c r="C17" s="378" t="s">
        <v>1424</v>
      </c>
      <c r="D17" s="740" t="str">
        <f t="shared" si="0"/>
        <v>31050109 - STATIONERIES STORES</v>
      </c>
      <c r="E17" s="551"/>
      <c r="F17" s="552">
        <v>0</v>
      </c>
      <c r="G17" s="552"/>
    </row>
    <row r="18" spans="2:7" hidden="1" x14ac:dyDescent="0.2">
      <c r="B18" s="811">
        <v>31050110</v>
      </c>
      <c r="C18" s="378" t="s">
        <v>1425</v>
      </c>
      <c r="D18" s="740" t="str">
        <f t="shared" si="0"/>
        <v>31050110 - PRINTED MATERIALS</v>
      </c>
      <c r="E18" s="551"/>
      <c r="F18" s="552">
        <v>0</v>
      </c>
      <c r="G18" s="552"/>
    </row>
    <row r="19" spans="2:7" hidden="1" x14ac:dyDescent="0.2">
      <c r="B19" s="811">
        <v>31050111</v>
      </c>
      <c r="C19" s="378" t="s">
        <v>1426</v>
      </c>
      <c r="D19" s="740" t="str">
        <f t="shared" si="0"/>
        <v>31050111 - BUILDING MATERIALS</v>
      </c>
      <c r="E19" s="551"/>
      <c r="F19" s="552">
        <v>0</v>
      </c>
      <c r="G19" s="552"/>
    </row>
    <row r="20" spans="2:7" hidden="1" x14ac:dyDescent="0.2">
      <c r="B20" s="811">
        <v>31050112</v>
      </c>
      <c r="C20" s="378" t="s">
        <v>1427</v>
      </c>
      <c r="D20" s="740" t="str">
        <f t="shared" si="0"/>
        <v>31050112 - STRATEGIC STOCK PILES</v>
      </c>
      <c r="E20" s="551"/>
      <c r="F20" s="552">
        <v>0</v>
      </c>
      <c r="G20" s="552"/>
    </row>
    <row r="21" spans="2:7" hidden="1" x14ac:dyDescent="0.2">
      <c r="B21" s="811">
        <v>31050113</v>
      </c>
      <c r="C21" s="378" t="s">
        <v>1428</v>
      </c>
      <c r="D21" s="740" t="str">
        <f t="shared" si="0"/>
        <v>31050113 - UNISSUED CURRENCY</v>
      </c>
      <c r="E21" s="551"/>
      <c r="F21" s="552">
        <v>0</v>
      </c>
      <c r="G21" s="552"/>
    </row>
    <row r="22" spans="2:7" hidden="1" x14ac:dyDescent="0.2">
      <c r="B22" s="811">
        <v>31050114</v>
      </c>
      <c r="C22" s="378" t="s">
        <v>1429</v>
      </c>
      <c r="D22" s="740" t="str">
        <f t="shared" si="0"/>
        <v>31050114 - STAMPS</v>
      </c>
      <c r="E22" s="551"/>
      <c r="F22" s="552">
        <v>0</v>
      </c>
      <c r="G22" s="552"/>
    </row>
    <row r="23" spans="2:7" hidden="1" x14ac:dyDescent="0.2">
      <c r="B23" s="811">
        <v>31050115</v>
      </c>
      <c r="C23" s="378" t="s">
        <v>1430</v>
      </c>
      <c r="D23" s="740" t="str">
        <f t="shared" si="0"/>
        <v>31050115 - PROPERTY HELD FOR SALE</v>
      </c>
      <c r="E23" s="551"/>
      <c r="F23" s="552">
        <v>0</v>
      </c>
      <c r="G23" s="552"/>
    </row>
    <row r="24" spans="2:7" hidden="1" x14ac:dyDescent="0.2">
      <c r="B24" s="811">
        <v>31050116</v>
      </c>
      <c r="C24" s="378" t="s">
        <v>1431</v>
      </c>
      <c r="D24" s="740" t="str">
        <f t="shared" si="0"/>
        <v>31050116 - AIRCRAFT SPARE STORE</v>
      </c>
      <c r="E24" s="551"/>
      <c r="F24" s="552">
        <v>0</v>
      </c>
      <c r="G24" s="552"/>
    </row>
    <row r="25" spans="2:7" hidden="1" x14ac:dyDescent="0.2">
      <c r="B25" s="811">
        <v>31050117</v>
      </c>
      <c r="C25" s="378" t="s">
        <v>1432</v>
      </c>
      <c r="D25" s="740" t="str">
        <f t="shared" si="0"/>
        <v>31050117 - COMPUTER/INFORMATION TECHNOLOGY STORE</v>
      </c>
      <c r="E25" s="551"/>
      <c r="F25" s="552">
        <v>0</v>
      </c>
      <c r="G25" s="552"/>
    </row>
    <row r="26" spans="2:7" hidden="1" x14ac:dyDescent="0.2">
      <c r="B26" s="811">
        <v>31050118</v>
      </c>
      <c r="C26" s="378" t="s">
        <v>1433</v>
      </c>
      <c r="D26" s="740" t="str">
        <f t="shared" si="0"/>
        <v>31050118 - PROVISIONAL STORE</v>
      </c>
      <c r="E26" s="551"/>
      <c r="F26" s="552">
        <v>0</v>
      </c>
      <c r="G26" s="552"/>
    </row>
    <row r="27" spans="2:7" hidden="1" x14ac:dyDescent="0.2">
      <c r="B27" s="811">
        <v>31050119</v>
      </c>
      <c r="C27" s="378" t="s">
        <v>1434</v>
      </c>
      <c r="D27" s="740" t="str">
        <f t="shared" si="0"/>
        <v>31050119 - EQUIPMENT STORE</v>
      </c>
      <c r="E27" s="551"/>
      <c r="F27" s="552">
        <v>0</v>
      </c>
      <c r="G27" s="552"/>
    </row>
    <row r="28" spans="2:7" hidden="1" x14ac:dyDescent="0.2">
      <c r="B28" s="811">
        <v>31050120</v>
      </c>
      <c r="C28" s="378" t="s">
        <v>1435</v>
      </c>
      <c r="D28" s="740" t="str">
        <f t="shared" si="0"/>
        <v>31050120 - PROJECT STORE ( IPPIS, GIFMIS, IPSAS, E.T.C.)</v>
      </c>
      <c r="E28" s="551"/>
      <c r="F28" s="552">
        <v>0</v>
      </c>
      <c r="G28" s="552"/>
    </row>
    <row r="29" spans="2:7" hidden="1" x14ac:dyDescent="0.2">
      <c r="B29" s="811">
        <v>31050121</v>
      </c>
      <c r="C29" s="378" t="s">
        <v>1436</v>
      </c>
      <c r="D29" s="740" t="str">
        <f t="shared" si="0"/>
        <v>31050121 - ELECTRICAL/ELECTRONIC STORE</v>
      </c>
      <c r="E29" s="551"/>
      <c r="F29" s="552">
        <v>0</v>
      </c>
      <c r="G29" s="552"/>
    </row>
    <row r="30" spans="2:7" hidden="1" x14ac:dyDescent="0.2">
      <c r="B30" s="811">
        <v>31050122</v>
      </c>
      <c r="C30" s="378" t="s">
        <v>1437</v>
      </c>
      <c r="D30" s="740" t="str">
        <f t="shared" si="0"/>
        <v>31050122 - GRAINS STORE</v>
      </c>
      <c r="E30" s="551"/>
      <c r="F30" s="552">
        <v>0</v>
      </c>
      <c r="G30" s="552"/>
    </row>
    <row r="31" spans="2:7" hidden="1" x14ac:dyDescent="0.2">
      <c r="B31" s="811">
        <v>31050123</v>
      </c>
      <c r="C31" s="378" t="s">
        <v>1438</v>
      </c>
      <c r="D31" s="740" t="str">
        <f t="shared" si="0"/>
        <v>31050123 - PERISHABLE STORE</v>
      </c>
      <c r="E31" s="551"/>
      <c r="F31" s="552">
        <v>0</v>
      </c>
      <c r="G31" s="552"/>
    </row>
    <row r="32" spans="2:7" hidden="1" x14ac:dyDescent="0.2">
      <c r="B32" s="811">
        <v>31050124</v>
      </c>
      <c r="C32" s="378" t="s">
        <v>1439</v>
      </c>
      <c r="D32" s="740" t="str">
        <f t="shared" si="0"/>
        <v>31050124 - MOTOR SPARE STORE</v>
      </c>
      <c r="E32" s="551"/>
      <c r="F32" s="552">
        <v>0</v>
      </c>
      <c r="G32" s="552"/>
    </row>
    <row r="33" spans="2:7" hidden="1" x14ac:dyDescent="0.2">
      <c r="B33" s="811">
        <v>31050125</v>
      </c>
      <c r="C33" s="378" t="s">
        <v>1440</v>
      </c>
      <c r="D33" s="740" t="str">
        <f t="shared" si="0"/>
        <v>31050125 - RAIL SPARE STORE</v>
      </c>
      <c r="E33" s="551"/>
      <c r="F33" s="552">
        <v>0</v>
      </c>
      <c r="G33" s="552"/>
    </row>
    <row r="34" spans="2:7" hidden="1" x14ac:dyDescent="0.2">
      <c r="B34" s="811">
        <v>31050126</v>
      </c>
      <c r="C34" s="378" t="s">
        <v>1441</v>
      </c>
      <c r="D34" s="740" t="str">
        <f t="shared" si="0"/>
        <v>31050126 - SHIP SPARE STORE</v>
      </c>
      <c r="E34" s="551"/>
      <c r="F34" s="552">
        <v>0</v>
      </c>
      <c r="G34" s="552"/>
    </row>
    <row r="35" spans="2:7" hidden="1" x14ac:dyDescent="0.2">
      <c r="B35" s="811">
        <v>31050127</v>
      </c>
      <c r="C35" s="378" t="s">
        <v>1442</v>
      </c>
      <c r="D35" s="740" t="str">
        <f t="shared" si="0"/>
        <v>31050127 - FURNITURE STORE</v>
      </c>
      <c r="E35" s="551"/>
      <c r="F35" s="552">
        <v>0</v>
      </c>
      <c r="G35" s="552"/>
    </row>
    <row r="36" spans="2:7" hidden="1" x14ac:dyDescent="0.2">
      <c r="B36" s="811">
        <v>31050128</v>
      </c>
      <c r="C36" s="378" t="s">
        <v>1443</v>
      </c>
      <c r="D36" s="740" t="str">
        <f t="shared" si="0"/>
        <v>31050128 - PLANT/EQUIPMENT STORE</v>
      </c>
      <c r="E36" s="551"/>
      <c r="F36" s="552">
        <v>0</v>
      </c>
      <c r="G36" s="552"/>
    </row>
    <row r="37" spans="2:7" hidden="1" x14ac:dyDescent="0.2">
      <c r="B37" s="811">
        <v>31050129</v>
      </c>
      <c r="C37" s="378" t="s">
        <v>1444</v>
      </c>
      <c r="D37" s="740" t="str">
        <f t="shared" si="0"/>
        <v>31050129 - PLANT/EQUIPMENT SPARE STORE</v>
      </c>
      <c r="E37" s="551"/>
      <c r="F37" s="552">
        <v>0</v>
      </c>
      <c r="G37" s="552"/>
    </row>
    <row r="38" spans="2:7" hidden="1" x14ac:dyDescent="0.2">
      <c r="B38" s="811">
        <v>31050130</v>
      </c>
      <c r="C38" s="378" t="s">
        <v>1445</v>
      </c>
      <c r="D38" s="740" t="str">
        <f t="shared" si="0"/>
        <v>31050130 - ANIMAL FEED STORE</v>
      </c>
      <c r="E38" s="551"/>
      <c r="F38" s="552">
        <v>0</v>
      </c>
      <c r="G38" s="552"/>
    </row>
    <row r="39" spans="2:7" hidden="1" x14ac:dyDescent="0.2">
      <c r="B39" s="811">
        <v>31050131</v>
      </c>
      <c r="C39" s="378" t="s">
        <v>1446</v>
      </c>
      <c r="D39" s="740" t="str">
        <f t="shared" si="0"/>
        <v>31050131 - VETERINARY STORE</v>
      </c>
      <c r="E39" s="551"/>
      <c r="F39" s="552">
        <v>0</v>
      </c>
      <c r="G39" s="552"/>
    </row>
    <row r="40" spans="2:7" hidden="1" x14ac:dyDescent="0.2">
      <c r="B40" s="811">
        <v>31050132</v>
      </c>
      <c r="C40" s="378" t="s">
        <v>1447</v>
      </c>
      <c r="D40" s="740" t="str">
        <f t="shared" si="0"/>
        <v>31050132 - CLASS WARE/APPARATOS STORE</v>
      </c>
      <c r="E40" s="551"/>
      <c r="F40" s="552">
        <v>0</v>
      </c>
      <c r="G40" s="552"/>
    </row>
    <row r="41" spans="2:7" hidden="1" x14ac:dyDescent="0.2">
      <c r="B41" s="811">
        <v>31050133</v>
      </c>
      <c r="C41" s="378" t="s">
        <v>1448</v>
      </c>
      <c r="D41" s="740" t="str">
        <f t="shared" si="0"/>
        <v>31050133 - LABORATORY EQUIPMENT STORE</v>
      </c>
      <c r="E41" s="551"/>
      <c r="F41" s="552">
        <v>0</v>
      </c>
      <c r="G41" s="552"/>
    </row>
    <row r="42" spans="2:7" hidden="1" x14ac:dyDescent="0.2">
      <c r="B42" s="811">
        <v>31050134</v>
      </c>
      <c r="C42" s="378" t="s">
        <v>1449</v>
      </c>
      <c r="D42" s="740" t="str">
        <f t="shared" si="0"/>
        <v>31050134 - UNIFORM STORE</v>
      </c>
      <c r="E42" s="551"/>
      <c r="F42" s="552">
        <v>0</v>
      </c>
      <c r="G42" s="552"/>
    </row>
    <row r="43" spans="2:7" ht="15" hidden="1" thickBot="1" x14ac:dyDescent="0.25">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170932000</v>
      </c>
      <c r="F44" s="559">
        <f>SUM(F9:F43)</f>
        <v>45000000</v>
      </c>
      <c r="G44" s="559">
        <f>SUM(G9:G43)</f>
        <v>0</v>
      </c>
    </row>
    <row r="45" spans="2:7" ht="15" hidden="1" x14ac:dyDescent="0.25">
      <c r="B45" s="809">
        <v>31050200</v>
      </c>
      <c r="C45" s="369" t="s">
        <v>204</v>
      </c>
      <c r="D45" s="823"/>
      <c r="E45" s="562"/>
      <c r="F45" s="563"/>
      <c r="G45" s="563"/>
    </row>
    <row r="46" spans="2:7" hidden="1" x14ac:dyDescent="0.2">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t="15" hidden="1" x14ac:dyDescent="0.25">
      <c r="B48" s="818">
        <v>31060100</v>
      </c>
      <c r="C48" s="374" t="s">
        <v>96</v>
      </c>
      <c r="D48" s="742"/>
      <c r="E48" s="548"/>
      <c r="F48" s="549"/>
      <c r="G48" s="549"/>
    </row>
    <row r="49" spans="2:7" hidden="1" x14ac:dyDescent="0.2">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t="15" hidden="1" x14ac:dyDescent="0.25">
      <c r="B51" s="818">
        <v>31060200</v>
      </c>
      <c r="C51" s="374" t="s">
        <v>98</v>
      </c>
      <c r="D51" s="742"/>
      <c r="E51" s="548"/>
      <c r="F51" s="549"/>
      <c r="G51" s="549"/>
    </row>
    <row r="52" spans="2:7" hidden="1" x14ac:dyDescent="0.2">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 hidden="1" x14ac:dyDescent="0.25">
      <c r="B54" s="818">
        <v>31090100</v>
      </c>
      <c r="C54" s="374" t="s">
        <v>102</v>
      </c>
      <c r="D54" s="742"/>
      <c r="E54" s="548"/>
      <c r="F54" s="549"/>
      <c r="G54" s="549"/>
    </row>
    <row r="55" spans="2:7" hidden="1" x14ac:dyDescent="0.2">
      <c r="B55" s="811">
        <v>31090101</v>
      </c>
      <c r="C55" s="378" t="s">
        <v>1457</v>
      </c>
      <c r="D55" s="740" t="str">
        <f t="shared" ref="D55:D61" si="5">B55&amp;" - "&amp;C55</f>
        <v>31090101 - LOCAL INVESTMENTS: QUOTED COMPANIES</v>
      </c>
      <c r="E55" s="551"/>
      <c r="F55" s="552">
        <v>0</v>
      </c>
      <c r="G55" s="552"/>
    </row>
    <row r="56" spans="2:7" hidden="1" x14ac:dyDescent="0.2">
      <c r="B56" s="811">
        <v>31090102</v>
      </c>
      <c r="C56" s="378" t="s">
        <v>1458</v>
      </c>
      <c r="D56" s="740" t="str">
        <f t="shared" si="5"/>
        <v>31090102 - LOCAL INVESTMENTS: NON QUOTED COMPANIES</v>
      </c>
      <c r="E56" s="551"/>
      <c r="F56" s="552">
        <v>0</v>
      </c>
      <c r="G56" s="552"/>
    </row>
    <row r="57" spans="2:7" hidden="1" x14ac:dyDescent="0.2">
      <c r="B57" s="811">
        <v>31090103</v>
      </c>
      <c r="C57" s="378" t="s">
        <v>1459</v>
      </c>
      <c r="D57" s="740" t="str">
        <f t="shared" si="5"/>
        <v>31090103 - INVESTMENT IN NIGERIAN TREASURY BILLS (NTBs)</v>
      </c>
      <c r="E57" s="551"/>
      <c r="F57" s="552">
        <v>0</v>
      </c>
      <c r="G57" s="552"/>
    </row>
    <row r="58" spans="2:7" hidden="1" x14ac:dyDescent="0.2">
      <c r="B58" s="811">
        <v>31090104</v>
      </c>
      <c r="C58" s="378" t="s">
        <v>1460</v>
      </c>
      <c r="D58" s="740" t="str">
        <f t="shared" si="5"/>
        <v>31090104 - INVESTMENT IN TREASURY BILLS OF OTHER GOVERNMENTS</v>
      </c>
      <c r="E58" s="551"/>
      <c r="F58" s="552">
        <v>0</v>
      </c>
      <c r="G58" s="552"/>
    </row>
    <row r="59" spans="2:7" hidden="1" x14ac:dyDescent="0.2">
      <c r="B59" s="811">
        <v>31090105</v>
      </c>
      <c r="C59" s="378" t="s">
        <v>1461</v>
      </c>
      <c r="D59" s="740" t="str">
        <f t="shared" si="5"/>
        <v>31090105 - INVESTMENT IN TREASURY BONDS</v>
      </c>
      <c r="E59" s="551"/>
      <c r="F59" s="552">
        <v>0</v>
      </c>
      <c r="G59" s="552"/>
    </row>
    <row r="60" spans="2:7" hidden="1" x14ac:dyDescent="0.2">
      <c r="B60" s="811">
        <v>31090106</v>
      </c>
      <c r="C60" s="378" t="s">
        <v>1462</v>
      </c>
      <c r="D60" s="740" t="str">
        <f t="shared" si="5"/>
        <v>31090106 - INVESTMENT IN DERIVIATIVES</v>
      </c>
      <c r="E60" s="551"/>
      <c r="F60" s="552">
        <v>0</v>
      </c>
      <c r="G60" s="552"/>
    </row>
    <row r="61" spans="2:7" hidden="1" x14ac:dyDescent="0.2">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 hidden="1" x14ac:dyDescent="0.25">
      <c r="B63" s="818">
        <v>31090200</v>
      </c>
      <c r="C63" s="374" t="s">
        <v>104</v>
      </c>
      <c r="D63" s="742"/>
      <c r="E63" s="548"/>
      <c r="F63" s="549"/>
      <c r="G63" s="549"/>
    </row>
    <row r="64" spans="2:7" hidden="1" x14ac:dyDescent="0.2">
      <c r="B64" s="811">
        <v>31090201</v>
      </c>
      <c r="C64" s="378" t="s">
        <v>1465</v>
      </c>
      <c r="D64" s="740" t="str">
        <f>B64&amp;" - "&amp;C64</f>
        <v>31090201 - FOREIGN INVESTMENTS: QUOTED COMPANIES</v>
      </c>
      <c r="E64" s="551"/>
      <c r="F64" s="552">
        <v>0</v>
      </c>
      <c r="G64" s="552"/>
    </row>
    <row r="65" spans="2:7" hidden="1" x14ac:dyDescent="0.2">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t="15" hidden="1" x14ac:dyDescent="0.25">
      <c r="B67" s="818">
        <v>31100100</v>
      </c>
      <c r="C67" s="374" t="s">
        <v>106</v>
      </c>
      <c r="D67" s="742"/>
      <c r="E67" s="548"/>
      <c r="F67" s="549"/>
      <c r="G67" s="549"/>
    </row>
    <row r="68" spans="2:7" hidden="1" x14ac:dyDescent="0.2">
      <c r="B68" s="811">
        <v>31100101</v>
      </c>
      <c r="C68" s="378" t="s">
        <v>1468</v>
      </c>
      <c r="D68" s="740" t="str">
        <f>B68&amp;" - "&amp;C68</f>
        <v xml:space="preserve">31100101 - LOAN TO OTHER STATE GOVERNMENTS </v>
      </c>
      <c r="E68" s="551"/>
      <c r="F68" s="552">
        <v>0</v>
      </c>
      <c r="G68" s="552"/>
    </row>
    <row r="69" spans="2:7" hidden="1" x14ac:dyDescent="0.2">
      <c r="B69" s="811">
        <v>31100102</v>
      </c>
      <c r="C69" s="378" t="s">
        <v>1469</v>
      </c>
      <c r="D69" s="740" t="str">
        <f>B69&amp;" - "&amp;C69</f>
        <v>31100102 - LOAN TO LOCAL GOVERNMENTS</v>
      </c>
      <c r="E69" s="551"/>
      <c r="F69" s="552">
        <v>0</v>
      </c>
      <c r="G69" s="552"/>
    </row>
    <row r="70" spans="2:7" hidden="1" x14ac:dyDescent="0.2">
      <c r="B70" s="811">
        <v>31100103</v>
      </c>
      <c r="C70" s="378" t="s">
        <v>1470</v>
      </c>
      <c r="D70" s="740" t="str">
        <f>B70&amp;" - "&amp;C70</f>
        <v xml:space="preserve">31100103 - LOAN TO GOVERNMENT OWNED COMPANIES </v>
      </c>
      <c r="E70" s="551"/>
      <c r="F70" s="552">
        <v>0</v>
      </c>
      <c r="G70" s="552"/>
    </row>
    <row r="71" spans="2:7" hidden="1" x14ac:dyDescent="0.2">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t="15" hidden="1" x14ac:dyDescent="0.25">
      <c r="B73" s="818">
        <v>31100200</v>
      </c>
      <c r="C73" s="374" t="s">
        <v>108</v>
      </c>
      <c r="D73" s="742"/>
      <c r="E73" s="548"/>
      <c r="F73" s="549"/>
      <c r="G73" s="549"/>
    </row>
    <row r="74" spans="2:7" hidden="1" x14ac:dyDescent="0.2">
      <c r="B74" s="811">
        <v>31100201</v>
      </c>
      <c r="C74" s="378" t="s">
        <v>1473</v>
      </c>
      <c r="D74" s="740" t="str">
        <f>B74&amp;" - "&amp;C74</f>
        <v>31100201 - LOAN TO FOREIGN GOVERNMENTS</v>
      </c>
      <c r="E74" s="551"/>
      <c r="F74" s="552">
        <v>0</v>
      </c>
      <c r="G74" s="552"/>
    </row>
    <row r="75" spans="2:7" hidden="1" x14ac:dyDescent="0.2">
      <c r="B75" s="811">
        <v>31100202</v>
      </c>
      <c r="C75" s="378" t="s">
        <v>1474</v>
      </c>
      <c r="D75" s="740" t="str">
        <f>B75&amp;" - "&amp;C75</f>
        <v>31100202 - LOAN TO FOREIGN/INTERNATIONAL ORGANIZATIONS</v>
      </c>
      <c r="E75" s="551"/>
      <c r="F75" s="552">
        <v>0</v>
      </c>
      <c r="G75" s="552"/>
    </row>
    <row r="76" spans="2:7" hidden="1" x14ac:dyDescent="0.2">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t="15" hidden="1" x14ac:dyDescent="0.25">
      <c r="B78" s="818">
        <v>32010100</v>
      </c>
      <c r="C78" s="374" t="s">
        <v>110</v>
      </c>
      <c r="D78" s="742"/>
      <c r="E78" s="548"/>
      <c r="F78" s="549"/>
      <c r="G78" s="549"/>
    </row>
    <row r="79" spans="2:7" hidden="1" x14ac:dyDescent="0.2">
      <c r="B79" s="811">
        <v>32010101</v>
      </c>
      <c r="C79" s="378" t="s">
        <v>1477</v>
      </c>
      <c r="D79" s="740" t="str">
        <f>B79&amp;" - "&amp;C79</f>
        <v>32010101 - LAND &amp; BUILDINGS - ADMINISTRATIVE</v>
      </c>
      <c r="E79" s="551"/>
      <c r="F79" s="552">
        <v>0</v>
      </c>
      <c r="G79" s="552"/>
    </row>
    <row r="80" spans="2:7" hidden="1" x14ac:dyDescent="0.2">
      <c r="B80" s="811">
        <v>32010102</v>
      </c>
      <c r="C80" s="378" t="s">
        <v>1478</v>
      </c>
      <c r="D80" s="740" t="str">
        <f>B80&amp;" - "&amp;C80</f>
        <v>32010102 - LAND &amp; BUILDINGS - RESIDENTIAL</v>
      </c>
      <c r="E80" s="551"/>
      <c r="F80" s="552">
        <v>0</v>
      </c>
      <c r="G80" s="552"/>
    </row>
    <row r="81" spans="2:7" hidden="1" x14ac:dyDescent="0.2">
      <c r="B81" s="811">
        <v>32010103</v>
      </c>
      <c r="C81" s="378" t="s">
        <v>1479</v>
      </c>
      <c r="D81" s="740" t="str">
        <f>B81&amp;" - "&amp;C81</f>
        <v>32010103 - SILOS</v>
      </c>
      <c r="E81" s="551"/>
      <c r="F81" s="552">
        <v>0</v>
      </c>
      <c r="G81" s="552"/>
    </row>
    <row r="82" spans="2:7" hidden="1" x14ac:dyDescent="0.2">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ht="15" hidden="1" x14ac:dyDescent="0.25">
      <c r="B84" s="818">
        <v>32010200</v>
      </c>
      <c r="C84" s="374" t="s">
        <v>112</v>
      </c>
      <c r="D84" s="742"/>
      <c r="E84" s="548"/>
      <c r="F84" s="549"/>
      <c r="G84" s="549"/>
    </row>
    <row r="85" spans="2:7" hidden="1" x14ac:dyDescent="0.2">
      <c r="B85" s="811">
        <v>32010201</v>
      </c>
      <c r="C85" s="378" t="s">
        <v>1482</v>
      </c>
      <c r="D85" s="740" t="str">
        <f t="shared" ref="D85:D99" si="12">B85&amp;" - "&amp;C85</f>
        <v>32010201 - RAILS</v>
      </c>
      <c r="E85" s="551"/>
      <c r="F85" s="552">
        <v>0</v>
      </c>
      <c r="G85" s="552"/>
    </row>
    <row r="86" spans="2:7" hidden="1" x14ac:dyDescent="0.2">
      <c r="B86" s="811">
        <v>32010202</v>
      </c>
      <c r="C86" s="378" t="s">
        <v>1483</v>
      </c>
      <c r="D86" s="740" t="str">
        <f t="shared" si="12"/>
        <v>32010202 - ROADS &amp; BRIDGES</v>
      </c>
      <c r="E86" s="551"/>
      <c r="F86" s="552">
        <v>0</v>
      </c>
      <c r="G86" s="552"/>
    </row>
    <row r="87" spans="2:7" hidden="1" x14ac:dyDescent="0.2">
      <c r="B87" s="811">
        <v>32010203</v>
      </c>
      <c r="C87" s="378" t="s">
        <v>1484</v>
      </c>
      <c r="D87" s="740" t="str">
        <f t="shared" si="12"/>
        <v>32010203 - AIRPORTS</v>
      </c>
      <c r="E87" s="551"/>
      <c r="F87" s="552">
        <v>0</v>
      </c>
      <c r="G87" s="552"/>
    </row>
    <row r="88" spans="2:7" hidden="1" x14ac:dyDescent="0.2">
      <c r="B88" s="811">
        <v>32010204</v>
      </c>
      <c r="C88" s="378" t="s">
        <v>1485</v>
      </c>
      <c r="D88" s="740" t="str">
        <f t="shared" si="12"/>
        <v>32010204 - HARBOURS/ SEA PORTS/JETTIES</v>
      </c>
      <c r="E88" s="551"/>
      <c r="F88" s="552">
        <v>0</v>
      </c>
      <c r="G88" s="552"/>
    </row>
    <row r="89" spans="2:7" hidden="1" x14ac:dyDescent="0.2">
      <c r="B89" s="811">
        <v>32010205</v>
      </c>
      <c r="C89" s="378" t="s">
        <v>1486</v>
      </c>
      <c r="D89" s="740" t="str">
        <f t="shared" si="12"/>
        <v>32010205 - ZOOS, PARKS &amp; RESERVES</v>
      </c>
      <c r="E89" s="551"/>
      <c r="F89" s="552">
        <v>0</v>
      </c>
      <c r="G89" s="552"/>
    </row>
    <row r="90" spans="2:7" hidden="1" x14ac:dyDescent="0.2">
      <c r="B90" s="811">
        <v>32010206</v>
      </c>
      <c r="C90" s="378" t="s">
        <v>1487</v>
      </c>
      <c r="D90" s="740" t="str">
        <f t="shared" si="12"/>
        <v>32010206 - SECURITY INSTALLATIONS/ EQUIPMENT</v>
      </c>
      <c r="E90" s="551"/>
      <c r="F90" s="552">
        <v>0</v>
      </c>
      <c r="G90" s="552"/>
    </row>
    <row r="91" spans="2:7" hidden="1" x14ac:dyDescent="0.2">
      <c r="B91" s="811">
        <v>32010207</v>
      </c>
      <c r="C91" s="378" t="s">
        <v>1488</v>
      </c>
      <c r="D91" s="740" t="str">
        <f t="shared" si="12"/>
        <v>32010207 - ELECTRICITY TRANSMISSION NETWORK</v>
      </c>
      <c r="E91" s="551"/>
      <c r="F91" s="552">
        <v>0</v>
      </c>
      <c r="G91" s="552"/>
    </row>
    <row r="92" spans="2:7" hidden="1" x14ac:dyDescent="0.2">
      <c r="B92" s="811">
        <v>32010208</v>
      </c>
      <c r="C92" s="378" t="s">
        <v>1489</v>
      </c>
      <c r="D92" s="740" t="str">
        <f t="shared" si="12"/>
        <v>32010208 - WATER DISTRIBUTION NETWORK</v>
      </c>
      <c r="E92" s="551"/>
      <c r="F92" s="552">
        <v>0</v>
      </c>
      <c r="G92" s="552"/>
    </row>
    <row r="93" spans="2:7" hidden="1" x14ac:dyDescent="0.2">
      <c r="B93" s="811">
        <v>32010209</v>
      </c>
      <c r="C93" s="378" t="s">
        <v>1490</v>
      </c>
      <c r="D93" s="740" t="str">
        <f t="shared" si="12"/>
        <v>32010209 - SEWAGE/ DRAINAGE NETWORK</v>
      </c>
      <c r="E93" s="551"/>
      <c r="F93" s="552">
        <v>0</v>
      </c>
      <c r="G93" s="552"/>
    </row>
    <row r="94" spans="2:7" hidden="1" x14ac:dyDescent="0.2">
      <c r="B94" s="811">
        <v>32010210</v>
      </c>
      <c r="C94" s="378" t="s">
        <v>1491</v>
      </c>
      <c r="D94" s="740" t="str">
        <f t="shared" si="12"/>
        <v>32010210 - DAMS</v>
      </c>
      <c r="E94" s="551"/>
      <c r="F94" s="552">
        <v>0</v>
      </c>
      <c r="G94" s="552"/>
    </row>
    <row r="95" spans="2:7" hidden="1" x14ac:dyDescent="0.2">
      <c r="B95" s="811">
        <v>32010211</v>
      </c>
      <c r="C95" s="378" t="s">
        <v>1492</v>
      </c>
      <c r="D95" s="740" t="str">
        <f t="shared" si="12"/>
        <v>32010211 - SPECIALISED RESEARCH EQUIPMENT (E.G. SATELLITE)</v>
      </c>
      <c r="E95" s="551"/>
      <c r="F95" s="552">
        <v>0</v>
      </c>
      <c r="G95" s="552"/>
    </row>
    <row r="96" spans="2:7" hidden="1" x14ac:dyDescent="0.2">
      <c r="B96" s="811">
        <v>32010212</v>
      </c>
      <c r="C96" s="378" t="s">
        <v>1493</v>
      </c>
      <c r="D96" s="740" t="str">
        <f t="shared" si="12"/>
        <v>32010212 - MONUMENTS</v>
      </c>
      <c r="E96" s="551"/>
      <c r="F96" s="552">
        <v>0</v>
      </c>
      <c r="G96" s="552"/>
    </row>
    <row r="97" spans="2:7" hidden="1" x14ac:dyDescent="0.2">
      <c r="B97" s="811">
        <v>32010213</v>
      </c>
      <c r="C97" s="378" t="s">
        <v>1494</v>
      </c>
      <c r="D97" s="740" t="str">
        <f t="shared" si="12"/>
        <v>32010213 - HERITAGE ASSETS</v>
      </c>
      <c r="E97" s="551"/>
      <c r="F97" s="552">
        <v>0</v>
      </c>
      <c r="G97" s="552"/>
    </row>
    <row r="98" spans="2:7" hidden="1" x14ac:dyDescent="0.2">
      <c r="B98" s="811">
        <v>32010214</v>
      </c>
      <c r="C98" s="378" t="s">
        <v>1495</v>
      </c>
      <c r="D98" s="740" t="str">
        <f t="shared" si="12"/>
        <v>32010214 - BOREHOLES &amp; OTHER WATER FACILITIES</v>
      </c>
      <c r="E98" s="551"/>
      <c r="F98" s="552">
        <v>0</v>
      </c>
      <c r="G98" s="552"/>
    </row>
    <row r="99" spans="2:7" hidden="1" x14ac:dyDescent="0.2">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t="15" hidden="1" x14ac:dyDescent="0.25">
      <c r="B101" s="818">
        <v>32010300</v>
      </c>
      <c r="C101" s="374" t="s">
        <v>114</v>
      </c>
      <c r="D101" s="742"/>
      <c r="E101" s="548"/>
      <c r="F101" s="549"/>
      <c r="G101" s="549"/>
    </row>
    <row r="102" spans="2:7" hidden="1" x14ac:dyDescent="0.2">
      <c r="B102" s="811">
        <v>32010301</v>
      </c>
      <c r="C102" s="378" t="s">
        <v>1498</v>
      </c>
      <c r="D102" s="740" t="str">
        <f>B102&amp;" - "&amp;C102</f>
        <v>32010301 - EARTH MOVING EQUIPMENT - BULL DOZERS ETC.</v>
      </c>
      <c r="E102" s="551"/>
      <c r="F102" s="552">
        <v>0</v>
      </c>
      <c r="G102" s="552"/>
    </row>
    <row r="103" spans="2:7" hidden="1" x14ac:dyDescent="0.2">
      <c r="B103" s="811">
        <v>32010302</v>
      </c>
      <c r="C103" s="378" t="s">
        <v>1499</v>
      </c>
      <c r="D103" s="740" t="str">
        <f>B103&amp;" - "&amp;C103</f>
        <v>32010302 - INDUSTRIAL EQUIPMENT</v>
      </c>
      <c r="E103" s="551"/>
      <c r="F103" s="552">
        <v>0</v>
      </c>
      <c r="G103" s="552"/>
    </row>
    <row r="104" spans="2:7" hidden="1" x14ac:dyDescent="0.2">
      <c r="B104" s="811">
        <v>32010303</v>
      </c>
      <c r="C104" s="378" t="s">
        <v>1500</v>
      </c>
      <c r="D104" s="740" t="str">
        <f>B104&amp;" - "&amp;C104</f>
        <v>32010303 - NAVIGATIONAL EQUIPMENT</v>
      </c>
      <c r="E104" s="551"/>
      <c r="F104" s="552">
        <v>0</v>
      </c>
      <c r="G104" s="552"/>
    </row>
    <row r="105" spans="2:7" hidden="1" x14ac:dyDescent="0.2">
      <c r="B105" s="811">
        <v>32010304</v>
      </c>
      <c r="C105" s="378" t="s">
        <v>1501</v>
      </c>
      <c r="D105" s="740" t="str">
        <f>B105&amp;" - "&amp;C105</f>
        <v>32010304 - POWER PLANTS</v>
      </c>
      <c r="E105" s="551"/>
      <c r="F105" s="552">
        <v>0</v>
      </c>
      <c r="G105" s="552"/>
    </row>
    <row r="106" spans="2:7" hidden="1" x14ac:dyDescent="0.2">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t="15" hidden="1" x14ac:dyDescent="0.25">
      <c r="B108" s="818">
        <v>32010400</v>
      </c>
      <c r="C108" s="374" t="s">
        <v>116</v>
      </c>
      <c r="D108" s="742"/>
      <c r="E108" s="548"/>
      <c r="F108" s="549"/>
      <c r="G108" s="549"/>
    </row>
    <row r="109" spans="2:7" hidden="1" x14ac:dyDescent="0.2">
      <c r="B109" s="811">
        <v>32010401</v>
      </c>
      <c r="C109" s="378" t="s">
        <v>1504</v>
      </c>
      <c r="D109" s="740" t="str">
        <f t="shared" ref="D109:D116" si="15">B109&amp;" - "&amp;C109</f>
        <v>32010401 - SHIPS</v>
      </c>
      <c r="E109" s="551"/>
      <c r="F109" s="552">
        <v>0</v>
      </c>
      <c r="G109" s="552"/>
    </row>
    <row r="110" spans="2:7" hidden="1" x14ac:dyDescent="0.2">
      <c r="B110" s="811">
        <v>32010402</v>
      </c>
      <c r="C110" s="378" t="s">
        <v>1505</v>
      </c>
      <c r="D110" s="740" t="str">
        <f t="shared" si="15"/>
        <v>32010402 - AIR CRAFTS</v>
      </c>
      <c r="E110" s="551"/>
      <c r="F110" s="552">
        <v>0</v>
      </c>
      <c r="G110" s="552"/>
    </row>
    <row r="111" spans="2:7" hidden="1" x14ac:dyDescent="0.2">
      <c r="B111" s="811">
        <v>32010403</v>
      </c>
      <c r="C111" s="378" t="s">
        <v>1506</v>
      </c>
      <c r="D111" s="740" t="str">
        <f t="shared" si="15"/>
        <v>32010403 - TRAINS</v>
      </c>
      <c r="E111" s="551"/>
      <c r="F111" s="552">
        <v>0</v>
      </c>
      <c r="G111" s="552"/>
    </row>
    <row r="112" spans="2:7" hidden="1" x14ac:dyDescent="0.2">
      <c r="B112" s="811">
        <v>32010404</v>
      </c>
      <c r="C112" s="378" t="s">
        <v>1507</v>
      </c>
      <c r="D112" s="740" t="str">
        <f t="shared" si="15"/>
        <v>32010404 - BOATS</v>
      </c>
      <c r="E112" s="551"/>
      <c r="F112" s="552">
        <v>0</v>
      </c>
      <c r="G112" s="552"/>
    </row>
    <row r="113" spans="2:7" hidden="1" x14ac:dyDescent="0.2">
      <c r="B113" s="811">
        <v>32010405</v>
      </c>
      <c r="C113" s="378" t="s">
        <v>1508</v>
      </c>
      <c r="D113" s="740" t="str">
        <f t="shared" si="15"/>
        <v>32010405 - MOTOR VEHICLES</v>
      </c>
      <c r="E113" s="551"/>
      <c r="F113" s="552">
        <v>0</v>
      </c>
      <c r="G113" s="552"/>
    </row>
    <row r="114" spans="2:7" hidden="1" x14ac:dyDescent="0.2">
      <c r="B114" s="811">
        <v>32010406</v>
      </c>
      <c r="C114" s="378" t="s">
        <v>1509</v>
      </c>
      <c r="D114" s="740" t="str">
        <f t="shared" si="15"/>
        <v>32010406 - TRICYCLE</v>
      </c>
      <c r="E114" s="551"/>
      <c r="F114" s="552">
        <v>0</v>
      </c>
      <c r="G114" s="552"/>
    </row>
    <row r="115" spans="2:7" hidden="1" x14ac:dyDescent="0.2">
      <c r="B115" s="811">
        <v>32010407</v>
      </c>
      <c r="C115" s="378" t="s">
        <v>1510</v>
      </c>
      <c r="D115" s="740" t="str">
        <f t="shared" si="15"/>
        <v>32010407 - MOTOR CYCLES</v>
      </c>
      <c r="E115" s="551"/>
      <c r="F115" s="552">
        <v>0</v>
      </c>
      <c r="G115" s="552"/>
    </row>
    <row r="116" spans="2:7" hidden="1" x14ac:dyDescent="0.2">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t="15" hidden="1" x14ac:dyDescent="0.25">
      <c r="B118" s="818">
        <v>32010500</v>
      </c>
      <c r="C118" s="374" t="s">
        <v>118</v>
      </c>
      <c r="D118" s="742"/>
      <c r="E118" s="548"/>
      <c r="F118" s="549"/>
      <c r="G118" s="549"/>
    </row>
    <row r="119" spans="2:7" hidden="1" x14ac:dyDescent="0.2">
      <c r="B119" s="811">
        <v>32010501</v>
      </c>
      <c r="C119" s="378" t="s">
        <v>1513</v>
      </c>
      <c r="D119" s="740" t="str">
        <f t="shared" ref="D119:D127" si="17">B119&amp;" - "&amp;C119</f>
        <v>32010501 - COMPUTERS/NETWORKING EQUIPMENT</v>
      </c>
      <c r="E119" s="551"/>
      <c r="F119" s="552">
        <v>0</v>
      </c>
      <c r="G119" s="552"/>
    </row>
    <row r="120" spans="2:7" hidden="1" x14ac:dyDescent="0.2">
      <c r="B120" s="811">
        <v>32010502</v>
      </c>
      <c r="C120" s="378" t="s">
        <v>1514</v>
      </c>
      <c r="D120" s="740" t="str">
        <f t="shared" si="17"/>
        <v>32010502 - PRINTERS</v>
      </c>
      <c r="E120" s="551"/>
      <c r="F120" s="552">
        <v>0</v>
      </c>
      <c r="G120" s="552"/>
    </row>
    <row r="121" spans="2:7" hidden="1" x14ac:dyDescent="0.2">
      <c r="B121" s="811">
        <v>32010503</v>
      </c>
      <c r="C121" s="378" t="s">
        <v>1515</v>
      </c>
      <c r="D121" s="740" t="str">
        <f t="shared" si="17"/>
        <v>32010503 - SCANNERS</v>
      </c>
      <c r="E121" s="551"/>
      <c r="F121" s="552">
        <v>0</v>
      </c>
      <c r="G121" s="552"/>
    </row>
    <row r="122" spans="2:7" hidden="1" x14ac:dyDescent="0.2">
      <c r="B122" s="811">
        <v>32010504</v>
      </c>
      <c r="C122" s="378" t="s">
        <v>1516</v>
      </c>
      <c r="D122" s="740" t="str">
        <f t="shared" si="17"/>
        <v>32010504 - FAX MACHINE</v>
      </c>
      <c r="E122" s="551"/>
      <c r="F122" s="552">
        <v>0</v>
      </c>
      <c r="G122" s="552"/>
    </row>
    <row r="123" spans="2:7" hidden="1" x14ac:dyDescent="0.2">
      <c r="B123" s="811">
        <v>32010505</v>
      </c>
      <c r="C123" s="378" t="s">
        <v>1517</v>
      </c>
      <c r="D123" s="740" t="str">
        <f t="shared" si="17"/>
        <v>32010505 - PHOTOCOPIERS</v>
      </c>
      <c r="E123" s="551"/>
      <c r="F123" s="552">
        <v>0</v>
      </c>
      <c r="G123" s="552"/>
    </row>
    <row r="124" spans="2:7" hidden="1" x14ac:dyDescent="0.2">
      <c r="B124" s="811">
        <v>32010506</v>
      </c>
      <c r="C124" s="378" t="s">
        <v>1518</v>
      </c>
      <c r="D124" s="740" t="str">
        <f t="shared" si="17"/>
        <v>32010506 - TYPE-WRITERS</v>
      </c>
      <c r="E124" s="551"/>
      <c r="F124" s="552">
        <v>0</v>
      </c>
      <c r="G124" s="552"/>
    </row>
    <row r="125" spans="2:7" hidden="1" x14ac:dyDescent="0.2">
      <c r="B125" s="811">
        <v>32010507</v>
      </c>
      <c r="C125" s="378" t="s">
        <v>1519</v>
      </c>
      <c r="D125" s="740" t="str">
        <f t="shared" si="17"/>
        <v>32010507 - SHREDDING MACHINES</v>
      </c>
      <c r="E125" s="551"/>
      <c r="F125" s="552">
        <v>0</v>
      </c>
      <c r="G125" s="552"/>
    </row>
    <row r="126" spans="2:7" hidden="1" x14ac:dyDescent="0.2">
      <c r="B126" s="811">
        <v>32010508</v>
      </c>
      <c r="C126" s="378" t="s">
        <v>1520</v>
      </c>
      <c r="D126" s="740" t="str">
        <f t="shared" si="17"/>
        <v>32010508 - PROJECTORS</v>
      </c>
      <c r="E126" s="551"/>
      <c r="F126" s="552">
        <v>0</v>
      </c>
      <c r="G126" s="552"/>
    </row>
    <row r="127" spans="2:7" hidden="1" x14ac:dyDescent="0.2">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t="15" hidden="1" x14ac:dyDescent="0.25">
      <c r="B129" s="818">
        <v>32010600</v>
      </c>
      <c r="C129" s="374" t="s">
        <v>120</v>
      </c>
      <c r="D129" s="742"/>
      <c r="E129" s="548"/>
      <c r="F129" s="549"/>
      <c r="G129" s="549"/>
    </row>
    <row r="130" spans="2:7" hidden="1" x14ac:dyDescent="0.2">
      <c r="B130" s="811">
        <v>32010601</v>
      </c>
      <c r="C130" s="378" t="s">
        <v>1523</v>
      </c>
      <c r="D130" s="740" t="str">
        <f t="shared" ref="D130:D139" si="19">B130&amp;" - "&amp;C130</f>
        <v>32010601 - CHAIRS</v>
      </c>
      <c r="E130" s="551"/>
      <c r="F130" s="552">
        <v>0</v>
      </c>
      <c r="G130" s="552"/>
    </row>
    <row r="131" spans="2:7" hidden="1" x14ac:dyDescent="0.2">
      <c r="B131" s="811">
        <v>32010602</v>
      </c>
      <c r="C131" s="378" t="s">
        <v>1524</v>
      </c>
      <c r="D131" s="740" t="str">
        <f t="shared" si="19"/>
        <v>32010602 - TABLES</v>
      </c>
      <c r="E131" s="551"/>
      <c r="F131" s="552">
        <v>0</v>
      </c>
      <c r="G131" s="552"/>
    </row>
    <row r="132" spans="2:7" hidden="1" x14ac:dyDescent="0.2">
      <c r="B132" s="811">
        <v>32010603</v>
      </c>
      <c r="C132" s="378" t="s">
        <v>1525</v>
      </c>
      <c r="D132" s="740" t="str">
        <f t="shared" si="19"/>
        <v>32010603 - SAFES/FILE CABINETS/ CUPBOARDS</v>
      </c>
      <c r="E132" s="551"/>
      <c r="F132" s="552">
        <v>0</v>
      </c>
      <c r="G132" s="552"/>
    </row>
    <row r="133" spans="2:7" hidden="1" x14ac:dyDescent="0.2">
      <c r="B133" s="811">
        <v>32010604</v>
      </c>
      <c r="C133" s="378" t="s">
        <v>1526</v>
      </c>
      <c r="D133" s="740" t="str">
        <f t="shared" si="19"/>
        <v>32010604 - TELEVISION SETS</v>
      </c>
      <c r="E133" s="551"/>
      <c r="F133" s="552">
        <v>0</v>
      </c>
      <c r="G133" s="552"/>
    </row>
    <row r="134" spans="2:7" hidden="1" x14ac:dyDescent="0.2">
      <c r="B134" s="811">
        <v>32010605</v>
      </c>
      <c r="C134" s="378" t="s">
        <v>1527</v>
      </c>
      <c r="D134" s="740" t="str">
        <f t="shared" si="19"/>
        <v>32010605 - RADIO SETS</v>
      </c>
      <c r="E134" s="551"/>
      <c r="F134" s="552">
        <v>0</v>
      </c>
      <c r="G134" s="552"/>
    </row>
    <row r="135" spans="2:7" hidden="1" x14ac:dyDescent="0.2">
      <c r="B135" s="811">
        <v>32010606</v>
      </c>
      <c r="C135" s="378" t="s">
        <v>1528</v>
      </c>
      <c r="D135" s="740" t="str">
        <f t="shared" si="19"/>
        <v>32010606 - AIR -CONDITIONER</v>
      </c>
      <c r="E135" s="551"/>
      <c r="F135" s="552">
        <v>0</v>
      </c>
      <c r="G135" s="552"/>
    </row>
    <row r="136" spans="2:7" hidden="1" x14ac:dyDescent="0.2">
      <c r="B136" s="811">
        <v>32010607</v>
      </c>
      <c r="C136" s="378" t="s">
        <v>1529</v>
      </c>
      <c r="D136" s="740" t="str">
        <f t="shared" si="19"/>
        <v>32010607 - STOOLS</v>
      </c>
      <c r="E136" s="551"/>
      <c r="F136" s="552">
        <v>0</v>
      </c>
      <c r="G136" s="552"/>
    </row>
    <row r="137" spans="2:7" hidden="1" x14ac:dyDescent="0.2">
      <c r="B137" s="811">
        <v>32010608</v>
      </c>
      <c r="C137" s="378" t="s">
        <v>1530</v>
      </c>
      <c r="D137" s="740" t="str">
        <f t="shared" si="19"/>
        <v>32010608 - SHELVES</v>
      </c>
      <c r="E137" s="551"/>
      <c r="F137" s="552">
        <v>0</v>
      </c>
      <c r="G137" s="552"/>
    </row>
    <row r="138" spans="2:7" hidden="1" x14ac:dyDescent="0.2">
      <c r="B138" s="811">
        <v>32010609</v>
      </c>
      <c r="C138" s="378" t="s">
        <v>1531</v>
      </c>
      <c r="D138" s="740" t="str">
        <f t="shared" si="19"/>
        <v>32010609 - CEILING FANS</v>
      </c>
      <c r="E138" s="551"/>
      <c r="F138" s="552">
        <v>0</v>
      </c>
      <c r="G138" s="552"/>
    </row>
    <row r="139" spans="2:7" hidden="1" x14ac:dyDescent="0.2">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t="15" hidden="1" x14ac:dyDescent="0.25">
      <c r="B141" s="818">
        <v>32010700</v>
      </c>
      <c r="C141" s="374" t="s">
        <v>122</v>
      </c>
      <c r="D141" s="742"/>
      <c r="E141" s="548"/>
      <c r="F141" s="549"/>
      <c r="G141" s="549"/>
    </row>
    <row r="142" spans="2:7" hidden="1" x14ac:dyDescent="0.2">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 hidden="1" x14ac:dyDescent="0.25">
      <c r="B144" s="818">
        <v>32010800</v>
      </c>
      <c r="C144" s="374" t="s">
        <v>124</v>
      </c>
      <c r="D144" s="742"/>
      <c r="E144" s="548"/>
      <c r="F144" s="549"/>
      <c r="G144" s="549"/>
    </row>
    <row r="145" spans="2:7" hidden="1" x14ac:dyDescent="0.2">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 hidden="1" x14ac:dyDescent="0.25">
      <c r="B147" s="818">
        <v>32010900</v>
      </c>
      <c r="C147" s="374" t="s">
        <v>126</v>
      </c>
      <c r="D147" s="742"/>
      <c r="E147" s="548"/>
      <c r="F147" s="549"/>
      <c r="G147" s="549"/>
    </row>
    <row r="148" spans="2:7" hidden="1" x14ac:dyDescent="0.2">
      <c r="B148" s="811">
        <v>32010901</v>
      </c>
      <c r="C148" s="378" t="s">
        <v>1538</v>
      </c>
      <c r="D148" s="740" t="str">
        <f>B148&amp;" - "&amp;C148</f>
        <v>32010901 - MILITARY EQUIPMENT</v>
      </c>
      <c r="E148" s="551"/>
      <c r="F148" s="552">
        <v>0</v>
      </c>
      <c r="G148" s="552"/>
    </row>
    <row r="149" spans="2:7" hidden="1" x14ac:dyDescent="0.2">
      <c r="B149" s="811">
        <v>32010902</v>
      </c>
      <c r="C149" s="378" t="s">
        <v>1539</v>
      </c>
      <c r="D149" s="740" t="str">
        <f>B149&amp;" - "&amp;C149</f>
        <v>32010902 - POLICE/PARA-MILITARY EQUIPMENT</v>
      </c>
      <c r="E149" s="551"/>
      <c r="F149" s="552">
        <v>0</v>
      </c>
      <c r="G149" s="552"/>
    </row>
    <row r="150" spans="2:7" hidden="1" x14ac:dyDescent="0.2">
      <c r="B150" s="811">
        <v>32010903</v>
      </c>
      <c r="C150" s="378" t="s">
        <v>1540</v>
      </c>
      <c r="D150" s="740" t="str">
        <f>B150&amp;" - "&amp;C150</f>
        <v>32010903 - BIOLOGICAL ASSETS</v>
      </c>
      <c r="E150" s="551"/>
      <c r="F150" s="552">
        <v>0</v>
      </c>
      <c r="G150" s="552"/>
    </row>
    <row r="151" spans="2:7" hidden="1" x14ac:dyDescent="0.2">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 hidden="1" x14ac:dyDescent="0.25">
      <c r="B153" s="818">
        <v>32011000</v>
      </c>
      <c r="C153" s="374" t="s">
        <v>128</v>
      </c>
      <c r="D153" s="742"/>
      <c r="E153" s="548"/>
      <c r="F153" s="549"/>
      <c r="G153" s="549"/>
    </row>
    <row r="154" spans="2:7" hidden="1" x14ac:dyDescent="0.2">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 hidden="1" x14ac:dyDescent="0.25">
      <c r="B156" s="818">
        <v>32020100</v>
      </c>
      <c r="C156" s="374" t="s">
        <v>130</v>
      </c>
      <c r="D156" s="742"/>
      <c r="E156" s="548"/>
      <c r="F156" s="549"/>
      <c r="G156" s="549"/>
    </row>
    <row r="157" spans="2:7" hidden="1" x14ac:dyDescent="0.2">
      <c r="B157" s="811">
        <v>32020101</v>
      </c>
      <c r="C157" s="378" t="s">
        <v>1544</v>
      </c>
      <c r="D157" s="740" t="str">
        <f>B157&amp;" - "&amp;C157</f>
        <v>32020101 - LAND &amp; BUILDINGS-OFFICE</v>
      </c>
      <c r="E157" s="551"/>
      <c r="F157" s="552">
        <v>0</v>
      </c>
      <c r="G157" s="552"/>
    </row>
    <row r="158" spans="2:7" hidden="1" x14ac:dyDescent="0.2">
      <c r="B158" s="811">
        <v>32020102</v>
      </c>
      <c r="C158" s="378" t="s">
        <v>1545</v>
      </c>
      <c r="D158" s="740" t="str">
        <f>B158&amp;" - "&amp;C158</f>
        <v>32020102 - LAND &amp; BUILDINGS-RESIDENTIAL</v>
      </c>
      <c r="E158" s="551"/>
      <c r="F158" s="552">
        <v>0</v>
      </c>
      <c r="G158" s="552"/>
    </row>
    <row r="159" spans="2:7" hidden="1" x14ac:dyDescent="0.2">
      <c r="B159" s="811">
        <v>32020103</v>
      </c>
      <c r="C159" s="378" t="s">
        <v>1479</v>
      </c>
      <c r="D159" s="740" t="str">
        <f>B159&amp;" - "&amp;C159</f>
        <v>32020103 - SILOS</v>
      </c>
      <c r="E159" s="551"/>
      <c r="F159" s="552">
        <v>0</v>
      </c>
      <c r="G159" s="552"/>
    </row>
    <row r="160" spans="2:7" hidden="1" x14ac:dyDescent="0.2">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 x14ac:dyDescent="0.25">
      <c r="B162" s="818">
        <v>32030100</v>
      </c>
      <c r="C162" s="374" t="s">
        <v>132</v>
      </c>
      <c r="D162" s="742"/>
      <c r="E162" s="548"/>
      <c r="F162" s="549"/>
      <c r="G162" s="549"/>
    </row>
    <row r="163" spans="2:7" hidden="1" x14ac:dyDescent="0.2">
      <c r="B163" s="811">
        <v>32030101</v>
      </c>
      <c r="C163" s="378" t="s">
        <v>1547</v>
      </c>
      <c r="D163" s="740" t="str">
        <f t="shared" ref="D163:D169" si="26">B163&amp;" - "&amp;C163</f>
        <v>32030101 - GOODWILL (ACQUIRED)</v>
      </c>
      <c r="E163" s="551"/>
      <c r="F163" s="552">
        <v>0</v>
      </c>
      <c r="G163" s="552"/>
    </row>
    <row r="164" spans="2:7" hidden="1" x14ac:dyDescent="0.2">
      <c r="B164" s="811">
        <v>32030102</v>
      </c>
      <c r="C164" s="378" t="s">
        <v>1548</v>
      </c>
      <c r="D164" s="740" t="str">
        <f t="shared" si="26"/>
        <v>32030102 - PATENT RIGHT</v>
      </c>
      <c r="E164" s="551"/>
      <c r="F164" s="552">
        <v>0</v>
      </c>
      <c r="G164" s="552"/>
    </row>
    <row r="165" spans="2:7" hidden="1" x14ac:dyDescent="0.2">
      <c r="B165" s="811">
        <v>32030103</v>
      </c>
      <c r="C165" s="378" t="s">
        <v>1549</v>
      </c>
      <c r="D165" s="740" t="str">
        <f t="shared" si="26"/>
        <v>32030103 - COPYRIGHT</v>
      </c>
      <c r="E165" s="551"/>
      <c r="F165" s="552">
        <v>0</v>
      </c>
      <c r="G165" s="552"/>
    </row>
    <row r="166" spans="2:7" hidden="1" x14ac:dyDescent="0.2">
      <c r="B166" s="811">
        <v>32030104</v>
      </c>
      <c r="C166" s="378" t="s">
        <v>1550</v>
      </c>
      <c r="D166" s="740" t="str">
        <f t="shared" si="26"/>
        <v>32030104 - TRADE MARK</v>
      </c>
      <c r="E166" s="551"/>
      <c r="F166" s="552">
        <v>0</v>
      </c>
      <c r="G166" s="552"/>
    </row>
    <row r="167" spans="2:7" hidden="1" x14ac:dyDescent="0.2">
      <c r="B167" s="811">
        <v>32030105</v>
      </c>
      <c r="C167" s="378" t="s">
        <v>1551</v>
      </c>
      <c r="D167" s="740" t="str">
        <f t="shared" si="26"/>
        <v>32030105 - FRANCHISE</v>
      </c>
      <c r="E167" s="551"/>
      <c r="F167" s="552">
        <v>0</v>
      </c>
      <c r="G167" s="552"/>
    </row>
    <row r="168" spans="2:7" ht="15" thickBot="1" x14ac:dyDescent="0.25">
      <c r="B168" s="811">
        <v>32030109</v>
      </c>
      <c r="C168" s="378" t="s">
        <v>1552</v>
      </c>
      <c r="D168" s="740" t="str">
        <f t="shared" si="26"/>
        <v>32030109 - RESEARCH &amp; DEVELOPMENT</v>
      </c>
      <c r="E168" s="551">
        <v>34720110</v>
      </c>
      <c r="F168" s="552">
        <v>0</v>
      </c>
      <c r="G168" s="552"/>
    </row>
    <row r="169" spans="2:7" ht="15" hidden="1" thickBot="1" x14ac:dyDescent="0.25">
      <c r="B169" s="813">
        <v>32030110</v>
      </c>
      <c r="C169" s="383" t="s">
        <v>1553</v>
      </c>
      <c r="D169" s="740" t="str">
        <f t="shared" si="26"/>
        <v>32030110 - BROADCAST RIGHTS</v>
      </c>
      <c r="E169" s="551"/>
      <c r="F169" s="552">
        <v>0</v>
      </c>
      <c r="G169" s="552"/>
    </row>
    <row r="170" spans="2:7" ht="15.75" thickBot="1" x14ac:dyDescent="0.3">
      <c r="B170" s="815"/>
      <c r="C170" s="385" t="s">
        <v>1554</v>
      </c>
      <c r="D170" s="741"/>
      <c r="E170" s="559">
        <f>SUM(E163:E169)</f>
        <v>34720110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205652110</v>
      </c>
      <c r="F171" s="572">
        <f t="shared" si="27"/>
        <v>45000000</v>
      </c>
      <c r="G171" s="572">
        <f t="shared" ref="G171" si="28">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938</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t="15.75" thickBot="1" x14ac:dyDescent="0.3">
      <c r="B71" s="811">
        <v>31100104</v>
      </c>
      <c r="C71" s="378" t="s">
        <v>1471</v>
      </c>
      <c r="D71" s="752" t="str">
        <f>B71&amp;" - "&amp;C71</f>
        <v>31100104 - LOAN TO PRIVATE COMPANIES</v>
      </c>
      <c r="E71" s="622">
        <v>10000000</v>
      </c>
      <c r="F71" s="623">
        <v>10000000</v>
      </c>
      <c r="G71" s="623">
        <v>10000000</v>
      </c>
    </row>
    <row r="72" spans="2:7" ht="15.75" thickBot="1" x14ac:dyDescent="0.3">
      <c r="B72" s="815"/>
      <c r="C72" s="385" t="s">
        <v>1472</v>
      </c>
      <c r="D72" s="753">
        <f t="shared" ref="D72" si="9">SUM(D68:D71)</f>
        <v>0</v>
      </c>
      <c r="E72" s="630">
        <f>SUM(E68:E71)</f>
        <v>10000000</v>
      </c>
      <c r="F72" s="630">
        <f>SUM(F68:F71)</f>
        <v>10000000</v>
      </c>
      <c r="G72" s="630">
        <f>SUM(G68:G71)</f>
        <v>10000000</v>
      </c>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hidden="1"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idden="1" x14ac:dyDescent="0.25">
      <c r="B98" s="811">
        <v>32010214</v>
      </c>
      <c r="C98" s="378" t="s">
        <v>1495</v>
      </c>
      <c r="D98" s="752" t="str">
        <f t="shared" si="12"/>
        <v>32010214 - BOREHOLES &amp; OTHER WATER FACILITIES</v>
      </c>
      <c r="E98" s="622"/>
      <c r="F98" s="623">
        <v>0</v>
      </c>
      <c r="G98" s="623"/>
    </row>
    <row r="99" spans="2:7" hidden="1" x14ac:dyDescent="0.25">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x14ac:dyDescent="0.25">
      <c r="B101" s="818">
        <v>32010300</v>
      </c>
      <c r="C101" s="374" t="s">
        <v>114</v>
      </c>
      <c r="D101" s="754"/>
      <c r="E101" s="618"/>
      <c r="F101" s="619"/>
      <c r="G101" s="619"/>
    </row>
    <row r="102" spans="2:7" ht="15.75" thickBot="1" x14ac:dyDescent="0.3">
      <c r="B102" s="811">
        <v>32010301</v>
      </c>
      <c r="C102" s="378" t="s">
        <v>1498</v>
      </c>
      <c r="D102" s="752" t="str">
        <f>B102&amp;" - "&amp;C102</f>
        <v>32010301 - EARTH MOVING EQUIPMENT - BULL DOZERS ETC.</v>
      </c>
      <c r="E102" s="622"/>
      <c r="F102" s="623">
        <v>28825000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thickBot="1" x14ac:dyDescent="0.3">
      <c r="B107" s="815"/>
      <c r="C107" s="385" t="s">
        <v>1503</v>
      </c>
      <c r="D107" s="753">
        <f t="shared" ref="D107" si="14">SUM(D102:D106)</f>
        <v>0</v>
      </c>
      <c r="E107" s="630">
        <f>SUM(E102:E106)</f>
        <v>0</v>
      </c>
      <c r="F107" s="630">
        <f>SUM(F102:F106)</f>
        <v>28825000</v>
      </c>
      <c r="G107" s="630">
        <f>SUM(G102:G106)</f>
        <v>0</v>
      </c>
    </row>
    <row r="108" spans="2:7" hidden="1"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hidden="1" x14ac:dyDescent="0.25">
      <c r="B113" s="811">
        <v>32010405</v>
      </c>
      <c r="C113" s="378" t="s">
        <v>1508</v>
      </c>
      <c r="D113" s="752" t="str">
        <f t="shared" si="15"/>
        <v>32010405 - MOTOR VEHICLES</v>
      </c>
      <c r="E113" s="622"/>
      <c r="F113" s="623">
        <v>0</v>
      </c>
      <c r="G113" s="623"/>
    </row>
    <row r="114" spans="2:7" hidden="1" x14ac:dyDescent="0.25">
      <c r="B114" s="811">
        <v>32010406</v>
      </c>
      <c r="C114" s="378" t="s">
        <v>1509</v>
      </c>
      <c r="D114" s="752" t="str">
        <f t="shared" si="15"/>
        <v>32010406 - TRICYCLE</v>
      </c>
      <c r="E114" s="622"/>
      <c r="F114" s="623">
        <v>0</v>
      </c>
      <c r="G114" s="623"/>
    </row>
    <row r="115" spans="2:7" hidden="1" x14ac:dyDescent="0.25">
      <c r="B115" s="811">
        <v>32010407</v>
      </c>
      <c r="C115" s="378" t="s">
        <v>1510</v>
      </c>
      <c r="D115" s="752" t="str">
        <f t="shared" si="15"/>
        <v>32010407 - MOTOR CYCLES</v>
      </c>
      <c r="E115" s="622"/>
      <c r="F115" s="623">
        <v>0</v>
      </c>
      <c r="G115" s="623"/>
    </row>
    <row r="116" spans="2:7" hidden="1" x14ac:dyDescent="0.25">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idden="1" x14ac:dyDescent="0.25">
      <c r="B118" s="818">
        <v>32010500</v>
      </c>
      <c r="C118" s="374" t="s">
        <v>118</v>
      </c>
      <c r="D118" s="754"/>
      <c r="E118" s="618"/>
      <c r="F118" s="619"/>
      <c r="G118" s="619"/>
    </row>
    <row r="119" spans="2:7" hidden="1" x14ac:dyDescent="0.25">
      <c r="B119" s="811">
        <v>32010501</v>
      </c>
      <c r="C119" s="378" t="s">
        <v>1513</v>
      </c>
      <c r="D119" s="752" t="str">
        <f t="shared" ref="D119:D127" si="17">B119&amp;" - "&amp;C119</f>
        <v>32010501 - COMPUTERS/NETWORKING EQUIPMENT</v>
      </c>
      <c r="E119" s="622"/>
      <c r="F119" s="623">
        <v>0</v>
      </c>
      <c r="G119" s="623"/>
    </row>
    <row r="120" spans="2:7" hidden="1" x14ac:dyDescent="0.25">
      <c r="B120" s="811">
        <v>32010502</v>
      </c>
      <c r="C120" s="378" t="s">
        <v>1514</v>
      </c>
      <c r="D120" s="752" t="str">
        <f t="shared" si="17"/>
        <v>32010502 - PRINTERS</v>
      </c>
      <c r="E120" s="622"/>
      <c r="F120" s="623">
        <v>0</v>
      </c>
      <c r="G120" s="623"/>
    </row>
    <row r="121" spans="2:7" hidden="1" x14ac:dyDescent="0.25">
      <c r="B121" s="811">
        <v>32010503</v>
      </c>
      <c r="C121" s="378" t="s">
        <v>1515</v>
      </c>
      <c r="D121" s="752" t="str">
        <f t="shared" si="17"/>
        <v>32010503 - SCANNERS</v>
      </c>
      <c r="E121" s="622"/>
      <c r="F121" s="623">
        <v>0</v>
      </c>
      <c r="G121" s="623"/>
    </row>
    <row r="122" spans="2:7" hidden="1" x14ac:dyDescent="0.25">
      <c r="B122" s="811">
        <v>32010504</v>
      </c>
      <c r="C122" s="378" t="s">
        <v>1516</v>
      </c>
      <c r="D122" s="752" t="str">
        <f t="shared" si="17"/>
        <v>32010504 - FAX MACHINE</v>
      </c>
      <c r="E122" s="622"/>
      <c r="F122" s="623">
        <v>0</v>
      </c>
      <c r="G122" s="623"/>
    </row>
    <row r="123" spans="2:7" hidden="1" x14ac:dyDescent="0.25">
      <c r="B123" s="811">
        <v>32010505</v>
      </c>
      <c r="C123" s="378" t="s">
        <v>1517</v>
      </c>
      <c r="D123" s="752" t="str">
        <f t="shared" si="17"/>
        <v>32010505 - PHOTOCOPIERS</v>
      </c>
      <c r="E123" s="622"/>
      <c r="F123" s="623">
        <v>0</v>
      </c>
      <c r="G123" s="623"/>
    </row>
    <row r="124" spans="2:7" hidden="1" x14ac:dyDescent="0.25">
      <c r="B124" s="811">
        <v>32010506</v>
      </c>
      <c r="C124" s="378" t="s">
        <v>1518</v>
      </c>
      <c r="D124" s="752" t="str">
        <f t="shared" si="17"/>
        <v>32010506 - TYPE-WRITERS</v>
      </c>
      <c r="E124" s="622"/>
      <c r="F124" s="623">
        <v>0</v>
      </c>
      <c r="G124" s="623"/>
    </row>
    <row r="125" spans="2:7" hidden="1" x14ac:dyDescent="0.25">
      <c r="B125" s="811">
        <v>32010507</v>
      </c>
      <c r="C125" s="378" t="s">
        <v>1519</v>
      </c>
      <c r="D125" s="752" t="str">
        <f t="shared" si="17"/>
        <v>32010507 - SHREDDING MACHINES</v>
      </c>
      <c r="E125" s="622"/>
      <c r="F125" s="623">
        <v>0</v>
      </c>
      <c r="G125" s="623"/>
    </row>
    <row r="126" spans="2:7" hidden="1" x14ac:dyDescent="0.25">
      <c r="B126" s="811">
        <v>32010508</v>
      </c>
      <c r="C126" s="378" t="s">
        <v>1520</v>
      </c>
      <c r="D126" s="752" t="str">
        <f t="shared" si="17"/>
        <v>32010508 - PROJECTORS</v>
      </c>
      <c r="E126" s="622"/>
      <c r="F126" s="623">
        <v>0</v>
      </c>
      <c r="G126" s="623"/>
    </row>
    <row r="127" spans="2:7" hidden="1" x14ac:dyDescent="0.25">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idden="1" x14ac:dyDescent="0.25">
      <c r="B129" s="818">
        <v>32010600</v>
      </c>
      <c r="C129" s="374" t="s">
        <v>120</v>
      </c>
      <c r="D129" s="754"/>
      <c r="E129" s="618"/>
      <c r="F129" s="619"/>
      <c r="G129" s="619"/>
    </row>
    <row r="130" spans="2:7" hidden="1" x14ac:dyDescent="0.25">
      <c r="B130" s="811">
        <v>32010601</v>
      </c>
      <c r="C130" s="378" t="s">
        <v>1523</v>
      </c>
      <c r="D130" s="752" t="str">
        <f t="shared" ref="D130:D139" si="19">B130&amp;" - "&amp;C130</f>
        <v>32010601 - CHAIRS</v>
      </c>
      <c r="E130" s="622"/>
      <c r="F130" s="623">
        <v>0</v>
      </c>
      <c r="G130" s="623"/>
    </row>
    <row r="131" spans="2:7" hidden="1" x14ac:dyDescent="0.25">
      <c r="B131" s="811">
        <v>32010602</v>
      </c>
      <c r="C131" s="378" t="s">
        <v>1524</v>
      </c>
      <c r="D131" s="752" t="str">
        <f t="shared" si="19"/>
        <v>32010602 - TABLES</v>
      </c>
      <c r="E131" s="622"/>
      <c r="F131" s="623">
        <v>0</v>
      </c>
      <c r="G131" s="623"/>
    </row>
    <row r="132" spans="2:7" hidden="1" x14ac:dyDescent="0.25">
      <c r="B132" s="811">
        <v>32010603</v>
      </c>
      <c r="C132" s="378" t="s">
        <v>1525</v>
      </c>
      <c r="D132" s="752" t="str">
        <f t="shared" si="19"/>
        <v>32010603 - SAFES/FILE CABINETS/ CUPBOARDS</v>
      </c>
      <c r="E132" s="622"/>
      <c r="F132" s="623">
        <v>0</v>
      </c>
      <c r="G132" s="623"/>
    </row>
    <row r="133" spans="2:7" hidden="1" x14ac:dyDescent="0.25">
      <c r="B133" s="811">
        <v>32010604</v>
      </c>
      <c r="C133" s="378" t="s">
        <v>1526</v>
      </c>
      <c r="D133" s="752" t="str">
        <f t="shared" si="19"/>
        <v>32010604 - TELEVISION SETS</v>
      </c>
      <c r="E133" s="622"/>
      <c r="F133" s="623">
        <v>0</v>
      </c>
      <c r="G133" s="623"/>
    </row>
    <row r="134" spans="2:7" hidden="1" x14ac:dyDescent="0.25">
      <c r="B134" s="811">
        <v>32010605</v>
      </c>
      <c r="C134" s="378" t="s">
        <v>1527</v>
      </c>
      <c r="D134" s="752" t="str">
        <f t="shared" si="19"/>
        <v>32010605 - RADIO SETS</v>
      </c>
      <c r="E134" s="622"/>
      <c r="F134" s="623">
        <v>0</v>
      </c>
      <c r="G134" s="623"/>
    </row>
    <row r="135" spans="2:7" hidden="1" x14ac:dyDescent="0.25">
      <c r="B135" s="811">
        <v>32010606</v>
      </c>
      <c r="C135" s="378" t="s">
        <v>1528</v>
      </c>
      <c r="D135" s="752" t="str">
        <f t="shared" si="19"/>
        <v>32010606 - AIR -CONDITIONER</v>
      </c>
      <c r="E135" s="622"/>
      <c r="F135" s="623">
        <v>0</v>
      </c>
      <c r="G135" s="623"/>
    </row>
    <row r="136" spans="2:7" hidden="1" x14ac:dyDescent="0.25">
      <c r="B136" s="811">
        <v>32010607</v>
      </c>
      <c r="C136" s="378" t="s">
        <v>1529</v>
      </c>
      <c r="D136" s="752" t="str">
        <f t="shared" si="19"/>
        <v>32010607 - STOOLS</v>
      </c>
      <c r="E136" s="622"/>
      <c r="F136" s="623">
        <v>0</v>
      </c>
      <c r="G136" s="623"/>
    </row>
    <row r="137" spans="2:7" hidden="1" x14ac:dyDescent="0.25">
      <c r="B137" s="811">
        <v>32010608</v>
      </c>
      <c r="C137" s="378" t="s">
        <v>1530</v>
      </c>
      <c r="D137" s="752" t="str">
        <f t="shared" si="19"/>
        <v>32010608 - SHELVES</v>
      </c>
      <c r="E137" s="622"/>
      <c r="F137" s="623">
        <v>0</v>
      </c>
      <c r="G137" s="623"/>
    </row>
    <row r="138" spans="2:7" hidden="1" x14ac:dyDescent="0.25">
      <c r="B138" s="811">
        <v>32010609</v>
      </c>
      <c r="C138" s="378" t="s">
        <v>1531</v>
      </c>
      <c r="D138" s="752" t="str">
        <f t="shared" si="19"/>
        <v>32010609 - CEILING FANS</v>
      </c>
      <c r="E138" s="622"/>
      <c r="F138" s="623">
        <v>0</v>
      </c>
      <c r="G138" s="623"/>
    </row>
    <row r="139" spans="2:7" hidden="1" x14ac:dyDescent="0.25">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x14ac:dyDescent="0.25">
      <c r="B141" s="818">
        <v>32010700</v>
      </c>
      <c r="C141" s="374" t="s">
        <v>122</v>
      </c>
      <c r="D141" s="754"/>
      <c r="E141" s="618"/>
      <c r="F141" s="619"/>
      <c r="G141" s="619"/>
    </row>
    <row r="142" spans="2:7" ht="15.75" thickBot="1" x14ac:dyDescent="0.3">
      <c r="B142" s="811">
        <v>32010701</v>
      </c>
      <c r="C142" s="378" t="s">
        <v>1534</v>
      </c>
      <c r="D142" s="752" t="str">
        <f>B142&amp;" - "&amp;C142</f>
        <v>32010701 - SERVICE CONCESSION ASSETS (PPP)</v>
      </c>
      <c r="E142" s="622">
        <v>82000000</v>
      </c>
      <c r="F142" s="623">
        <v>7175000</v>
      </c>
      <c r="G142" s="623"/>
    </row>
    <row r="143" spans="2:7" ht="15.75" thickBot="1" x14ac:dyDescent="0.3">
      <c r="B143" s="815"/>
      <c r="C143" s="385" t="s">
        <v>1535</v>
      </c>
      <c r="D143" s="753">
        <f t="shared" ref="D143" si="21">SUM(D142)</f>
        <v>0</v>
      </c>
      <c r="E143" s="630">
        <f>SUM(E142)</f>
        <v>82000000</v>
      </c>
      <c r="F143" s="630">
        <f>SUM(F142)</f>
        <v>7175000</v>
      </c>
      <c r="G143" s="630">
        <f>SUM(G142)</f>
        <v>0</v>
      </c>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92000000</v>
      </c>
      <c r="F171" s="646">
        <f t="shared" si="27"/>
        <v>46000000</v>
      </c>
      <c r="G171" s="646">
        <f t="shared" ref="G171" si="28">G170+G161+G155+G152+G146+G143+G140+G128+G117+G107+G100+G83+G77+G72+G66+G62+G53+G50+G47+G44</f>
        <v>10000000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rstPageNumber="282" fitToHeight="0" orientation="portrait" r:id="rId1"/>
  <headerFooter>
    <oddFooter>&amp;C&amp;"Rockwell,Bold"&amp;14&amp;P</oddFooter>
  </headerFooter>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pageSetUpPr fitToPage="1"/>
  </sheetPr>
  <dimension ref="B1:G171"/>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7.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943</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425" t="s">
        <v>530</v>
      </c>
      <c r="F5" s="426" t="s">
        <v>1703</v>
      </c>
      <c r="G5" s="611" t="s">
        <v>1718</v>
      </c>
    </row>
    <row r="6" spans="2:7" ht="15.75" thickBot="1" x14ac:dyDescent="0.25">
      <c r="B6" s="992"/>
      <c r="C6" s="992"/>
      <c r="D6" s="427"/>
      <c r="E6" s="430" t="s">
        <v>5</v>
      </c>
      <c r="F6" s="431" t="s">
        <v>5</v>
      </c>
      <c r="G6" s="613" t="s">
        <v>5</v>
      </c>
    </row>
    <row r="7" spans="2:7" ht="18.75" x14ac:dyDescent="0.3">
      <c r="B7" s="717">
        <v>30000000</v>
      </c>
      <c r="C7" s="718" t="s">
        <v>1414</v>
      </c>
      <c r="D7" s="806"/>
      <c r="E7" s="807"/>
      <c r="F7" s="808"/>
      <c r="G7" s="808"/>
    </row>
    <row r="8" spans="2:7" ht="15" x14ac:dyDescent="0.25">
      <c r="B8" s="809">
        <v>31050100</v>
      </c>
      <c r="C8" s="369" t="s">
        <v>93</v>
      </c>
      <c r="D8" s="810"/>
      <c r="E8" s="457"/>
      <c r="F8" s="458"/>
      <c r="G8" s="458"/>
    </row>
    <row r="9" spans="2:7" hidden="1" x14ac:dyDescent="0.2">
      <c r="B9" s="811">
        <v>31050101</v>
      </c>
      <c r="C9" s="378" t="s">
        <v>1416</v>
      </c>
      <c r="D9" s="812" t="s">
        <v>1572</v>
      </c>
      <c r="E9" s="445"/>
      <c r="F9" s="446">
        <v>0</v>
      </c>
      <c r="G9" s="446"/>
    </row>
    <row r="10" spans="2:7" hidden="1" x14ac:dyDescent="0.2">
      <c r="B10" s="811">
        <v>31050102</v>
      </c>
      <c r="C10" s="378" t="s">
        <v>1417</v>
      </c>
      <c r="D10" s="812" t="s">
        <v>1573</v>
      </c>
      <c r="E10" s="445"/>
      <c r="F10" s="446">
        <v>0</v>
      </c>
      <c r="G10" s="446"/>
    </row>
    <row r="11" spans="2:7" hidden="1" x14ac:dyDescent="0.2">
      <c r="B11" s="811">
        <v>31050103</v>
      </c>
      <c r="C11" s="378" t="s">
        <v>1418</v>
      </c>
      <c r="D11" s="812" t="s">
        <v>1574</v>
      </c>
      <c r="E11" s="445"/>
      <c r="F11" s="446">
        <v>0</v>
      </c>
      <c r="G11" s="446"/>
    </row>
    <row r="12" spans="2:7" hidden="1" x14ac:dyDescent="0.2">
      <c r="B12" s="811">
        <v>31050104</v>
      </c>
      <c r="C12" s="378" t="s">
        <v>1419</v>
      </c>
      <c r="D12" s="812" t="s">
        <v>1575</v>
      </c>
      <c r="E12" s="445"/>
      <c r="F12" s="446">
        <v>0</v>
      </c>
      <c r="G12" s="446"/>
    </row>
    <row r="13" spans="2:7" hidden="1" x14ac:dyDescent="0.2">
      <c r="B13" s="811">
        <v>31050105</v>
      </c>
      <c r="C13" s="378" t="s">
        <v>1420</v>
      </c>
      <c r="D13" s="812" t="s">
        <v>1576</v>
      </c>
      <c r="E13" s="445"/>
      <c r="F13" s="446">
        <v>0</v>
      </c>
      <c r="G13" s="446"/>
    </row>
    <row r="14" spans="2:7" hidden="1" x14ac:dyDescent="0.2">
      <c r="B14" s="811">
        <v>31050106</v>
      </c>
      <c r="C14" s="378" t="s">
        <v>1421</v>
      </c>
      <c r="D14" s="812" t="s">
        <v>1577</v>
      </c>
      <c r="E14" s="445"/>
      <c r="F14" s="446">
        <v>0</v>
      </c>
      <c r="G14" s="446"/>
    </row>
    <row r="15" spans="2:7" hidden="1" x14ac:dyDescent="0.2">
      <c r="B15" s="811">
        <v>31050107</v>
      </c>
      <c r="C15" s="378" t="s">
        <v>1422</v>
      </c>
      <c r="D15" s="812" t="s">
        <v>1578</v>
      </c>
      <c r="E15" s="445"/>
      <c r="F15" s="446">
        <v>0</v>
      </c>
      <c r="G15" s="446"/>
    </row>
    <row r="16" spans="2:7" hidden="1" x14ac:dyDescent="0.2">
      <c r="B16" s="811">
        <v>31050108</v>
      </c>
      <c r="C16" s="378" t="s">
        <v>1423</v>
      </c>
      <c r="D16" s="812" t="s">
        <v>1579</v>
      </c>
      <c r="E16" s="445"/>
      <c r="F16" s="446">
        <v>0</v>
      </c>
      <c r="G16" s="446"/>
    </row>
    <row r="17" spans="2:7" hidden="1" x14ac:dyDescent="0.2">
      <c r="B17" s="811">
        <v>31050109</v>
      </c>
      <c r="C17" s="378" t="s">
        <v>1424</v>
      </c>
      <c r="D17" s="812" t="s">
        <v>1580</v>
      </c>
      <c r="E17" s="445"/>
      <c r="F17" s="446">
        <v>0</v>
      </c>
      <c r="G17" s="446"/>
    </row>
    <row r="18" spans="2:7" hidden="1" x14ac:dyDescent="0.2">
      <c r="B18" s="811">
        <v>31050110</v>
      </c>
      <c r="C18" s="378" t="s">
        <v>1425</v>
      </c>
      <c r="D18" s="812" t="s">
        <v>1581</v>
      </c>
      <c r="E18" s="445"/>
      <c r="F18" s="446">
        <v>0</v>
      </c>
      <c r="G18" s="446"/>
    </row>
    <row r="19" spans="2:7" hidden="1" x14ac:dyDescent="0.2">
      <c r="B19" s="811">
        <v>31050111</v>
      </c>
      <c r="C19" s="378" t="s">
        <v>1426</v>
      </c>
      <c r="D19" s="812" t="s">
        <v>1582</v>
      </c>
      <c r="E19" s="445"/>
      <c r="F19" s="446">
        <v>0</v>
      </c>
      <c r="G19" s="446"/>
    </row>
    <row r="20" spans="2:7" hidden="1" x14ac:dyDescent="0.2">
      <c r="B20" s="811">
        <v>31050112</v>
      </c>
      <c r="C20" s="378" t="s">
        <v>1427</v>
      </c>
      <c r="D20" s="812" t="s">
        <v>1583</v>
      </c>
      <c r="E20" s="445"/>
      <c r="F20" s="446">
        <v>0</v>
      </c>
      <c r="G20" s="446"/>
    </row>
    <row r="21" spans="2:7" hidden="1" x14ac:dyDescent="0.2">
      <c r="B21" s="811">
        <v>31050113</v>
      </c>
      <c r="C21" s="378" t="s">
        <v>1428</v>
      </c>
      <c r="D21" s="812" t="s">
        <v>1584</v>
      </c>
      <c r="E21" s="445"/>
      <c r="F21" s="446">
        <v>0</v>
      </c>
      <c r="G21" s="446"/>
    </row>
    <row r="22" spans="2:7" hidden="1" x14ac:dyDescent="0.2">
      <c r="B22" s="811">
        <v>31050114</v>
      </c>
      <c r="C22" s="378" t="s">
        <v>1429</v>
      </c>
      <c r="D22" s="812" t="s">
        <v>1585</v>
      </c>
      <c r="E22" s="445"/>
      <c r="F22" s="446">
        <v>0</v>
      </c>
      <c r="G22" s="446"/>
    </row>
    <row r="23" spans="2:7" hidden="1" x14ac:dyDescent="0.2">
      <c r="B23" s="811">
        <v>31050115</v>
      </c>
      <c r="C23" s="378" t="s">
        <v>1430</v>
      </c>
      <c r="D23" s="812" t="s">
        <v>1586</v>
      </c>
      <c r="E23" s="445"/>
      <c r="F23" s="446">
        <v>0</v>
      </c>
      <c r="G23" s="446"/>
    </row>
    <row r="24" spans="2:7" hidden="1" x14ac:dyDescent="0.2">
      <c r="B24" s="811">
        <v>31050116</v>
      </c>
      <c r="C24" s="378" t="s">
        <v>1431</v>
      </c>
      <c r="D24" s="812" t="s">
        <v>1587</v>
      </c>
      <c r="E24" s="445"/>
      <c r="F24" s="446">
        <v>0</v>
      </c>
      <c r="G24" s="446"/>
    </row>
    <row r="25" spans="2:7" x14ac:dyDescent="0.2">
      <c r="B25" s="811">
        <v>31050117</v>
      </c>
      <c r="C25" s="378" t="s">
        <v>1432</v>
      </c>
      <c r="D25" s="812" t="s">
        <v>1588</v>
      </c>
      <c r="E25" s="445">
        <v>9000000</v>
      </c>
      <c r="F25" s="446">
        <v>0</v>
      </c>
      <c r="G25" s="446"/>
    </row>
    <row r="26" spans="2:7" hidden="1" x14ac:dyDescent="0.2">
      <c r="B26" s="811">
        <v>31050118</v>
      </c>
      <c r="C26" s="378" t="s">
        <v>1433</v>
      </c>
      <c r="D26" s="812" t="s">
        <v>1589</v>
      </c>
      <c r="E26" s="445"/>
      <c r="F26" s="446">
        <v>0</v>
      </c>
      <c r="G26" s="446"/>
    </row>
    <row r="27" spans="2:7" ht="15" thickBot="1" x14ac:dyDescent="0.25">
      <c r="B27" s="811">
        <v>31050119</v>
      </c>
      <c r="C27" s="378" t="s">
        <v>1434</v>
      </c>
      <c r="D27" s="812" t="s">
        <v>1590</v>
      </c>
      <c r="E27" s="445">
        <v>880000</v>
      </c>
      <c r="F27" s="446">
        <v>0</v>
      </c>
      <c r="G27" s="446"/>
    </row>
    <row r="28" spans="2:7" ht="14.25" hidden="1" customHeight="1" thickBot="1" x14ac:dyDescent="0.25">
      <c r="B28" s="811">
        <v>31050120</v>
      </c>
      <c r="C28" s="378" t="s">
        <v>1435</v>
      </c>
      <c r="D28" s="812" t="s">
        <v>1591</v>
      </c>
      <c r="E28" s="445"/>
      <c r="F28" s="446">
        <v>0</v>
      </c>
      <c r="G28" s="446"/>
    </row>
    <row r="29" spans="2:7" ht="14.25" hidden="1" customHeight="1" thickBot="1" x14ac:dyDescent="0.25">
      <c r="B29" s="811">
        <v>31050121</v>
      </c>
      <c r="C29" s="378" t="s">
        <v>1436</v>
      </c>
      <c r="D29" s="812" t="s">
        <v>1592</v>
      </c>
      <c r="E29" s="445"/>
      <c r="F29" s="446">
        <v>0</v>
      </c>
      <c r="G29" s="446"/>
    </row>
    <row r="30" spans="2:7" ht="14.25" hidden="1" customHeight="1" thickBot="1" x14ac:dyDescent="0.25">
      <c r="B30" s="811">
        <v>31050122</v>
      </c>
      <c r="C30" s="378" t="s">
        <v>1437</v>
      </c>
      <c r="D30" s="812" t="s">
        <v>1593</v>
      </c>
      <c r="E30" s="445"/>
      <c r="F30" s="446">
        <v>0</v>
      </c>
      <c r="G30" s="446"/>
    </row>
    <row r="31" spans="2:7" ht="14.25" hidden="1" customHeight="1" thickBot="1" x14ac:dyDescent="0.25">
      <c r="B31" s="811">
        <v>31050123</v>
      </c>
      <c r="C31" s="378" t="s">
        <v>1438</v>
      </c>
      <c r="D31" s="812" t="s">
        <v>1594</v>
      </c>
      <c r="E31" s="445"/>
      <c r="F31" s="446">
        <v>0</v>
      </c>
      <c r="G31" s="446"/>
    </row>
    <row r="32" spans="2:7" ht="14.25" hidden="1" customHeight="1" thickBot="1" x14ac:dyDescent="0.25">
      <c r="B32" s="811">
        <v>31050124</v>
      </c>
      <c r="C32" s="378" t="s">
        <v>1439</v>
      </c>
      <c r="D32" s="812" t="s">
        <v>1595</v>
      </c>
      <c r="E32" s="445"/>
      <c r="F32" s="446">
        <v>0</v>
      </c>
      <c r="G32" s="446"/>
    </row>
    <row r="33" spans="2:7" ht="14.25" hidden="1" customHeight="1" thickBot="1" x14ac:dyDescent="0.25">
      <c r="B33" s="811">
        <v>31050125</v>
      </c>
      <c r="C33" s="378" t="s">
        <v>1440</v>
      </c>
      <c r="D33" s="812" t="s">
        <v>1596</v>
      </c>
      <c r="E33" s="445"/>
      <c r="F33" s="446">
        <v>0</v>
      </c>
      <c r="G33" s="446"/>
    </row>
    <row r="34" spans="2:7" ht="14.25" hidden="1" customHeight="1" thickBot="1" x14ac:dyDescent="0.25">
      <c r="B34" s="811">
        <v>31050126</v>
      </c>
      <c r="C34" s="378" t="s">
        <v>1441</v>
      </c>
      <c r="D34" s="812" t="s">
        <v>1597</v>
      </c>
      <c r="E34" s="445"/>
      <c r="F34" s="446">
        <v>0</v>
      </c>
      <c r="G34" s="446"/>
    </row>
    <row r="35" spans="2:7" ht="14.25" hidden="1" customHeight="1" thickBot="1" x14ac:dyDescent="0.25">
      <c r="B35" s="811">
        <v>31050127</v>
      </c>
      <c r="C35" s="378" t="s">
        <v>1442</v>
      </c>
      <c r="D35" s="812" t="s">
        <v>1598</v>
      </c>
      <c r="E35" s="445"/>
      <c r="F35" s="446">
        <v>0</v>
      </c>
      <c r="G35" s="446"/>
    </row>
    <row r="36" spans="2:7" ht="14.25" hidden="1" customHeight="1" thickBot="1" x14ac:dyDescent="0.25">
      <c r="B36" s="811">
        <v>31050128</v>
      </c>
      <c r="C36" s="378" t="s">
        <v>1443</v>
      </c>
      <c r="D36" s="812" t="s">
        <v>1599</v>
      </c>
      <c r="E36" s="445"/>
      <c r="F36" s="446">
        <v>0</v>
      </c>
      <c r="G36" s="446"/>
    </row>
    <row r="37" spans="2:7" ht="14.25" hidden="1" customHeight="1" thickBot="1" x14ac:dyDescent="0.25">
      <c r="B37" s="811">
        <v>31050129</v>
      </c>
      <c r="C37" s="378" t="s">
        <v>1444</v>
      </c>
      <c r="D37" s="812" t="s">
        <v>1600</v>
      </c>
      <c r="E37" s="445"/>
      <c r="F37" s="446">
        <v>0</v>
      </c>
      <c r="G37" s="446"/>
    </row>
    <row r="38" spans="2:7" ht="14.25" hidden="1" customHeight="1" thickBot="1" x14ac:dyDescent="0.25">
      <c r="B38" s="811">
        <v>31050130</v>
      </c>
      <c r="C38" s="378" t="s">
        <v>1445</v>
      </c>
      <c r="D38" s="812" t="s">
        <v>1601</v>
      </c>
      <c r="E38" s="445"/>
      <c r="F38" s="446">
        <v>0</v>
      </c>
      <c r="G38" s="446"/>
    </row>
    <row r="39" spans="2:7" ht="14.25" hidden="1" customHeight="1" thickBot="1" x14ac:dyDescent="0.25">
      <c r="B39" s="811">
        <v>31050131</v>
      </c>
      <c r="C39" s="378" t="s">
        <v>1446</v>
      </c>
      <c r="D39" s="812" t="s">
        <v>1602</v>
      </c>
      <c r="E39" s="445"/>
      <c r="F39" s="446">
        <v>0</v>
      </c>
      <c r="G39" s="446"/>
    </row>
    <row r="40" spans="2:7" ht="14.25" hidden="1" customHeight="1" thickBot="1" x14ac:dyDescent="0.25">
      <c r="B40" s="811">
        <v>31050132</v>
      </c>
      <c r="C40" s="378" t="s">
        <v>1447</v>
      </c>
      <c r="D40" s="812" t="s">
        <v>1603</v>
      </c>
      <c r="E40" s="445"/>
      <c r="F40" s="446">
        <v>0</v>
      </c>
      <c r="G40" s="446"/>
    </row>
    <row r="41" spans="2:7" ht="14.25" hidden="1" customHeight="1" thickBot="1" x14ac:dyDescent="0.25">
      <c r="B41" s="811">
        <v>31050133</v>
      </c>
      <c r="C41" s="378" t="s">
        <v>1448</v>
      </c>
      <c r="D41" s="812" t="s">
        <v>1604</v>
      </c>
      <c r="E41" s="445"/>
      <c r="F41" s="446">
        <v>0</v>
      </c>
      <c r="G41" s="446"/>
    </row>
    <row r="42" spans="2:7" ht="14.25" hidden="1" customHeight="1" thickBot="1" x14ac:dyDescent="0.25">
      <c r="B42" s="811">
        <v>31050134</v>
      </c>
      <c r="C42" s="378" t="s">
        <v>1449</v>
      </c>
      <c r="D42" s="812" t="s">
        <v>1605</v>
      </c>
      <c r="E42" s="445"/>
      <c r="F42" s="446">
        <v>0</v>
      </c>
      <c r="G42" s="446"/>
    </row>
    <row r="43" spans="2:7" ht="15" hidden="1" thickBot="1" x14ac:dyDescent="0.25">
      <c r="B43" s="813">
        <v>31050135</v>
      </c>
      <c r="C43" s="383" t="s">
        <v>1450</v>
      </c>
      <c r="D43" s="814" t="s">
        <v>1606</v>
      </c>
      <c r="E43" s="449"/>
      <c r="F43" s="450">
        <v>0</v>
      </c>
      <c r="G43" s="450"/>
    </row>
    <row r="44" spans="2:7" ht="15.75" thickBot="1" x14ac:dyDescent="0.3">
      <c r="B44" s="815"/>
      <c r="C44" s="385" t="s">
        <v>1451</v>
      </c>
      <c r="D44" s="816">
        <v>0</v>
      </c>
      <c r="E44" s="453">
        <v>9880000</v>
      </c>
      <c r="F44" s="454">
        <v>0</v>
      </c>
      <c r="G44" s="454"/>
    </row>
    <row r="45" spans="2:7" ht="15" hidden="1" x14ac:dyDescent="0.25">
      <c r="B45" s="809">
        <v>31050200</v>
      </c>
      <c r="C45" s="369" t="s">
        <v>204</v>
      </c>
      <c r="D45" s="817"/>
      <c r="E45" s="457"/>
      <c r="F45" s="458"/>
      <c r="G45" s="458"/>
    </row>
    <row r="46" spans="2:7" ht="15" hidden="1" customHeight="1" x14ac:dyDescent="0.2">
      <c r="B46" s="811">
        <v>31050201</v>
      </c>
      <c r="C46" s="378" t="s">
        <v>204</v>
      </c>
      <c r="D46" s="812" t="s">
        <v>1607</v>
      </c>
      <c r="E46" s="445"/>
      <c r="F46" s="446">
        <v>0</v>
      </c>
      <c r="G46" s="446"/>
    </row>
    <row r="47" spans="2:7" ht="15.75" hidden="1" thickBot="1" x14ac:dyDescent="0.3">
      <c r="B47" s="815"/>
      <c r="C47" s="385" t="s">
        <v>1452</v>
      </c>
      <c r="D47" s="816">
        <v>0</v>
      </c>
      <c r="E47" s="453">
        <v>0</v>
      </c>
      <c r="F47" s="454">
        <v>0</v>
      </c>
      <c r="G47" s="454"/>
    </row>
    <row r="48" spans="2:7" ht="15" hidden="1" x14ac:dyDescent="0.25">
      <c r="B48" s="818">
        <v>31060100</v>
      </c>
      <c r="C48" s="374" t="s">
        <v>96</v>
      </c>
      <c r="D48" s="819"/>
      <c r="E48" s="441"/>
      <c r="F48" s="442"/>
      <c r="G48" s="442"/>
    </row>
    <row r="49" spans="2:7" ht="15" hidden="1" customHeight="1" x14ac:dyDescent="0.2">
      <c r="B49" s="811">
        <v>31060101</v>
      </c>
      <c r="C49" s="378" t="s">
        <v>96</v>
      </c>
      <c r="D49" s="812" t="s">
        <v>1608</v>
      </c>
      <c r="E49" s="445"/>
      <c r="F49" s="446">
        <v>0</v>
      </c>
      <c r="G49" s="446"/>
    </row>
    <row r="50" spans="2:7" ht="15.75" hidden="1" thickBot="1" x14ac:dyDescent="0.3">
      <c r="B50" s="815"/>
      <c r="C50" s="385" t="s">
        <v>1453</v>
      </c>
      <c r="D50" s="816">
        <v>0</v>
      </c>
      <c r="E50" s="453">
        <v>0</v>
      </c>
      <c r="F50" s="454">
        <v>0</v>
      </c>
      <c r="G50" s="454"/>
    </row>
    <row r="51" spans="2:7" ht="15" hidden="1" x14ac:dyDescent="0.25">
      <c r="B51" s="818">
        <v>31060200</v>
      </c>
      <c r="C51" s="374" t="s">
        <v>98</v>
      </c>
      <c r="D51" s="819"/>
      <c r="E51" s="441"/>
      <c r="F51" s="442"/>
      <c r="G51" s="442"/>
    </row>
    <row r="52" spans="2:7" ht="15" hidden="1" customHeight="1" x14ac:dyDescent="0.2">
      <c r="B52" s="811">
        <v>31060201</v>
      </c>
      <c r="C52" s="378" t="s">
        <v>98</v>
      </c>
      <c r="D52" s="812" t="s">
        <v>1609</v>
      </c>
      <c r="E52" s="445"/>
      <c r="F52" s="446">
        <v>0</v>
      </c>
      <c r="G52" s="446"/>
    </row>
    <row r="53" spans="2:7" ht="15.75" hidden="1" thickBot="1" x14ac:dyDescent="0.3">
      <c r="B53" s="815"/>
      <c r="C53" s="385" t="s">
        <v>1454</v>
      </c>
      <c r="D53" s="816">
        <v>0</v>
      </c>
      <c r="E53" s="453">
        <v>0</v>
      </c>
      <c r="F53" s="454">
        <v>0</v>
      </c>
      <c r="G53" s="454"/>
    </row>
    <row r="54" spans="2:7" ht="15" hidden="1" x14ac:dyDescent="0.25">
      <c r="B54" s="818">
        <v>31090100</v>
      </c>
      <c r="C54" s="374" t="s">
        <v>102</v>
      </c>
      <c r="D54" s="819"/>
      <c r="E54" s="441"/>
      <c r="F54" s="442"/>
      <c r="G54" s="442"/>
    </row>
    <row r="55" spans="2:7" hidden="1" x14ac:dyDescent="0.2">
      <c r="B55" s="811">
        <v>31090101</v>
      </c>
      <c r="C55" s="378" t="s">
        <v>1457</v>
      </c>
      <c r="D55" s="812" t="s">
        <v>1610</v>
      </c>
      <c r="E55" s="445"/>
      <c r="F55" s="446">
        <v>0</v>
      </c>
      <c r="G55" s="446"/>
    </row>
    <row r="56" spans="2:7" hidden="1" x14ac:dyDescent="0.2">
      <c r="B56" s="811">
        <v>31090102</v>
      </c>
      <c r="C56" s="378" t="s">
        <v>1458</v>
      </c>
      <c r="D56" s="812" t="s">
        <v>1611</v>
      </c>
      <c r="E56" s="445"/>
      <c r="F56" s="446">
        <v>0</v>
      </c>
      <c r="G56" s="446"/>
    </row>
    <row r="57" spans="2:7" hidden="1" x14ac:dyDescent="0.2">
      <c r="B57" s="811">
        <v>31090103</v>
      </c>
      <c r="C57" s="378" t="s">
        <v>1459</v>
      </c>
      <c r="D57" s="812" t="s">
        <v>1612</v>
      </c>
      <c r="E57" s="445"/>
      <c r="F57" s="446">
        <v>0</v>
      </c>
      <c r="G57" s="446"/>
    </row>
    <row r="58" spans="2:7" hidden="1" x14ac:dyDescent="0.2">
      <c r="B58" s="811">
        <v>31090104</v>
      </c>
      <c r="C58" s="378" t="s">
        <v>1460</v>
      </c>
      <c r="D58" s="812" t="s">
        <v>1613</v>
      </c>
      <c r="E58" s="445"/>
      <c r="F58" s="446">
        <v>0</v>
      </c>
      <c r="G58" s="446"/>
    </row>
    <row r="59" spans="2:7" hidden="1" x14ac:dyDescent="0.2">
      <c r="B59" s="811">
        <v>31090105</v>
      </c>
      <c r="C59" s="378" t="s">
        <v>1461</v>
      </c>
      <c r="D59" s="812" t="s">
        <v>1614</v>
      </c>
      <c r="E59" s="445"/>
      <c r="F59" s="446">
        <v>0</v>
      </c>
      <c r="G59" s="446"/>
    </row>
    <row r="60" spans="2:7" hidden="1" x14ac:dyDescent="0.2">
      <c r="B60" s="811">
        <v>31090106</v>
      </c>
      <c r="C60" s="378" t="s">
        <v>1462</v>
      </c>
      <c r="D60" s="812" t="s">
        <v>1615</v>
      </c>
      <c r="E60" s="445"/>
      <c r="F60" s="446">
        <v>0</v>
      </c>
      <c r="G60" s="446"/>
    </row>
    <row r="61" spans="2:7" ht="15" hidden="1" customHeight="1" x14ac:dyDescent="0.2">
      <c r="B61" s="811">
        <v>31090107</v>
      </c>
      <c r="C61" s="378" t="s">
        <v>1463</v>
      </c>
      <c r="D61" s="812" t="s">
        <v>1616</v>
      </c>
      <c r="E61" s="445"/>
      <c r="F61" s="446">
        <v>0</v>
      </c>
      <c r="G61" s="446"/>
    </row>
    <row r="62" spans="2:7" ht="15.75" hidden="1" thickBot="1" x14ac:dyDescent="0.3">
      <c r="B62" s="815"/>
      <c r="C62" s="385" t="s">
        <v>1464</v>
      </c>
      <c r="D62" s="816">
        <v>0</v>
      </c>
      <c r="E62" s="453">
        <v>0</v>
      </c>
      <c r="F62" s="454">
        <v>0</v>
      </c>
      <c r="G62" s="454"/>
    </row>
    <row r="63" spans="2:7" ht="15" hidden="1" x14ac:dyDescent="0.25">
      <c r="B63" s="818">
        <v>31090200</v>
      </c>
      <c r="C63" s="374" t="s">
        <v>104</v>
      </c>
      <c r="D63" s="819"/>
      <c r="E63" s="441"/>
      <c r="F63" s="442"/>
      <c r="G63" s="442"/>
    </row>
    <row r="64" spans="2:7" hidden="1" x14ac:dyDescent="0.2">
      <c r="B64" s="811">
        <v>31090201</v>
      </c>
      <c r="C64" s="378" t="s">
        <v>1465</v>
      </c>
      <c r="D64" s="812" t="s">
        <v>1617</v>
      </c>
      <c r="E64" s="445"/>
      <c r="F64" s="446">
        <v>0</v>
      </c>
      <c r="G64" s="446"/>
    </row>
    <row r="65" spans="2:7" ht="15" hidden="1" customHeight="1" x14ac:dyDescent="0.2">
      <c r="B65" s="811">
        <v>31090202</v>
      </c>
      <c r="C65" s="378" t="s">
        <v>1466</v>
      </c>
      <c r="D65" s="812" t="s">
        <v>1618</v>
      </c>
      <c r="E65" s="445"/>
      <c r="F65" s="446">
        <v>0</v>
      </c>
      <c r="G65" s="446"/>
    </row>
    <row r="66" spans="2:7" ht="15.75" hidden="1" thickBot="1" x14ac:dyDescent="0.3">
      <c r="B66" s="815"/>
      <c r="C66" s="385" t="s">
        <v>1467</v>
      </c>
      <c r="D66" s="816">
        <v>0</v>
      </c>
      <c r="E66" s="453">
        <v>0</v>
      </c>
      <c r="F66" s="454">
        <v>0</v>
      </c>
      <c r="G66" s="454"/>
    </row>
    <row r="67" spans="2:7" ht="15" hidden="1" x14ac:dyDescent="0.25">
      <c r="B67" s="818">
        <v>31100100</v>
      </c>
      <c r="C67" s="374" t="s">
        <v>106</v>
      </c>
      <c r="D67" s="819"/>
      <c r="E67" s="441"/>
      <c r="F67" s="442"/>
      <c r="G67" s="442"/>
    </row>
    <row r="68" spans="2:7" hidden="1" x14ac:dyDescent="0.2">
      <c r="B68" s="811">
        <v>31100101</v>
      </c>
      <c r="C68" s="378" t="s">
        <v>1468</v>
      </c>
      <c r="D68" s="812" t="s">
        <v>1619</v>
      </c>
      <c r="E68" s="445"/>
      <c r="F68" s="446">
        <v>0</v>
      </c>
      <c r="G68" s="446"/>
    </row>
    <row r="69" spans="2:7" hidden="1" x14ac:dyDescent="0.2">
      <c r="B69" s="811">
        <v>31100102</v>
      </c>
      <c r="C69" s="378" t="s">
        <v>1469</v>
      </c>
      <c r="D69" s="812" t="s">
        <v>1620</v>
      </c>
      <c r="E69" s="445"/>
      <c r="F69" s="446">
        <v>0</v>
      </c>
      <c r="G69" s="446"/>
    </row>
    <row r="70" spans="2:7" hidden="1" x14ac:dyDescent="0.2">
      <c r="B70" s="811">
        <v>31100103</v>
      </c>
      <c r="C70" s="378" t="s">
        <v>1470</v>
      </c>
      <c r="D70" s="812" t="s">
        <v>1621</v>
      </c>
      <c r="E70" s="445"/>
      <c r="F70" s="446">
        <v>0</v>
      </c>
      <c r="G70" s="446"/>
    </row>
    <row r="71" spans="2:7" ht="15" hidden="1" customHeight="1" x14ac:dyDescent="0.2">
      <c r="B71" s="811">
        <v>31100104</v>
      </c>
      <c r="C71" s="378" t="s">
        <v>1471</v>
      </c>
      <c r="D71" s="812" t="s">
        <v>1622</v>
      </c>
      <c r="E71" s="445"/>
      <c r="F71" s="446">
        <v>0</v>
      </c>
      <c r="G71" s="446"/>
    </row>
    <row r="72" spans="2:7" ht="15.75" hidden="1" thickBot="1" x14ac:dyDescent="0.3">
      <c r="B72" s="815"/>
      <c r="C72" s="385" t="s">
        <v>1472</v>
      </c>
      <c r="D72" s="816">
        <v>0</v>
      </c>
      <c r="E72" s="453">
        <v>0</v>
      </c>
      <c r="F72" s="454">
        <v>0</v>
      </c>
      <c r="G72" s="454"/>
    </row>
    <row r="73" spans="2:7" ht="15" hidden="1" x14ac:dyDescent="0.25">
      <c r="B73" s="818">
        <v>31100200</v>
      </c>
      <c r="C73" s="374" t="s">
        <v>108</v>
      </c>
      <c r="D73" s="819"/>
      <c r="E73" s="441"/>
      <c r="F73" s="442"/>
      <c r="G73" s="442"/>
    </row>
    <row r="74" spans="2:7" hidden="1" x14ac:dyDescent="0.2">
      <c r="B74" s="811">
        <v>31100201</v>
      </c>
      <c r="C74" s="378" t="s">
        <v>1473</v>
      </c>
      <c r="D74" s="812" t="s">
        <v>1623</v>
      </c>
      <c r="E74" s="445"/>
      <c r="F74" s="446">
        <v>0</v>
      </c>
      <c r="G74" s="446"/>
    </row>
    <row r="75" spans="2:7" hidden="1" x14ac:dyDescent="0.2">
      <c r="B75" s="811">
        <v>31100202</v>
      </c>
      <c r="C75" s="378" t="s">
        <v>1474</v>
      </c>
      <c r="D75" s="812" t="s">
        <v>1624</v>
      </c>
      <c r="E75" s="445"/>
      <c r="F75" s="446">
        <v>0</v>
      </c>
      <c r="G75" s="446"/>
    </row>
    <row r="76" spans="2:7" ht="15" hidden="1" customHeight="1" x14ac:dyDescent="0.2">
      <c r="B76" s="811">
        <v>31100203</v>
      </c>
      <c r="C76" s="378" t="s">
        <v>1475</v>
      </c>
      <c r="D76" s="812" t="s">
        <v>1625</v>
      </c>
      <c r="E76" s="445"/>
      <c r="F76" s="446">
        <v>0</v>
      </c>
      <c r="G76" s="446"/>
    </row>
    <row r="77" spans="2:7" ht="15.75" hidden="1" thickBot="1" x14ac:dyDescent="0.3">
      <c r="B77" s="815"/>
      <c r="C77" s="385" t="s">
        <v>1476</v>
      </c>
      <c r="D77" s="816">
        <v>0</v>
      </c>
      <c r="E77" s="453">
        <v>0</v>
      </c>
      <c r="F77" s="454">
        <v>0</v>
      </c>
      <c r="G77" s="454"/>
    </row>
    <row r="78" spans="2:7" ht="15" x14ac:dyDescent="0.25">
      <c r="B78" s="818">
        <v>32010100</v>
      </c>
      <c r="C78" s="374" t="s">
        <v>110</v>
      </c>
      <c r="D78" s="819"/>
      <c r="E78" s="441"/>
      <c r="F78" s="442"/>
      <c r="G78" s="442"/>
    </row>
    <row r="79" spans="2:7" ht="15" thickBot="1" x14ac:dyDescent="0.25">
      <c r="B79" s="811">
        <v>32010101</v>
      </c>
      <c r="C79" s="378" t="s">
        <v>1477</v>
      </c>
      <c r="D79" s="812" t="s">
        <v>1626</v>
      </c>
      <c r="E79" s="445">
        <v>2500000</v>
      </c>
      <c r="F79" s="446">
        <v>0</v>
      </c>
      <c r="G79" s="446"/>
    </row>
    <row r="80" spans="2:7" ht="14.25" hidden="1" customHeight="1" thickBot="1" x14ac:dyDescent="0.25">
      <c r="B80" s="811">
        <v>32010102</v>
      </c>
      <c r="C80" s="378" t="s">
        <v>1478</v>
      </c>
      <c r="D80" s="812" t="s">
        <v>1627</v>
      </c>
      <c r="E80" s="445"/>
      <c r="F80" s="446">
        <v>0</v>
      </c>
      <c r="G80" s="446"/>
    </row>
    <row r="81" spans="2:7" ht="14.25" hidden="1" customHeight="1" thickBot="1" x14ac:dyDescent="0.25">
      <c r="B81" s="811">
        <v>32010103</v>
      </c>
      <c r="C81" s="378" t="s">
        <v>1479</v>
      </c>
      <c r="D81" s="812" t="s">
        <v>1628</v>
      </c>
      <c r="E81" s="445"/>
      <c r="F81" s="446">
        <v>0</v>
      </c>
      <c r="G81" s="446"/>
    </row>
    <row r="82" spans="2:7" ht="15" hidden="1" thickBot="1" x14ac:dyDescent="0.25">
      <c r="B82" s="811">
        <v>32010104</v>
      </c>
      <c r="C82" s="378" t="s">
        <v>1480</v>
      </c>
      <c r="D82" s="812" t="s">
        <v>1629</v>
      </c>
      <c r="E82" s="445"/>
      <c r="F82" s="446">
        <v>0</v>
      </c>
      <c r="G82" s="446"/>
    </row>
    <row r="83" spans="2:7" ht="15.75" thickBot="1" x14ac:dyDescent="0.3">
      <c r="B83" s="815"/>
      <c r="C83" s="385" t="s">
        <v>1481</v>
      </c>
      <c r="D83" s="816">
        <v>0</v>
      </c>
      <c r="E83" s="453">
        <v>2500000</v>
      </c>
      <c r="F83" s="454">
        <v>0</v>
      </c>
      <c r="G83" s="454"/>
    </row>
    <row r="84" spans="2:7" ht="15" hidden="1" x14ac:dyDescent="0.25">
      <c r="B84" s="818">
        <v>32010200</v>
      </c>
      <c r="C84" s="374" t="s">
        <v>112</v>
      </c>
      <c r="D84" s="819"/>
      <c r="E84" s="441"/>
      <c r="F84" s="442"/>
      <c r="G84" s="442"/>
    </row>
    <row r="85" spans="2:7" hidden="1" x14ac:dyDescent="0.2">
      <c r="B85" s="811">
        <v>32010201</v>
      </c>
      <c r="C85" s="378" t="s">
        <v>1482</v>
      </c>
      <c r="D85" s="812" t="s">
        <v>1630</v>
      </c>
      <c r="E85" s="445"/>
      <c r="F85" s="446">
        <v>0</v>
      </c>
      <c r="G85" s="446"/>
    </row>
    <row r="86" spans="2:7" hidden="1" x14ac:dyDescent="0.2">
      <c r="B86" s="811">
        <v>32010202</v>
      </c>
      <c r="C86" s="378" t="s">
        <v>1483</v>
      </c>
      <c r="D86" s="812" t="s">
        <v>1631</v>
      </c>
      <c r="E86" s="445"/>
      <c r="F86" s="446">
        <v>0</v>
      </c>
      <c r="G86" s="446"/>
    </row>
    <row r="87" spans="2:7" hidden="1" x14ac:dyDescent="0.2">
      <c r="B87" s="811">
        <v>32010203</v>
      </c>
      <c r="C87" s="378" t="s">
        <v>1484</v>
      </c>
      <c r="D87" s="812" t="s">
        <v>1632</v>
      </c>
      <c r="E87" s="445"/>
      <c r="F87" s="446">
        <v>0</v>
      </c>
      <c r="G87" s="446"/>
    </row>
    <row r="88" spans="2:7" hidden="1" x14ac:dyDescent="0.2">
      <c r="B88" s="811">
        <v>32010204</v>
      </c>
      <c r="C88" s="378" t="s">
        <v>1485</v>
      </c>
      <c r="D88" s="812" t="s">
        <v>1633</v>
      </c>
      <c r="E88" s="445"/>
      <c r="F88" s="446">
        <v>0</v>
      </c>
      <c r="G88" s="446"/>
    </row>
    <row r="89" spans="2:7" hidden="1" x14ac:dyDescent="0.2">
      <c r="B89" s="811">
        <v>32010205</v>
      </c>
      <c r="C89" s="378" t="s">
        <v>1486</v>
      </c>
      <c r="D89" s="812" t="s">
        <v>1634</v>
      </c>
      <c r="E89" s="445"/>
      <c r="F89" s="446">
        <v>0</v>
      </c>
      <c r="G89" s="446"/>
    </row>
    <row r="90" spans="2:7" hidden="1" x14ac:dyDescent="0.2">
      <c r="B90" s="811">
        <v>32010206</v>
      </c>
      <c r="C90" s="378" t="s">
        <v>1487</v>
      </c>
      <c r="D90" s="812" t="s">
        <v>1635</v>
      </c>
      <c r="E90" s="445"/>
      <c r="F90" s="446">
        <v>0</v>
      </c>
      <c r="G90" s="446"/>
    </row>
    <row r="91" spans="2:7" hidden="1" x14ac:dyDescent="0.2">
      <c r="B91" s="811">
        <v>32010207</v>
      </c>
      <c r="C91" s="378" t="s">
        <v>1488</v>
      </c>
      <c r="D91" s="812" t="s">
        <v>1636</v>
      </c>
      <c r="E91" s="445"/>
      <c r="F91" s="446">
        <v>0</v>
      </c>
      <c r="G91" s="446"/>
    </row>
    <row r="92" spans="2:7" hidden="1" x14ac:dyDescent="0.2">
      <c r="B92" s="811">
        <v>32010208</v>
      </c>
      <c r="C92" s="378" t="s">
        <v>1489</v>
      </c>
      <c r="D92" s="812" t="s">
        <v>1637</v>
      </c>
      <c r="E92" s="445"/>
      <c r="F92" s="446">
        <v>0</v>
      </c>
      <c r="G92" s="446"/>
    </row>
    <row r="93" spans="2:7" hidden="1" x14ac:dyDescent="0.2">
      <c r="B93" s="811">
        <v>32010209</v>
      </c>
      <c r="C93" s="378" t="s">
        <v>1490</v>
      </c>
      <c r="D93" s="812" t="s">
        <v>1638</v>
      </c>
      <c r="E93" s="445"/>
      <c r="F93" s="446">
        <v>0</v>
      </c>
      <c r="G93" s="446"/>
    </row>
    <row r="94" spans="2:7" hidden="1" x14ac:dyDescent="0.2">
      <c r="B94" s="811">
        <v>32010210</v>
      </c>
      <c r="C94" s="378" t="s">
        <v>1491</v>
      </c>
      <c r="D94" s="812" t="s">
        <v>1639</v>
      </c>
      <c r="E94" s="445"/>
      <c r="F94" s="446">
        <v>0</v>
      </c>
      <c r="G94" s="446"/>
    </row>
    <row r="95" spans="2:7" hidden="1" x14ac:dyDescent="0.2">
      <c r="B95" s="811">
        <v>32010211</v>
      </c>
      <c r="C95" s="378" t="s">
        <v>1492</v>
      </c>
      <c r="D95" s="812" t="s">
        <v>1640</v>
      </c>
      <c r="E95" s="445"/>
      <c r="F95" s="446">
        <v>0</v>
      </c>
      <c r="G95" s="446"/>
    </row>
    <row r="96" spans="2:7" hidden="1" x14ac:dyDescent="0.2">
      <c r="B96" s="811">
        <v>32010212</v>
      </c>
      <c r="C96" s="378" t="s">
        <v>1493</v>
      </c>
      <c r="D96" s="812" t="s">
        <v>1641</v>
      </c>
      <c r="E96" s="445"/>
      <c r="F96" s="446">
        <v>0</v>
      </c>
      <c r="G96" s="446"/>
    </row>
    <row r="97" spans="2:7" hidden="1" x14ac:dyDescent="0.2">
      <c r="B97" s="811">
        <v>32010213</v>
      </c>
      <c r="C97" s="378" t="s">
        <v>1494</v>
      </c>
      <c r="D97" s="812" t="s">
        <v>1642</v>
      </c>
      <c r="E97" s="445"/>
      <c r="F97" s="446">
        <v>0</v>
      </c>
      <c r="G97" s="446"/>
    </row>
    <row r="98" spans="2:7" hidden="1" x14ac:dyDescent="0.2">
      <c r="B98" s="811">
        <v>32010214</v>
      </c>
      <c r="C98" s="378" t="s">
        <v>1495</v>
      </c>
      <c r="D98" s="812" t="s">
        <v>1643</v>
      </c>
      <c r="E98" s="445"/>
      <c r="F98" s="446">
        <v>0</v>
      </c>
      <c r="G98" s="446"/>
    </row>
    <row r="99" spans="2:7" ht="15" hidden="1" customHeight="1" x14ac:dyDescent="0.2">
      <c r="B99" s="811">
        <v>32010215</v>
      </c>
      <c r="C99" s="378" t="s">
        <v>1496</v>
      </c>
      <c r="D99" s="812" t="s">
        <v>1644</v>
      </c>
      <c r="E99" s="445"/>
      <c r="F99" s="446">
        <v>0</v>
      </c>
      <c r="G99" s="446"/>
    </row>
    <row r="100" spans="2:7" ht="15.75" hidden="1" thickBot="1" x14ac:dyDescent="0.3">
      <c r="B100" s="815"/>
      <c r="C100" s="385" t="s">
        <v>1497</v>
      </c>
      <c r="D100" s="816">
        <v>0</v>
      </c>
      <c r="E100" s="453">
        <v>0</v>
      </c>
      <c r="F100" s="454">
        <v>0</v>
      </c>
      <c r="G100" s="454"/>
    </row>
    <row r="101" spans="2:7" ht="15" hidden="1" x14ac:dyDescent="0.25">
      <c r="B101" s="818">
        <v>32010300</v>
      </c>
      <c r="C101" s="374" t="s">
        <v>114</v>
      </c>
      <c r="D101" s="819"/>
      <c r="E101" s="441"/>
      <c r="F101" s="442"/>
      <c r="G101" s="442"/>
    </row>
    <row r="102" spans="2:7" hidden="1" x14ac:dyDescent="0.2">
      <c r="B102" s="811">
        <v>32010301</v>
      </c>
      <c r="C102" s="378" t="s">
        <v>1498</v>
      </c>
      <c r="D102" s="812" t="s">
        <v>1645</v>
      </c>
      <c r="E102" s="445"/>
      <c r="F102" s="446">
        <v>0</v>
      </c>
      <c r="G102" s="446"/>
    </row>
    <row r="103" spans="2:7" hidden="1" x14ac:dyDescent="0.2">
      <c r="B103" s="811">
        <v>32010302</v>
      </c>
      <c r="C103" s="378" t="s">
        <v>1499</v>
      </c>
      <c r="D103" s="812" t="s">
        <v>1646</v>
      </c>
      <c r="E103" s="445"/>
      <c r="F103" s="446">
        <v>0</v>
      </c>
      <c r="G103" s="446"/>
    </row>
    <row r="104" spans="2:7" hidden="1" x14ac:dyDescent="0.2">
      <c r="B104" s="811">
        <v>32010303</v>
      </c>
      <c r="C104" s="378" t="s">
        <v>1500</v>
      </c>
      <c r="D104" s="812" t="s">
        <v>1647</v>
      </c>
      <c r="E104" s="445"/>
      <c r="F104" s="446">
        <v>0</v>
      </c>
      <c r="G104" s="446"/>
    </row>
    <row r="105" spans="2:7" hidden="1" x14ac:dyDescent="0.2">
      <c r="B105" s="811">
        <v>32010304</v>
      </c>
      <c r="C105" s="378" t="s">
        <v>1501</v>
      </c>
      <c r="D105" s="812" t="s">
        <v>1648</v>
      </c>
      <c r="E105" s="445"/>
      <c r="F105" s="446">
        <v>0</v>
      </c>
      <c r="G105" s="446"/>
    </row>
    <row r="106" spans="2:7" ht="15" hidden="1" customHeight="1" x14ac:dyDescent="0.2">
      <c r="B106" s="811">
        <v>32010305</v>
      </c>
      <c r="C106" s="378" t="s">
        <v>1502</v>
      </c>
      <c r="D106" s="812" t="s">
        <v>1649</v>
      </c>
      <c r="E106" s="445"/>
      <c r="F106" s="446">
        <v>0</v>
      </c>
      <c r="G106" s="446"/>
    </row>
    <row r="107" spans="2:7" ht="15.75" hidden="1" thickBot="1" x14ac:dyDescent="0.3">
      <c r="B107" s="815"/>
      <c r="C107" s="385" t="s">
        <v>1503</v>
      </c>
      <c r="D107" s="816">
        <v>0</v>
      </c>
      <c r="E107" s="453">
        <v>0</v>
      </c>
      <c r="F107" s="454">
        <v>0</v>
      </c>
      <c r="G107" s="454"/>
    </row>
    <row r="108" spans="2:7" ht="15" x14ac:dyDescent="0.25">
      <c r="B108" s="818">
        <v>32010400</v>
      </c>
      <c r="C108" s="374" t="s">
        <v>116</v>
      </c>
      <c r="D108" s="819"/>
      <c r="E108" s="441"/>
      <c r="F108" s="442"/>
      <c r="G108" s="442"/>
    </row>
    <row r="109" spans="2:7" hidden="1" x14ac:dyDescent="0.2">
      <c r="B109" s="811">
        <v>32010401</v>
      </c>
      <c r="C109" s="378" t="s">
        <v>1504</v>
      </c>
      <c r="D109" s="812" t="s">
        <v>1650</v>
      </c>
      <c r="E109" s="445"/>
      <c r="F109" s="446">
        <v>0</v>
      </c>
      <c r="G109" s="446"/>
    </row>
    <row r="110" spans="2:7" hidden="1" x14ac:dyDescent="0.2">
      <c r="B110" s="811">
        <v>32010402</v>
      </c>
      <c r="C110" s="378" t="s">
        <v>1505</v>
      </c>
      <c r="D110" s="812" t="s">
        <v>1651</v>
      </c>
      <c r="E110" s="445"/>
      <c r="F110" s="446">
        <v>0</v>
      </c>
      <c r="G110" s="446"/>
    </row>
    <row r="111" spans="2:7" hidden="1" x14ac:dyDescent="0.2">
      <c r="B111" s="811">
        <v>32010403</v>
      </c>
      <c r="C111" s="378" t="s">
        <v>1506</v>
      </c>
      <c r="D111" s="812" t="s">
        <v>1652</v>
      </c>
      <c r="E111" s="445"/>
      <c r="F111" s="446">
        <v>0</v>
      </c>
      <c r="G111" s="446"/>
    </row>
    <row r="112" spans="2:7" hidden="1" x14ac:dyDescent="0.2">
      <c r="B112" s="811">
        <v>32010404</v>
      </c>
      <c r="C112" s="378" t="s">
        <v>1507</v>
      </c>
      <c r="D112" s="812" t="s">
        <v>1653</v>
      </c>
      <c r="E112" s="445"/>
      <c r="F112" s="446">
        <v>0</v>
      </c>
      <c r="G112" s="446"/>
    </row>
    <row r="113" spans="2:7" ht="15" thickBot="1" x14ac:dyDescent="0.25">
      <c r="B113" s="811">
        <v>32010405</v>
      </c>
      <c r="C113" s="378" t="s">
        <v>1508</v>
      </c>
      <c r="D113" s="812" t="s">
        <v>1654</v>
      </c>
      <c r="E113" s="445"/>
      <c r="F113" s="446">
        <v>27520000</v>
      </c>
      <c r="G113" s="446"/>
    </row>
    <row r="114" spans="2:7" ht="14.25" hidden="1" customHeight="1" thickBot="1" x14ac:dyDescent="0.25">
      <c r="B114" s="811">
        <v>32010406</v>
      </c>
      <c r="C114" s="378" t="s">
        <v>1509</v>
      </c>
      <c r="D114" s="812" t="s">
        <v>1655</v>
      </c>
      <c r="E114" s="445"/>
      <c r="F114" s="446">
        <v>0</v>
      </c>
      <c r="G114" s="446"/>
    </row>
    <row r="115" spans="2:7" ht="14.25" hidden="1" customHeight="1" thickBot="1" x14ac:dyDescent="0.25">
      <c r="B115" s="811">
        <v>32010407</v>
      </c>
      <c r="C115" s="378" t="s">
        <v>1510</v>
      </c>
      <c r="D115" s="812" t="s">
        <v>1656</v>
      </c>
      <c r="E115" s="445"/>
      <c r="F115" s="446">
        <v>0</v>
      </c>
      <c r="G115" s="446"/>
    </row>
    <row r="116" spans="2:7" ht="15" hidden="1" thickBot="1" x14ac:dyDescent="0.25">
      <c r="B116" s="811">
        <v>32010408</v>
      </c>
      <c r="C116" s="378" t="s">
        <v>1511</v>
      </c>
      <c r="D116" s="812" t="s">
        <v>1657</v>
      </c>
      <c r="E116" s="445"/>
      <c r="F116" s="446">
        <v>0</v>
      </c>
      <c r="G116" s="446"/>
    </row>
    <row r="117" spans="2:7" ht="15.75" thickBot="1" x14ac:dyDescent="0.3">
      <c r="B117" s="815"/>
      <c r="C117" s="385" t="s">
        <v>1512</v>
      </c>
      <c r="D117" s="816">
        <v>0</v>
      </c>
      <c r="E117" s="453">
        <v>0</v>
      </c>
      <c r="F117" s="454">
        <v>27520000</v>
      </c>
      <c r="G117" s="454"/>
    </row>
    <row r="118" spans="2:7" ht="15" x14ac:dyDescent="0.25">
      <c r="B118" s="818">
        <v>32010500</v>
      </c>
      <c r="C118" s="374" t="s">
        <v>118</v>
      </c>
      <c r="D118" s="819"/>
      <c r="E118" s="441"/>
      <c r="F118" s="442"/>
      <c r="G118" s="442"/>
    </row>
    <row r="119" spans="2:7" ht="15" thickBot="1" x14ac:dyDescent="0.25">
      <c r="B119" s="811">
        <v>32010501</v>
      </c>
      <c r="C119" s="378" t="s">
        <v>1513</v>
      </c>
      <c r="D119" s="812" t="s">
        <v>1658</v>
      </c>
      <c r="E119" s="445">
        <v>5000000</v>
      </c>
      <c r="F119" s="446">
        <v>950000</v>
      </c>
      <c r="G119" s="446"/>
    </row>
    <row r="120" spans="2:7" ht="14.25" hidden="1" customHeight="1" thickBot="1" x14ac:dyDescent="0.25">
      <c r="B120" s="811">
        <v>32010502</v>
      </c>
      <c r="C120" s="378" t="s">
        <v>1514</v>
      </c>
      <c r="D120" s="812" t="s">
        <v>1659</v>
      </c>
      <c r="E120" s="445"/>
      <c r="F120" s="446">
        <v>0</v>
      </c>
      <c r="G120" s="446"/>
    </row>
    <row r="121" spans="2:7" ht="14.25" hidden="1" customHeight="1" thickBot="1" x14ac:dyDescent="0.25">
      <c r="B121" s="811">
        <v>32010503</v>
      </c>
      <c r="C121" s="378" t="s">
        <v>1515</v>
      </c>
      <c r="D121" s="812" t="s">
        <v>1660</v>
      </c>
      <c r="E121" s="445"/>
      <c r="F121" s="446">
        <v>0</v>
      </c>
      <c r="G121" s="446"/>
    </row>
    <row r="122" spans="2:7" ht="14.25" hidden="1" customHeight="1" thickBot="1" x14ac:dyDescent="0.25">
      <c r="B122" s="811">
        <v>32010504</v>
      </c>
      <c r="C122" s="378" t="s">
        <v>1516</v>
      </c>
      <c r="D122" s="812" t="s">
        <v>1661</v>
      </c>
      <c r="E122" s="445"/>
      <c r="F122" s="446">
        <v>0</v>
      </c>
      <c r="G122" s="446"/>
    </row>
    <row r="123" spans="2:7" ht="14.25" hidden="1" customHeight="1" thickBot="1" x14ac:dyDescent="0.25">
      <c r="B123" s="811">
        <v>32010505</v>
      </c>
      <c r="C123" s="378" t="s">
        <v>1517</v>
      </c>
      <c r="D123" s="812" t="s">
        <v>1662</v>
      </c>
      <c r="E123" s="445"/>
      <c r="F123" s="446">
        <v>0</v>
      </c>
      <c r="G123" s="446"/>
    </row>
    <row r="124" spans="2:7" ht="14.25" hidden="1" customHeight="1" thickBot="1" x14ac:dyDescent="0.25">
      <c r="B124" s="811">
        <v>32010506</v>
      </c>
      <c r="C124" s="378" t="s">
        <v>1518</v>
      </c>
      <c r="D124" s="812" t="s">
        <v>1663</v>
      </c>
      <c r="E124" s="445"/>
      <c r="F124" s="446">
        <v>0</v>
      </c>
      <c r="G124" s="446"/>
    </row>
    <row r="125" spans="2:7" ht="14.25" hidden="1" customHeight="1" thickBot="1" x14ac:dyDescent="0.25">
      <c r="B125" s="811">
        <v>32010507</v>
      </c>
      <c r="C125" s="378" t="s">
        <v>1519</v>
      </c>
      <c r="D125" s="812" t="s">
        <v>1664</v>
      </c>
      <c r="E125" s="445"/>
      <c r="F125" s="446">
        <v>0</v>
      </c>
      <c r="G125" s="446"/>
    </row>
    <row r="126" spans="2:7" ht="14.25" hidden="1" customHeight="1" thickBot="1" x14ac:dyDescent="0.25">
      <c r="B126" s="811">
        <v>32010508</v>
      </c>
      <c r="C126" s="378" t="s">
        <v>1520</v>
      </c>
      <c r="D126" s="812" t="s">
        <v>1665</v>
      </c>
      <c r="E126" s="445"/>
      <c r="F126" s="446">
        <v>0</v>
      </c>
      <c r="G126" s="446"/>
    </row>
    <row r="127" spans="2:7" ht="15" hidden="1" thickBot="1" x14ac:dyDescent="0.25">
      <c r="B127" s="811">
        <v>32010509</v>
      </c>
      <c r="C127" s="378" t="s">
        <v>1521</v>
      </c>
      <c r="D127" s="812" t="s">
        <v>1666</v>
      </c>
      <c r="E127" s="445"/>
      <c r="F127" s="446">
        <v>0</v>
      </c>
      <c r="G127" s="446"/>
    </row>
    <row r="128" spans="2:7" ht="15.75" thickBot="1" x14ac:dyDescent="0.3">
      <c r="B128" s="815"/>
      <c r="C128" s="385" t="s">
        <v>1522</v>
      </c>
      <c r="D128" s="816">
        <v>0</v>
      </c>
      <c r="E128" s="453">
        <v>5000000</v>
      </c>
      <c r="F128" s="454">
        <v>950000</v>
      </c>
      <c r="G128" s="454"/>
    </row>
    <row r="129" spans="2:7" ht="15" x14ac:dyDescent="0.25">
      <c r="B129" s="818">
        <v>32010600</v>
      </c>
      <c r="C129" s="374" t="s">
        <v>120</v>
      </c>
      <c r="D129" s="819"/>
      <c r="E129" s="441"/>
      <c r="F129" s="442"/>
      <c r="G129" s="442"/>
    </row>
    <row r="130" spans="2:7" x14ac:dyDescent="0.2">
      <c r="B130" s="811">
        <v>32010601</v>
      </c>
      <c r="C130" s="378" t="s">
        <v>1523</v>
      </c>
      <c r="D130" s="812" t="s">
        <v>1667</v>
      </c>
      <c r="E130" s="445">
        <v>1800000</v>
      </c>
      <c r="F130" s="446">
        <v>2250000</v>
      </c>
      <c r="G130" s="446"/>
    </row>
    <row r="131" spans="2:7" x14ac:dyDescent="0.2">
      <c r="B131" s="811">
        <v>32010602</v>
      </c>
      <c r="C131" s="378" t="s">
        <v>1524</v>
      </c>
      <c r="D131" s="812" t="s">
        <v>1668</v>
      </c>
      <c r="E131" s="445">
        <v>800000</v>
      </c>
      <c r="F131" s="446">
        <v>1800000</v>
      </c>
      <c r="G131" s="446"/>
    </row>
    <row r="132" spans="2:7" x14ac:dyDescent="0.2">
      <c r="B132" s="811">
        <v>32010603</v>
      </c>
      <c r="C132" s="378" t="s">
        <v>1525</v>
      </c>
      <c r="D132" s="812" t="s">
        <v>1669</v>
      </c>
      <c r="E132" s="445"/>
      <c r="F132" s="446">
        <v>250000</v>
      </c>
      <c r="G132" s="446"/>
    </row>
    <row r="133" spans="2:7" hidden="1" x14ac:dyDescent="0.2">
      <c r="B133" s="811">
        <v>32010604</v>
      </c>
      <c r="C133" s="378" t="s">
        <v>1526</v>
      </c>
      <c r="D133" s="812" t="s">
        <v>1670</v>
      </c>
      <c r="E133" s="445"/>
      <c r="F133" s="446">
        <v>0</v>
      </c>
      <c r="G133" s="446"/>
    </row>
    <row r="134" spans="2:7" hidden="1" x14ac:dyDescent="0.2">
      <c r="B134" s="811">
        <v>32010605</v>
      </c>
      <c r="C134" s="378" t="s">
        <v>1527</v>
      </c>
      <c r="D134" s="812" t="s">
        <v>1671</v>
      </c>
      <c r="E134" s="445"/>
      <c r="F134" s="446">
        <v>0</v>
      </c>
      <c r="G134" s="446"/>
    </row>
    <row r="135" spans="2:7" x14ac:dyDescent="0.2">
      <c r="B135" s="811">
        <v>32010606</v>
      </c>
      <c r="C135" s="378" t="s">
        <v>1528</v>
      </c>
      <c r="D135" s="812" t="s">
        <v>1672</v>
      </c>
      <c r="E135" s="445">
        <v>145000</v>
      </c>
      <c r="F135" s="446">
        <v>900000</v>
      </c>
      <c r="G135" s="446"/>
    </row>
    <row r="136" spans="2:7" hidden="1" x14ac:dyDescent="0.2">
      <c r="B136" s="811">
        <v>32010607</v>
      </c>
      <c r="C136" s="378" t="s">
        <v>1529</v>
      </c>
      <c r="D136" s="812" t="s">
        <v>1673</v>
      </c>
      <c r="E136" s="445"/>
      <c r="F136" s="446">
        <v>0</v>
      </c>
      <c r="G136" s="446"/>
    </row>
    <row r="137" spans="2:7" ht="15" thickBot="1" x14ac:dyDescent="0.25">
      <c r="B137" s="811">
        <v>32010608</v>
      </c>
      <c r="C137" s="378" t="s">
        <v>1530</v>
      </c>
      <c r="D137" s="812" t="s">
        <v>1674</v>
      </c>
      <c r="E137" s="445"/>
      <c r="F137" s="446">
        <v>150000</v>
      </c>
      <c r="G137" s="446"/>
    </row>
    <row r="138" spans="2:7" ht="14.25" hidden="1" customHeight="1" thickBot="1" x14ac:dyDescent="0.25">
      <c r="B138" s="811">
        <v>32010609</v>
      </c>
      <c r="C138" s="378" t="s">
        <v>1531</v>
      </c>
      <c r="D138" s="812" t="s">
        <v>1675</v>
      </c>
      <c r="E138" s="445"/>
      <c r="F138" s="446">
        <v>0</v>
      </c>
      <c r="G138" s="446"/>
    </row>
    <row r="139" spans="2:7" ht="15" hidden="1" thickBot="1" x14ac:dyDescent="0.25">
      <c r="B139" s="811">
        <v>32010610</v>
      </c>
      <c r="C139" s="378" t="s">
        <v>1532</v>
      </c>
      <c r="D139" s="812" t="s">
        <v>1676</v>
      </c>
      <c r="E139" s="445"/>
      <c r="F139" s="446">
        <v>0</v>
      </c>
      <c r="G139" s="446"/>
    </row>
    <row r="140" spans="2:7" ht="15.75" thickBot="1" x14ac:dyDescent="0.3">
      <c r="B140" s="815"/>
      <c r="C140" s="385" t="s">
        <v>1533</v>
      </c>
      <c r="D140" s="816">
        <v>0</v>
      </c>
      <c r="E140" s="453">
        <v>2745000</v>
      </c>
      <c r="F140" s="454">
        <v>5350000</v>
      </c>
      <c r="G140" s="454"/>
    </row>
    <row r="141" spans="2:7" ht="15" hidden="1" x14ac:dyDescent="0.25">
      <c r="B141" s="818">
        <v>32010700</v>
      </c>
      <c r="C141" s="374" t="s">
        <v>122</v>
      </c>
      <c r="D141" s="819"/>
      <c r="E141" s="441"/>
      <c r="F141" s="442"/>
      <c r="G141" s="442"/>
    </row>
    <row r="142" spans="2:7" ht="15" hidden="1" customHeight="1" x14ac:dyDescent="0.2">
      <c r="B142" s="811">
        <v>32010701</v>
      </c>
      <c r="C142" s="378" t="s">
        <v>1534</v>
      </c>
      <c r="D142" s="812" t="s">
        <v>1677</v>
      </c>
      <c r="E142" s="445"/>
      <c r="F142" s="446">
        <v>0</v>
      </c>
      <c r="G142" s="446"/>
    </row>
    <row r="143" spans="2:7" ht="15.75" hidden="1" thickBot="1" x14ac:dyDescent="0.3">
      <c r="B143" s="815"/>
      <c r="C143" s="385" t="s">
        <v>1535</v>
      </c>
      <c r="D143" s="816">
        <v>0</v>
      </c>
      <c r="E143" s="453">
        <v>0</v>
      </c>
      <c r="F143" s="454">
        <v>0</v>
      </c>
      <c r="G143" s="454"/>
    </row>
    <row r="144" spans="2:7" ht="15" hidden="1" x14ac:dyDescent="0.25">
      <c r="B144" s="818">
        <v>32010800</v>
      </c>
      <c r="C144" s="374" t="s">
        <v>124</v>
      </c>
      <c r="D144" s="819"/>
      <c r="E144" s="441"/>
      <c r="F144" s="442"/>
      <c r="G144" s="442"/>
    </row>
    <row r="145" spans="2:7" ht="15" hidden="1" customHeight="1" x14ac:dyDescent="0.2">
      <c r="B145" s="811">
        <v>32010801</v>
      </c>
      <c r="C145" s="378" t="s">
        <v>1536</v>
      </c>
      <c r="D145" s="812" t="s">
        <v>1678</v>
      </c>
      <c r="E145" s="445"/>
      <c r="F145" s="446">
        <v>0</v>
      </c>
      <c r="G145" s="446"/>
    </row>
    <row r="146" spans="2:7" ht="15.75" hidden="1" thickBot="1" x14ac:dyDescent="0.3">
      <c r="B146" s="815"/>
      <c r="C146" s="385" t="s">
        <v>1537</v>
      </c>
      <c r="D146" s="816">
        <v>0</v>
      </c>
      <c r="E146" s="453">
        <v>0</v>
      </c>
      <c r="F146" s="454">
        <v>0</v>
      </c>
      <c r="G146" s="454"/>
    </row>
    <row r="147" spans="2:7" ht="15" hidden="1" x14ac:dyDescent="0.25">
      <c r="B147" s="818">
        <v>32010900</v>
      </c>
      <c r="C147" s="374" t="s">
        <v>126</v>
      </c>
      <c r="D147" s="819"/>
      <c r="E147" s="441"/>
      <c r="F147" s="442"/>
      <c r="G147" s="442"/>
    </row>
    <row r="148" spans="2:7" hidden="1" x14ac:dyDescent="0.2">
      <c r="B148" s="811">
        <v>32010901</v>
      </c>
      <c r="C148" s="378" t="s">
        <v>1538</v>
      </c>
      <c r="D148" s="812" t="s">
        <v>1679</v>
      </c>
      <c r="E148" s="445"/>
      <c r="F148" s="446">
        <v>0</v>
      </c>
      <c r="G148" s="446"/>
    </row>
    <row r="149" spans="2:7" hidden="1" x14ac:dyDescent="0.2">
      <c r="B149" s="811">
        <v>32010902</v>
      </c>
      <c r="C149" s="378" t="s">
        <v>1539</v>
      </c>
      <c r="D149" s="812" t="s">
        <v>1680</v>
      </c>
      <c r="E149" s="445"/>
      <c r="F149" s="446">
        <v>0</v>
      </c>
      <c r="G149" s="446"/>
    </row>
    <row r="150" spans="2:7" hidden="1" x14ac:dyDescent="0.2">
      <c r="B150" s="811">
        <v>32010903</v>
      </c>
      <c r="C150" s="378" t="s">
        <v>1540</v>
      </c>
      <c r="D150" s="812" t="s">
        <v>1681</v>
      </c>
      <c r="E150" s="445"/>
      <c r="F150" s="446">
        <v>0</v>
      </c>
      <c r="G150" s="446"/>
    </row>
    <row r="151" spans="2:7" ht="15" hidden="1" customHeight="1" x14ac:dyDescent="0.2">
      <c r="B151" s="811">
        <v>32010904</v>
      </c>
      <c r="C151" s="378" t="s">
        <v>1541</v>
      </c>
      <c r="D151" s="812" t="s">
        <v>1682</v>
      </c>
      <c r="E151" s="445"/>
      <c r="F151" s="446">
        <v>0</v>
      </c>
      <c r="G151" s="446"/>
    </row>
    <row r="152" spans="2:7" ht="15.75" hidden="1" thickBot="1" x14ac:dyDescent="0.3">
      <c r="B152" s="815"/>
      <c r="C152" s="385" t="s">
        <v>1542</v>
      </c>
      <c r="D152" s="816">
        <v>0</v>
      </c>
      <c r="E152" s="453">
        <v>0</v>
      </c>
      <c r="F152" s="454">
        <v>0</v>
      </c>
      <c r="G152" s="454"/>
    </row>
    <row r="153" spans="2:7" ht="15" hidden="1" x14ac:dyDescent="0.25">
      <c r="B153" s="818">
        <v>32011000</v>
      </c>
      <c r="C153" s="374" t="s">
        <v>128</v>
      </c>
      <c r="D153" s="819"/>
      <c r="E153" s="441"/>
      <c r="F153" s="442"/>
      <c r="G153" s="442"/>
    </row>
    <row r="154" spans="2:7" ht="15" hidden="1" customHeight="1" x14ac:dyDescent="0.2">
      <c r="B154" s="811">
        <v>32011001</v>
      </c>
      <c r="C154" s="378" t="s">
        <v>128</v>
      </c>
      <c r="D154" s="812" t="s">
        <v>1683</v>
      </c>
      <c r="E154" s="445"/>
      <c r="F154" s="446">
        <v>0</v>
      </c>
      <c r="G154" s="446"/>
    </row>
    <row r="155" spans="2:7" ht="15.75" hidden="1" thickBot="1" x14ac:dyDescent="0.3">
      <c r="B155" s="815"/>
      <c r="C155" s="385" t="s">
        <v>1543</v>
      </c>
      <c r="D155" s="816">
        <v>0</v>
      </c>
      <c r="E155" s="453">
        <v>0</v>
      </c>
      <c r="F155" s="454">
        <v>0</v>
      </c>
      <c r="G155" s="454"/>
    </row>
    <row r="156" spans="2:7" ht="15" hidden="1" x14ac:dyDescent="0.25">
      <c r="B156" s="818">
        <v>32020100</v>
      </c>
      <c r="C156" s="374" t="s">
        <v>130</v>
      </c>
      <c r="D156" s="819"/>
      <c r="E156" s="441"/>
      <c r="F156" s="442"/>
      <c r="G156" s="442"/>
    </row>
    <row r="157" spans="2:7" hidden="1" x14ac:dyDescent="0.2">
      <c r="B157" s="811">
        <v>32020101</v>
      </c>
      <c r="C157" s="378" t="s">
        <v>1544</v>
      </c>
      <c r="D157" s="812" t="s">
        <v>1684</v>
      </c>
      <c r="E157" s="445"/>
      <c r="F157" s="446">
        <v>0</v>
      </c>
      <c r="G157" s="446"/>
    </row>
    <row r="158" spans="2:7" hidden="1" x14ac:dyDescent="0.2">
      <c r="B158" s="811">
        <v>32020102</v>
      </c>
      <c r="C158" s="378" t="s">
        <v>1545</v>
      </c>
      <c r="D158" s="812" t="s">
        <v>1685</v>
      </c>
      <c r="E158" s="445"/>
      <c r="F158" s="446">
        <v>0</v>
      </c>
      <c r="G158" s="446"/>
    </row>
    <row r="159" spans="2:7" hidden="1" x14ac:dyDescent="0.2">
      <c r="B159" s="811">
        <v>32020103</v>
      </c>
      <c r="C159" s="378" t="s">
        <v>1479</v>
      </c>
      <c r="D159" s="812" t="s">
        <v>1686</v>
      </c>
      <c r="E159" s="445"/>
      <c r="F159" s="446">
        <v>0</v>
      </c>
      <c r="G159" s="446"/>
    </row>
    <row r="160" spans="2:7" ht="15" hidden="1" customHeight="1" x14ac:dyDescent="0.2">
      <c r="B160" s="811">
        <v>32020104</v>
      </c>
      <c r="C160" s="378" t="s">
        <v>1480</v>
      </c>
      <c r="D160" s="812" t="s">
        <v>1687</v>
      </c>
      <c r="E160" s="445"/>
      <c r="F160" s="446">
        <v>0</v>
      </c>
      <c r="G160" s="446"/>
    </row>
    <row r="161" spans="2:7" ht="15.75" hidden="1" thickBot="1" x14ac:dyDescent="0.3">
      <c r="B161" s="815"/>
      <c r="C161" s="385" t="s">
        <v>1546</v>
      </c>
      <c r="D161" s="816">
        <v>0</v>
      </c>
      <c r="E161" s="453">
        <v>0</v>
      </c>
      <c r="F161" s="454">
        <v>0</v>
      </c>
      <c r="G161" s="454"/>
    </row>
    <row r="162" spans="2:7" ht="15" x14ac:dyDescent="0.25">
      <c r="B162" s="818">
        <v>32030100</v>
      </c>
      <c r="C162" s="374" t="s">
        <v>132</v>
      </c>
      <c r="D162" s="819"/>
      <c r="E162" s="441"/>
      <c r="F162" s="442"/>
      <c r="G162" s="442"/>
    </row>
    <row r="163" spans="2:7" hidden="1" x14ac:dyDescent="0.2">
      <c r="B163" s="811">
        <v>32030101</v>
      </c>
      <c r="C163" s="378" t="s">
        <v>1547</v>
      </c>
      <c r="D163" s="812" t="s">
        <v>1688</v>
      </c>
      <c r="E163" s="445"/>
      <c r="F163" s="446">
        <v>0</v>
      </c>
      <c r="G163" s="446"/>
    </row>
    <row r="164" spans="2:7" hidden="1" x14ac:dyDescent="0.2">
      <c r="B164" s="811">
        <v>32030102</v>
      </c>
      <c r="C164" s="378" t="s">
        <v>1548</v>
      </c>
      <c r="D164" s="812" t="s">
        <v>1689</v>
      </c>
      <c r="E164" s="445"/>
      <c r="F164" s="446">
        <v>0</v>
      </c>
      <c r="G164" s="446"/>
    </row>
    <row r="165" spans="2:7" hidden="1" x14ac:dyDescent="0.2">
      <c r="B165" s="811">
        <v>32030103</v>
      </c>
      <c r="C165" s="378" t="s">
        <v>1549</v>
      </c>
      <c r="D165" s="812" t="s">
        <v>1690</v>
      </c>
      <c r="E165" s="445"/>
      <c r="F165" s="446">
        <v>0</v>
      </c>
      <c r="G165" s="446"/>
    </row>
    <row r="166" spans="2:7" hidden="1" x14ac:dyDescent="0.2">
      <c r="B166" s="811">
        <v>32030104</v>
      </c>
      <c r="C166" s="378" t="s">
        <v>1550</v>
      </c>
      <c r="D166" s="812" t="s">
        <v>1691</v>
      </c>
      <c r="E166" s="445"/>
      <c r="F166" s="446">
        <v>0</v>
      </c>
      <c r="G166" s="446"/>
    </row>
    <row r="167" spans="2:7" hidden="1" x14ac:dyDescent="0.2">
      <c r="B167" s="811">
        <v>32030105</v>
      </c>
      <c r="C167" s="378" t="s">
        <v>1551</v>
      </c>
      <c r="D167" s="812" t="s">
        <v>1692</v>
      </c>
      <c r="E167" s="445"/>
      <c r="F167" s="446">
        <v>0</v>
      </c>
      <c r="G167" s="446"/>
    </row>
    <row r="168" spans="2:7" ht="15" thickBot="1" x14ac:dyDescent="0.25">
      <c r="B168" s="811">
        <v>32030109</v>
      </c>
      <c r="C168" s="378" t="s">
        <v>1552</v>
      </c>
      <c r="D168" s="812" t="s">
        <v>1693</v>
      </c>
      <c r="E168" s="445">
        <v>327800000</v>
      </c>
      <c r="F168" s="446">
        <f>80451800</f>
        <v>80451800</v>
      </c>
      <c r="G168" s="446"/>
    </row>
    <row r="169" spans="2:7" ht="15" hidden="1" thickBot="1" x14ac:dyDescent="0.25">
      <c r="B169" s="813">
        <v>32030110</v>
      </c>
      <c r="C169" s="383" t="s">
        <v>1553</v>
      </c>
      <c r="D169" s="812" t="s">
        <v>1694</v>
      </c>
      <c r="E169" s="445"/>
      <c r="F169" s="446">
        <v>0</v>
      </c>
      <c r="G169" s="446"/>
    </row>
    <row r="170" spans="2:7" ht="15.75" thickBot="1" x14ac:dyDescent="0.3">
      <c r="B170" s="815"/>
      <c r="C170" s="385" t="s">
        <v>1554</v>
      </c>
      <c r="D170" s="816"/>
      <c r="E170" s="453">
        <v>327800000</v>
      </c>
      <c r="F170" s="454">
        <v>80451800</v>
      </c>
      <c r="G170" s="454"/>
    </row>
    <row r="171" spans="2:7" ht="19.5" thickBot="1" x14ac:dyDescent="0.35">
      <c r="B171" s="398"/>
      <c r="C171" s="399" t="s">
        <v>1415</v>
      </c>
      <c r="D171" s="399"/>
      <c r="E171" s="480">
        <v>347925000</v>
      </c>
      <c r="F171" s="481">
        <v>114271800</v>
      </c>
      <c r="G171" s="481"/>
    </row>
  </sheetData>
  <mergeCells count="5">
    <mergeCell ref="B1:F1"/>
    <mergeCell ref="B2:F2"/>
    <mergeCell ref="B4:F4"/>
    <mergeCell ref="B5:B6"/>
    <mergeCell ref="C5:C6"/>
  </mergeCells>
  <pageMargins left="0.98425196850393704" right="0.31496062992126" top="0.35433070866141703" bottom="0.35433070866141703" header="0.15748031496063" footer="0.15748031496063"/>
  <pageSetup paperSize="9" scale="67" firstPageNumber="198" fitToHeight="0" orientation="portrait" r:id="rId1"/>
  <headerFooter>
    <oddFooter>&amp;C&amp;"Rockwell,Bold"&amp;14&amp;P</oddFooter>
  </headerFooter>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B1:G171"/>
  <sheetViews>
    <sheetView view="pageBreakPreview" zoomScale="84" zoomScaleSheetLayoutView="84" workbookViewId="0">
      <pane xSplit="2" ySplit="6" topLeftCell="C131"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945</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idden="1" x14ac:dyDescent="0.2">
      <c r="B11" s="811">
        <v>31050103</v>
      </c>
      <c r="C11" s="378" t="s">
        <v>1418</v>
      </c>
      <c r="D11" s="752" t="str">
        <f t="shared" si="0"/>
        <v>31050103 - INDUSTRIAL &amp; CHEMICAL STORES</v>
      </c>
      <c r="E11" s="622"/>
      <c r="F11" s="623">
        <v>0</v>
      </c>
      <c r="G11" s="623"/>
    </row>
    <row r="12" spans="2:7" hidden="1" x14ac:dyDescent="0.2">
      <c r="B12" s="811">
        <v>31050104</v>
      </c>
      <c r="C12" s="378" t="s">
        <v>1419</v>
      </c>
      <c r="D12" s="752" t="str">
        <f t="shared" si="0"/>
        <v>31050104 - AMORY STORES (AMMUNITION, E.T.C.)</v>
      </c>
      <c r="E12" s="622"/>
      <c r="F12" s="623">
        <v>0</v>
      </c>
      <c r="G12" s="623"/>
    </row>
    <row r="13" spans="2:7" hidden="1" x14ac:dyDescent="0.2">
      <c r="B13" s="811">
        <v>31050105</v>
      </c>
      <c r="C13" s="378" t="s">
        <v>1420</v>
      </c>
      <c r="D13" s="752" t="str">
        <f t="shared" si="0"/>
        <v>31050105 - FUEL &amp; LUBRICANTS</v>
      </c>
      <c r="E13" s="622"/>
      <c r="F13" s="623">
        <v>0</v>
      </c>
      <c r="G13" s="623"/>
    </row>
    <row r="14" spans="2:7" hidden="1" x14ac:dyDescent="0.2">
      <c r="B14" s="811">
        <v>31050106</v>
      </c>
      <c r="C14" s="378" t="s">
        <v>1421</v>
      </c>
      <c r="D14" s="752" t="str">
        <f t="shared" si="0"/>
        <v>31050106 - AGRICULTURAL INPUTS</v>
      </c>
      <c r="E14" s="622"/>
      <c r="F14" s="623">
        <v>0</v>
      </c>
      <c r="G14" s="623"/>
    </row>
    <row r="15" spans="2:7" hidden="1" x14ac:dyDescent="0.2">
      <c r="B15" s="811">
        <v>31050107</v>
      </c>
      <c r="C15" s="378" t="s">
        <v>1422</v>
      </c>
      <c r="D15" s="752" t="str">
        <f t="shared" si="0"/>
        <v>31050107 - FARM STOCK</v>
      </c>
      <c r="E15" s="622"/>
      <c r="F15" s="623">
        <v>0</v>
      </c>
      <c r="G15" s="623"/>
    </row>
    <row r="16" spans="2:7" hidden="1" x14ac:dyDescent="0.2">
      <c r="B16" s="811">
        <v>31050108</v>
      </c>
      <c r="C16" s="378" t="s">
        <v>1423</v>
      </c>
      <c r="D16" s="752" t="str">
        <f t="shared" si="0"/>
        <v>31050108 - SCHOLASTIC MATERIALS</v>
      </c>
      <c r="E16" s="622"/>
      <c r="F16" s="623">
        <v>0</v>
      </c>
      <c r="G16" s="623"/>
    </row>
    <row r="17" spans="2:7" hidden="1" x14ac:dyDescent="0.2">
      <c r="B17" s="811">
        <v>31050109</v>
      </c>
      <c r="C17" s="378" t="s">
        <v>1424</v>
      </c>
      <c r="D17" s="752" t="str">
        <f t="shared" si="0"/>
        <v>31050109 - STATIONERIES STORES</v>
      </c>
      <c r="E17" s="622"/>
      <c r="F17" s="623">
        <v>0</v>
      </c>
      <c r="G17" s="623"/>
    </row>
    <row r="18" spans="2:7" ht="15" thickBot="1" x14ac:dyDescent="0.25">
      <c r="B18" s="811">
        <v>31050110</v>
      </c>
      <c r="C18" s="378" t="s">
        <v>1425</v>
      </c>
      <c r="D18" s="752" t="str">
        <f t="shared" si="0"/>
        <v>31050110 - PRINTED MATERIALS</v>
      </c>
      <c r="E18" s="622">
        <v>1305100</v>
      </c>
      <c r="F18" s="623">
        <v>1404000</v>
      </c>
      <c r="G18" s="623"/>
    </row>
    <row r="19" spans="2:7" ht="15" hidden="1" thickBot="1" x14ac:dyDescent="0.25">
      <c r="B19" s="811">
        <v>31050111</v>
      </c>
      <c r="C19" s="378" t="s">
        <v>1426</v>
      </c>
      <c r="D19" s="752" t="str">
        <f t="shared" si="0"/>
        <v>31050111 - BUILDING MATERIALS</v>
      </c>
      <c r="E19" s="622"/>
      <c r="F19" s="623">
        <v>0</v>
      </c>
      <c r="G19" s="623"/>
    </row>
    <row r="20" spans="2:7" ht="15" hidden="1" thickBot="1" x14ac:dyDescent="0.25">
      <c r="B20" s="811">
        <v>31050112</v>
      </c>
      <c r="C20" s="378" t="s">
        <v>1427</v>
      </c>
      <c r="D20" s="752" t="str">
        <f t="shared" si="0"/>
        <v>31050112 - STRATEGIC STOCK PILES</v>
      </c>
      <c r="E20" s="622"/>
      <c r="F20" s="623">
        <v>0</v>
      </c>
      <c r="G20" s="623"/>
    </row>
    <row r="21" spans="2:7" ht="15" hidden="1" thickBot="1" x14ac:dyDescent="0.25">
      <c r="B21" s="811">
        <v>31050113</v>
      </c>
      <c r="C21" s="378" t="s">
        <v>1428</v>
      </c>
      <c r="D21" s="752" t="str">
        <f t="shared" si="0"/>
        <v>31050113 - UNISSUED CURRENCY</v>
      </c>
      <c r="E21" s="622"/>
      <c r="F21" s="623">
        <v>0</v>
      </c>
      <c r="G21" s="623"/>
    </row>
    <row r="22" spans="2:7" ht="15" hidden="1" thickBot="1" x14ac:dyDescent="0.25">
      <c r="B22" s="811">
        <v>31050114</v>
      </c>
      <c r="C22" s="378" t="s">
        <v>1429</v>
      </c>
      <c r="D22" s="752" t="str">
        <f t="shared" si="0"/>
        <v>31050114 - STAMPS</v>
      </c>
      <c r="E22" s="622"/>
      <c r="F22" s="623">
        <v>0</v>
      </c>
      <c r="G22" s="623"/>
    </row>
    <row r="23" spans="2:7" ht="15" hidden="1" thickBot="1" x14ac:dyDescent="0.25">
      <c r="B23" s="811">
        <v>31050115</v>
      </c>
      <c r="C23" s="378" t="s">
        <v>1430</v>
      </c>
      <c r="D23" s="752" t="str">
        <f t="shared" si="0"/>
        <v>31050115 - PROPERTY HELD FOR SALE</v>
      </c>
      <c r="E23" s="622"/>
      <c r="F23" s="623">
        <v>0</v>
      </c>
      <c r="G23" s="623"/>
    </row>
    <row r="24" spans="2:7" ht="15" hidden="1" thickBot="1" x14ac:dyDescent="0.25">
      <c r="B24" s="811">
        <v>31050116</v>
      </c>
      <c r="C24" s="378" t="s">
        <v>1431</v>
      </c>
      <c r="D24" s="752" t="str">
        <f t="shared" si="0"/>
        <v>31050116 - AIRCRAFT SPARE STORE</v>
      </c>
      <c r="E24" s="622"/>
      <c r="F24" s="623">
        <v>0</v>
      </c>
      <c r="G24" s="623"/>
    </row>
    <row r="25" spans="2:7" ht="15" hidden="1" thickBot="1" x14ac:dyDescent="0.25">
      <c r="B25" s="811">
        <v>31050117</v>
      </c>
      <c r="C25" s="378" t="s">
        <v>1432</v>
      </c>
      <c r="D25" s="752" t="str">
        <f t="shared" si="0"/>
        <v>31050117 - COMPUTER/INFORMATION TECHNOLOGY STORE</v>
      </c>
      <c r="E25" s="622"/>
      <c r="F25" s="623">
        <v>0</v>
      </c>
      <c r="G25" s="623"/>
    </row>
    <row r="26" spans="2:7" ht="15" hidden="1" thickBot="1" x14ac:dyDescent="0.25">
      <c r="B26" s="811">
        <v>31050118</v>
      </c>
      <c r="C26" s="378" t="s">
        <v>1433</v>
      </c>
      <c r="D26" s="752" t="str">
        <f t="shared" si="0"/>
        <v>31050118 - PROVISIONAL STORE</v>
      </c>
      <c r="E26" s="622"/>
      <c r="F26" s="623">
        <v>0</v>
      </c>
      <c r="G26" s="623"/>
    </row>
    <row r="27" spans="2:7" ht="15" hidden="1" thickBot="1" x14ac:dyDescent="0.25">
      <c r="B27" s="811">
        <v>31050119</v>
      </c>
      <c r="C27" s="378" t="s">
        <v>1434</v>
      </c>
      <c r="D27" s="752" t="str">
        <f t="shared" si="0"/>
        <v>31050119 - EQUIPMENT STORE</v>
      </c>
      <c r="E27" s="622"/>
      <c r="F27" s="623">
        <v>0</v>
      </c>
      <c r="G27" s="623"/>
    </row>
    <row r="28" spans="2:7" ht="15" hidden="1" thickBot="1" x14ac:dyDescent="0.25">
      <c r="B28" s="811">
        <v>31050120</v>
      </c>
      <c r="C28" s="378" t="s">
        <v>1435</v>
      </c>
      <c r="D28" s="752" t="str">
        <f t="shared" si="0"/>
        <v>31050120 - PROJECT STORE ( IPPIS, GIFMIS, IPSAS, E.T.C.)</v>
      </c>
      <c r="E28" s="622"/>
      <c r="F28" s="623">
        <v>0</v>
      </c>
      <c r="G28" s="623"/>
    </row>
    <row r="29" spans="2:7" ht="15" hidden="1" thickBot="1" x14ac:dyDescent="0.25">
      <c r="B29" s="811">
        <v>31050121</v>
      </c>
      <c r="C29" s="378" t="s">
        <v>1436</v>
      </c>
      <c r="D29" s="752" t="str">
        <f t="shared" si="0"/>
        <v>31050121 - ELECTRICAL/ELECTRONIC STORE</v>
      </c>
      <c r="E29" s="622"/>
      <c r="F29" s="623">
        <v>0</v>
      </c>
      <c r="G29" s="623"/>
    </row>
    <row r="30" spans="2:7" ht="15" hidden="1" thickBot="1" x14ac:dyDescent="0.25">
      <c r="B30" s="811">
        <v>31050122</v>
      </c>
      <c r="C30" s="378" t="s">
        <v>1437</v>
      </c>
      <c r="D30" s="752" t="str">
        <f t="shared" si="0"/>
        <v>31050122 - GRAINS STORE</v>
      </c>
      <c r="E30" s="622"/>
      <c r="F30" s="623">
        <v>0</v>
      </c>
      <c r="G30" s="623"/>
    </row>
    <row r="31" spans="2:7" ht="15" hidden="1" thickBot="1" x14ac:dyDescent="0.25">
      <c r="B31" s="811">
        <v>31050123</v>
      </c>
      <c r="C31" s="378" t="s">
        <v>1438</v>
      </c>
      <c r="D31" s="752" t="str">
        <f t="shared" si="0"/>
        <v>31050123 - PERISHABLE STORE</v>
      </c>
      <c r="E31" s="622"/>
      <c r="F31" s="623">
        <v>0</v>
      </c>
      <c r="G31" s="623"/>
    </row>
    <row r="32" spans="2:7" ht="15" hidden="1" thickBot="1" x14ac:dyDescent="0.25">
      <c r="B32" s="811">
        <v>31050124</v>
      </c>
      <c r="C32" s="378" t="s">
        <v>1439</v>
      </c>
      <c r="D32" s="752" t="str">
        <f t="shared" si="0"/>
        <v>31050124 - MOTOR SPARE STORE</v>
      </c>
      <c r="E32" s="622"/>
      <c r="F32" s="623">
        <v>0</v>
      </c>
      <c r="G32" s="623"/>
    </row>
    <row r="33" spans="2:7" ht="15" hidden="1" thickBot="1" x14ac:dyDescent="0.25">
      <c r="B33" s="811">
        <v>31050125</v>
      </c>
      <c r="C33" s="378" t="s">
        <v>1440</v>
      </c>
      <c r="D33" s="752" t="str">
        <f t="shared" si="0"/>
        <v>31050125 - RAIL SPARE STORE</v>
      </c>
      <c r="E33" s="622"/>
      <c r="F33" s="623">
        <v>0</v>
      </c>
      <c r="G33" s="623"/>
    </row>
    <row r="34" spans="2:7" ht="15" hidden="1" thickBot="1" x14ac:dyDescent="0.25">
      <c r="B34" s="811">
        <v>31050126</v>
      </c>
      <c r="C34" s="378" t="s">
        <v>1441</v>
      </c>
      <c r="D34" s="752" t="str">
        <f t="shared" si="0"/>
        <v>31050126 - SHIP SPARE STORE</v>
      </c>
      <c r="E34" s="622"/>
      <c r="F34" s="623">
        <v>0</v>
      </c>
      <c r="G34" s="623"/>
    </row>
    <row r="35" spans="2:7" ht="15" hidden="1" thickBot="1" x14ac:dyDescent="0.25">
      <c r="B35" s="811">
        <v>31050127</v>
      </c>
      <c r="C35" s="378" t="s">
        <v>1442</v>
      </c>
      <c r="D35" s="752" t="str">
        <f t="shared" si="0"/>
        <v>31050127 - FURNITURE STORE</v>
      </c>
      <c r="E35" s="622"/>
      <c r="F35" s="623">
        <v>0</v>
      </c>
      <c r="G35" s="623"/>
    </row>
    <row r="36" spans="2:7" ht="15" hidden="1" thickBot="1" x14ac:dyDescent="0.25">
      <c r="B36" s="811">
        <v>31050128</v>
      </c>
      <c r="C36" s="378" t="s">
        <v>1443</v>
      </c>
      <c r="D36" s="752" t="str">
        <f t="shared" si="0"/>
        <v>31050128 - PLANT/EQUIPMENT STORE</v>
      </c>
      <c r="E36" s="622"/>
      <c r="F36" s="623">
        <v>0</v>
      </c>
      <c r="G36" s="623"/>
    </row>
    <row r="37" spans="2:7" ht="15" hidden="1" thickBot="1" x14ac:dyDescent="0.25">
      <c r="B37" s="811">
        <v>31050129</v>
      </c>
      <c r="C37" s="378" t="s">
        <v>1444</v>
      </c>
      <c r="D37" s="752" t="str">
        <f t="shared" si="0"/>
        <v>31050129 - PLANT/EQUIPMENT SPARE STORE</v>
      </c>
      <c r="E37" s="622"/>
      <c r="F37" s="623">
        <v>0</v>
      </c>
      <c r="G37" s="623"/>
    </row>
    <row r="38" spans="2:7" ht="15" hidden="1" thickBot="1" x14ac:dyDescent="0.25">
      <c r="B38" s="811">
        <v>31050130</v>
      </c>
      <c r="C38" s="378" t="s">
        <v>1445</v>
      </c>
      <c r="D38" s="752" t="str">
        <f t="shared" si="0"/>
        <v>31050130 - ANIMAL FEED STORE</v>
      </c>
      <c r="E38" s="622"/>
      <c r="F38" s="623">
        <v>0</v>
      </c>
      <c r="G38" s="623"/>
    </row>
    <row r="39" spans="2:7" ht="15" hidden="1" thickBot="1" x14ac:dyDescent="0.25">
      <c r="B39" s="811">
        <v>31050131</v>
      </c>
      <c r="C39" s="378" t="s">
        <v>1446</v>
      </c>
      <c r="D39" s="752" t="str">
        <f t="shared" si="0"/>
        <v>31050131 - VETERINARY STORE</v>
      </c>
      <c r="E39" s="622"/>
      <c r="F39" s="623">
        <v>0</v>
      </c>
      <c r="G39" s="623"/>
    </row>
    <row r="40" spans="2:7" ht="15" hidden="1" thickBot="1" x14ac:dyDescent="0.25">
      <c r="B40" s="811">
        <v>31050132</v>
      </c>
      <c r="C40" s="378" t="s">
        <v>1447</v>
      </c>
      <c r="D40" s="752" t="str">
        <f t="shared" si="0"/>
        <v>31050132 - CLASS WARE/APPARATOS STORE</v>
      </c>
      <c r="E40" s="622"/>
      <c r="F40" s="623">
        <v>0</v>
      </c>
      <c r="G40" s="623"/>
    </row>
    <row r="41" spans="2:7" ht="15" hidden="1" thickBot="1" x14ac:dyDescent="0.25">
      <c r="B41" s="811">
        <v>31050133</v>
      </c>
      <c r="C41" s="378" t="s">
        <v>1448</v>
      </c>
      <c r="D41" s="752" t="str">
        <f t="shared" si="0"/>
        <v>31050133 - LABORATORY EQUIPMENT STORE</v>
      </c>
      <c r="E41" s="622"/>
      <c r="F41" s="623">
        <v>0</v>
      </c>
      <c r="G41" s="623"/>
    </row>
    <row r="42" spans="2:7" ht="15" hidden="1" thickBot="1" x14ac:dyDescent="0.25">
      <c r="B42" s="811">
        <v>31050134</v>
      </c>
      <c r="C42" s="378" t="s">
        <v>1449</v>
      </c>
      <c r="D42" s="752" t="str">
        <f t="shared" si="0"/>
        <v>31050134 - UNIFORM STORE</v>
      </c>
      <c r="E42" s="622"/>
      <c r="F42" s="623">
        <v>0</v>
      </c>
      <c r="G42" s="623"/>
    </row>
    <row r="43" spans="2:7" ht="15" hidden="1" thickBot="1" x14ac:dyDescent="0.25">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1305100</v>
      </c>
      <c r="F44" s="630">
        <f>SUM(F9:F43)</f>
        <v>1404000</v>
      </c>
      <c r="G44" s="630">
        <f>SUM(G9:G43)</f>
        <v>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t="15" hidden="1" x14ac:dyDescent="0.25">
      <c r="B78" s="818">
        <v>32010100</v>
      </c>
      <c r="C78" s="374" t="s">
        <v>110</v>
      </c>
      <c r="D78" s="754"/>
      <c r="E78" s="618"/>
      <c r="F78" s="619"/>
      <c r="G78" s="619"/>
    </row>
    <row r="79" spans="2:7" hidden="1" x14ac:dyDescent="0.2">
      <c r="B79" s="811">
        <v>32010101</v>
      </c>
      <c r="C79" s="378" t="s">
        <v>1477</v>
      </c>
      <c r="D79" s="752" t="str">
        <f>B79&amp;" - "&amp;C79</f>
        <v>32010101 - LAND &amp; BUILDINGS - ADMINISTRATIVE</v>
      </c>
      <c r="E79" s="622"/>
      <c r="F79" s="623">
        <v>0</v>
      </c>
      <c r="G79" s="623"/>
    </row>
    <row r="80" spans="2:7" hidden="1" x14ac:dyDescent="0.2">
      <c r="B80" s="811">
        <v>32010102</v>
      </c>
      <c r="C80" s="378" t="s">
        <v>1478</v>
      </c>
      <c r="D80" s="752" t="str">
        <f>B80&amp;" - "&amp;C80</f>
        <v>32010102 - LAND &amp; BUILDINGS - RESIDENTIAL</v>
      </c>
      <c r="E80" s="622"/>
      <c r="F80" s="623">
        <v>0</v>
      </c>
      <c r="G80" s="623"/>
    </row>
    <row r="81" spans="2:7" hidden="1" x14ac:dyDescent="0.2">
      <c r="B81" s="811">
        <v>32010103</v>
      </c>
      <c r="C81" s="378" t="s">
        <v>1479</v>
      </c>
      <c r="D81" s="752" t="str">
        <f>B81&amp;" - "&amp;C81</f>
        <v>32010103 - SILOS</v>
      </c>
      <c r="E81" s="622"/>
      <c r="F81" s="623">
        <v>0</v>
      </c>
      <c r="G81" s="623"/>
    </row>
    <row r="82" spans="2:7" hidden="1" x14ac:dyDescent="0.2">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ht="15" hidden="1" x14ac:dyDescent="0.25">
      <c r="B84" s="818">
        <v>32010200</v>
      </c>
      <c r="C84" s="374" t="s">
        <v>112</v>
      </c>
      <c r="D84" s="754"/>
      <c r="E84" s="618"/>
      <c r="F84" s="619"/>
      <c r="G84" s="619"/>
    </row>
    <row r="85" spans="2:7" hidden="1" x14ac:dyDescent="0.2">
      <c r="B85" s="811">
        <v>32010201</v>
      </c>
      <c r="C85" s="378" t="s">
        <v>1482</v>
      </c>
      <c r="D85" s="752" t="str">
        <f t="shared" ref="D85:D99" si="12">B85&amp;" - "&amp;C85</f>
        <v>32010201 - RAILS</v>
      </c>
      <c r="E85" s="622"/>
      <c r="F85" s="623">
        <v>0</v>
      </c>
      <c r="G85" s="623"/>
    </row>
    <row r="86" spans="2:7" hidden="1" x14ac:dyDescent="0.2">
      <c r="B86" s="811">
        <v>32010202</v>
      </c>
      <c r="C86" s="378" t="s">
        <v>1483</v>
      </c>
      <c r="D86" s="752" t="str">
        <f t="shared" si="12"/>
        <v>32010202 - ROADS &amp; BRIDGES</v>
      </c>
      <c r="E86" s="622"/>
      <c r="F86" s="623">
        <v>0</v>
      </c>
      <c r="G86" s="623"/>
    </row>
    <row r="87" spans="2:7" hidden="1" x14ac:dyDescent="0.2">
      <c r="B87" s="811">
        <v>32010203</v>
      </c>
      <c r="C87" s="378" t="s">
        <v>1484</v>
      </c>
      <c r="D87" s="752" t="str">
        <f t="shared" si="12"/>
        <v>32010203 - AIRPORTS</v>
      </c>
      <c r="E87" s="622"/>
      <c r="F87" s="623">
        <v>0</v>
      </c>
      <c r="G87" s="623"/>
    </row>
    <row r="88" spans="2:7" hidden="1" x14ac:dyDescent="0.2">
      <c r="B88" s="811">
        <v>32010204</v>
      </c>
      <c r="C88" s="378" t="s">
        <v>1485</v>
      </c>
      <c r="D88" s="752" t="str">
        <f t="shared" si="12"/>
        <v>32010204 - HARBOURS/ SEA PORTS/JETTIES</v>
      </c>
      <c r="E88" s="622"/>
      <c r="F88" s="623">
        <v>0</v>
      </c>
      <c r="G88" s="623"/>
    </row>
    <row r="89" spans="2:7" hidden="1" x14ac:dyDescent="0.2">
      <c r="B89" s="811">
        <v>32010205</v>
      </c>
      <c r="C89" s="378" t="s">
        <v>1486</v>
      </c>
      <c r="D89" s="752" t="str">
        <f t="shared" si="12"/>
        <v>32010205 - ZOOS, PARKS &amp; RESERVES</v>
      </c>
      <c r="E89" s="622"/>
      <c r="F89" s="623">
        <v>0</v>
      </c>
      <c r="G89" s="623"/>
    </row>
    <row r="90" spans="2:7" hidden="1" x14ac:dyDescent="0.2">
      <c r="B90" s="811">
        <v>32010206</v>
      </c>
      <c r="C90" s="378" t="s">
        <v>1487</v>
      </c>
      <c r="D90" s="752" t="str">
        <f t="shared" si="12"/>
        <v>32010206 - SECURITY INSTALLATIONS/ EQUIPMENT</v>
      </c>
      <c r="E90" s="622"/>
      <c r="F90" s="623">
        <v>0</v>
      </c>
      <c r="G90" s="623"/>
    </row>
    <row r="91" spans="2:7" hidden="1" x14ac:dyDescent="0.2">
      <c r="B91" s="811">
        <v>32010207</v>
      </c>
      <c r="C91" s="378" t="s">
        <v>1488</v>
      </c>
      <c r="D91" s="752" t="str">
        <f t="shared" si="12"/>
        <v>32010207 - ELECTRICITY TRANSMISSION NETWORK</v>
      </c>
      <c r="E91" s="622"/>
      <c r="F91" s="623">
        <v>0</v>
      </c>
      <c r="G91" s="623"/>
    </row>
    <row r="92" spans="2:7" hidden="1" x14ac:dyDescent="0.2">
      <c r="B92" s="811">
        <v>32010208</v>
      </c>
      <c r="C92" s="378" t="s">
        <v>1489</v>
      </c>
      <c r="D92" s="752" t="str">
        <f t="shared" si="12"/>
        <v>32010208 - WATER DISTRIBUTION NETWORK</v>
      </c>
      <c r="E92" s="622"/>
      <c r="F92" s="623">
        <v>0</v>
      </c>
      <c r="G92" s="623"/>
    </row>
    <row r="93" spans="2:7" hidden="1" x14ac:dyDescent="0.2">
      <c r="B93" s="811">
        <v>32010209</v>
      </c>
      <c r="C93" s="378" t="s">
        <v>1490</v>
      </c>
      <c r="D93" s="752" t="str">
        <f t="shared" si="12"/>
        <v>32010209 - SEWAGE/ DRAINAGE NETWORK</v>
      </c>
      <c r="E93" s="622"/>
      <c r="F93" s="623">
        <v>0</v>
      </c>
      <c r="G93" s="623"/>
    </row>
    <row r="94" spans="2:7" hidden="1" x14ac:dyDescent="0.2">
      <c r="B94" s="811">
        <v>32010210</v>
      </c>
      <c r="C94" s="378" t="s">
        <v>1491</v>
      </c>
      <c r="D94" s="752" t="str">
        <f t="shared" si="12"/>
        <v>32010210 - DAMS</v>
      </c>
      <c r="E94" s="622"/>
      <c r="F94" s="623">
        <v>0</v>
      </c>
      <c r="G94" s="623"/>
    </row>
    <row r="95" spans="2:7" hidden="1" x14ac:dyDescent="0.2">
      <c r="B95" s="811">
        <v>32010211</v>
      </c>
      <c r="C95" s="378" t="s">
        <v>1492</v>
      </c>
      <c r="D95" s="752" t="str">
        <f t="shared" si="12"/>
        <v>32010211 - SPECIALISED RESEARCH EQUIPMENT (E.G. SATELLITE)</v>
      </c>
      <c r="E95" s="622"/>
      <c r="F95" s="623">
        <v>0</v>
      </c>
      <c r="G95" s="623"/>
    </row>
    <row r="96" spans="2:7" hidden="1" x14ac:dyDescent="0.2">
      <c r="B96" s="811">
        <v>32010212</v>
      </c>
      <c r="C96" s="378" t="s">
        <v>1493</v>
      </c>
      <c r="D96" s="752" t="str">
        <f t="shared" si="12"/>
        <v>32010212 - MONUMENTS</v>
      </c>
      <c r="E96" s="622"/>
      <c r="F96" s="623">
        <v>0</v>
      </c>
      <c r="G96" s="623"/>
    </row>
    <row r="97" spans="2:7" hidden="1" x14ac:dyDescent="0.2">
      <c r="B97" s="811">
        <v>32010213</v>
      </c>
      <c r="C97" s="378" t="s">
        <v>1494</v>
      </c>
      <c r="D97" s="752" t="str">
        <f t="shared" si="12"/>
        <v>32010213 - HERITAGE ASSETS</v>
      </c>
      <c r="E97" s="622"/>
      <c r="F97" s="623">
        <v>0</v>
      </c>
      <c r="G97" s="623"/>
    </row>
    <row r="98" spans="2:7" hidden="1" x14ac:dyDescent="0.2">
      <c r="B98" s="811">
        <v>32010214</v>
      </c>
      <c r="C98" s="378" t="s">
        <v>1495</v>
      </c>
      <c r="D98" s="752" t="str">
        <f t="shared" si="12"/>
        <v>32010214 - BOREHOLES &amp; OTHER WATER FACILITIES</v>
      </c>
      <c r="E98" s="622"/>
      <c r="F98" s="623">
        <v>0</v>
      </c>
      <c r="G98" s="623"/>
    </row>
    <row r="99" spans="2:7" hidden="1" x14ac:dyDescent="0.2">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ht="15" hidden="1" x14ac:dyDescent="0.25">
      <c r="B101" s="818">
        <v>32010300</v>
      </c>
      <c r="C101" s="374" t="s">
        <v>114</v>
      </c>
      <c r="D101" s="754"/>
      <c r="E101" s="618"/>
      <c r="F101" s="619"/>
      <c r="G101" s="619"/>
    </row>
    <row r="102" spans="2:7" hidden="1" x14ac:dyDescent="0.2">
      <c r="B102" s="811">
        <v>32010301</v>
      </c>
      <c r="C102" s="378" t="s">
        <v>1498</v>
      </c>
      <c r="D102" s="752" t="str">
        <f>B102&amp;" - "&amp;C102</f>
        <v>32010301 - EARTH MOVING EQUIPMENT - BULL DOZERS ETC.</v>
      </c>
      <c r="E102" s="622"/>
      <c r="F102" s="623">
        <v>0</v>
      </c>
      <c r="G102" s="623"/>
    </row>
    <row r="103" spans="2:7" hidden="1" x14ac:dyDescent="0.2">
      <c r="B103" s="811">
        <v>32010302</v>
      </c>
      <c r="C103" s="378" t="s">
        <v>1499</v>
      </c>
      <c r="D103" s="752" t="str">
        <f>B103&amp;" - "&amp;C103</f>
        <v>32010302 - INDUSTRIAL EQUIPMENT</v>
      </c>
      <c r="E103" s="622"/>
      <c r="F103" s="623">
        <v>0</v>
      </c>
      <c r="G103" s="623"/>
    </row>
    <row r="104" spans="2:7" hidden="1" x14ac:dyDescent="0.2">
      <c r="B104" s="811">
        <v>32010303</v>
      </c>
      <c r="C104" s="378" t="s">
        <v>1500</v>
      </c>
      <c r="D104" s="752" t="str">
        <f>B104&amp;" - "&amp;C104</f>
        <v>32010303 - NAVIGATIONAL EQUIPMENT</v>
      </c>
      <c r="E104" s="622"/>
      <c r="F104" s="623">
        <v>0</v>
      </c>
      <c r="G104" s="623"/>
    </row>
    <row r="105" spans="2:7" hidden="1" x14ac:dyDescent="0.2">
      <c r="B105" s="811">
        <v>32010304</v>
      </c>
      <c r="C105" s="378" t="s">
        <v>1501</v>
      </c>
      <c r="D105" s="752" t="str">
        <f>B105&amp;" - "&amp;C105</f>
        <v>32010304 - POWER PLANTS</v>
      </c>
      <c r="E105" s="622"/>
      <c r="F105" s="623">
        <v>0</v>
      </c>
      <c r="G105" s="623"/>
    </row>
    <row r="106" spans="2:7" hidden="1" x14ac:dyDescent="0.2">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 x14ac:dyDescent="0.25">
      <c r="B108" s="818">
        <v>32010400</v>
      </c>
      <c r="C108" s="374" t="s">
        <v>116</v>
      </c>
      <c r="D108" s="754"/>
      <c r="E108" s="618"/>
      <c r="F108" s="619"/>
      <c r="G108" s="619"/>
    </row>
    <row r="109" spans="2:7" hidden="1" x14ac:dyDescent="0.2">
      <c r="B109" s="811">
        <v>32010401</v>
      </c>
      <c r="C109" s="378" t="s">
        <v>1504</v>
      </c>
      <c r="D109" s="752" t="str">
        <f t="shared" ref="D109:D116" si="15">B109&amp;" - "&amp;C109</f>
        <v>32010401 - SHIPS</v>
      </c>
      <c r="E109" s="622"/>
      <c r="F109" s="623">
        <v>0</v>
      </c>
      <c r="G109" s="623"/>
    </row>
    <row r="110" spans="2:7" hidden="1" x14ac:dyDescent="0.2">
      <c r="B110" s="811">
        <v>32010402</v>
      </c>
      <c r="C110" s="378" t="s">
        <v>1505</v>
      </c>
      <c r="D110" s="752" t="str">
        <f t="shared" si="15"/>
        <v>32010402 - AIR CRAFTS</v>
      </c>
      <c r="E110" s="622"/>
      <c r="F110" s="623">
        <v>0</v>
      </c>
      <c r="G110" s="623"/>
    </row>
    <row r="111" spans="2:7" hidden="1" x14ac:dyDescent="0.2">
      <c r="B111" s="811">
        <v>32010403</v>
      </c>
      <c r="C111" s="378" t="s">
        <v>1506</v>
      </c>
      <c r="D111" s="752" t="str">
        <f t="shared" si="15"/>
        <v>32010403 - TRAINS</v>
      </c>
      <c r="E111" s="622"/>
      <c r="F111" s="623">
        <v>0</v>
      </c>
      <c r="G111" s="623"/>
    </row>
    <row r="112" spans="2:7" hidden="1" x14ac:dyDescent="0.2">
      <c r="B112" s="811">
        <v>32010404</v>
      </c>
      <c r="C112" s="378" t="s">
        <v>1507</v>
      </c>
      <c r="D112" s="752" t="str">
        <f t="shared" si="15"/>
        <v>32010404 - BOATS</v>
      </c>
      <c r="E112" s="622"/>
      <c r="F112" s="623">
        <v>0</v>
      </c>
      <c r="G112" s="623"/>
    </row>
    <row r="113" spans="2:7" ht="15" thickBot="1" x14ac:dyDescent="0.25">
      <c r="B113" s="811">
        <v>32010405</v>
      </c>
      <c r="C113" s="378" t="s">
        <v>1508</v>
      </c>
      <c r="D113" s="752" t="str">
        <f t="shared" si="15"/>
        <v>32010405 - MOTOR VEHICLES</v>
      </c>
      <c r="E113" s="622"/>
      <c r="F113" s="623">
        <v>6440000</v>
      </c>
      <c r="G113" s="623"/>
    </row>
    <row r="114" spans="2:7" ht="15" hidden="1" thickBot="1" x14ac:dyDescent="0.25">
      <c r="B114" s="811">
        <v>32010406</v>
      </c>
      <c r="C114" s="378" t="s">
        <v>1509</v>
      </c>
      <c r="D114" s="752" t="str">
        <f t="shared" si="15"/>
        <v>32010406 - TRICYCLE</v>
      </c>
      <c r="E114" s="622"/>
      <c r="F114" s="623">
        <v>0</v>
      </c>
      <c r="G114" s="623"/>
    </row>
    <row r="115" spans="2:7" ht="15" hidden="1" thickBot="1" x14ac:dyDescent="0.25">
      <c r="B115" s="811">
        <v>32010407</v>
      </c>
      <c r="C115" s="378" t="s">
        <v>1510</v>
      </c>
      <c r="D115" s="752" t="str">
        <f t="shared" si="15"/>
        <v>32010407 - MOTOR CYCLES</v>
      </c>
      <c r="E115" s="622"/>
      <c r="F115" s="623">
        <v>0</v>
      </c>
      <c r="G115" s="623"/>
    </row>
    <row r="116" spans="2:7" ht="15" hidden="1" thickBot="1" x14ac:dyDescent="0.25">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0</v>
      </c>
      <c r="F117" s="630">
        <f>SUM(F109:F116)</f>
        <v>6440000</v>
      </c>
      <c r="G117" s="630">
        <f>SUM(G109:G116)</f>
        <v>0</v>
      </c>
    </row>
    <row r="118" spans="2:7" ht="15" x14ac:dyDescent="0.25">
      <c r="B118" s="818">
        <v>32010500</v>
      </c>
      <c r="C118" s="374" t="s">
        <v>118</v>
      </c>
      <c r="D118" s="754"/>
      <c r="E118" s="618"/>
      <c r="F118" s="619"/>
      <c r="G118" s="619"/>
    </row>
    <row r="119" spans="2:7" ht="15" thickBot="1" x14ac:dyDescent="0.25">
      <c r="B119" s="811">
        <v>32010501</v>
      </c>
      <c r="C119" s="378" t="s">
        <v>1513</v>
      </c>
      <c r="D119" s="752" t="str">
        <f t="shared" ref="D119:D127" si="17">B119&amp;" - "&amp;C119</f>
        <v>32010501 - COMPUTERS/NETWORKING EQUIPMENT</v>
      </c>
      <c r="E119" s="622">
        <v>4750000</v>
      </c>
      <c r="F119" s="623">
        <v>0</v>
      </c>
      <c r="G119" s="623"/>
    </row>
    <row r="120" spans="2:7" ht="15" hidden="1" thickBot="1" x14ac:dyDescent="0.25">
      <c r="B120" s="811">
        <v>32010502</v>
      </c>
      <c r="C120" s="378" t="s">
        <v>1514</v>
      </c>
      <c r="D120" s="752" t="str">
        <f t="shared" si="17"/>
        <v>32010502 - PRINTERS</v>
      </c>
      <c r="E120" s="622"/>
      <c r="F120" s="623">
        <v>0</v>
      </c>
      <c r="G120" s="623"/>
    </row>
    <row r="121" spans="2:7" ht="15" hidden="1" thickBot="1" x14ac:dyDescent="0.25">
      <c r="B121" s="811">
        <v>32010503</v>
      </c>
      <c r="C121" s="378" t="s">
        <v>1515</v>
      </c>
      <c r="D121" s="752" t="str">
        <f t="shared" si="17"/>
        <v>32010503 - SCANNERS</v>
      </c>
      <c r="E121" s="622"/>
      <c r="F121" s="623">
        <v>0</v>
      </c>
      <c r="G121" s="623"/>
    </row>
    <row r="122" spans="2:7" ht="15" hidden="1" thickBot="1" x14ac:dyDescent="0.25">
      <c r="B122" s="811">
        <v>32010504</v>
      </c>
      <c r="C122" s="378" t="s">
        <v>1516</v>
      </c>
      <c r="D122" s="752" t="str">
        <f t="shared" si="17"/>
        <v>32010504 - FAX MACHINE</v>
      </c>
      <c r="E122" s="622"/>
      <c r="F122" s="623">
        <v>0</v>
      </c>
      <c r="G122" s="623"/>
    </row>
    <row r="123" spans="2:7" ht="15" hidden="1" thickBot="1" x14ac:dyDescent="0.25">
      <c r="B123" s="811">
        <v>32010505</v>
      </c>
      <c r="C123" s="378" t="s">
        <v>1517</v>
      </c>
      <c r="D123" s="752" t="str">
        <f t="shared" si="17"/>
        <v>32010505 - PHOTOCOPIERS</v>
      </c>
      <c r="E123" s="622"/>
      <c r="F123" s="623">
        <v>0</v>
      </c>
      <c r="G123" s="623"/>
    </row>
    <row r="124" spans="2:7" ht="15" hidden="1" thickBot="1" x14ac:dyDescent="0.25">
      <c r="B124" s="811">
        <v>32010506</v>
      </c>
      <c r="C124" s="378" t="s">
        <v>1518</v>
      </c>
      <c r="D124" s="752" t="str">
        <f t="shared" si="17"/>
        <v>32010506 - TYPE-WRITERS</v>
      </c>
      <c r="E124" s="622"/>
      <c r="F124" s="623">
        <v>0</v>
      </c>
      <c r="G124" s="623"/>
    </row>
    <row r="125" spans="2:7" ht="15" hidden="1" thickBot="1" x14ac:dyDescent="0.25">
      <c r="B125" s="811">
        <v>32010507</v>
      </c>
      <c r="C125" s="378" t="s">
        <v>1519</v>
      </c>
      <c r="D125" s="752" t="str">
        <f t="shared" si="17"/>
        <v>32010507 - SHREDDING MACHINES</v>
      </c>
      <c r="E125" s="622"/>
      <c r="F125" s="623">
        <v>0</v>
      </c>
      <c r="G125" s="623"/>
    </row>
    <row r="126" spans="2:7" ht="15" hidden="1" thickBot="1" x14ac:dyDescent="0.25">
      <c r="B126" s="811">
        <v>32010508</v>
      </c>
      <c r="C126" s="378" t="s">
        <v>1520</v>
      </c>
      <c r="D126" s="752" t="str">
        <f t="shared" si="17"/>
        <v>32010508 - PROJECTORS</v>
      </c>
      <c r="E126" s="622"/>
      <c r="F126" s="623">
        <v>0</v>
      </c>
      <c r="G126" s="623"/>
    </row>
    <row r="127" spans="2:7" ht="15" hidden="1" thickBot="1" x14ac:dyDescent="0.25">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4750000</v>
      </c>
      <c r="F128" s="630">
        <f>SUM(F119:F127)</f>
        <v>0</v>
      </c>
      <c r="G128" s="630">
        <f>SUM(G119:G127)</f>
        <v>0</v>
      </c>
    </row>
    <row r="129" spans="2:7" ht="15" x14ac:dyDescent="0.25">
      <c r="B129" s="818">
        <v>32010600</v>
      </c>
      <c r="C129" s="374" t="s">
        <v>120</v>
      </c>
      <c r="D129" s="754"/>
      <c r="E129" s="618"/>
      <c r="F129" s="619"/>
      <c r="G129" s="619"/>
    </row>
    <row r="130" spans="2:7" x14ac:dyDescent="0.2">
      <c r="B130" s="811">
        <v>32010601</v>
      </c>
      <c r="C130" s="378" t="s">
        <v>1523</v>
      </c>
      <c r="D130" s="752" t="str">
        <f t="shared" ref="D130:D139" si="19">B130&amp;" - "&amp;C130</f>
        <v>32010601 - CHAIRS</v>
      </c>
      <c r="E130" s="622"/>
      <c r="F130" s="623">
        <v>500000</v>
      </c>
      <c r="G130" s="623"/>
    </row>
    <row r="131" spans="2:7" x14ac:dyDescent="0.2">
      <c r="B131" s="811">
        <v>32010602</v>
      </c>
      <c r="C131" s="378" t="s">
        <v>1524</v>
      </c>
      <c r="D131" s="752" t="str">
        <f t="shared" si="19"/>
        <v>32010602 - TABLES</v>
      </c>
      <c r="E131" s="622"/>
      <c r="F131" s="623">
        <v>360000</v>
      </c>
      <c r="G131" s="623"/>
    </row>
    <row r="132" spans="2:7" x14ac:dyDescent="0.2">
      <c r="B132" s="811">
        <v>32010603</v>
      </c>
      <c r="C132" s="378" t="s">
        <v>1525</v>
      </c>
      <c r="D132" s="752" t="str">
        <f t="shared" si="19"/>
        <v>32010603 - SAFES/FILE CABINETS/ CUPBOARDS</v>
      </c>
      <c r="E132" s="622"/>
      <c r="F132" s="623">
        <v>150000</v>
      </c>
      <c r="G132" s="623"/>
    </row>
    <row r="133" spans="2:7" hidden="1" x14ac:dyDescent="0.2">
      <c r="B133" s="811">
        <v>32010604</v>
      </c>
      <c r="C133" s="378" t="s">
        <v>1526</v>
      </c>
      <c r="D133" s="752" t="str">
        <f t="shared" si="19"/>
        <v>32010604 - TELEVISION SETS</v>
      </c>
      <c r="E133" s="622"/>
      <c r="F133" s="623">
        <v>0</v>
      </c>
      <c r="G133" s="623"/>
    </row>
    <row r="134" spans="2:7" hidden="1" x14ac:dyDescent="0.2">
      <c r="B134" s="811">
        <v>32010605</v>
      </c>
      <c r="C134" s="378" t="s">
        <v>1527</v>
      </c>
      <c r="D134" s="752" t="str">
        <f t="shared" si="19"/>
        <v>32010605 - RADIO SETS</v>
      </c>
      <c r="E134" s="622"/>
      <c r="F134" s="623">
        <v>0</v>
      </c>
      <c r="G134" s="623"/>
    </row>
    <row r="135" spans="2:7" x14ac:dyDescent="0.2">
      <c r="B135" s="811">
        <v>32010606</v>
      </c>
      <c r="C135" s="378" t="s">
        <v>1528</v>
      </c>
      <c r="D135" s="752" t="str">
        <f t="shared" si="19"/>
        <v>32010606 - AIR -CONDITIONER</v>
      </c>
      <c r="E135" s="622"/>
      <c r="F135" s="623">
        <v>150000</v>
      </c>
      <c r="G135" s="623"/>
    </row>
    <row r="136" spans="2:7" hidden="1" x14ac:dyDescent="0.2">
      <c r="B136" s="811">
        <v>32010607</v>
      </c>
      <c r="C136" s="378" t="s">
        <v>1529</v>
      </c>
      <c r="D136" s="752" t="str">
        <f t="shared" si="19"/>
        <v>32010607 - STOOLS</v>
      </c>
      <c r="E136" s="622"/>
      <c r="F136" s="623">
        <v>0</v>
      </c>
      <c r="G136" s="623"/>
    </row>
    <row r="137" spans="2:7" ht="15" thickBot="1" x14ac:dyDescent="0.25">
      <c r="B137" s="811">
        <v>32010608</v>
      </c>
      <c r="C137" s="378" t="s">
        <v>1530</v>
      </c>
      <c r="D137" s="752" t="str">
        <f t="shared" si="19"/>
        <v>32010608 - SHELVES</v>
      </c>
      <c r="E137" s="622"/>
      <c r="F137" s="623">
        <v>25000</v>
      </c>
      <c r="G137" s="623"/>
    </row>
    <row r="138" spans="2:7" ht="15" hidden="1" thickBot="1" x14ac:dyDescent="0.25">
      <c r="B138" s="811">
        <v>32010609</v>
      </c>
      <c r="C138" s="378" t="s">
        <v>1531</v>
      </c>
      <c r="D138" s="752" t="str">
        <f t="shared" si="19"/>
        <v>32010609 - CEILING FANS</v>
      </c>
      <c r="E138" s="622"/>
      <c r="F138" s="623">
        <v>0</v>
      </c>
      <c r="G138" s="623"/>
    </row>
    <row r="139" spans="2:7" ht="15" hidden="1" thickBot="1" x14ac:dyDescent="0.25">
      <c r="B139" s="811">
        <v>32010610</v>
      </c>
      <c r="C139" s="378" t="s">
        <v>1532</v>
      </c>
      <c r="D139" s="752" t="str">
        <f t="shared" si="19"/>
        <v>32010610 - REFRIDGERATOR</v>
      </c>
      <c r="E139" s="622"/>
      <c r="F139" s="623">
        <v>0</v>
      </c>
      <c r="G139" s="623"/>
    </row>
    <row r="140" spans="2:7" ht="15.75" thickBot="1" x14ac:dyDescent="0.3">
      <c r="B140" s="815"/>
      <c r="C140" s="385" t="s">
        <v>1533</v>
      </c>
      <c r="D140" s="753">
        <f t="shared" ref="D140" si="20">SUM(D130:D139)</f>
        <v>0</v>
      </c>
      <c r="E140" s="630">
        <f>SUM(E130:E139)</f>
        <v>0</v>
      </c>
      <c r="F140" s="630">
        <f>SUM(F130:F139)</f>
        <v>1185000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6">B163&amp;" - "&amp;C163</f>
        <v>32030101 - GOODWILL (ACQUIRED)</v>
      </c>
      <c r="E163" s="622"/>
      <c r="F163" s="623">
        <v>0</v>
      </c>
      <c r="G163" s="623"/>
    </row>
    <row r="164" spans="2:7" hidden="1" x14ac:dyDescent="0.2">
      <c r="B164" s="811">
        <v>32030102</v>
      </c>
      <c r="C164" s="378" t="s">
        <v>1548</v>
      </c>
      <c r="D164" s="752" t="str">
        <f t="shared" si="26"/>
        <v>32030102 - PATENT RIGHT</v>
      </c>
      <c r="E164" s="622"/>
      <c r="F164" s="623">
        <v>0</v>
      </c>
      <c r="G164" s="623"/>
    </row>
    <row r="165" spans="2:7" hidden="1" x14ac:dyDescent="0.2">
      <c r="B165" s="811">
        <v>32030103</v>
      </c>
      <c r="C165" s="378" t="s">
        <v>1549</v>
      </c>
      <c r="D165" s="752" t="str">
        <f t="shared" si="26"/>
        <v>32030103 - COPYRIGHT</v>
      </c>
      <c r="E165" s="622"/>
      <c r="F165" s="623">
        <v>0</v>
      </c>
      <c r="G165" s="623"/>
    </row>
    <row r="166" spans="2:7" hidden="1" x14ac:dyDescent="0.2">
      <c r="B166" s="811">
        <v>32030104</v>
      </c>
      <c r="C166" s="378" t="s">
        <v>1550</v>
      </c>
      <c r="D166" s="752" t="str">
        <f t="shared" si="26"/>
        <v>32030104 - TRADE MARK</v>
      </c>
      <c r="E166" s="622"/>
      <c r="F166" s="623">
        <v>0</v>
      </c>
      <c r="G166" s="623"/>
    </row>
    <row r="167" spans="2:7" hidden="1" x14ac:dyDescent="0.2">
      <c r="B167" s="811">
        <v>32030105</v>
      </c>
      <c r="C167" s="378" t="s">
        <v>1551</v>
      </c>
      <c r="D167" s="752" t="str">
        <f t="shared" si="26"/>
        <v>32030105 - FRANCHISE</v>
      </c>
      <c r="E167" s="622"/>
      <c r="F167" s="623">
        <v>0</v>
      </c>
      <c r="G167" s="623"/>
    </row>
    <row r="168" spans="2:7" ht="15" thickBot="1" x14ac:dyDescent="0.25">
      <c r="B168" s="811">
        <v>32030109</v>
      </c>
      <c r="C168" s="378" t="s">
        <v>1552</v>
      </c>
      <c r="D168" s="752" t="str">
        <f t="shared" si="26"/>
        <v>32030109 - RESEARCH &amp; DEVELOPMENT</v>
      </c>
      <c r="E168" s="622">
        <v>14044900</v>
      </c>
      <c r="F168" s="623">
        <v>32390000</v>
      </c>
      <c r="G168" s="623"/>
    </row>
    <row r="169" spans="2:7" ht="15" hidden="1" thickBot="1" x14ac:dyDescent="0.25">
      <c r="B169" s="813">
        <v>32030110</v>
      </c>
      <c r="C169" s="383" t="s">
        <v>1553</v>
      </c>
      <c r="D169" s="752" t="str">
        <f t="shared" si="26"/>
        <v>32030110 - BROADCAST RIGHTS</v>
      </c>
      <c r="E169" s="622"/>
      <c r="F169" s="623">
        <v>0</v>
      </c>
      <c r="G169" s="623"/>
    </row>
    <row r="170" spans="2:7" ht="15.75" thickBot="1" x14ac:dyDescent="0.3">
      <c r="B170" s="815"/>
      <c r="C170" s="385" t="s">
        <v>1554</v>
      </c>
      <c r="D170" s="753"/>
      <c r="E170" s="630">
        <f>SUM(E163:E169)</f>
        <v>14044900</v>
      </c>
      <c r="F170" s="630">
        <f>SUM(F163:F169)</f>
        <v>32390000</v>
      </c>
      <c r="G170" s="630">
        <f>SUM(G163:G169)</f>
        <v>0</v>
      </c>
    </row>
    <row r="171" spans="2:7" ht="19.5" thickBot="1" x14ac:dyDescent="0.35">
      <c r="B171" s="398"/>
      <c r="C171" s="399" t="s">
        <v>1415</v>
      </c>
      <c r="D171" s="399"/>
      <c r="E171" s="645">
        <f t="shared" ref="E171:F171" si="27">E170+E161+E155+E152+E146+E143+E140+E128+E117+E107+E100+E83+E77+E72+E66+E62+E53+E50+E47+E44</f>
        <v>20100000</v>
      </c>
      <c r="F171" s="646">
        <f t="shared" si="27"/>
        <v>41419000</v>
      </c>
      <c r="G171" s="646">
        <f t="shared" ref="G171" si="28">G170+G161+G155+G152+G146+G143+G140+G128+G117+G107+G100+G83+G77+G72+G66+G62+G53+G50+G47+G44</f>
        <v>0</v>
      </c>
    </row>
  </sheetData>
  <mergeCells count="5">
    <mergeCell ref="B1:F1"/>
    <mergeCell ref="B2:F2"/>
    <mergeCell ref="B4:F4"/>
    <mergeCell ref="B5:B6"/>
    <mergeCell ref="C5:C6"/>
  </mergeCells>
  <pageMargins left="0.98425196850393704" right="0.31496062992126" top="0.35433070866141703" bottom="0.35433070866141703" header="0.15748031496063" footer="0.15748031496063"/>
  <pageSetup paperSize="9" scale="68" firstPageNumber="199" fitToHeight="0" orientation="portrait" r:id="rId1"/>
  <headerFooter>
    <oddFooter>&amp;C&amp;"Rockwell,Bold"&amp;14&amp;P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3.855468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926</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363" t="s">
        <v>530</v>
      </c>
      <c r="H5" s="364" t="s">
        <v>1703</v>
      </c>
    </row>
    <row r="6" spans="2:8" ht="15.75" thickBot="1" x14ac:dyDescent="0.3">
      <c r="B6" s="992"/>
      <c r="C6" s="992"/>
      <c r="D6" s="427"/>
      <c r="E6" s="428" t="s">
        <v>5</v>
      </c>
      <c r="F6" s="429" t="s">
        <v>5</v>
      </c>
      <c r="G6" s="366" t="s">
        <v>5</v>
      </c>
      <c r="H6" s="367" t="s">
        <v>5</v>
      </c>
    </row>
    <row r="7" spans="2:8" ht="18.75" x14ac:dyDescent="0.3">
      <c r="B7" s="432">
        <v>10000000</v>
      </c>
      <c r="C7" s="433" t="s">
        <v>398</v>
      </c>
      <c r="D7" s="434"/>
      <c r="E7" s="435"/>
      <c r="F7" s="436"/>
      <c r="G7" s="545"/>
      <c r="H7" s="546"/>
    </row>
    <row r="8" spans="2:8" hidden="1" x14ac:dyDescent="0.25">
      <c r="B8" s="373">
        <v>11000000</v>
      </c>
      <c r="C8" s="374" t="s">
        <v>531</v>
      </c>
      <c r="D8" s="374"/>
      <c r="E8" s="547"/>
      <c r="F8" s="375"/>
      <c r="G8" s="548"/>
      <c r="H8" s="549"/>
    </row>
    <row r="9" spans="2:8" hidden="1" x14ac:dyDescent="0.25">
      <c r="B9" s="373">
        <v>11010000</v>
      </c>
      <c r="C9" s="374" t="s">
        <v>531</v>
      </c>
      <c r="D9" s="374"/>
      <c r="E9" s="547"/>
      <c r="F9" s="375"/>
      <c r="G9" s="548"/>
      <c r="H9" s="549"/>
    </row>
    <row r="10" spans="2:8" hidden="1" x14ac:dyDescent="0.25">
      <c r="B10" s="373">
        <v>11010100</v>
      </c>
      <c r="C10" s="374" t="s">
        <v>6</v>
      </c>
      <c r="D10" s="374"/>
      <c r="E10" s="547"/>
      <c r="F10" s="375"/>
      <c r="G10" s="548"/>
      <c r="H10" s="549"/>
    </row>
    <row r="11" spans="2:8" hidden="1" x14ac:dyDescent="0.25">
      <c r="B11" s="377">
        <v>11010101</v>
      </c>
      <c r="C11" s="378" t="s">
        <v>532</v>
      </c>
      <c r="D11" s="378" t="str">
        <f>B11&amp;" - "&amp;C11</f>
        <v>11010101 - STATUTORY ALLOCATION</v>
      </c>
      <c r="E11" s="550"/>
      <c r="F11" s="391"/>
      <c r="G11" s="551"/>
      <c r="H11" s="552"/>
    </row>
    <row r="12" spans="2:8" hidden="1" x14ac:dyDescent="0.25">
      <c r="B12" s="373">
        <v>11010200</v>
      </c>
      <c r="C12" s="374" t="s">
        <v>31</v>
      </c>
      <c r="D12" s="374"/>
      <c r="E12" s="547"/>
      <c r="F12" s="375"/>
      <c r="G12" s="548"/>
      <c r="H12" s="549"/>
    </row>
    <row r="13" spans="2:8" hidden="1" x14ac:dyDescent="0.25">
      <c r="B13" s="377">
        <v>11010201</v>
      </c>
      <c r="C13" s="378" t="s">
        <v>526</v>
      </c>
      <c r="D13" s="378" t="str">
        <f>B13&amp;" - "&amp;C13</f>
        <v>11010201 - SHARE OF VAT</v>
      </c>
      <c r="E13" s="550"/>
      <c r="F13" s="391"/>
      <c r="G13" s="551"/>
      <c r="H13" s="552"/>
    </row>
    <row r="14" spans="2:8" hidden="1" x14ac:dyDescent="0.25">
      <c r="B14" s="373">
        <v>11010300</v>
      </c>
      <c r="C14" s="374" t="s">
        <v>32</v>
      </c>
      <c r="D14" s="374"/>
      <c r="E14" s="547"/>
      <c r="F14" s="375"/>
      <c r="G14" s="548"/>
      <c r="H14" s="549"/>
    </row>
    <row r="15" spans="2:8" hidden="1" x14ac:dyDescent="0.25">
      <c r="B15" s="377">
        <v>11010301</v>
      </c>
      <c r="C15" s="378" t="s">
        <v>527</v>
      </c>
      <c r="D15" s="378" t="str">
        <f>B15&amp;" - "&amp;C15</f>
        <v>11010301 - EXCESS CRUDE</v>
      </c>
      <c r="E15" s="550"/>
      <c r="F15" s="391"/>
      <c r="G15" s="551"/>
      <c r="H15" s="552"/>
    </row>
    <row r="16" spans="2:8" hidden="1" x14ac:dyDescent="0.25">
      <c r="B16" s="373">
        <v>11010400</v>
      </c>
      <c r="C16" s="374" t="s">
        <v>7</v>
      </c>
      <c r="D16" s="374"/>
      <c r="E16" s="547"/>
      <c r="F16" s="375"/>
      <c r="G16" s="548"/>
      <c r="H16" s="549"/>
    </row>
    <row r="17" spans="2:8" hidden="1" x14ac:dyDescent="0.25">
      <c r="B17" s="382">
        <v>11010401</v>
      </c>
      <c r="C17" s="383" t="s">
        <v>7</v>
      </c>
      <c r="D17" s="383" t="str">
        <f>B17&amp;" - "&amp;C17</f>
        <v>11010401 - OTHER REVENUE FROM FAAC</v>
      </c>
      <c r="E17" s="553"/>
      <c r="F17" s="554"/>
      <c r="G17" s="555"/>
      <c r="H17" s="556"/>
    </row>
    <row r="18" spans="2:8" ht="15.75" hidden="1" thickBot="1" x14ac:dyDescent="0.3">
      <c r="B18" s="384"/>
      <c r="C18" s="385" t="s">
        <v>533</v>
      </c>
      <c r="D18" s="385"/>
      <c r="E18" s="557"/>
      <c r="F18" s="558"/>
      <c r="G18" s="559">
        <f>G11+G13+G15+G17</f>
        <v>0</v>
      </c>
      <c r="H18" s="560">
        <f>H11+H13+H15+H17</f>
        <v>0</v>
      </c>
    </row>
    <row r="19" spans="2:8" hidden="1" x14ac:dyDescent="0.25">
      <c r="B19" s="368">
        <v>12000000</v>
      </c>
      <c r="C19" s="369" t="s">
        <v>33</v>
      </c>
      <c r="D19" s="369"/>
      <c r="E19" s="561"/>
      <c r="F19" s="387"/>
      <c r="G19" s="562"/>
      <c r="H19" s="563"/>
    </row>
    <row r="20" spans="2:8" hidden="1" x14ac:dyDescent="0.25">
      <c r="B20" s="373">
        <v>12010000</v>
      </c>
      <c r="C20" s="374" t="s">
        <v>534</v>
      </c>
      <c r="D20" s="374"/>
      <c r="E20" s="547"/>
      <c r="F20" s="375"/>
      <c r="G20" s="548"/>
      <c r="H20" s="549"/>
    </row>
    <row r="21" spans="2:8" hidden="1" x14ac:dyDescent="0.25">
      <c r="B21" s="373">
        <v>12010100</v>
      </c>
      <c r="C21" s="374" t="s">
        <v>8</v>
      </c>
      <c r="D21" s="374"/>
      <c r="E21" s="547"/>
      <c r="F21" s="375"/>
      <c r="G21" s="548"/>
      <c r="H21" s="549"/>
    </row>
    <row r="22" spans="2:8" hidden="1" x14ac:dyDescent="0.25">
      <c r="B22" s="377">
        <v>12010101</v>
      </c>
      <c r="C22" s="378" t="s">
        <v>535</v>
      </c>
      <c r="D22" s="378" t="str">
        <f>B22&amp;" - "&amp;C22</f>
        <v xml:space="preserve">12010101 - PERSONAL TAXES </v>
      </c>
      <c r="E22" s="550"/>
      <c r="F22" s="391"/>
      <c r="G22" s="551"/>
      <c r="H22" s="552"/>
    </row>
    <row r="23" spans="2:8" hidden="1" x14ac:dyDescent="0.25">
      <c r="B23" s="377">
        <v>12010104</v>
      </c>
      <c r="C23" s="378" t="s">
        <v>536</v>
      </c>
      <c r="D23" s="378" t="str">
        <f t="shared" ref="D23:D28" si="0">B23&amp;" - "&amp;C23</f>
        <v>12010104 - STAMP DUTY</v>
      </c>
      <c r="E23" s="550"/>
      <c r="F23" s="391"/>
      <c r="G23" s="551"/>
      <c r="H23" s="552"/>
    </row>
    <row r="24" spans="2:8" hidden="1" x14ac:dyDescent="0.25">
      <c r="B24" s="377">
        <v>12010105</v>
      </c>
      <c r="C24" s="378" t="s">
        <v>537</v>
      </c>
      <c r="D24" s="378" t="str">
        <f t="shared" si="0"/>
        <v>12010105 - POOL BETTING TAX</v>
      </c>
      <c r="E24" s="550"/>
      <c r="F24" s="391"/>
      <c r="G24" s="551"/>
      <c r="H24" s="552"/>
    </row>
    <row r="25" spans="2:8" hidden="1" x14ac:dyDescent="0.25">
      <c r="B25" s="377">
        <v>12010106</v>
      </c>
      <c r="C25" s="378" t="s">
        <v>538</v>
      </c>
      <c r="D25" s="378" t="str">
        <f t="shared" si="0"/>
        <v>12010106 - DEVELOPMENTAL TAXES/LEVY</v>
      </c>
      <c r="E25" s="550"/>
      <c r="F25" s="391"/>
      <c r="G25" s="551"/>
      <c r="H25" s="552"/>
    </row>
    <row r="26" spans="2:8" hidden="1" x14ac:dyDescent="0.25">
      <c r="B26" s="377">
        <v>12010107</v>
      </c>
      <c r="C26" s="378" t="s">
        <v>539</v>
      </c>
      <c r="D26" s="378" t="str">
        <f t="shared" si="0"/>
        <v>12010107 - CAPITAL GAIN TAX</v>
      </c>
      <c r="E26" s="550"/>
      <c r="F26" s="391"/>
      <c r="G26" s="551"/>
      <c r="H26" s="552"/>
    </row>
    <row r="27" spans="2:8" hidden="1" x14ac:dyDescent="0.25">
      <c r="B27" s="377">
        <v>12010108</v>
      </c>
      <c r="C27" s="378" t="s">
        <v>540</v>
      </c>
      <c r="D27" s="378" t="str">
        <f t="shared" si="0"/>
        <v>12010108 - LIVESTOCK TAX</v>
      </c>
      <c r="E27" s="550"/>
      <c r="F27" s="391"/>
      <c r="G27" s="551"/>
      <c r="H27" s="552"/>
    </row>
    <row r="28" spans="2:8" hidden="1" x14ac:dyDescent="0.25">
      <c r="B28" s="377">
        <v>12010109</v>
      </c>
      <c r="C28" s="378" t="s">
        <v>541</v>
      </c>
      <c r="D28" s="378" t="str">
        <f t="shared" si="0"/>
        <v>12010109 - OTHER SERVICES TAXES</v>
      </c>
      <c r="E28" s="550"/>
      <c r="F28" s="391"/>
      <c r="G28" s="551"/>
      <c r="H28" s="552"/>
    </row>
    <row r="29" spans="2:8" ht="15.75" hidden="1" thickBot="1" x14ac:dyDescent="0.3">
      <c r="B29" s="384"/>
      <c r="C29" s="385" t="s">
        <v>542</v>
      </c>
      <c r="D29" s="385"/>
      <c r="E29" s="557"/>
      <c r="F29" s="558"/>
      <c r="G29" s="559">
        <f>SUM(G22:G28)</f>
        <v>0</v>
      </c>
      <c r="H29" s="560">
        <f>SUM(H22:H28)</f>
        <v>0</v>
      </c>
    </row>
    <row r="30" spans="2:8" hidden="1" x14ac:dyDescent="0.25">
      <c r="B30" s="388">
        <v>12010200</v>
      </c>
      <c r="C30" s="389" t="s">
        <v>9</v>
      </c>
      <c r="D30" s="389"/>
      <c r="E30" s="564"/>
      <c r="F30" s="390"/>
      <c r="G30" s="565"/>
      <c r="H30" s="566"/>
    </row>
    <row r="31" spans="2:8" hidden="1" x14ac:dyDescent="0.25">
      <c r="B31" s="377">
        <v>12010201</v>
      </c>
      <c r="C31" s="378" t="s">
        <v>9</v>
      </c>
      <c r="D31" s="378" t="str">
        <f>B31&amp;" - "&amp;C31</f>
        <v>12010201 - CORPORATE TAXES</v>
      </c>
      <c r="E31" s="550"/>
      <c r="F31" s="391"/>
      <c r="G31" s="551"/>
      <c r="H31" s="552"/>
    </row>
    <row r="32" spans="2:8" ht="15.75" hidden="1" thickBot="1" x14ac:dyDescent="0.3">
      <c r="B32" s="384"/>
      <c r="C32" s="385" t="s">
        <v>543</v>
      </c>
      <c r="D32" s="385"/>
      <c r="E32" s="557"/>
      <c r="F32" s="558"/>
      <c r="G32" s="559">
        <f>SUM(G31)</f>
        <v>0</v>
      </c>
      <c r="H32" s="560">
        <f>SUM(H31)</f>
        <v>0</v>
      </c>
    </row>
    <row r="33" spans="2:8" hidden="1" x14ac:dyDescent="0.25">
      <c r="B33" s="368">
        <v>12020000</v>
      </c>
      <c r="C33" s="369" t="s">
        <v>544</v>
      </c>
      <c r="D33" s="369"/>
      <c r="E33" s="561"/>
      <c r="F33" s="387"/>
      <c r="G33" s="562"/>
      <c r="H33" s="563"/>
    </row>
    <row r="34" spans="2:8" hidden="1" x14ac:dyDescent="0.25">
      <c r="B34" s="373">
        <v>12020100</v>
      </c>
      <c r="C34" s="374" t="s">
        <v>10</v>
      </c>
      <c r="D34" s="374"/>
      <c r="E34" s="547"/>
      <c r="F34" s="375"/>
      <c r="G34" s="548"/>
      <c r="H34" s="549"/>
    </row>
    <row r="35" spans="2:8" hidden="1" x14ac:dyDescent="0.25">
      <c r="B35" s="377">
        <v>12020105</v>
      </c>
      <c r="C35" s="378" t="s">
        <v>545</v>
      </c>
      <c r="D35" s="378" t="str">
        <f t="shared" ref="D35:D61" si="1">B35&amp;" - "&amp;C35</f>
        <v>12020105 - RADIO/TELEVISION STATION LICENCES</v>
      </c>
      <c r="E35" s="550"/>
      <c r="F35" s="391"/>
      <c r="G35" s="551"/>
      <c r="H35" s="552">
        <v>0</v>
      </c>
    </row>
    <row r="36" spans="2:8" hidden="1" x14ac:dyDescent="0.25">
      <c r="B36" s="377">
        <v>12020107</v>
      </c>
      <c r="C36" s="378" t="s">
        <v>546</v>
      </c>
      <c r="D36" s="378" t="str">
        <f t="shared" si="1"/>
        <v>12020107 - BOAT &amp; CANOE (SMALL CRAFT) LICENCE</v>
      </c>
      <c r="E36" s="550"/>
      <c r="F36" s="391"/>
      <c r="G36" s="551"/>
      <c r="H36" s="552">
        <v>0</v>
      </c>
    </row>
    <row r="37" spans="2:8" hidden="1" x14ac:dyDescent="0.25">
      <c r="B37" s="377">
        <v>12020109</v>
      </c>
      <c r="C37" s="378" t="s">
        <v>547</v>
      </c>
      <c r="D37" s="378" t="str">
        <f t="shared" si="1"/>
        <v>12020109 - REGISTRATION OF VOLUNTARY ORGANISATIONS</v>
      </c>
      <c r="E37" s="550"/>
      <c r="F37" s="391"/>
      <c r="G37" s="551"/>
      <c r="H37" s="552">
        <v>0</v>
      </c>
    </row>
    <row r="38" spans="2:8" hidden="1" x14ac:dyDescent="0.25">
      <c r="B38" s="377">
        <v>12020110</v>
      </c>
      <c r="C38" s="378" t="s">
        <v>548</v>
      </c>
      <c r="D38" s="378" t="str">
        <f t="shared" si="1"/>
        <v>12020110 - INLAND WATER-WAY LICENCE</v>
      </c>
      <c r="E38" s="550"/>
      <c r="F38" s="391"/>
      <c r="G38" s="551"/>
      <c r="H38" s="552">
        <v>0</v>
      </c>
    </row>
    <row r="39" spans="2:8" hidden="1" x14ac:dyDescent="0.25">
      <c r="B39" s="377">
        <v>12020111</v>
      </c>
      <c r="C39" s="378" t="s">
        <v>549</v>
      </c>
      <c r="D39" s="378" t="str">
        <f t="shared" si="1"/>
        <v>12020111 - BAKE HOUSE LICENSE</v>
      </c>
      <c r="E39" s="550"/>
      <c r="F39" s="391"/>
      <c r="G39" s="551"/>
      <c r="H39" s="552">
        <v>0</v>
      </c>
    </row>
    <row r="40" spans="2:8" hidden="1" x14ac:dyDescent="0.25">
      <c r="B40" s="377">
        <v>12020113</v>
      </c>
      <c r="C40" s="378" t="s">
        <v>550</v>
      </c>
      <c r="D40" s="378" t="str">
        <f t="shared" si="1"/>
        <v>12020113 - BRICKMAKING, etc LICENSE</v>
      </c>
      <c r="E40" s="550"/>
      <c r="F40" s="391"/>
      <c r="G40" s="551"/>
      <c r="H40" s="552">
        <v>0</v>
      </c>
    </row>
    <row r="41" spans="2:8" hidden="1" x14ac:dyDescent="0.25">
      <c r="B41" s="377">
        <v>12020114</v>
      </c>
      <c r="C41" s="378" t="s">
        <v>551</v>
      </c>
      <c r="D41" s="378" t="str">
        <f t="shared" si="1"/>
        <v>12020114 - CART LICENSES</v>
      </c>
      <c r="E41" s="550"/>
      <c r="F41" s="391"/>
      <c r="G41" s="551"/>
      <c r="H41" s="552">
        <v>0</v>
      </c>
    </row>
    <row r="42" spans="2:8" hidden="1" x14ac:dyDescent="0.25">
      <c r="B42" s="377">
        <v>12020115</v>
      </c>
      <c r="C42" s="378" t="s">
        <v>552</v>
      </c>
      <c r="D42" s="378" t="str">
        <f t="shared" si="1"/>
        <v>12020115 - DANE GUN LICENSES</v>
      </c>
      <c r="E42" s="550"/>
      <c r="F42" s="391"/>
      <c r="G42" s="551"/>
      <c r="H42" s="552">
        <v>0</v>
      </c>
    </row>
    <row r="43" spans="2:8" hidden="1" x14ac:dyDescent="0.25">
      <c r="B43" s="377">
        <v>12020116</v>
      </c>
      <c r="C43" s="378" t="s">
        <v>553</v>
      </c>
      <c r="D43" s="378" t="str">
        <f t="shared" si="1"/>
        <v>12020116 - CATTLE DEALER LICENSES</v>
      </c>
      <c r="E43" s="550"/>
      <c r="F43" s="391"/>
      <c r="G43" s="551"/>
      <c r="H43" s="552">
        <v>0</v>
      </c>
    </row>
    <row r="44" spans="2:8" hidden="1" x14ac:dyDescent="0.25">
      <c r="B44" s="377">
        <v>12020117</v>
      </c>
      <c r="C44" s="378" t="s">
        <v>554</v>
      </c>
      <c r="D44" s="378" t="str">
        <f t="shared" si="1"/>
        <v>12020117 - DRIED FISH &amp; MEAT LICENSES</v>
      </c>
      <c r="E44" s="550"/>
      <c r="F44" s="391"/>
      <c r="G44" s="551"/>
      <c r="H44" s="552">
        <v>0</v>
      </c>
    </row>
    <row r="45" spans="2:8" hidden="1" x14ac:dyDescent="0.25">
      <c r="B45" s="377">
        <v>12020118</v>
      </c>
      <c r="C45" s="378" t="s">
        <v>555</v>
      </c>
      <c r="D45" s="378" t="str">
        <f t="shared" si="1"/>
        <v>12020118 - PET (DOG) LICENSES</v>
      </c>
      <c r="E45" s="550"/>
      <c r="F45" s="391"/>
      <c r="G45" s="551"/>
      <c r="H45" s="552">
        <v>0</v>
      </c>
    </row>
    <row r="46" spans="2:8" hidden="1" x14ac:dyDescent="0.25">
      <c r="B46" s="377">
        <v>12020119</v>
      </c>
      <c r="C46" s="378" t="s">
        <v>556</v>
      </c>
      <c r="D46" s="378" t="str">
        <f t="shared" si="1"/>
        <v>12020119 - FISHING PERMITS</v>
      </c>
      <c r="E46" s="550"/>
      <c r="F46" s="391"/>
      <c r="G46" s="551"/>
      <c r="H46" s="552">
        <v>0</v>
      </c>
    </row>
    <row r="47" spans="2:8" hidden="1" x14ac:dyDescent="0.25">
      <c r="B47" s="377">
        <v>12020120</v>
      </c>
      <c r="C47" s="378" t="s">
        <v>557</v>
      </c>
      <c r="D47" s="378" t="str">
        <f t="shared" si="1"/>
        <v>12020120 - HAWKER'S PERMITS</v>
      </c>
      <c r="E47" s="550"/>
      <c r="F47" s="391"/>
      <c r="G47" s="551"/>
      <c r="H47" s="552">
        <v>0</v>
      </c>
    </row>
    <row r="48" spans="2:8" hidden="1" x14ac:dyDescent="0.25">
      <c r="B48" s="377">
        <v>12020121</v>
      </c>
      <c r="C48" s="378" t="s">
        <v>558</v>
      </c>
      <c r="D48" s="378" t="str">
        <f t="shared" si="1"/>
        <v>12020121 - HUNTING PERMITS</v>
      </c>
      <c r="E48" s="550"/>
      <c r="F48" s="391"/>
      <c r="G48" s="551"/>
      <c r="H48" s="552">
        <v>0</v>
      </c>
    </row>
    <row r="49" spans="2:8" hidden="1" x14ac:dyDescent="0.25">
      <c r="B49" s="377">
        <v>12020122</v>
      </c>
      <c r="C49" s="378" t="s">
        <v>559</v>
      </c>
      <c r="D49" s="378" t="str">
        <f t="shared" si="1"/>
        <v>12020122 - PRODUCE BUYING LICENSES</v>
      </c>
      <c r="E49" s="550"/>
      <c r="F49" s="391"/>
      <c r="G49" s="551"/>
      <c r="H49" s="552">
        <v>0</v>
      </c>
    </row>
    <row r="50" spans="2:8" hidden="1" x14ac:dyDescent="0.25">
      <c r="B50" s="377">
        <v>12020126</v>
      </c>
      <c r="C50" s="378" t="s">
        <v>560</v>
      </c>
      <c r="D50" s="378" t="str">
        <f t="shared" si="1"/>
        <v>12020126 - TRACTOR HIRING SERVICES</v>
      </c>
      <c r="E50" s="550"/>
      <c r="F50" s="391"/>
      <c r="G50" s="551"/>
      <c r="H50" s="552">
        <v>0</v>
      </c>
    </row>
    <row r="51" spans="2:8" hidden="1" x14ac:dyDescent="0.25">
      <c r="B51" s="377">
        <v>12020128</v>
      </c>
      <c r="C51" s="378" t="s">
        <v>561</v>
      </c>
      <c r="D51" s="378" t="str">
        <f t="shared" si="1"/>
        <v>12020128 - BOREHOLE DRILLING LICENSES</v>
      </c>
      <c r="E51" s="550"/>
      <c r="F51" s="391"/>
      <c r="G51" s="551"/>
      <c r="H51" s="552">
        <v>0</v>
      </c>
    </row>
    <row r="52" spans="2:8" hidden="1" x14ac:dyDescent="0.25">
      <c r="B52" s="377">
        <v>12020129</v>
      </c>
      <c r="C52" s="378" t="s">
        <v>562</v>
      </c>
      <c r="D52" s="378" t="str">
        <f t="shared" si="1"/>
        <v>12020129 - POOL BETTING &amp; CASINO LICENSES/GAMING</v>
      </c>
      <c r="E52" s="550"/>
      <c r="F52" s="391"/>
      <c r="G52" s="551"/>
      <c r="H52" s="552">
        <v>0</v>
      </c>
    </row>
    <row r="53" spans="2:8" hidden="1" x14ac:dyDescent="0.25">
      <c r="B53" s="377">
        <v>12020130</v>
      </c>
      <c r="C53" s="378" t="s">
        <v>563</v>
      </c>
      <c r="D53" s="378" t="str">
        <f t="shared" si="1"/>
        <v>12020130 - CINEMATOGRAPH LICENSES</v>
      </c>
      <c r="E53" s="550"/>
      <c r="F53" s="391"/>
      <c r="G53" s="551"/>
      <c r="H53" s="552">
        <v>0</v>
      </c>
    </row>
    <row r="54" spans="2:8" hidden="1" x14ac:dyDescent="0.25">
      <c r="B54" s="377">
        <v>12020132</v>
      </c>
      <c r="C54" s="378" t="s">
        <v>564</v>
      </c>
      <c r="D54" s="378" t="str">
        <f t="shared" si="1"/>
        <v>12020132 - MOTOR VEHICLE LICENSES</v>
      </c>
      <c r="E54" s="550"/>
      <c r="F54" s="391"/>
      <c r="G54" s="551"/>
      <c r="H54" s="552">
        <v>0</v>
      </c>
    </row>
    <row r="55" spans="2:8" hidden="1" x14ac:dyDescent="0.25">
      <c r="B55" s="377">
        <v>12020133</v>
      </c>
      <c r="C55" s="378" t="s">
        <v>565</v>
      </c>
      <c r="D55" s="378" t="str">
        <f t="shared" si="1"/>
        <v>12020133 - DRIVERS' LICENSES</v>
      </c>
      <c r="E55" s="550"/>
      <c r="F55" s="391"/>
      <c r="G55" s="551"/>
      <c r="H55" s="552">
        <v>0</v>
      </c>
    </row>
    <row r="56" spans="2:8" hidden="1" x14ac:dyDescent="0.25">
      <c r="B56" s="377">
        <v>12020134</v>
      </c>
      <c r="C56" s="378" t="s">
        <v>566</v>
      </c>
      <c r="D56" s="378" t="str">
        <f t="shared" si="1"/>
        <v>12020134 - PATENT MEDICINE &amp; DRUG STORES LICENSES</v>
      </c>
      <c r="E56" s="550"/>
      <c r="F56" s="391"/>
      <c r="G56" s="551"/>
      <c r="H56" s="552">
        <v>0</v>
      </c>
    </row>
    <row r="57" spans="2:8" hidden="1" x14ac:dyDescent="0.25">
      <c r="B57" s="377">
        <v>12020135</v>
      </c>
      <c r="C57" s="378" t="s">
        <v>567</v>
      </c>
      <c r="D57" s="378" t="str">
        <f t="shared" si="1"/>
        <v>12020135 - PRIVATE SCHOOLS LICENSES</v>
      </c>
      <c r="E57" s="550"/>
      <c r="F57" s="391"/>
      <c r="G57" s="551"/>
      <c r="H57" s="552">
        <v>0</v>
      </c>
    </row>
    <row r="58" spans="2:8" hidden="1" x14ac:dyDescent="0.25">
      <c r="B58" s="377">
        <v>12020136</v>
      </c>
      <c r="C58" s="378" t="s">
        <v>568</v>
      </c>
      <c r="D58" s="378" t="str">
        <f t="shared" si="1"/>
        <v>12020136 - HEALTH FACILITIES LICENSES</v>
      </c>
      <c r="E58" s="550"/>
      <c r="F58" s="391"/>
      <c r="G58" s="551"/>
      <c r="H58" s="552">
        <v>0</v>
      </c>
    </row>
    <row r="59" spans="2:8" hidden="1" x14ac:dyDescent="0.25">
      <c r="B59" s="377">
        <v>12020137</v>
      </c>
      <c r="C59" s="378" t="s">
        <v>569</v>
      </c>
      <c r="D59" s="378" t="str">
        <f t="shared" si="1"/>
        <v>12020137 - TRADE PERMIT LICENSES</v>
      </c>
      <c r="E59" s="550"/>
      <c r="F59" s="391"/>
      <c r="G59" s="551"/>
      <c r="H59" s="552">
        <v>0</v>
      </c>
    </row>
    <row r="60" spans="2:8" hidden="1" x14ac:dyDescent="0.25">
      <c r="B60" s="377">
        <v>12020138</v>
      </c>
      <c r="C60" s="378" t="s">
        <v>570</v>
      </c>
      <c r="D60" s="378" t="str">
        <f t="shared" si="1"/>
        <v>12020138 - FORESTRY/TIMBER LICENSE</v>
      </c>
      <c r="E60" s="550"/>
      <c r="F60" s="391"/>
      <c r="G60" s="551"/>
      <c r="H60" s="552">
        <v>0</v>
      </c>
    </row>
    <row r="61" spans="2:8" hidden="1" x14ac:dyDescent="0.25">
      <c r="B61" s="377">
        <v>12020140</v>
      </c>
      <c r="C61" s="378" t="s">
        <v>571</v>
      </c>
      <c r="D61" s="378" t="str">
        <f t="shared" si="1"/>
        <v>12020140 - LOTTERY PERMIT</v>
      </c>
      <c r="E61" s="550"/>
      <c r="F61" s="391"/>
      <c r="G61" s="551"/>
      <c r="H61" s="552">
        <v>0</v>
      </c>
    </row>
    <row r="62" spans="2:8" ht="15.75" hidden="1" thickBot="1" x14ac:dyDescent="0.3">
      <c r="B62" s="384"/>
      <c r="C62" s="385" t="s">
        <v>572</v>
      </c>
      <c r="D62" s="385"/>
      <c r="E62" s="557"/>
      <c r="F62" s="558"/>
      <c r="G62" s="559">
        <f>SUM(G35:G61)</f>
        <v>0</v>
      </c>
      <c r="H62" s="559">
        <f>SUM(H35:H61)</f>
        <v>0</v>
      </c>
    </row>
    <row r="63" spans="2:8" hidden="1" x14ac:dyDescent="0.25">
      <c r="B63" s="373">
        <v>12020400</v>
      </c>
      <c r="C63" s="374" t="s">
        <v>11</v>
      </c>
      <c r="D63" s="374"/>
      <c r="E63" s="547"/>
      <c r="F63" s="375"/>
      <c r="G63" s="548"/>
      <c r="H63" s="549"/>
    </row>
    <row r="64" spans="2:8" hidden="1" x14ac:dyDescent="0.25">
      <c r="B64" s="377">
        <v>12020401</v>
      </c>
      <c r="C64" s="378" t="s">
        <v>573</v>
      </c>
      <c r="D64" s="378" t="str">
        <f t="shared" ref="D64:D113" si="2">B64&amp;" - "&amp;C64</f>
        <v>12020401 - COURT FEES</v>
      </c>
      <c r="E64" s="550"/>
      <c r="F64" s="391"/>
      <c r="G64" s="551"/>
      <c r="H64" s="552">
        <v>0</v>
      </c>
    </row>
    <row r="65" spans="2:8" hidden="1" x14ac:dyDescent="0.25">
      <c r="B65" s="377">
        <v>12020404</v>
      </c>
      <c r="C65" s="378" t="s">
        <v>574</v>
      </c>
      <c r="D65" s="378" t="str">
        <f t="shared" si="2"/>
        <v>12020404 - TRADE UNION FEES</v>
      </c>
      <c r="E65" s="550"/>
      <c r="F65" s="391"/>
      <c r="G65" s="551"/>
      <c r="H65" s="552">
        <v>0</v>
      </c>
    </row>
    <row r="66" spans="2:8" hidden="1" x14ac:dyDescent="0.25">
      <c r="B66" s="377">
        <v>12020409</v>
      </c>
      <c r="C66" s="378" t="s">
        <v>575</v>
      </c>
      <c r="D66" s="378" t="str">
        <f t="shared" si="2"/>
        <v>12020409 - WEIGHTS &amp; MEASURE FEES</v>
      </c>
      <c r="E66" s="550"/>
      <c r="F66" s="391"/>
      <c r="G66" s="551"/>
      <c r="H66" s="552">
        <v>0</v>
      </c>
    </row>
    <row r="67" spans="2:8" hidden="1" x14ac:dyDescent="0.25">
      <c r="B67" s="377">
        <v>12020410</v>
      </c>
      <c r="C67" s="378" t="s">
        <v>576</v>
      </c>
      <c r="D67" s="378" t="str">
        <f t="shared" si="2"/>
        <v>12020410 - ELECTRICAL INSPECTORATE FEES</v>
      </c>
      <c r="E67" s="550"/>
      <c r="F67" s="391"/>
      <c r="G67" s="551"/>
      <c r="H67" s="552">
        <v>0</v>
      </c>
    </row>
    <row r="68" spans="2:8" hidden="1" x14ac:dyDescent="0.25">
      <c r="B68" s="377">
        <v>12020412</v>
      </c>
      <c r="C68" s="378" t="s">
        <v>577</v>
      </c>
      <c r="D68" s="378" t="str">
        <f t="shared" si="2"/>
        <v>12020412 - RESEARCH TESTING FEES</v>
      </c>
      <c r="E68" s="550"/>
      <c r="F68" s="391"/>
      <c r="G68" s="551"/>
      <c r="H68" s="552">
        <v>0</v>
      </c>
    </row>
    <row r="69" spans="2:8" hidden="1" x14ac:dyDescent="0.25">
      <c r="B69" s="377">
        <v>12020413</v>
      </c>
      <c r="C69" s="378" t="s">
        <v>578</v>
      </c>
      <c r="D69" s="378" t="str">
        <f t="shared" si="2"/>
        <v>12020413 - FILMS CENSORSHIP/ PRODUCTION FEES</v>
      </c>
      <c r="E69" s="550"/>
      <c r="F69" s="391"/>
      <c r="G69" s="551"/>
      <c r="H69" s="552">
        <v>0</v>
      </c>
    </row>
    <row r="70" spans="2:8" hidden="1" x14ac:dyDescent="0.25">
      <c r="B70" s="377">
        <v>12020415</v>
      </c>
      <c r="C70" s="378" t="s">
        <v>579</v>
      </c>
      <c r="D70" s="378" t="str">
        <f t="shared" si="2"/>
        <v>12020415 - TRADE TESTING FEES</v>
      </c>
      <c r="E70" s="550"/>
      <c r="F70" s="391"/>
      <c r="G70" s="551"/>
      <c r="H70" s="552">
        <v>0</v>
      </c>
    </row>
    <row r="71" spans="2:8" hidden="1" x14ac:dyDescent="0.25">
      <c r="B71" s="377">
        <v>12020417</v>
      </c>
      <c r="C71" s="378" t="s">
        <v>580</v>
      </c>
      <c r="D71" s="378" t="str">
        <f t="shared" si="2"/>
        <v>12020417 - CONTRACTOR REGISTRATION FEES</v>
      </c>
      <c r="E71" s="550"/>
      <c r="F71" s="391"/>
      <c r="G71" s="551"/>
      <c r="H71" s="552">
        <v>0</v>
      </c>
    </row>
    <row r="72" spans="2:8" hidden="1" x14ac:dyDescent="0.25">
      <c r="B72" s="377">
        <v>12020418</v>
      </c>
      <c r="C72" s="378" t="s">
        <v>581</v>
      </c>
      <c r="D72" s="378" t="str">
        <f t="shared" si="2"/>
        <v>12020418 - MARRIAGE/ DIVORCE FEES</v>
      </c>
      <c r="E72" s="550"/>
      <c r="F72" s="391"/>
      <c r="G72" s="551"/>
      <c r="H72" s="552">
        <v>0</v>
      </c>
    </row>
    <row r="73" spans="2:8" hidden="1" x14ac:dyDescent="0.25">
      <c r="B73" s="377">
        <v>12020419</v>
      </c>
      <c r="C73" s="378" t="s">
        <v>582</v>
      </c>
      <c r="D73" s="378" t="str">
        <f t="shared" si="2"/>
        <v>12020419 - ATTESTATION OF BACHELORHOOD &amp; SPINSTERHOOD FEES</v>
      </c>
      <c r="E73" s="550"/>
      <c r="F73" s="391"/>
      <c r="G73" s="551"/>
      <c r="H73" s="552">
        <v>0</v>
      </c>
    </row>
    <row r="74" spans="2:8" hidden="1" x14ac:dyDescent="0.25">
      <c r="B74" s="377">
        <v>12020420</v>
      </c>
      <c r="C74" s="378" t="s">
        <v>583</v>
      </c>
      <c r="D74" s="378" t="str">
        <f t="shared" si="2"/>
        <v>12020420 - PILGRIMS WELFARE FEES</v>
      </c>
      <c r="E74" s="550"/>
      <c r="F74" s="391"/>
      <c r="G74" s="551"/>
      <c r="H74" s="552">
        <v>0</v>
      </c>
    </row>
    <row r="75" spans="2:8" hidden="1" x14ac:dyDescent="0.25">
      <c r="B75" s="377">
        <v>12020424</v>
      </c>
      <c r="C75" s="378" t="s">
        <v>584</v>
      </c>
      <c r="D75" s="378" t="str">
        <f t="shared" si="2"/>
        <v>12020424 - ACCREDITATION FEES</v>
      </c>
      <c r="E75" s="550"/>
      <c r="F75" s="391"/>
      <c r="G75" s="551"/>
      <c r="H75" s="552">
        <v>0</v>
      </c>
    </row>
    <row r="76" spans="2:8" hidden="1" x14ac:dyDescent="0.25">
      <c r="B76" s="377">
        <v>12020425</v>
      </c>
      <c r="C76" s="378" t="s">
        <v>585</v>
      </c>
      <c r="D76" s="378" t="str">
        <f t="shared" si="2"/>
        <v>12020425 - DISINFECTION OF PRODUCE FEES</v>
      </c>
      <c r="E76" s="550"/>
      <c r="F76" s="391"/>
      <c r="G76" s="551"/>
      <c r="H76" s="552">
        <v>0</v>
      </c>
    </row>
    <row r="77" spans="2:8" hidden="1" x14ac:dyDescent="0.25">
      <c r="B77" s="377">
        <v>12020426</v>
      </c>
      <c r="C77" s="378" t="s">
        <v>586</v>
      </c>
      <c r="D77" s="378" t="str">
        <f t="shared" si="2"/>
        <v>12020426 - COURT SUMMONS FEES</v>
      </c>
      <c r="E77" s="550"/>
      <c r="F77" s="391"/>
      <c r="G77" s="551"/>
      <c r="H77" s="552">
        <v>0</v>
      </c>
    </row>
    <row r="78" spans="2:8" hidden="1" x14ac:dyDescent="0.25">
      <c r="B78" s="377">
        <v>12020427</v>
      </c>
      <c r="C78" s="378" t="s">
        <v>587</v>
      </c>
      <c r="D78" s="378" t="str">
        <f t="shared" si="2"/>
        <v>12020427 - TENDER  FEES</v>
      </c>
      <c r="E78" s="550"/>
      <c r="F78" s="391"/>
      <c r="G78" s="551"/>
      <c r="H78" s="552">
        <v>0</v>
      </c>
    </row>
    <row r="79" spans="2:8" hidden="1" x14ac:dyDescent="0.25">
      <c r="B79" s="377">
        <v>12020428</v>
      </c>
      <c r="C79" s="378" t="s">
        <v>588</v>
      </c>
      <c r="D79" s="378" t="str">
        <f t="shared" si="2"/>
        <v>12020428 - FIRE SAFETY CERTIFICATE FEES</v>
      </c>
      <c r="E79" s="550"/>
      <c r="F79" s="391"/>
      <c r="G79" s="551"/>
      <c r="H79" s="552">
        <v>0</v>
      </c>
    </row>
    <row r="80" spans="2:8" hidden="1" x14ac:dyDescent="0.25">
      <c r="B80" s="377">
        <v>12020430</v>
      </c>
      <c r="C80" s="378" t="s">
        <v>589</v>
      </c>
      <c r="D80" s="378" t="str">
        <f t="shared" si="2"/>
        <v>12020430 - PROFESSIONAL REGISTRATION FEES</v>
      </c>
      <c r="E80" s="550"/>
      <c r="F80" s="391"/>
      <c r="G80" s="551"/>
      <c r="H80" s="552">
        <v>0</v>
      </c>
    </row>
    <row r="81" spans="2:8" hidden="1" x14ac:dyDescent="0.25">
      <c r="B81" s="377">
        <v>12020431</v>
      </c>
      <c r="C81" s="378" t="s">
        <v>590</v>
      </c>
      <c r="D81" s="378" t="str">
        <f t="shared" si="2"/>
        <v>12020431 - ENVIRONMENTAL IMPACT ASSESSMENT FEES</v>
      </c>
      <c r="E81" s="550"/>
      <c r="F81" s="391"/>
      <c r="G81" s="551"/>
      <c r="H81" s="552">
        <v>0</v>
      </c>
    </row>
    <row r="82" spans="2:8" hidden="1" x14ac:dyDescent="0.25">
      <c r="B82" s="377">
        <v>12020436</v>
      </c>
      <c r="C82" s="378" t="s">
        <v>591</v>
      </c>
      <c r="D82" s="378" t="str">
        <f t="shared" si="2"/>
        <v>12020436 - BILL BOARD ADVERTISEMENT FEES</v>
      </c>
      <c r="E82" s="550"/>
      <c r="F82" s="391"/>
      <c r="G82" s="551"/>
      <c r="H82" s="552">
        <v>0</v>
      </c>
    </row>
    <row r="83" spans="2:8" hidden="1" x14ac:dyDescent="0.25">
      <c r="B83" s="377">
        <v>12020437</v>
      </c>
      <c r="C83" s="378" t="s">
        <v>592</v>
      </c>
      <c r="D83" s="378" t="str">
        <f t="shared" si="2"/>
        <v>12020437 - DEEDS REGISTRATION FEES</v>
      </c>
      <c r="E83" s="550"/>
      <c r="F83" s="391"/>
      <c r="G83" s="551"/>
      <c r="H83" s="552">
        <v>0</v>
      </c>
    </row>
    <row r="84" spans="2:8" hidden="1" x14ac:dyDescent="0.25">
      <c r="B84" s="377">
        <v>12020438</v>
      </c>
      <c r="C84" s="378" t="s">
        <v>593</v>
      </c>
      <c r="D84" s="378" t="str">
        <f t="shared" si="2"/>
        <v>12020438 - SURVEY/ PLANNING/ BUILDING FEES</v>
      </c>
      <c r="E84" s="550"/>
      <c r="F84" s="391"/>
      <c r="G84" s="551"/>
      <c r="H84" s="552">
        <v>0</v>
      </c>
    </row>
    <row r="85" spans="2:8" hidden="1" x14ac:dyDescent="0.25">
      <c r="B85" s="377">
        <v>12020439</v>
      </c>
      <c r="C85" s="378" t="s">
        <v>594</v>
      </c>
      <c r="D85" s="378" t="str">
        <f t="shared" si="2"/>
        <v>12020439 - AGENCY FEES</v>
      </c>
      <c r="E85" s="550"/>
      <c r="F85" s="391"/>
      <c r="G85" s="551"/>
      <c r="H85" s="552">
        <v>0</v>
      </c>
    </row>
    <row r="86" spans="2:8" hidden="1" x14ac:dyDescent="0.25">
      <c r="B86" s="377">
        <v>12020440</v>
      </c>
      <c r="C86" s="378" t="s">
        <v>595</v>
      </c>
      <c r="D86" s="378" t="str">
        <f t="shared" si="2"/>
        <v>12020440 - MEDICAL CONSULTANCY FEES</v>
      </c>
      <c r="E86" s="550"/>
      <c r="F86" s="391"/>
      <c r="G86" s="551"/>
      <c r="H86" s="552">
        <v>0</v>
      </c>
    </row>
    <row r="87" spans="2:8" hidden="1" x14ac:dyDescent="0.25">
      <c r="B87" s="377">
        <v>12020441</v>
      </c>
      <c r="C87" s="378" t="s">
        <v>596</v>
      </c>
      <c r="D87" s="378" t="str">
        <f t="shared" si="2"/>
        <v>12020441 - LABORATORY FEES</v>
      </c>
      <c r="E87" s="550"/>
      <c r="F87" s="391"/>
      <c r="G87" s="551"/>
      <c r="H87" s="552">
        <v>0</v>
      </c>
    </row>
    <row r="88" spans="2:8" hidden="1" x14ac:dyDescent="0.25">
      <c r="B88" s="377">
        <v>12020442</v>
      </c>
      <c r="C88" s="378" t="s">
        <v>597</v>
      </c>
      <c r="D88" s="378" t="str">
        <f t="shared" si="2"/>
        <v>12020442 - ASSOCIATION FEES</v>
      </c>
      <c r="E88" s="550"/>
      <c r="F88" s="391"/>
      <c r="G88" s="551"/>
      <c r="H88" s="552">
        <v>0</v>
      </c>
    </row>
    <row r="89" spans="2:8" hidden="1" x14ac:dyDescent="0.25">
      <c r="B89" s="377">
        <v>12020443</v>
      </c>
      <c r="C89" s="378" t="s">
        <v>598</v>
      </c>
      <c r="D89" s="378" t="str">
        <f t="shared" si="2"/>
        <v>12020443 - BIRTH &amp; DEATH REGISTRATION FEES</v>
      </c>
      <c r="E89" s="550"/>
      <c r="F89" s="391"/>
      <c r="G89" s="551"/>
      <c r="H89" s="552">
        <v>0</v>
      </c>
    </row>
    <row r="90" spans="2:8" hidden="1" x14ac:dyDescent="0.25">
      <c r="B90" s="377">
        <v>12020444</v>
      </c>
      <c r="C90" s="378" t="s">
        <v>599</v>
      </c>
      <c r="D90" s="378" t="str">
        <f t="shared" si="2"/>
        <v>12020444 - BURIAL FEES</v>
      </c>
      <c r="E90" s="550"/>
      <c r="F90" s="391"/>
      <c r="G90" s="551"/>
      <c r="H90" s="552">
        <v>0</v>
      </c>
    </row>
    <row r="91" spans="2:8" hidden="1" x14ac:dyDescent="0.25">
      <c r="B91" s="377">
        <v>12020445</v>
      </c>
      <c r="C91" s="378" t="s">
        <v>600</v>
      </c>
      <c r="D91" s="378" t="str">
        <f t="shared" si="2"/>
        <v>12020445 - CHANGE OF OWNERSHIP FEES</v>
      </c>
      <c r="E91" s="550"/>
      <c r="F91" s="391"/>
      <c r="G91" s="551"/>
      <c r="H91" s="552">
        <v>0</v>
      </c>
    </row>
    <row r="92" spans="2:8" hidden="1" x14ac:dyDescent="0.25">
      <c r="B92" s="377">
        <v>12020446</v>
      </c>
      <c r="C92" s="378" t="s">
        <v>601</v>
      </c>
      <c r="D92" s="378" t="str">
        <f t="shared" si="2"/>
        <v>12020446 - AGRICULTURAL/VETINARY SERVICES FEES</v>
      </c>
      <c r="E92" s="550"/>
      <c r="F92" s="391"/>
      <c r="G92" s="551"/>
      <c r="H92" s="552">
        <v>0</v>
      </c>
    </row>
    <row r="93" spans="2:8" hidden="1" x14ac:dyDescent="0.25">
      <c r="B93" s="377">
        <v>12020447</v>
      </c>
      <c r="C93" s="378" t="s">
        <v>602</v>
      </c>
      <c r="D93" s="378" t="str">
        <f t="shared" si="2"/>
        <v>12020447 - LAND USE FEES</v>
      </c>
      <c r="E93" s="550"/>
      <c r="F93" s="391"/>
      <c r="G93" s="551"/>
      <c r="H93" s="552">
        <v>0</v>
      </c>
    </row>
    <row r="94" spans="2:8" hidden="1" x14ac:dyDescent="0.25">
      <c r="B94" s="377">
        <v>12020448</v>
      </c>
      <c r="C94" s="378" t="s">
        <v>603</v>
      </c>
      <c r="D94" s="378" t="str">
        <f t="shared" si="2"/>
        <v>12020448 - DEVELOPMENT LEVIES</v>
      </c>
      <c r="E94" s="550"/>
      <c r="F94" s="391"/>
      <c r="G94" s="551"/>
      <c r="H94" s="552">
        <v>0</v>
      </c>
    </row>
    <row r="95" spans="2:8" hidden="1" x14ac:dyDescent="0.25">
      <c r="B95" s="377">
        <v>12020449</v>
      </c>
      <c r="C95" s="378" t="s">
        <v>604</v>
      </c>
      <c r="D95" s="378" t="str">
        <f t="shared" si="2"/>
        <v>12020449 - BUSINESS/TRADE OPERATING FEES</v>
      </c>
      <c r="E95" s="550"/>
      <c r="F95" s="391"/>
      <c r="G95" s="551"/>
      <c r="H95" s="552">
        <v>0</v>
      </c>
    </row>
    <row r="96" spans="2:8" hidden="1" x14ac:dyDescent="0.25">
      <c r="B96" s="377">
        <v>12020450</v>
      </c>
      <c r="C96" s="378" t="s">
        <v>605</v>
      </c>
      <c r="D96" s="378" t="str">
        <f t="shared" si="2"/>
        <v>12020450 - INSPECTION FEES</v>
      </c>
      <c r="E96" s="550"/>
      <c r="F96" s="391"/>
      <c r="G96" s="551"/>
      <c r="H96" s="552">
        <v>0</v>
      </c>
    </row>
    <row r="97" spans="2:8" hidden="1" x14ac:dyDescent="0.25">
      <c r="B97" s="377">
        <v>12020451</v>
      </c>
      <c r="C97" s="378" t="s">
        <v>606</v>
      </c>
      <c r="D97" s="378" t="str">
        <f t="shared" si="2"/>
        <v>12020451 - TIMBER &amp; FOREST FEES</v>
      </c>
      <c r="E97" s="550"/>
      <c r="F97" s="391"/>
      <c r="G97" s="551"/>
      <c r="H97" s="552">
        <v>0</v>
      </c>
    </row>
    <row r="98" spans="2:8" hidden="1" x14ac:dyDescent="0.25">
      <c r="B98" s="377">
        <v>12020452</v>
      </c>
      <c r="C98" s="378" t="s">
        <v>607</v>
      </c>
      <c r="D98" s="378" t="str">
        <f t="shared" si="2"/>
        <v>12020452 - SCHOOL TUITION/REGISTRATION/EXAMINATION FEES-UNDERGRADUATE</v>
      </c>
      <c r="E98" s="550"/>
      <c r="F98" s="391"/>
      <c r="G98" s="551"/>
      <c r="H98" s="552">
        <v>0</v>
      </c>
    </row>
    <row r="99" spans="2:8" ht="15.75" thickBot="1" x14ac:dyDescent="0.3">
      <c r="B99" s="377">
        <v>12020453</v>
      </c>
      <c r="C99" s="378" t="s">
        <v>608</v>
      </c>
      <c r="D99" s="378" t="str">
        <f t="shared" si="2"/>
        <v>12020453 - APPLICATIONS FEES</v>
      </c>
      <c r="E99" s="550">
        <v>100000</v>
      </c>
      <c r="F99" s="391">
        <v>100000</v>
      </c>
      <c r="G99" s="551">
        <v>3657530</v>
      </c>
      <c r="H99" s="552">
        <v>10000000</v>
      </c>
    </row>
    <row r="100" spans="2:8" ht="15.75" hidden="1" thickBot="1" x14ac:dyDescent="0.3">
      <c r="B100" s="377">
        <v>12020454</v>
      </c>
      <c r="C100" s="378" t="s">
        <v>609</v>
      </c>
      <c r="D100" s="378" t="str">
        <f t="shared" si="2"/>
        <v>12020454 - PARKING FEES</v>
      </c>
      <c r="E100" s="550"/>
      <c r="F100" s="391"/>
      <c r="G100" s="551"/>
      <c r="H100" s="552">
        <v>0</v>
      </c>
    </row>
    <row r="101" spans="2:8" ht="15.75" hidden="1" thickBot="1" x14ac:dyDescent="0.3">
      <c r="B101" s="377">
        <v>12020455</v>
      </c>
      <c r="C101" s="378" t="s">
        <v>610</v>
      </c>
      <c r="D101" s="378" t="str">
        <f t="shared" si="2"/>
        <v>12020455 - SCHOOL TUITION/REGISTRATION/EXAMINATION FEES-POST GRADUATE</v>
      </c>
      <c r="E101" s="550"/>
      <c r="F101" s="391"/>
      <c r="G101" s="551"/>
      <c r="H101" s="552">
        <v>0</v>
      </c>
    </row>
    <row r="102" spans="2:8" ht="15.75" hidden="1" thickBot="1" x14ac:dyDescent="0.3">
      <c r="B102" s="377">
        <v>12020456</v>
      </c>
      <c r="C102" s="378" t="s">
        <v>611</v>
      </c>
      <c r="D102" s="378" t="str">
        <f t="shared" si="2"/>
        <v>12020456 - SCHOOL TUITION/REGISTRATION/EXAMINATION FEES-OTHERS</v>
      </c>
      <c r="E102" s="550"/>
      <c r="F102" s="391"/>
      <c r="G102" s="551"/>
      <c r="H102" s="552">
        <v>0</v>
      </c>
    </row>
    <row r="103" spans="2:8" ht="15.75" hidden="1" thickBot="1" x14ac:dyDescent="0.3">
      <c r="B103" s="377">
        <v>12020457</v>
      </c>
      <c r="C103" s="378" t="s">
        <v>612</v>
      </c>
      <c r="D103" s="378" t="str">
        <f t="shared" si="2"/>
        <v>12020457 - AFFILIATION CHARGES</v>
      </c>
      <c r="E103" s="550"/>
      <c r="F103" s="391"/>
      <c r="G103" s="551"/>
      <c r="H103" s="552">
        <v>0</v>
      </c>
    </row>
    <row r="104" spans="2:8" ht="15.75" hidden="1" thickBot="1" x14ac:dyDescent="0.3">
      <c r="B104" s="377">
        <v>12020458</v>
      </c>
      <c r="C104" s="378" t="s">
        <v>613</v>
      </c>
      <c r="D104" s="378" t="str">
        <f t="shared" si="2"/>
        <v>12020458 - UNITY/STAFF/OTHER SCHOOL FEES/LEVIES</v>
      </c>
      <c r="E104" s="550"/>
      <c r="F104" s="391"/>
      <c r="G104" s="551"/>
      <c r="H104" s="552">
        <v>0</v>
      </c>
    </row>
    <row r="105" spans="2:8" ht="15.75" hidden="1" thickBot="1" x14ac:dyDescent="0.3">
      <c r="B105" s="377">
        <v>12020459</v>
      </c>
      <c r="C105" s="378" t="s">
        <v>614</v>
      </c>
      <c r="D105" s="378" t="str">
        <f t="shared" si="2"/>
        <v>12020459 - RIGHT OF OCCUPANCY FEES</v>
      </c>
      <c r="E105" s="550"/>
      <c r="F105" s="391"/>
      <c r="G105" s="551"/>
      <c r="H105" s="552">
        <v>0</v>
      </c>
    </row>
    <row r="106" spans="2:8" ht="15.75" hidden="1" thickBot="1" x14ac:dyDescent="0.3">
      <c r="B106" s="377">
        <v>12020460</v>
      </c>
      <c r="C106" s="378" t="s">
        <v>615</v>
      </c>
      <c r="D106" s="378" t="str">
        <f t="shared" si="2"/>
        <v>12020460 - BUILDING PLAN APPROVAL FEES</v>
      </c>
      <c r="E106" s="550"/>
      <c r="F106" s="391"/>
      <c r="G106" s="551"/>
      <c r="H106" s="552">
        <v>0</v>
      </c>
    </row>
    <row r="107" spans="2:8" ht="15.75" hidden="1" thickBot="1" x14ac:dyDescent="0.3">
      <c r="B107" s="377">
        <v>12020461</v>
      </c>
      <c r="C107" s="378" t="s">
        <v>616</v>
      </c>
      <c r="D107" s="378" t="str">
        <f t="shared" si="2"/>
        <v>12020461 - TITLE TRANSFER FEES</v>
      </c>
      <c r="E107" s="550"/>
      <c r="F107" s="391"/>
      <c r="G107" s="551"/>
      <c r="H107" s="552">
        <v>0</v>
      </c>
    </row>
    <row r="108" spans="2:8" ht="15.75" hidden="1" thickBot="1" x14ac:dyDescent="0.3">
      <c r="B108" s="377">
        <v>12020462</v>
      </c>
      <c r="C108" s="378" t="s">
        <v>617</v>
      </c>
      <c r="D108" s="378" t="str">
        <f t="shared" si="2"/>
        <v>12020462 - PUBLICATION FEES</v>
      </c>
      <c r="E108" s="550"/>
      <c r="F108" s="391"/>
      <c r="G108" s="551"/>
      <c r="H108" s="552">
        <v>0</v>
      </c>
    </row>
    <row r="109" spans="2:8" ht="15.75" hidden="1" thickBot="1" x14ac:dyDescent="0.3">
      <c r="B109" s="377">
        <v>12020463</v>
      </c>
      <c r="C109" s="378" t="s">
        <v>618</v>
      </c>
      <c r="D109" s="378" t="str">
        <f t="shared" si="2"/>
        <v>12020463 - HOSPITAL SERVICE REGISTRATION FEES</v>
      </c>
      <c r="E109" s="550"/>
      <c r="F109" s="391"/>
      <c r="G109" s="551"/>
      <c r="H109" s="552">
        <v>0</v>
      </c>
    </row>
    <row r="110" spans="2:8" ht="15.75" hidden="1" thickBot="1" x14ac:dyDescent="0.3">
      <c r="B110" s="377">
        <v>12020464</v>
      </c>
      <c r="C110" s="378" t="s">
        <v>619</v>
      </c>
      <c r="D110" s="378" t="str">
        <f t="shared" si="2"/>
        <v>12020464 - HOSPITAL SERVICE CHARGES</v>
      </c>
      <c r="E110" s="550"/>
      <c r="F110" s="391"/>
      <c r="G110" s="551"/>
      <c r="H110" s="552">
        <v>0</v>
      </c>
    </row>
    <row r="111" spans="2:8" ht="15.75" hidden="1" thickBot="1" x14ac:dyDescent="0.3">
      <c r="B111" s="377">
        <v>12020465</v>
      </c>
      <c r="C111" s="378" t="s">
        <v>620</v>
      </c>
      <c r="D111" s="378" t="str">
        <f t="shared" si="2"/>
        <v>12020465 - SPORTS/RECREATIONAL FACILITIES FEES</v>
      </c>
      <c r="E111" s="550"/>
      <c r="F111" s="391"/>
      <c r="G111" s="551"/>
      <c r="H111" s="552">
        <v>0</v>
      </c>
    </row>
    <row r="112" spans="2:8" ht="15.75" hidden="1" thickBot="1" x14ac:dyDescent="0.3">
      <c r="B112" s="377">
        <v>12020466</v>
      </c>
      <c r="C112" s="378" t="s">
        <v>621</v>
      </c>
      <c r="D112" s="378" t="str">
        <f t="shared" si="2"/>
        <v>12020466 - INDIGENSHIP REGISTRATION FEES</v>
      </c>
      <c r="E112" s="550"/>
      <c r="F112" s="391"/>
      <c r="G112" s="551"/>
      <c r="H112" s="552">
        <v>0</v>
      </c>
    </row>
    <row r="113" spans="2:8" ht="15.75" hidden="1" thickBot="1" x14ac:dyDescent="0.3">
      <c r="B113" s="377">
        <v>12020478</v>
      </c>
      <c r="C113" s="378" t="s">
        <v>622</v>
      </c>
      <c r="D113" s="378" t="str">
        <f t="shared" si="2"/>
        <v>12020478 - WORKSHOP FEES</v>
      </c>
      <c r="E113" s="550"/>
      <c r="F113" s="391"/>
      <c r="G113" s="551"/>
      <c r="H113" s="552">
        <v>0</v>
      </c>
    </row>
    <row r="114" spans="2:8" ht="15.75" thickBot="1" x14ac:dyDescent="0.3">
      <c r="B114" s="384"/>
      <c r="C114" s="385" t="s">
        <v>623</v>
      </c>
      <c r="D114" s="385"/>
      <c r="E114" s="557"/>
      <c r="F114" s="558"/>
      <c r="G114" s="559">
        <f>SUM(G64:G113)</f>
        <v>3657530</v>
      </c>
      <c r="H114" s="560">
        <f>SUM(H64:H113)</f>
        <v>10000000</v>
      </c>
    </row>
    <row r="115" spans="2:8" ht="15.75" hidden="1" thickBot="1" x14ac:dyDescent="0.3">
      <c r="B115" s="373">
        <v>12020500</v>
      </c>
      <c r="C115" s="374" t="s">
        <v>12</v>
      </c>
      <c r="D115" s="374"/>
      <c r="E115" s="547"/>
      <c r="F115" s="375"/>
      <c r="G115" s="548"/>
      <c r="H115" s="549"/>
    </row>
    <row r="116" spans="2:8" ht="15.75" hidden="1" thickBot="1" x14ac:dyDescent="0.3">
      <c r="B116" s="377">
        <v>12020501</v>
      </c>
      <c r="C116" s="378" t="s">
        <v>624</v>
      </c>
      <c r="D116" s="378" t="str">
        <f>B116&amp;" - "&amp;C116</f>
        <v>12020501 - FINES/PENALTIES</v>
      </c>
      <c r="E116" s="550"/>
      <c r="F116" s="391"/>
      <c r="G116" s="551"/>
      <c r="H116" s="552">
        <v>0</v>
      </c>
    </row>
    <row r="117" spans="2:8" ht="15.75" hidden="1" thickBot="1" x14ac:dyDescent="0.3">
      <c r="B117" s="377">
        <v>12020502</v>
      </c>
      <c r="C117" s="378" t="s">
        <v>625</v>
      </c>
      <c r="D117" s="378" t="str">
        <f>B117&amp;" - "&amp;C117</f>
        <v>12020502 - COURT FINES</v>
      </c>
      <c r="E117" s="550"/>
      <c r="F117" s="391"/>
      <c r="G117" s="551"/>
      <c r="H117" s="552">
        <v>0</v>
      </c>
    </row>
    <row r="118" spans="2:8" ht="15.75" hidden="1" thickBot="1" x14ac:dyDescent="0.3">
      <c r="B118" s="377">
        <v>12020503</v>
      </c>
      <c r="C118" s="378" t="s">
        <v>626</v>
      </c>
      <c r="D118" s="378" t="str">
        <f>B118&amp;" - "&amp;C118</f>
        <v>12020503 - DISLODGING OF EFFLUENT/POLLUTION FINE</v>
      </c>
      <c r="E118" s="550"/>
      <c r="F118" s="391"/>
      <c r="G118" s="551"/>
      <c r="H118" s="552">
        <v>0</v>
      </c>
    </row>
    <row r="119" spans="2:8" ht="15.75" hidden="1" thickBot="1" x14ac:dyDescent="0.3">
      <c r="B119" s="384"/>
      <c r="C119" s="385" t="s">
        <v>627</v>
      </c>
      <c r="D119" s="385"/>
      <c r="E119" s="557"/>
      <c r="F119" s="558"/>
      <c r="G119" s="559">
        <f>SUM(G116:G118)</f>
        <v>0</v>
      </c>
      <c r="H119" s="560">
        <f>SUM(H116:H118)</f>
        <v>0</v>
      </c>
    </row>
    <row r="120" spans="2:8" ht="15.75" hidden="1" thickBot="1" x14ac:dyDescent="0.3">
      <c r="B120" s="373">
        <v>12020600</v>
      </c>
      <c r="C120" s="374" t="s">
        <v>13</v>
      </c>
      <c r="D120" s="374"/>
      <c r="E120" s="547"/>
      <c r="F120" s="375"/>
      <c r="G120" s="548"/>
      <c r="H120" s="549"/>
    </row>
    <row r="121" spans="2:8" ht="15.75" hidden="1" thickBot="1" x14ac:dyDescent="0.3">
      <c r="B121" s="377">
        <v>12020601</v>
      </c>
      <c r="C121" s="378" t="s">
        <v>628</v>
      </c>
      <c r="D121" s="378" t="str">
        <f t="shared" ref="D121:D141" si="3">B121&amp;" - "&amp;C121</f>
        <v>12020601 - SALES OF JOURNAL &amp; PUBLICATIONS</v>
      </c>
      <c r="E121" s="550"/>
      <c r="F121" s="391"/>
      <c r="G121" s="551"/>
      <c r="H121" s="552">
        <v>0</v>
      </c>
    </row>
    <row r="122" spans="2:8" ht="15.75" hidden="1" thickBot="1" x14ac:dyDescent="0.3">
      <c r="B122" s="377">
        <v>12020602</v>
      </c>
      <c r="C122" s="378" t="s">
        <v>629</v>
      </c>
      <c r="D122" s="378" t="str">
        <f t="shared" si="3"/>
        <v>12020602 - SALES OF BOOKS</v>
      </c>
      <c r="E122" s="550"/>
      <c r="F122" s="391"/>
      <c r="G122" s="551"/>
      <c r="H122" s="552">
        <v>0</v>
      </c>
    </row>
    <row r="123" spans="2:8" ht="15.75" hidden="1" thickBot="1" x14ac:dyDescent="0.3">
      <c r="B123" s="377">
        <v>12020603</v>
      </c>
      <c r="C123" s="378" t="s">
        <v>630</v>
      </c>
      <c r="D123" s="378" t="str">
        <f t="shared" si="3"/>
        <v>12020603 - SALES OF ID CARDS</v>
      </c>
      <c r="E123" s="550"/>
      <c r="F123" s="391"/>
      <c r="G123" s="551"/>
      <c r="H123" s="552">
        <v>0</v>
      </c>
    </row>
    <row r="124" spans="2:8" ht="15.75" hidden="1" thickBot="1" x14ac:dyDescent="0.3">
      <c r="B124" s="377">
        <v>12020604</v>
      </c>
      <c r="C124" s="378" t="s">
        <v>631</v>
      </c>
      <c r="D124" s="378" t="str">
        <f t="shared" si="3"/>
        <v>12020604 - SALES OF STORES/SCRAPS/UNSERVICABLE ITEMS</v>
      </c>
      <c r="E124" s="550"/>
      <c r="F124" s="391"/>
      <c r="G124" s="551"/>
      <c r="H124" s="552">
        <v>0</v>
      </c>
    </row>
    <row r="125" spans="2:8" ht="15.75" hidden="1" thickBot="1" x14ac:dyDescent="0.3">
      <c r="B125" s="377">
        <v>12020605</v>
      </c>
      <c r="C125" s="378" t="s">
        <v>632</v>
      </c>
      <c r="D125" s="378" t="str">
        <f t="shared" si="3"/>
        <v>12020605 - SALES OF VACCINES</v>
      </c>
      <c r="E125" s="550"/>
      <c r="F125" s="391"/>
      <c r="G125" s="551"/>
      <c r="H125" s="552">
        <v>0</v>
      </c>
    </row>
    <row r="126" spans="2:8" ht="15.75" hidden="1" thickBot="1" x14ac:dyDescent="0.3">
      <c r="B126" s="377">
        <v>12020606</v>
      </c>
      <c r="C126" s="378" t="s">
        <v>633</v>
      </c>
      <c r="D126" s="378" t="str">
        <f t="shared" si="3"/>
        <v>12020606 - SALES OF BILLS OF ENTRIES/APPLICATION FORMS</v>
      </c>
      <c r="E126" s="550"/>
      <c r="F126" s="391"/>
      <c r="G126" s="551"/>
      <c r="H126" s="552">
        <v>0</v>
      </c>
    </row>
    <row r="127" spans="2:8" ht="15.75" hidden="1" thickBot="1" x14ac:dyDescent="0.3">
      <c r="B127" s="377">
        <v>12020607</v>
      </c>
      <c r="C127" s="378" t="s">
        <v>634</v>
      </c>
      <c r="D127" s="378" t="str">
        <f t="shared" si="3"/>
        <v>12020607 - SALES OF CONSULTANCY REGISTRATION FORMS</v>
      </c>
      <c r="E127" s="550"/>
      <c r="F127" s="391"/>
      <c r="G127" s="551"/>
      <c r="H127" s="552">
        <v>0</v>
      </c>
    </row>
    <row r="128" spans="2:8" ht="15.75" hidden="1" thickBot="1" x14ac:dyDescent="0.3">
      <c r="B128" s="377">
        <v>12020608</v>
      </c>
      <c r="C128" s="378" t="s">
        <v>635</v>
      </c>
      <c r="D128" s="378" t="str">
        <f t="shared" si="3"/>
        <v>12020608 - SALES OF IMPROVED SEEDS/CHEMICAL</v>
      </c>
      <c r="E128" s="550"/>
      <c r="F128" s="391"/>
      <c r="G128" s="551"/>
      <c r="H128" s="552">
        <v>0</v>
      </c>
    </row>
    <row r="129" spans="2:8" ht="15.75" hidden="1" thickBot="1" x14ac:dyDescent="0.3">
      <c r="B129" s="377">
        <v>12020609</v>
      </c>
      <c r="C129" s="378" t="s">
        <v>636</v>
      </c>
      <c r="D129" s="378" t="str">
        <f t="shared" si="3"/>
        <v>12020609 - PROCEEDS FROM SALES OF FARM PRODUCE</v>
      </c>
      <c r="E129" s="550"/>
      <c r="F129" s="391"/>
      <c r="G129" s="551"/>
      <c r="H129" s="552">
        <v>0</v>
      </c>
    </row>
    <row r="130" spans="2:8" ht="15.75" hidden="1" thickBot="1" x14ac:dyDescent="0.3">
      <c r="B130" s="377">
        <v>12020610</v>
      </c>
      <c r="C130" s="378" t="s">
        <v>637</v>
      </c>
      <c r="D130" s="378" t="str">
        <f t="shared" si="3"/>
        <v>12020610 - PROCEEDS FROM SALES OF GOODS BY PUBLIC AUCTIONS</v>
      </c>
      <c r="E130" s="550"/>
      <c r="F130" s="391"/>
      <c r="G130" s="551"/>
      <c r="H130" s="552">
        <v>0</v>
      </c>
    </row>
    <row r="131" spans="2:8" ht="15.75" hidden="1" thickBot="1" x14ac:dyDescent="0.3">
      <c r="B131" s="377">
        <v>12020611</v>
      </c>
      <c r="C131" s="378" t="s">
        <v>638</v>
      </c>
      <c r="D131" s="378" t="str">
        <f t="shared" si="3"/>
        <v>12020611 - PROCEEDS FROM SALES OF GOVT. VEHICLES</v>
      </c>
      <c r="E131" s="550"/>
      <c r="F131" s="391"/>
      <c r="G131" s="551"/>
      <c r="H131" s="552">
        <v>0</v>
      </c>
    </row>
    <row r="132" spans="2:8" ht="15.75" hidden="1" thickBot="1" x14ac:dyDescent="0.3">
      <c r="B132" s="377">
        <v>12020612</v>
      </c>
      <c r="C132" s="378" t="s">
        <v>639</v>
      </c>
      <c r="D132" s="378" t="str">
        <f t="shared" si="3"/>
        <v>12020612 - PROCEEDS FROM SALES OF DRUGS AND MEDICATIONS</v>
      </c>
      <c r="E132" s="550"/>
      <c r="F132" s="391"/>
      <c r="G132" s="551"/>
      <c r="H132" s="552">
        <v>0</v>
      </c>
    </row>
    <row r="133" spans="2:8" ht="15.75" hidden="1" thickBot="1" x14ac:dyDescent="0.3">
      <c r="B133" s="377">
        <v>12020613</v>
      </c>
      <c r="C133" s="378" t="s">
        <v>640</v>
      </c>
      <c r="D133" s="378" t="str">
        <f t="shared" si="3"/>
        <v>12020613 - PROCEEDS FROM SALES OF SHIPS SCRAPS</v>
      </c>
      <c r="E133" s="550"/>
      <c r="F133" s="391"/>
      <c r="G133" s="551"/>
      <c r="H133" s="552">
        <v>0</v>
      </c>
    </row>
    <row r="134" spans="2:8" ht="15.75" hidden="1" thickBot="1" x14ac:dyDescent="0.3">
      <c r="B134" s="377">
        <v>12020614</v>
      </c>
      <c r="C134" s="378" t="s">
        <v>641</v>
      </c>
      <c r="D134" s="378" t="str">
        <f t="shared" si="3"/>
        <v>12020614 - PROCEEDS FROM SALES OF GOVT. BUILDINGS</v>
      </c>
      <c r="E134" s="550"/>
      <c r="F134" s="391"/>
      <c r="G134" s="551"/>
      <c r="H134" s="552">
        <v>0</v>
      </c>
    </row>
    <row r="135" spans="2:8" ht="15.75" hidden="1" thickBot="1" x14ac:dyDescent="0.3">
      <c r="B135" s="377">
        <v>12020615</v>
      </c>
      <c r="C135" s="378" t="s">
        <v>642</v>
      </c>
      <c r="D135" s="378" t="str">
        <f t="shared" si="3"/>
        <v>12020615 - SALES OF UNIFORMS</v>
      </c>
      <c r="E135" s="550"/>
      <c r="F135" s="391"/>
      <c r="G135" s="551"/>
      <c r="H135" s="552">
        <v>0</v>
      </c>
    </row>
    <row r="136" spans="2:8" ht="15.75" hidden="1" thickBot="1" x14ac:dyDescent="0.3">
      <c r="B136" s="377">
        <v>12020616</v>
      </c>
      <c r="C136" s="378" t="s">
        <v>643</v>
      </c>
      <c r="D136" s="378" t="str">
        <f t="shared" si="3"/>
        <v>12020616 - SALES OF FORMS</v>
      </c>
      <c r="E136" s="550"/>
      <c r="F136" s="391"/>
      <c r="G136" s="551"/>
      <c r="H136" s="552">
        <v>0</v>
      </c>
    </row>
    <row r="137" spans="2:8" ht="15.75" hidden="1" thickBot="1" x14ac:dyDescent="0.3">
      <c r="B137" s="377">
        <v>12020617</v>
      </c>
      <c r="C137" s="378" t="s">
        <v>644</v>
      </c>
      <c r="D137" s="378" t="str">
        <f t="shared" si="3"/>
        <v>12020617 - SALES OF PLAN PHOTOSTAT PRINT/MAP</v>
      </c>
      <c r="E137" s="550"/>
      <c r="F137" s="391"/>
      <c r="G137" s="551"/>
      <c r="H137" s="552">
        <v>0</v>
      </c>
    </row>
    <row r="138" spans="2:8" ht="15.75" hidden="1" thickBot="1" x14ac:dyDescent="0.3">
      <c r="B138" s="377">
        <v>12020618</v>
      </c>
      <c r="C138" s="378" t="s">
        <v>645</v>
      </c>
      <c r="D138" s="378" t="str">
        <f t="shared" si="3"/>
        <v>12020618 - SALES OF REAGENTS &amp; CHEMICALS</v>
      </c>
      <c r="E138" s="550"/>
      <c r="F138" s="391"/>
      <c r="G138" s="551"/>
      <c r="H138" s="552">
        <v>0</v>
      </c>
    </row>
    <row r="139" spans="2:8" ht="15.75" hidden="1" thickBot="1" x14ac:dyDescent="0.3">
      <c r="B139" s="377">
        <v>12020619</v>
      </c>
      <c r="C139" s="378" t="s">
        <v>646</v>
      </c>
      <c r="D139" s="378" t="str">
        <f t="shared" si="3"/>
        <v>12020619 - SALES OF FLAGS/POTRAITS</v>
      </c>
      <c r="E139" s="550"/>
      <c r="F139" s="391"/>
      <c r="G139" s="551"/>
      <c r="H139" s="552">
        <v>0</v>
      </c>
    </row>
    <row r="140" spans="2:8" ht="15.75" hidden="1" thickBot="1" x14ac:dyDescent="0.3">
      <c r="B140" s="377">
        <v>12020620</v>
      </c>
      <c r="C140" s="378" t="s">
        <v>647</v>
      </c>
      <c r="D140" s="378" t="str">
        <f t="shared" si="3"/>
        <v>12020620 - SALES OF OTHER GOVERNMENT PROPERTY</v>
      </c>
      <c r="E140" s="550"/>
      <c r="F140" s="391"/>
      <c r="G140" s="551"/>
      <c r="H140" s="552">
        <v>0</v>
      </c>
    </row>
    <row r="141" spans="2:8" ht="15.75" hidden="1" thickBot="1" x14ac:dyDescent="0.3">
      <c r="B141" s="377">
        <v>12020621</v>
      </c>
      <c r="C141" s="378" t="s">
        <v>648</v>
      </c>
      <c r="D141" s="378" t="str">
        <f t="shared" si="3"/>
        <v>12020621 - SALES OF GOVERNMENT PANAPHARELIA (FLAGS, POTRAITS, ART WORKS, E.T.C.)</v>
      </c>
      <c r="E141" s="550"/>
      <c r="F141" s="391"/>
      <c r="G141" s="551"/>
      <c r="H141" s="552">
        <v>0</v>
      </c>
    </row>
    <row r="142" spans="2:8" ht="15.75" hidden="1" thickBot="1" x14ac:dyDescent="0.3">
      <c r="B142" s="384"/>
      <c r="C142" s="385" t="s">
        <v>649</v>
      </c>
      <c r="D142" s="385"/>
      <c r="E142" s="557"/>
      <c r="F142" s="558"/>
      <c r="G142" s="559">
        <f>SUM(G121:G141)</f>
        <v>0</v>
      </c>
      <c r="H142" s="560">
        <f>SUM(H121:H141)</f>
        <v>0</v>
      </c>
    </row>
    <row r="143" spans="2:8" ht="15.75" hidden="1" thickBot="1" x14ac:dyDescent="0.3">
      <c r="B143" s="373">
        <v>12020700</v>
      </c>
      <c r="C143" s="374" t="s">
        <v>14</v>
      </c>
      <c r="D143" s="374"/>
      <c r="E143" s="547"/>
      <c r="F143" s="375"/>
      <c r="G143" s="548"/>
      <c r="H143" s="549"/>
    </row>
    <row r="144" spans="2:8" ht="15.75" hidden="1" thickBot="1" x14ac:dyDescent="0.3">
      <c r="B144" s="377">
        <v>12020701</v>
      </c>
      <c r="C144" s="378" t="s">
        <v>650</v>
      </c>
      <c r="D144" s="378" t="str">
        <f t="shared" ref="D144:D159" si="4">B144&amp;" - "&amp;C144</f>
        <v>12020701 - EARNINGS FROM CONSULTANCY SERVICES</v>
      </c>
      <c r="E144" s="550"/>
      <c r="F144" s="391"/>
      <c r="G144" s="551"/>
      <c r="H144" s="552">
        <v>0</v>
      </c>
    </row>
    <row r="145" spans="2:8" ht="15.75" hidden="1" thickBot="1" x14ac:dyDescent="0.3">
      <c r="B145" s="377">
        <v>12020702</v>
      </c>
      <c r="C145" s="378" t="s">
        <v>651</v>
      </c>
      <c r="D145" s="378" t="str">
        <f t="shared" si="4"/>
        <v>12020702 - EARNINGS FROM LABORATORY SERVICES</v>
      </c>
      <c r="E145" s="550"/>
      <c r="F145" s="391"/>
      <c r="G145" s="551"/>
      <c r="H145" s="552">
        <v>0</v>
      </c>
    </row>
    <row r="146" spans="2:8" ht="15.75" hidden="1" thickBot="1" x14ac:dyDescent="0.3">
      <c r="B146" s="377">
        <v>12020703</v>
      </c>
      <c r="C146" s="378" t="s">
        <v>652</v>
      </c>
      <c r="D146" s="378" t="str">
        <f t="shared" si="4"/>
        <v>12020703 - EARNINGS FROM HIRE OF PLANTS &amp; EQUIPMENT</v>
      </c>
      <c r="E146" s="550"/>
      <c r="F146" s="391"/>
      <c r="G146" s="551"/>
      <c r="H146" s="552">
        <v>0</v>
      </c>
    </row>
    <row r="147" spans="2:8" ht="15.75" hidden="1" thickBot="1" x14ac:dyDescent="0.3">
      <c r="B147" s="377">
        <v>12020704</v>
      </c>
      <c r="C147" s="378" t="s">
        <v>653</v>
      </c>
      <c r="D147" s="378" t="str">
        <f t="shared" si="4"/>
        <v>12020704 - EARNINGS FROM THE USE OF GOVT. VEHICLES</v>
      </c>
      <c r="E147" s="550"/>
      <c r="F147" s="391"/>
      <c r="G147" s="551"/>
      <c r="H147" s="552">
        <v>0</v>
      </c>
    </row>
    <row r="148" spans="2:8" ht="15.75" hidden="1" thickBot="1" x14ac:dyDescent="0.3">
      <c r="B148" s="377">
        <v>12020705</v>
      </c>
      <c r="C148" s="378" t="s">
        <v>654</v>
      </c>
      <c r="D148" s="378" t="str">
        <f t="shared" si="4"/>
        <v>12020705 - EARNINGS FROM THE USE OF GOVT. HALLS</v>
      </c>
      <c r="E148" s="550"/>
      <c r="F148" s="391"/>
      <c r="G148" s="551"/>
      <c r="H148" s="552">
        <v>0</v>
      </c>
    </row>
    <row r="149" spans="2:8" ht="15.75" hidden="1" thickBot="1" x14ac:dyDescent="0.3">
      <c r="B149" s="377">
        <v>12020706</v>
      </c>
      <c r="C149" s="378" t="s">
        <v>655</v>
      </c>
      <c r="D149" s="378" t="str">
        <f t="shared" si="4"/>
        <v>12020706 - EARNINGS FROM TOLLS OF EXPRESSWAY</v>
      </c>
      <c r="E149" s="550"/>
      <c r="F149" s="391"/>
      <c r="G149" s="551"/>
      <c r="H149" s="552">
        <v>0</v>
      </c>
    </row>
    <row r="150" spans="2:8" ht="15.75" hidden="1" thickBot="1" x14ac:dyDescent="0.3">
      <c r="B150" s="377">
        <v>12020707</v>
      </c>
      <c r="C150" s="378" t="s">
        <v>656</v>
      </c>
      <c r="D150" s="378" t="str">
        <f t="shared" si="4"/>
        <v>12020707 - EARNINGS FROM MEDICAL SERVICES</v>
      </c>
      <c r="E150" s="550"/>
      <c r="F150" s="391"/>
      <c r="G150" s="551"/>
      <c r="H150" s="552">
        <v>0</v>
      </c>
    </row>
    <row r="151" spans="2:8" ht="15.75" hidden="1" thickBot="1" x14ac:dyDescent="0.3">
      <c r="B151" s="377">
        <v>12020708</v>
      </c>
      <c r="C151" s="378" t="s">
        <v>657</v>
      </c>
      <c r="D151" s="378" t="str">
        <f t="shared" si="4"/>
        <v>12020708 - EARNINGS FROM AGRICULTURAL PRODUCE</v>
      </c>
      <c r="E151" s="550"/>
      <c r="F151" s="391"/>
      <c r="G151" s="551"/>
      <c r="H151" s="552">
        <v>0</v>
      </c>
    </row>
    <row r="152" spans="2:8" ht="15.75" hidden="1" thickBot="1" x14ac:dyDescent="0.3">
      <c r="B152" s="377">
        <v>12020709</v>
      </c>
      <c r="C152" s="378" t="s">
        <v>658</v>
      </c>
      <c r="D152" s="378" t="str">
        <f t="shared" si="4"/>
        <v>12020709 - EARNINGS FROM TOURISM/CULTURE/ARTS CENTRES</v>
      </c>
      <c r="E152" s="550"/>
      <c r="F152" s="391"/>
      <c r="G152" s="551"/>
      <c r="H152" s="552">
        <v>0</v>
      </c>
    </row>
    <row r="153" spans="2:8" ht="15.75" hidden="1" thickBot="1" x14ac:dyDescent="0.3">
      <c r="B153" s="377">
        <v>12020710</v>
      </c>
      <c r="C153" s="378" t="s">
        <v>659</v>
      </c>
      <c r="D153" s="378" t="str">
        <f t="shared" si="4"/>
        <v>12020710 - EARNING OF HIRE OF AIRCRAFT</v>
      </c>
      <c r="E153" s="550"/>
      <c r="F153" s="391"/>
      <c r="G153" s="551"/>
      <c r="H153" s="552">
        <v>0</v>
      </c>
    </row>
    <row r="154" spans="2:8" ht="15.75" hidden="1" thickBot="1" x14ac:dyDescent="0.3">
      <c r="B154" s="377">
        <v>12020711</v>
      </c>
      <c r="C154" s="378" t="s">
        <v>660</v>
      </c>
      <c r="D154" s="378" t="str">
        <f t="shared" si="4"/>
        <v>12020711 - EARNINGS FROM COMMERCIAL ACTIVITIES</v>
      </c>
      <c r="E154" s="550"/>
      <c r="F154" s="391"/>
      <c r="G154" s="551"/>
      <c r="H154" s="552">
        <v>0</v>
      </c>
    </row>
    <row r="155" spans="2:8" ht="15.75" hidden="1" thickBot="1" x14ac:dyDescent="0.3">
      <c r="B155" s="377">
        <v>12020712</v>
      </c>
      <c r="C155" s="378" t="s">
        <v>661</v>
      </c>
      <c r="D155" s="378" t="str">
        <f t="shared" si="4"/>
        <v>12020712 - HIRE OF ACADEMIC GOWNS, BOOKS OF PRECEEDING/OTHERS</v>
      </c>
      <c r="E155" s="550"/>
      <c r="F155" s="391"/>
      <c r="G155" s="551"/>
      <c r="H155" s="552">
        <v>0</v>
      </c>
    </row>
    <row r="156" spans="2:8" ht="15.75" hidden="1" thickBot="1" x14ac:dyDescent="0.3">
      <c r="B156" s="377">
        <v>12020713</v>
      </c>
      <c r="C156" s="378" t="s">
        <v>662</v>
      </c>
      <c r="D156" s="378" t="str">
        <f t="shared" si="4"/>
        <v>12020713 - EARNINGS FROM LIBRARY SERVICES</v>
      </c>
      <c r="E156" s="550"/>
      <c r="F156" s="391"/>
      <c r="G156" s="551"/>
      <c r="H156" s="552">
        <v>0</v>
      </c>
    </row>
    <row r="157" spans="2:8" ht="15.75" hidden="1" thickBot="1" x14ac:dyDescent="0.3">
      <c r="B157" s="377">
        <v>12020714</v>
      </c>
      <c r="C157" s="378" t="s">
        <v>663</v>
      </c>
      <c r="D157" s="378" t="str">
        <f t="shared" si="4"/>
        <v>12020714 - EARNINGS FROM ICT SERVICES</v>
      </c>
      <c r="E157" s="550"/>
      <c r="F157" s="391"/>
      <c r="G157" s="551"/>
      <c r="H157" s="552">
        <v>0</v>
      </c>
    </row>
    <row r="158" spans="2:8" ht="15.75" hidden="1" thickBot="1" x14ac:dyDescent="0.3">
      <c r="B158" s="377">
        <v>12020715</v>
      </c>
      <c r="C158" s="378" t="s">
        <v>664</v>
      </c>
      <c r="D158" s="378" t="str">
        <f t="shared" si="4"/>
        <v>12020715 - MAINTENANCE/REPAIRS FEES</v>
      </c>
      <c r="E158" s="550"/>
      <c r="F158" s="391"/>
      <c r="G158" s="551"/>
      <c r="H158" s="552">
        <v>0</v>
      </c>
    </row>
    <row r="159" spans="2:8" ht="15.75" hidden="1" thickBot="1" x14ac:dyDescent="0.3">
      <c r="B159" s="377">
        <v>12020720</v>
      </c>
      <c r="C159" s="378" t="s">
        <v>665</v>
      </c>
      <c r="D159" s="378" t="str">
        <f t="shared" si="4"/>
        <v>12020720 - EARNING FROM GUEST HOUSES</v>
      </c>
      <c r="E159" s="550"/>
      <c r="F159" s="391"/>
      <c r="G159" s="551"/>
      <c r="H159" s="552">
        <v>0</v>
      </c>
    </row>
    <row r="160" spans="2:8" ht="15.75" hidden="1" thickBot="1" x14ac:dyDescent="0.3">
      <c r="B160" s="384"/>
      <c r="C160" s="385" t="s">
        <v>666</v>
      </c>
      <c r="D160" s="385"/>
      <c r="E160" s="557"/>
      <c r="F160" s="558"/>
      <c r="G160" s="559">
        <f>SUM(G144:G159)</f>
        <v>0</v>
      </c>
      <c r="H160" s="560">
        <f>SUM(H144:H159)</f>
        <v>0</v>
      </c>
    </row>
    <row r="161" spans="2:8" ht="15.75" hidden="1" thickBot="1" x14ac:dyDescent="0.3">
      <c r="B161" s="373">
        <v>12020800</v>
      </c>
      <c r="C161" s="374" t="s">
        <v>15</v>
      </c>
      <c r="D161" s="374"/>
      <c r="E161" s="547"/>
      <c r="F161" s="375"/>
      <c r="G161" s="548"/>
      <c r="H161" s="549"/>
    </row>
    <row r="162" spans="2:8" ht="15.75" hidden="1" thickBot="1" x14ac:dyDescent="0.3">
      <c r="B162" s="377">
        <v>12020801</v>
      </c>
      <c r="C162" s="378" t="s">
        <v>667</v>
      </c>
      <c r="D162" s="378" t="str">
        <f>B162&amp;" - "&amp;C162</f>
        <v xml:space="preserve">12020801 - RENT ON GOVT.QUARTERS </v>
      </c>
      <c r="E162" s="550"/>
      <c r="F162" s="391"/>
      <c r="G162" s="551"/>
      <c r="H162" s="552">
        <v>0</v>
      </c>
    </row>
    <row r="163" spans="2:8" ht="15.75" hidden="1" thickBot="1" x14ac:dyDescent="0.3">
      <c r="B163" s="377">
        <v>12020802</v>
      </c>
      <c r="C163" s="378" t="s">
        <v>668</v>
      </c>
      <c r="D163" s="378" t="str">
        <f>B163&amp;" - "&amp;C163</f>
        <v>12020802 - RENT ON  GOVT.OFFICES</v>
      </c>
      <c r="E163" s="550"/>
      <c r="F163" s="391"/>
      <c r="G163" s="551"/>
      <c r="H163" s="552">
        <v>0</v>
      </c>
    </row>
    <row r="164" spans="2:8" ht="15.75" hidden="1" thickBot="1" x14ac:dyDescent="0.3">
      <c r="B164" s="377">
        <v>12020803</v>
      </c>
      <c r="C164" s="378" t="s">
        <v>669</v>
      </c>
      <c r="D164" s="378" t="str">
        <f>B164&amp;" - "&amp;C164</f>
        <v>12020803 - RENT ON GOVT BUILDINGS</v>
      </c>
      <c r="E164" s="550"/>
      <c r="F164" s="391"/>
      <c r="G164" s="551"/>
      <c r="H164" s="552">
        <v>0</v>
      </c>
    </row>
    <row r="165" spans="2:8" ht="15.75" hidden="1" thickBot="1" x14ac:dyDescent="0.3">
      <c r="B165" s="377">
        <v>12020804</v>
      </c>
      <c r="C165" s="378" t="s">
        <v>670</v>
      </c>
      <c r="D165" s="378" t="str">
        <f>B165&amp;" - "&amp;C165</f>
        <v>12020804 - RENT ON CONFERENCE CENTRES</v>
      </c>
      <c r="E165" s="550"/>
      <c r="F165" s="391"/>
      <c r="G165" s="551"/>
      <c r="H165" s="552">
        <v>0</v>
      </c>
    </row>
    <row r="166" spans="2:8" ht="15.75" hidden="1" thickBot="1" x14ac:dyDescent="0.3">
      <c r="B166" s="377">
        <v>12020805</v>
      </c>
      <c r="C166" s="378" t="s">
        <v>671</v>
      </c>
      <c r="D166" s="378" t="str">
        <f>B166&amp;" - "&amp;C166</f>
        <v>12020805 - RENT ON BUILDING AT  AERODROMES</v>
      </c>
      <c r="E166" s="550"/>
      <c r="F166" s="391"/>
      <c r="G166" s="551"/>
      <c r="H166" s="552">
        <v>0</v>
      </c>
    </row>
    <row r="167" spans="2:8" ht="15.75" hidden="1" thickBot="1" x14ac:dyDescent="0.3">
      <c r="B167" s="384"/>
      <c r="C167" s="385" t="s">
        <v>672</v>
      </c>
      <c r="D167" s="385"/>
      <c r="E167" s="557"/>
      <c r="F167" s="558"/>
      <c r="G167" s="559">
        <f>SUM(G162:G166)</f>
        <v>0</v>
      </c>
      <c r="H167" s="560">
        <f>SUM(H162:H166)</f>
        <v>0</v>
      </c>
    </row>
    <row r="168" spans="2:8" ht="15.75" hidden="1" thickBot="1" x14ac:dyDescent="0.3">
      <c r="B168" s="373">
        <v>12020900</v>
      </c>
      <c r="C168" s="374" t="s">
        <v>16</v>
      </c>
      <c r="D168" s="374"/>
      <c r="E168" s="547"/>
      <c r="F168" s="375"/>
      <c r="G168" s="548"/>
      <c r="H168" s="549"/>
    </row>
    <row r="169" spans="2:8" ht="15.75" hidden="1" thickBot="1" x14ac:dyDescent="0.3">
      <c r="B169" s="377">
        <v>12020901</v>
      </c>
      <c r="C169" s="378" t="s">
        <v>673</v>
      </c>
      <c r="D169" s="378" t="str">
        <f t="shared" ref="D169:D175" si="5">B169&amp;" - "&amp;C169</f>
        <v>12020901 - RENT ON GOVT. LAND</v>
      </c>
      <c r="E169" s="550"/>
      <c r="F169" s="391"/>
      <c r="G169" s="551"/>
      <c r="H169" s="552">
        <v>0</v>
      </c>
    </row>
    <row r="170" spans="2:8" ht="15.75" hidden="1" thickBot="1" x14ac:dyDescent="0.3">
      <c r="B170" s="377">
        <v>12020902</v>
      </c>
      <c r="C170" s="378" t="s">
        <v>674</v>
      </c>
      <c r="D170" s="378" t="str">
        <f t="shared" si="5"/>
        <v>12020902 - RENT ON OIL PLOT  &amp; AERODROMES</v>
      </c>
      <c r="E170" s="550"/>
      <c r="F170" s="391"/>
      <c r="G170" s="551"/>
      <c r="H170" s="552">
        <v>0</v>
      </c>
    </row>
    <row r="171" spans="2:8" ht="15.75" hidden="1" thickBot="1" x14ac:dyDescent="0.3">
      <c r="B171" s="377">
        <v>12020903</v>
      </c>
      <c r="C171" s="378" t="s">
        <v>675</v>
      </c>
      <c r="D171" s="378" t="str">
        <f t="shared" si="5"/>
        <v>12020903 - RENTS &amp; PREMIUM ON THE ALLOCATION OF LAND</v>
      </c>
      <c r="E171" s="550"/>
      <c r="F171" s="391"/>
      <c r="G171" s="551"/>
      <c r="H171" s="552">
        <v>0</v>
      </c>
    </row>
    <row r="172" spans="2:8" ht="15.75" hidden="1" thickBot="1" x14ac:dyDescent="0.3">
      <c r="B172" s="377">
        <v>12020904</v>
      </c>
      <c r="C172" s="378" t="s">
        <v>676</v>
      </c>
      <c r="D172" s="378" t="str">
        <f t="shared" si="5"/>
        <v>12020904 - RENTS OF PLOTS &amp; SITES SERVICES PROGRAMME</v>
      </c>
      <c r="E172" s="550"/>
      <c r="F172" s="391"/>
      <c r="G172" s="551"/>
      <c r="H172" s="552">
        <v>0</v>
      </c>
    </row>
    <row r="173" spans="2:8" ht="15.75" hidden="1" thickBot="1" x14ac:dyDescent="0.3">
      <c r="B173" s="377">
        <v>12020905</v>
      </c>
      <c r="C173" s="378" t="s">
        <v>677</v>
      </c>
      <c r="D173" s="378" t="str">
        <f t="shared" si="5"/>
        <v>12020905 - LEASE RENTAL</v>
      </c>
      <c r="E173" s="550"/>
      <c r="F173" s="391"/>
      <c r="G173" s="551"/>
      <c r="H173" s="552">
        <v>0</v>
      </c>
    </row>
    <row r="174" spans="2:8" ht="15.75" hidden="1" thickBot="1" x14ac:dyDescent="0.3">
      <c r="B174" s="377">
        <v>12020906</v>
      </c>
      <c r="C174" s="378" t="s">
        <v>678</v>
      </c>
      <c r="D174" s="378" t="str">
        <f t="shared" si="5"/>
        <v>12020906 - RENTS ON GOVT. PROPERTIES</v>
      </c>
      <c r="E174" s="550"/>
      <c r="F174" s="391"/>
      <c r="G174" s="551"/>
      <c r="H174" s="552">
        <v>0</v>
      </c>
    </row>
    <row r="175" spans="2:8" ht="15.75" hidden="1" thickBot="1" x14ac:dyDescent="0.3">
      <c r="B175" s="377">
        <v>12020907</v>
      </c>
      <c r="C175" s="378" t="s">
        <v>679</v>
      </c>
      <c r="D175" s="378" t="str">
        <f t="shared" si="5"/>
        <v>12020907 - RENT ON INDUSTRIAL ESTATE</v>
      </c>
      <c r="E175" s="550"/>
      <c r="F175" s="391"/>
      <c r="G175" s="551"/>
      <c r="H175" s="552">
        <v>0</v>
      </c>
    </row>
    <row r="176" spans="2:8" ht="15.75" hidden="1" thickBot="1" x14ac:dyDescent="0.3">
      <c r="B176" s="384"/>
      <c r="C176" s="385" t="s">
        <v>680</v>
      </c>
      <c r="D176" s="385"/>
      <c r="E176" s="557"/>
      <c r="F176" s="558"/>
      <c r="G176" s="559">
        <f>SUM(G169:G175)</f>
        <v>0</v>
      </c>
      <c r="H176" s="560">
        <f>SUM(H169:H175)</f>
        <v>0</v>
      </c>
    </row>
    <row r="177" spans="2:8" ht="15.75" hidden="1" thickBot="1" x14ac:dyDescent="0.3">
      <c r="B177" s="373">
        <v>12021000</v>
      </c>
      <c r="C177" s="374" t="s">
        <v>681</v>
      </c>
      <c r="D177" s="374"/>
      <c r="E177" s="547"/>
      <c r="F177" s="375"/>
      <c r="G177" s="548"/>
      <c r="H177" s="549"/>
    </row>
    <row r="178" spans="2:8" ht="15.75" hidden="1" thickBot="1" x14ac:dyDescent="0.3">
      <c r="B178" s="377">
        <v>12021006</v>
      </c>
      <c r="C178" s="378" t="s">
        <v>682</v>
      </c>
      <c r="D178" s="378" t="str">
        <f>B178&amp;" - "&amp;C178</f>
        <v>12021006 - REFUNDS/MISCELLANEOUS RECEIPTS</v>
      </c>
      <c r="E178" s="550"/>
      <c r="F178" s="391"/>
      <c r="G178" s="551"/>
      <c r="H178" s="552">
        <v>0</v>
      </c>
    </row>
    <row r="179" spans="2:8" ht="15.75" hidden="1" thickBot="1" x14ac:dyDescent="0.3">
      <c r="B179" s="384"/>
      <c r="C179" s="385" t="s">
        <v>683</v>
      </c>
      <c r="D179" s="385"/>
      <c r="E179" s="557"/>
      <c r="F179" s="558"/>
      <c r="G179" s="559">
        <f>SUM(G178)</f>
        <v>0</v>
      </c>
      <c r="H179" s="560">
        <f>SUM(H178)</f>
        <v>0</v>
      </c>
    </row>
    <row r="180" spans="2:8" ht="15.75" hidden="1" thickBot="1" x14ac:dyDescent="0.3">
      <c r="B180" s="373">
        <v>12021100</v>
      </c>
      <c r="C180" s="374" t="s">
        <v>17</v>
      </c>
      <c r="D180" s="374"/>
      <c r="E180" s="547"/>
      <c r="F180" s="375"/>
      <c r="G180" s="548"/>
      <c r="H180" s="549"/>
    </row>
    <row r="181" spans="2:8" ht="15.75" hidden="1" thickBot="1" x14ac:dyDescent="0.3">
      <c r="B181" s="377">
        <v>12021101</v>
      </c>
      <c r="C181" s="378" t="s">
        <v>684</v>
      </c>
      <c r="D181" s="378" t="str">
        <f>B181&amp;" - "&amp;C181</f>
        <v>12021101 - OPERATING SURPLUS</v>
      </c>
      <c r="E181" s="550"/>
      <c r="F181" s="391"/>
      <c r="G181" s="551"/>
      <c r="H181" s="552">
        <v>0</v>
      </c>
    </row>
    <row r="182" spans="2:8" ht="15.75" hidden="1" thickBot="1" x14ac:dyDescent="0.3">
      <c r="B182" s="377">
        <v>12021102</v>
      </c>
      <c r="C182" s="378" t="s">
        <v>685</v>
      </c>
      <c r="D182" s="378" t="str">
        <f>B182&amp;" - "&amp;C182</f>
        <v>12021102 - DIVIDEND RECEIVED</v>
      </c>
      <c r="E182" s="550"/>
      <c r="F182" s="391"/>
      <c r="G182" s="551"/>
      <c r="H182" s="552">
        <v>0</v>
      </c>
    </row>
    <row r="183" spans="2:8" ht="15.75" hidden="1" thickBot="1" x14ac:dyDescent="0.3">
      <c r="B183" s="377">
        <v>12021103</v>
      </c>
      <c r="C183" s="378" t="s">
        <v>686</v>
      </c>
      <c r="D183" s="378" t="str">
        <f>B183&amp;" - "&amp;C183</f>
        <v>12021103 - OTHER INVESTMENT INCOME</v>
      </c>
      <c r="E183" s="550"/>
      <c r="F183" s="391"/>
      <c r="G183" s="551"/>
      <c r="H183" s="552">
        <v>0</v>
      </c>
    </row>
    <row r="184" spans="2:8" ht="15.75" hidden="1" thickBot="1" x14ac:dyDescent="0.3">
      <c r="B184" s="384"/>
      <c r="C184" s="385" t="s">
        <v>687</v>
      </c>
      <c r="D184" s="385"/>
      <c r="E184" s="557"/>
      <c r="F184" s="558"/>
      <c r="G184" s="559">
        <f>SUM(G181:G183)</f>
        <v>0</v>
      </c>
      <c r="H184" s="560">
        <f>SUM(H181:H183)</f>
        <v>0</v>
      </c>
    </row>
    <row r="185" spans="2:8" ht="15.75" hidden="1" thickBot="1" x14ac:dyDescent="0.3">
      <c r="B185" s="373">
        <v>12021200</v>
      </c>
      <c r="C185" s="374" t="s">
        <v>18</v>
      </c>
      <c r="D185" s="374"/>
      <c r="E185" s="547"/>
      <c r="F185" s="375"/>
      <c r="G185" s="548"/>
      <c r="H185" s="549"/>
    </row>
    <row r="186" spans="2:8" ht="15.75" hidden="1" thickBot="1" x14ac:dyDescent="0.3">
      <c r="B186" s="377">
        <v>12021201</v>
      </c>
      <c r="C186" s="378" t="s">
        <v>688</v>
      </c>
      <c r="D186" s="378" t="str">
        <f t="shared" ref="D186:D196" si="6">B186&amp;" - "&amp;C186</f>
        <v>12021201 - MOTOR VEHICLE ADVANCES</v>
      </c>
      <c r="E186" s="550"/>
      <c r="F186" s="391"/>
      <c r="G186" s="551"/>
      <c r="H186" s="552">
        <v>0</v>
      </c>
    </row>
    <row r="187" spans="2:8" ht="15.75" hidden="1" thickBot="1" x14ac:dyDescent="0.3">
      <c r="B187" s="377">
        <v>12021202</v>
      </c>
      <c r="C187" s="378" t="s">
        <v>689</v>
      </c>
      <c r="D187" s="378" t="str">
        <f t="shared" si="6"/>
        <v>12021202 - BICYCLE ADVANCES (INTEREST)</v>
      </c>
      <c r="E187" s="550"/>
      <c r="F187" s="391"/>
      <c r="G187" s="551"/>
      <c r="H187" s="552">
        <v>0</v>
      </c>
    </row>
    <row r="188" spans="2:8" ht="15.75" hidden="1" thickBot="1" x14ac:dyDescent="0.3">
      <c r="B188" s="377">
        <v>12021203</v>
      </c>
      <c r="C188" s="378" t="s">
        <v>690</v>
      </c>
      <c r="D188" s="378" t="str">
        <f t="shared" si="6"/>
        <v>12021203 - REFURBISHING LOAN</v>
      </c>
      <c r="E188" s="550"/>
      <c r="F188" s="391"/>
      <c r="G188" s="551"/>
      <c r="H188" s="552">
        <v>0</v>
      </c>
    </row>
    <row r="189" spans="2:8" ht="15.75" hidden="1" thickBot="1" x14ac:dyDescent="0.3">
      <c r="B189" s="377">
        <v>12021204</v>
      </c>
      <c r="C189" s="378" t="s">
        <v>691</v>
      </c>
      <c r="D189" s="378" t="str">
        <f t="shared" si="6"/>
        <v>12021204 - FURNITURE LOAN</v>
      </c>
      <c r="E189" s="550"/>
      <c r="F189" s="391"/>
      <c r="G189" s="551"/>
      <c r="H189" s="552">
        <v>0</v>
      </c>
    </row>
    <row r="190" spans="2:8" ht="15.75" hidden="1" thickBot="1" x14ac:dyDescent="0.3">
      <c r="B190" s="377">
        <v>12021205</v>
      </c>
      <c r="C190" s="378" t="s">
        <v>692</v>
      </c>
      <c r="D190" s="378" t="str">
        <f t="shared" si="6"/>
        <v>12021205 - INTEREST ON HOUSING LOAN</v>
      </c>
      <c r="E190" s="550"/>
      <c r="F190" s="391"/>
      <c r="G190" s="551"/>
      <c r="H190" s="552">
        <v>0</v>
      </c>
    </row>
    <row r="191" spans="2:8" ht="15.75" hidden="1" thickBot="1" x14ac:dyDescent="0.3">
      <c r="B191" s="377">
        <v>12021206</v>
      </c>
      <c r="C191" s="378" t="s">
        <v>693</v>
      </c>
      <c r="D191" s="378" t="str">
        <f t="shared" si="6"/>
        <v>12021206 - INTEREST ON LOANS TO STATES</v>
      </c>
      <c r="E191" s="550"/>
      <c r="F191" s="391"/>
      <c r="G191" s="551"/>
      <c r="H191" s="552">
        <v>0</v>
      </c>
    </row>
    <row r="192" spans="2:8" ht="15.75" hidden="1" thickBot="1" x14ac:dyDescent="0.3">
      <c r="B192" s="377">
        <v>12021207</v>
      </c>
      <c r="C192" s="378" t="s">
        <v>694</v>
      </c>
      <c r="D192" s="378" t="str">
        <f t="shared" si="6"/>
        <v>12021207 - INTEREST ON LOANS TO LGAs</v>
      </c>
      <c r="E192" s="550"/>
      <c r="F192" s="391"/>
      <c r="G192" s="551"/>
      <c r="H192" s="552">
        <v>0</v>
      </c>
    </row>
    <row r="193" spans="2:8" ht="15.75" hidden="1" thickBot="1" x14ac:dyDescent="0.3">
      <c r="B193" s="377">
        <v>12021208</v>
      </c>
      <c r="C193" s="378" t="s">
        <v>695</v>
      </c>
      <c r="D193" s="378" t="str">
        <f t="shared" si="6"/>
        <v>12021208 - INTEREST ON LOANS TO GOVERNMENT OWNED COMPANIES</v>
      </c>
      <c r="E193" s="550"/>
      <c r="F193" s="391"/>
      <c r="G193" s="551"/>
      <c r="H193" s="552">
        <v>0</v>
      </c>
    </row>
    <row r="194" spans="2:8" ht="15.75" hidden="1" thickBot="1" x14ac:dyDescent="0.3">
      <c r="B194" s="377">
        <v>12021209</v>
      </c>
      <c r="C194" s="378" t="s">
        <v>696</v>
      </c>
      <c r="D194" s="378" t="str">
        <f t="shared" si="6"/>
        <v>12021209 - INTEREST ON DEBENTURE LOANS</v>
      </c>
      <c r="E194" s="550"/>
      <c r="F194" s="391"/>
      <c r="G194" s="551"/>
      <c r="H194" s="552">
        <v>0</v>
      </c>
    </row>
    <row r="195" spans="2:8" ht="15.75" hidden="1" thickBot="1" x14ac:dyDescent="0.3">
      <c r="B195" s="377">
        <v>12021210</v>
      </c>
      <c r="C195" s="378" t="s">
        <v>697</v>
      </c>
      <c r="D195" s="378" t="str">
        <f t="shared" si="6"/>
        <v>12021210 - BANK INTEREST</v>
      </c>
      <c r="E195" s="550"/>
      <c r="F195" s="391"/>
      <c r="G195" s="551"/>
      <c r="H195" s="552">
        <v>0</v>
      </c>
    </row>
    <row r="196" spans="2:8" ht="15.75" hidden="1" thickBot="1" x14ac:dyDescent="0.3">
      <c r="B196" s="377">
        <v>12021212</v>
      </c>
      <c r="C196" s="378" t="s">
        <v>698</v>
      </c>
      <c r="D196" s="378" t="str">
        <f t="shared" si="6"/>
        <v>12021212 - INTEREST ON TREASUTY BILLS &amp; FIXED DEPOSITS</v>
      </c>
      <c r="E196" s="550"/>
      <c r="F196" s="391"/>
      <c r="G196" s="551"/>
      <c r="H196" s="552">
        <v>0</v>
      </c>
    </row>
    <row r="197" spans="2:8" ht="15.75" hidden="1" thickBot="1" x14ac:dyDescent="0.3">
      <c r="B197" s="384"/>
      <c r="C197" s="385" t="s">
        <v>699</v>
      </c>
      <c r="D197" s="385"/>
      <c r="E197" s="557"/>
      <c r="F197" s="558"/>
      <c r="G197" s="559">
        <f>SUM(G186:G196)</f>
        <v>0</v>
      </c>
      <c r="H197" s="560">
        <f>SUM(H186:H196)</f>
        <v>0</v>
      </c>
    </row>
    <row r="198" spans="2:8" ht="15.75" hidden="1" thickBot="1" x14ac:dyDescent="0.3">
      <c r="B198" s="373">
        <v>12021300</v>
      </c>
      <c r="C198" s="374" t="s">
        <v>19</v>
      </c>
      <c r="D198" s="374"/>
      <c r="E198" s="547"/>
      <c r="F198" s="375"/>
      <c r="G198" s="548"/>
      <c r="H198" s="549"/>
    </row>
    <row r="199" spans="2:8" ht="15.75" hidden="1" thickBot="1" x14ac:dyDescent="0.3">
      <c r="B199" s="377">
        <v>12021302</v>
      </c>
      <c r="C199" s="378" t="s">
        <v>700</v>
      </c>
      <c r="D199" s="378" t="str">
        <f>B199&amp;" - "&amp;C199</f>
        <v>12021302 - AUDIT FEES</v>
      </c>
      <c r="E199" s="550"/>
      <c r="F199" s="391"/>
      <c r="G199" s="551"/>
      <c r="H199" s="552">
        <v>0</v>
      </c>
    </row>
    <row r="200" spans="2:8" ht="15.75" hidden="1" thickBot="1" x14ac:dyDescent="0.3">
      <c r="B200" s="384"/>
      <c r="C200" s="385" t="s">
        <v>701</v>
      </c>
      <c r="D200" s="385"/>
      <c r="E200" s="557"/>
      <c r="F200" s="558"/>
      <c r="G200" s="559">
        <f>SUM(G199)</f>
        <v>0</v>
      </c>
      <c r="H200" s="560">
        <f>SUM(H199)</f>
        <v>0</v>
      </c>
    </row>
    <row r="201" spans="2:8" ht="15.75" hidden="1" thickBot="1" x14ac:dyDescent="0.3">
      <c r="B201" s="373">
        <v>13000000</v>
      </c>
      <c r="C201" s="374" t="s">
        <v>702</v>
      </c>
      <c r="D201" s="374"/>
      <c r="E201" s="547"/>
      <c r="F201" s="375"/>
      <c r="G201" s="548"/>
      <c r="H201" s="549"/>
    </row>
    <row r="202" spans="2:8" ht="15.75" hidden="1" thickBot="1" x14ac:dyDescent="0.3">
      <c r="B202" s="373">
        <v>13010000</v>
      </c>
      <c r="C202" s="374" t="s">
        <v>703</v>
      </c>
      <c r="D202" s="374"/>
      <c r="E202" s="547"/>
      <c r="F202" s="375"/>
      <c r="G202" s="548"/>
      <c r="H202" s="549"/>
    </row>
    <row r="203" spans="2:8" ht="15.75" hidden="1" thickBot="1" x14ac:dyDescent="0.3">
      <c r="B203" s="373">
        <v>13010100</v>
      </c>
      <c r="C203" s="374" t="s">
        <v>20</v>
      </c>
      <c r="D203" s="374"/>
      <c r="E203" s="547"/>
      <c r="F203" s="375"/>
      <c r="G203" s="548"/>
      <c r="H203" s="549"/>
    </row>
    <row r="204" spans="2:8" ht="15.75" hidden="1" thickBot="1" x14ac:dyDescent="0.3">
      <c r="B204" s="377">
        <v>13010101</v>
      </c>
      <c r="C204" s="378" t="s">
        <v>704</v>
      </c>
      <c r="D204" s="378" t="str">
        <f>B204&amp;" - "&amp;C204</f>
        <v>13010101 - DOMESTIC AID</v>
      </c>
      <c r="E204" s="550"/>
      <c r="F204" s="391"/>
      <c r="G204" s="551"/>
      <c r="H204" s="552">
        <v>0</v>
      </c>
    </row>
    <row r="205" spans="2:8" ht="15.75" hidden="1" thickBot="1" x14ac:dyDescent="0.3">
      <c r="B205" s="384"/>
      <c r="C205" s="385" t="s">
        <v>705</v>
      </c>
      <c r="D205" s="385"/>
      <c r="E205" s="557"/>
      <c r="F205" s="558"/>
      <c r="G205" s="559">
        <f>SUM(G204)</f>
        <v>0</v>
      </c>
      <c r="H205" s="560">
        <f>SUM(H204)</f>
        <v>0</v>
      </c>
    </row>
    <row r="206" spans="2:8" ht="15.75" hidden="1" thickBot="1" x14ac:dyDescent="0.3">
      <c r="B206" s="373">
        <v>13010200</v>
      </c>
      <c r="C206" s="374" t="s">
        <v>21</v>
      </c>
      <c r="D206" s="374"/>
      <c r="E206" s="547"/>
      <c r="F206" s="375"/>
      <c r="G206" s="548"/>
      <c r="H206" s="549"/>
    </row>
    <row r="207" spans="2:8" ht="15.75" hidden="1" thickBot="1" x14ac:dyDescent="0.3">
      <c r="B207" s="377">
        <v>13010201</v>
      </c>
      <c r="C207" s="378" t="s">
        <v>706</v>
      </c>
      <c r="D207" s="378" t="str">
        <f>B207&amp;" - "&amp;C207</f>
        <v>13010201 - FOREIGN AID</v>
      </c>
      <c r="E207" s="550"/>
      <c r="F207" s="391"/>
      <c r="G207" s="551"/>
      <c r="H207" s="552">
        <v>0</v>
      </c>
    </row>
    <row r="208" spans="2:8" ht="15.75" hidden="1" thickBot="1" x14ac:dyDescent="0.3">
      <c r="B208" s="384"/>
      <c r="C208" s="385" t="s">
        <v>707</v>
      </c>
      <c r="D208" s="385"/>
      <c r="E208" s="557"/>
      <c r="F208" s="558"/>
      <c r="G208" s="559">
        <f>SUM(G207)</f>
        <v>0</v>
      </c>
      <c r="H208" s="560">
        <f>SUM(H207)</f>
        <v>0</v>
      </c>
    </row>
    <row r="209" spans="2:8" ht="15.75" hidden="1" thickBot="1" x14ac:dyDescent="0.3">
      <c r="B209" s="373">
        <v>13020000</v>
      </c>
      <c r="C209" s="374" t="s">
        <v>708</v>
      </c>
      <c r="D209" s="374"/>
      <c r="E209" s="547"/>
      <c r="F209" s="375"/>
      <c r="G209" s="548"/>
      <c r="H209" s="549"/>
    </row>
    <row r="210" spans="2:8" ht="15.75" hidden="1" thickBot="1" x14ac:dyDescent="0.3">
      <c r="B210" s="373">
        <v>13020300</v>
      </c>
      <c r="C210" s="374" t="s">
        <v>22</v>
      </c>
      <c r="D210" s="374"/>
      <c r="E210" s="547"/>
      <c r="F210" s="375"/>
      <c r="G210" s="548"/>
      <c r="H210" s="549"/>
    </row>
    <row r="211" spans="2:8" ht="15.75" hidden="1" thickBot="1" x14ac:dyDescent="0.3">
      <c r="B211" s="377">
        <v>13020301</v>
      </c>
      <c r="C211" s="378" t="s">
        <v>36</v>
      </c>
      <c r="D211" s="378" t="str">
        <f>B211&amp;" - "&amp;C211</f>
        <v>13020301 - DOMESTIC GRANTS</v>
      </c>
      <c r="E211" s="550"/>
      <c r="F211" s="391"/>
      <c r="G211" s="551"/>
      <c r="H211" s="552">
        <v>0</v>
      </c>
    </row>
    <row r="212" spans="2:8" ht="15.75" hidden="1" thickBot="1" x14ac:dyDescent="0.3">
      <c r="B212" s="377">
        <v>13020303</v>
      </c>
      <c r="C212" s="378" t="s">
        <v>710</v>
      </c>
      <c r="D212" s="378" t="str">
        <f>B212&amp;" - "&amp;C212</f>
        <v>13020303 - ENDOWMENT INCOME</v>
      </c>
      <c r="E212" s="550"/>
      <c r="F212" s="391"/>
      <c r="G212" s="551"/>
      <c r="H212" s="552">
        <v>0</v>
      </c>
    </row>
    <row r="213" spans="2:8" ht="15.75" hidden="1" thickBot="1" x14ac:dyDescent="0.3">
      <c r="B213" s="384"/>
      <c r="C213" s="385" t="s">
        <v>711</v>
      </c>
      <c r="D213" s="385"/>
      <c r="E213" s="557"/>
      <c r="F213" s="558"/>
      <c r="G213" s="559">
        <f>SUM(G211:G212)</f>
        <v>0</v>
      </c>
      <c r="H213" s="560">
        <f>SUM(H211:H212)</f>
        <v>0</v>
      </c>
    </row>
    <row r="214" spans="2:8" ht="15.75" hidden="1" thickBot="1" x14ac:dyDescent="0.3">
      <c r="B214" s="373">
        <v>13020400</v>
      </c>
      <c r="C214" s="374" t="s">
        <v>23</v>
      </c>
      <c r="D214" s="374"/>
      <c r="E214" s="547"/>
      <c r="F214" s="375"/>
      <c r="G214" s="548"/>
      <c r="H214" s="549"/>
    </row>
    <row r="215" spans="2:8" ht="15.75" hidden="1" thickBot="1" x14ac:dyDescent="0.3">
      <c r="B215" s="377">
        <v>13020401</v>
      </c>
      <c r="C215" s="378" t="s">
        <v>37</v>
      </c>
      <c r="D215" s="378" t="str">
        <f>B215&amp;" - "&amp;C215</f>
        <v>13020401 - FOREIGN GRANTS</v>
      </c>
      <c r="E215" s="550"/>
      <c r="F215" s="391"/>
      <c r="G215" s="551"/>
      <c r="H215" s="552">
        <v>0</v>
      </c>
    </row>
    <row r="216" spans="2:8" ht="15.75" hidden="1" thickBot="1" x14ac:dyDescent="0.3">
      <c r="B216" s="384"/>
      <c r="C216" s="385" t="s">
        <v>713</v>
      </c>
      <c r="D216" s="385"/>
      <c r="E216" s="557"/>
      <c r="F216" s="558"/>
      <c r="G216" s="559">
        <f>SUM(G215)</f>
        <v>0</v>
      </c>
      <c r="H216" s="560">
        <f>SUM(H215)</f>
        <v>0</v>
      </c>
    </row>
    <row r="217" spans="2:8" ht="15.75" hidden="1" thickBot="1" x14ac:dyDescent="0.3">
      <c r="B217" s="373" t="s">
        <v>714</v>
      </c>
      <c r="C217" s="374" t="s">
        <v>715</v>
      </c>
      <c r="D217" s="374"/>
      <c r="E217" s="547"/>
      <c r="F217" s="375"/>
      <c r="G217" s="548"/>
      <c r="H217" s="549"/>
    </row>
    <row r="218" spans="2:8" s="396" customFormat="1" ht="15.75" hidden="1" thickBot="1" x14ac:dyDescent="0.3">
      <c r="B218" s="373">
        <v>14030000</v>
      </c>
      <c r="C218" s="374" t="s">
        <v>716</v>
      </c>
      <c r="D218" s="374"/>
      <c r="E218" s="547"/>
      <c r="F218" s="375"/>
      <c r="G218" s="548"/>
      <c r="H218" s="549"/>
    </row>
    <row r="219" spans="2:8" s="396" customFormat="1" ht="15.75" hidden="1" thickBot="1" x14ac:dyDescent="0.3">
      <c r="B219" s="373">
        <v>14030100</v>
      </c>
      <c r="C219" s="374" t="s">
        <v>24</v>
      </c>
      <c r="D219" s="374"/>
      <c r="E219" s="547"/>
      <c r="F219" s="375"/>
      <c r="G219" s="548"/>
      <c r="H219" s="549"/>
    </row>
    <row r="220" spans="2:8" ht="15.75" hidden="1" thickBot="1" x14ac:dyDescent="0.3">
      <c r="B220" s="377">
        <v>14030101</v>
      </c>
      <c r="C220" s="378" t="s">
        <v>514</v>
      </c>
      <c r="D220" s="378" t="str">
        <f>B220&amp;" - "&amp;C220</f>
        <v>14030101 - DOMESTIC LOAN</v>
      </c>
      <c r="E220" s="550"/>
      <c r="F220" s="391"/>
      <c r="G220" s="551"/>
      <c r="H220" s="552">
        <v>0</v>
      </c>
    </row>
    <row r="221" spans="2:8" ht="15.75" hidden="1" thickBot="1" x14ac:dyDescent="0.3">
      <c r="B221" s="384"/>
      <c r="C221" s="385" t="s">
        <v>717</v>
      </c>
      <c r="D221" s="385"/>
      <c r="E221" s="557"/>
      <c r="F221" s="558"/>
      <c r="G221" s="559">
        <f>SUM(G220)</f>
        <v>0</v>
      </c>
      <c r="H221" s="560">
        <f>SUM(H220)</f>
        <v>0</v>
      </c>
    </row>
    <row r="222" spans="2:8" s="396" customFormat="1" ht="15.75" hidden="1" thickBot="1" x14ac:dyDescent="0.3">
      <c r="B222" s="373">
        <v>14030200</v>
      </c>
      <c r="C222" s="374" t="s">
        <v>25</v>
      </c>
      <c r="D222" s="374"/>
      <c r="E222" s="567"/>
      <c r="F222" s="397"/>
      <c r="G222" s="568"/>
      <c r="H222" s="549"/>
    </row>
    <row r="223" spans="2:8" ht="15.75" hidden="1" thickBot="1" x14ac:dyDescent="0.3">
      <c r="B223" s="377">
        <v>14030201</v>
      </c>
      <c r="C223" s="378" t="s">
        <v>515</v>
      </c>
      <c r="D223" s="378" t="str">
        <f>B223&amp;" - "&amp;C223</f>
        <v>14030201 - FOREIGN LOAN</v>
      </c>
      <c r="E223" s="550"/>
      <c r="F223" s="391"/>
      <c r="G223" s="551"/>
      <c r="H223" s="552">
        <v>0</v>
      </c>
    </row>
    <row r="224" spans="2:8" ht="15.75" hidden="1" thickBot="1" x14ac:dyDescent="0.3">
      <c r="B224" s="384"/>
      <c r="C224" s="385" t="s">
        <v>718</v>
      </c>
      <c r="D224" s="385"/>
      <c r="E224" s="557"/>
      <c r="F224" s="558"/>
      <c r="G224" s="559">
        <f>SUM(G223)</f>
        <v>0</v>
      </c>
      <c r="H224" s="559">
        <f>SUM(H223)</f>
        <v>0</v>
      </c>
    </row>
    <row r="225" spans="2:8" s="401" customFormat="1" ht="19.5" thickBot="1" x14ac:dyDescent="0.35">
      <c r="B225" s="398"/>
      <c r="C225" s="399" t="s">
        <v>524</v>
      </c>
      <c r="D225" s="399"/>
      <c r="E225" s="569"/>
      <c r="F225" s="570"/>
      <c r="G225" s="571">
        <f>G18+G29+G32+G62+G114+G119+G142+G160+G167+G176+G179+G184+G197+G200+G205+G208+G213+G216+G221+G224</f>
        <v>3657530</v>
      </c>
      <c r="H225" s="572">
        <f>H18+H29+H32+H62+H114+H119+H142+H160+H167+H176+H179+H184+H197+H200+H205+H208+H213+H216+H221+H224</f>
        <v>10000000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67" fitToWidth="0" fitToHeight="0" orientation="portrait" r:id="rId1"/>
  <headerFooter>
    <oddFooter>&amp;C&amp;"Rockwell,Bold"&amp;14&amp;P</oddFooter>
  </headerFooter>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pageSetUpPr fitToPage="1"/>
  </sheetPr>
  <dimension ref="B1:G172"/>
  <sheetViews>
    <sheetView view="pageBreakPreview" zoomScale="84" zoomScaleSheetLayoutView="84" workbookViewId="0">
      <pane xSplit="2" ySplit="6" topLeftCell="C25" activePane="bottomRight" state="frozen"/>
      <selection activeCell="K120" sqref="K120"/>
      <selection pane="topRight" activeCell="K120" sqref="K120"/>
      <selection pane="bottomLeft" activeCell="K120" sqref="K120"/>
      <selection pane="bottomRight" activeCell="K120" sqref="K120"/>
    </sheetView>
  </sheetViews>
  <sheetFormatPr defaultColWidth="9.140625"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946</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x14ac:dyDescent="0.25">
      <c r="B9" s="811">
        <v>31050101</v>
      </c>
      <c r="C9" s="378" t="s">
        <v>1416</v>
      </c>
      <c r="D9" s="740" t="str">
        <f t="shared" ref="D9:D43" si="0">B9&amp;" - "&amp;C9</f>
        <v>31050101 - ENGINEERING STORES</v>
      </c>
      <c r="E9" s="551"/>
      <c r="F9" s="552">
        <v>200000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x14ac:dyDescent="0.25">
      <c r="B18" s="811">
        <v>31050110</v>
      </c>
      <c r="C18" s="378" t="s">
        <v>1425</v>
      </c>
      <c r="D18" s="740" t="str">
        <f t="shared" si="0"/>
        <v>31050110 - PRINTED MATERIALS</v>
      </c>
      <c r="E18" s="551"/>
      <c r="F18" s="552">
        <v>5015000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x14ac:dyDescent="0.25">
      <c r="B25" s="811">
        <v>31050117</v>
      </c>
      <c r="C25" s="378" t="s">
        <v>1432</v>
      </c>
      <c r="D25" s="740" t="str">
        <f t="shared" si="0"/>
        <v>31050117 - COMPUTER/INFORMATION TECHNOLOGY STORE</v>
      </c>
      <c r="E25" s="551"/>
      <c r="F25" s="552">
        <v>2725000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x14ac:dyDescent="0.25">
      <c r="B42" s="811">
        <v>31050134</v>
      </c>
      <c r="C42" s="378" t="s">
        <v>1449</v>
      </c>
      <c r="D42" s="740" t="str">
        <f t="shared" si="0"/>
        <v>31050134 - UNIFORM STORE</v>
      </c>
      <c r="E42" s="551"/>
      <c r="F42" s="552">
        <v>100000</v>
      </c>
      <c r="G42" s="552"/>
    </row>
    <row r="43" spans="2:7" ht="15.75" thickBot="1" x14ac:dyDescent="0.3">
      <c r="B43" s="813">
        <v>31050135</v>
      </c>
      <c r="C43" s="383" t="s">
        <v>1450</v>
      </c>
      <c r="D43" s="822" t="str">
        <f t="shared" si="0"/>
        <v>31050135 - OTHER STOCK</v>
      </c>
      <c r="E43" s="555"/>
      <c r="F43" s="556">
        <v>540000</v>
      </c>
      <c r="G43" s="556"/>
    </row>
    <row r="44" spans="2:7" ht="15.75" thickBot="1" x14ac:dyDescent="0.3">
      <c r="B44" s="815"/>
      <c r="C44" s="385" t="s">
        <v>1451</v>
      </c>
      <c r="D44" s="741">
        <f t="shared" ref="D44" si="1">SUM(D9:D43)</f>
        <v>0</v>
      </c>
      <c r="E44" s="559">
        <f>SUM(E9:E43)</f>
        <v>0</v>
      </c>
      <c r="F44" s="559">
        <f>SUM(F9:F43)</f>
        <v>8580000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x14ac:dyDescent="0.25">
      <c r="B51" s="818">
        <v>31060200</v>
      </c>
      <c r="C51" s="374" t="s">
        <v>98</v>
      </c>
      <c r="D51" s="742"/>
      <c r="E51" s="548"/>
      <c r="F51" s="549"/>
      <c r="G51" s="549"/>
    </row>
    <row r="52" spans="2:7" ht="15.75" thickBot="1" x14ac:dyDescent="0.3">
      <c r="B52" s="811">
        <v>31060201</v>
      </c>
      <c r="C52" s="378" t="s">
        <v>98</v>
      </c>
      <c r="D52" s="740" t="str">
        <f>B52&amp;" - "&amp;C52</f>
        <v>31060201 - ADMINISTRATIVE ADVANCES</v>
      </c>
      <c r="E52" s="551">
        <v>3100000</v>
      </c>
      <c r="F52" s="552">
        <v>0</v>
      </c>
      <c r="G52" s="552"/>
    </row>
    <row r="53" spans="2:7" ht="15.75" thickBot="1" x14ac:dyDescent="0.3">
      <c r="B53" s="815"/>
      <c r="C53" s="385" t="s">
        <v>1454</v>
      </c>
      <c r="D53" s="741">
        <f t="shared" ref="D53" si="4">SUM(D52)</f>
        <v>0</v>
      </c>
      <c r="E53" s="559">
        <f>SUM(E52)</f>
        <v>3100000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0">SUM(D79:D82)</f>
        <v>0</v>
      </c>
      <c r="E83" s="559">
        <f>SUM(E79:E82)</f>
        <v>0</v>
      </c>
      <c r="F83" s="559">
        <f>SUM(F79:F82)</f>
        <v>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1">B85&amp;" - "&amp;C85</f>
        <v>32010201 - RAILS</v>
      </c>
      <c r="E85" s="551"/>
      <c r="F85" s="552">
        <v>0</v>
      </c>
      <c r="G85" s="552"/>
    </row>
    <row r="86" spans="2:7" hidden="1" x14ac:dyDescent="0.25">
      <c r="B86" s="811">
        <v>32010202</v>
      </c>
      <c r="C86" s="378" t="s">
        <v>1483</v>
      </c>
      <c r="D86" s="740" t="str">
        <f t="shared" si="11"/>
        <v>32010202 - ROADS &amp; BRIDGES</v>
      </c>
      <c r="E86" s="551"/>
      <c r="F86" s="552">
        <v>0</v>
      </c>
      <c r="G86" s="552"/>
    </row>
    <row r="87" spans="2:7" hidden="1" x14ac:dyDescent="0.25">
      <c r="B87" s="811">
        <v>32010203</v>
      </c>
      <c r="C87" s="378" t="s">
        <v>1484</v>
      </c>
      <c r="D87" s="740" t="str">
        <f t="shared" si="11"/>
        <v>32010203 - AIRPORTS</v>
      </c>
      <c r="E87" s="551"/>
      <c r="F87" s="552">
        <v>0</v>
      </c>
      <c r="G87" s="552"/>
    </row>
    <row r="88" spans="2:7" hidden="1" x14ac:dyDescent="0.25">
      <c r="B88" s="811">
        <v>32010204</v>
      </c>
      <c r="C88" s="378" t="s">
        <v>1485</v>
      </c>
      <c r="D88" s="740" t="str">
        <f t="shared" si="11"/>
        <v>32010204 - HARBOURS/ SEA PORTS/JETTIES</v>
      </c>
      <c r="E88" s="551"/>
      <c r="F88" s="552">
        <v>0</v>
      </c>
      <c r="G88" s="552"/>
    </row>
    <row r="89" spans="2:7" hidden="1" x14ac:dyDescent="0.25">
      <c r="B89" s="811">
        <v>32010205</v>
      </c>
      <c r="C89" s="378" t="s">
        <v>1486</v>
      </c>
      <c r="D89" s="740" t="str">
        <f t="shared" si="11"/>
        <v>32010205 - ZOOS, PARKS &amp; RESERVES</v>
      </c>
      <c r="E89" s="551"/>
      <c r="F89" s="552">
        <v>0</v>
      </c>
      <c r="G89" s="552"/>
    </row>
    <row r="90" spans="2:7" hidden="1" x14ac:dyDescent="0.25">
      <c r="B90" s="811">
        <v>32010206</v>
      </c>
      <c r="C90" s="378" t="s">
        <v>1487</v>
      </c>
      <c r="D90" s="740" t="str">
        <f t="shared" si="11"/>
        <v>32010206 - SECURITY INSTALLATIONS/ EQUIPMENT</v>
      </c>
      <c r="E90" s="551"/>
      <c r="F90" s="552">
        <v>0</v>
      </c>
      <c r="G90" s="552"/>
    </row>
    <row r="91" spans="2:7" hidden="1" x14ac:dyDescent="0.25">
      <c r="B91" s="811">
        <v>32010207</v>
      </c>
      <c r="C91" s="378" t="s">
        <v>1488</v>
      </c>
      <c r="D91" s="740" t="str">
        <f t="shared" si="11"/>
        <v>32010207 - ELECTRICITY TRANSMISSION NETWORK</v>
      </c>
      <c r="E91" s="551"/>
      <c r="F91" s="552">
        <v>0</v>
      </c>
      <c r="G91" s="552"/>
    </row>
    <row r="92" spans="2:7" hidden="1" x14ac:dyDescent="0.25">
      <c r="B92" s="811">
        <v>32010208</v>
      </c>
      <c r="C92" s="378" t="s">
        <v>1489</v>
      </c>
      <c r="D92" s="740" t="str">
        <f t="shared" si="11"/>
        <v>32010208 - WATER DISTRIBUTION NETWORK</v>
      </c>
      <c r="E92" s="551"/>
      <c r="F92" s="552">
        <v>0</v>
      </c>
      <c r="G92" s="552"/>
    </row>
    <row r="93" spans="2:7" hidden="1" x14ac:dyDescent="0.25">
      <c r="B93" s="811">
        <v>32010209</v>
      </c>
      <c r="C93" s="378" t="s">
        <v>1490</v>
      </c>
      <c r="D93" s="740" t="str">
        <f t="shared" si="11"/>
        <v>32010209 - SEWAGE/ DRAINAGE NETWORK</v>
      </c>
      <c r="E93" s="551"/>
      <c r="F93" s="552">
        <v>0</v>
      </c>
      <c r="G93" s="552"/>
    </row>
    <row r="94" spans="2:7" hidden="1" x14ac:dyDescent="0.25">
      <c r="B94" s="811">
        <v>32010210</v>
      </c>
      <c r="C94" s="378" t="s">
        <v>1491</v>
      </c>
      <c r="D94" s="740" t="str">
        <f t="shared" si="11"/>
        <v>32010210 - DAMS</v>
      </c>
      <c r="E94" s="551"/>
      <c r="F94" s="552">
        <v>0</v>
      </c>
      <c r="G94" s="552"/>
    </row>
    <row r="95" spans="2:7" hidden="1" x14ac:dyDescent="0.25">
      <c r="B95" s="811">
        <v>32010211</v>
      </c>
      <c r="C95" s="378" t="s">
        <v>1492</v>
      </c>
      <c r="D95" s="740" t="str">
        <f t="shared" si="11"/>
        <v>32010211 - SPECIALISED RESEARCH EQUIPMENT (E.G. SATELLITE)</v>
      </c>
      <c r="E95" s="551"/>
      <c r="F95" s="552">
        <v>0</v>
      </c>
      <c r="G95" s="552"/>
    </row>
    <row r="96" spans="2:7" hidden="1" x14ac:dyDescent="0.25">
      <c r="B96" s="811">
        <v>32010212</v>
      </c>
      <c r="C96" s="378" t="s">
        <v>1493</v>
      </c>
      <c r="D96" s="740" t="str">
        <f t="shared" si="11"/>
        <v>32010212 - MONUMENTS</v>
      </c>
      <c r="E96" s="551"/>
      <c r="F96" s="552">
        <v>0</v>
      </c>
      <c r="G96" s="552"/>
    </row>
    <row r="97" spans="2:7" hidden="1" x14ac:dyDescent="0.25">
      <c r="B97" s="811">
        <v>32010213</v>
      </c>
      <c r="C97" s="378" t="s">
        <v>1494</v>
      </c>
      <c r="D97" s="740" t="str">
        <f t="shared" si="11"/>
        <v>32010213 - HERITAGE ASSETS</v>
      </c>
      <c r="E97" s="551"/>
      <c r="F97" s="552">
        <v>0</v>
      </c>
      <c r="G97" s="552"/>
    </row>
    <row r="98" spans="2:7" hidden="1" x14ac:dyDescent="0.25">
      <c r="B98" s="811">
        <v>32010214</v>
      </c>
      <c r="C98" s="378" t="s">
        <v>1495</v>
      </c>
      <c r="D98" s="740" t="str">
        <f t="shared" si="11"/>
        <v>32010214 - BOREHOLES &amp; OTHER WATER FACILITIES</v>
      </c>
      <c r="E98" s="551"/>
      <c r="F98" s="552">
        <v>0</v>
      </c>
      <c r="G98" s="552"/>
    </row>
    <row r="99" spans="2:7" hidden="1" x14ac:dyDescent="0.25">
      <c r="B99" s="811">
        <v>32010215</v>
      </c>
      <c r="C99" s="378" t="s">
        <v>1496</v>
      </c>
      <c r="D99" s="740" t="str">
        <f t="shared" si="11"/>
        <v>32010215 - WASTE DISPOSAL EQUIPMENT</v>
      </c>
      <c r="E99" s="551"/>
      <c r="F99" s="552">
        <v>0</v>
      </c>
      <c r="G99" s="552"/>
    </row>
    <row r="100" spans="2:7" ht="15.75" hidden="1" thickBot="1" x14ac:dyDescent="0.3">
      <c r="B100" s="815"/>
      <c r="C100" s="385" t="s">
        <v>1497</v>
      </c>
      <c r="D100" s="741">
        <f t="shared" ref="D100" si="12">SUM(D85:D99)</f>
        <v>0</v>
      </c>
      <c r="E100" s="559">
        <f>SUM(E85:E99)</f>
        <v>0</v>
      </c>
      <c r="F100" s="559">
        <f>SUM(F85:F99)</f>
        <v>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t="15.75" thickBot="1" x14ac:dyDescent="0.3">
      <c r="B106" s="811">
        <v>32010305</v>
      </c>
      <c r="C106" s="378" t="s">
        <v>1502</v>
      </c>
      <c r="D106" s="740" t="str">
        <f>B106&amp;" - "&amp;C106</f>
        <v>32010305 - POWER GENERATING SETS</v>
      </c>
      <c r="E106" s="551">
        <v>500000</v>
      </c>
      <c r="F106" s="552">
        <v>8000000</v>
      </c>
      <c r="G106" s="552"/>
    </row>
    <row r="107" spans="2:7" ht="15.75" thickBot="1" x14ac:dyDescent="0.3">
      <c r="B107" s="815"/>
      <c r="C107" s="385" t="s">
        <v>1503</v>
      </c>
      <c r="D107" s="741">
        <f t="shared" ref="D107" si="13">SUM(D102:D106)</f>
        <v>0</v>
      </c>
      <c r="E107" s="559">
        <f>SUM(E102:E106)</f>
        <v>500000</v>
      </c>
      <c r="F107" s="559">
        <f>SUM(F102:F106)</f>
        <v>8000000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4">B109&amp;" - "&amp;C109</f>
        <v>32010401 - SHIPS</v>
      </c>
      <c r="E109" s="551"/>
      <c r="F109" s="552">
        <v>0</v>
      </c>
      <c r="G109" s="552"/>
    </row>
    <row r="110" spans="2:7" hidden="1" x14ac:dyDescent="0.25">
      <c r="B110" s="811">
        <v>32010402</v>
      </c>
      <c r="C110" s="378" t="s">
        <v>1505</v>
      </c>
      <c r="D110" s="740" t="str">
        <f t="shared" si="14"/>
        <v>32010402 - AIR CRAFTS</v>
      </c>
      <c r="E110" s="551"/>
      <c r="F110" s="552">
        <v>0</v>
      </c>
      <c r="G110" s="552"/>
    </row>
    <row r="111" spans="2:7" hidden="1" x14ac:dyDescent="0.25">
      <c r="B111" s="811">
        <v>32010403</v>
      </c>
      <c r="C111" s="378" t="s">
        <v>1506</v>
      </c>
      <c r="D111" s="740" t="str">
        <f t="shared" si="14"/>
        <v>32010403 - TRAINS</v>
      </c>
      <c r="E111" s="551"/>
      <c r="F111" s="552">
        <v>0</v>
      </c>
      <c r="G111" s="552"/>
    </row>
    <row r="112" spans="2:7" hidden="1" x14ac:dyDescent="0.25">
      <c r="B112" s="811">
        <v>32010404</v>
      </c>
      <c r="C112" s="378" t="s">
        <v>1507</v>
      </c>
      <c r="D112" s="740" t="str">
        <f t="shared" si="14"/>
        <v>32010404 - BOATS</v>
      </c>
      <c r="E112" s="551"/>
      <c r="F112" s="552">
        <v>0</v>
      </c>
      <c r="G112" s="552"/>
    </row>
    <row r="113" spans="2:7" ht="15.75" thickBot="1" x14ac:dyDescent="0.3">
      <c r="B113" s="811">
        <v>32010405</v>
      </c>
      <c r="C113" s="378" t="s">
        <v>1508</v>
      </c>
      <c r="D113" s="740" t="str">
        <f t="shared" si="14"/>
        <v>32010405 - MOTOR VEHICLES</v>
      </c>
      <c r="E113" s="551">
        <v>5000000</v>
      </c>
      <c r="F113" s="552">
        <v>0</v>
      </c>
      <c r="G113" s="552"/>
    </row>
    <row r="114" spans="2:7" ht="15.75" hidden="1" thickBot="1" x14ac:dyDescent="0.3">
      <c r="B114" s="811">
        <v>32010406</v>
      </c>
      <c r="C114" s="378" t="s">
        <v>1509</v>
      </c>
      <c r="D114" s="740" t="str">
        <f t="shared" si="14"/>
        <v>32010406 - TRICYCLE</v>
      </c>
      <c r="E114" s="551"/>
      <c r="F114" s="552">
        <v>0</v>
      </c>
      <c r="G114" s="552"/>
    </row>
    <row r="115" spans="2:7" ht="15.75" hidden="1" thickBot="1" x14ac:dyDescent="0.3">
      <c r="B115" s="811">
        <v>32010407</v>
      </c>
      <c r="C115" s="378" t="s">
        <v>1510</v>
      </c>
      <c r="D115" s="740" t="str">
        <f t="shared" si="14"/>
        <v>32010407 - MOTOR CYCLES</v>
      </c>
      <c r="E115" s="551"/>
      <c r="F115" s="552">
        <v>0</v>
      </c>
      <c r="G115" s="552"/>
    </row>
    <row r="116" spans="2:7" ht="15.75" hidden="1" thickBot="1" x14ac:dyDescent="0.3">
      <c r="B116" s="811">
        <v>32010408</v>
      </c>
      <c r="C116" s="378" t="s">
        <v>1511</v>
      </c>
      <c r="D116" s="740" t="str">
        <f t="shared" si="14"/>
        <v>32010408 - BICYCLE</v>
      </c>
      <c r="E116" s="551"/>
      <c r="F116" s="552">
        <v>0</v>
      </c>
      <c r="G116" s="552"/>
    </row>
    <row r="117" spans="2:7" ht="15.75" thickBot="1" x14ac:dyDescent="0.3">
      <c r="B117" s="815"/>
      <c r="C117" s="385" t="s">
        <v>1512</v>
      </c>
      <c r="D117" s="741">
        <f t="shared" ref="D117" si="15">SUM(D109:D116)</f>
        <v>0</v>
      </c>
      <c r="E117" s="559">
        <f>SUM(E109:E116)</f>
        <v>5000000</v>
      </c>
      <c r="F117" s="559">
        <f>SUM(F109:F116)</f>
        <v>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6">B119&amp;" - "&amp;C119</f>
        <v>32010501 - COMPUTERS/NETWORKING EQUIPMENT</v>
      </c>
      <c r="E119" s="551">
        <v>1000000</v>
      </c>
      <c r="F119" s="552">
        <v>0</v>
      </c>
      <c r="G119" s="552"/>
    </row>
    <row r="120" spans="2:7" hidden="1" x14ac:dyDescent="0.25">
      <c r="B120" s="811">
        <v>32010502</v>
      </c>
      <c r="C120" s="378" t="s">
        <v>1514</v>
      </c>
      <c r="D120" s="740" t="str">
        <f t="shared" si="16"/>
        <v>32010502 - PRINTERS</v>
      </c>
      <c r="E120" s="551"/>
      <c r="F120" s="552">
        <v>0</v>
      </c>
      <c r="G120" s="552"/>
    </row>
    <row r="121" spans="2:7" hidden="1" x14ac:dyDescent="0.25">
      <c r="B121" s="811">
        <v>32010503</v>
      </c>
      <c r="C121" s="378" t="s">
        <v>1515</v>
      </c>
      <c r="D121" s="740" t="str">
        <f t="shared" si="16"/>
        <v>32010503 - SCANNERS</v>
      </c>
      <c r="E121" s="551"/>
      <c r="F121" s="552">
        <v>0</v>
      </c>
      <c r="G121" s="552"/>
    </row>
    <row r="122" spans="2:7" hidden="1" x14ac:dyDescent="0.25">
      <c r="B122" s="811">
        <v>32010504</v>
      </c>
      <c r="C122" s="378" t="s">
        <v>1516</v>
      </c>
      <c r="D122" s="740" t="str">
        <f t="shared" si="16"/>
        <v>32010504 - FAX MACHINE</v>
      </c>
      <c r="E122" s="551"/>
      <c r="F122" s="552">
        <v>0</v>
      </c>
      <c r="G122" s="552"/>
    </row>
    <row r="123" spans="2:7" ht="15.75" thickBot="1" x14ac:dyDescent="0.3">
      <c r="B123" s="811">
        <v>32010505</v>
      </c>
      <c r="C123" s="378" t="s">
        <v>1517</v>
      </c>
      <c r="D123" s="740" t="str">
        <f t="shared" si="16"/>
        <v>32010505 - PHOTOCOPIERS</v>
      </c>
      <c r="E123" s="551">
        <v>3500000</v>
      </c>
      <c r="F123" s="552">
        <v>0</v>
      </c>
      <c r="G123" s="552"/>
    </row>
    <row r="124" spans="2:7" ht="15.75" hidden="1" thickBot="1" x14ac:dyDescent="0.3">
      <c r="B124" s="811">
        <v>32010506</v>
      </c>
      <c r="C124" s="378" t="s">
        <v>1518</v>
      </c>
      <c r="D124" s="740" t="str">
        <f t="shared" si="16"/>
        <v>32010506 - TYPE-WRITERS</v>
      </c>
      <c r="E124" s="551"/>
      <c r="F124" s="552">
        <v>0</v>
      </c>
      <c r="G124" s="552"/>
    </row>
    <row r="125" spans="2:7" ht="15.75" hidden="1" thickBot="1" x14ac:dyDescent="0.3">
      <c r="B125" s="811">
        <v>32010507</v>
      </c>
      <c r="C125" s="378" t="s">
        <v>1519</v>
      </c>
      <c r="D125" s="740" t="str">
        <f t="shared" si="16"/>
        <v>32010507 - SHREDDING MACHINES</v>
      </c>
      <c r="E125" s="551"/>
      <c r="F125" s="552">
        <v>0</v>
      </c>
      <c r="G125" s="552"/>
    </row>
    <row r="126" spans="2:7" ht="15.75" hidden="1" thickBot="1" x14ac:dyDescent="0.3">
      <c r="B126" s="811">
        <v>32010508</v>
      </c>
      <c r="C126" s="378" t="s">
        <v>1520</v>
      </c>
      <c r="D126" s="740" t="str">
        <f t="shared" si="16"/>
        <v>32010508 - PROJECTORS</v>
      </c>
      <c r="E126" s="551"/>
      <c r="F126" s="552">
        <v>0</v>
      </c>
      <c r="G126" s="552"/>
    </row>
    <row r="127" spans="2:7" ht="15.75" hidden="1" thickBot="1" x14ac:dyDescent="0.3">
      <c r="B127" s="811">
        <v>32010509</v>
      </c>
      <c r="C127" s="378" t="s">
        <v>1521</v>
      </c>
      <c r="D127" s="740" t="str">
        <f t="shared" si="16"/>
        <v>32010509 - BINDING EQUIPMENT</v>
      </c>
      <c r="E127" s="551"/>
      <c r="F127" s="552">
        <v>0</v>
      </c>
      <c r="G127" s="552"/>
    </row>
    <row r="128" spans="2:7" ht="15.75" thickBot="1" x14ac:dyDescent="0.3">
      <c r="B128" s="815"/>
      <c r="C128" s="385" t="s">
        <v>1522</v>
      </c>
      <c r="D128" s="741">
        <f t="shared" ref="D128" si="17">SUM(D119:D127)</f>
        <v>0</v>
      </c>
      <c r="E128" s="559">
        <f>SUM(E119:E127)</f>
        <v>4500000</v>
      </c>
      <c r="F128" s="559">
        <f>SUM(F119:F127)</f>
        <v>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8">B130&amp;" - "&amp;C130</f>
        <v>32010601 - CHAIRS</v>
      </c>
      <c r="E130" s="551"/>
      <c r="F130" s="552">
        <v>250000</v>
      </c>
      <c r="G130" s="552"/>
    </row>
    <row r="131" spans="2:7" x14ac:dyDescent="0.25">
      <c r="B131" s="811">
        <v>32010602</v>
      </c>
      <c r="C131" s="378" t="s">
        <v>1524</v>
      </c>
      <c r="D131" s="740" t="str">
        <f t="shared" si="18"/>
        <v>32010602 - TABLES</v>
      </c>
      <c r="E131" s="551"/>
      <c r="F131" s="552">
        <v>240000</v>
      </c>
      <c r="G131" s="552"/>
    </row>
    <row r="132" spans="2:7" x14ac:dyDescent="0.25">
      <c r="B132" s="811">
        <v>32010603</v>
      </c>
      <c r="C132" s="378" t="s">
        <v>1525</v>
      </c>
      <c r="D132" s="740" t="str">
        <f t="shared" si="18"/>
        <v>32010603 - SAFES/FILE CABINETS/ CUPBOARDS</v>
      </c>
      <c r="E132" s="551"/>
      <c r="F132" s="552">
        <v>100000</v>
      </c>
      <c r="G132" s="552"/>
    </row>
    <row r="133" spans="2:7" hidden="1" x14ac:dyDescent="0.25">
      <c r="B133" s="811">
        <v>32010604</v>
      </c>
      <c r="C133" s="378" t="s">
        <v>1526</v>
      </c>
      <c r="D133" s="740" t="str">
        <f t="shared" si="18"/>
        <v>32010604 - TELEVISION SETS</v>
      </c>
      <c r="E133" s="551"/>
      <c r="F133" s="552">
        <v>0</v>
      </c>
      <c r="G133" s="552"/>
    </row>
    <row r="134" spans="2:7" hidden="1" x14ac:dyDescent="0.25">
      <c r="B134" s="811">
        <v>32010605</v>
      </c>
      <c r="C134" s="378" t="s">
        <v>1527</v>
      </c>
      <c r="D134" s="740" t="str">
        <f t="shared" si="18"/>
        <v>32010605 - RADIO SETS</v>
      </c>
      <c r="E134" s="551"/>
      <c r="F134" s="552">
        <v>0</v>
      </c>
      <c r="G134" s="552"/>
    </row>
    <row r="135" spans="2:7" x14ac:dyDescent="0.25">
      <c r="B135" s="811">
        <v>32010606</v>
      </c>
      <c r="C135" s="378" t="s">
        <v>1528</v>
      </c>
      <c r="D135" s="740" t="str">
        <f t="shared" si="18"/>
        <v>32010606 - AIR -CONDITIONER</v>
      </c>
      <c r="E135" s="551">
        <v>500000</v>
      </c>
      <c r="F135" s="552">
        <v>150000</v>
      </c>
      <c r="G135" s="552"/>
    </row>
    <row r="136" spans="2:7" hidden="1" x14ac:dyDescent="0.25">
      <c r="B136" s="811">
        <v>32010607</v>
      </c>
      <c r="C136" s="378" t="s">
        <v>1529</v>
      </c>
      <c r="D136" s="740" t="str">
        <f t="shared" si="18"/>
        <v>32010607 - STOOLS</v>
      </c>
      <c r="E136" s="551"/>
      <c r="F136" s="552">
        <v>0</v>
      </c>
      <c r="G136" s="552"/>
    </row>
    <row r="137" spans="2:7" ht="15.75" thickBot="1" x14ac:dyDescent="0.3">
      <c r="B137" s="811">
        <v>32010608</v>
      </c>
      <c r="C137" s="378" t="s">
        <v>1530</v>
      </c>
      <c r="D137" s="740" t="str">
        <f t="shared" si="18"/>
        <v>32010608 - SHELVES</v>
      </c>
      <c r="E137" s="551"/>
      <c r="F137" s="552">
        <v>25000</v>
      </c>
      <c r="G137" s="552"/>
    </row>
    <row r="138" spans="2:7" ht="15.75" hidden="1" thickBot="1" x14ac:dyDescent="0.3">
      <c r="B138" s="811">
        <v>32010609</v>
      </c>
      <c r="C138" s="378" t="s">
        <v>1531</v>
      </c>
      <c r="D138" s="740" t="str">
        <f t="shared" si="18"/>
        <v>32010609 - CEILING FANS</v>
      </c>
      <c r="E138" s="551"/>
      <c r="F138" s="552">
        <v>0</v>
      </c>
      <c r="G138" s="552"/>
    </row>
    <row r="139" spans="2:7" ht="15.75" hidden="1" thickBot="1" x14ac:dyDescent="0.3">
      <c r="B139" s="811">
        <v>32010610</v>
      </c>
      <c r="C139" s="378" t="s">
        <v>1532</v>
      </c>
      <c r="D139" s="740" t="str">
        <f t="shared" si="18"/>
        <v>32010610 - REFRIDGERATOR</v>
      </c>
      <c r="E139" s="551"/>
      <c r="F139" s="552">
        <v>0</v>
      </c>
      <c r="G139" s="552"/>
    </row>
    <row r="140" spans="2:7" ht="15.75" thickBot="1" x14ac:dyDescent="0.3">
      <c r="B140" s="815"/>
      <c r="C140" s="385" t="s">
        <v>1533</v>
      </c>
      <c r="D140" s="741">
        <f t="shared" ref="D140" si="19">SUM(D130:D139)</f>
        <v>0</v>
      </c>
      <c r="E140" s="559">
        <f>SUM(E130:E139)</f>
        <v>500000</v>
      </c>
      <c r="F140" s="559">
        <f>SUM(F130:F139)</f>
        <v>765000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0">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2">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5">B163&amp;" - "&amp;C163</f>
        <v>32030101 - GOODWILL (ACQUIRED)</v>
      </c>
      <c r="E163" s="551"/>
      <c r="F163" s="552">
        <v>0</v>
      </c>
      <c r="G163" s="552"/>
    </row>
    <row r="164" spans="2:7" ht="15.75" hidden="1" thickBot="1" x14ac:dyDescent="0.3">
      <c r="B164" s="811">
        <v>32030102</v>
      </c>
      <c r="C164" s="378" t="s">
        <v>1548</v>
      </c>
      <c r="D164" s="740" t="str">
        <f t="shared" si="25"/>
        <v>32030102 - PATENT RIGHT</v>
      </c>
      <c r="E164" s="551"/>
      <c r="F164" s="552">
        <v>0</v>
      </c>
      <c r="G164" s="552"/>
    </row>
    <row r="165" spans="2:7" ht="15.75" hidden="1" thickBot="1" x14ac:dyDescent="0.3">
      <c r="B165" s="811">
        <v>32030103</v>
      </c>
      <c r="C165" s="378" t="s">
        <v>1549</v>
      </c>
      <c r="D165" s="740" t="str">
        <f t="shared" si="25"/>
        <v>32030103 - COPYRIGHT</v>
      </c>
      <c r="E165" s="551"/>
      <c r="F165" s="552">
        <v>0</v>
      </c>
      <c r="G165" s="552"/>
    </row>
    <row r="166" spans="2:7" ht="15.75" hidden="1" thickBot="1" x14ac:dyDescent="0.3">
      <c r="B166" s="811">
        <v>32030104</v>
      </c>
      <c r="C166" s="378" t="s">
        <v>1550</v>
      </c>
      <c r="D166" s="740" t="str">
        <f t="shared" si="25"/>
        <v>32030104 - TRADE MARK</v>
      </c>
      <c r="E166" s="551"/>
      <c r="F166" s="552">
        <v>0</v>
      </c>
      <c r="G166" s="552"/>
    </row>
    <row r="167" spans="2:7" ht="15.75" hidden="1" thickBot="1" x14ac:dyDescent="0.3">
      <c r="B167" s="811">
        <v>32030105</v>
      </c>
      <c r="C167" s="378" t="s">
        <v>1551</v>
      </c>
      <c r="D167" s="740" t="str">
        <f t="shared" si="25"/>
        <v>32030105 - FRANCHISE</v>
      </c>
      <c r="E167" s="551"/>
      <c r="F167" s="552">
        <v>0</v>
      </c>
      <c r="G167" s="552"/>
    </row>
    <row r="168" spans="2:7" ht="15.75" hidden="1" thickBot="1" x14ac:dyDescent="0.3">
      <c r="B168" s="811">
        <v>32030109</v>
      </c>
      <c r="C168" s="378" t="s">
        <v>1552</v>
      </c>
      <c r="D168" s="740" t="str">
        <f t="shared" si="25"/>
        <v>32030109 - RESEARCH &amp; DEVELOPMENT</v>
      </c>
      <c r="E168" s="551"/>
      <c r="F168" s="552">
        <v>0</v>
      </c>
      <c r="G168" s="552"/>
    </row>
    <row r="169" spans="2:7" ht="15.75" hidden="1" thickBot="1" x14ac:dyDescent="0.3">
      <c r="B169" s="813">
        <v>32030110</v>
      </c>
      <c r="C169" s="383" t="s">
        <v>1553</v>
      </c>
      <c r="D169" s="740" t="str">
        <f t="shared" si="25"/>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13600000</v>
      </c>
      <c r="F171" s="572">
        <f t="shared" si="26"/>
        <v>17345000</v>
      </c>
      <c r="G171" s="572">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B1:G171"/>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ColWidth="9.140625"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947</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425" t="s">
        <v>530</v>
      </c>
      <c r="F5" s="426" t="s">
        <v>1703</v>
      </c>
      <c r="G5" s="611" t="s">
        <v>1718</v>
      </c>
    </row>
    <row r="6" spans="2:7" ht="15.75" thickBot="1" x14ac:dyDescent="0.25">
      <c r="B6" s="992"/>
      <c r="C6" s="992"/>
      <c r="D6" s="427"/>
      <c r="E6" s="430" t="s">
        <v>5</v>
      </c>
      <c r="F6" s="431" t="s">
        <v>5</v>
      </c>
      <c r="G6" s="613" t="s">
        <v>5</v>
      </c>
    </row>
    <row r="7" spans="2:7" ht="18.75" x14ac:dyDescent="0.3">
      <c r="B7" s="717">
        <v>30000000</v>
      </c>
      <c r="C7" s="718" t="s">
        <v>1414</v>
      </c>
      <c r="D7" s="806"/>
      <c r="E7" s="807"/>
      <c r="F7" s="808"/>
      <c r="G7" s="808"/>
    </row>
    <row r="8" spans="2:7" ht="15" hidden="1" x14ac:dyDescent="0.25">
      <c r="B8" s="809">
        <v>31050100</v>
      </c>
      <c r="C8" s="369" t="s">
        <v>93</v>
      </c>
      <c r="D8" s="810"/>
      <c r="E8" s="457"/>
      <c r="F8" s="458"/>
      <c r="G8" s="458"/>
    </row>
    <row r="9" spans="2:7" hidden="1" x14ac:dyDescent="0.2">
      <c r="B9" s="811">
        <v>31050101</v>
      </c>
      <c r="C9" s="378" t="s">
        <v>1416</v>
      </c>
      <c r="D9" s="812" t="s">
        <v>1572</v>
      </c>
      <c r="E9" s="445"/>
      <c r="F9" s="446">
        <v>0</v>
      </c>
      <c r="G9" s="446"/>
    </row>
    <row r="10" spans="2:7" hidden="1" x14ac:dyDescent="0.2">
      <c r="B10" s="811">
        <v>31050102</v>
      </c>
      <c r="C10" s="378" t="s">
        <v>1417</v>
      </c>
      <c r="D10" s="812" t="s">
        <v>1573</v>
      </c>
      <c r="E10" s="445"/>
      <c r="F10" s="446">
        <v>0</v>
      </c>
      <c r="G10" s="446"/>
    </row>
    <row r="11" spans="2:7" hidden="1" x14ac:dyDescent="0.2">
      <c r="B11" s="811">
        <v>31050103</v>
      </c>
      <c r="C11" s="378" t="s">
        <v>1418</v>
      </c>
      <c r="D11" s="812" t="s">
        <v>1574</v>
      </c>
      <c r="E11" s="445"/>
      <c r="F11" s="446">
        <v>0</v>
      </c>
      <c r="G11" s="446"/>
    </row>
    <row r="12" spans="2:7" hidden="1" x14ac:dyDescent="0.2">
      <c r="B12" s="811">
        <v>31050104</v>
      </c>
      <c r="C12" s="378" t="s">
        <v>1419</v>
      </c>
      <c r="D12" s="812" t="s">
        <v>1575</v>
      </c>
      <c r="E12" s="445"/>
      <c r="F12" s="446">
        <v>0</v>
      </c>
      <c r="G12" s="446"/>
    </row>
    <row r="13" spans="2:7" hidden="1" x14ac:dyDescent="0.2">
      <c r="B13" s="811">
        <v>31050105</v>
      </c>
      <c r="C13" s="378" t="s">
        <v>1420</v>
      </c>
      <c r="D13" s="812" t="s">
        <v>1576</v>
      </c>
      <c r="E13" s="445"/>
      <c r="F13" s="446">
        <v>0</v>
      </c>
      <c r="G13" s="446"/>
    </row>
    <row r="14" spans="2:7" hidden="1" x14ac:dyDescent="0.2">
      <c r="B14" s="811">
        <v>31050106</v>
      </c>
      <c r="C14" s="378" t="s">
        <v>1421</v>
      </c>
      <c r="D14" s="812" t="s">
        <v>1577</v>
      </c>
      <c r="E14" s="445"/>
      <c r="F14" s="446">
        <v>0</v>
      </c>
      <c r="G14" s="446"/>
    </row>
    <row r="15" spans="2:7" hidden="1" x14ac:dyDescent="0.2">
      <c r="B15" s="811">
        <v>31050107</v>
      </c>
      <c r="C15" s="378" t="s">
        <v>1422</v>
      </c>
      <c r="D15" s="812" t="s">
        <v>1578</v>
      </c>
      <c r="E15" s="445"/>
      <c r="F15" s="446">
        <v>0</v>
      </c>
      <c r="G15" s="446"/>
    </row>
    <row r="16" spans="2:7" hidden="1" x14ac:dyDescent="0.2">
      <c r="B16" s="811">
        <v>31050108</v>
      </c>
      <c r="C16" s="378" t="s">
        <v>1423</v>
      </c>
      <c r="D16" s="812" t="s">
        <v>1579</v>
      </c>
      <c r="E16" s="445"/>
      <c r="F16" s="446">
        <v>0</v>
      </c>
      <c r="G16" s="446"/>
    </row>
    <row r="17" spans="2:7" hidden="1" x14ac:dyDescent="0.2">
      <c r="B17" s="811">
        <v>31050109</v>
      </c>
      <c r="C17" s="378" t="s">
        <v>1424</v>
      </c>
      <c r="D17" s="812" t="s">
        <v>1580</v>
      </c>
      <c r="E17" s="445"/>
      <c r="F17" s="446">
        <v>0</v>
      </c>
      <c r="G17" s="446"/>
    </row>
    <row r="18" spans="2:7" hidden="1" x14ac:dyDescent="0.2">
      <c r="B18" s="811">
        <v>31050110</v>
      </c>
      <c r="C18" s="378" t="s">
        <v>1425</v>
      </c>
      <c r="D18" s="812" t="s">
        <v>1581</v>
      </c>
      <c r="E18" s="445"/>
      <c r="F18" s="446">
        <v>0</v>
      </c>
      <c r="G18" s="446"/>
    </row>
    <row r="19" spans="2:7" hidden="1" x14ac:dyDescent="0.2">
      <c r="B19" s="811">
        <v>31050111</v>
      </c>
      <c r="C19" s="378" t="s">
        <v>1426</v>
      </c>
      <c r="D19" s="812" t="s">
        <v>1582</v>
      </c>
      <c r="E19" s="445"/>
      <c r="F19" s="446">
        <v>0</v>
      </c>
      <c r="G19" s="446"/>
    </row>
    <row r="20" spans="2:7" hidden="1" x14ac:dyDescent="0.2">
      <c r="B20" s="811">
        <v>31050112</v>
      </c>
      <c r="C20" s="378" t="s">
        <v>1427</v>
      </c>
      <c r="D20" s="812" t="s">
        <v>1583</v>
      </c>
      <c r="E20" s="445"/>
      <c r="F20" s="446">
        <v>0</v>
      </c>
      <c r="G20" s="446"/>
    </row>
    <row r="21" spans="2:7" hidden="1" x14ac:dyDescent="0.2">
      <c r="B21" s="811">
        <v>31050113</v>
      </c>
      <c r="C21" s="378" t="s">
        <v>1428</v>
      </c>
      <c r="D21" s="812" t="s">
        <v>1584</v>
      </c>
      <c r="E21" s="445"/>
      <c r="F21" s="446">
        <v>0</v>
      </c>
      <c r="G21" s="446"/>
    </row>
    <row r="22" spans="2:7" hidden="1" x14ac:dyDescent="0.2">
      <c r="B22" s="811">
        <v>31050114</v>
      </c>
      <c r="C22" s="378" t="s">
        <v>1429</v>
      </c>
      <c r="D22" s="812" t="s">
        <v>1585</v>
      </c>
      <c r="E22" s="445"/>
      <c r="F22" s="446">
        <v>0</v>
      </c>
      <c r="G22" s="446"/>
    </row>
    <row r="23" spans="2:7" hidden="1" x14ac:dyDescent="0.2">
      <c r="B23" s="811">
        <v>31050115</v>
      </c>
      <c r="C23" s="378" t="s">
        <v>1430</v>
      </c>
      <c r="D23" s="812" t="s">
        <v>1586</v>
      </c>
      <c r="E23" s="445"/>
      <c r="F23" s="446">
        <v>0</v>
      </c>
      <c r="G23" s="446"/>
    </row>
    <row r="24" spans="2:7" hidden="1" x14ac:dyDescent="0.2">
      <c r="B24" s="811">
        <v>31050116</v>
      </c>
      <c r="C24" s="378" t="s">
        <v>1431</v>
      </c>
      <c r="D24" s="812" t="s">
        <v>1587</v>
      </c>
      <c r="E24" s="445"/>
      <c r="F24" s="446">
        <v>0</v>
      </c>
      <c r="G24" s="446"/>
    </row>
    <row r="25" spans="2:7" hidden="1" x14ac:dyDescent="0.2">
      <c r="B25" s="811">
        <v>31050117</v>
      </c>
      <c r="C25" s="378" t="s">
        <v>1432</v>
      </c>
      <c r="D25" s="812" t="s">
        <v>1588</v>
      </c>
      <c r="E25" s="445"/>
      <c r="F25" s="446">
        <v>0</v>
      </c>
      <c r="G25" s="446"/>
    </row>
    <row r="26" spans="2:7" hidden="1" x14ac:dyDescent="0.2">
      <c r="B26" s="811">
        <v>31050118</v>
      </c>
      <c r="C26" s="378" t="s">
        <v>1433</v>
      </c>
      <c r="D26" s="812" t="s">
        <v>1589</v>
      </c>
      <c r="E26" s="445"/>
      <c r="F26" s="446">
        <v>0</v>
      </c>
      <c r="G26" s="446"/>
    </row>
    <row r="27" spans="2:7" hidden="1" x14ac:dyDescent="0.2">
      <c r="B27" s="811">
        <v>31050119</v>
      </c>
      <c r="C27" s="378" t="s">
        <v>1434</v>
      </c>
      <c r="D27" s="812" t="s">
        <v>1590</v>
      </c>
      <c r="E27" s="445"/>
      <c r="F27" s="446">
        <v>0</v>
      </c>
      <c r="G27" s="446"/>
    </row>
    <row r="28" spans="2:7" hidden="1" x14ac:dyDescent="0.2">
      <c r="B28" s="811">
        <v>31050120</v>
      </c>
      <c r="C28" s="378" t="s">
        <v>1435</v>
      </c>
      <c r="D28" s="812" t="s">
        <v>1591</v>
      </c>
      <c r="E28" s="445"/>
      <c r="F28" s="446">
        <v>0</v>
      </c>
      <c r="G28" s="446"/>
    </row>
    <row r="29" spans="2:7" hidden="1" x14ac:dyDescent="0.2">
      <c r="B29" s="811">
        <v>31050121</v>
      </c>
      <c r="C29" s="378" t="s">
        <v>1436</v>
      </c>
      <c r="D29" s="812" t="s">
        <v>1592</v>
      </c>
      <c r="E29" s="445"/>
      <c r="F29" s="446">
        <v>0</v>
      </c>
      <c r="G29" s="446"/>
    </row>
    <row r="30" spans="2:7" hidden="1" x14ac:dyDescent="0.2">
      <c r="B30" s="811">
        <v>31050122</v>
      </c>
      <c r="C30" s="378" t="s">
        <v>1437</v>
      </c>
      <c r="D30" s="812" t="s">
        <v>1593</v>
      </c>
      <c r="E30" s="445"/>
      <c r="F30" s="446">
        <v>0</v>
      </c>
      <c r="G30" s="446"/>
    </row>
    <row r="31" spans="2:7" hidden="1" x14ac:dyDescent="0.2">
      <c r="B31" s="811">
        <v>31050123</v>
      </c>
      <c r="C31" s="378" t="s">
        <v>1438</v>
      </c>
      <c r="D31" s="812" t="s">
        <v>1594</v>
      </c>
      <c r="E31" s="445"/>
      <c r="F31" s="446">
        <v>0</v>
      </c>
      <c r="G31" s="446"/>
    </row>
    <row r="32" spans="2:7" hidden="1" x14ac:dyDescent="0.2">
      <c r="B32" s="811">
        <v>31050124</v>
      </c>
      <c r="C32" s="378" t="s">
        <v>1439</v>
      </c>
      <c r="D32" s="812" t="s">
        <v>1595</v>
      </c>
      <c r="E32" s="445"/>
      <c r="F32" s="446">
        <v>0</v>
      </c>
      <c r="G32" s="446"/>
    </row>
    <row r="33" spans="2:7" hidden="1" x14ac:dyDescent="0.2">
      <c r="B33" s="811">
        <v>31050125</v>
      </c>
      <c r="C33" s="378" t="s">
        <v>1440</v>
      </c>
      <c r="D33" s="812" t="s">
        <v>1596</v>
      </c>
      <c r="E33" s="445"/>
      <c r="F33" s="446">
        <v>0</v>
      </c>
      <c r="G33" s="446"/>
    </row>
    <row r="34" spans="2:7" hidden="1" x14ac:dyDescent="0.2">
      <c r="B34" s="811">
        <v>31050126</v>
      </c>
      <c r="C34" s="378" t="s">
        <v>1441</v>
      </c>
      <c r="D34" s="812" t="s">
        <v>1597</v>
      </c>
      <c r="E34" s="445"/>
      <c r="F34" s="446">
        <v>0</v>
      </c>
      <c r="G34" s="446"/>
    </row>
    <row r="35" spans="2:7" hidden="1" x14ac:dyDescent="0.2">
      <c r="B35" s="811">
        <v>31050127</v>
      </c>
      <c r="C35" s="378" t="s">
        <v>1442</v>
      </c>
      <c r="D35" s="812" t="s">
        <v>1598</v>
      </c>
      <c r="E35" s="445"/>
      <c r="F35" s="446">
        <v>0</v>
      </c>
      <c r="G35" s="446"/>
    </row>
    <row r="36" spans="2:7" hidden="1" x14ac:dyDescent="0.2">
      <c r="B36" s="811">
        <v>31050128</v>
      </c>
      <c r="C36" s="378" t="s">
        <v>1443</v>
      </c>
      <c r="D36" s="812" t="s">
        <v>1599</v>
      </c>
      <c r="E36" s="445"/>
      <c r="F36" s="446">
        <v>0</v>
      </c>
      <c r="G36" s="446"/>
    </row>
    <row r="37" spans="2:7" hidden="1" x14ac:dyDescent="0.2">
      <c r="B37" s="811">
        <v>31050129</v>
      </c>
      <c r="C37" s="378" t="s">
        <v>1444</v>
      </c>
      <c r="D37" s="812" t="s">
        <v>1600</v>
      </c>
      <c r="E37" s="445"/>
      <c r="F37" s="446">
        <v>0</v>
      </c>
      <c r="G37" s="446"/>
    </row>
    <row r="38" spans="2:7" hidden="1" x14ac:dyDescent="0.2">
      <c r="B38" s="811">
        <v>31050130</v>
      </c>
      <c r="C38" s="378" t="s">
        <v>1445</v>
      </c>
      <c r="D38" s="812" t="s">
        <v>1601</v>
      </c>
      <c r="E38" s="445"/>
      <c r="F38" s="446">
        <v>0</v>
      </c>
      <c r="G38" s="446"/>
    </row>
    <row r="39" spans="2:7" hidden="1" x14ac:dyDescent="0.2">
      <c r="B39" s="811">
        <v>31050131</v>
      </c>
      <c r="C39" s="378" t="s">
        <v>1446</v>
      </c>
      <c r="D39" s="812" t="s">
        <v>1602</v>
      </c>
      <c r="E39" s="445"/>
      <c r="F39" s="446">
        <v>0</v>
      </c>
      <c r="G39" s="446"/>
    </row>
    <row r="40" spans="2:7" hidden="1" x14ac:dyDescent="0.2">
      <c r="B40" s="811">
        <v>31050132</v>
      </c>
      <c r="C40" s="378" t="s">
        <v>1447</v>
      </c>
      <c r="D40" s="812" t="s">
        <v>1603</v>
      </c>
      <c r="E40" s="445"/>
      <c r="F40" s="446">
        <v>0</v>
      </c>
      <c r="G40" s="446"/>
    </row>
    <row r="41" spans="2:7" hidden="1" x14ac:dyDescent="0.2">
      <c r="B41" s="811">
        <v>31050133</v>
      </c>
      <c r="C41" s="378" t="s">
        <v>1448</v>
      </c>
      <c r="D41" s="812" t="s">
        <v>1604</v>
      </c>
      <c r="E41" s="445"/>
      <c r="F41" s="446">
        <v>0</v>
      </c>
      <c r="G41" s="446"/>
    </row>
    <row r="42" spans="2:7" hidden="1" x14ac:dyDescent="0.2">
      <c r="B42" s="811">
        <v>31050134</v>
      </c>
      <c r="C42" s="378" t="s">
        <v>1449</v>
      </c>
      <c r="D42" s="812" t="s">
        <v>1605</v>
      </c>
      <c r="E42" s="445"/>
      <c r="F42" s="446">
        <v>0</v>
      </c>
      <c r="G42" s="446"/>
    </row>
    <row r="43" spans="2:7" ht="15" hidden="1" customHeight="1" x14ac:dyDescent="0.2">
      <c r="B43" s="813">
        <v>31050135</v>
      </c>
      <c r="C43" s="383" t="s">
        <v>1450</v>
      </c>
      <c r="D43" s="814" t="s">
        <v>1606</v>
      </c>
      <c r="E43" s="449"/>
      <c r="F43" s="450">
        <v>0</v>
      </c>
      <c r="G43" s="450"/>
    </row>
    <row r="44" spans="2:7" ht="15.75" hidden="1" thickBot="1" x14ac:dyDescent="0.3">
      <c r="B44" s="815"/>
      <c r="C44" s="385" t="s">
        <v>1451</v>
      </c>
      <c r="D44" s="816">
        <v>0</v>
      </c>
      <c r="E44" s="453">
        <v>0</v>
      </c>
      <c r="F44" s="454">
        <v>0</v>
      </c>
      <c r="G44" s="454"/>
    </row>
    <row r="45" spans="2:7" ht="15" hidden="1" x14ac:dyDescent="0.25">
      <c r="B45" s="809">
        <v>31050200</v>
      </c>
      <c r="C45" s="369" t="s">
        <v>204</v>
      </c>
      <c r="D45" s="817"/>
      <c r="E45" s="457"/>
      <c r="F45" s="458"/>
      <c r="G45" s="458"/>
    </row>
    <row r="46" spans="2:7" ht="15" hidden="1" customHeight="1" x14ac:dyDescent="0.2">
      <c r="B46" s="811">
        <v>31050201</v>
      </c>
      <c r="C46" s="378" t="s">
        <v>204</v>
      </c>
      <c r="D46" s="812" t="s">
        <v>1607</v>
      </c>
      <c r="E46" s="445"/>
      <c r="F46" s="446">
        <v>0</v>
      </c>
      <c r="G46" s="446"/>
    </row>
    <row r="47" spans="2:7" ht="15.75" hidden="1" thickBot="1" x14ac:dyDescent="0.3">
      <c r="B47" s="815"/>
      <c r="C47" s="385" t="s">
        <v>1452</v>
      </c>
      <c r="D47" s="816">
        <v>0</v>
      </c>
      <c r="E47" s="453">
        <v>0</v>
      </c>
      <c r="F47" s="454">
        <v>0</v>
      </c>
      <c r="G47" s="454"/>
    </row>
    <row r="48" spans="2:7" ht="15" hidden="1" x14ac:dyDescent="0.25">
      <c r="B48" s="818">
        <v>31060100</v>
      </c>
      <c r="C48" s="374" t="s">
        <v>96</v>
      </c>
      <c r="D48" s="819"/>
      <c r="E48" s="441"/>
      <c r="F48" s="442"/>
      <c r="G48" s="442"/>
    </row>
    <row r="49" spans="2:7" ht="15" hidden="1" customHeight="1" x14ac:dyDescent="0.2">
      <c r="B49" s="811">
        <v>31060101</v>
      </c>
      <c r="C49" s="378" t="s">
        <v>96</v>
      </c>
      <c r="D49" s="812" t="s">
        <v>1608</v>
      </c>
      <c r="E49" s="445"/>
      <c r="F49" s="446">
        <v>0</v>
      </c>
      <c r="G49" s="446"/>
    </row>
    <row r="50" spans="2:7" ht="15.75" hidden="1" thickBot="1" x14ac:dyDescent="0.3">
      <c r="B50" s="815"/>
      <c r="C50" s="385" t="s">
        <v>1453</v>
      </c>
      <c r="D50" s="816">
        <v>0</v>
      </c>
      <c r="E50" s="453">
        <v>0</v>
      </c>
      <c r="F50" s="454">
        <v>0</v>
      </c>
      <c r="G50" s="454"/>
    </row>
    <row r="51" spans="2:7" ht="15" hidden="1" x14ac:dyDescent="0.25">
      <c r="B51" s="818">
        <v>31060200</v>
      </c>
      <c r="C51" s="374" t="s">
        <v>98</v>
      </c>
      <c r="D51" s="819"/>
      <c r="E51" s="441"/>
      <c r="F51" s="442"/>
      <c r="G51" s="442"/>
    </row>
    <row r="52" spans="2:7" ht="15" hidden="1" customHeight="1" x14ac:dyDescent="0.2">
      <c r="B52" s="811">
        <v>31060201</v>
      </c>
      <c r="C52" s="378" t="s">
        <v>98</v>
      </c>
      <c r="D52" s="812" t="s">
        <v>1609</v>
      </c>
      <c r="E52" s="445"/>
      <c r="F52" s="446">
        <v>0</v>
      </c>
      <c r="G52" s="446"/>
    </row>
    <row r="53" spans="2:7" ht="15.75" hidden="1" thickBot="1" x14ac:dyDescent="0.3">
      <c r="B53" s="815"/>
      <c r="C53" s="385" t="s">
        <v>1454</v>
      </c>
      <c r="D53" s="816">
        <v>0</v>
      </c>
      <c r="E53" s="453">
        <v>0</v>
      </c>
      <c r="F53" s="454">
        <v>0</v>
      </c>
      <c r="G53" s="454"/>
    </row>
    <row r="54" spans="2:7" ht="15" hidden="1" x14ac:dyDescent="0.25">
      <c r="B54" s="818">
        <v>31090100</v>
      </c>
      <c r="C54" s="374" t="s">
        <v>102</v>
      </c>
      <c r="D54" s="819"/>
      <c r="E54" s="441"/>
      <c r="F54" s="442"/>
      <c r="G54" s="442"/>
    </row>
    <row r="55" spans="2:7" hidden="1" x14ac:dyDescent="0.2">
      <c r="B55" s="811">
        <v>31090101</v>
      </c>
      <c r="C55" s="378" t="s">
        <v>1457</v>
      </c>
      <c r="D55" s="812" t="s">
        <v>1610</v>
      </c>
      <c r="E55" s="445"/>
      <c r="F55" s="446">
        <v>0</v>
      </c>
      <c r="G55" s="446"/>
    </row>
    <row r="56" spans="2:7" hidden="1" x14ac:dyDescent="0.2">
      <c r="B56" s="811">
        <v>31090102</v>
      </c>
      <c r="C56" s="378" t="s">
        <v>1458</v>
      </c>
      <c r="D56" s="812" t="s">
        <v>1611</v>
      </c>
      <c r="E56" s="445"/>
      <c r="F56" s="446">
        <v>0</v>
      </c>
      <c r="G56" s="446"/>
    </row>
    <row r="57" spans="2:7" hidden="1" x14ac:dyDescent="0.2">
      <c r="B57" s="811">
        <v>31090103</v>
      </c>
      <c r="C57" s="378" t="s">
        <v>1459</v>
      </c>
      <c r="D57" s="812" t="s">
        <v>1612</v>
      </c>
      <c r="E57" s="445"/>
      <c r="F57" s="446">
        <v>0</v>
      </c>
      <c r="G57" s="446"/>
    </row>
    <row r="58" spans="2:7" hidden="1" x14ac:dyDescent="0.2">
      <c r="B58" s="811">
        <v>31090104</v>
      </c>
      <c r="C58" s="378" t="s">
        <v>1460</v>
      </c>
      <c r="D58" s="812" t="s">
        <v>1613</v>
      </c>
      <c r="E58" s="445"/>
      <c r="F58" s="446">
        <v>0</v>
      </c>
      <c r="G58" s="446"/>
    </row>
    <row r="59" spans="2:7" hidden="1" x14ac:dyDescent="0.2">
      <c r="B59" s="811">
        <v>31090105</v>
      </c>
      <c r="C59" s="378" t="s">
        <v>1461</v>
      </c>
      <c r="D59" s="812" t="s">
        <v>1614</v>
      </c>
      <c r="E59" s="445"/>
      <c r="F59" s="446">
        <v>0</v>
      </c>
      <c r="G59" s="446"/>
    </row>
    <row r="60" spans="2:7" hidden="1" x14ac:dyDescent="0.2">
      <c r="B60" s="811">
        <v>31090106</v>
      </c>
      <c r="C60" s="378" t="s">
        <v>1462</v>
      </c>
      <c r="D60" s="812" t="s">
        <v>1615</v>
      </c>
      <c r="E60" s="445"/>
      <c r="F60" s="446">
        <v>0</v>
      </c>
      <c r="G60" s="446"/>
    </row>
    <row r="61" spans="2:7" ht="15" hidden="1" customHeight="1" x14ac:dyDescent="0.2">
      <c r="B61" s="811">
        <v>31090107</v>
      </c>
      <c r="C61" s="378" t="s">
        <v>1463</v>
      </c>
      <c r="D61" s="812" t="s">
        <v>1616</v>
      </c>
      <c r="E61" s="445"/>
      <c r="F61" s="446">
        <v>0</v>
      </c>
      <c r="G61" s="446"/>
    </row>
    <row r="62" spans="2:7" ht="15.75" hidden="1" thickBot="1" x14ac:dyDescent="0.3">
      <c r="B62" s="815"/>
      <c r="C62" s="385" t="s">
        <v>1464</v>
      </c>
      <c r="D62" s="816">
        <v>0</v>
      </c>
      <c r="E62" s="453">
        <v>0</v>
      </c>
      <c r="F62" s="454">
        <v>0</v>
      </c>
      <c r="G62" s="454"/>
    </row>
    <row r="63" spans="2:7" ht="15" hidden="1" x14ac:dyDescent="0.25">
      <c r="B63" s="818">
        <v>31090200</v>
      </c>
      <c r="C63" s="374" t="s">
        <v>104</v>
      </c>
      <c r="D63" s="819"/>
      <c r="E63" s="441"/>
      <c r="F63" s="442"/>
      <c r="G63" s="442"/>
    </row>
    <row r="64" spans="2:7" hidden="1" x14ac:dyDescent="0.2">
      <c r="B64" s="811">
        <v>31090201</v>
      </c>
      <c r="C64" s="378" t="s">
        <v>1465</v>
      </c>
      <c r="D64" s="812" t="s">
        <v>1617</v>
      </c>
      <c r="E64" s="445"/>
      <c r="F64" s="446">
        <v>0</v>
      </c>
      <c r="G64" s="446"/>
    </row>
    <row r="65" spans="2:7" ht="15" hidden="1" customHeight="1" x14ac:dyDescent="0.2">
      <c r="B65" s="811">
        <v>31090202</v>
      </c>
      <c r="C65" s="378" t="s">
        <v>1466</v>
      </c>
      <c r="D65" s="812" t="s">
        <v>1618</v>
      </c>
      <c r="E65" s="445"/>
      <c r="F65" s="446">
        <v>0</v>
      </c>
      <c r="G65" s="446"/>
    </row>
    <row r="66" spans="2:7" ht="15.75" hidden="1" thickBot="1" x14ac:dyDescent="0.3">
      <c r="B66" s="815"/>
      <c r="C66" s="385" t="s">
        <v>1467</v>
      </c>
      <c r="D66" s="816">
        <v>0</v>
      </c>
      <c r="E66" s="453">
        <v>0</v>
      </c>
      <c r="F66" s="454">
        <v>0</v>
      </c>
      <c r="G66" s="454"/>
    </row>
    <row r="67" spans="2:7" ht="15" x14ac:dyDescent="0.25">
      <c r="B67" s="818">
        <v>31100100</v>
      </c>
      <c r="C67" s="374" t="s">
        <v>106</v>
      </c>
      <c r="D67" s="819"/>
      <c r="E67" s="441"/>
      <c r="F67" s="442"/>
      <c r="G67" s="442"/>
    </row>
    <row r="68" spans="2:7" hidden="1" x14ac:dyDescent="0.2">
      <c r="B68" s="811">
        <v>31100101</v>
      </c>
      <c r="C68" s="378" t="s">
        <v>1468</v>
      </c>
      <c r="D68" s="812" t="s">
        <v>1619</v>
      </c>
      <c r="E68" s="445"/>
      <c r="F68" s="446">
        <v>0</v>
      </c>
      <c r="G68" s="446"/>
    </row>
    <row r="69" spans="2:7" ht="15" thickBot="1" x14ac:dyDescent="0.25">
      <c r="B69" s="811">
        <v>31100102</v>
      </c>
      <c r="C69" s="378" t="s">
        <v>1469</v>
      </c>
      <c r="D69" s="812" t="s">
        <v>1620</v>
      </c>
      <c r="E69" s="445">
        <v>23302290</v>
      </c>
      <c r="F69" s="446">
        <v>18446000</v>
      </c>
      <c r="G69" s="446">
        <v>18446000</v>
      </c>
    </row>
    <row r="70" spans="2:7" ht="14.25" hidden="1" customHeight="1" thickBot="1" x14ac:dyDescent="0.25">
      <c r="B70" s="811">
        <v>31100103</v>
      </c>
      <c r="C70" s="378" t="s">
        <v>1470</v>
      </c>
      <c r="D70" s="812" t="s">
        <v>1621</v>
      </c>
      <c r="E70" s="445"/>
      <c r="F70" s="446">
        <v>0</v>
      </c>
      <c r="G70" s="446">
        <v>0</v>
      </c>
    </row>
    <row r="71" spans="2:7" ht="15" hidden="1" thickBot="1" x14ac:dyDescent="0.25">
      <c r="B71" s="811">
        <v>31100104</v>
      </c>
      <c r="C71" s="378" t="s">
        <v>1471</v>
      </c>
      <c r="D71" s="812" t="s">
        <v>1622</v>
      </c>
      <c r="E71" s="445"/>
      <c r="F71" s="446">
        <v>0</v>
      </c>
      <c r="G71" s="446">
        <v>0</v>
      </c>
    </row>
    <row r="72" spans="2:7" ht="15.75" thickBot="1" x14ac:dyDescent="0.3">
      <c r="B72" s="815"/>
      <c r="C72" s="385" t="s">
        <v>1472</v>
      </c>
      <c r="D72" s="816">
        <v>0</v>
      </c>
      <c r="E72" s="453">
        <v>23302290</v>
      </c>
      <c r="F72" s="454">
        <f>SUM(F68:F71)</f>
        <v>18446000</v>
      </c>
      <c r="G72" s="454">
        <f>SUM(G68:G71)</f>
        <v>18446000</v>
      </c>
    </row>
    <row r="73" spans="2:7" ht="15" hidden="1" x14ac:dyDescent="0.25">
      <c r="B73" s="818">
        <v>31100200</v>
      </c>
      <c r="C73" s="374" t="s">
        <v>108</v>
      </c>
      <c r="D73" s="819"/>
      <c r="E73" s="441"/>
      <c r="F73" s="442"/>
      <c r="G73" s="442"/>
    </row>
    <row r="74" spans="2:7" hidden="1" x14ac:dyDescent="0.2">
      <c r="B74" s="811">
        <v>31100201</v>
      </c>
      <c r="C74" s="378" t="s">
        <v>1473</v>
      </c>
      <c r="D74" s="812" t="s">
        <v>1623</v>
      </c>
      <c r="E74" s="445"/>
      <c r="F74" s="446">
        <v>0</v>
      </c>
      <c r="G74" s="446"/>
    </row>
    <row r="75" spans="2:7" hidden="1" x14ac:dyDescent="0.2">
      <c r="B75" s="811">
        <v>31100202</v>
      </c>
      <c r="C75" s="378" t="s">
        <v>1474</v>
      </c>
      <c r="D75" s="812" t="s">
        <v>1624</v>
      </c>
      <c r="E75" s="445"/>
      <c r="F75" s="446">
        <v>0</v>
      </c>
      <c r="G75" s="446"/>
    </row>
    <row r="76" spans="2:7" ht="15" hidden="1" customHeight="1" x14ac:dyDescent="0.2">
      <c r="B76" s="811">
        <v>31100203</v>
      </c>
      <c r="C76" s="378" t="s">
        <v>1475</v>
      </c>
      <c r="D76" s="812" t="s">
        <v>1625</v>
      </c>
      <c r="E76" s="445"/>
      <c r="F76" s="446">
        <v>0</v>
      </c>
      <c r="G76" s="446"/>
    </row>
    <row r="77" spans="2:7" ht="15.75" hidden="1" thickBot="1" x14ac:dyDescent="0.3">
      <c r="B77" s="815"/>
      <c r="C77" s="385" t="s">
        <v>1476</v>
      </c>
      <c r="D77" s="816">
        <v>0</v>
      </c>
      <c r="E77" s="453">
        <v>0</v>
      </c>
      <c r="F77" s="454">
        <v>0</v>
      </c>
      <c r="G77" s="454"/>
    </row>
    <row r="78" spans="2:7" ht="15" x14ac:dyDescent="0.25">
      <c r="B78" s="818">
        <v>32010100</v>
      </c>
      <c r="C78" s="374" t="s">
        <v>110</v>
      </c>
      <c r="D78" s="819"/>
      <c r="E78" s="441"/>
      <c r="F78" s="442"/>
      <c r="G78" s="442"/>
    </row>
    <row r="79" spans="2:7" x14ac:dyDescent="0.2">
      <c r="B79" s="811">
        <v>32010101</v>
      </c>
      <c r="C79" s="378" t="s">
        <v>1477</v>
      </c>
      <c r="D79" s="812" t="s">
        <v>1626</v>
      </c>
      <c r="E79" s="445"/>
      <c r="F79" s="446">
        <v>25000000</v>
      </c>
      <c r="G79" s="446"/>
    </row>
    <row r="80" spans="2:7" hidden="1" x14ac:dyDescent="0.2">
      <c r="B80" s="811">
        <v>32010102</v>
      </c>
      <c r="C80" s="378" t="s">
        <v>1478</v>
      </c>
      <c r="D80" s="812" t="s">
        <v>1627</v>
      </c>
      <c r="E80" s="445"/>
      <c r="F80" s="446">
        <v>0</v>
      </c>
      <c r="G80" s="446"/>
    </row>
    <row r="81" spans="2:7" hidden="1" x14ac:dyDescent="0.2">
      <c r="B81" s="811">
        <v>32010103</v>
      </c>
      <c r="C81" s="378" t="s">
        <v>1479</v>
      </c>
      <c r="D81" s="812" t="s">
        <v>1628</v>
      </c>
      <c r="E81" s="445"/>
      <c r="F81" s="446">
        <v>0</v>
      </c>
      <c r="G81" s="446"/>
    </row>
    <row r="82" spans="2:7" ht="15" thickBot="1" x14ac:dyDescent="0.25">
      <c r="B82" s="811">
        <v>32010104</v>
      </c>
      <c r="C82" s="378" t="s">
        <v>1480</v>
      </c>
      <c r="D82" s="812" t="s">
        <v>1629</v>
      </c>
      <c r="E82" s="445">
        <v>13320920</v>
      </c>
      <c r="F82" s="446">
        <v>500000000</v>
      </c>
      <c r="G82" s="446"/>
    </row>
    <row r="83" spans="2:7" ht="15.75" thickBot="1" x14ac:dyDescent="0.3">
      <c r="B83" s="815"/>
      <c r="C83" s="385" t="s">
        <v>1481</v>
      </c>
      <c r="D83" s="816">
        <v>0</v>
      </c>
      <c r="E83" s="454">
        <f>SUM(E79:E82)</f>
        <v>13320920</v>
      </c>
      <c r="F83" s="454">
        <f>SUM(F79:F82)</f>
        <v>525000000</v>
      </c>
      <c r="G83" s="454">
        <f>SUM(G79:G82)</f>
        <v>0</v>
      </c>
    </row>
    <row r="84" spans="2:7" ht="15" x14ac:dyDescent="0.25">
      <c r="B84" s="818">
        <v>32010200</v>
      </c>
      <c r="C84" s="374" t="s">
        <v>112</v>
      </c>
      <c r="D84" s="819"/>
      <c r="E84" s="441"/>
      <c r="F84" s="442"/>
      <c r="G84" s="442"/>
    </row>
    <row r="85" spans="2:7" hidden="1" x14ac:dyDescent="0.2">
      <c r="B85" s="811">
        <v>32010201</v>
      </c>
      <c r="C85" s="378" t="s">
        <v>1482</v>
      </c>
      <c r="D85" s="812" t="s">
        <v>1630</v>
      </c>
      <c r="E85" s="445"/>
      <c r="F85" s="446">
        <v>0</v>
      </c>
      <c r="G85" s="446"/>
    </row>
    <row r="86" spans="2:7" ht="15" thickBot="1" x14ac:dyDescent="0.25">
      <c r="B86" s="811">
        <v>32010202</v>
      </c>
      <c r="C86" s="378" t="s">
        <v>1483</v>
      </c>
      <c r="D86" s="812" t="s">
        <v>1631</v>
      </c>
      <c r="E86" s="445">
        <v>33302290</v>
      </c>
      <c r="F86" s="446">
        <v>0</v>
      </c>
      <c r="G86" s="446"/>
    </row>
    <row r="87" spans="2:7" ht="15" hidden="1" thickBot="1" x14ac:dyDescent="0.25">
      <c r="B87" s="811">
        <v>32010203</v>
      </c>
      <c r="C87" s="378" t="s">
        <v>1484</v>
      </c>
      <c r="D87" s="812" t="s">
        <v>1632</v>
      </c>
      <c r="E87" s="445"/>
      <c r="F87" s="446">
        <v>0</v>
      </c>
      <c r="G87" s="446"/>
    </row>
    <row r="88" spans="2:7" ht="15" hidden="1" thickBot="1" x14ac:dyDescent="0.25">
      <c r="B88" s="811">
        <v>32010204</v>
      </c>
      <c r="C88" s="378" t="s">
        <v>1485</v>
      </c>
      <c r="D88" s="812" t="s">
        <v>1633</v>
      </c>
      <c r="E88" s="445"/>
      <c r="F88" s="446">
        <v>0</v>
      </c>
      <c r="G88" s="446"/>
    </row>
    <row r="89" spans="2:7" ht="15" hidden="1" thickBot="1" x14ac:dyDescent="0.25">
      <c r="B89" s="811">
        <v>32010205</v>
      </c>
      <c r="C89" s="378" t="s">
        <v>1486</v>
      </c>
      <c r="D89" s="812" t="s">
        <v>1634</v>
      </c>
      <c r="E89" s="445"/>
      <c r="F89" s="446">
        <v>0</v>
      </c>
      <c r="G89" s="446"/>
    </row>
    <row r="90" spans="2:7" ht="15" hidden="1" thickBot="1" x14ac:dyDescent="0.25">
      <c r="B90" s="811">
        <v>32010206</v>
      </c>
      <c r="C90" s="378" t="s">
        <v>1487</v>
      </c>
      <c r="D90" s="812" t="s">
        <v>1635</v>
      </c>
      <c r="E90" s="445"/>
      <c r="F90" s="446">
        <v>0</v>
      </c>
      <c r="G90" s="446"/>
    </row>
    <row r="91" spans="2:7" ht="14.25" hidden="1" customHeight="1" thickBot="1" x14ac:dyDescent="0.25">
      <c r="B91" s="811">
        <v>32010207</v>
      </c>
      <c r="C91" s="378" t="s">
        <v>1488</v>
      </c>
      <c r="D91" s="812" t="s">
        <v>1636</v>
      </c>
      <c r="E91" s="445"/>
      <c r="F91" s="446">
        <v>0</v>
      </c>
      <c r="G91" s="446"/>
    </row>
    <row r="92" spans="2:7" ht="14.25" hidden="1" customHeight="1" thickBot="1" x14ac:dyDescent="0.25">
      <c r="B92" s="811">
        <v>32010208</v>
      </c>
      <c r="C92" s="378" t="s">
        <v>1489</v>
      </c>
      <c r="D92" s="812" t="s">
        <v>1637</v>
      </c>
      <c r="E92" s="445"/>
      <c r="F92" s="446">
        <v>0</v>
      </c>
      <c r="G92" s="446"/>
    </row>
    <row r="93" spans="2:7" ht="14.25" hidden="1" customHeight="1" thickBot="1" x14ac:dyDescent="0.25">
      <c r="B93" s="811">
        <v>32010209</v>
      </c>
      <c r="C93" s="378" t="s">
        <v>1490</v>
      </c>
      <c r="D93" s="812" t="s">
        <v>1638</v>
      </c>
      <c r="E93" s="445"/>
      <c r="F93" s="446">
        <v>0</v>
      </c>
      <c r="G93" s="446"/>
    </row>
    <row r="94" spans="2:7" ht="14.25" hidden="1" customHeight="1" thickBot="1" x14ac:dyDescent="0.25">
      <c r="B94" s="811">
        <v>32010210</v>
      </c>
      <c r="C94" s="378" t="s">
        <v>1491</v>
      </c>
      <c r="D94" s="812" t="s">
        <v>1639</v>
      </c>
      <c r="E94" s="445"/>
      <c r="F94" s="446">
        <v>0</v>
      </c>
      <c r="G94" s="446"/>
    </row>
    <row r="95" spans="2:7" ht="14.25" hidden="1" customHeight="1" thickBot="1" x14ac:dyDescent="0.25">
      <c r="B95" s="811">
        <v>32010211</v>
      </c>
      <c r="C95" s="378" t="s">
        <v>1492</v>
      </c>
      <c r="D95" s="812" t="s">
        <v>1640</v>
      </c>
      <c r="E95" s="445"/>
      <c r="F95" s="446">
        <v>0</v>
      </c>
      <c r="G95" s="446"/>
    </row>
    <row r="96" spans="2:7" ht="14.25" hidden="1" customHeight="1" thickBot="1" x14ac:dyDescent="0.25">
      <c r="B96" s="811">
        <v>32010212</v>
      </c>
      <c r="C96" s="378" t="s">
        <v>1493</v>
      </c>
      <c r="D96" s="812" t="s">
        <v>1641</v>
      </c>
      <c r="E96" s="445"/>
      <c r="F96" s="446">
        <v>0</v>
      </c>
      <c r="G96" s="446"/>
    </row>
    <row r="97" spans="2:7" ht="14.25" hidden="1" customHeight="1" thickBot="1" x14ac:dyDescent="0.25">
      <c r="B97" s="811">
        <v>32010213</v>
      </c>
      <c r="C97" s="378" t="s">
        <v>1494</v>
      </c>
      <c r="D97" s="812" t="s">
        <v>1642</v>
      </c>
      <c r="E97" s="445"/>
      <c r="F97" s="446">
        <v>0</v>
      </c>
      <c r="G97" s="446"/>
    </row>
    <row r="98" spans="2:7" ht="15" hidden="1" thickBot="1" x14ac:dyDescent="0.25">
      <c r="B98" s="811">
        <v>32010214</v>
      </c>
      <c r="C98" s="378" t="s">
        <v>1495</v>
      </c>
      <c r="D98" s="812" t="s">
        <v>1643</v>
      </c>
      <c r="E98" s="445"/>
      <c r="F98" s="446">
        <v>0</v>
      </c>
      <c r="G98" s="446"/>
    </row>
    <row r="99" spans="2:7" ht="15" hidden="1" thickBot="1" x14ac:dyDescent="0.25">
      <c r="B99" s="811">
        <v>32010215</v>
      </c>
      <c r="C99" s="378" t="s">
        <v>1496</v>
      </c>
      <c r="D99" s="812" t="s">
        <v>1644</v>
      </c>
      <c r="E99" s="445"/>
      <c r="F99" s="446">
        <v>0</v>
      </c>
      <c r="G99" s="446"/>
    </row>
    <row r="100" spans="2:7" ht="15.75" thickBot="1" x14ac:dyDescent="0.3">
      <c r="B100" s="815"/>
      <c r="C100" s="385" t="s">
        <v>1497</v>
      </c>
      <c r="D100" s="816">
        <v>0</v>
      </c>
      <c r="E100" s="453">
        <v>33302290</v>
      </c>
      <c r="F100" s="454">
        <v>0</v>
      </c>
      <c r="G100" s="454"/>
    </row>
    <row r="101" spans="2:7" ht="15" x14ac:dyDescent="0.25">
      <c r="B101" s="818">
        <v>32010300</v>
      </c>
      <c r="C101" s="374" t="s">
        <v>114</v>
      </c>
      <c r="D101" s="819"/>
      <c r="E101" s="441"/>
      <c r="F101" s="442"/>
      <c r="G101" s="442"/>
    </row>
    <row r="102" spans="2:7" hidden="1" x14ac:dyDescent="0.2">
      <c r="B102" s="811">
        <v>32010301</v>
      </c>
      <c r="C102" s="378" t="s">
        <v>1498</v>
      </c>
      <c r="D102" s="812" t="s">
        <v>1645</v>
      </c>
      <c r="E102" s="445"/>
      <c r="F102" s="446">
        <v>0</v>
      </c>
      <c r="G102" s="446"/>
    </row>
    <row r="103" spans="2:7" hidden="1" x14ac:dyDescent="0.2">
      <c r="B103" s="811">
        <v>32010302</v>
      </c>
      <c r="C103" s="378" t="s">
        <v>1499</v>
      </c>
      <c r="D103" s="812" t="s">
        <v>1646</v>
      </c>
      <c r="E103" s="445"/>
      <c r="F103" s="446">
        <v>0</v>
      </c>
      <c r="G103" s="446"/>
    </row>
    <row r="104" spans="2:7" hidden="1" x14ac:dyDescent="0.2">
      <c r="B104" s="811">
        <v>32010303</v>
      </c>
      <c r="C104" s="378" t="s">
        <v>1500</v>
      </c>
      <c r="D104" s="812" t="s">
        <v>1647</v>
      </c>
      <c r="E104" s="445"/>
      <c r="F104" s="446">
        <v>0</v>
      </c>
      <c r="G104" s="446"/>
    </row>
    <row r="105" spans="2:7" hidden="1" x14ac:dyDescent="0.2">
      <c r="B105" s="811">
        <v>32010304</v>
      </c>
      <c r="C105" s="378" t="s">
        <v>1501</v>
      </c>
      <c r="D105" s="812" t="s">
        <v>1648</v>
      </c>
      <c r="E105" s="445"/>
      <c r="F105" s="446">
        <v>0</v>
      </c>
      <c r="G105" s="446"/>
    </row>
    <row r="106" spans="2:7" ht="15" thickBot="1" x14ac:dyDescent="0.25">
      <c r="B106" s="811">
        <v>32010305</v>
      </c>
      <c r="C106" s="378" t="s">
        <v>1502</v>
      </c>
      <c r="D106" s="812" t="s">
        <v>1649</v>
      </c>
      <c r="E106" s="445">
        <v>315000</v>
      </c>
      <c r="F106" s="446">
        <v>0</v>
      </c>
      <c r="G106" s="446"/>
    </row>
    <row r="107" spans="2:7" ht="15.75" thickBot="1" x14ac:dyDescent="0.3">
      <c r="B107" s="815"/>
      <c r="C107" s="385" t="s">
        <v>1503</v>
      </c>
      <c r="D107" s="816">
        <v>0</v>
      </c>
      <c r="E107" s="453">
        <v>315000</v>
      </c>
      <c r="F107" s="454">
        <v>0</v>
      </c>
      <c r="G107" s="454"/>
    </row>
    <row r="108" spans="2:7" ht="15" hidden="1" x14ac:dyDescent="0.25">
      <c r="B108" s="818">
        <v>32010400</v>
      </c>
      <c r="C108" s="374" t="s">
        <v>116</v>
      </c>
      <c r="D108" s="819"/>
      <c r="E108" s="441"/>
      <c r="F108" s="442"/>
      <c r="G108" s="442"/>
    </row>
    <row r="109" spans="2:7" hidden="1" x14ac:dyDescent="0.2">
      <c r="B109" s="811">
        <v>32010401</v>
      </c>
      <c r="C109" s="378" t="s">
        <v>1504</v>
      </c>
      <c r="D109" s="812" t="s">
        <v>1650</v>
      </c>
      <c r="E109" s="445"/>
      <c r="F109" s="446">
        <v>0</v>
      </c>
      <c r="G109" s="446"/>
    </row>
    <row r="110" spans="2:7" hidden="1" x14ac:dyDescent="0.2">
      <c r="B110" s="811">
        <v>32010402</v>
      </c>
      <c r="C110" s="378" t="s">
        <v>1505</v>
      </c>
      <c r="D110" s="812" t="s">
        <v>1651</v>
      </c>
      <c r="E110" s="445"/>
      <c r="F110" s="446">
        <v>0</v>
      </c>
      <c r="G110" s="446"/>
    </row>
    <row r="111" spans="2:7" hidden="1" x14ac:dyDescent="0.2">
      <c r="B111" s="811">
        <v>32010403</v>
      </c>
      <c r="C111" s="378" t="s">
        <v>1506</v>
      </c>
      <c r="D111" s="812" t="s">
        <v>1652</v>
      </c>
      <c r="E111" s="445"/>
      <c r="F111" s="446">
        <v>0</v>
      </c>
      <c r="G111" s="446"/>
    </row>
    <row r="112" spans="2:7" hidden="1" x14ac:dyDescent="0.2">
      <c r="B112" s="811">
        <v>32010404</v>
      </c>
      <c r="C112" s="378" t="s">
        <v>1507</v>
      </c>
      <c r="D112" s="812" t="s">
        <v>1653</v>
      </c>
      <c r="E112" s="445"/>
      <c r="F112" s="446">
        <v>0</v>
      </c>
      <c r="G112" s="446"/>
    </row>
    <row r="113" spans="2:7" hidden="1" x14ac:dyDescent="0.2">
      <c r="B113" s="811">
        <v>32010405</v>
      </c>
      <c r="C113" s="378" t="s">
        <v>1508</v>
      </c>
      <c r="D113" s="812" t="s">
        <v>1654</v>
      </c>
      <c r="E113" s="445"/>
      <c r="F113" s="446">
        <v>0</v>
      </c>
      <c r="G113" s="446"/>
    </row>
    <row r="114" spans="2:7" hidden="1" x14ac:dyDescent="0.2">
      <c r="B114" s="811">
        <v>32010406</v>
      </c>
      <c r="C114" s="378" t="s">
        <v>1509</v>
      </c>
      <c r="D114" s="812" t="s">
        <v>1655</v>
      </c>
      <c r="E114" s="445"/>
      <c r="F114" s="446">
        <v>0</v>
      </c>
      <c r="G114" s="446"/>
    </row>
    <row r="115" spans="2:7" hidden="1" x14ac:dyDescent="0.2">
      <c r="B115" s="811">
        <v>32010407</v>
      </c>
      <c r="C115" s="378" t="s">
        <v>1510</v>
      </c>
      <c r="D115" s="812" t="s">
        <v>1656</v>
      </c>
      <c r="E115" s="445"/>
      <c r="F115" s="446">
        <v>0</v>
      </c>
      <c r="G115" s="446"/>
    </row>
    <row r="116" spans="2:7" ht="15" hidden="1" customHeight="1" x14ac:dyDescent="0.2">
      <c r="B116" s="811">
        <v>32010408</v>
      </c>
      <c r="C116" s="378" t="s">
        <v>1511</v>
      </c>
      <c r="D116" s="812" t="s">
        <v>1657</v>
      </c>
      <c r="E116" s="445"/>
      <c r="F116" s="446">
        <v>0</v>
      </c>
      <c r="G116" s="446"/>
    </row>
    <row r="117" spans="2:7" ht="15.75" hidden="1" thickBot="1" x14ac:dyDescent="0.3">
      <c r="B117" s="815"/>
      <c r="C117" s="385" t="s">
        <v>1512</v>
      </c>
      <c r="D117" s="816">
        <v>0</v>
      </c>
      <c r="E117" s="453">
        <v>0</v>
      </c>
      <c r="F117" s="454">
        <v>0</v>
      </c>
      <c r="G117" s="454"/>
    </row>
    <row r="118" spans="2:7" ht="15" x14ac:dyDescent="0.25">
      <c r="B118" s="818">
        <v>32010500</v>
      </c>
      <c r="C118" s="374" t="s">
        <v>118</v>
      </c>
      <c r="D118" s="819"/>
      <c r="E118" s="441"/>
      <c r="F118" s="442"/>
      <c r="G118" s="442"/>
    </row>
    <row r="119" spans="2:7" x14ac:dyDescent="0.2">
      <c r="B119" s="811">
        <v>32010501</v>
      </c>
      <c r="C119" s="378" t="s">
        <v>1513</v>
      </c>
      <c r="D119" s="812" t="s">
        <v>1658</v>
      </c>
      <c r="E119" s="445">
        <v>3330240</v>
      </c>
      <c r="F119" s="446">
        <v>15235200</v>
      </c>
      <c r="G119" s="446">
        <v>15235200</v>
      </c>
    </row>
    <row r="120" spans="2:7" hidden="1" x14ac:dyDescent="0.2">
      <c r="B120" s="811">
        <v>32010502</v>
      </c>
      <c r="C120" s="378" t="s">
        <v>1514</v>
      </c>
      <c r="D120" s="812" t="s">
        <v>1659</v>
      </c>
      <c r="E120" s="445"/>
      <c r="F120" s="446">
        <v>0</v>
      </c>
      <c r="G120" s="446"/>
    </row>
    <row r="121" spans="2:7" hidden="1" x14ac:dyDescent="0.2">
      <c r="B121" s="811">
        <v>32010503</v>
      </c>
      <c r="C121" s="378" t="s">
        <v>1515</v>
      </c>
      <c r="D121" s="812" t="s">
        <v>1660</v>
      </c>
      <c r="E121" s="445"/>
      <c r="F121" s="446">
        <v>0</v>
      </c>
      <c r="G121" s="446"/>
    </row>
    <row r="122" spans="2:7" hidden="1" x14ac:dyDescent="0.2">
      <c r="B122" s="811">
        <v>32010504</v>
      </c>
      <c r="C122" s="378" t="s">
        <v>1516</v>
      </c>
      <c r="D122" s="812" t="s">
        <v>1661</v>
      </c>
      <c r="E122" s="445"/>
      <c r="F122" s="446">
        <v>0</v>
      </c>
      <c r="G122" s="446"/>
    </row>
    <row r="123" spans="2:7" hidden="1" x14ac:dyDescent="0.2">
      <c r="B123" s="811">
        <v>32010505</v>
      </c>
      <c r="C123" s="378" t="s">
        <v>1517</v>
      </c>
      <c r="D123" s="812" t="s">
        <v>1662</v>
      </c>
      <c r="E123" s="445"/>
      <c r="F123" s="446">
        <v>0</v>
      </c>
      <c r="G123" s="446"/>
    </row>
    <row r="124" spans="2:7" hidden="1" x14ac:dyDescent="0.2">
      <c r="B124" s="811">
        <v>32010506</v>
      </c>
      <c r="C124" s="378" t="s">
        <v>1518</v>
      </c>
      <c r="D124" s="812" t="s">
        <v>1663</v>
      </c>
      <c r="E124" s="445"/>
      <c r="F124" s="446">
        <v>0</v>
      </c>
      <c r="G124" s="446"/>
    </row>
    <row r="125" spans="2:7" hidden="1" x14ac:dyDescent="0.2">
      <c r="B125" s="811">
        <v>32010507</v>
      </c>
      <c r="C125" s="378" t="s">
        <v>1519</v>
      </c>
      <c r="D125" s="812" t="s">
        <v>1664</v>
      </c>
      <c r="E125" s="445"/>
      <c r="F125" s="446">
        <v>0</v>
      </c>
      <c r="G125" s="446"/>
    </row>
    <row r="126" spans="2:7" ht="15" thickBot="1" x14ac:dyDescent="0.25">
      <c r="B126" s="811">
        <v>32010508</v>
      </c>
      <c r="C126" s="378" t="s">
        <v>1520</v>
      </c>
      <c r="D126" s="812" t="s">
        <v>1665</v>
      </c>
      <c r="E126" s="445">
        <v>300000</v>
      </c>
      <c r="F126" s="446">
        <v>0</v>
      </c>
      <c r="G126" s="446"/>
    </row>
    <row r="127" spans="2:7" ht="15" hidden="1" thickBot="1" x14ac:dyDescent="0.25">
      <c r="B127" s="811">
        <v>32010509</v>
      </c>
      <c r="C127" s="378" t="s">
        <v>1521</v>
      </c>
      <c r="D127" s="812" t="s">
        <v>1666</v>
      </c>
      <c r="E127" s="445"/>
      <c r="F127" s="446">
        <v>0</v>
      </c>
      <c r="G127" s="446"/>
    </row>
    <row r="128" spans="2:7" ht="15.75" thickBot="1" x14ac:dyDescent="0.3">
      <c r="B128" s="815"/>
      <c r="C128" s="385" t="s">
        <v>1522</v>
      </c>
      <c r="D128" s="816">
        <v>0</v>
      </c>
      <c r="E128" s="453">
        <v>3630240</v>
      </c>
      <c r="F128" s="454">
        <v>15235200</v>
      </c>
      <c r="G128" s="454">
        <f>SUM(G119:G126)</f>
        <v>15235200</v>
      </c>
    </row>
    <row r="129" spans="2:7" ht="15" x14ac:dyDescent="0.25">
      <c r="B129" s="818">
        <v>32010600</v>
      </c>
      <c r="C129" s="374" t="s">
        <v>120</v>
      </c>
      <c r="D129" s="819"/>
      <c r="E129" s="441"/>
      <c r="F129" s="442"/>
      <c r="G129" s="442"/>
    </row>
    <row r="130" spans="2:7" hidden="1" x14ac:dyDescent="0.2">
      <c r="B130" s="811">
        <v>32010601</v>
      </c>
      <c r="C130" s="378" t="s">
        <v>1523</v>
      </c>
      <c r="D130" s="812" t="s">
        <v>1667</v>
      </c>
      <c r="E130" s="445"/>
      <c r="F130" s="446">
        <v>0</v>
      </c>
      <c r="G130" s="446"/>
    </row>
    <row r="131" spans="2:7" hidden="1" x14ac:dyDescent="0.2">
      <c r="B131" s="811">
        <v>32010602</v>
      </c>
      <c r="C131" s="378" t="s">
        <v>1524</v>
      </c>
      <c r="D131" s="812" t="s">
        <v>1668</v>
      </c>
      <c r="E131" s="445"/>
      <c r="F131" s="446">
        <v>0</v>
      </c>
      <c r="G131" s="446"/>
    </row>
    <row r="132" spans="2:7" ht="15" thickBot="1" x14ac:dyDescent="0.25">
      <c r="B132" s="811">
        <v>32010603</v>
      </c>
      <c r="C132" s="378" t="s">
        <v>1525</v>
      </c>
      <c r="D132" s="812" t="s">
        <v>1669</v>
      </c>
      <c r="E132" s="445">
        <v>2380000</v>
      </c>
      <c r="F132" s="446">
        <v>0</v>
      </c>
      <c r="G132" s="446"/>
    </row>
    <row r="133" spans="2:7" ht="14.25" hidden="1" customHeight="1" thickBot="1" x14ac:dyDescent="0.25">
      <c r="B133" s="811">
        <v>32010604</v>
      </c>
      <c r="C133" s="378" t="s">
        <v>1526</v>
      </c>
      <c r="D133" s="812" t="s">
        <v>1670</v>
      </c>
      <c r="E133" s="445"/>
      <c r="F133" s="446">
        <v>0</v>
      </c>
      <c r="G133" s="446"/>
    </row>
    <row r="134" spans="2:7" ht="14.25" hidden="1" customHeight="1" thickBot="1" x14ac:dyDescent="0.25">
      <c r="B134" s="811">
        <v>32010605</v>
      </c>
      <c r="C134" s="378" t="s">
        <v>1527</v>
      </c>
      <c r="D134" s="812" t="s">
        <v>1671</v>
      </c>
      <c r="E134" s="445"/>
      <c r="F134" s="446">
        <v>0</v>
      </c>
      <c r="G134" s="446"/>
    </row>
    <row r="135" spans="2:7" ht="14.25" hidden="1" customHeight="1" thickBot="1" x14ac:dyDescent="0.25">
      <c r="B135" s="811">
        <v>32010606</v>
      </c>
      <c r="C135" s="378" t="s">
        <v>1528</v>
      </c>
      <c r="D135" s="812" t="s">
        <v>1672</v>
      </c>
      <c r="E135" s="445"/>
      <c r="F135" s="446">
        <v>0</v>
      </c>
      <c r="G135" s="446"/>
    </row>
    <row r="136" spans="2:7" ht="14.25" hidden="1" customHeight="1" thickBot="1" x14ac:dyDescent="0.25">
      <c r="B136" s="811">
        <v>32010607</v>
      </c>
      <c r="C136" s="378" t="s">
        <v>1529</v>
      </c>
      <c r="D136" s="812" t="s">
        <v>1673</v>
      </c>
      <c r="E136" s="445"/>
      <c r="F136" s="446">
        <v>0</v>
      </c>
      <c r="G136" s="446"/>
    </row>
    <row r="137" spans="2:7" ht="14.25" hidden="1" customHeight="1" thickBot="1" x14ac:dyDescent="0.25">
      <c r="B137" s="811">
        <v>32010608</v>
      </c>
      <c r="C137" s="378" t="s">
        <v>1530</v>
      </c>
      <c r="D137" s="812" t="s">
        <v>1674</v>
      </c>
      <c r="E137" s="445"/>
      <c r="F137" s="446">
        <v>0</v>
      </c>
      <c r="G137" s="446"/>
    </row>
    <row r="138" spans="2:7" ht="14.25" hidden="1" customHeight="1" thickBot="1" x14ac:dyDescent="0.25">
      <c r="B138" s="811">
        <v>32010609</v>
      </c>
      <c r="C138" s="378" t="s">
        <v>1531</v>
      </c>
      <c r="D138" s="812" t="s">
        <v>1675</v>
      </c>
      <c r="E138" s="445"/>
      <c r="F138" s="446">
        <v>0</v>
      </c>
      <c r="G138" s="446"/>
    </row>
    <row r="139" spans="2:7" ht="15" hidden="1" thickBot="1" x14ac:dyDescent="0.25">
      <c r="B139" s="811">
        <v>32010610</v>
      </c>
      <c r="C139" s="378" t="s">
        <v>1532</v>
      </c>
      <c r="D139" s="812" t="s">
        <v>1676</v>
      </c>
      <c r="E139" s="445"/>
      <c r="F139" s="446">
        <v>0</v>
      </c>
      <c r="G139" s="446"/>
    </row>
    <row r="140" spans="2:7" ht="15.75" thickBot="1" x14ac:dyDescent="0.3">
      <c r="B140" s="815"/>
      <c r="C140" s="385" t="s">
        <v>1533</v>
      </c>
      <c r="D140" s="816">
        <v>0</v>
      </c>
      <c r="E140" s="453">
        <v>2380000</v>
      </c>
      <c r="F140" s="454">
        <v>0</v>
      </c>
      <c r="G140" s="454"/>
    </row>
    <row r="141" spans="2:7" ht="15" hidden="1" x14ac:dyDescent="0.25">
      <c r="B141" s="818">
        <v>32010700</v>
      </c>
      <c r="C141" s="374" t="s">
        <v>122</v>
      </c>
      <c r="D141" s="819"/>
      <c r="E141" s="441"/>
      <c r="F141" s="442"/>
      <c r="G141" s="442"/>
    </row>
    <row r="142" spans="2:7" ht="15" hidden="1" customHeight="1" x14ac:dyDescent="0.2">
      <c r="B142" s="811">
        <v>32010701</v>
      </c>
      <c r="C142" s="378" t="s">
        <v>1534</v>
      </c>
      <c r="D142" s="812" t="s">
        <v>1677</v>
      </c>
      <c r="E142" s="445"/>
      <c r="F142" s="446">
        <v>0</v>
      </c>
      <c r="G142" s="446"/>
    </row>
    <row r="143" spans="2:7" ht="15.75" hidden="1" thickBot="1" x14ac:dyDescent="0.3">
      <c r="B143" s="815"/>
      <c r="C143" s="385" t="s">
        <v>1535</v>
      </c>
      <c r="D143" s="816">
        <v>0</v>
      </c>
      <c r="E143" s="453">
        <v>0</v>
      </c>
      <c r="F143" s="454">
        <v>0</v>
      </c>
      <c r="G143" s="454"/>
    </row>
    <row r="144" spans="2:7" ht="15" hidden="1" x14ac:dyDescent="0.25">
      <c r="B144" s="818">
        <v>32010800</v>
      </c>
      <c r="C144" s="374" t="s">
        <v>124</v>
      </c>
      <c r="D144" s="819"/>
      <c r="E144" s="441"/>
      <c r="F144" s="442"/>
      <c r="G144" s="442"/>
    </row>
    <row r="145" spans="2:7" ht="15" hidden="1" customHeight="1" x14ac:dyDescent="0.2">
      <c r="B145" s="811">
        <v>32010801</v>
      </c>
      <c r="C145" s="378" t="s">
        <v>1536</v>
      </c>
      <c r="D145" s="812" t="s">
        <v>1678</v>
      </c>
      <c r="E145" s="445"/>
      <c r="F145" s="446">
        <v>0</v>
      </c>
      <c r="G145" s="446"/>
    </row>
    <row r="146" spans="2:7" ht="15.75" hidden="1" thickBot="1" x14ac:dyDescent="0.3">
      <c r="B146" s="815"/>
      <c r="C146" s="385" t="s">
        <v>1537</v>
      </c>
      <c r="D146" s="816">
        <v>0</v>
      </c>
      <c r="E146" s="453">
        <v>0</v>
      </c>
      <c r="F146" s="454">
        <v>0</v>
      </c>
      <c r="G146" s="454"/>
    </row>
    <row r="147" spans="2:7" ht="15" hidden="1" x14ac:dyDescent="0.25">
      <c r="B147" s="818">
        <v>32010900</v>
      </c>
      <c r="C147" s="374" t="s">
        <v>126</v>
      </c>
      <c r="D147" s="819"/>
      <c r="E147" s="441"/>
      <c r="F147" s="442"/>
      <c r="G147" s="442"/>
    </row>
    <row r="148" spans="2:7" hidden="1" x14ac:dyDescent="0.2">
      <c r="B148" s="811">
        <v>32010901</v>
      </c>
      <c r="C148" s="378" t="s">
        <v>1538</v>
      </c>
      <c r="D148" s="812" t="s">
        <v>1679</v>
      </c>
      <c r="E148" s="445"/>
      <c r="F148" s="446">
        <v>0</v>
      </c>
      <c r="G148" s="446"/>
    </row>
    <row r="149" spans="2:7" hidden="1" x14ac:dyDescent="0.2">
      <c r="B149" s="811">
        <v>32010902</v>
      </c>
      <c r="C149" s="378" t="s">
        <v>1539</v>
      </c>
      <c r="D149" s="812" t="s">
        <v>1680</v>
      </c>
      <c r="E149" s="445"/>
      <c r="F149" s="446">
        <v>0</v>
      </c>
      <c r="G149" s="446"/>
    </row>
    <row r="150" spans="2:7" hidden="1" x14ac:dyDescent="0.2">
      <c r="B150" s="811">
        <v>32010903</v>
      </c>
      <c r="C150" s="378" t="s">
        <v>1540</v>
      </c>
      <c r="D150" s="812" t="s">
        <v>1681</v>
      </c>
      <c r="E150" s="445"/>
      <c r="F150" s="446">
        <v>0</v>
      </c>
      <c r="G150" s="446"/>
    </row>
    <row r="151" spans="2:7" ht="15" hidden="1" customHeight="1" x14ac:dyDescent="0.2">
      <c r="B151" s="811">
        <v>32010904</v>
      </c>
      <c r="C151" s="378" t="s">
        <v>1541</v>
      </c>
      <c r="D151" s="812" t="s">
        <v>1682</v>
      </c>
      <c r="E151" s="445"/>
      <c r="F151" s="446">
        <v>0</v>
      </c>
      <c r="G151" s="446"/>
    </row>
    <row r="152" spans="2:7" ht="15.75" hidden="1" thickBot="1" x14ac:dyDescent="0.3">
      <c r="B152" s="815"/>
      <c r="C152" s="385" t="s">
        <v>1542</v>
      </c>
      <c r="D152" s="816">
        <v>0</v>
      </c>
      <c r="E152" s="453">
        <v>0</v>
      </c>
      <c r="F152" s="454">
        <v>0</v>
      </c>
      <c r="G152" s="454"/>
    </row>
    <row r="153" spans="2:7" ht="15" hidden="1" x14ac:dyDescent="0.25">
      <c r="B153" s="818">
        <v>32011000</v>
      </c>
      <c r="C153" s="374" t="s">
        <v>128</v>
      </c>
      <c r="D153" s="819"/>
      <c r="E153" s="441"/>
      <c r="F153" s="442"/>
      <c r="G153" s="442"/>
    </row>
    <row r="154" spans="2:7" ht="15" hidden="1" customHeight="1" x14ac:dyDescent="0.2">
      <c r="B154" s="811">
        <v>32011001</v>
      </c>
      <c r="C154" s="378" t="s">
        <v>128</v>
      </c>
      <c r="D154" s="812" t="s">
        <v>1683</v>
      </c>
      <c r="E154" s="445"/>
      <c r="F154" s="446">
        <v>0</v>
      </c>
      <c r="G154" s="446"/>
    </row>
    <row r="155" spans="2:7" ht="15.75" hidden="1" thickBot="1" x14ac:dyDescent="0.3">
      <c r="B155" s="815"/>
      <c r="C155" s="385" t="s">
        <v>1543</v>
      </c>
      <c r="D155" s="816">
        <v>0</v>
      </c>
      <c r="E155" s="453">
        <v>0</v>
      </c>
      <c r="F155" s="454">
        <v>0</v>
      </c>
      <c r="G155" s="454"/>
    </row>
    <row r="156" spans="2:7" ht="15" hidden="1" x14ac:dyDescent="0.25">
      <c r="B156" s="818">
        <v>32020100</v>
      </c>
      <c r="C156" s="374" t="s">
        <v>130</v>
      </c>
      <c r="D156" s="819"/>
      <c r="E156" s="441"/>
      <c r="F156" s="442"/>
      <c r="G156" s="442"/>
    </row>
    <row r="157" spans="2:7" hidden="1" x14ac:dyDescent="0.2">
      <c r="B157" s="811">
        <v>32020101</v>
      </c>
      <c r="C157" s="378" t="s">
        <v>1544</v>
      </c>
      <c r="D157" s="812" t="s">
        <v>1684</v>
      </c>
      <c r="E157" s="445"/>
      <c r="F157" s="446">
        <v>0</v>
      </c>
      <c r="G157" s="446"/>
    </row>
    <row r="158" spans="2:7" hidden="1" x14ac:dyDescent="0.2">
      <c r="B158" s="811">
        <v>32020102</v>
      </c>
      <c r="C158" s="378" t="s">
        <v>1545</v>
      </c>
      <c r="D158" s="812" t="s">
        <v>1685</v>
      </c>
      <c r="E158" s="445"/>
      <c r="F158" s="446">
        <v>0</v>
      </c>
      <c r="G158" s="446"/>
    </row>
    <row r="159" spans="2:7" hidden="1" x14ac:dyDescent="0.2">
      <c r="B159" s="811">
        <v>32020103</v>
      </c>
      <c r="C159" s="378" t="s">
        <v>1479</v>
      </c>
      <c r="D159" s="812" t="s">
        <v>1686</v>
      </c>
      <c r="E159" s="445"/>
      <c r="F159" s="446">
        <v>0</v>
      </c>
      <c r="G159" s="446"/>
    </row>
    <row r="160" spans="2:7" ht="15" hidden="1" customHeight="1" x14ac:dyDescent="0.2">
      <c r="B160" s="811">
        <v>32020104</v>
      </c>
      <c r="C160" s="378" t="s">
        <v>1480</v>
      </c>
      <c r="D160" s="812" t="s">
        <v>1687</v>
      </c>
      <c r="E160" s="445"/>
      <c r="F160" s="446">
        <v>0</v>
      </c>
      <c r="G160" s="446"/>
    </row>
    <row r="161" spans="2:7" ht="15.75" hidden="1" thickBot="1" x14ac:dyDescent="0.3">
      <c r="B161" s="815"/>
      <c r="C161" s="385" t="s">
        <v>1546</v>
      </c>
      <c r="D161" s="816">
        <v>0</v>
      </c>
      <c r="E161" s="453">
        <v>0</v>
      </c>
      <c r="F161" s="454">
        <v>0</v>
      </c>
      <c r="G161" s="454"/>
    </row>
    <row r="162" spans="2:7" ht="15" x14ac:dyDescent="0.25">
      <c r="B162" s="818">
        <v>32030100</v>
      </c>
      <c r="C162" s="374" t="s">
        <v>132</v>
      </c>
      <c r="D162" s="819"/>
      <c r="E162" s="441"/>
      <c r="F162" s="442"/>
      <c r="G162" s="442"/>
    </row>
    <row r="163" spans="2:7" hidden="1" x14ac:dyDescent="0.2">
      <c r="B163" s="811">
        <v>32030101</v>
      </c>
      <c r="C163" s="378" t="s">
        <v>1547</v>
      </c>
      <c r="D163" s="812" t="s">
        <v>1688</v>
      </c>
      <c r="E163" s="445"/>
      <c r="F163" s="446">
        <v>0</v>
      </c>
      <c r="G163" s="446"/>
    </row>
    <row r="164" spans="2:7" hidden="1" x14ac:dyDescent="0.2">
      <c r="B164" s="811">
        <v>32030102</v>
      </c>
      <c r="C164" s="378" t="s">
        <v>1548</v>
      </c>
      <c r="D164" s="812" t="s">
        <v>1689</v>
      </c>
      <c r="E164" s="445"/>
      <c r="F164" s="446">
        <v>0</v>
      </c>
      <c r="G164" s="446"/>
    </row>
    <row r="165" spans="2:7" hidden="1" x14ac:dyDescent="0.2">
      <c r="B165" s="811">
        <v>32030103</v>
      </c>
      <c r="C165" s="378" t="s">
        <v>1549</v>
      </c>
      <c r="D165" s="812" t="s">
        <v>1690</v>
      </c>
      <c r="E165" s="445"/>
      <c r="F165" s="446">
        <v>0</v>
      </c>
      <c r="G165" s="446"/>
    </row>
    <row r="166" spans="2:7" hidden="1" x14ac:dyDescent="0.2">
      <c r="B166" s="811">
        <v>32030104</v>
      </c>
      <c r="C166" s="378" t="s">
        <v>1550</v>
      </c>
      <c r="D166" s="812" t="s">
        <v>1691</v>
      </c>
      <c r="E166" s="445"/>
      <c r="F166" s="446">
        <v>0</v>
      </c>
      <c r="G166" s="446"/>
    </row>
    <row r="167" spans="2:7" hidden="1" x14ac:dyDescent="0.2">
      <c r="B167" s="811">
        <v>32030105</v>
      </c>
      <c r="C167" s="378" t="s">
        <v>1551</v>
      </c>
      <c r="D167" s="812" t="s">
        <v>1692</v>
      </c>
      <c r="E167" s="445"/>
      <c r="F167" s="446">
        <v>0</v>
      </c>
      <c r="G167" s="446"/>
    </row>
    <row r="168" spans="2:7" ht="15" thickBot="1" x14ac:dyDescent="0.25">
      <c r="B168" s="811">
        <v>32030109</v>
      </c>
      <c r="C168" s="378" t="s">
        <v>1552</v>
      </c>
      <c r="D168" s="812" t="s">
        <v>1693</v>
      </c>
      <c r="E168" s="445">
        <v>202462750</v>
      </c>
      <c r="F168" s="446">
        <f>495988160-18446000</f>
        <v>477542160</v>
      </c>
      <c r="G168" s="446">
        <v>400000000</v>
      </c>
    </row>
    <row r="169" spans="2:7" ht="15" hidden="1" thickBot="1" x14ac:dyDescent="0.25">
      <c r="B169" s="813">
        <v>32030110</v>
      </c>
      <c r="C169" s="383" t="s">
        <v>1553</v>
      </c>
      <c r="D169" s="812" t="s">
        <v>1694</v>
      </c>
      <c r="E169" s="445"/>
      <c r="F169" s="446">
        <v>0</v>
      </c>
      <c r="G169" s="446"/>
    </row>
    <row r="170" spans="2:7" ht="15.75" thickBot="1" x14ac:dyDescent="0.3">
      <c r="B170" s="815"/>
      <c r="C170" s="385" t="s">
        <v>1554</v>
      </c>
      <c r="D170" s="816"/>
      <c r="E170" s="454">
        <f>SUM(E163:E169)</f>
        <v>202462750</v>
      </c>
      <c r="F170" s="454">
        <f>SUM(F163:F169)</f>
        <v>477542160</v>
      </c>
      <c r="G170" s="454">
        <f>SUM(G163:G169)</f>
        <v>400000000</v>
      </c>
    </row>
    <row r="171" spans="2:7" ht="19.5" thickBot="1" x14ac:dyDescent="0.35">
      <c r="B171" s="398"/>
      <c r="C171" s="399" t="s">
        <v>1415</v>
      </c>
      <c r="D171" s="399"/>
      <c r="E171" s="481">
        <f>E170+E140+E128+E107+E100+E83+E72</f>
        <v>278713490</v>
      </c>
      <c r="F171" s="481">
        <f>F170+F140+F128+F107+F100+F83+F72</f>
        <v>1036223360</v>
      </c>
      <c r="G171" s="481">
        <f>G170+G140+G128+G107+G100+G83+G72</f>
        <v>433681200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948</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t="15.75" thickBot="1" x14ac:dyDescent="0.3">
      <c r="B71" s="811">
        <v>31100104</v>
      </c>
      <c r="C71" s="378" t="s">
        <v>1471</v>
      </c>
      <c r="D71" s="740" t="str">
        <f>B71&amp;" - "&amp;C71</f>
        <v>31100104 - LOAN TO PRIVATE COMPANIES</v>
      </c>
      <c r="E71" s="551"/>
      <c r="F71" s="552">
        <v>50000000</v>
      </c>
      <c r="G71" s="552">
        <v>50000000</v>
      </c>
    </row>
    <row r="72" spans="2:7" ht="15.75" thickBot="1" x14ac:dyDescent="0.3">
      <c r="B72" s="815"/>
      <c r="C72" s="385" t="s">
        <v>1472</v>
      </c>
      <c r="D72" s="741">
        <f t="shared" ref="D72" si="9">SUM(D68:D71)</f>
        <v>0</v>
      </c>
      <c r="E72" s="559">
        <f>SUM(E68:E71)</f>
        <v>0</v>
      </c>
      <c r="F72" s="559">
        <f>SUM(F68:F71)</f>
        <v>50000000</v>
      </c>
      <c r="G72" s="559">
        <f>SUM(G68:G71)</f>
        <v>50000000</v>
      </c>
    </row>
    <row r="73" spans="2:7" ht="15.75" hidden="1" thickBot="1" x14ac:dyDescent="0.3">
      <c r="B73" s="818">
        <v>31100200</v>
      </c>
      <c r="C73" s="374" t="s">
        <v>108</v>
      </c>
      <c r="D73" s="742"/>
      <c r="E73" s="548"/>
      <c r="F73" s="549"/>
      <c r="G73" s="549"/>
    </row>
    <row r="74" spans="2:7" ht="15.75" hidden="1" thickBot="1" x14ac:dyDescent="0.3">
      <c r="B74" s="811">
        <v>31100201</v>
      </c>
      <c r="C74" s="378" t="s">
        <v>1473</v>
      </c>
      <c r="D74" s="740" t="str">
        <f>B74&amp;" - "&amp;C74</f>
        <v>31100201 - LOAN TO FOREIGN GOVERNMENTS</v>
      </c>
      <c r="E74" s="551"/>
      <c r="F74" s="552">
        <v>0</v>
      </c>
      <c r="G74" s="552"/>
    </row>
    <row r="75" spans="2:7" ht="15.75" hidden="1" thickBot="1" x14ac:dyDescent="0.3">
      <c r="B75" s="811">
        <v>31100202</v>
      </c>
      <c r="C75" s="378" t="s">
        <v>1474</v>
      </c>
      <c r="D75" s="740" t="str">
        <f>B75&amp;" - "&amp;C75</f>
        <v>31100202 - LOAN TO FOREIGN/INTERNATIONAL ORGANIZATIONS</v>
      </c>
      <c r="E75" s="551"/>
      <c r="F75" s="552">
        <v>0</v>
      </c>
      <c r="G75" s="552"/>
    </row>
    <row r="76" spans="2:7" ht="15.75" hidden="1" thickBot="1" x14ac:dyDescent="0.3">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t="15.75" hidden="1" thickBot="1" x14ac:dyDescent="0.3">
      <c r="B78" s="818">
        <v>32010100</v>
      </c>
      <c r="C78" s="374" t="s">
        <v>110</v>
      </c>
      <c r="D78" s="742"/>
      <c r="E78" s="548"/>
      <c r="F78" s="549"/>
      <c r="G78" s="549"/>
    </row>
    <row r="79" spans="2:7" ht="15.75" hidden="1" thickBot="1" x14ac:dyDescent="0.3">
      <c r="B79" s="811">
        <v>32010101</v>
      </c>
      <c r="C79" s="378" t="s">
        <v>1477</v>
      </c>
      <c r="D79" s="740" t="str">
        <f>B79&amp;" - "&amp;C79</f>
        <v>32010101 - LAND &amp; BUILDINGS - ADMINISTRATIVE</v>
      </c>
      <c r="E79" s="551"/>
      <c r="F79" s="552">
        <v>0</v>
      </c>
      <c r="G79" s="552"/>
    </row>
    <row r="80" spans="2:7" ht="15.75" hidden="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ht="15.75" hidden="1" thickBot="1" x14ac:dyDescent="0.3">
      <c r="B84" s="818">
        <v>32010200</v>
      </c>
      <c r="C84" s="374" t="s">
        <v>112</v>
      </c>
      <c r="D84" s="742"/>
      <c r="E84" s="548"/>
      <c r="F84" s="549"/>
      <c r="G84" s="549"/>
    </row>
    <row r="85" spans="2:7" ht="15.75" hidden="1" thickBot="1" x14ac:dyDescent="0.3">
      <c r="B85" s="811">
        <v>32010201</v>
      </c>
      <c r="C85" s="378" t="s">
        <v>1482</v>
      </c>
      <c r="D85" s="740" t="str">
        <f t="shared" ref="D85:D99" si="12">B85&amp;" - "&amp;C85</f>
        <v>32010201 - RAILS</v>
      </c>
      <c r="E85" s="551"/>
      <c r="F85" s="552">
        <v>0</v>
      </c>
      <c r="G85" s="552"/>
    </row>
    <row r="86" spans="2:7" ht="15.75" hidden="1" thickBot="1" x14ac:dyDescent="0.3">
      <c r="B86" s="811">
        <v>32010202</v>
      </c>
      <c r="C86" s="378" t="s">
        <v>1483</v>
      </c>
      <c r="D86" s="740" t="str">
        <f t="shared" si="12"/>
        <v>32010202 - ROADS &amp; BRIDGES</v>
      </c>
      <c r="E86" s="551"/>
      <c r="F86" s="552">
        <v>0</v>
      </c>
      <c r="G86" s="552"/>
    </row>
    <row r="87" spans="2:7" ht="15.75" hidden="1" thickBot="1" x14ac:dyDescent="0.3">
      <c r="B87" s="811">
        <v>32010203</v>
      </c>
      <c r="C87" s="378" t="s">
        <v>1484</v>
      </c>
      <c r="D87" s="740" t="str">
        <f t="shared" si="12"/>
        <v>32010203 - AIRPORTS</v>
      </c>
      <c r="E87" s="551"/>
      <c r="F87" s="552">
        <v>0</v>
      </c>
      <c r="G87" s="552"/>
    </row>
    <row r="88" spans="2:7" ht="15.75" hidden="1" thickBot="1" x14ac:dyDescent="0.3">
      <c r="B88" s="811">
        <v>32010204</v>
      </c>
      <c r="C88" s="378" t="s">
        <v>1485</v>
      </c>
      <c r="D88" s="740" t="str">
        <f t="shared" si="12"/>
        <v>32010204 - HARBOURS/ SEA PORTS/JETTIES</v>
      </c>
      <c r="E88" s="551"/>
      <c r="F88" s="552">
        <v>0</v>
      </c>
      <c r="G88" s="552"/>
    </row>
    <row r="89" spans="2:7" ht="15.75" hidden="1" thickBot="1" x14ac:dyDescent="0.3">
      <c r="B89" s="811">
        <v>32010205</v>
      </c>
      <c r="C89" s="378" t="s">
        <v>1486</v>
      </c>
      <c r="D89" s="740" t="str">
        <f t="shared" si="12"/>
        <v>32010205 - ZOOS, PARKS &amp; RESERVES</v>
      </c>
      <c r="E89" s="551"/>
      <c r="F89" s="552">
        <v>0</v>
      </c>
      <c r="G89" s="552"/>
    </row>
    <row r="90" spans="2:7" ht="15.75" hidden="1" thickBot="1" x14ac:dyDescent="0.3">
      <c r="B90" s="811">
        <v>32010206</v>
      </c>
      <c r="C90" s="378" t="s">
        <v>1487</v>
      </c>
      <c r="D90" s="740" t="str">
        <f t="shared" si="12"/>
        <v>32010206 - SECURITY INSTALLATIONS/ EQUIPMENT</v>
      </c>
      <c r="E90" s="551"/>
      <c r="F90" s="552">
        <v>0</v>
      </c>
      <c r="G90" s="552"/>
    </row>
    <row r="91" spans="2:7" ht="15.75" hidden="1" thickBot="1" x14ac:dyDescent="0.3">
      <c r="B91" s="811">
        <v>32010207</v>
      </c>
      <c r="C91" s="378" t="s">
        <v>1488</v>
      </c>
      <c r="D91" s="740" t="str">
        <f t="shared" si="12"/>
        <v>32010207 - ELECTRICITY TRANSMISSION NETWORK</v>
      </c>
      <c r="E91" s="551"/>
      <c r="F91" s="552">
        <v>0</v>
      </c>
      <c r="G91" s="552"/>
    </row>
    <row r="92" spans="2:7" ht="15.75" hidden="1" thickBot="1" x14ac:dyDescent="0.3">
      <c r="B92" s="811">
        <v>32010208</v>
      </c>
      <c r="C92" s="378" t="s">
        <v>1489</v>
      </c>
      <c r="D92" s="740" t="str">
        <f t="shared" si="12"/>
        <v>32010208 - WATER DISTRIBUTION NETWORK</v>
      </c>
      <c r="E92" s="551"/>
      <c r="F92" s="552">
        <v>0</v>
      </c>
      <c r="G92" s="552"/>
    </row>
    <row r="93" spans="2:7" ht="15.75" hidden="1" thickBot="1" x14ac:dyDescent="0.3">
      <c r="B93" s="811">
        <v>32010209</v>
      </c>
      <c r="C93" s="378" t="s">
        <v>1490</v>
      </c>
      <c r="D93" s="740" t="str">
        <f t="shared" si="12"/>
        <v>32010209 - SEWAGE/ DRAINAGE NETWORK</v>
      </c>
      <c r="E93" s="551"/>
      <c r="F93" s="552">
        <v>0</v>
      </c>
      <c r="G93" s="552"/>
    </row>
    <row r="94" spans="2:7" ht="15.75" hidden="1" thickBot="1" x14ac:dyDescent="0.3">
      <c r="B94" s="811">
        <v>32010210</v>
      </c>
      <c r="C94" s="378" t="s">
        <v>1491</v>
      </c>
      <c r="D94" s="740" t="str">
        <f t="shared" si="12"/>
        <v>32010210 - DAMS</v>
      </c>
      <c r="E94" s="551"/>
      <c r="F94" s="552">
        <v>0</v>
      </c>
      <c r="G94" s="552"/>
    </row>
    <row r="95" spans="2:7" ht="15.75" hidden="1" thickBot="1" x14ac:dyDescent="0.3">
      <c r="B95" s="811">
        <v>32010211</v>
      </c>
      <c r="C95" s="378" t="s">
        <v>1492</v>
      </c>
      <c r="D95" s="740" t="str">
        <f t="shared" si="12"/>
        <v>32010211 - SPECIALISED RESEARCH EQUIPMENT (E.G. SATELLITE)</v>
      </c>
      <c r="E95" s="551"/>
      <c r="F95" s="552">
        <v>0</v>
      </c>
      <c r="G95" s="552"/>
    </row>
    <row r="96" spans="2:7" ht="15.75" hidden="1" thickBot="1" x14ac:dyDescent="0.3">
      <c r="B96" s="811">
        <v>32010212</v>
      </c>
      <c r="C96" s="378" t="s">
        <v>1493</v>
      </c>
      <c r="D96" s="740" t="str">
        <f t="shared" si="12"/>
        <v>32010212 - MONUMENTS</v>
      </c>
      <c r="E96" s="551"/>
      <c r="F96" s="552">
        <v>0</v>
      </c>
      <c r="G96" s="552"/>
    </row>
    <row r="97" spans="2:7" ht="15.75" hidden="1" thickBot="1" x14ac:dyDescent="0.3">
      <c r="B97" s="811">
        <v>32010213</v>
      </c>
      <c r="C97" s="378" t="s">
        <v>1494</v>
      </c>
      <c r="D97" s="740" t="str">
        <f t="shared" si="12"/>
        <v>32010213 - HERITAGE ASSETS</v>
      </c>
      <c r="E97" s="551"/>
      <c r="F97" s="552">
        <v>0</v>
      </c>
      <c r="G97" s="552"/>
    </row>
    <row r="98" spans="2:7" ht="15.75" hidden="1" thickBot="1" x14ac:dyDescent="0.3">
      <c r="B98" s="811">
        <v>32010214</v>
      </c>
      <c r="C98" s="378" t="s">
        <v>1495</v>
      </c>
      <c r="D98" s="740" t="str">
        <f t="shared" si="12"/>
        <v>32010214 - BOREHOLES &amp; OTHER WATER FACILITIES</v>
      </c>
      <c r="E98" s="551"/>
      <c r="F98" s="552">
        <v>0</v>
      </c>
      <c r="G98" s="552"/>
    </row>
    <row r="99" spans="2:7" ht="15.75" hidden="1" thickBot="1" x14ac:dyDescent="0.3">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t="15.75" hidden="1" thickBot="1" x14ac:dyDescent="0.3">
      <c r="B101" s="818">
        <v>32010300</v>
      </c>
      <c r="C101" s="374" t="s">
        <v>114</v>
      </c>
      <c r="D101" s="742"/>
      <c r="E101" s="548"/>
      <c r="F101" s="549"/>
      <c r="G101" s="549"/>
    </row>
    <row r="102" spans="2:7" ht="15.75" hidden="1" thickBot="1" x14ac:dyDescent="0.3">
      <c r="B102" s="811">
        <v>32010301</v>
      </c>
      <c r="C102" s="378" t="s">
        <v>1498</v>
      </c>
      <c r="D102" s="740" t="str">
        <f>B102&amp;" - "&amp;C102</f>
        <v>32010301 - EARTH MOVING EQUIPMENT - BULL DOZERS ETC.</v>
      </c>
      <c r="E102" s="551"/>
      <c r="F102" s="552">
        <v>0</v>
      </c>
      <c r="G102" s="552"/>
    </row>
    <row r="103" spans="2:7" ht="15.75" hidden="1" thickBot="1" x14ac:dyDescent="0.3">
      <c r="B103" s="811">
        <v>32010302</v>
      </c>
      <c r="C103" s="378" t="s">
        <v>1499</v>
      </c>
      <c r="D103" s="740" t="str">
        <f>B103&amp;" - "&amp;C103</f>
        <v>32010302 - INDUSTRIAL EQUIPMENT</v>
      </c>
      <c r="E103" s="551"/>
      <c r="F103" s="552">
        <v>0</v>
      </c>
      <c r="G103" s="552"/>
    </row>
    <row r="104" spans="2:7" ht="15.75" hidden="1" thickBot="1" x14ac:dyDescent="0.3">
      <c r="B104" s="811">
        <v>32010303</v>
      </c>
      <c r="C104" s="378" t="s">
        <v>1500</v>
      </c>
      <c r="D104" s="740" t="str">
        <f>B104&amp;" - "&amp;C104</f>
        <v>32010303 - NAVIGATIONAL EQUIPMENT</v>
      </c>
      <c r="E104" s="551"/>
      <c r="F104" s="552">
        <v>0</v>
      </c>
      <c r="G104" s="552"/>
    </row>
    <row r="105" spans="2:7" ht="15.75" hidden="1" thickBot="1" x14ac:dyDescent="0.3">
      <c r="B105" s="811">
        <v>32010304</v>
      </c>
      <c r="C105" s="378" t="s">
        <v>1501</v>
      </c>
      <c r="D105" s="740" t="str">
        <f>B105&amp;" - "&amp;C105</f>
        <v>32010304 - POWER PLANTS</v>
      </c>
      <c r="E105" s="551"/>
      <c r="F105" s="552">
        <v>0</v>
      </c>
      <c r="G105" s="552"/>
    </row>
    <row r="106" spans="2:7" ht="15.75" hidden="1" thickBot="1" x14ac:dyDescent="0.3">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t="15.75" hidden="1" thickBot="1" x14ac:dyDescent="0.3">
      <c r="B108" s="818">
        <v>32010400</v>
      </c>
      <c r="C108" s="374" t="s">
        <v>116</v>
      </c>
      <c r="D108" s="742"/>
      <c r="E108" s="548"/>
      <c r="F108" s="549"/>
      <c r="G108" s="549"/>
    </row>
    <row r="109" spans="2:7" ht="15.75" hidden="1" thickBot="1" x14ac:dyDescent="0.3">
      <c r="B109" s="811">
        <v>32010401</v>
      </c>
      <c r="C109" s="378" t="s">
        <v>1504</v>
      </c>
      <c r="D109" s="740" t="str">
        <f t="shared" ref="D109:D116" si="15">B109&amp;" - "&amp;C109</f>
        <v>32010401 - SHIPS</v>
      </c>
      <c r="E109" s="551"/>
      <c r="F109" s="552">
        <v>0</v>
      </c>
      <c r="G109" s="552"/>
    </row>
    <row r="110" spans="2:7" ht="15.75" hidden="1" thickBot="1" x14ac:dyDescent="0.3">
      <c r="B110" s="811">
        <v>32010402</v>
      </c>
      <c r="C110" s="378" t="s">
        <v>1505</v>
      </c>
      <c r="D110" s="740" t="str">
        <f t="shared" si="15"/>
        <v>32010402 - AIR CRAFTS</v>
      </c>
      <c r="E110" s="551"/>
      <c r="F110" s="552">
        <v>0</v>
      </c>
      <c r="G110" s="552"/>
    </row>
    <row r="111" spans="2:7" ht="15.75" hidden="1" thickBot="1" x14ac:dyDescent="0.3">
      <c r="B111" s="811">
        <v>32010403</v>
      </c>
      <c r="C111" s="378" t="s">
        <v>1506</v>
      </c>
      <c r="D111" s="740" t="str">
        <f t="shared" si="15"/>
        <v>32010403 - TRAINS</v>
      </c>
      <c r="E111" s="551"/>
      <c r="F111" s="552">
        <v>0</v>
      </c>
      <c r="G111" s="552"/>
    </row>
    <row r="112" spans="2:7" ht="15.75" hidden="1" thickBot="1" x14ac:dyDescent="0.3">
      <c r="B112" s="811">
        <v>32010404</v>
      </c>
      <c r="C112" s="378" t="s">
        <v>1507</v>
      </c>
      <c r="D112" s="740" t="str">
        <f t="shared" si="15"/>
        <v>32010404 - BOATS</v>
      </c>
      <c r="E112" s="551"/>
      <c r="F112" s="552">
        <v>0</v>
      </c>
      <c r="G112" s="552"/>
    </row>
    <row r="113" spans="2:7" ht="15.75" hidden="1" thickBot="1" x14ac:dyDescent="0.3">
      <c r="B113" s="811">
        <v>32010405</v>
      </c>
      <c r="C113" s="378" t="s">
        <v>1508</v>
      </c>
      <c r="D113" s="740" t="str">
        <f t="shared" si="15"/>
        <v>32010405 - MOTOR VEHICLES</v>
      </c>
      <c r="E113" s="551"/>
      <c r="F113" s="552">
        <v>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t="15.75" hidden="1" thickBot="1" x14ac:dyDescent="0.3">
      <c r="B118" s="818">
        <v>32010500</v>
      </c>
      <c r="C118" s="374" t="s">
        <v>118</v>
      </c>
      <c r="D118" s="742"/>
      <c r="E118" s="548"/>
      <c r="F118" s="549"/>
      <c r="G118" s="549"/>
    </row>
    <row r="119" spans="2:7" ht="15.75" hidden="1" thickBot="1" x14ac:dyDescent="0.3">
      <c r="B119" s="811">
        <v>32010501</v>
      </c>
      <c r="C119" s="378" t="s">
        <v>1513</v>
      </c>
      <c r="D119" s="740" t="str">
        <f t="shared" ref="D119:D127" si="17">B119&amp;" - "&amp;C119</f>
        <v>32010501 - COMPUTERS/NETWORKING EQUIPMENT</v>
      </c>
      <c r="E119" s="551"/>
      <c r="F119" s="552">
        <v>0</v>
      </c>
      <c r="G119" s="552"/>
    </row>
    <row r="120" spans="2:7" ht="15.75" hidden="1"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t="15.75" hidden="1" thickBot="1" x14ac:dyDescent="0.3">
      <c r="B129" s="818">
        <v>32010600</v>
      </c>
      <c r="C129" s="374" t="s">
        <v>120</v>
      </c>
      <c r="D129" s="742"/>
      <c r="E129" s="548"/>
      <c r="F129" s="549"/>
      <c r="G129" s="549"/>
    </row>
    <row r="130" spans="2:7" ht="15.75" hidden="1" thickBot="1" x14ac:dyDescent="0.3">
      <c r="B130" s="811">
        <v>32010601</v>
      </c>
      <c r="C130" s="378" t="s">
        <v>1523</v>
      </c>
      <c r="D130" s="740" t="str">
        <f t="shared" ref="D130:D139" si="19">B130&amp;" - "&amp;C130</f>
        <v>32010601 - CHAIRS</v>
      </c>
      <c r="E130" s="551"/>
      <c r="F130" s="552">
        <v>0</v>
      </c>
      <c r="G130" s="552"/>
    </row>
    <row r="131" spans="2:7" ht="15.75" hidden="1" thickBot="1" x14ac:dyDescent="0.3">
      <c r="B131" s="811">
        <v>32010602</v>
      </c>
      <c r="C131" s="378" t="s">
        <v>1524</v>
      </c>
      <c r="D131" s="740" t="str">
        <f t="shared" si="19"/>
        <v>32010602 - TABLES</v>
      </c>
      <c r="E131" s="551"/>
      <c r="F131" s="552">
        <v>0</v>
      </c>
      <c r="G131" s="552"/>
    </row>
    <row r="132" spans="2:7" ht="15.75" hidden="1" thickBot="1" x14ac:dyDescent="0.3">
      <c r="B132" s="811">
        <v>32010603</v>
      </c>
      <c r="C132" s="378" t="s">
        <v>1525</v>
      </c>
      <c r="D132" s="740" t="str">
        <f t="shared" si="19"/>
        <v>32010603 - SAFES/FILE CABINETS/ CUPBOARDS</v>
      </c>
      <c r="E132" s="551"/>
      <c r="F132" s="552">
        <v>0</v>
      </c>
      <c r="G132" s="552"/>
    </row>
    <row r="133" spans="2:7" ht="15.75" hidden="1" thickBot="1" x14ac:dyDescent="0.3">
      <c r="B133" s="811">
        <v>32010604</v>
      </c>
      <c r="C133" s="378" t="s">
        <v>1526</v>
      </c>
      <c r="D133" s="740" t="str">
        <f t="shared" si="19"/>
        <v>32010604 - TELEVISION SETS</v>
      </c>
      <c r="E133" s="551"/>
      <c r="F133" s="552">
        <v>0</v>
      </c>
      <c r="G133" s="552"/>
    </row>
    <row r="134" spans="2:7" ht="15.75" hidden="1" thickBot="1" x14ac:dyDescent="0.3">
      <c r="B134" s="811">
        <v>32010605</v>
      </c>
      <c r="C134" s="378" t="s">
        <v>1527</v>
      </c>
      <c r="D134" s="740" t="str">
        <f t="shared" si="19"/>
        <v>32010605 - RADIO SETS</v>
      </c>
      <c r="E134" s="551"/>
      <c r="F134" s="552">
        <v>0</v>
      </c>
      <c r="G134" s="552"/>
    </row>
    <row r="135" spans="2:7" ht="15.75" hidden="1" thickBot="1" x14ac:dyDescent="0.3">
      <c r="B135" s="811">
        <v>32010606</v>
      </c>
      <c r="C135" s="378" t="s">
        <v>1528</v>
      </c>
      <c r="D135" s="740" t="str">
        <f t="shared" si="19"/>
        <v>32010606 - AIR -CONDITIONER</v>
      </c>
      <c r="E135" s="551"/>
      <c r="F135" s="552">
        <v>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0</v>
      </c>
      <c r="F171" s="572">
        <f t="shared" si="27"/>
        <v>50000000</v>
      </c>
      <c r="G171" s="572">
        <f t="shared" ref="G171" si="28">G170+G161+G155+G152+G146+G143+G140+G128+G117+G107+G100+G83+G77+G72+G66+G62+G53+G50+G47+G44</f>
        <v>50000000</v>
      </c>
    </row>
    <row r="172" spans="2:7" x14ac:dyDescent="0.25">
      <c r="B172" s="338"/>
      <c r="C172" s="338"/>
      <c r="D172" s="338"/>
      <c r="E172" s="338"/>
      <c r="F172" s="338"/>
    </row>
  </sheetData>
  <mergeCells count="5">
    <mergeCell ref="B1:F1"/>
    <mergeCell ref="B2:F2"/>
    <mergeCell ref="B4:F4"/>
    <mergeCell ref="B5:B6"/>
    <mergeCell ref="C5:C6"/>
  </mergeCells>
  <pageMargins left="0.98425196850393704" right="0.31496062992126" top="0.35433070866141703" bottom="0.35433070866141703" header="0.15748031496063" footer="0.15748031496063"/>
  <pageSetup paperSize="9" scale="68" firstPageNumber="202" fitToHeight="0" orientation="portrait" r:id="rId1"/>
  <headerFooter>
    <oddFooter>&amp;C&amp;"Rockwell,Bold"&amp;14&amp;P</oddFooter>
  </headerFooter>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pageSetUpPr fitToPage="1"/>
  </sheetPr>
  <dimension ref="A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1:7" ht="31.5" x14ac:dyDescent="0.5">
      <c r="A1" s="338"/>
      <c r="B1" s="1001" t="s">
        <v>0</v>
      </c>
      <c r="C1" s="1001"/>
      <c r="D1" s="1001"/>
      <c r="E1" s="1001"/>
      <c r="F1" s="1001"/>
    </row>
    <row r="2" spans="1:7" ht="36" x14ac:dyDescent="0.55000000000000004">
      <c r="A2" s="338"/>
      <c r="B2" s="1002" t="s">
        <v>950</v>
      </c>
      <c r="C2" s="1002"/>
      <c r="D2" s="1002"/>
      <c r="E2" s="1002"/>
      <c r="F2" s="1002"/>
    </row>
    <row r="3" spans="1:7" x14ac:dyDescent="0.25">
      <c r="A3" s="338"/>
      <c r="B3" s="734"/>
      <c r="C3" s="734"/>
      <c r="D3" s="734"/>
      <c r="E3" s="734"/>
      <c r="F3" s="734"/>
    </row>
    <row r="4" spans="1:7" s="421" customFormat="1" ht="27" thickBot="1" x14ac:dyDescent="0.45">
      <c r="B4" s="1005" t="s">
        <v>1571</v>
      </c>
      <c r="C4" s="1005"/>
      <c r="D4" s="1005"/>
      <c r="E4" s="1005"/>
      <c r="F4" s="1005"/>
    </row>
    <row r="5" spans="1:7" s="365" customFormat="1" ht="38.25" x14ac:dyDescent="0.2">
      <c r="B5" s="991" t="s">
        <v>2</v>
      </c>
      <c r="C5" s="991" t="s">
        <v>3</v>
      </c>
      <c r="D5" s="422"/>
      <c r="E5" s="363" t="s">
        <v>530</v>
      </c>
      <c r="F5" s="364" t="s">
        <v>1703</v>
      </c>
      <c r="G5" s="611" t="s">
        <v>1718</v>
      </c>
    </row>
    <row r="6" spans="1:7" ht="15.75" thickBot="1" x14ac:dyDescent="0.3">
      <c r="A6" s="338"/>
      <c r="B6" s="992"/>
      <c r="C6" s="992"/>
      <c r="D6" s="427"/>
      <c r="E6" s="366" t="s">
        <v>5</v>
      </c>
      <c r="F6" s="367" t="s">
        <v>5</v>
      </c>
      <c r="G6" s="613" t="s">
        <v>5</v>
      </c>
    </row>
    <row r="7" spans="1:7" ht="18.75" x14ac:dyDescent="0.3">
      <c r="A7" s="338"/>
      <c r="B7" s="717">
        <v>30000000</v>
      </c>
      <c r="C7" s="718" t="s">
        <v>1414</v>
      </c>
      <c r="D7" s="735"/>
      <c r="E7" s="736"/>
      <c r="F7" s="737"/>
      <c r="G7" s="737"/>
    </row>
    <row r="8" spans="1:7" hidden="1" x14ac:dyDescent="0.25">
      <c r="A8" s="338"/>
      <c r="B8" s="809">
        <v>31050100</v>
      </c>
      <c r="C8" s="369" t="s">
        <v>93</v>
      </c>
      <c r="D8" s="738"/>
      <c r="E8" s="562"/>
      <c r="F8" s="563"/>
      <c r="G8" s="563"/>
    </row>
    <row r="9" spans="1:7" hidden="1" x14ac:dyDescent="0.25">
      <c r="A9" s="338"/>
      <c r="B9" s="811">
        <v>31050101</v>
      </c>
      <c r="C9" s="378" t="s">
        <v>1416</v>
      </c>
      <c r="D9" s="740" t="s">
        <v>1572</v>
      </c>
      <c r="E9" s="551"/>
      <c r="F9" s="552">
        <v>0</v>
      </c>
      <c r="G9" s="552"/>
    </row>
    <row r="10" spans="1:7" hidden="1" x14ac:dyDescent="0.25">
      <c r="A10" s="338"/>
      <c r="B10" s="811">
        <v>31050102</v>
      </c>
      <c r="C10" s="378" t="s">
        <v>1417</v>
      </c>
      <c r="D10" s="740" t="s">
        <v>1573</v>
      </c>
      <c r="E10" s="551"/>
      <c r="F10" s="552">
        <v>0</v>
      </c>
      <c r="G10" s="552"/>
    </row>
    <row r="11" spans="1:7" hidden="1" x14ac:dyDescent="0.25">
      <c r="A11" s="338"/>
      <c r="B11" s="811">
        <v>31050103</v>
      </c>
      <c r="C11" s="378" t="s">
        <v>1418</v>
      </c>
      <c r="D11" s="740" t="s">
        <v>1574</v>
      </c>
      <c r="E11" s="551"/>
      <c r="F11" s="552">
        <v>0</v>
      </c>
      <c r="G11" s="552"/>
    </row>
    <row r="12" spans="1:7" hidden="1" x14ac:dyDescent="0.25">
      <c r="A12" s="338"/>
      <c r="B12" s="811">
        <v>31050104</v>
      </c>
      <c r="C12" s="378" t="s">
        <v>1419</v>
      </c>
      <c r="D12" s="740" t="s">
        <v>1575</v>
      </c>
      <c r="E12" s="551"/>
      <c r="F12" s="552">
        <v>0</v>
      </c>
      <c r="G12" s="552"/>
    </row>
    <row r="13" spans="1:7" hidden="1" x14ac:dyDescent="0.25">
      <c r="A13" s="338"/>
      <c r="B13" s="811">
        <v>31050105</v>
      </c>
      <c r="C13" s="378" t="s">
        <v>1420</v>
      </c>
      <c r="D13" s="740" t="s">
        <v>1576</v>
      </c>
      <c r="E13" s="551"/>
      <c r="F13" s="552">
        <v>0</v>
      </c>
      <c r="G13" s="552"/>
    </row>
    <row r="14" spans="1:7" hidden="1" x14ac:dyDescent="0.25">
      <c r="A14" s="338"/>
      <c r="B14" s="811">
        <v>31050106</v>
      </c>
      <c r="C14" s="378" t="s">
        <v>1421</v>
      </c>
      <c r="D14" s="740" t="s">
        <v>1577</v>
      </c>
      <c r="E14" s="551"/>
      <c r="F14" s="552">
        <v>0</v>
      </c>
      <c r="G14" s="552"/>
    </row>
    <row r="15" spans="1:7" hidden="1" x14ac:dyDescent="0.25">
      <c r="A15" s="338"/>
      <c r="B15" s="811">
        <v>31050107</v>
      </c>
      <c r="C15" s="378" t="s">
        <v>1422</v>
      </c>
      <c r="D15" s="740" t="s">
        <v>1578</v>
      </c>
      <c r="E15" s="551"/>
      <c r="F15" s="552">
        <v>0</v>
      </c>
      <c r="G15" s="552"/>
    </row>
    <row r="16" spans="1:7" hidden="1" x14ac:dyDescent="0.25">
      <c r="A16" s="338"/>
      <c r="B16" s="811">
        <v>31050108</v>
      </c>
      <c r="C16" s="378" t="s">
        <v>1423</v>
      </c>
      <c r="D16" s="740" t="s">
        <v>1579</v>
      </c>
      <c r="E16" s="551"/>
      <c r="F16" s="552">
        <v>0</v>
      </c>
      <c r="G16" s="552"/>
    </row>
    <row r="17" spans="1:7" hidden="1" x14ac:dyDescent="0.25">
      <c r="A17" s="338"/>
      <c r="B17" s="811">
        <v>31050109</v>
      </c>
      <c r="C17" s="378" t="s">
        <v>1424</v>
      </c>
      <c r="D17" s="740" t="s">
        <v>1580</v>
      </c>
      <c r="E17" s="551"/>
      <c r="F17" s="552">
        <v>0</v>
      </c>
      <c r="G17" s="552"/>
    </row>
    <row r="18" spans="1:7" hidden="1" x14ac:dyDescent="0.25">
      <c r="A18" s="338"/>
      <c r="B18" s="811">
        <v>31050110</v>
      </c>
      <c r="C18" s="378" t="s">
        <v>1425</v>
      </c>
      <c r="D18" s="740" t="s">
        <v>1581</v>
      </c>
      <c r="E18" s="551"/>
      <c r="F18" s="552">
        <v>0</v>
      </c>
      <c r="G18" s="552"/>
    </row>
    <row r="19" spans="1:7" hidden="1" x14ac:dyDescent="0.25">
      <c r="A19" s="338"/>
      <c r="B19" s="811">
        <v>31050111</v>
      </c>
      <c r="C19" s="378" t="s">
        <v>1426</v>
      </c>
      <c r="D19" s="740" t="s">
        <v>1582</v>
      </c>
      <c r="E19" s="551"/>
      <c r="F19" s="552">
        <v>0</v>
      </c>
      <c r="G19" s="552"/>
    </row>
    <row r="20" spans="1:7" hidden="1" x14ac:dyDescent="0.25">
      <c r="A20" s="338"/>
      <c r="B20" s="811">
        <v>31050112</v>
      </c>
      <c r="C20" s="378" t="s">
        <v>1427</v>
      </c>
      <c r="D20" s="740" t="s">
        <v>1583</v>
      </c>
      <c r="E20" s="551"/>
      <c r="F20" s="552">
        <v>0</v>
      </c>
      <c r="G20" s="552"/>
    </row>
    <row r="21" spans="1:7" hidden="1" x14ac:dyDescent="0.25">
      <c r="A21" s="338"/>
      <c r="B21" s="811">
        <v>31050113</v>
      </c>
      <c r="C21" s="378" t="s">
        <v>1428</v>
      </c>
      <c r="D21" s="740" t="s">
        <v>1584</v>
      </c>
      <c r="E21" s="551"/>
      <c r="F21" s="552">
        <v>0</v>
      </c>
      <c r="G21" s="552"/>
    </row>
    <row r="22" spans="1:7" hidden="1" x14ac:dyDescent="0.25">
      <c r="A22" s="338"/>
      <c r="B22" s="811">
        <v>31050114</v>
      </c>
      <c r="C22" s="378" t="s">
        <v>1429</v>
      </c>
      <c r="D22" s="740" t="s">
        <v>1585</v>
      </c>
      <c r="E22" s="551"/>
      <c r="F22" s="552">
        <v>0</v>
      </c>
      <c r="G22" s="552"/>
    </row>
    <row r="23" spans="1:7" hidden="1" x14ac:dyDescent="0.25">
      <c r="A23" s="338"/>
      <c r="B23" s="811">
        <v>31050115</v>
      </c>
      <c r="C23" s="378" t="s">
        <v>1430</v>
      </c>
      <c r="D23" s="740" t="s">
        <v>1586</v>
      </c>
      <c r="E23" s="551"/>
      <c r="F23" s="552">
        <v>0</v>
      </c>
      <c r="G23" s="552"/>
    </row>
    <row r="24" spans="1:7" hidden="1" x14ac:dyDescent="0.25">
      <c r="A24" s="338"/>
      <c r="B24" s="811">
        <v>31050116</v>
      </c>
      <c r="C24" s="378" t="s">
        <v>1431</v>
      </c>
      <c r="D24" s="740" t="s">
        <v>1587</v>
      </c>
      <c r="E24" s="551"/>
      <c r="F24" s="552">
        <v>0</v>
      </c>
      <c r="G24" s="552"/>
    </row>
    <row r="25" spans="1:7" hidden="1" x14ac:dyDescent="0.25">
      <c r="A25" s="338"/>
      <c r="B25" s="811">
        <v>31050117</v>
      </c>
      <c r="C25" s="378" t="s">
        <v>1432</v>
      </c>
      <c r="D25" s="740" t="s">
        <v>1588</v>
      </c>
      <c r="E25" s="551"/>
      <c r="F25" s="552">
        <v>0</v>
      </c>
      <c r="G25" s="552"/>
    </row>
    <row r="26" spans="1:7" hidden="1" x14ac:dyDescent="0.25">
      <c r="A26" s="338"/>
      <c r="B26" s="811">
        <v>31050118</v>
      </c>
      <c r="C26" s="378" t="s">
        <v>1433</v>
      </c>
      <c r="D26" s="740" t="s">
        <v>1589</v>
      </c>
      <c r="E26" s="551"/>
      <c r="F26" s="552">
        <v>0</v>
      </c>
      <c r="G26" s="552"/>
    </row>
    <row r="27" spans="1:7" hidden="1" x14ac:dyDescent="0.25">
      <c r="A27" s="338"/>
      <c r="B27" s="811">
        <v>31050119</v>
      </c>
      <c r="C27" s="378" t="s">
        <v>1434</v>
      </c>
      <c r="D27" s="740" t="s">
        <v>1590</v>
      </c>
      <c r="E27" s="551"/>
      <c r="F27" s="552">
        <v>0</v>
      </c>
      <c r="G27" s="552"/>
    </row>
    <row r="28" spans="1:7" hidden="1" x14ac:dyDescent="0.25">
      <c r="A28" s="338"/>
      <c r="B28" s="811">
        <v>31050120</v>
      </c>
      <c r="C28" s="378" t="s">
        <v>1435</v>
      </c>
      <c r="D28" s="740" t="s">
        <v>1591</v>
      </c>
      <c r="E28" s="551"/>
      <c r="F28" s="552">
        <v>0</v>
      </c>
      <c r="G28" s="552"/>
    </row>
    <row r="29" spans="1:7" hidden="1" x14ac:dyDescent="0.25">
      <c r="A29" s="338"/>
      <c r="B29" s="811">
        <v>31050121</v>
      </c>
      <c r="C29" s="378" t="s">
        <v>1436</v>
      </c>
      <c r="D29" s="740" t="s">
        <v>1592</v>
      </c>
      <c r="E29" s="551"/>
      <c r="F29" s="552">
        <v>0</v>
      </c>
      <c r="G29" s="552"/>
    </row>
    <row r="30" spans="1:7" hidden="1" x14ac:dyDescent="0.25">
      <c r="A30" s="338"/>
      <c r="B30" s="811">
        <v>31050122</v>
      </c>
      <c r="C30" s="378" t="s">
        <v>1437</v>
      </c>
      <c r="D30" s="740" t="s">
        <v>1593</v>
      </c>
      <c r="E30" s="551"/>
      <c r="F30" s="552">
        <v>0</v>
      </c>
      <c r="G30" s="552"/>
    </row>
    <row r="31" spans="1:7" hidden="1" x14ac:dyDescent="0.25">
      <c r="A31" s="338"/>
      <c r="B31" s="811">
        <v>31050123</v>
      </c>
      <c r="C31" s="378" t="s">
        <v>1438</v>
      </c>
      <c r="D31" s="740" t="s">
        <v>1594</v>
      </c>
      <c r="E31" s="551"/>
      <c r="F31" s="552">
        <v>0</v>
      </c>
      <c r="G31" s="552"/>
    </row>
    <row r="32" spans="1:7" hidden="1" x14ac:dyDescent="0.25">
      <c r="A32" s="338"/>
      <c r="B32" s="811">
        <v>31050124</v>
      </c>
      <c r="C32" s="378" t="s">
        <v>1439</v>
      </c>
      <c r="D32" s="740" t="s">
        <v>1595</v>
      </c>
      <c r="E32" s="551"/>
      <c r="F32" s="552">
        <v>0</v>
      </c>
      <c r="G32" s="552"/>
    </row>
    <row r="33" spans="1:7" hidden="1" x14ac:dyDescent="0.25">
      <c r="A33" s="338"/>
      <c r="B33" s="811">
        <v>31050125</v>
      </c>
      <c r="C33" s="378" t="s">
        <v>1440</v>
      </c>
      <c r="D33" s="740" t="s">
        <v>1596</v>
      </c>
      <c r="E33" s="551"/>
      <c r="F33" s="552">
        <v>0</v>
      </c>
      <c r="G33" s="552"/>
    </row>
    <row r="34" spans="1:7" hidden="1" x14ac:dyDescent="0.25">
      <c r="A34" s="338"/>
      <c r="B34" s="811">
        <v>31050126</v>
      </c>
      <c r="C34" s="378" t="s">
        <v>1441</v>
      </c>
      <c r="D34" s="740" t="s">
        <v>1597</v>
      </c>
      <c r="E34" s="551"/>
      <c r="F34" s="552">
        <v>0</v>
      </c>
      <c r="G34" s="552"/>
    </row>
    <row r="35" spans="1:7" hidden="1" x14ac:dyDescent="0.25">
      <c r="A35" s="338"/>
      <c r="B35" s="811">
        <v>31050127</v>
      </c>
      <c r="C35" s="378" t="s">
        <v>1442</v>
      </c>
      <c r="D35" s="740" t="s">
        <v>1598</v>
      </c>
      <c r="E35" s="551"/>
      <c r="F35" s="552">
        <v>0</v>
      </c>
      <c r="G35" s="552"/>
    </row>
    <row r="36" spans="1:7" hidden="1" x14ac:dyDescent="0.25">
      <c r="A36" s="338"/>
      <c r="B36" s="811">
        <v>31050128</v>
      </c>
      <c r="C36" s="378" t="s">
        <v>1443</v>
      </c>
      <c r="D36" s="740" t="s">
        <v>1599</v>
      </c>
      <c r="E36" s="551"/>
      <c r="F36" s="552">
        <v>0</v>
      </c>
      <c r="G36" s="552"/>
    </row>
    <row r="37" spans="1:7" hidden="1" x14ac:dyDescent="0.25">
      <c r="A37" s="338"/>
      <c r="B37" s="811">
        <v>31050129</v>
      </c>
      <c r="C37" s="378" t="s">
        <v>1444</v>
      </c>
      <c r="D37" s="740" t="s">
        <v>1600</v>
      </c>
      <c r="E37" s="551"/>
      <c r="F37" s="552">
        <v>0</v>
      </c>
      <c r="G37" s="552"/>
    </row>
    <row r="38" spans="1:7" hidden="1" x14ac:dyDescent="0.25">
      <c r="A38" s="338"/>
      <c r="B38" s="811">
        <v>31050130</v>
      </c>
      <c r="C38" s="378" t="s">
        <v>1445</v>
      </c>
      <c r="D38" s="740" t="s">
        <v>1601</v>
      </c>
      <c r="E38" s="551"/>
      <c r="F38" s="552">
        <v>0</v>
      </c>
      <c r="G38" s="552"/>
    </row>
    <row r="39" spans="1:7" hidden="1" x14ac:dyDescent="0.25">
      <c r="A39" s="338"/>
      <c r="B39" s="811">
        <v>31050131</v>
      </c>
      <c r="C39" s="378" t="s">
        <v>1446</v>
      </c>
      <c r="D39" s="740" t="s">
        <v>1602</v>
      </c>
      <c r="E39" s="551"/>
      <c r="F39" s="552">
        <v>0</v>
      </c>
      <c r="G39" s="552"/>
    </row>
    <row r="40" spans="1:7" hidden="1" x14ac:dyDescent="0.25">
      <c r="A40" s="338"/>
      <c r="B40" s="811">
        <v>31050132</v>
      </c>
      <c r="C40" s="378" t="s">
        <v>1447</v>
      </c>
      <c r="D40" s="740" t="s">
        <v>1603</v>
      </c>
      <c r="E40" s="551"/>
      <c r="F40" s="552">
        <v>0</v>
      </c>
      <c r="G40" s="552"/>
    </row>
    <row r="41" spans="1:7" hidden="1" x14ac:dyDescent="0.25">
      <c r="A41" s="338"/>
      <c r="B41" s="811">
        <v>31050133</v>
      </c>
      <c r="C41" s="378" t="s">
        <v>1448</v>
      </c>
      <c r="D41" s="740" t="s">
        <v>1604</v>
      </c>
      <c r="E41" s="551"/>
      <c r="F41" s="552">
        <v>0</v>
      </c>
      <c r="G41" s="552"/>
    </row>
    <row r="42" spans="1:7" hidden="1" x14ac:dyDescent="0.25">
      <c r="A42" s="338"/>
      <c r="B42" s="811">
        <v>31050134</v>
      </c>
      <c r="C42" s="378" t="s">
        <v>1449</v>
      </c>
      <c r="D42" s="740" t="s">
        <v>1605</v>
      </c>
      <c r="E42" s="551"/>
      <c r="F42" s="552">
        <v>0</v>
      </c>
      <c r="G42" s="552"/>
    </row>
    <row r="43" spans="1:7" hidden="1" x14ac:dyDescent="0.25">
      <c r="A43" s="338"/>
      <c r="B43" s="813">
        <v>31050135</v>
      </c>
      <c r="C43" s="383" t="s">
        <v>1450</v>
      </c>
      <c r="D43" s="822" t="s">
        <v>1606</v>
      </c>
      <c r="E43" s="555"/>
      <c r="F43" s="556">
        <v>0</v>
      </c>
      <c r="G43" s="556"/>
    </row>
    <row r="44" spans="1:7" ht="15.75" hidden="1" thickBot="1" x14ac:dyDescent="0.3">
      <c r="A44" s="338"/>
      <c r="B44" s="815"/>
      <c r="C44" s="385" t="s">
        <v>1451</v>
      </c>
      <c r="D44" s="741">
        <v>0</v>
      </c>
      <c r="E44" s="559">
        <f>SUM(E9:E43)</f>
        <v>0</v>
      </c>
      <c r="F44" s="559">
        <f>SUM(F9:F43)</f>
        <v>0</v>
      </c>
      <c r="G44" s="559"/>
    </row>
    <row r="45" spans="1:7" hidden="1" x14ac:dyDescent="0.25">
      <c r="A45" s="338"/>
      <c r="B45" s="809">
        <v>31050200</v>
      </c>
      <c r="C45" s="369" t="s">
        <v>204</v>
      </c>
      <c r="D45" s="823"/>
      <c r="E45" s="562"/>
      <c r="F45" s="563"/>
      <c r="G45" s="563"/>
    </row>
    <row r="46" spans="1:7" hidden="1" x14ac:dyDescent="0.25">
      <c r="A46" s="338"/>
      <c r="B46" s="811">
        <v>31050201</v>
      </c>
      <c r="C46" s="378" t="s">
        <v>204</v>
      </c>
      <c r="D46" s="740" t="s">
        <v>1607</v>
      </c>
      <c r="E46" s="551"/>
      <c r="F46" s="552">
        <v>0</v>
      </c>
      <c r="G46" s="552"/>
    </row>
    <row r="47" spans="1:7" ht="15.75" hidden="1" thickBot="1" x14ac:dyDescent="0.3">
      <c r="A47" s="338"/>
      <c r="B47" s="815"/>
      <c r="C47" s="385" t="s">
        <v>1452</v>
      </c>
      <c r="D47" s="741">
        <v>0</v>
      </c>
      <c r="E47" s="559">
        <f>SUM(E46)</f>
        <v>0</v>
      </c>
      <c r="F47" s="559">
        <f>SUM(F46)</f>
        <v>0</v>
      </c>
      <c r="G47" s="559"/>
    </row>
    <row r="48" spans="1:7" hidden="1" x14ac:dyDescent="0.25">
      <c r="A48" s="338"/>
      <c r="B48" s="818">
        <v>31060100</v>
      </c>
      <c r="C48" s="374" t="s">
        <v>96</v>
      </c>
      <c r="D48" s="742"/>
      <c r="E48" s="548"/>
      <c r="F48" s="549"/>
      <c r="G48" s="549"/>
    </row>
    <row r="49" spans="1:7" hidden="1" x14ac:dyDescent="0.25">
      <c r="A49" s="338"/>
      <c r="B49" s="811">
        <v>31060101</v>
      </c>
      <c r="C49" s="378" t="s">
        <v>96</v>
      </c>
      <c r="D49" s="740" t="s">
        <v>1608</v>
      </c>
      <c r="E49" s="551"/>
      <c r="F49" s="552">
        <v>0</v>
      </c>
      <c r="G49" s="552"/>
    </row>
    <row r="50" spans="1:7" ht="15.75" hidden="1" thickBot="1" x14ac:dyDescent="0.3">
      <c r="A50" s="338"/>
      <c r="B50" s="815"/>
      <c r="C50" s="385" t="s">
        <v>1453</v>
      </c>
      <c r="D50" s="741">
        <v>0</v>
      </c>
      <c r="E50" s="559">
        <f>SUM(E49)</f>
        <v>0</v>
      </c>
      <c r="F50" s="559">
        <f>SUM(F49)</f>
        <v>0</v>
      </c>
      <c r="G50" s="559"/>
    </row>
    <row r="51" spans="1:7" hidden="1" x14ac:dyDescent="0.25">
      <c r="A51" s="338"/>
      <c r="B51" s="818">
        <v>31060200</v>
      </c>
      <c r="C51" s="374" t="s">
        <v>98</v>
      </c>
      <c r="D51" s="742"/>
      <c r="E51" s="548"/>
      <c r="F51" s="549"/>
      <c r="G51" s="549"/>
    </row>
    <row r="52" spans="1:7" hidden="1" x14ac:dyDescent="0.25">
      <c r="A52" s="338"/>
      <c r="B52" s="811">
        <v>31060201</v>
      </c>
      <c r="C52" s="378" t="s">
        <v>98</v>
      </c>
      <c r="D52" s="740" t="s">
        <v>1609</v>
      </c>
      <c r="E52" s="551"/>
      <c r="F52" s="552">
        <v>0</v>
      </c>
      <c r="G52" s="552"/>
    </row>
    <row r="53" spans="1:7" ht="15.75" hidden="1" thickBot="1" x14ac:dyDescent="0.3">
      <c r="A53" s="338"/>
      <c r="B53" s="815"/>
      <c r="C53" s="385" t="s">
        <v>1454</v>
      </c>
      <c r="D53" s="741">
        <v>0</v>
      </c>
      <c r="E53" s="559">
        <f>SUM(E52)</f>
        <v>0</v>
      </c>
      <c r="F53" s="559">
        <f>SUM(F52)</f>
        <v>0</v>
      </c>
      <c r="G53" s="559"/>
    </row>
    <row r="54" spans="1:7" hidden="1" x14ac:dyDescent="0.25">
      <c r="A54" s="338"/>
      <c r="B54" s="818">
        <v>31090100</v>
      </c>
      <c r="C54" s="374" t="s">
        <v>102</v>
      </c>
      <c r="D54" s="742"/>
      <c r="E54" s="548"/>
      <c r="F54" s="549"/>
      <c r="G54" s="549"/>
    </row>
    <row r="55" spans="1:7" hidden="1" x14ac:dyDescent="0.25">
      <c r="A55" s="338"/>
      <c r="B55" s="811">
        <v>31090101</v>
      </c>
      <c r="C55" s="378" t="s">
        <v>1457</v>
      </c>
      <c r="D55" s="740" t="s">
        <v>1610</v>
      </c>
      <c r="E55" s="551"/>
      <c r="F55" s="552">
        <v>0</v>
      </c>
      <c r="G55" s="552"/>
    </row>
    <row r="56" spans="1:7" hidden="1" x14ac:dyDescent="0.25">
      <c r="A56" s="338"/>
      <c r="B56" s="811">
        <v>31090102</v>
      </c>
      <c r="C56" s="378" t="s">
        <v>1458</v>
      </c>
      <c r="D56" s="740" t="s">
        <v>1611</v>
      </c>
      <c r="E56" s="551"/>
      <c r="F56" s="552">
        <v>0</v>
      </c>
      <c r="G56" s="552"/>
    </row>
    <row r="57" spans="1:7" hidden="1" x14ac:dyDescent="0.25">
      <c r="A57" s="338"/>
      <c r="B57" s="811">
        <v>31090103</v>
      </c>
      <c r="C57" s="378" t="s">
        <v>1459</v>
      </c>
      <c r="D57" s="740" t="s">
        <v>1612</v>
      </c>
      <c r="E57" s="551"/>
      <c r="F57" s="552">
        <v>0</v>
      </c>
      <c r="G57" s="552"/>
    </row>
    <row r="58" spans="1:7" hidden="1" x14ac:dyDescent="0.25">
      <c r="A58" s="338"/>
      <c r="B58" s="811">
        <v>31090104</v>
      </c>
      <c r="C58" s="378" t="s">
        <v>1460</v>
      </c>
      <c r="D58" s="740" t="s">
        <v>1613</v>
      </c>
      <c r="E58" s="551"/>
      <c r="F58" s="552">
        <v>0</v>
      </c>
      <c r="G58" s="552"/>
    </row>
    <row r="59" spans="1:7" hidden="1" x14ac:dyDescent="0.25">
      <c r="A59" s="338"/>
      <c r="B59" s="811">
        <v>31090105</v>
      </c>
      <c r="C59" s="378" t="s">
        <v>1461</v>
      </c>
      <c r="D59" s="740" t="s">
        <v>1614</v>
      </c>
      <c r="E59" s="551"/>
      <c r="F59" s="552">
        <v>0</v>
      </c>
      <c r="G59" s="552"/>
    </row>
    <row r="60" spans="1:7" hidden="1" x14ac:dyDescent="0.25">
      <c r="A60" s="338"/>
      <c r="B60" s="811">
        <v>31090106</v>
      </c>
      <c r="C60" s="378" t="s">
        <v>1462</v>
      </c>
      <c r="D60" s="740" t="s">
        <v>1615</v>
      </c>
      <c r="E60" s="551"/>
      <c r="F60" s="552">
        <v>0</v>
      </c>
      <c r="G60" s="552"/>
    </row>
    <row r="61" spans="1:7" hidden="1" x14ac:dyDescent="0.25">
      <c r="A61" s="338"/>
      <c r="B61" s="811">
        <v>31090107</v>
      </c>
      <c r="C61" s="378" t="s">
        <v>1463</v>
      </c>
      <c r="D61" s="740" t="s">
        <v>1616</v>
      </c>
      <c r="E61" s="551"/>
      <c r="F61" s="552">
        <v>0</v>
      </c>
      <c r="G61" s="552"/>
    </row>
    <row r="62" spans="1:7" ht="15.75" hidden="1" thickBot="1" x14ac:dyDescent="0.3">
      <c r="A62" s="338"/>
      <c r="B62" s="815"/>
      <c r="C62" s="385" t="s">
        <v>1464</v>
      </c>
      <c r="D62" s="741">
        <v>0</v>
      </c>
      <c r="E62" s="559">
        <v>0</v>
      </c>
      <c r="F62" s="560">
        <f>SUM(F55:F61)</f>
        <v>0</v>
      </c>
      <c r="G62" s="560"/>
    </row>
    <row r="63" spans="1:7" hidden="1" x14ac:dyDescent="0.25">
      <c r="A63" s="338"/>
      <c r="B63" s="818">
        <v>31090200</v>
      </c>
      <c r="C63" s="374" t="s">
        <v>104</v>
      </c>
      <c r="D63" s="742"/>
      <c r="E63" s="548"/>
      <c r="F63" s="549"/>
      <c r="G63" s="549"/>
    </row>
    <row r="64" spans="1:7" hidden="1" x14ac:dyDescent="0.25">
      <c r="A64" s="338"/>
      <c r="B64" s="811">
        <v>31090201</v>
      </c>
      <c r="C64" s="378" t="s">
        <v>1465</v>
      </c>
      <c r="D64" s="740" t="s">
        <v>1617</v>
      </c>
      <c r="E64" s="551"/>
      <c r="F64" s="552">
        <v>0</v>
      </c>
      <c r="G64" s="552"/>
    </row>
    <row r="65" spans="1:7" hidden="1" x14ac:dyDescent="0.25">
      <c r="A65" s="338"/>
      <c r="B65" s="811">
        <v>31090202</v>
      </c>
      <c r="C65" s="378" t="s">
        <v>1466</v>
      </c>
      <c r="D65" s="740" t="s">
        <v>1618</v>
      </c>
      <c r="E65" s="551"/>
      <c r="F65" s="552">
        <v>0</v>
      </c>
      <c r="G65" s="552"/>
    </row>
    <row r="66" spans="1:7" ht="15.75" hidden="1" thickBot="1" x14ac:dyDescent="0.3">
      <c r="A66" s="338"/>
      <c r="B66" s="815"/>
      <c r="C66" s="385" t="s">
        <v>1467</v>
      </c>
      <c r="D66" s="741">
        <v>0</v>
      </c>
      <c r="E66" s="559">
        <f>SUM(E64:E65)</f>
        <v>0</v>
      </c>
      <c r="F66" s="560">
        <v>0</v>
      </c>
      <c r="G66" s="560"/>
    </row>
    <row r="67" spans="1:7" hidden="1" x14ac:dyDescent="0.25">
      <c r="A67" s="338"/>
      <c r="B67" s="818">
        <v>31100100</v>
      </c>
      <c r="C67" s="374" t="s">
        <v>106</v>
      </c>
      <c r="D67" s="742"/>
      <c r="E67" s="548"/>
      <c r="F67" s="549"/>
      <c r="G67" s="549"/>
    </row>
    <row r="68" spans="1:7" hidden="1" x14ac:dyDescent="0.25">
      <c r="A68" s="338"/>
      <c r="B68" s="811">
        <v>31100101</v>
      </c>
      <c r="C68" s="378" t="s">
        <v>1468</v>
      </c>
      <c r="D68" s="740" t="s">
        <v>1619</v>
      </c>
      <c r="E68" s="551"/>
      <c r="F68" s="552">
        <v>0</v>
      </c>
      <c r="G68" s="552"/>
    </row>
    <row r="69" spans="1:7" hidden="1" x14ac:dyDescent="0.25">
      <c r="A69" s="338"/>
      <c r="B69" s="811">
        <v>31100102</v>
      </c>
      <c r="C69" s="378" t="s">
        <v>1469</v>
      </c>
      <c r="D69" s="740" t="s">
        <v>1620</v>
      </c>
      <c r="E69" s="551"/>
      <c r="F69" s="552">
        <v>0</v>
      </c>
      <c r="G69" s="552"/>
    </row>
    <row r="70" spans="1:7" hidden="1" x14ac:dyDescent="0.25">
      <c r="A70" s="338"/>
      <c r="B70" s="811">
        <v>31100103</v>
      </c>
      <c r="C70" s="378" t="s">
        <v>1470</v>
      </c>
      <c r="D70" s="740" t="s">
        <v>1621</v>
      </c>
      <c r="E70" s="551"/>
      <c r="F70" s="552">
        <v>0</v>
      </c>
      <c r="G70" s="552"/>
    </row>
    <row r="71" spans="1:7" hidden="1" x14ac:dyDescent="0.25">
      <c r="A71" s="338"/>
      <c r="B71" s="811">
        <v>31100104</v>
      </c>
      <c r="C71" s="378" t="s">
        <v>1471</v>
      </c>
      <c r="D71" s="740" t="s">
        <v>1622</v>
      </c>
      <c r="E71" s="551"/>
      <c r="F71" s="552">
        <v>0</v>
      </c>
      <c r="G71" s="552"/>
    </row>
    <row r="72" spans="1:7" ht="15.75" hidden="1" thickBot="1" x14ac:dyDescent="0.3">
      <c r="A72" s="338"/>
      <c r="B72" s="815"/>
      <c r="C72" s="385" t="s">
        <v>1472</v>
      </c>
      <c r="D72" s="741">
        <v>0</v>
      </c>
      <c r="E72" s="559">
        <f>SUM(E68:E71)</f>
        <v>0</v>
      </c>
      <c r="F72" s="559">
        <f>SUM(F68:F71)</f>
        <v>0</v>
      </c>
      <c r="G72" s="559"/>
    </row>
    <row r="73" spans="1:7" hidden="1" x14ac:dyDescent="0.25">
      <c r="A73" s="338"/>
      <c r="B73" s="818">
        <v>31100200</v>
      </c>
      <c r="C73" s="374" t="s">
        <v>108</v>
      </c>
      <c r="D73" s="742"/>
      <c r="E73" s="548"/>
      <c r="F73" s="549"/>
      <c r="G73" s="549"/>
    </row>
    <row r="74" spans="1:7" hidden="1" x14ac:dyDescent="0.25">
      <c r="A74" s="338"/>
      <c r="B74" s="811">
        <v>31100201</v>
      </c>
      <c r="C74" s="378" t="s">
        <v>1473</v>
      </c>
      <c r="D74" s="740" t="s">
        <v>1623</v>
      </c>
      <c r="E74" s="551"/>
      <c r="F74" s="552">
        <v>0</v>
      </c>
      <c r="G74" s="552"/>
    </row>
    <row r="75" spans="1:7" hidden="1" x14ac:dyDescent="0.25">
      <c r="A75" s="338"/>
      <c r="B75" s="811">
        <v>31100202</v>
      </c>
      <c r="C75" s="378" t="s">
        <v>1474</v>
      </c>
      <c r="D75" s="740" t="s">
        <v>1624</v>
      </c>
      <c r="E75" s="551"/>
      <c r="F75" s="552">
        <v>0</v>
      </c>
      <c r="G75" s="552"/>
    </row>
    <row r="76" spans="1:7" hidden="1" x14ac:dyDescent="0.25">
      <c r="A76" s="338"/>
      <c r="B76" s="811">
        <v>31100203</v>
      </c>
      <c r="C76" s="378" t="s">
        <v>1475</v>
      </c>
      <c r="D76" s="740" t="s">
        <v>1625</v>
      </c>
      <c r="E76" s="551"/>
      <c r="F76" s="552">
        <v>0</v>
      </c>
      <c r="G76" s="552"/>
    </row>
    <row r="77" spans="1:7" ht="15.75" hidden="1" thickBot="1" x14ac:dyDescent="0.3">
      <c r="A77" s="338"/>
      <c r="B77" s="815"/>
      <c r="C77" s="385" t="s">
        <v>1476</v>
      </c>
      <c r="D77" s="741">
        <v>0</v>
      </c>
      <c r="E77" s="559">
        <f>SUM(E74:E76)</f>
        <v>0</v>
      </c>
      <c r="F77" s="559">
        <f>SUM(F74:F76)</f>
        <v>0</v>
      </c>
      <c r="G77" s="559"/>
    </row>
    <row r="78" spans="1:7" hidden="1" x14ac:dyDescent="0.25">
      <c r="A78" s="338"/>
      <c r="B78" s="818">
        <v>32010100</v>
      </c>
      <c r="C78" s="374" t="s">
        <v>110</v>
      </c>
      <c r="D78" s="742"/>
      <c r="E78" s="548"/>
      <c r="F78" s="549"/>
      <c r="G78" s="549"/>
    </row>
    <row r="79" spans="1:7" hidden="1" x14ac:dyDescent="0.25">
      <c r="A79" s="338"/>
      <c r="B79" s="811">
        <v>32010101</v>
      </c>
      <c r="C79" s="378" t="s">
        <v>1477</v>
      </c>
      <c r="D79" s="740" t="s">
        <v>1626</v>
      </c>
      <c r="E79" s="551"/>
      <c r="F79" s="552">
        <v>0</v>
      </c>
      <c r="G79" s="552"/>
    </row>
    <row r="80" spans="1:7" hidden="1" x14ac:dyDescent="0.25">
      <c r="A80" s="338"/>
      <c r="B80" s="811">
        <v>32010102</v>
      </c>
      <c r="C80" s="378" t="s">
        <v>1478</v>
      </c>
      <c r="D80" s="740" t="s">
        <v>1627</v>
      </c>
      <c r="E80" s="551"/>
      <c r="F80" s="552">
        <v>0</v>
      </c>
      <c r="G80" s="552"/>
    </row>
    <row r="81" spans="1:7" hidden="1" x14ac:dyDescent="0.25">
      <c r="A81" s="338"/>
      <c r="B81" s="811">
        <v>32010103</v>
      </c>
      <c r="C81" s="378" t="s">
        <v>1479</v>
      </c>
      <c r="D81" s="740" t="s">
        <v>1628</v>
      </c>
      <c r="E81" s="551"/>
      <c r="F81" s="552">
        <v>0</v>
      </c>
      <c r="G81" s="552"/>
    </row>
    <row r="82" spans="1:7" hidden="1" x14ac:dyDescent="0.25">
      <c r="A82" s="338"/>
      <c r="B82" s="811">
        <v>32010104</v>
      </c>
      <c r="C82" s="378" t="s">
        <v>1480</v>
      </c>
      <c r="D82" s="740" t="s">
        <v>1629</v>
      </c>
      <c r="E82" s="551"/>
      <c r="F82" s="552">
        <v>0</v>
      </c>
      <c r="G82" s="552"/>
    </row>
    <row r="83" spans="1:7" ht="15.75" hidden="1" thickBot="1" x14ac:dyDescent="0.3">
      <c r="A83" s="338"/>
      <c r="B83" s="815"/>
      <c r="C83" s="385" t="s">
        <v>1481</v>
      </c>
      <c r="D83" s="741">
        <v>0</v>
      </c>
      <c r="E83" s="559">
        <f>SUM(E79:E82)</f>
        <v>0</v>
      </c>
      <c r="F83" s="559">
        <f>SUM(F79:F82)</f>
        <v>0</v>
      </c>
      <c r="G83" s="559"/>
    </row>
    <row r="84" spans="1:7" x14ac:dyDescent="0.25">
      <c r="A84" s="338"/>
      <c r="B84" s="818">
        <v>32010200</v>
      </c>
      <c r="C84" s="374" t="s">
        <v>112</v>
      </c>
      <c r="D84" s="742"/>
      <c r="E84" s="548"/>
      <c r="F84" s="549"/>
      <c r="G84" s="549"/>
    </row>
    <row r="85" spans="1:7" hidden="1" x14ac:dyDescent="0.25">
      <c r="A85" s="338"/>
      <c r="B85" s="811">
        <v>32010201</v>
      </c>
      <c r="C85" s="378" t="s">
        <v>1482</v>
      </c>
      <c r="D85" s="740" t="s">
        <v>1630</v>
      </c>
      <c r="E85" s="551"/>
      <c r="F85" s="552">
        <v>0</v>
      </c>
      <c r="G85" s="552"/>
    </row>
    <row r="86" spans="1:7" hidden="1" x14ac:dyDescent="0.25">
      <c r="A86" s="338"/>
      <c r="B86" s="811">
        <v>32010202</v>
      </c>
      <c r="C86" s="378" t="s">
        <v>1483</v>
      </c>
      <c r="D86" s="740" t="s">
        <v>1631</v>
      </c>
      <c r="E86" s="551"/>
      <c r="F86" s="552">
        <v>0</v>
      </c>
      <c r="G86" s="552"/>
    </row>
    <row r="87" spans="1:7" hidden="1" x14ac:dyDescent="0.25">
      <c r="A87" s="338"/>
      <c r="B87" s="811">
        <v>32010203</v>
      </c>
      <c r="C87" s="378" t="s">
        <v>1484</v>
      </c>
      <c r="D87" s="740" t="s">
        <v>1632</v>
      </c>
      <c r="E87" s="551"/>
      <c r="F87" s="552">
        <v>0</v>
      </c>
      <c r="G87" s="552"/>
    </row>
    <row r="88" spans="1:7" hidden="1" x14ac:dyDescent="0.25">
      <c r="A88" s="338"/>
      <c r="B88" s="811">
        <v>32010204</v>
      </c>
      <c r="C88" s="378" t="s">
        <v>1485</v>
      </c>
      <c r="D88" s="740" t="s">
        <v>1633</v>
      </c>
      <c r="E88" s="551"/>
      <c r="F88" s="552">
        <v>0</v>
      </c>
      <c r="G88" s="552"/>
    </row>
    <row r="89" spans="1:7" hidden="1" x14ac:dyDescent="0.25">
      <c r="A89" s="338"/>
      <c r="B89" s="811">
        <v>32010205</v>
      </c>
      <c r="C89" s="378" t="s">
        <v>1486</v>
      </c>
      <c r="D89" s="740" t="s">
        <v>1634</v>
      </c>
      <c r="E89" s="551"/>
      <c r="F89" s="552">
        <v>0</v>
      </c>
      <c r="G89" s="552"/>
    </row>
    <row r="90" spans="1:7" hidden="1" x14ac:dyDescent="0.25">
      <c r="A90" s="338"/>
      <c r="B90" s="811">
        <v>32010206</v>
      </c>
      <c r="C90" s="378" t="s">
        <v>1487</v>
      </c>
      <c r="D90" s="740" t="s">
        <v>1635</v>
      </c>
      <c r="E90" s="551"/>
      <c r="F90" s="552">
        <v>0</v>
      </c>
      <c r="G90" s="552"/>
    </row>
    <row r="91" spans="1:7" hidden="1" x14ac:dyDescent="0.25">
      <c r="A91" s="338"/>
      <c r="B91" s="811">
        <v>32010207</v>
      </c>
      <c r="C91" s="378" t="s">
        <v>1488</v>
      </c>
      <c r="D91" s="740" t="s">
        <v>1636</v>
      </c>
      <c r="E91" s="551"/>
      <c r="F91" s="552">
        <v>0</v>
      </c>
      <c r="G91" s="552"/>
    </row>
    <row r="92" spans="1:7" hidden="1" x14ac:dyDescent="0.25">
      <c r="A92" s="338"/>
      <c r="B92" s="811">
        <v>32010208</v>
      </c>
      <c r="C92" s="378" t="s">
        <v>1489</v>
      </c>
      <c r="D92" s="740" t="s">
        <v>1637</v>
      </c>
      <c r="E92" s="551"/>
      <c r="F92" s="552">
        <v>0</v>
      </c>
      <c r="G92" s="552"/>
    </row>
    <row r="93" spans="1:7" hidden="1" x14ac:dyDescent="0.25">
      <c r="A93" s="338"/>
      <c r="B93" s="811">
        <v>32010209</v>
      </c>
      <c r="C93" s="378" t="s">
        <v>1490</v>
      </c>
      <c r="D93" s="740" t="s">
        <v>1638</v>
      </c>
      <c r="E93" s="551"/>
      <c r="F93" s="552">
        <v>0</v>
      </c>
      <c r="G93" s="552"/>
    </row>
    <row r="94" spans="1:7" hidden="1" x14ac:dyDescent="0.25">
      <c r="A94" s="338"/>
      <c r="B94" s="811">
        <v>32010210</v>
      </c>
      <c r="C94" s="378" t="s">
        <v>1491</v>
      </c>
      <c r="D94" s="740" t="s">
        <v>1639</v>
      </c>
      <c r="E94" s="551"/>
      <c r="F94" s="552">
        <v>0</v>
      </c>
      <c r="G94" s="552"/>
    </row>
    <row r="95" spans="1:7" hidden="1" x14ac:dyDescent="0.25">
      <c r="A95" s="338"/>
      <c r="B95" s="811">
        <v>32010211</v>
      </c>
      <c r="C95" s="378" t="s">
        <v>1492</v>
      </c>
      <c r="D95" s="740" t="s">
        <v>1640</v>
      </c>
      <c r="E95" s="551"/>
      <c r="F95" s="552">
        <v>0</v>
      </c>
      <c r="G95" s="552"/>
    </row>
    <row r="96" spans="1:7" ht="15.75" thickBot="1" x14ac:dyDescent="0.3">
      <c r="A96" s="338"/>
      <c r="B96" s="811">
        <v>32010212</v>
      </c>
      <c r="C96" s="378" t="s">
        <v>1493</v>
      </c>
      <c r="D96" s="740" t="s">
        <v>1641</v>
      </c>
      <c r="E96" s="551">
        <v>0</v>
      </c>
      <c r="F96" s="552">
        <v>23500000</v>
      </c>
      <c r="G96" s="552"/>
    </row>
    <row r="97" spans="1:7" ht="15.75" hidden="1" thickBot="1" x14ac:dyDescent="0.3">
      <c r="A97" s="338"/>
      <c r="B97" s="811">
        <v>32010213</v>
      </c>
      <c r="C97" s="378" t="s">
        <v>1494</v>
      </c>
      <c r="D97" s="740" t="s">
        <v>1642</v>
      </c>
      <c r="E97" s="551">
        <v>0</v>
      </c>
      <c r="F97" s="552">
        <v>0</v>
      </c>
      <c r="G97" s="552"/>
    </row>
    <row r="98" spans="1:7" ht="15.75" hidden="1" thickBot="1" x14ac:dyDescent="0.3">
      <c r="A98" s="338"/>
      <c r="B98" s="811">
        <v>32010214</v>
      </c>
      <c r="C98" s="378" t="s">
        <v>1495</v>
      </c>
      <c r="D98" s="740" t="s">
        <v>1643</v>
      </c>
      <c r="E98" s="551">
        <v>0</v>
      </c>
      <c r="F98" s="552">
        <v>0</v>
      </c>
      <c r="G98" s="552"/>
    </row>
    <row r="99" spans="1:7" ht="15.75" hidden="1" thickBot="1" x14ac:dyDescent="0.3">
      <c r="A99" s="338"/>
      <c r="B99" s="811">
        <v>32010215</v>
      </c>
      <c r="C99" s="378" t="s">
        <v>1496</v>
      </c>
      <c r="D99" s="740" t="s">
        <v>1644</v>
      </c>
      <c r="E99" s="551">
        <v>0</v>
      </c>
      <c r="F99" s="552">
        <v>0</v>
      </c>
      <c r="G99" s="552"/>
    </row>
    <row r="100" spans="1:7" ht="15.75" thickBot="1" x14ac:dyDescent="0.3">
      <c r="A100" s="338"/>
      <c r="B100" s="815"/>
      <c r="C100" s="385" t="s">
        <v>1497</v>
      </c>
      <c r="D100" s="741">
        <v>0</v>
      </c>
      <c r="E100" s="559">
        <f>SUM(E85:E99)</f>
        <v>0</v>
      </c>
      <c r="F100" s="559">
        <f>SUM(F85:F99)</f>
        <v>23500000</v>
      </c>
      <c r="G100" s="559"/>
    </row>
    <row r="101" spans="1:7" ht="15.75" hidden="1" thickBot="1" x14ac:dyDescent="0.3">
      <c r="A101" s="338"/>
      <c r="B101" s="818">
        <v>32010300</v>
      </c>
      <c r="C101" s="374" t="s">
        <v>114</v>
      </c>
      <c r="D101" s="742"/>
      <c r="E101" s="548"/>
      <c r="F101" s="549"/>
      <c r="G101" s="549"/>
    </row>
    <row r="102" spans="1:7" ht="15.75" hidden="1" thickBot="1" x14ac:dyDescent="0.3">
      <c r="A102" s="338"/>
      <c r="B102" s="811">
        <v>32010301</v>
      </c>
      <c r="C102" s="378" t="s">
        <v>1498</v>
      </c>
      <c r="D102" s="740" t="s">
        <v>1645</v>
      </c>
      <c r="E102" s="551"/>
      <c r="F102" s="552">
        <v>0</v>
      </c>
      <c r="G102" s="552"/>
    </row>
    <row r="103" spans="1:7" ht="15.75" hidden="1" thickBot="1" x14ac:dyDescent="0.3">
      <c r="A103" s="338"/>
      <c r="B103" s="811">
        <v>32010302</v>
      </c>
      <c r="C103" s="378" t="s">
        <v>1499</v>
      </c>
      <c r="D103" s="740" t="s">
        <v>1646</v>
      </c>
      <c r="E103" s="551"/>
      <c r="F103" s="552">
        <v>0</v>
      </c>
      <c r="G103" s="552"/>
    </row>
    <row r="104" spans="1:7" ht="15.75" hidden="1" thickBot="1" x14ac:dyDescent="0.3">
      <c r="A104" s="338"/>
      <c r="B104" s="811">
        <v>32010303</v>
      </c>
      <c r="C104" s="378" t="s">
        <v>1500</v>
      </c>
      <c r="D104" s="740" t="s">
        <v>1647</v>
      </c>
      <c r="E104" s="551"/>
      <c r="F104" s="552">
        <v>0</v>
      </c>
      <c r="G104" s="552"/>
    </row>
    <row r="105" spans="1:7" ht="15.75" hidden="1" thickBot="1" x14ac:dyDescent="0.3">
      <c r="A105" s="338"/>
      <c r="B105" s="811">
        <v>32010304</v>
      </c>
      <c r="C105" s="378" t="s">
        <v>1501</v>
      </c>
      <c r="D105" s="740" t="s">
        <v>1648</v>
      </c>
      <c r="E105" s="551"/>
      <c r="F105" s="552">
        <v>0</v>
      </c>
      <c r="G105" s="552"/>
    </row>
    <row r="106" spans="1:7" ht="15.75" hidden="1" thickBot="1" x14ac:dyDescent="0.3">
      <c r="A106" s="338"/>
      <c r="B106" s="811">
        <v>32010305</v>
      </c>
      <c r="C106" s="378" t="s">
        <v>1502</v>
      </c>
      <c r="D106" s="740" t="s">
        <v>1649</v>
      </c>
      <c r="E106" s="551"/>
      <c r="F106" s="552">
        <v>0</v>
      </c>
      <c r="G106" s="552"/>
    </row>
    <row r="107" spans="1:7" ht="15.75" hidden="1" thickBot="1" x14ac:dyDescent="0.3">
      <c r="A107" s="338"/>
      <c r="B107" s="815"/>
      <c r="C107" s="385" t="s">
        <v>1503</v>
      </c>
      <c r="D107" s="741">
        <v>0</v>
      </c>
      <c r="E107" s="559">
        <f>SUM(E102:E106)</f>
        <v>0</v>
      </c>
      <c r="F107" s="559">
        <f>SUM(F102:F106)</f>
        <v>0</v>
      </c>
      <c r="G107" s="559"/>
    </row>
    <row r="108" spans="1:7" ht="15.75" hidden="1" thickBot="1" x14ac:dyDescent="0.3">
      <c r="A108" s="338"/>
      <c r="B108" s="818">
        <v>32010400</v>
      </c>
      <c r="C108" s="374" t="s">
        <v>116</v>
      </c>
      <c r="D108" s="742"/>
      <c r="E108" s="548"/>
      <c r="F108" s="549"/>
      <c r="G108" s="549"/>
    </row>
    <row r="109" spans="1:7" ht="15.75" hidden="1" thickBot="1" x14ac:dyDescent="0.3">
      <c r="A109" s="338"/>
      <c r="B109" s="811">
        <v>32010401</v>
      </c>
      <c r="C109" s="378" t="s">
        <v>1504</v>
      </c>
      <c r="D109" s="740" t="s">
        <v>1650</v>
      </c>
      <c r="E109" s="551"/>
      <c r="F109" s="552">
        <v>0</v>
      </c>
      <c r="G109" s="552"/>
    </row>
    <row r="110" spans="1:7" ht="15.75" hidden="1" thickBot="1" x14ac:dyDescent="0.3">
      <c r="A110" s="338"/>
      <c r="B110" s="811">
        <v>32010402</v>
      </c>
      <c r="C110" s="378" t="s">
        <v>1505</v>
      </c>
      <c r="D110" s="740" t="s">
        <v>1651</v>
      </c>
      <c r="E110" s="551"/>
      <c r="F110" s="552">
        <v>0</v>
      </c>
      <c r="G110" s="552"/>
    </row>
    <row r="111" spans="1:7" ht="15.75" hidden="1" thickBot="1" x14ac:dyDescent="0.3">
      <c r="A111" s="338"/>
      <c r="B111" s="811">
        <v>32010403</v>
      </c>
      <c r="C111" s="378" t="s">
        <v>1506</v>
      </c>
      <c r="D111" s="740" t="s">
        <v>1652</v>
      </c>
      <c r="E111" s="551"/>
      <c r="F111" s="552">
        <v>0</v>
      </c>
      <c r="G111" s="552"/>
    </row>
    <row r="112" spans="1:7" ht="15.75" hidden="1" thickBot="1" x14ac:dyDescent="0.3">
      <c r="A112" s="338"/>
      <c r="B112" s="811">
        <v>32010404</v>
      </c>
      <c r="C112" s="378" t="s">
        <v>1507</v>
      </c>
      <c r="D112" s="740" t="s">
        <v>1653</v>
      </c>
      <c r="E112" s="551"/>
      <c r="F112" s="552">
        <v>0</v>
      </c>
      <c r="G112" s="552"/>
    </row>
    <row r="113" spans="1:7" ht="15.75" hidden="1" thickBot="1" x14ac:dyDescent="0.3">
      <c r="A113" s="338"/>
      <c r="B113" s="811">
        <v>32010405</v>
      </c>
      <c r="C113" s="378" t="s">
        <v>1508</v>
      </c>
      <c r="D113" s="740" t="s">
        <v>1654</v>
      </c>
      <c r="E113" s="551"/>
      <c r="F113" s="552">
        <v>0</v>
      </c>
      <c r="G113" s="552"/>
    </row>
    <row r="114" spans="1:7" ht="15.75" hidden="1" thickBot="1" x14ac:dyDescent="0.3">
      <c r="A114" s="338"/>
      <c r="B114" s="811">
        <v>32010406</v>
      </c>
      <c r="C114" s="378" t="s">
        <v>1509</v>
      </c>
      <c r="D114" s="740" t="s">
        <v>1655</v>
      </c>
      <c r="E114" s="551"/>
      <c r="F114" s="552">
        <v>0</v>
      </c>
      <c r="G114" s="552"/>
    </row>
    <row r="115" spans="1:7" ht="15.75" hidden="1" thickBot="1" x14ac:dyDescent="0.3">
      <c r="A115" s="338"/>
      <c r="B115" s="811">
        <v>32010407</v>
      </c>
      <c r="C115" s="378" t="s">
        <v>1510</v>
      </c>
      <c r="D115" s="740" t="s">
        <v>1656</v>
      </c>
      <c r="E115" s="551"/>
      <c r="F115" s="552">
        <v>0</v>
      </c>
      <c r="G115" s="552"/>
    </row>
    <row r="116" spans="1:7" ht="15.75" hidden="1" thickBot="1" x14ac:dyDescent="0.3">
      <c r="A116" s="338"/>
      <c r="B116" s="811">
        <v>32010408</v>
      </c>
      <c r="C116" s="378" t="s">
        <v>1511</v>
      </c>
      <c r="D116" s="740" t="s">
        <v>1657</v>
      </c>
      <c r="E116" s="551"/>
      <c r="F116" s="552">
        <v>0</v>
      </c>
      <c r="G116" s="552"/>
    </row>
    <row r="117" spans="1:7" ht="15.75" hidden="1" thickBot="1" x14ac:dyDescent="0.3">
      <c r="A117" s="338"/>
      <c r="B117" s="815"/>
      <c r="C117" s="385" t="s">
        <v>1512</v>
      </c>
      <c r="D117" s="741">
        <v>0</v>
      </c>
      <c r="E117" s="559">
        <f>SUM(E109:E116)</f>
        <v>0</v>
      </c>
      <c r="F117" s="559">
        <f>SUM(F109:F116)</f>
        <v>0</v>
      </c>
      <c r="G117" s="559"/>
    </row>
    <row r="118" spans="1:7" ht="15.75" hidden="1" thickBot="1" x14ac:dyDescent="0.3">
      <c r="A118" s="338"/>
      <c r="B118" s="818">
        <v>32010500</v>
      </c>
      <c r="C118" s="374" t="s">
        <v>118</v>
      </c>
      <c r="D118" s="742"/>
      <c r="E118" s="548"/>
      <c r="F118" s="549"/>
      <c r="G118" s="549"/>
    </row>
    <row r="119" spans="1:7" ht="15.75" hidden="1" thickBot="1" x14ac:dyDescent="0.3">
      <c r="A119" s="338"/>
      <c r="B119" s="811">
        <v>32010501</v>
      </c>
      <c r="C119" s="378" t="s">
        <v>1513</v>
      </c>
      <c r="D119" s="740" t="s">
        <v>1658</v>
      </c>
      <c r="E119" s="551"/>
      <c r="F119" s="552">
        <v>0</v>
      </c>
      <c r="G119" s="552"/>
    </row>
    <row r="120" spans="1:7" ht="15.75" hidden="1" thickBot="1" x14ac:dyDescent="0.3">
      <c r="A120" s="338"/>
      <c r="B120" s="811">
        <v>32010502</v>
      </c>
      <c r="C120" s="378" t="s">
        <v>1514</v>
      </c>
      <c r="D120" s="740" t="s">
        <v>1659</v>
      </c>
      <c r="E120" s="551"/>
      <c r="F120" s="552">
        <v>0</v>
      </c>
      <c r="G120" s="552"/>
    </row>
    <row r="121" spans="1:7" ht="15.75" hidden="1" thickBot="1" x14ac:dyDescent="0.3">
      <c r="A121" s="338"/>
      <c r="B121" s="811">
        <v>32010503</v>
      </c>
      <c r="C121" s="378" t="s">
        <v>1515</v>
      </c>
      <c r="D121" s="740" t="s">
        <v>1660</v>
      </c>
      <c r="E121" s="551"/>
      <c r="F121" s="552">
        <v>0</v>
      </c>
      <c r="G121" s="552"/>
    </row>
    <row r="122" spans="1:7" ht="15.75" hidden="1" thickBot="1" x14ac:dyDescent="0.3">
      <c r="A122" s="338"/>
      <c r="B122" s="811">
        <v>32010504</v>
      </c>
      <c r="C122" s="378" t="s">
        <v>1516</v>
      </c>
      <c r="D122" s="740" t="s">
        <v>1661</v>
      </c>
      <c r="E122" s="551"/>
      <c r="F122" s="552">
        <v>0</v>
      </c>
      <c r="G122" s="552"/>
    </row>
    <row r="123" spans="1:7" ht="15.75" hidden="1" thickBot="1" x14ac:dyDescent="0.3">
      <c r="A123" s="338"/>
      <c r="B123" s="811">
        <v>32010505</v>
      </c>
      <c r="C123" s="378" t="s">
        <v>1517</v>
      </c>
      <c r="D123" s="740" t="s">
        <v>1662</v>
      </c>
      <c r="E123" s="551"/>
      <c r="F123" s="552">
        <v>0</v>
      </c>
      <c r="G123" s="552"/>
    </row>
    <row r="124" spans="1:7" ht="15.75" hidden="1" thickBot="1" x14ac:dyDescent="0.3">
      <c r="A124" s="338"/>
      <c r="B124" s="811">
        <v>32010506</v>
      </c>
      <c r="C124" s="378" t="s">
        <v>1518</v>
      </c>
      <c r="D124" s="740" t="s">
        <v>1663</v>
      </c>
      <c r="E124" s="551"/>
      <c r="F124" s="552">
        <v>0</v>
      </c>
      <c r="G124" s="552"/>
    </row>
    <row r="125" spans="1:7" ht="15.75" hidden="1" thickBot="1" x14ac:dyDescent="0.3">
      <c r="A125" s="338"/>
      <c r="B125" s="811">
        <v>32010507</v>
      </c>
      <c r="C125" s="378" t="s">
        <v>1519</v>
      </c>
      <c r="D125" s="740" t="s">
        <v>1664</v>
      </c>
      <c r="E125" s="551"/>
      <c r="F125" s="552">
        <v>0</v>
      </c>
      <c r="G125" s="552"/>
    </row>
    <row r="126" spans="1:7" ht="15.75" hidden="1" thickBot="1" x14ac:dyDescent="0.3">
      <c r="A126" s="338"/>
      <c r="B126" s="811">
        <v>32010508</v>
      </c>
      <c r="C126" s="378" t="s">
        <v>1520</v>
      </c>
      <c r="D126" s="740" t="s">
        <v>1665</v>
      </c>
      <c r="E126" s="551"/>
      <c r="F126" s="552">
        <v>0</v>
      </c>
      <c r="G126" s="552"/>
    </row>
    <row r="127" spans="1:7" ht="15.75" hidden="1" thickBot="1" x14ac:dyDescent="0.3">
      <c r="A127" s="338"/>
      <c r="B127" s="811">
        <v>32010509</v>
      </c>
      <c r="C127" s="378" t="s">
        <v>1521</v>
      </c>
      <c r="D127" s="740" t="s">
        <v>1666</v>
      </c>
      <c r="E127" s="551"/>
      <c r="F127" s="552">
        <v>0</v>
      </c>
      <c r="G127" s="552"/>
    </row>
    <row r="128" spans="1:7" ht="15.75" hidden="1" thickBot="1" x14ac:dyDescent="0.3">
      <c r="A128" s="338"/>
      <c r="B128" s="815"/>
      <c r="C128" s="385" t="s">
        <v>1522</v>
      </c>
      <c r="D128" s="741">
        <v>0</v>
      </c>
      <c r="E128" s="559">
        <f>SUM(E119:E127)</f>
        <v>0</v>
      </c>
      <c r="F128" s="559">
        <f>SUM(F119:F127)</f>
        <v>0</v>
      </c>
      <c r="G128" s="559"/>
    </row>
    <row r="129" spans="1:7" ht="15.75" hidden="1" thickBot="1" x14ac:dyDescent="0.3">
      <c r="A129" s="338"/>
      <c r="B129" s="818">
        <v>32010600</v>
      </c>
      <c r="C129" s="374" t="s">
        <v>120</v>
      </c>
      <c r="D129" s="742"/>
      <c r="E129" s="548"/>
      <c r="F129" s="549"/>
      <c r="G129" s="549"/>
    </row>
    <row r="130" spans="1:7" ht="15.75" hidden="1" thickBot="1" x14ac:dyDescent="0.3">
      <c r="A130" s="338"/>
      <c r="B130" s="811">
        <v>32010601</v>
      </c>
      <c r="C130" s="378" t="s">
        <v>1523</v>
      </c>
      <c r="D130" s="740" t="s">
        <v>1667</v>
      </c>
      <c r="E130" s="551"/>
      <c r="F130" s="552">
        <v>0</v>
      </c>
      <c r="G130" s="552"/>
    </row>
    <row r="131" spans="1:7" ht="15.75" hidden="1" thickBot="1" x14ac:dyDescent="0.3">
      <c r="A131" s="338"/>
      <c r="B131" s="811">
        <v>32010602</v>
      </c>
      <c r="C131" s="378" t="s">
        <v>1524</v>
      </c>
      <c r="D131" s="740" t="s">
        <v>1668</v>
      </c>
      <c r="E131" s="551"/>
      <c r="F131" s="552">
        <v>0</v>
      </c>
      <c r="G131" s="552"/>
    </row>
    <row r="132" spans="1:7" ht="15.75" hidden="1" thickBot="1" x14ac:dyDescent="0.3">
      <c r="A132" s="338"/>
      <c r="B132" s="811">
        <v>32010603</v>
      </c>
      <c r="C132" s="378" t="s">
        <v>1525</v>
      </c>
      <c r="D132" s="740" t="s">
        <v>1669</v>
      </c>
      <c r="E132" s="551"/>
      <c r="F132" s="552">
        <v>0</v>
      </c>
      <c r="G132" s="552"/>
    </row>
    <row r="133" spans="1:7" ht="15.75" hidden="1" thickBot="1" x14ac:dyDescent="0.3">
      <c r="A133" s="338"/>
      <c r="B133" s="811">
        <v>32010604</v>
      </c>
      <c r="C133" s="378" t="s">
        <v>1526</v>
      </c>
      <c r="D133" s="740" t="s">
        <v>1670</v>
      </c>
      <c r="E133" s="551"/>
      <c r="F133" s="552">
        <v>0</v>
      </c>
      <c r="G133" s="552"/>
    </row>
    <row r="134" spans="1:7" ht="15.75" hidden="1" thickBot="1" x14ac:dyDescent="0.3">
      <c r="A134" s="338"/>
      <c r="B134" s="811">
        <v>32010605</v>
      </c>
      <c r="C134" s="378" t="s">
        <v>1527</v>
      </c>
      <c r="D134" s="740" t="s">
        <v>1671</v>
      </c>
      <c r="E134" s="551"/>
      <c r="F134" s="552">
        <v>0</v>
      </c>
      <c r="G134" s="552"/>
    </row>
    <row r="135" spans="1:7" ht="15.75" hidden="1" thickBot="1" x14ac:dyDescent="0.3">
      <c r="A135" s="338"/>
      <c r="B135" s="811">
        <v>32010606</v>
      </c>
      <c r="C135" s="378" t="s">
        <v>1528</v>
      </c>
      <c r="D135" s="740" t="s">
        <v>1672</v>
      </c>
      <c r="E135" s="551"/>
      <c r="F135" s="552">
        <v>0</v>
      </c>
      <c r="G135" s="552"/>
    </row>
    <row r="136" spans="1:7" ht="15.75" hidden="1" thickBot="1" x14ac:dyDescent="0.3">
      <c r="A136" s="338"/>
      <c r="B136" s="811">
        <v>32010607</v>
      </c>
      <c r="C136" s="378" t="s">
        <v>1529</v>
      </c>
      <c r="D136" s="740" t="s">
        <v>1673</v>
      </c>
      <c r="E136" s="551"/>
      <c r="F136" s="552">
        <v>0</v>
      </c>
      <c r="G136" s="552"/>
    </row>
    <row r="137" spans="1:7" ht="15.75" hidden="1" thickBot="1" x14ac:dyDescent="0.3">
      <c r="A137" s="338"/>
      <c r="B137" s="811">
        <v>32010608</v>
      </c>
      <c r="C137" s="378" t="s">
        <v>1530</v>
      </c>
      <c r="D137" s="740" t="s">
        <v>1674</v>
      </c>
      <c r="E137" s="551"/>
      <c r="F137" s="552">
        <v>0</v>
      </c>
      <c r="G137" s="552"/>
    </row>
    <row r="138" spans="1:7" ht="15.75" hidden="1" thickBot="1" x14ac:dyDescent="0.3">
      <c r="A138" s="338"/>
      <c r="B138" s="811">
        <v>32010609</v>
      </c>
      <c r="C138" s="378" t="s">
        <v>1531</v>
      </c>
      <c r="D138" s="740" t="s">
        <v>1675</v>
      </c>
      <c r="E138" s="551"/>
      <c r="F138" s="552">
        <v>0</v>
      </c>
      <c r="G138" s="552"/>
    </row>
    <row r="139" spans="1:7" ht="15.75" hidden="1" thickBot="1" x14ac:dyDescent="0.3">
      <c r="A139" s="338"/>
      <c r="B139" s="811">
        <v>32010610</v>
      </c>
      <c r="C139" s="378" t="s">
        <v>1532</v>
      </c>
      <c r="D139" s="740" t="s">
        <v>1676</v>
      </c>
      <c r="E139" s="551"/>
      <c r="F139" s="552">
        <v>0</v>
      </c>
      <c r="G139" s="552"/>
    </row>
    <row r="140" spans="1:7" ht="15.75" hidden="1" thickBot="1" x14ac:dyDescent="0.3">
      <c r="A140" s="338"/>
      <c r="B140" s="815"/>
      <c r="C140" s="385" t="s">
        <v>1533</v>
      </c>
      <c r="D140" s="741">
        <v>0</v>
      </c>
      <c r="E140" s="559">
        <f>SUM(E130:E139)</f>
        <v>0</v>
      </c>
      <c r="F140" s="559">
        <f>SUM(F130:F139)</f>
        <v>0</v>
      </c>
      <c r="G140" s="559"/>
    </row>
    <row r="141" spans="1:7" ht="15.75" hidden="1" thickBot="1" x14ac:dyDescent="0.3">
      <c r="A141" s="338"/>
      <c r="B141" s="818">
        <v>32010700</v>
      </c>
      <c r="C141" s="374" t="s">
        <v>122</v>
      </c>
      <c r="D141" s="742"/>
      <c r="E141" s="548"/>
      <c r="F141" s="549"/>
      <c r="G141" s="549"/>
    </row>
    <row r="142" spans="1:7" ht="15.75" hidden="1" thickBot="1" x14ac:dyDescent="0.3">
      <c r="A142" s="338"/>
      <c r="B142" s="811">
        <v>32010701</v>
      </c>
      <c r="C142" s="378" t="s">
        <v>1534</v>
      </c>
      <c r="D142" s="740" t="s">
        <v>1677</v>
      </c>
      <c r="E142" s="551"/>
      <c r="F142" s="552">
        <v>0</v>
      </c>
      <c r="G142" s="552"/>
    </row>
    <row r="143" spans="1:7" ht="15.75" hidden="1" thickBot="1" x14ac:dyDescent="0.3">
      <c r="A143" s="338"/>
      <c r="B143" s="815"/>
      <c r="C143" s="385" t="s">
        <v>1535</v>
      </c>
      <c r="D143" s="741">
        <v>0</v>
      </c>
      <c r="E143" s="559">
        <f>SUM(E142)</f>
        <v>0</v>
      </c>
      <c r="F143" s="559">
        <f>SUM(F142)</f>
        <v>0</v>
      </c>
      <c r="G143" s="559"/>
    </row>
    <row r="144" spans="1:7" ht="15.75" hidden="1" thickBot="1" x14ac:dyDescent="0.3">
      <c r="A144" s="338"/>
      <c r="B144" s="818">
        <v>32010800</v>
      </c>
      <c r="C144" s="374" t="s">
        <v>124</v>
      </c>
      <c r="D144" s="742"/>
      <c r="E144" s="548"/>
      <c r="F144" s="549"/>
      <c r="G144" s="549"/>
    </row>
    <row r="145" spans="1:7" ht="15.75" hidden="1" thickBot="1" x14ac:dyDescent="0.3">
      <c r="A145" s="338"/>
      <c r="B145" s="811">
        <v>32010801</v>
      </c>
      <c r="C145" s="378" t="s">
        <v>1536</v>
      </c>
      <c r="D145" s="740" t="s">
        <v>1678</v>
      </c>
      <c r="E145" s="551"/>
      <c r="F145" s="552">
        <v>0</v>
      </c>
      <c r="G145" s="552"/>
    </row>
    <row r="146" spans="1:7" ht="15.75" hidden="1" thickBot="1" x14ac:dyDescent="0.3">
      <c r="A146" s="338"/>
      <c r="B146" s="815"/>
      <c r="C146" s="385" t="s">
        <v>1537</v>
      </c>
      <c r="D146" s="741">
        <v>0</v>
      </c>
      <c r="E146" s="559">
        <f>SUM(E145)</f>
        <v>0</v>
      </c>
      <c r="F146" s="559">
        <f>SUM(F145)</f>
        <v>0</v>
      </c>
      <c r="G146" s="559"/>
    </row>
    <row r="147" spans="1:7" ht="15.75" hidden="1" thickBot="1" x14ac:dyDescent="0.3">
      <c r="A147" s="338"/>
      <c r="B147" s="818">
        <v>32010900</v>
      </c>
      <c r="C147" s="374" t="s">
        <v>126</v>
      </c>
      <c r="D147" s="742"/>
      <c r="E147" s="548"/>
      <c r="F147" s="549"/>
      <c r="G147" s="549"/>
    </row>
    <row r="148" spans="1:7" ht="15.75" hidden="1" thickBot="1" x14ac:dyDescent="0.3">
      <c r="A148" s="338"/>
      <c r="B148" s="811">
        <v>32010901</v>
      </c>
      <c r="C148" s="378" t="s">
        <v>1538</v>
      </c>
      <c r="D148" s="740" t="s">
        <v>1679</v>
      </c>
      <c r="E148" s="551"/>
      <c r="F148" s="552">
        <v>0</v>
      </c>
      <c r="G148" s="552"/>
    </row>
    <row r="149" spans="1:7" ht="15.75" hidden="1" thickBot="1" x14ac:dyDescent="0.3">
      <c r="A149" s="338"/>
      <c r="B149" s="811">
        <v>32010902</v>
      </c>
      <c r="C149" s="378" t="s">
        <v>1539</v>
      </c>
      <c r="D149" s="740" t="s">
        <v>1680</v>
      </c>
      <c r="E149" s="551"/>
      <c r="F149" s="552">
        <v>0</v>
      </c>
      <c r="G149" s="552"/>
    </row>
    <row r="150" spans="1:7" ht="15.75" hidden="1" thickBot="1" x14ac:dyDescent="0.3">
      <c r="A150" s="338"/>
      <c r="B150" s="811">
        <v>32010903</v>
      </c>
      <c r="C150" s="378" t="s">
        <v>1540</v>
      </c>
      <c r="D150" s="740" t="s">
        <v>1681</v>
      </c>
      <c r="E150" s="551"/>
      <c r="F150" s="552">
        <v>0</v>
      </c>
      <c r="G150" s="552"/>
    </row>
    <row r="151" spans="1:7" ht="15.75" hidden="1" thickBot="1" x14ac:dyDescent="0.3">
      <c r="A151" s="338"/>
      <c r="B151" s="811">
        <v>32010904</v>
      </c>
      <c r="C151" s="378" t="s">
        <v>1541</v>
      </c>
      <c r="D151" s="740" t="s">
        <v>1682</v>
      </c>
      <c r="E151" s="551"/>
      <c r="F151" s="552">
        <v>0</v>
      </c>
      <c r="G151" s="552"/>
    </row>
    <row r="152" spans="1:7" ht="15.75" hidden="1" thickBot="1" x14ac:dyDescent="0.3">
      <c r="A152" s="338"/>
      <c r="B152" s="815"/>
      <c r="C152" s="385" t="s">
        <v>1542</v>
      </c>
      <c r="D152" s="741">
        <v>0</v>
      </c>
      <c r="E152" s="559">
        <f>SUM(E148:E151)</f>
        <v>0</v>
      </c>
      <c r="F152" s="559">
        <f>SUM(F148:F151)</f>
        <v>0</v>
      </c>
      <c r="G152" s="559"/>
    </row>
    <row r="153" spans="1:7" ht="15.75" hidden="1" thickBot="1" x14ac:dyDescent="0.3">
      <c r="A153" s="338"/>
      <c r="B153" s="818">
        <v>32011000</v>
      </c>
      <c r="C153" s="374" t="s">
        <v>128</v>
      </c>
      <c r="D153" s="742"/>
      <c r="E153" s="548"/>
      <c r="F153" s="549"/>
      <c r="G153" s="549"/>
    </row>
    <row r="154" spans="1:7" ht="15.75" hidden="1" thickBot="1" x14ac:dyDescent="0.3">
      <c r="A154" s="338"/>
      <c r="B154" s="811">
        <v>32011001</v>
      </c>
      <c r="C154" s="378" t="s">
        <v>128</v>
      </c>
      <c r="D154" s="740" t="s">
        <v>1683</v>
      </c>
      <c r="E154" s="551"/>
      <c r="F154" s="552">
        <v>0</v>
      </c>
      <c r="G154" s="552"/>
    </row>
    <row r="155" spans="1:7" ht="15.75" hidden="1" thickBot="1" x14ac:dyDescent="0.3">
      <c r="A155" s="338"/>
      <c r="B155" s="815"/>
      <c r="C155" s="385" t="s">
        <v>1543</v>
      </c>
      <c r="D155" s="741">
        <v>0</v>
      </c>
      <c r="E155" s="559">
        <f>SUM(E154)</f>
        <v>0</v>
      </c>
      <c r="F155" s="559">
        <f>SUM(F154)</f>
        <v>0</v>
      </c>
      <c r="G155" s="559"/>
    </row>
    <row r="156" spans="1:7" ht="15.75" hidden="1" thickBot="1" x14ac:dyDescent="0.3">
      <c r="A156" s="338"/>
      <c r="B156" s="818">
        <v>32020100</v>
      </c>
      <c r="C156" s="374" t="s">
        <v>130</v>
      </c>
      <c r="D156" s="742"/>
      <c r="E156" s="548"/>
      <c r="F156" s="549"/>
      <c r="G156" s="549"/>
    </row>
    <row r="157" spans="1:7" ht="15.75" hidden="1" thickBot="1" x14ac:dyDescent="0.3">
      <c r="A157" s="338"/>
      <c r="B157" s="811">
        <v>32020101</v>
      </c>
      <c r="C157" s="378" t="s">
        <v>1544</v>
      </c>
      <c r="D157" s="740" t="s">
        <v>1684</v>
      </c>
      <c r="E157" s="551"/>
      <c r="F157" s="552">
        <v>0</v>
      </c>
      <c r="G157" s="552"/>
    </row>
    <row r="158" spans="1:7" ht="15.75" hidden="1" thickBot="1" x14ac:dyDescent="0.3">
      <c r="A158" s="338"/>
      <c r="B158" s="811">
        <v>32020102</v>
      </c>
      <c r="C158" s="378" t="s">
        <v>1545</v>
      </c>
      <c r="D158" s="740" t="s">
        <v>1685</v>
      </c>
      <c r="E158" s="551"/>
      <c r="F158" s="552">
        <v>0</v>
      </c>
      <c r="G158" s="552"/>
    </row>
    <row r="159" spans="1:7" ht="15.75" hidden="1" thickBot="1" x14ac:dyDescent="0.3">
      <c r="A159" s="338"/>
      <c r="B159" s="811">
        <v>32020103</v>
      </c>
      <c r="C159" s="378" t="s">
        <v>1479</v>
      </c>
      <c r="D159" s="740" t="s">
        <v>1686</v>
      </c>
      <c r="E159" s="551"/>
      <c r="F159" s="552">
        <v>0</v>
      </c>
      <c r="G159" s="552"/>
    </row>
    <row r="160" spans="1:7" ht="15.75" hidden="1" thickBot="1" x14ac:dyDescent="0.3">
      <c r="A160" s="338"/>
      <c r="B160" s="811">
        <v>32020104</v>
      </c>
      <c r="C160" s="378" t="s">
        <v>1480</v>
      </c>
      <c r="D160" s="740" t="s">
        <v>1687</v>
      </c>
      <c r="E160" s="551"/>
      <c r="F160" s="552">
        <v>0</v>
      </c>
      <c r="G160" s="552"/>
    </row>
    <row r="161" spans="1:7" ht="15.75" hidden="1" thickBot="1" x14ac:dyDescent="0.3">
      <c r="A161" s="338"/>
      <c r="B161" s="815"/>
      <c r="C161" s="385" t="s">
        <v>1546</v>
      </c>
      <c r="D161" s="741">
        <v>0</v>
      </c>
      <c r="E161" s="559">
        <f>SUM(E157:E160)</f>
        <v>0</v>
      </c>
      <c r="F161" s="559">
        <f>SUM(F157:F160)</f>
        <v>0</v>
      </c>
      <c r="G161" s="559"/>
    </row>
    <row r="162" spans="1:7" ht="15.75" hidden="1" thickBot="1" x14ac:dyDescent="0.3">
      <c r="A162" s="338"/>
      <c r="B162" s="818">
        <v>32030100</v>
      </c>
      <c r="C162" s="374" t="s">
        <v>132</v>
      </c>
      <c r="D162" s="742"/>
      <c r="E162" s="548"/>
      <c r="F162" s="549"/>
      <c r="G162" s="549"/>
    </row>
    <row r="163" spans="1:7" ht="15.75" hidden="1" thickBot="1" x14ac:dyDescent="0.3">
      <c r="A163" s="338"/>
      <c r="B163" s="811">
        <v>32030101</v>
      </c>
      <c r="C163" s="378" t="s">
        <v>1547</v>
      </c>
      <c r="D163" s="740" t="s">
        <v>1688</v>
      </c>
      <c r="E163" s="551"/>
      <c r="F163" s="552">
        <v>0</v>
      </c>
      <c r="G163" s="552"/>
    </row>
    <row r="164" spans="1:7" ht="15.75" hidden="1" thickBot="1" x14ac:dyDescent="0.3">
      <c r="A164" s="338"/>
      <c r="B164" s="811">
        <v>32030102</v>
      </c>
      <c r="C164" s="378" t="s">
        <v>1548</v>
      </c>
      <c r="D164" s="740" t="s">
        <v>1689</v>
      </c>
      <c r="E164" s="551"/>
      <c r="F164" s="552">
        <v>0</v>
      </c>
      <c r="G164" s="552"/>
    </row>
    <row r="165" spans="1:7" ht="15.75" hidden="1" thickBot="1" x14ac:dyDescent="0.3">
      <c r="A165" s="338"/>
      <c r="B165" s="811">
        <v>32030103</v>
      </c>
      <c r="C165" s="378" t="s">
        <v>1549</v>
      </c>
      <c r="D165" s="740" t="s">
        <v>1690</v>
      </c>
      <c r="E165" s="551"/>
      <c r="F165" s="552">
        <v>0</v>
      </c>
      <c r="G165" s="552"/>
    </row>
    <row r="166" spans="1:7" ht="15.75" hidden="1" thickBot="1" x14ac:dyDescent="0.3">
      <c r="A166" s="338"/>
      <c r="B166" s="811">
        <v>32030104</v>
      </c>
      <c r="C166" s="378" t="s">
        <v>1550</v>
      </c>
      <c r="D166" s="740" t="s">
        <v>1691</v>
      </c>
      <c r="E166" s="551"/>
      <c r="F166" s="552">
        <v>0</v>
      </c>
      <c r="G166" s="552"/>
    </row>
    <row r="167" spans="1:7" ht="15.75" hidden="1" thickBot="1" x14ac:dyDescent="0.3">
      <c r="A167" s="338"/>
      <c r="B167" s="811">
        <v>32030105</v>
      </c>
      <c r="C167" s="378" t="s">
        <v>1551</v>
      </c>
      <c r="D167" s="740" t="s">
        <v>1692</v>
      </c>
      <c r="E167" s="551"/>
      <c r="F167" s="552">
        <v>0</v>
      </c>
      <c r="G167" s="552"/>
    </row>
    <row r="168" spans="1:7" ht="15.75" hidden="1" thickBot="1" x14ac:dyDescent="0.3">
      <c r="A168" s="338"/>
      <c r="B168" s="811">
        <v>32030109</v>
      </c>
      <c r="C168" s="378" t="s">
        <v>1552</v>
      </c>
      <c r="D168" s="740" t="s">
        <v>1693</v>
      </c>
      <c r="E168" s="551"/>
      <c r="F168" s="552">
        <v>0</v>
      </c>
      <c r="G168" s="552"/>
    </row>
    <row r="169" spans="1:7" ht="15.75" hidden="1" thickBot="1" x14ac:dyDescent="0.3">
      <c r="A169" s="338"/>
      <c r="B169" s="813">
        <v>32030110</v>
      </c>
      <c r="C169" s="383" t="s">
        <v>1553</v>
      </c>
      <c r="D169" s="740" t="s">
        <v>1694</v>
      </c>
      <c r="E169" s="551"/>
      <c r="F169" s="552">
        <v>0</v>
      </c>
      <c r="G169" s="552"/>
    </row>
    <row r="170" spans="1:7" ht="15.75" hidden="1" thickBot="1" x14ac:dyDescent="0.3">
      <c r="A170" s="338"/>
      <c r="B170" s="815"/>
      <c r="C170" s="385" t="s">
        <v>1554</v>
      </c>
      <c r="D170" s="741"/>
      <c r="E170" s="559">
        <f>SUM(E163:E169)</f>
        <v>0</v>
      </c>
      <c r="F170" s="559">
        <f>SUM(F163:F169)</f>
        <v>0</v>
      </c>
      <c r="G170" s="559"/>
    </row>
    <row r="171" spans="1:7" ht="19.5" thickBot="1" x14ac:dyDescent="0.35">
      <c r="A171" s="338"/>
      <c r="B171" s="398"/>
      <c r="C171" s="399" t="s">
        <v>1415</v>
      </c>
      <c r="D171" s="399"/>
      <c r="E171" s="571">
        <v>0</v>
      </c>
      <c r="F171" s="572">
        <v>23500000</v>
      </c>
      <c r="G171" s="572"/>
    </row>
    <row r="172" spans="1:7" x14ac:dyDescent="0.25">
      <c r="A172" s="338"/>
      <c r="B172" s="338"/>
      <c r="C172" s="338"/>
      <c r="D172" s="338"/>
      <c r="E172" s="338"/>
      <c r="F172" s="338"/>
    </row>
  </sheetData>
  <mergeCells count="5">
    <mergeCell ref="B1:F1"/>
    <mergeCell ref="B2:F2"/>
    <mergeCell ref="B4:F4"/>
    <mergeCell ref="B5:B6"/>
    <mergeCell ref="C5:C6"/>
  </mergeCells>
  <pageMargins left="0.98425196850393704" right="0.31496062992126" top="0.35433070866141703" bottom="0.35433070866141703" header="0.15748031496063" footer="0.15748031496063"/>
  <pageSetup paperSize="9" scale="68" firstPageNumber="203" fitToHeight="0" orientation="portrait" r:id="rId1"/>
  <headerFooter>
    <oddFooter>&amp;C&amp;"Rockwell,Bold"&amp;14&amp;P</oddFooter>
  </headerFooter>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952</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t="15.75" customHeight="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x14ac:dyDescent="0.25">
      <c r="B27" s="811">
        <v>31050119</v>
      </c>
      <c r="C27" s="378" t="s">
        <v>1434</v>
      </c>
      <c r="D27" s="740" t="str">
        <f t="shared" si="0"/>
        <v>31050119 - EQUIPMENT STORE</v>
      </c>
      <c r="E27" s="551">
        <v>0</v>
      </c>
      <c r="F27" s="552">
        <v>280000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t="15.75" customHeight="1" thickBot="1" x14ac:dyDescent="0.3">
      <c r="B42" s="811">
        <v>31050134</v>
      </c>
      <c r="C42" s="378" t="s">
        <v>1449</v>
      </c>
      <c r="D42" s="740" t="str">
        <f t="shared" si="0"/>
        <v>31050134 - UNIFORM STORE</v>
      </c>
      <c r="E42" s="551">
        <v>0</v>
      </c>
      <c r="F42" s="552">
        <v>620500</v>
      </c>
      <c r="G42" s="552"/>
    </row>
    <row r="43" spans="2:7" ht="15.75" hidden="1" thickBot="1" x14ac:dyDescent="0.3">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0</v>
      </c>
      <c r="F44" s="559">
        <f>SUM(F9:F43)</f>
        <v>900500</v>
      </c>
      <c r="G44" s="559">
        <f>SUM(G9:G43)</f>
        <v>0</v>
      </c>
    </row>
    <row r="45" spans="2:7" hidden="1" x14ac:dyDescent="0.25">
      <c r="B45" s="809">
        <v>31050200</v>
      </c>
      <c r="C45" s="369" t="s">
        <v>204</v>
      </c>
      <c r="D45" s="823"/>
      <c r="E45" s="562"/>
      <c r="F45" s="563"/>
      <c r="G45" s="563"/>
    </row>
    <row r="46" spans="2:7" ht="15" hidden="1" customHeight="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t="15" hidden="1" customHeight="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t="15" hidden="1" customHeight="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75" hidden="1" customHeight="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t="15" hidden="1" customHeight="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75" hidden="1" customHeight="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t="15" hidden="1" customHeight="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t="15.75" hidden="1" customHeight="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t="15" hidden="1" customHeight="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t="15.75" hidden="1" customHeight="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t="15" hidden="1" customHeight="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t="15.75" hidden="1" customHeight="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t="15" hidden="1" customHeight="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ht="15.75" customHeight="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t="15.75" thickBot="1" x14ac:dyDescent="0.3">
      <c r="B97" s="811">
        <v>32010213</v>
      </c>
      <c r="C97" s="378" t="s">
        <v>1494</v>
      </c>
      <c r="D97" s="740" t="str">
        <f t="shared" si="12"/>
        <v>32010213 - HERITAGE ASSETS</v>
      </c>
      <c r="E97" s="551">
        <v>0</v>
      </c>
      <c r="F97" s="552">
        <v>2179340</v>
      </c>
      <c r="G97" s="552"/>
    </row>
    <row r="98" spans="2:7" ht="14.25" hidden="1" customHeight="1" thickBot="1" x14ac:dyDescent="0.3">
      <c r="B98" s="811">
        <v>32010214</v>
      </c>
      <c r="C98" s="378" t="s">
        <v>1495</v>
      </c>
      <c r="D98" s="740" t="str">
        <f t="shared" si="12"/>
        <v>32010214 - BOREHOLES &amp; OTHER WATER FACILITIES</v>
      </c>
      <c r="E98" s="551"/>
      <c r="F98" s="552">
        <v>0</v>
      </c>
      <c r="G98" s="552"/>
    </row>
    <row r="99" spans="2:7" ht="15.75" hidden="1" thickBot="1" x14ac:dyDescent="0.3">
      <c r="B99" s="811">
        <v>32010215</v>
      </c>
      <c r="C99" s="378" t="s">
        <v>1496</v>
      </c>
      <c r="D99" s="740" t="str">
        <f t="shared" si="12"/>
        <v>32010215 - WASTE DISPOSAL EQUIPMENT</v>
      </c>
      <c r="E99" s="551"/>
      <c r="F99" s="552">
        <v>0</v>
      </c>
      <c r="G99" s="552"/>
    </row>
    <row r="100" spans="2:7" ht="15.75" thickBot="1" x14ac:dyDescent="0.3">
      <c r="B100" s="815"/>
      <c r="C100" s="385" t="s">
        <v>1497</v>
      </c>
      <c r="D100" s="741">
        <f t="shared" ref="D100" si="13">SUM(D85:D99)</f>
        <v>0</v>
      </c>
      <c r="E100" s="559">
        <f>SUM(E85:E99)</f>
        <v>0</v>
      </c>
      <c r="F100" s="559">
        <f>SUM(F85:F99)</f>
        <v>2179340</v>
      </c>
      <c r="G100" s="559"/>
    </row>
    <row r="101" spans="2:7" ht="15.75" hidden="1" customHeight="1"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t="15" hidden="1" customHeight="1" x14ac:dyDescent="0.25">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t="15.75" hidden="1" customHeight="1"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idden="1" x14ac:dyDescent="0.25">
      <c r="B113" s="811">
        <v>32010405</v>
      </c>
      <c r="C113" s="378" t="s">
        <v>1508</v>
      </c>
      <c r="D113" s="740" t="str">
        <f t="shared" si="15"/>
        <v>32010405 - MOTOR VEHICLES</v>
      </c>
      <c r="E113" s="551"/>
      <c r="F113" s="552">
        <v>0</v>
      </c>
      <c r="G113" s="552"/>
    </row>
    <row r="114" spans="2:7" hidden="1" x14ac:dyDescent="0.25">
      <c r="B114" s="811">
        <v>32010406</v>
      </c>
      <c r="C114" s="378" t="s">
        <v>1509</v>
      </c>
      <c r="D114" s="740" t="str">
        <f t="shared" si="15"/>
        <v>32010406 - TRICYCLE</v>
      </c>
      <c r="E114" s="551"/>
      <c r="F114" s="552">
        <v>0</v>
      </c>
      <c r="G114" s="552"/>
    </row>
    <row r="115" spans="2:7" hidden="1" x14ac:dyDescent="0.25">
      <c r="B115" s="811">
        <v>32010407</v>
      </c>
      <c r="C115" s="378" t="s">
        <v>1510</v>
      </c>
      <c r="D115" s="740" t="str">
        <f t="shared" si="15"/>
        <v>32010407 - MOTOR CYCLES</v>
      </c>
      <c r="E115" s="551"/>
      <c r="F115" s="552">
        <v>0</v>
      </c>
      <c r="G115" s="552"/>
    </row>
    <row r="116" spans="2:7" ht="15" hidden="1" customHeight="1" x14ac:dyDescent="0.25">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t="15.75" hidden="1" customHeight="1" x14ac:dyDescent="0.25">
      <c r="B118" s="818">
        <v>32010500</v>
      </c>
      <c r="C118" s="374" t="s">
        <v>118</v>
      </c>
      <c r="D118" s="742"/>
      <c r="E118" s="548"/>
      <c r="F118" s="549"/>
      <c r="G118" s="549"/>
    </row>
    <row r="119" spans="2:7" hidden="1" x14ac:dyDescent="0.25">
      <c r="B119" s="811">
        <v>32010501</v>
      </c>
      <c r="C119" s="378" t="s">
        <v>1513</v>
      </c>
      <c r="D119" s="740" t="str">
        <f t="shared" ref="D119:D127" si="17">B119&amp;" - "&amp;C119</f>
        <v>32010501 - COMPUTERS/NETWORKING EQUIPMENT</v>
      </c>
      <c r="E119" s="551"/>
      <c r="F119" s="552">
        <v>0</v>
      </c>
      <c r="G119" s="552"/>
    </row>
    <row r="120" spans="2:7" hidden="1" x14ac:dyDescent="0.25">
      <c r="B120" s="811">
        <v>32010502</v>
      </c>
      <c r="C120" s="378" t="s">
        <v>1514</v>
      </c>
      <c r="D120" s="740" t="str">
        <f t="shared" si="17"/>
        <v>32010502 - PRINTERS</v>
      </c>
      <c r="E120" s="551"/>
      <c r="F120" s="552">
        <v>0</v>
      </c>
      <c r="G120" s="552"/>
    </row>
    <row r="121" spans="2:7" hidden="1" x14ac:dyDescent="0.25">
      <c r="B121" s="811">
        <v>32010503</v>
      </c>
      <c r="C121" s="378" t="s">
        <v>1515</v>
      </c>
      <c r="D121" s="740" t="str">
        <f t="shared" si="17"/>
        <v>32010503 - SCANNERS</v>
      </c>
      <c r="E121" s="551"/>
      <c r="F121" s="552">
        <v>0</v>
      </c>
      <c r="G121" s="552"/>
    </row>
    <row r="122" spans="2:7" hidden="1" x14ac:dyDescent="0.25">
      <c r="B122" s="811">
        <v>32010504</v>
      </c>
      <c r="C122" s="378" t="s">
        <v>1516</v>
      </c>
      <c r="D122" s="740" t="str">
        <f t="shared" si="17"/>
        <v>32010504 - FAX MACHINE</v>
      </c>
      <c r="E122" s="551"/>
      <c r="F122" s="552">
        <v>0</v>
      </c>
      <c r="G122" s="552"/>
    </row>
    <row r="123" spans="2:7" hidden="1" x14ac:dyDescent="0.25">
      <c r="B123" s="811">
        <v>32010505</v>
      </c>
      <c r="C123" s="378" t="s">
        <v>1517</v>
      </c>
      <c r="D123" s="740" t="str">
        <f t="shared" si="17"/>
        <v>32010505 - PHOTOCOPIERS</v>
      </c>
      <c r="E123" s="551"/>
      <c r="F123" s="552">
        <v>0</v>
      </c>
      <c r="G123" s="552"/>
    </row>
    <row r="124" spans="2:7" hidden="1" x14ac:dyDescent="0.25">
      <c r="B124" s="811">
        <v>32010506</v>
      </c>
      <c r="C124" s="378" t="s">
        <v>1518</v>
      </c>
      <c r="D124" s="740" t="str">
        <f t="shared" si="17"/>
        <v>32010506 - TYPE-WRITERS</v>
      </c>
      <c r="E124" s="551"/>
      <c r="F124" s="552">
        <v>0</v>
      </c>
      <c r="G124" s="552"/>
    </row>
    <row r="125" spans="2:7" hidden="1" x14ac:dyDescent="0.25">
      <c r="B125" s="811">
        <v>32010507</v>
      </c>
      <c r="C125" s="378" t="s">
        <v>1519</v>
      </c>
      <c r="D125" s="740" t="str">
        <f t="shared" si="17"/>
        <v>32010507 - SHREDDING MACHINES</v>
      </c>
      <c r="E125" s="551"/>
      <c r="F125" s="552">
        <v>0</v>
      </c>
      <c r="G125" s="552"/>
    </row>
    <row r="126" spans="2:7" hidden="1" x14ac:dyDescent="0.25">
      <c r="B126" s="811">
        <v>32010508</v>
      </c>
      <c r="C126" s="378" t="s">
        <v>1520</v>
      </c>
      <c r="D126" s="740" t="str">
        <f t="shared" si="17"/>
        <v>32010508 - PROJECTORS</v>
      </c>
      <c r="E126" s="551"/>
      <c r="F126" s="552">
        <v>0</v>
      </c>
      <c r="G126" s="552"/>
    </row>
    <row r="127" spans="2:7" ht="15" hidden="1" customHeight="1" x14ac:dyDescent="0.25">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t="15.75" hidden="1" customHeight="1" x14ac:dyDescent="0.25">
      <c r="B129" s="818">
        <v>32010600</v>
      </c>
      <c r="C129" s="374" t="s">
        <v>120</v>
      </c>
      <c r="D129" s="742"/>
      <c r="E129" s="548"/>
      <c r="F129" s="549"/>
      <c r="G129" s="549"/>
    </row>
    <row r="130" spans="2:7" hidden="1" x14ac:dyDescent="0.25">
      <c r="B130" s="811">
        <v>32010601</v>
      </c>
      <c r="C130" s="378" t="s">
        <v>1523</v>
      </c>
      <c r="D130" s="740" t="str">
        <f t="shared" ref="D130:D139" si="19">B130&amp;" - "&amp;C130</f>
        <v>32010601 - CHAIRS</v>
      </c>
      <c r="E130" s="551"/>
      <c r="F130" s="552">
        <v>0</v>
      </c>
      <c r="G130" s="552"/>
    </row>
    <row r="131" spans="2:7" hidden="1" x14ac:dyDescent="0.25">
      <c r="B131" s="811">
        <v>32010602</v>
      </c>
      <c r="C131" s="378" t="s">
        <v>1524</v>
      </c>
      <c r="D131" s="740" t="str">
        <f t="shared" si="19"/>
        <v>32010602 - TABLES</v>
      </c>
      <c r="E131" s="551"/>
      <c r="F131" s="552">
        <v>0</v>
      </c>
      <c r="G131" s="552"/>
    </row>
    <row r="132" spans="2:7" hidden="1" x14ac:dyDescent="0.25">
      <c r="B132" s="811">
        <v>32010603</v>
      </c>
      <c r="C132" s="378" t="s">
        <v>1525</v>
      </c>
      <c r="D132" s="740" t="str">
        <f t="shared" si="19"/>
        <v>32010603 - SAFES/FILE CABINETS/ CUPBOARDS</v>
      </c>
      <c r="E132" s="551"/>
      <c r="F132" s="552">
        <v>0</v>
      </c>
      <c r="G132" s="552"/>
    </row>
    <row r="133" spans="2:7" hidden="1" x14ac:dyDescent="0.25">
      <c r="B133" s="811">
        <v>32010604</v>
      </c>
      <c r="C133" s="378" t="s">
        <v>1526</v>
      </c>
      <c r="D133" s="740" t="str">
        <f t="shared" si="19"/>
        <v>32010604 - TELEVISION SETS</v>
      </c>
      <c r="E133" s="551"/>
      <c r="F133" s="552">
        <v>0</v>
      </c>
      <c r="G133" s="552"/>
    </row>
    <row r="134" spans="2:7" hidden="1" x14ac:dyDescent="0.25">
      <c r="B134" s="811">
        <v>32010605</v>
      </c>
      <c r="C134" s="378" t="s">
        <v>1527</v>
      </c>
      <c r="D134" s="740" t="str">
        <f t="shared" si="19"/>
        <v>32010605 - RADIO SETS</v>
      </c>
      <c r="E134" s="551"/>
      <c r="F134" s="552">
        <v>0</v>
      </c>
      <c r="G134" s="552"/>
    </row>
    <row r="135" spans="2:7" hidden="1" x14ac:dyDescent="0.25">
      <c r="B135" s="811">
        <v>32010606</v>
      </c>
      <c r="C135" s="378" t="s">
        <v>1528</v>
      </c>
      <c r="D135" s="740" t="str">
        <f t="shared" si="19"/>
        <v>32010606 - AIR -CONDITIONER</v>
      </c>
      <c r="E135" s="551"/>
      <c r="F135" s="552">
        <v>0</v>
      </c>
      <c r="G135" s="552"/>
    </row>
    <row r="136" spans="2:7" hidden="1" x14ac:dyDescent="0.25">
      <c r="B136" s="811">
        <v>32010607</v>
      </c>
      <c r="C136" s="378" t="s">
        <v>1529</v>
      </c>
      <c r="D136" s="740" t="str">
        <f t="shared" si="19"/>
        <v>32010607 - STOOLS</v>
      </c>
      <c r="E136" s="551"/>
      <c r="F136" s="552">
        <v>0</v>
      </c>
      <c r="G136" s="552"/>
    </row>
    <row r="137" spans="2:7" hidden="1" x14ac:dyDescent="0.25">
      <c r="B137" s="811">
        <v>32010608</v>
      </c>
      <c r="C137" s="378" t="s">
        <v>1530</v>
      </c>
      <c r="D137" s="740" t="str">
        <f t="shared" si="19"/>
        <v>32010608 - SHELVES</v>
      </c>
      <c r="E137" s="551"/>
      <c r="F137" s="552">
        <v>0</v>
      </c>
      <c r="G137" s="552"/>
    </row>
    <row r="138" spans="2:7" hidden="1" x14ac:dyDescent="0.25">
      <c r="B138" s="811">
        <v>32010609</v>
      </c>
      <c r="C138" s="378" t="s">
        <v>1531</v>
      </c>
      <c r="D138" s="740" t="str">
        <f t="shared" si="19"/>
        <v>32010609 - CEILING FANS</v>
      </c>
      <c r="E138" s="551"/>
      <c r="F138" s="552">
        <v>0</v>
      </c>
      <c r="G138" s="552"/>
    </row>
    <row r="139" spans="2:7" ht="15" hidden="1" customHeight="1" x14ac:dyDescent="0.25">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idden="1" x14ac:dyDescent="0.25">
      <c r="B141" s="818">
        <v>32010700</v>
      </c>
      <c r="C141" s="374" t="s">
        <v>122</v>
      </c>
      <c r="D141" s="742"/>
      <c r="E141" s="548"/>
      <c r="F141" s="549"/>
      <c r="G141" s="549"/>
    </row>
    <row r="142" spans="2:7" ht="15" hidden="1" customHeight="1" x14ac:dyDescent="0.25">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customHeight="1" x14ac:dyDescent="0.25">
      <c r="B144" s="818">
        <v>32010800</v>
      </c>
      <c r="C144" s="374" t="s">
        <v>124</v>
      </c>
      <c r="D144" s="742"/>
      <c r="E144" s="548"/>
      <c r="F144" s="549"/>
      <c r="G144" s="549"/>
    </row>
    <row r="145" spans="2:7" ht="15" hidden="1" customHeight="1" x14ac:dyDescent="0.25">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customHeight="1" x14ac:dyDescent="0.25">
      <c r="B147" s="818">
        <v>32010900</v>
      </c>
      <c r="C147" s="374" t="s">
        <v>126</v>
      </c>
      <c r="D147" s="742"/>
      <c r="E147" s="548"/>
      <c r="F147" s="549"/>
      <c r="G147" s="549"/>
    </row>
    <row r="148" spans="2:7" hidden="1" x14ac:dyDescent="0.25">
      <c r="B148" s="811">
        <v>32010901</v>
      </c>
      <c r="C148" s="378" t="s">
        <v>1538</v>
      </c>
      <c r="D148" s="740" t="str">
        <f>B148&amp;" - "&amp;C148</f>
        <v>32010901 - MILITARY EQUIPMENT</v>
      </c>
      <c r="E148" s="551"/>
      <c r="F148" s="552">
        <v>0</v>
      </c>
      <c r="G148" s="552"/>
    </row>
    <row r="149" spans="2:7" hidden="1" x14ac:dyDescent="0.25">
      <c r="B149" s="811">
        <v>32010902</v>
      </c>
      <c r="C149" s="378" t="s">
        <v>1539</v>
      </c>
      <c r="D149" s="740" t="str">
        <f>B149&amp;" - "&amp;C149</f>
        <v>32010902 - POLICE/PARA-MILITARY EQUIPMENT</v>
      </c>
      <c r="E149" s="551"/>
      <c r="F149" s="552">
        <v>0</v>
      </c>
      <c r="G149" s="552"/>
    </row>
    <row r="150" spans="2:7" hidden="1" x14ac:dyDescent="0.25">
      <c r="B150" s="811">
        <v>32010903</v>
      </c>
      <c r="C150" s="378" t="s">
        <v>1540</v>
      </c>
      <c r="D150" s="740" t="str">
        <f>B150&amp;" - "&amp;C150</f>
        <v>32010903 - BIOLOGICAL ASSETS</v>
      </c>
      <c r="E150" s="551"/>
      <c r="F150" s="552">
        <v>0</v>
      </c>
      <c r="G150" s="552"/>
    </row>
    <row r="151" spans="2:7" ht="15" hidden="1" customHeight="1" x14ac:dyDescent="0.25">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x14ac:dyDescent="0.25">
      <c r="B153" s="818">
        <v>32011000</v>
      </c>
      <c r="C153" s="374" t="s">
        <v>128</v>
      </c>
      <c r="D153" s="742"/>
      <c r="E153" s="548"/>
      <c r="F153" s="549"/>
      <c r="G153" s="549"/>
    </row>
    <row r="154" spans="2:7" ht="15.75" thickBot="1" x14ac:dyDescent="0.3">
      <c r="B154" s="811">
        <v>32011001</v>
      </c>
      <c r="C154" s="378" t="s">
        <v>128</v>
      </c>
      <c r="D154" s="740" t="str">
        <f>B154&amp;" - "&amp;C154</f>
        <v>32011001 - ASSETS-UNDER-CONSTRUCTION</v>
      </c>
      <c r="E154" s="551">
        <v>0</v>
      </c>
      <c r="F154" s="552">
        <v>1240000</v>
      </c>
      <c r="G154" s="552"/>
    </row>
    <row r="155" spans="2:7" ht="15.75" thickBot="1" x14ac:dyDescent="0.3">
      <c r="B155" s="815"/>
      <c r="C155" s="385" t="s">
        <v>1543</v>
      </c>
      <c r="D155" s="741">
        <f t="shared" ref="D155" si="24">SUM(D154)</f>
        <v>0</v>
      </c>
      <c r="E155" s="559">
        <f>SUM(E154)</f>
        <v>0</v>
      </c>
      <c r="F155" s="559">
        <f>SUM(F154)</f>
        <v>1240000</v>
      </c>
      <c r="G155" s="559"/>
    </row>
    <row r="156" spans="2:7" ht="15.75" hidden="1" thickBot="1" x14ac:dyDescent="0.3">
      <c r="B156" s="818">
        <v>32020100</v>
      </c>
      <c r="C156" s="374" t="s">
        <v>130</v>
      </c>
      <c r="D156" s="742"/>
      <c r="E156" s="548"/>
      <c r="F156" s="549"/>
      <c r="G156" s="549"/>
    </row>
    <row r="157" spans="2:7" ht="14.25" hidden="1" customHeight="1" thickBot="1" x14ac:dyDescent="0.3">
      <c r="B157" s="811">
        <v>32020101</v>
      </c>
      <c r="C157" s="378" t="s">
        <v>1544</v>
      </c>
      <c r="D157" s="740" t="str">
        <f>B157&amp;" - "&amp;C157</f>
        <v>32020101 - LAND &amp; BUILDINGS-OFFICE</v>
      </c>
      <c r="E157" s="551"/>
      <c r="F157" s="552">
        <v>0</v>
      </c>
      <c r="G157" s="552"/>
    </row>
    <row r="158" spans="2:7" ht="14.25" hidden="1" customHeight="1" thickBot="1" x14ac:dyDescent="0.3">
      <c r="B158" s="811">
        <v>32020102</v>
      </c>
      <c r="C158" s="378" t="s">
        <v>1545</v>
      </c>
      <c r="D158" s="740" t="str">
        <f>B158&amp;" - "&amp;C158</f>
        <v>32020102 - LAND &amp; BUILDINGS-RESIDENTIAL</v>
      </c>
      <c r="E158" s="551"/>
      <c r="F158" s="552">
        <v>0</v>
      </c>
      <c r="G158" s="552"/>
    </row>
    <row r="159" spans="2:7" ht="14.25" hidden="1" customHeight="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4.25" hidden="1" customHeight="1" thickBot="1" x14ac:dyDescent="0.3">
      <c r="B163" s="811">
        <v>32030101</v>
      </c>
      <c r="C163" s="378" t="s">
        <v>1547</v>
      </c>
      <c r="D163" s="740" t="str">
        <f t="shared" ref="D163:D169" si="26">B163&amp;" - "&amp;C163</f>
        <v>32030101 - GOODWILL (ACQUIRED)</v>
      </c>
      <c r="E163" s="551"/>
      <c r="F163" s="552">
        <v>0</v>
      </c>
      <c r="G163" s="552"/>
    </row>
    <row r="164" spans="2:7" ht="14.25" hidden="1" customHeight="1" thickBot="1" x14ac:dyDescent="0.3">
      <c r="B164" s="811">
        <v>32030102</v>
      </c>
      <c r="C164" s="378" t="s">
        <v>1548</v>
      </c>
      <c r="D164" s="740" t="str">
        <f t="shared" si="26"/>
        <v>32030102 - PATENT RIGHT</v>
      </c>
      <c r="E164" s="551"/>
      <c r="F164" s="552">
        <v>0</v>
      </c>
      <c r="G164" s="552"/>
    </row>
    <row r="165" spans="2:7" ht="14.25" hidden="1" customHeight="1" thickBot="1" x14ac:dyDescent="0.3">
      <c r="B165" s="811">
        <v>32030103</v>
      </c>
      <c r="C165" s="378" t="s">
        <v>1549</v>
      </c>
      <c r="D165" s="740" t="str">
        <f t="shared" si="26"/>
        <v>32030103 - COPYRIGHT</v>
      </c>
      <c r="E165" s="551"/>
      <c r="F165" s="552">
        <v>0</v>
      </c>
      <c r="G165" s="552"/>
    </row>
    <row r="166" spans="2:7" ht="14.25" hidden="1" customHeight="1" thickBot="1" x14ac:dyDescent="0.3">
      <c r="B166" s="811">
        <v>32030104</v>
      </c>
      <c r="C166" s="378" t="s">
        <v>1550</v>
      </c>
      <c r="D166" s="740" t="str">
        <f t="shared" si="26"/>
        <v>32030104 - TRADE MARK</v>
      </c>
      <c r="E166" s="551"/>
      <c r="F166" s="552">
        <v>0</v>
      </c>
      <c r="G166" s="552"/>
    </row>
    <row r="167" spans="2:7" ht="14.25" hidden="1" customHeight="1" thickBot="1" x14ac:dyDescent="0.3">
      <c r="B167" s="811">
        <v>32030105</v>
      </c>
      <c r="C167" s="378" t="s">
        <v>1551</v>
      </c>
      <c r="D167" s="740" t="str">
        <f t="shared" si="26"/>
        <v>32030105 - FRANCHISE</v>
      </c>
      <c r="E167" s="551"/>
      <c r="F167" s="552">
        <v>0</v>
      </c>
      <c r="G167" s="552"/>
    </row>
    <row r="168" spans="2:7" ht="14.25" hidden="1" customHeight="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0</v>
      </c>
      <c r="F171" s="572">
        <f t="shared" si="27"/>
        <v>4319840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955</v>
      </c>
      <c r="C2" s="1002"/>
      <c r="D2" s="1002"/>
      <c r="E2" s="1002"/>
      <c r="F2" s="1002"/>
    </row>
    <row r="3" spans="2:7"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x14ac:dyDescent="0.25">
      <c r="B86" s="811">
        <v>32010202</v>
      </c>
      <c r="C86" s="378" t="s">
        <v>1483</v>
      </c>
      <c r="D86" s="740" t="str">
        <f t="shared" si="12"/>
        <v>32010202 - ROADS &amp; BRIDGES</v>
      </c>
      <c r="E86" s="551">
        <v>0</v>
      </c>
      <c r="F86" s="552">
        <v>20000000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x14ac:dyDescent="0.25">
      <c r="B90" s="811">
        <v>32010206</v>
      </c>
      <c r="C90" s="378" t="s">
        <v>1487</v>
      </c>
      <c r="D90" s="740" t="str">
        <f t="shared" si="12"/>
        <v>32010206 - SECURITY INSTALLATIONS/ EQUIPMENT</v>
      </c>
      <c r="E90" s="551">
        <v>0</v>
      </c>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t="15.75" thickBot="1" x14ac:dyDescent="0.3">
      <c r="B97" s="811">
        <v>32010213</v>
      </c>
      <c r="C97" s="378" t="s">
        <v>1494</v>
      </c>
      <c r="D97" s="740" t="str">
        <f t="shared" si="12"/>
        <v>32010213 - HERITAGE ASSETS</v>
      </c>
      <c r="E97" s="551">
        <v>0</v>
      </c>
      <c r="F97" s="552">
        <v>0</v>
      </c>
      <c r="G97" s="552"/>
    </row>
    <row r="98" spans="2:7" ht="15.75" hidden="1" thickBot="1" x14ac:dyDescent="0.3">
      <c r="B98" s="811">
        <v>32010214</v>
      </c>
      <c r="C98" s="378" t="s">
        <v>1495</v>
      </c>
      <c r="D98" s="740" t="str">
        <f t="shared" si="12"/>
        <v>32010214 - BOREHOLES &amp; OTHER WATER FACILITIES</v>
      </c>
      <c r="E98" s="551"/>
      <c r="F98" s="552">
        <v>0</v>
      </c>
      <c r="G98" s="552"/>
    </row>
    <row r="99" spans="2:7" ht="15.75" hidden="1" thickBot="1" x14ac:dyDescent="0.3">
      <c r="B99" s="811">
        <v>32010215</v>
      </c>
      <c r="C99" s="378" t="s">
        <v>1496</v>
      </c>
      <c r="D99" s="740" t="str">
        <f t="shared" si="12"/>
        <v>32010215 - WASTE DISPOSAL EQUIPMENT</v>
      </c>
      <c r="E99" s="551"/>
      <c r="F99" s="552">
        <v>0</v>
      </c>
      <c r="G99" s="552"/>
    </row>
    <row r="100" spans="2:7" ht="15.75" thickBot="1" x14ac:dyDescent="0.3">
      <c r="B100" s="815"/>
      <c r="C100" s="385" t="s">
        <v>1497</v>
      </c>
      <c r="D100" s="741">
        <f t="shared" ref="D100" si="13">SUM(D85:D99)</f>
        <v>0</v>
      </c>
      <c r="E100" s="559">
        <f>SUM(E85:E99)</f>
        <v>0</v>
      </c>
      <c r="F100" s="559">
        <f>SUM(F85:F99)</f>
        <v>20000000</v>
      </c>
      <c r="G100" s="559"/>
    </row>
    <row r="101" spans="2:7" ht="15.75" hidden="1" thickBot="1" x14ac:dyDescent="0.3">
      <c r="B101" s="818">
        <v>32010300</v>
      </c>
      <c r="C101" s="374" t="s">
        <v>114</v>
      </c>
      <c r="D101" s="742"/>
      <c r="E101" s="548"/>
      <c r="F101" s="549"/>
      <c r="G101" s="549"/>
    </row>
    <row r="102" spans="2:7" ht="15.75" hidden="1" thickBot="1" x14ac:dyDescent="0.3">
      <c r="B102" s="811">
        <v>32010301</v>
      </c>
      <c r="C102" s="378" t="s">
        <v>1498</v>
      </c>
      <c r="D102" s="740" t="str">
        <f>B102&amp;" - "&amp;C102</f>
        <v>32010301 - EARTH MOVING EQUIPMENT - BULL DOZERS ETC.</v>
      </c>
      <c r="E102" s="551"/>
      <c r="F102" s="552">
        <v>0</v>
      </c>
      <c r="G102" s="552"/>
    </row>
    <row r="103" spans="2:7" ht="15.75" hidden="1" thickBot="1" x14ac:dyDescent="0.3">
      <c r="B103" s="811">
        <v>32010302</v>
      </c>
      <c r="C103" s="378" t="s">
        <v>1499</v>
      </c>
      <c r="D103" s="740" t="str">
        <f>B103&amp;" - "&amp;C103</f>
        <v>32010302 - INDUSTRIAL EQUIPMENT</v>
      </c>
      <c r="E103" s="551"/>
      <c r="F103" s="552">
        <v>0</v>
      </c>
      <c r="G103" s="552"/>
    </row>
    <row r="104" spans="2:7" ht="15.75" hidden="1" thickBot="1" x14ac:dyDescent="0.3">
      <c r="B104" s="811">
        <v>32010303</v>
      </c>
      <c r="C104" s="378" t="s">
        <v>1500</v>
      </c>
      <c r="D104" s="740" t="str">
        <f>B104&amp;" - "&amp;C104</f>
        <v>32010303 - NAVIGATIONAL EQUIPMENT</v>
      </c>
      <c r="E104" s="551"/>
      <c r="F104" s="552">
        <v>0</v>
      </c>
      <c r="G104" s="552"/>
    </row>
    <row r="105" spans="2:7" ht="15.75" hidden="1" thickBot="1" x14ac:dyDescent="0.3">
      <c r="B105" s="811">
        <v>32010304</v>
      </c>
      <c r="C105" s="378" t="s">
        <v>1501</v>
      </c>
      <c r="D105" s="740" t="str">
        <f>B105&amp;" - "&amp;C105</f>
        <v>32010304 - POWER PLANTS</v>
      </c>
      <c r="E105" s="551"/>
      <c r="F105" s="552">
        <v>0</v>
      </c>
      <c r="G105" s="552"/>
    </row>
    <row r="106" spans="2:7" ht="15.75" hidden="1" thickBot="1" x14ac:dyDescent="0.3">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t="15.75" hidden="1" thickBot="1" x14ac:dyDescent="0.3">
      <c r="B108" s="818">
        <v>32010400</v>
      </c>
      <c r="C108" s="374" t="s">
        <v>116</v>
      </c>
      <c r="D108" s="742"/>
      <c r="E108" s="548"/>
      <c r="F108" s="549"/>
      <c r="G108" s="549"/>
    </row>
    <row r="109" spans="2:7" ht="15.75" hidden="1" thickBot="1" x14ac:dyDescent="0.3">
      <c r="B109" s="811">
        <v>32010401</v>
      </c>
      <c r="C109" s="378" t="s">
        <v>1504</v>
      </c>
      <c r="D109" s="740" t="str">
        <f t="shared" ref="D109:D116" si="15">B109&amp;" - "&amp;C109</f>
        <v>32010401 - SHIPS</v>
      </c>
      <c r="E109" s="551"/>
      <c r="F109" s="552">
        <v>0</v>
      </c>
      <c r="G109" s="552"/>
    </row>
    <row r="110" spans="2:7" ht="15.75" hidden="1" thickBot="1" x14ac:dyDescent="0.3">
      <c r="B110" s="811">
        <v>32010402</v>
      </c>
      <c r="C110" s="378" t="s">
        <v>1505</v>
      </c>
      <c r="D110" s="740" t="str">
        <f t="shared" si="15"/>
        <v>32010402 - AIR CRAFTS</v>
      </c>
      <c r="E110" s="551"/>
      <c r="F110" s="552">
        <v>0</v>
      </c>
      <c r="G110" s="552"/>
    </row>
    <row r="111" spans="2:7" ht="15.75" hidden="1" thickBot="1" x14ac:dyDescent="0.3">
      <c r="B111" s="811">
        <v>32010403</v>
      </c>
      <c r="C111" s="378" t="s">
        <v>1506</v>
      </c>
      <c r="D111" s="740" t="str">
        <f t="shared" si="15"/>
        <v>32010403 - TRAINS</v>
      </c>
      <c r="E111" s="551"/>
      <c r="F111" s="552">
        <v>0</v>
      </c>
      <c r="G111" s="552"/>
    </row>
    <row r="112" spans="2:7" ht="15.75" hidden="1" thickBot="1" x14ac:dyDescent="0.3">
      <c r="B112" s="811">
        <v>32010404</v>
      </c>
      <c r="C112" s="378" t="s">
        <v>1507</v>
      </c>
      <c r="D112" s="740" t="str">
        <f t="shared" si="15"/>
        <v>32010404 - BOATS</v>
      </c>
      <c r="E112" s="551"/>
      <c r="F112" s="552">
        <v>0</v>
      </c>
      <c r="G112" s="552"/>
    </row>
    <row r="113" spans="2:7" ht="15.75" hidden="1" thickBot="1" x14ac:dyDescent="0.3">
      <c r="B113" s="811">
        <v>32010405</v>
      </c>
      <c r="C113" s="378" t="s">
        <v>1508</v>
      </c>
      <c r="D113" s="740" t="str">
        <f t="shared" si="15"/>
        <v>32010405 - MOTOR VEHICLES</v>
      </c>
      <c r="E113" s="551"/>
      <c r="F113" s="552">
        <v>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t="15.75" hidden="1" thickBot="1" x14ac:dyDescent="0.3">
      <c r="B118" s="818">
        <v>32010500</v>
      </c>
      <c r="C118" s="374" t="s">
        <v>118</v>
      </c>
      <c r="D118" s="742"/>
      <c r="E118" s="548"/>
      <c r="F118" s="549"/>
      <c r="G118" s="549"/>
    </row>
    <row r="119" spans="2:7" ht="15.75" hidden="1" thickBot="1" x14ac:dyDescent="0.3">
      <c r="B119" s="811">
        <v>32010501</v>
      </c>
      <c r="C119" s="378" t="s">
        <v>1513</v>
      </c>
      <c r="D119" s="740" t="str">
        <f t="shared" ref="D119:D127" si="17">B119&amp;" - "&amp;C119</f>
        <v>32010501 - COMPUTERS/NETWORKING EQUIPMENT</v>
      </c>
      <c r="E119" s="551"/>
      <c r="F119" s="552">
        <v>0</v>
      </c>
      <c r="G119" s="552"/>
    </row>
    <row r="120" spans="2:7" ht="15.75" hidden="1"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t="15.75" hidden="1" thickBot="1" x14ac:dyDescent="0.3">
      <c r="B129" s="818">
        <v>32010600</v>
      </c>
      <c r="C129" s="374" t="s">
        <v>120</v>
      </c>
      <c r="D129" s="742"/>
      <c r="E129" s="548"/>
      <c r="F129" s="549"/>
      <c r="G129" s="549"/>
    </row>
    <row r="130" spans="2:7" ht="15.75" hidden="1" thickBot="1" x14ac:dyDescent="0.3">
      <c r="B130" s="811">
        <v>32010601</v>
      </c>
      <c r="C130" s="378" t="s">
        <v>1523</v>
      </c>
      <c r="D130" s="740" t="str">
        <f t="shared" ref="D130:D139" si="19">B130&amp;" - "&amp;C130</f>
        <v>32010601 - CHAIRS</v>
      </c>
      <c r="E130" s="551"/>
      <c r="F130" s="552">
        <v>0</v>
      </c>
      <c r="G130" s="552"/>
    </row>
    <row r="131" spans="2:7" ht="15.75" hidden="1" thickBot="1" x14ac:dyDescent="0.3">
      <c r="B131" s="811">
        <v>32010602</v>
      </c>
      <c r="C131" s="378" t="s">
        <v>1524</v>
      </c>
      <c r="D131" s="740" t="str">
        <f t="shared" si="19"/>
        <v>32010602 - TABLES</v>
      </c>
      <c r="E131" s="551"/>
      <c r="F131" s="552">
        <v>0</v>
      </c>
      <c r="G131" s="552"/>
    </row>
    <row r="132" spans="2:7" ht="15.75" hidden="1" thickBot="1" x14ac:dyDescent="0.3">
      <c r="B132" s="811">
        <v>32010603</v>
      </c>
      <c r="C132" s="378" t="s">
        <v>1525</v>
      </c>
      <c r="D132" s="740" t="str">
        <f t="shared" si="19"/>
        <v>32010603 - SAFES/FILE CABINETS/ CUPBOARDS</v>
      </c>
      <c r="E132" s="551"/>
      <c r="F132" s="552">
        <v>0</v>
      </c>
      <c r="G132" s="552"/>
    </row>
    <row r="133" spans="2:7" ht="15.75" hidden="1" thickBot="1" x14ac:dyDescent="0.3">
      <c r="B133" s="811">
        <v>32010604</v>
      </c>
      <c r="C133" s="378" t="s">
        <v>1526</v>
      </c>
      <c r="D133" s="740" t="str">
        <f t="shared" si="19"/>
        <v>32010604 - TELEVISION SETS</v>
      </c>
      <c r="E133" s="551"/>
      <c r="F133" s="552">
        <v>0</v>
      </c>
      <c r="G133" s="552"/>
    </row>
    <row r="134" spans="2:7" ht="15.75" hidden="1" thickBot="1" x14ac:dyDescent="0.3">
      <c r="B134" s="811">
        <v>32010605</v>
      </c>
      <c r="C134" s="378" t="s">
        <v>1527</v>
      </c>
      <c r="D134" s="740" t="str">
        <f t="shared" si="19"/>
        <v>32010605 - RADIO SETS</v>
      </c>
      <c r="E134" s="551"/>
      <c r="F134" s="552">
        <v>0</v>
      </c>
      <c r="G134" s="552"/>
    </row>
    <row r="135" spans="2:7" ht="15.75" hidden="1" thickBot="1" x14ac:dyDescent="0.3">
      <c r="B135" s="811">
        <v>32010606</v>
      </c>
      <c r="C135" s="378" t="s">
        <v>1528</v>
      </c>
      <c r="D135" s="740" t="str">
        <f t="shared" si="19"/>
        <v>32010606 - AIR -CONDITIONER</v>
      </c>
      <c r="E135" s="551"/>
      <c r="F135" s="552">
        <v>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thickBot="1" x14ac:dyDescent="0.3">
      <c r="B140" s="815"/>
      <c r="C140" s="385" t="s">
        <v>1533</v>
      </c>
      <c r="D140" s="741">
        <f t="shared" ref="D140" si="20">SUM(D130:D139)</f>
        <v>0</v>
      </c>
      <c r="E140" s="559">
        <f>SUM(E130:E139)</f>
        <v>0</v>
      </c>
      <c r="F140" s="559">
        <f>SUM(F130:F139)</f>
        <v>0</v>
      </c>
      <c r="G140" s="559"/>
    </row>
    <row r="141" spans="2:7" x14ac:dyDescent="0.25">
      <c r="B141" s="818">
        <v>32010700</v>
      </c>
      <c r="C141" s="374" t="s">
        <v>122</v>
      </c>
      <c r="D141" s="742"/>
      <c r="E141" s="548"/>
      <c r="F141" s="549"/>
      <c r="G141" s="549"/>
    </row>
    <row r="142" spans="2:7" ht="15.75" thickBot="1" x14ac:dyDescent="0.3">
      <c r="B142" s="811">
        <v>32010701</v>
      </c>
      <c r="C142" s="378" t="s">
        <v>1534</v>
      </c>
      <c r="D142" s="740" t="str">
        <f>B142&amp;" - "&amp;C142</f>
        <v>32010701 - SERVICE CONCESSION ASSETS (PPP)</v>
      </c>
      <c r="E142" s="551">
        <v>0</v>
      </c>
      <c r="F142" s="552">
        <v>0</v>
      </c>
      <c r="G142" s="552"/>
    </row>
    <row r="143" spans="2:7" ht="15.75"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0</v>
      </c>
      <c r="F171" s="572">
        <f t="shared" si="27"/>
        <v>20000000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B1:G171"/>
  <sheetViews>
    <sheetView view="pageBreakPreview" zoomScale="89" zoomScaleSheetLayoutView="89" workbookViewId="0">
      <pane xSplit="5" ySplit="6" topLeftCell="F113"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3.5703125" style="338" customWidth="1"/>
    <col min="2" max="2" width="13.42578125" style="338" bestFit="1" customWidth="1"/>
    <col min="3" max="3" width="56.7109375" style="338"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956</v>
      </c>
      <c r="C2" s="1002"/>
      <c r="D2" s="1002"/>
      <c r="E2" s="1002"/>
      <c r="F2" s="1002"/>
    </row>
    <row r="3" spans="2:7" ht="15"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25">
      <c r="B6" s="992"/>
      <c r="C6" s="992"/>
      <c r="D6" s="427"/>
      <c r="E6" s="366" t="s">
        <v>5</v>
      </c>
      <c r="F6" s="367" t="s">
        <v>5</v>
      </c>
      <c r="G6" s="613" t="s">
        <v>5</v>
      </c>
    </row>
    <row r="7" spans="2:7" ht="18.75" x14ac:dyDescent="0.3">
      <c r="B7" s="717">
        <v>30000000</v>
      </c>
      <c r="C7" s="718" t="s">
        <v>1414</v>
      </c>
      <c r="D7" s="735"/>
      <c r="E7" s="736"/>
      <c r="F7" s="737"/>
      <c r="G7" s="737"/>
    </row>
    <row r="8" spans="2:7" ht="15" x14ac:dyDescent="0.25">
      <c r="B8" s="809">
        <v>31050100</v>
      </c>
      <c r="C8" s="369" t="s">
        <v>93</v>
      </c>
      <c r="D8" s="738"/>
      <c r="E8" s="562"/>
      <c r="F8" s="563"/>
      <c r="G8" s="563"/>
    </row>
    <row r="9" spans="2:7" hidden="1" x14ac:dyDescent="0.2">
      <c r="B9" s="811">
        <v>31050101</v>
      </c>
      <c r="C9" s="378" t="s">
        <v>1416</v>
      </c>
      <c r="D9" s="740" t="str">
        <f t="shared" ref="D9:D43" si="0">B9&amp;" - "&amp;C9</f>
        <v>31050101 - ENGINEERING STORES</v>
      </c>
      <c r="E9" s="551"/>
      <c r="F9" s="552">
        <v>0</v>
      </c>
      <c r="G9" s="552"/>
    </row>
    <row r="10" spans="2:7" hidden="1" x14ac:dyDescent="0.2">
      <c r="B10" s="811">
        <v>31050102</v>
      </c>
      <c r="C10" s="378" t="s">
        <v>1417</v>
      </c>
      <c r="D10" s="740" t="str">
        <f t="shared" si="0"/>
        <v>31050102 - MEDICAL STORES</v>
      </c>
      <c r="E10" s="551"/>
      <c r="F10" s="552">
        <v>0</v>
      </c>
      <c r="G10" s="552"/>
    </row>
    <row r="11" spans="2:7" hidden="1" x14ac:dyDescent="0.2">
      <c r="B11" s="811">
        <v>31050103</v>
      </c>
      <c r="C11" s="378" t="s">
        <v>1418</v>
      </c>
      <c r="D11" s="740" t="str">
        <f t="shared" si="0"/>
        <v>31050103 - INDUSTRIAL &amp; CHEMICAL STORES</v>
      </c>
      <c r="E11" s="551"/>
      <c r="F11" s="552">
        <v>0</v>
      </c>
      <c r="G11" s="552"/>
    </row>
    <row r="12" spans="2:7" hidden="1" x14ac:dyDescent="0.2">
      <c r="B12" s="811">
        <v>31050104</v>
      </c>
      <c r="C12" s="378" t="s">
        <v>1419</v>
      </c>
      <c r="D12" s="740" t="str">
        <f t="shared" si="0"/>
        <v>31050104 - AMORY STORES (AMMUNITION, E.T.C.)</v>
      </c>
      <c r="E12" s="551"/>
      <c r="F12" s="552">
        <v>0</v>
      </c>
      <c r="G12" s="552"/>
    </row>
    <row r="13" spans="2:7" hidden="1" x14ac:dyDescent="0.2">
      <c r="B13" s="811">
        <v>31050105</v>
      </c>
      <c r="C13" s="378" t="s">
        <v>1420</v>
      </c>
      <c r="D13" s="740" t="str">
        <f t="shared" si="0"/>
        <v>31050105 - FUEL &amp; LUBRICANTS</v>
      </c>
      <c r="E13" s="551"/>
      <c r="F13" s="552">
        <v>0</v>
      </c>
      <c r="G13" s="552"/>
    </row>
    <row r="14" spans="2:7" hidden="1" x14ac:dyDescent="0.2">
      <c r="B14" s="811">
        <v>31050106</v>
      </c>
      <c r="C14" s="378" t="s">
        <v>1421</v>
      </c>
      <c r="D14" s="740" t="str">
        <f t="shared" si="0"/>
        <v>31050106 - AGRICULTURAL INPUTS</v>
      </c>
      <c r="E14" s="551"/>
      <c r="F14" s="552">
        <v>0</v>
      </c>
      <c r="G14" s="552"/>
    </row>
    <row r="15" spans="2:7" hidden="1" x14ac:dyDescent="0.2">
      <c r="B15" s="811">
        <v>31050107</v>
      </c>
      <c r="C15" s="378" t="s">
        <v>1422</v>
      </c>
      <c r="D15" s="740" t="str">
        <f t="shared" si="0"/>
        <v>31050107 - FARM STOCK</v>
      </c>
      <c r="E15" s="551"/>
      <c r="F15" s="552">
        <v>0</v>
      </c>
      <c r="G15" s="552"/>
    </row>
    <row r="16" spans="2:7" ht="15" thickBot="1" x14ac:dyDescent="0.25">
      <c r="B16" s="811">
        <v>31050108</v>
      </c>
      <c r="C16" s="378" t="s">
        <v>1423</v>
      </c>
      <c r="D16" s="740" t="str">
        <f t="shared" si="0"/>
        <v>31050108 - SCHOLASTIC MATERIALS</v>
      </c>
      <c r="E16" s="551">
        <v>62090950</v>
      </c>
      <c r="F16" s="552">
        <v>189178020</v>
      </c>
      <c r="G16" s="552"/>
    </row>
    <row r="17" spans="2:7" ht="15" hidden="1" thickBot="1" x14ac:dyDescent="0.25">
      <c r="B17" s="811">
        <v>31050109</v>
      </c>
      <c r="C17" s="378" t="s">
        <v>1424</v>
      </c>
      <c r="D17" s="740" t="str">
        <f t="shared" si="0"/>
        <v>31050109 - STATIONERIES STORES</v>
      </c>
      <c r="E17" s="551"/>
      <c r="F17" s="552">
        <v>0</v>
      </c>
      <c r="G17" s="552"/>
    </row>
    <row r="18" spans="2:7" ht="15" hidden="1" thickBot="1" x14ac:dyDescent="0.25">
      <c r="B18" s="811">
        <v>31050110</v>
      </c>
      <c r="C18" s="378" t="s">
        <v>1425</v>
      </c>
      <c r="D18" s="740" t="str">
        <f t="shared" si="0"/>
        <v>31050110 - PRINTED MATERIALS</v>
      </c>
      <c r="E18" s="551"/>
      <c r="F18" s="552">
        <v>0</v>
      </c>
      <c r="G18" s="552"/>
    </row>
    <row r="19" spans="2:7" ht="15" hidden="1" thickBot="1" x14ac:dyDescent="0.25">
      <c r="B19" s="811">
        <v>31050111</v>
      </c>
      <c r="C19" s="378" t="s">
        <v>1426</v>
      </c>
      <c r="D19" s="740" t="str">
        <f t="shared" si="0"/>
        <v>31050111 - BUILDING MATERIALS</v>
      </c>
      <c r="E19" s="551"/>
      <c r="F19" s="552">
        <v>0</v>
      </c>
      <c r="G19" s="552"/>
    </row>
    <row r="20" spans="2:7" ht="15" hidden="1" thickBot="1" x14ac:dyDescent="0.25">
      <c r="B20" s="811">
        <v>31050112</v>
      </c>
      <c r="C20" s="378" t="s">
        <v>1427</v>
      </c>
      <c r="D20" s="740" t="str">
        <f t="shared" si="0"/>
        <v>31050112 - STRATEGIC STOCK PILES</v>
      </c>
      <c r="E20" s="551"/>
      <c r="F20" s="552">
        <v>0</v>
      </c>
      <c r="G20" s="552"/>
    </row>
    <row r="21" spans="2:7" ht="15" hidden="1" thickBot="1" x14ac:dyDescent="0.25">
      <c r="B21" s="811">
        <v>31050113</v>
      </c>
      <c r="C21" s="378" t="s">
        <v>1428</v>
      </c>
      <c r="D21" s="740" t="str">
        <f t="shared" si="0"/>
        <v>31050113 - UNISSUED CURRENCY</v>
      </c>
      <c r="E21" s="551"/>
      <c r="F21" s="552">
        <v>0</v>
      </c>
      <c r="G21" s="552"/>
    </row>
    <row r="22" spans="2:7" ht="15" hidden="1" thickBot="1" x14ac:dyDescent="0.25">
      <c r="B22" s="811">
        <v>31050114</v>
      </c>
      <c r="C22" s="378" t="s">
        <v>1429</v>
      </c>
      <c r="D22" s="740" t="str">
        <f t="shared" si="0"/>
        <v>31050114 - STAMPS</v>
      </c>
      <c r="E22" s="551"/>
      <c r="F22" s="552">
        <v>0</v>
      </c>
      <c r="G22" s="552"/>
    </row>
    <row r="23" spans="2:7" ht="15" hidden="1" thickBot="1" x14ac:dyDescent="0.25">
      <c r="B23" s="811">
        <v>31050115</v>
      </c>
      <c r="C23" s="378" t="s">
        <v>1430</v>
      </c>
      <c r="D23" s="740" t="str">
        <f t="shared" si="0"/>
        <v>31050115 - PROPERTY HELD FOR SALE</v>
      </c>
      <c r="E23" s="551"/>
      <c r="F23" s="552">
        <v>0</v>
      </c>
      <c r="G23" s="552"/>
    </row>
    <row r="24" spans="2:7" ht="15" hidden="1" thickBot="1" x14ac:dyDescent="0.25">
      <c r="B24" s="811">
        <v>31050116</v>
      </c>
      <c r="C24" s="378" t="s">
        <v>1431</v>
      </c>
      <c r="D24" s="740" t="str">
        <f t="shared" si="0"/>
        <v>31050116 - AIRCRAFT SPARE STORE</v>
      </c>
      <c r="E24" s="551"/>
      <c r="F24" s="552">
        <v>0</v>
      </c>
      <c r="G24" s="552"/>
    </row>
    <row r="25" spans="2:7" ht="15" hidden="1" thickBot="1" x14ac:dyDescent="0.25">
      <c r="B25" s="811">
        <v>31050117</v>
      </c>
      <c r="C25" s="378" t="s">
        <v>1432</v>
      </c>
      <c r="D25" s="740" t="str">
        <f t="shared" si="0"/>
        <v>31050117 - COMPUTER/INFORMATION TECHNOLOGY STORE</v>
      </c>
      <c r="E25" s="551"/>
      <c r="F25" s="552">
        <v>0</v>
      </c>
      <c r="G25" s="552"/>
    </row>
    <row r="26" spans="2:7" ht="15" hidden="1" thickBot="1" x14ac:dyDescent="0.25">
      <c r="B26" s="811">
        <v>31050118</v>
      </c>
      <c r="C26" s="378" t="s">
        <v>1433</v>
      </c>
      <c r="D26" s="740" t="str">
        <f t="shared" si="0"/>
        <v>31050118 - PROVISIONAL STORE</v>
      </c>
      <c r="E26" s="551"/>
      <c r="F26" s="552">
        <v>0</v>
      </c>
      <c r="G26" s="552"/>
    </row>
    <row r="27" spans="2:7" ht="15" hidden="1" thickBot="1" x14ac:dyDescent="0.25">
      <c r="B27" s="811">
        <v>31050119</v>
      </c>
      <c r="C27" s="378" t="s">
        <v>1434</v>
      </c>
      <c r="D27" s="740" t="str">
        <f t="shared" si="0"/>
        <v>31050119 - EQUIPMENT STORE</v>
      </c>
      <c r="E27" s="551"/>
      <c r="F27" s="552">
        <v>0</v>
      </c>
      <c r="G27" s="552"/>
    </row>
    <row r="28" spans="2:7" ht="15" hidden="1" thickBot="1" x14ac:dyDescent="0.25">
      <c r="B28" s="811">
        <v>31050120</v>
      </c>
      <c r="C28" s="378" t="s">
        <v>1435</v>
      </c>
      <c r="D28" s="740" t="str">
        <f t="shared" si="0"/>
        <v>31050120 - PROJECT STORE ( IPPIS, GIFMIS, IPSAS, E.T.C.)</v>
      </c>
      <c r="E28" s="551"/>
      <c r="F28" s="552">
        <v>0</v>
      </c>
      <c r="G28" s="552"/>
    </row>
    <row r="29" spans="2:7" ht="15" hidden="1" thickBot="1" x14ac:dyDescent="0.25">
      <c r="B29" s="811">
        <v>31050121</v>
      </c>
      <c r="C29" s="378" t="s">
        <v>1436</v>
      </c>
      <c r="D29" s="740" t="str">
        <f t="shared" si="0"/>
        <v>31050121 - ELECTRICAL/ELECTRONIC STORE</v>
      </c>
      <c r="E29" s="551"/>
      <c r="F29" s="552">
        <v>0</v>
      </c>
      <c r="G29" s="552"/>
    </row>
    <row r="30" spans="2:7" ht="15" hidden="1" thickBot="1" x14ac:dyDescent="0.25">
      <c r="B30" s="811">
        <v>31050122</v>
      </c>
      <c r="C30" s="378" t="s">
        <v>1437</v>
      </c>
      <c r="D30" s="740" t="str">
        <f t="shared" si="0"/>
        <v>31050122 - GRAINS STORE</v>
      </c>
      <c r="E30" s="551"/>
      <c r="F30" s="552">
        <v>0</v>
      </c>
      <c r="G30" s="552"/>
    </row>
    <row r="31" spans="2:7" ht="15" hidden="1" thickBot="1" x14ac:dyDescent="0.25">
      <c r="B31" s="811">
        <v>31050123</v>
      </c>
      <c r="C31" s="378" t="s">
        <v>1438</v>
      </c>
      <c r="D31" s="740" t="str">
        <f t="shared" si="0"/>
        <v>31050123 - PERISHABLE STORE</v>
      </c>
      <c r="E31" s="551"/>
      <c r="F31" s="552">
        <v>0</v>
      </c>
      <c r="G31" s="552"/>
    </row>
    <row r="32" spans="2:7" ht="15" hidden="1" thickBot="1" x14ac:dyDescent="0.25">
      <c r="B32" s="811">
        <v>31050124</v>
      </c>
      <c r="C32" s="378" t="s">
        <v>1439</v>
      </c>
      <c r="D32" s="740" t="str">
        <f t="shared" si="0"/>
        <v>31050124 - MOTOR SPARE STORE</v>
      </c>
      <c r="E32" s="551"/>
      <c r="F32" s="552">
        <v>0</v>
      </c>
      <c r="G32" s="552"/>
    </row>
    <row r="33" spans="2:7" ht="15" hidden="1" thickBot="1" x14ac:dyDescent="0.25">
      <c r="B33" s="811">
        <v>31050125</v>
      </c>
      <c r="C33" s="378" t="s">
        <v>1440</v>
      </c>
      <c r="D33" s="740" t="str">
        <f t="shared" si="0"/>
        <v>31050125 - RAIL SPARE STORE</v>
      </c>
      <c r="E33" s="551"/>
      <c r="F33" s="552">
        <v>0</v>
      </c>
      <c r="G33" s="552"/>
    </row>
    <row r="34" spans="2:7" ht="15" hidden="1" thickBot="1" x14ac:dyDescent="0.25">
      <c r="B34" s="811">
        <v>31050126</v>
      </c>
      <c r="C34" s="378" t="s">
        <v>1441</v>
      </c>
      <c r="D34" s="740" t="str">
        <f t="shared" si="0"/>
        <v>31050126 - SHIP SPARE STORE</v>
      </c>
      <c r="E34" s="551"/>
      <c r="F34" s="552">
        <v>0</v>
      </c>
      <c r="G34" s="552"/>
    </row>
    <row r="35" spans="2:7" ht="15" hidden="1" thickBot="1" x14ac:dyDescent="0.25">
      <c r="B35" s="811">
        <v>31050127</v>
      </c>
      <c r="C35" s="378" t="s">
        <v>1442</v>
      </c>
      <c r="D35" s="740" t="str">
        <f t="shared" si="0"/>
        <v>31050127 - FURNITURE STORE</v>
      </c>
      <c r="E35" s="551"/>
      <c r="F35" s="552">
        <v>0</v>
      </c>
      <c r="G35" s="552"/>
    </row>
    <row r="36" spans="2:7" ht="15" hidden="1" thickBot="1" x14ac:dyDescent="0.25">
      <c r="B36" s="811">
        <v>31050128</v>
      </c>
      <c r="C36" s="378" t="s">
        <v>1443</v>
      </c>
      <c r="D36" s="740" t="str">
        <f t="shared" si="0"/>
        <v>31050128 - PLANT/EQUIPMENT STORE</v>
      </c>
      <c r="E36" s="551"/>
      <c r="F36" s="552">
        <v>0</v>
      </c>
      <c r="G36" s="552"/>
    </row>
    <row r="37" spans="2:7" ht="15" hidden="1" thickBot="1" x14ac:dyDescent="0.25">
      <c r="B37" s="811">
        <v>31050129</v>
      </c>
      <c r="C37" s="378" t="s">
        <v>1444</v>
      </c>
      <c r="D37" s="740" t="str">
        <f t="shared" si="0"/>
        <v>31050129 - PLANT/EQUIPMENT SPARE STORE</v>
      </c>
      <c r="E37" s="551"/>
      <c r="F37" s="552">
        <v>0</v>
      </c>
      <c r="G37" s="552"/>
    </row>
    <row r="38" spans="2:7" ht="15" hidden="1" thickBot="1" x14ac:dyDescent="0.25">
      <c r="B38" s="811">
        <v>31050130</v>
      </c>
      <c r="C38" s="378" t="s">
        <v>1445</v>
      </c>
      <c r="D38" s="740" t="str">
        <f t="shared" si="0"/>
        <v>31050130 - ANIMAL FEED STORE</v>
      </c>
      <c r="E38" s="551"/>
      <c r="F38" s="552">
        <v>0</v>
      </c>
      <c r="G38" s="552"/>
    </row>
    <row r="39" spans="2:7" ht="15" hidden="1" thickBot="1" x14ac:dyDescent="0.25">
      <c r="B39" s="811">
        <v>31050131</v>
      </c>
      <c r="C39" s="378" t="s">
        <v>1446</v>
      </c>
      <c r="D39" s="740" t="str">
        <f t="shared" si="0"/>
        <v>31050131 - VETERINARY STORE</v>
      </c>
      <c r="E39" s="551"/>
      <c r="F39" s="552">
        <v>0</v>
      </c>
      <c r="G39" s="552"/>
    </row>
    <row r="40" spans="2:7" ht="15" hidden="1" thickBot="1" x14ac:dyDescent="0.25">
      <c r="B40" s="811">
        <v>31050132</v>
      </c>
      <c r="C40" s="378" t="s">
        <v>1447</v>
      </c>
      <c r="D40" s="740" t="str">
        <f t="shared" si="0"/>
        <v>31050132 - CLASS WARE/APPARATOS STORE</v>
      </c>
      <c r="E40" s="551"/>
      <c r="F40" s="552">
        <v>0</v>
      </c>
      <c r="G40" s="552"/>
    </row>
    <row r="41" spans="2:7" ht="15" hidden="1" thickBot="1" x14ac:dyDescent="0.25">
      <c r="B41" s="811">
        <v>31050133</v>
      </c>
      <c r="C41" s="378" t="s">
        <v>1448</v>
      </c>
      <c r="D41" s="740" t="str">
        <f t="shared" si="0"/>
        <v>31050133 - LABORATORY EQUIPMENT STORE</v>
      </c>
      <c r="E41" s="551"/>
      <c r="F41" s="552">
        <v>0</v>
      </c>
      <c r="G41" s="552"/>
    </row>
    <row r="42" spans="2:7" ht="15" hidden="1" thickBot="1" x14ac:dyDescent="0.25">
      <c r="B42" s="811">
        <v>31050134</v>
      </c>
      <c r="C42" s="378" t="s">
        <v>1449</v>
      </c>
      <c r="D42" s="740" t="str">
        <f t="shared" si="0"/>
        <v>31050134 - UNIFORM STORE</v>
      </c>
      <c r="E42" s="551"/>
      <c r="F42" s="552">
        <v>0</v>
      </c>
      <c r="G42" s="552"/>
    </row>
    <row r="43" spans="2:7" ht="15" hidden="1" thickBot="1" x14ac:dyDescent="0.25">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62090950</v>
      </c>
      <c r="F44" s="559">
        <f>SUM(F9:F43)</f>
        <v>189178020</v>
      </c>
      <c r="G44" s="559">
        <f>SUM(G9:G43)</f>
        <v>0</v>
      </c>
    </row>
    <row r="45" spans="2:7" ht="15" hidden="1" x14ac:dyDescent="0.25">
      <c r="B45" s="809">
        <v>31050200</v>
      </c>
      <c r="C45" s="369" t="s">
        <v>204</v>
      </c>
      <c r="D45" s="823"/>
      <c r="E45" s="562"/>
      <c r="F45" s="563"/>
      <c r="G45" s="563"/>
    </row>
    <row r="46" spans="2:7" hidden="1" x14ac:dyDescent="0.2">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t="15" hidden="1" x14ac:dyDescent="0.25">
      <c r="B48" s="818">
        <v>31060100</v>
      </c>
      <c r="C48" s="374" t="s">
        <v>96</v>
      </c>
      <c r="D48" s="742"/>
      <c r="E48" s="548"/>
      <c r="F48" s="549"/>
      <c r="G48" s="549"/>
    </row>
    <row r="49" spans="2:7" hidden="1" x14ac:dyDescent="0.2">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t="15" hidden="1" x14ac:dyDescent="0.25">
      <c r="B51" s="818">
        <v>31060200</v>
      </c>
      <c r="C51" s="374" t="s">
        <v>98</v>
      </c>
      <c r="D51" s="742"/>
      <c r="E51" s="548"/>
      <c r="F51" s="549"/>
      <c r="G51" s="549"/>
    </row>
    <row r="52" spans="2:7" hidden="1" x14ac:dyDescent="0.2">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 hidden="1" x14ac:dyDescent="0.25">
      <c r="B54" s="818">
        <v>31090100</v>
      </c>
      <c r="C54" s="374" t="s">
        <v>102</v>
      </c>
      <c r="D54" s="742"/>
      <c r="E54" s="548"/>
      <c r="F54" s="549"/>
      <c r="G54" s="549"/>
    </row>
    <row r="55" spans="2:7" hidden="1" x14ac:dyDescent="0.2">
      <c r="B55" s="811">
        <v>31090101</v>
      </c>
      <c r="C55" s="378" t="s">
        <v>1457</v>
      </c>
      <c r="D55" s="740" t="str">
        <f t="shared" ref="D55:D61" si="5">B55&amp;" - "&amp;C55</f>
        <v>31090101 - LOCAL INVESTMENTS: QUOTED COMPANIES</v>
      </c>
      <c r="E55" s="551"/>
      <c r="F55" s="552">
        <v>0</v>
      </c>
      <c r="G55" s="552"/>
    </row>
    <row r="56" spans="2:7" hidden="1" x14ac:dyDescent="0.2">
      <c r="B56" s="811">
        <v>31090102</v>
      </c>
      <c r="C56" s="378" t="s">
        <v>1458</v>
      </c>
      <c r="D56" s="740" t="str">
        <f t="shared" si="5"/>
        <v>31090102 - LOCAL INVESTMENTS: NON QUOTED COMPANIES</v>
      </c>
      <c r="E56" s="551"/>
      <c r="F56" s="552">
        <v>0</v>
      </c>
      <c r="G56" s="552"/>
    </row>
    <row r="57" spans="2:7" hidden="1" x14ac:dyDescent="0.2">
      <c r="B57" s="811">
        <v>31090103</v>
      </c>
      <c r="C57" s="378" t="s">
        <v>1459</v>
      </c>
      <c r="D57" s="740" t="str">
        <f t="shared" si="5"/>
        <v>31090103 - INVESTMENT IN NIGERIAN TREASURY BILLS (NTBs)</v>
      </c>
      <c r="E57" s="551"/>
      <c r="F57" s="552">
        <v>0</v>
      </c>
      <c r="G57" s="552"/>
    </row>
    <row r="58" spans="2:7" hidden="1" x14ac:dyDescent="0.2">
      <c r="B58" s="811">
        <v>31090104</v>
      </c>
      <c r="C58" s="378" t="s">
        <v>1460</v>
      </c>
      <c r="D58" s="740" t="str">
        <f t="shared" si="5"/>
        <v>31090104 - INVESTMENT IN TREASURY BILLS OF OTHER GOVERNMENTS</v>
      </c>
      <c r="E58" s="551"/>
      <c r="F58" s="552">
        <v>0</v>
      </c>
      <c r="G58" s="552"/>
    </row>
    <row r="59" spans="2:7" hidden="1" x14ac:dyDescent="0.2">
      <c r="B59" s="811">
        <v>31090105</v>
      </c>
      <c r="C59" s="378" t="s">
        <v>1461</v>
      </c>
      <c r="D59" s="740" t="str">
        <f t="shared" si="5"/>
        <v>31090105 - INVESTMENT IN TREASURY BONDS</v>
      </c>
      <c r="E59" s="551"/>
      <c r="F59" s="552">
        <v>0</v>
      </c>
      <c r="G59" s="552"/>
    </row>
    <row r="60" spans="2:7" hidden="1" x14ac:dyDescent="0.2">
      <c r="B60" s="811">
        <v>31090106</v>
      </c>
      <c r="C60" s="378" t="s">
        <v>1462</v>
      </c>
      <c r="D60" s="740" t="str">
        <f t="shared" si="5"/>
        <v>31090106 - INVESTMENT IN DERIVIATIVES</v>
      </c>
      <c r="E60" s="551"/>
      <c r="F60" s="552">
        <v>0</v>
      </c>
      <c r="G60" s="552"/>
    </row>
    <row r="61" spans="2:7" hidden="1" x14ac:dyDescent="0.2">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 hidden="1" x14ac:dyDescent="0.25">
      <c r="B63" s="818">
        <v>31090200</v>
      </c>
      <c r="C63" s="374" t="s">
        <v>104</v>
      </c>
      <c r="D63" s="742"/>
      <c r="E63" s="548"/>
      <c r="F63" s="549"/>
      <c r="G63" s="549"/>
    </row>
    <row r="64" spans="2:7" hidden="1" x14ac:dyDescent="0.2">
      <c r="B64" s="811">
        <v>31090201</v>
      </c>
      <c r="C64" s="378" t="s">
        <v>1465</v>
      </c>
      <c r="D64" s="740" t="str">
        <f>B64&amp;" - "&amp;C64</f>
        <v>31090201 - FOREIGN INVESTMENTS: QUOTED COMPANIES</v>
      </c>
      <c r="E64" s="551"/>
      <c r="F64" s="552">
        <v>0</v>
      </c>
      <c r="G64" s="552"/>
    </row>
    <row r="65" spans="2:7" hidden="1" x14ac:dyDescent="0.2">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t="15" hidden="1" x14ac:dyDescent="0.25">
      <c r="B67" s="818">
        <v>31100100</v>
      </c>
      <c r="C67" s="374" t="s">
        <v>106</v>
      </c>
      <c r="D67" s="742"/>
      <c r="E67" s="548"/>
      <c r="F67" s="549"/>
      <c r="G67" s="549"/>
    </row>
    <row r="68" spans="2:7" hidden="1" x14ac:dyDescent="0.2">
      <c r="B68" s="811">
        <v>31100101</v>
      </c>
      <c r="C68" s="378" t="s">
        <v>1468</v>
      </c>
      <c r="D68" s="740" t="str">
        <f>B68&amp;" - "&amp;C68</f>
        <v xml:space="preserve">31100101 - LOAN TO OTHER STATE GOVERNMENTS </v>
      </c>
      <c r="E68" s="551"/>
      <c r="F68" s="552">
        <v>0</v>
      </c>
      <c r="G68" s="552"/>
    </row>
    <row r="69" spans="2:7" hidden="1" x14ac:dyDescent="0.2">
      <c r="B69" s="811">
        <v>31100102</v>
      </c>
      <c r="C69" s="378" t="s">
        <v>1469</v>
      </c>
      <c r="D69" s="740" t="str">
        <f>B69&amp;" - "&amp;C69</f>
        <v>31100102 - LOAN TO LOCAL GOVERNMENTS</v>
      </c>
      <c r="E69" s="551"/>
      <c r="F69" s="552">
        <v>0</v>
      </c>
      <c r="G69" s="552"/>
    </row>
    <row r="70" spans="2:7" hidden="1" x14ac:dyDescent="0.2">
      <c r="B70" s="811">
        <v>31100103</v>
      </c>
      <c r="C70" s="378" t="s">
        <v>1470</v>
      </c>
      <c r="D70" s="740" t="str">
        <f>B70&amp;" - "&amp;C70</f>
        <v xml:space="preserve">31100103 - LOAN TO GOVERNMENT OWNED COMPANIES </v>
      </c>
      <c r="E70" s="551"/>
      <c r="F70" s="552">
        <v>0</v>
      </c>
      <c r="G70" s="552"/>
    </row>
    <row r="71" spans="2:7" hidden="1" x14ac:dyDescent="0.2">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t="15" hidden="1" x14ac:dyDescent="0.25">
      <c r="B73" s="818">
        <v>31100200</v>
      </c>
      <c r="C73" s="374" t="s">
        <v>108</v>
      </c>
      <c r="D73" s="742"/>
      <c r="E73" s="548"/>
      <c r="F73" s="549"/>
      <c r="G73" s="549"/>
    </row>
    <row r="74" spans="2:7" hidden="1" x14ac:dyDescent="0.2">
      <c r="B74" s="811">
        <v>31100201</v>
      </c>
      <c r="C74" s="378" t="s">
        <v>1473</v>
      </c>
      <c r="D74" s="740" t="str">
        <f>B74&amp;" - "&amp;C74</f>
        <v>31100201 - LOAN TO FOREIGN GOVERNMENTS</v>
      </c>
      <c r="E74" s="551"/>
      <c r="F74" s="552">
        <v>0</v>
      </c>
      <c r="G74" s="552"/>
    </row>
    <row r="75" spans="2:7" hidden="1" x14ac:dyDescent="0.2">
      <c r="B75" s="811">
        <v>31100202</v>
      </c>
      <c r="C75" s="378" t="s">
        <v>1474</v>
      </c>
      <c r="D75" s="740" t="str">
        <f>B75&amp;" - "&amp;C75</f>
        <v>31100202 - LOAN TO FOREIGN/INTERNATIONAL ORGANIZATIONS</v>
      </c>
      <c r="E75" s="551"/>
      <c r="F75" s="552">
        <v>0</v>
      </c>
      <c r="G75" s="552"/>
    </row>
    <row r="76" spans="2:7" hidden="1" x14ac:dyDescent="0.2">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t="15" x14ac:dyDescent="0.25">
      <c r="B78" s="818">
        <v>32010100</v>
      </c>
      <c r="C78" s="374" t="s">
        <v>110</v>
      </c>
      <c r="D78" s="742"/>
      <c r="E78" s="548"/>
      <c r="F78" s="549"/>
      <c r="G78" s="549"/>
    </row>
    <row r="79" spans="2:7" ht="15" thickBot="1" x14ac:dyDescent="0.25">
      <c r="B79" s="811">
        <v>32010101</v>
      </c>
      <c r="C79" s="378" t="s">
        <v>1477</v>
      </c>
      <c r="D79" s="740" t="str">
        <f>B79&amp;" - "&amp;C79</f>
        <v>32010101 - LAND &amp; BUILDINGS - ADMINISTRATIVE</v>
      </c>
      <c r="E79" s="551">
        <v>48579470</v>
      </c>
      <c r="F79" s="552">
        <v>293508390</v>
      </c>
      <c r="G79" s="552">
        <v>0</v>
      </c>
    </row>
    <row r="80" spans="2:7" ht="15" hidden="1" thickBot="1" x14ac:dyDescent="0.25">
      <c r="B80" s="811">
        <v>32010102</v>
      </c>
      <c r="C80" s="378" t="s">
        <v>1478</v>
      </c>
      <c r="D80" s="740" t="str">
        <f>B80&amp;" - "&amp;C80</f>
        <v>32010102 - LAND &amp; BUILDINGS - RESIDENTIAL</v>
      </c>
      <c r="E80" s="551"/>
      <c r="F80" s="552">
        <v>0</v>
      </c>
      <c r="G80" s="552"/>
    </row>
    <row r="81" spans="2:7" ht="15" hidden="1" thickBot="1" x14ac:dyDescent="0.25">
      <c r="B81" s="811">
        <v>32010103</v>
      </c>
      <c r="C81" s="378" t="s">
        <v>1479</v>
      </c>
      <c r="D81" s="740" t="str">
        <f>B81&amp;" - "&amp;C81</f>
        <v>32010103 - SILOS</v>
      </c>
      <c r="E81" s="551"/>
      <c r="F81" s="552">
        <v>0</v>
      </c>
      <c r="G81" s="552"/>
    </row>
    <row r="82" spans="2:7" ht="15" hidden="1" thickBot="1" x14ac:dyDescent="0.25">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48579470</v>
      </c>
      <c r="F83" s="559">
        <f>SUM(F79:F82)</f>
        <v>293508390</v>
      </c>
      <c r="G83" s="559">
        <f>SUM(G79:G82)</f>
        <v>0</v>
      </c>
    </row>
    <row r="84" spans="2:7" ht="15" hidden="1" x14ac:dyDescent="0.25">
      <c r="B84" s="818">
        <v>32010200</v>
      </c>
      <c r="C84" s="374" t="s">
        <v>112</v>
      </c>
      <c r="D84" s="742"/>
      <c r="E84" s="548"/>
      <c r="F84" s="549"/>
      <c r="G84" s="549"/>
    </row>
    <row r="85" spans="2:7" hidden="1" x14ac:dyDescent="0.2">
      <c r="B85" s="811">
        <v>32010201</v>
      </c>
      <c r="C85" s="378" t="s">
        <v>1482</v>
      </c>
      <c r="D85" s="740" t="str">
        <f t="shared" ref="D85:D99" si="12">B85&amp;" - "&amp;C85</f>
        <v>32010201 - RAILS</v>
      </c>
      <c r="E85" s="551"/>
      <c r="F85" s="552">
        <v>0</v>
      </c>
      <c r="G85" s="552"/>
    </row>
    <row r="86" spans="2:7" hidden="1" x14ac:dyDescent="0.2">
      <c r="B86" s="811">
        <v>32010202</v>
      </c>
      <c r="C86" s="378" t="s">
        <v>1483</v>
      </c>
      <c r="D86" s="740" t="str">
        <f t="shared" si="12"/>
        <v>32010202 - ROADS &amp; BRIDGES</v>
      </c>
      <c r="E86" s="551"/>
      <c r="F86" s="552">
        <v>0</v>
      </c>
      <c r="G86" s="552"/>
    </row>
    <row r="87" spans="2:7" hidden="1" x14ac:dyDescent="0.2">
      <c r="B87" s="811">
        <v>32010203</v>
      </c>
      <c r="C87" s="378" t="s">
        <v>1484</v>
      </c>
      <c r="D87" s="740" t="str">
        <f t="shared" si="12"/>
        <v>32010203 - AIRPORTS</v>
      </c>
      <c r="E87" s="551"/>
      <c r="F87" s="552">
        <v>0</v>
      </c>
      <c r="G87" s="552"/>
    </row>
    <row r="88" spans="2:7" hidden="1" x14ac:dyDescent="0.2">
      <c r="B88" s="811">
        <v>32010204</v>
      </c>
      <c r="C88" s="378" t="s">
        <v>1485</v>
      </c>
      <c r="D88" s="740" t="str">
        <f t="shared" si="12"/>
        <v>32010204 - HARBOURS/ SEA PORTS/JETTIES</v>
      </c>
      <c r="E88" s="551"/>
      <c r="F88" s="552">
        <v>0</v>
      </c>
      <c r="G88" s="552"/>
    </row>
    <row r="89" spans="2:7" hidden="1" x14ac:dyDescent="0.2">
      <c r="B89" s="811">
        <v>32010205</v>
      </c>
      <c r="C89" s="378" t="s">
        <v>1486</v>
      </c>
      <c r="D89" s="740" t="str">
        <f t="shared" si="12"/>
        <v>32010205 - ZOOS, PARKS &amp; RESERVES</v>
      </c>
      <c r="E89" s="551"/>
      <c r="F89" s="552">
        <v>0</v>
      </c>
      <c r="G89" s="552"/>
    </row>
    <row r="90" spans="2:7" hidden="1" x14ac:dyDescent="0.2">
      <c r="B90" s="811">
        <v>32010206</v>
      </c>
      <c r="C90" s="378" t="s">
        <v>1487</v>
      </c>
      <c r="D90" s="740" t="str">
        <f t="shared" si="12"/>
        <v>32010206 - SECURITY INSTALLATIONS/ EQUIPMENT</v>
      </c>
      <c r="E90" s="551"/>
      <c r="F90" s="552">
        <v>0</v>
      </c>
      <c r="G90" s="552"/>
    </row>
    <row r="91" spans="2:7" hidden="1" x14ac:dyDescent="0.2">
      <c r="B91" s="811">
        <v>32010207</v>
      </c>
      <c r="C91" s="378" t="s">
        <v>1488</v>
      </c>
      <c r="D91" s="740" t="str">
        <f t="shared" si="12"/>
        <v>32010207 - ELECTRICITY TRANSMISSION NETWORK</v>
      </c>
      <c r="E91" s="551"/>
      <c r="F91" s="552">
        <v>0</v>
      </c>
      <c r="G91" s="552"/>
    </row>
    <row r="92" spans="2:7" hidden="1" x14ac:dyDescent="0.2">
      <c r="B92" s="811">
        <v>32010208</v>
      </c>
      <c r="C92" s="378" t="s">
        <v>1489</v>
      </c>
      <c r="D92" s="740" t="str">
        <f t="shared" si="12"/>
        <v>32010208 - WATER DISTRIBUTION NETWORK</v>
      </c>
      <c r="E92" s="551"/>
      <c r="F92" s="552">
        <v>0</v>
      </c>
      <c r="G92" s="552"/>
    </row>
    <row r="93" spans="2:7" hidden="1" x14ac:dyDescent="0.2">
      <c r="B93" s="811">
        <v>32010209</v>
      </c>
      <c r="C93" s="378" t="s">
        <v>1490</v>
      </c>
      <c r="D93" s="740" t="str">
        <f t="shared" si="12"/>
        <v>32010209 - SEWAGE/ DRAINAGE NETWORK</v>
      </c>
      <c r="E93" s="551"/>
      <c r="F93" s="552">
        <v>0</v>
      </c>
      <c r="G93" s="552"/>
    </row>
    <row r="94" spans="2:7" hidden="1" x14ac:dyDescent="0.2">
      <c r="B94" s="811">
        <v>32010210</v>
      </c>
      <c r="C94" s="378" t="s">
        <v>1491</v>
      </c>
      <c r="D94" s="740" t="str">
        <f t="shared" si="12"/>
        <v>32010210 - DAMS</v>
      </c>
      <c r="E94" s="551"/>
      <c r="F94" s="552">
        <v>0</v>
      </c>
      <c r="G94" s="552"/>
    </row>
    <row r="95" spans="2:7" hidden="1" x14ac:dyDescent="0.2">
      <c r="B95" s="811">
        <v>32010211</v>
      </c>
      <c r="C95" s="378" t="s">
        <v>1492</v>
      </c>
      <c r="D95" s="740" t="str">
        <f t="shared" si="12"/>
        <v>32010211 - SPECIALISED RESEARCH EQUIPMENT (E.G. SATELLITE)</v>
      </c>
      <c r="E95" s="551"/>
      <c r="F95" s="552">
        <v>0</v>
      </c>
      <c r="G95" s="552"/>
    </row>
    <row r="96" spans="2:7" hidden="1" x14ac:dyDescent="0.2">
      <c r="B96" s="811">
        <v>32010212</v>
      </c>
      <c r="C96" s="378" t="s">
        <v>1493</v>
      </c>
      <c r="D96" s="740" t="str">
        <f t="shared" si="12"/>
        <v>32010212 - MONUMENTS</v>
      </c>
      <c r="E96" s="551"/>
      <c r="F96" s="552">
        <v>0</v>
      </c>
      <c r="G96" s="552"/>
    </row>
    <row r="97" spans="2:7" hidden="1" x14ac:dyDescent="0.2">
      <c r="B97" s="811">
        <v>32010213</v>
      </c>
      <c r="C97" s="378" t="s">
        <v>1494</v>
      </c>
      <c r="D97" s="740" t="str">
        <f t="shared" si="12"/>
        <v>32010213 - HERITAGE ASSETS</v>
      </c>
      <c r="E97" s="551"/>
      <c r="F97" s="552">
        <v>0</v>
      </c>
      <c r="G97" s="552"/>
    </row>
    <row r="98" spans="2:7" hidden="1" x14ac:dyDescent="0.2">
      <c r="B98" s="811">
        <v>32010214</v>
      </c>
      <c r="C98" s="378" t="s">
        <v>1495</v>
      </c>
      <c r="D98" s="740" t="str">
        <f t="shared" si="12"/>
        <v>32010214 - BOREHOLES &amp; OTHER WATER FACILITIES</v>
      </c>
      <c r="E98" s="551"/>
      <c r="F98" s="552">
        <v>0</v>
      </c>
      <c r="G98" s="552"/>
    </row>
    <row r="99" spans="2:7" hidden="1" x14ac:dyDescent="0.2">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t="15" hidden="1" x14ac:dyDescent="0.25">
      <c r="B101" s="818">
        <v>32010300</v>
      </c>
      <c r="C101" s="374" t="s">
        <v>114</v>
      </c>
      <c r="D101" s="742"/>
      <c r="E101" s="548"/>
      <c r="F101" s="549"/>
      <c r="G101" s="549"/>
    </row>
    <row r="102" spans="2:7" hidden="1" x14ac:dyDescent="0.2">
      <c r="B102" s="811">
        <v>32010301</v>
      </c>
      <c r="C102" s="378" t="s">
        <v>1498</v>
      </c>
      <c r="D102" s="740" t="str">
        <f>B102&amp;" - "&amp;C102</f>
        <v>32010301 - EARTH MOVING EQUIPMENT - BULL DOZERS ETC.</v>
      </c>
      <c r="E102" s="551"/>
      <c r="F102" s="552">
        <v>0</v>
      </c>
      <c r="G102" s="552"/>
    </row>
    <row r="103" spans="2:7" hidden="1" x14ac:dyDescent="0.2">
      <c r="B103" s="811">
        <v>32010302</v>
      </c>
      <c r="C103" s="378" t="s">
        <v>1499</v>
      </c>
      <c r="D103" s="740" t="str">
        <f>B103&amp;" - "&amp;C103</f>
        <v>32010302 - INDUSTRIAL EQUIPMENT</v>
      </c>
      <c r="E103" s="551"/>
      <c r="F103" s="552">
        <v>0</v>
      </c>
      <c r="G103" s="552"/>
    </row>
    <row r="104" spans="2:7" hidden="1" x14ac:dyDescent="0.2">
      <c r="B104" s="811">
        <v>32010303</v>
      </c>
      <c r="C104" s="378" t="s">
        <v>1500</v>
      </c>
      <c r="D104" s="740" t="str">
        <f>B104&amp;" - "&amp;C104</f>
        <v>32010303 - NAVIGATIONAL EQUIPMENT</v>
      </c>
      <c r="E104" s="551"/>
      <c r="F104" s="552">
        <v>0</v>
      </c>
      <c r="G104" s="552"/>
    </row>
    <row r="105" spans="2:7" hidden="1" x14ac:dyDescent="0.2">
      <c r="B105" s="811">
        <v>32010304</v>
      </c>
      <c r="C105" s="378" t="s">
        <v>1501</v>
      </c>
      <c r="D105" s="740" t="str">
        <f>B105&amp;" - "&amp;C105</f>
        <v>32010304 - POWER PLANTS</v>
      </c>
      <c r="E105" s="551"/>
      <c r="F105" s="552">
        <v>0</v>
      </c>
      <c r="G105" s="552"/>
    </row>
    <row r="106" spans="2:7" hidden="1" x14ac:dyDescent="0.2">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t="15" x14ac:dyDescent="0.25">
      <c r="B108" s="818">
        <v>32010400</v>
      </c>
      <c r="C108" s="374" t="s">
        <v>116</v>
      </c>
      <c r="D108" s="742"/>
      <c r="E108" s="548"/>
      <c r="F108" s="549"/>
      <c r="G108" s="549"/>
    </row>
    <row r="109" spans="2:7" hidden="1" x14ac:dyDescent="0.2">
      <c r="B109" s="811">
        <v>32010401</v>
      </c>
      <c r="C109" s="378" t="s">
        <v>1504</v>
      </c>
      <c r="D109" s="740" t="str">
        <f t="shared" ref="D109:D116" si="15">B109&amp;" - "&amp;C109</f>
        <v>32010401 - SHIPS</v>
      </c>
      <c r="E109" s="551"/>
      <c r="F109" s="552">
        <v>0</v>
      </c>
      <c r="G109" s="552"/>
    </row>
    <row r="110" spans="2:7" hidden="1" x14ac:dyDescent="0.2">
      <c r="B110" s="811">
        <v>32010402</v>
      </c>
      <c r="C110" s="378" t="s">
        <v>1505</v>
      </c>
      <c r="D110" s="740" t="str">
        <f t="shared" si="15"/>
        <v>32010402 - AIR CRAFTS</v>
      </c>
      <c r="E110" s="551"/>
      <c r="F110" s="552">
        <v>0</v>
      </c>
      <c r="G110" s="552"/>
    </row>
    <row r="111" spans="2:7" hidden="1" x14ac:dyDescent="0.2">
      <c r="B111" s="811">
        <v>32010403</v>
      </c>
      <c r="C111" s="378" t="s">
        <v>1506</v>
      </c>
      <c r="D111" s="740" t="str">
        <f t="shared" si="15"/>
        <v>32010403 - TRAINS</v>
      </c>
      <c r="E111" s="551"/>
      <c r="F111" s="552">
        <v>0</v>
      </c>
      <c r="G111" s="552"/>
    </row>
    <row r="112" spans="2:7" hidden="1" x14ac:dyDescent="0.2">
      <c r="B112" s="811">
        <v>32010404</v>
      </c>
      <c r="C112" s="378" t="s">
        <v>1507</v>
      </c>
      <c r="D112" s="740" t="str">
        <f t="shared" si="15"/>
        <v>32010404 - BOATS</v>
      </c>
      <c r="E112" s="551"/>
      <c r="F112" s="552">
        <v>0</v>
      </c>
      <c r="G112" s="552"/>
    </row>
    <row r="113" spans="2:7" ht="15" thickBot="1" x14ac:dyDescent="0.25">
      <c r="B113" s="811">
        <v>32010405</v>
      </c>
      <c r="C113" s="378" t="s">
        <v>1508</v>
      </c>
      <c r="D113" s="740" t="str">
        <f t="shared" si="15"/>
        <v>32010405 - MOTOR VEHICLES</v>
      </c>
      <c r="E113" s="551">
        <v>13500000</v>
      </c>
      <c r="F113" s="552">
        <v>4000000</v>
      </c>
      <c r="G113" s="552"/>
    </row>
    <row r="114" spans="2:7" ht="15" hidden="1" thickBot="1" x14ac:dyDescent="0.25">
      <c r="B114" s="811">
        <v>32010406</v>
      </c>
      <c r="C114" s="378" t="s">
        <v>1509</v>
      </c>
      <c r="D114" s="740" t="str">
        <f t="shared" si="15"/>
        <v>32010406 - TRICYCLE</v>
      </c>
      <c r="E114" s="551"/>
      <c r="F114" s="552">
        <v>0</v>
      </c>
      <c r="G114" s="552"/>
    </row>
    <row r="115" spans="2:7" ht="15" hidden="1" thickBot="1" x14ac:dyDescent="0.25">
      <c r="B115" s="811">
        <v>32010407</v>
      </c>
      <c r="C115" s="378" t="s">
        <v>1510</v>
      </c>
      <c r="D115" s="740" t="str">
        <f t="shared" si="15"/>
        <v>32010407 - MOTOR CYCLES</v>
      </c>
      <c r="E115" s="551"/>
      <c r="F115" s="552">
        <v>0</v>
      </c>
      <c r="G115" s="552"/>
    </row>
    <row r="116" spans="2:7" ht="15" hidden="1" thickBot="1" x14ac:dyDescent="0.25">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13500000</v>
      </c>
      <c r="F117" s="559">
        <f>SUM(F109:F116)</f>
        <v>4000000</v>
      </c>
      <c r="G117" s="559">
        <f>SUM(G109:G116)</f>
        <v>0</v>
      </c>
    </row>
    <row r="118" spans="2:7" ht="15" x14ac:dyDescent="0.25">
      <c r="B118" s="818">
        <v>32010500</v>
      </c>
      <c r="C118" s="374" t="s">
        <v>118</v>
      </c>
      <c r="D118" s="742"/>
      <c r="E118" s="548"/>
      <c r="F118" s="549"/>
      <c r="G118" s="549"/>
    </row>
    <row r="119" spans="2:7" ht="15" thickBot="1" x14ac:dyDescent="0.25">
      <c r="B119" s="811">
        <v>32010501</v>
      </c>
      <c r="C119" s="378" t="s">
        <v>1513</v>
      </c>
      <c r="D119" s="740" t="str">
        <f t="shared" ref="D119:D127" si="17">B119&amp;" - "&amp;C119</f>
        <v>32010501 - COMPUTERS/NETWORKING EQUIPMENT</v>
      </c>
      <c r="E119" s="551"/>
      <c r="F119" s="552">
        <v>7200000</v>
      </c>
      <c r="G119" s="552">
        <v>7200000</v>
      </c>
    </row>
    <row r="120" spans="2:7" ht="15" hidden="1" thickBot="1" x14ac:dyDescent="0.25">
      <c r="B120" s="811">
        <v>32010502</v>
      </c>
      <c r="C120" s="378" t="s">
        <v>1514</v>
      </c>
      <c r="D120" s="740" t="str">
        <f t="shared" si="17"/>
        <v>32010502 - PRINTERS</v>
      </c>
      <c r="E120" s="551"/>
      <c r="F120" s="552">
        <v>0</v>
      </c>
      <c r="G120" s="552"/>
    </row>
    <row r="121" spans="2:7" ht="15" hidden="1" thickBot="1" x14ac:dyDescent="0.25">
      <c r="B121" s="811">
        <v>32010503</v>
      </c>
      <c r="C121" s="378" t="s">
        <v>1515</v>
      </c>
      <c r="D121" s="740" t="str">
        <f t="shared" si="17"/>
        <v>32010503 - SCANNERS</v>
      </c>
      <c r="E121" s="551"/>
      <c r="F121" s="552">
        <v>0</v>
      </c>
      <c r="G121" s="552"/>
    </row>
    <row r="122" spans="2:7" ht="15" hidden="1" thickBot="1" x14ac:dyDescent="0.25">
      <c r="B122" s="811">
        <v>32010504</v>
      </c>
      <c r="C122" s="378" t="s">
        <v>1516</v>
      </c>
      <c r="D122" s="740" t="str">
        <f t="shared" si="17"/>
        <v>32010504 - FAX MACHINE</v>
      </c>
      <c r="E122" s="551"/>
      <c r="F122" s="552">
        <v>0</v>
      </c>
      <c r="G122" s="552"/>
    </row>
    <row r="123" spans="2:7" ht="15" hidden="1" thickBot="1" x14ac:dyDescent="0.25">
      <c r="B123" s="811">
        <v>32010505</v>
      </c>
      <c r="C123" s="378" t="s">
        <v>1517</v>
      </c>
      <c r="D123" s="740" t="str">
        <f t="shared" si="17"/>
        <v>32010505 - PHOTOCOPIERS</v>
      </c>
      <c r="E123" s="551"/>
      <c r="F123" s="552">
        <v>0</v>
      </c>
      <c r="G123" s="552"/>
    </row>
    <row r="124" spans="2:7" ht="15" hidden="1" thickBot="1" x14ac:dyDescent="0.25">
      <c r="B124" s="811">
        <v>32010506</v>
      </c>
      <c r="C124" s="378" t="s">
        <v>1518</v>
      </c>
      <c r="D124" s="740" t="str">
        <f t="shared" si="17"/>
        <v>32010506 - TYPE-WRITERS</v>
      </c>
      <c r="E124" s="551"/>
      <c r="F124" s="552">
        <v>0</v>
      </c>
      <c r="G124" s="552"/>
    </row>
    <row r="125" spans="2:7" ht="15" hidden="1" thickBot="1" x14ac:dyDescent="0.25">
      <c r="B125" s="811">
        <v>32010507</v>
      </c>
      <c r="C125" s="378" t="s">
        <v>1519</v>
      </c>
      <c r="D125" s="740" t="str">
        <f t="shared" si="17"/>
        <v>32010507 - SHREDDING MACHINES</v>
      </c>
      <c r="E125" s="551"/>
      <c r="F125" s="552">
        <v>0</v>
      </c>
      <c r="G125" s="552"/>
    </row>
    <row r="126" spans="2:7" ht="15" hidden="1" thickBot="1" x14ac:dyDescent="0.25">
      <c r="B126" s="811">
        <v>32010508</v>
      </c>
      <c r="C126" s="378" t="s">
        <v>1520</v>
      </c>
      <c r="D126" s="740" t="str">
        <f t="shared" si="17"/>
        <v>32010508 - PROJECTORS</v>
      </c>
      <c r="E126" s="551"/>
      <c r="F126" s="552">
        <v>0</v>
      </c>
      <c r="G126" s="552"/>
    </row>
    <row r="127" spans="2:7" ht="15" hidden="1" thickBot="1" x14ac:dyDescent="0.25">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0</v>
      </c>
      <c r="F128" s="559">
        <f>SUM(F119:F127)</f>
        <v>7200000</v>
      </c>
      <c r="G128" s="559">
        <f>SUM(G119:G127)</f>
        <v>7200000</v>
      </c>
    </row>
    <row r="129" spans="2:7" ht="15" x14ac:dyDescent="0.25">
      <c r="B129" s="818">
        <v>32010600</v>
      </c>
      <c r="C129" s="374" t="s">
        <v>120</v>
      </c>
      <c r="D129" s="742"/>
      <c r="E129" s="548"/>
      <c r="F129" s="549"/>
      <c r="G129" s="549"/>
    </row>
    <row r="130" spans="2:7" x14ac:dyDescent="0.2">
      <c r="B130" s="811">
        <v>32010601</v>
      </c>
      <c r="C130" s="378" t="s">
        <v>1523</v>
      </c>
      <c r="D130" s="740" t="str">
        <f t="shared" ref="D130:D139" si="19">B130&amp;" - "&amp;C130</f>
        <v>32010601 - CHAIRS</v>
      </c>
      <c r="E130" s="551">
        <v>36250000</v>
      </c>
      <c r="F130" s="552">
        <v>27500000</v>
      </c>
      <c r="G130" s="552">
        <v>27500000</v>
      </c>
    </row>
    <row r="131" spans="2:7" ht="15" thickBot="1" x14ac:dyDescent="0.25">
      <c r="B131" s="811">
        <v>32010602</v>
      </c>
      <c r="C131" s="378" t="s">
        <v>1524</v>
      </c>
      <c r="D131" s="740" t="str">
        <f t="shared" si="19"/>
        <v>32010602 - TABLES</v>
      </c>
      <c r="E131" s="551">
        <v>36250000</v>
      </c>
      <c r="F131" s="552">
        <v>27500000</v>
      </c>
      <c r="G131" s="552">
        <v>27500000</v>
      </c>
    </row>
    <row r="132" spans="2:7" ht="15" hidden="1" thickBot="1" x14ac:dyDescent="0.25">
      <c r="B132" s="811">
        <v>32010603</v>
      </c>
      <c r="C132" s="378" t="s">
        <v>1525</v>
      </c>
      <c r="D132" s="740" t="str">
        <f t="shared" si="19"/>
        <v>32010603 - SAFES/FILE CABINETS/ CUPBOARDS</v>
      </c>
      <c r="E132" s="551"/>
      <c r="F132" s="552">
        <v>0</v>
      </c>
      <c r="G132" s="552"/>
    </row>
    <row r="133" spans="2:7" ht="15" hidden="1" thickBot="1" x14ac:dyDescent="0.25">
      <c r="B133" s="811">
        <v>32010604</v>
      </c>
      <c r="C133" s="378" t="s">
        <v>1526</v>
      </c>
      <c r="D133" s="740" t="str">
        <f t="shared" si="19"/>
        <v>32010604 - TELEVISION SETS</v>
      </c>
      <c r="E133" s="551"/>
      <c r="F133" s="552">
        <v>0</v>
      </c>
      <c r="G133" s="552"/>
    </row>
    <row r="134" spans="2:7" ht="15" hidden="1" thickBot="1" x14ac:dyDescent="0.25">
      <c r="B134" s="811">
        <v>32010605</v>
      </c>
      <c r="C134" s="378" t="s">
        <v>1527</v>
      </c>
      <c r="D134" s="740" t="str">
        <f t="shared" si="19"/>
        <v>32010605 - RADIO SETS</v>
      </c>
      <c r="E134" s="551"/>
      <c r="F134" s="552">
        <v>0</v>
      </c>
      <c r="G134" s="552"/>
    </row>
    <row r="135" spans="2:7" ht="15" hidden="1" thickBot="1" x14ac:dyDescent="0.25">
      <c r="B135" s="811">
        <v>32010606</v>
      </c>
      <c r="C135" s="378" t="s">
        <v>1528</v>
      </c>
      <c r="D135" s="740" t="str">
        <f t="shared" si="19"/>
        <v>32010606 - AIR -CONDITIONER</v>
      </c>
      <c r="E135" s="551"/>
      <c r="F135" s="552">
        <v>0</v>
      </c>
      <c r="G135" s="552"/>
    </row>
    <row r="136" spans="2:7" ht="15" hidden="1" thickBot="1" x14ac:dyDescent="0.25">
      <c r="B136" s="811">
        <v>32010607</v>
      </c>
      <c r="C136" s="378" t="s">
        <v>1529</v>
      </c>
      <c r="D136" s="740" t="str">
        <f t="shared" si="19"/>
        <v>32010607 - STOOLS</v>
      </c>
      <c r="E136" s="551"/>
      <c r="F136" s="552">
        <v>0</v>
      </c>
      <c r="G136" s="552"/>
    </row>
    <row r="137" spans="2:7" ht="15" hidden="1" thickBot="1" x14ac:dyDescent="0.25">
      <c r="B137" s="811">
        <v>32010608</v>
      </c>
      <c r="C137" s="378" t="s">
        <v>1530</v>
      </c>
      <c r="D137" s="740" t="str">
        <f t="shared" si="19"/>
        <v>32010608 - SHELVES</v>
      </c>
      <c r="E137" s="551"/>
      <c r="F137" s="552">
        <v>0</v>
      </c>
      <c r="G137" s="552"/>
    </row>
    <row r="138" spans="2:7" ht="15" hidden="1" thickBot="1" x14ac:dyDescent="0.25">
      <c r="B138" s="811">
        <v>32010609</v>
      </c>
      <c r="C138" s="378" t="s">
        <v>1531</v>
      </c>
      <c r="D138" s="740" t="str">
        <f t="shared" si="19"/>
        <v>32010609 - CEILING FANS</v>
      </c>
      <c r="E138" s="551"/>
      <c r="F138" s="552">
        <v>0</v>
      </c>
      <c r="G138" s="552"/>
    </row>
    <row r="139" spans="2:7" ht="15" hidden="1" thickBot="1" x14ac:dyDescent="0.25">
      <c r="B139" s="811">
        <v>32010610</v>
      </c>
      <c r="C139" s="378" t="s">
        <v>1532</v>
      </c>
      <c r="D139" s="740" t="str">
        <f t="shared" si="19"/>
        <v>32010610 - REFRIDGERATOR</v>
      </c>
      <c r="E139" s="551"/>
      <c r="F139" s="552">
        <v>0</v>
      </c>
      <c r="G139" s="552"/>
    </row>
    <row r="140" spans="2:7" ht="15.75" thickBot="1" x14ac:dyDescent="0.3">
      <c r="B140" s="815"/>
      <c r="C140" s="385" t="s">
        <v>1533</v>
      </c>
      <c r="D140" s="741">
        <f t="shared" ref="D140" si="20">SUM(D130:D139)</f>
        <v>0</v>
      </c>
      <c r="E140" s="559">
        <f>SUM(E130:E139)</f>
        <v>72500000</v>
      </c>
      <c r="F140" s="559">
        <f>SUM(F130:F139)</f>
        <v>55000000</v>
      </c>
      <c r="G140" s="559">
        <f>SUM(G130:G139)</f>
        <v>55000000</v>
      </c>
    </row>
    <row r="141" spans="2:7" ht="15" hidden="1" x14ac:dyDescent="0.25">
      <c r="B141" s="818">
        <v>32010700</v>
      </c>
      <c r="C141" s="374" t="s">
        <v>122</v>
      </c>
      <c r="D141" s="742"/>
      <c r="E141" s="548"/>
      <c r="F141" s="549"/>
      <c r="G141" s="549"/>
    </row>
    <row r="142" spans="2:7" hidden="1" x14ac:dyDescent="0.2">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 hidden="1" x14ac:dyDescent="0.25">
      <c r="B144" s="818">
        <v>32010800</v>
      </c>
      <c r="C144" s="374" t="s">
        <v>124</v>
      </c>
      <c r="D144" s="742"/>
      <c r="E144" s="548"/>
      <c r="F144" s="549"/>
      <c r="G144" s="549"/>
    </row>
    <row r="145" spans="2:7" hidden="1" x14ac:dyDescent="0.2">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 hidden="1" x14ac:dyDescent="0.25">
      <c r="B147" s="818">
        <v>32010900</v>
      </c>
      <c r="C147" s="374" t="s">
        <v>126</v>
      </c>
      <c r="D147" s="742"/>
      <c r="E147" s="548"/>
      <c r="F147" s="549"/>
      <c r="G147" s="549"/>
    </row>
    <row r="148" spans="2:7" hidden="1" x14ac:dyDescent="0.2">
      <c r="B148" s="811">
        <v>32010901</v>
      </c>
      <c r="C148" s="378" t="s">
        <v>1538</v>
      </c>
      <c r="D148" s="740" t="str">
        <f>B148&amp;" - "&amp;C148</f>
        <v>32010901 - MILITARY EQUIPMENT</v>
      </c>
      <c r="E148" s="551"/>
      <c r="F148" s="552">
        <v>0</v>
      </c>
      <c r="G148" s="552"/>
    </row>
    <row r="149" spans="2:7" hidden="1" x14ac:dyDescent="0.2">
      <c r="B149" s="811">
        <v>32010902</v>
      </c>
      <c r="C149" s="378" t="s">
        <v>1539</v>
      </c>
      <c r="D149" s="740" t="str">
        <f>B149&amp;" - "&amp;C149</f>
        <v>32010902 - POLICE/PARA-MILITARY EQUIPMENT</v>
      </c>
      <c r="E149" s="551"/>
      <c r="F149" s="552">
        <v>0</v>
      </c>
      <c r="G149" s="552"/>
    </row>
    <row r="150" spans="2:7" hidden="1" x14ac:dyDescent="0.2">
      <c r="B150" s="811">
        <v>32010903</v>
      </c>
      <c r="C150" s="378" t="s">
        <v>1540</v>
      </c>
      <c r="D150" s="740" t="str">
        <f>B150&amp;" - "&amp;C150</f>
        <v>32010903 - BIOLOGICAL ASSETS</v>
      </c>
      <c r="E150" s="551"/>
      <c r="F150" s="552">
        <v>0</v>
      </c>
      <c r="G150" s="552"/>
    </row>
    <row r="151" spans="2:7" hidden="1" x14ac:dyDescent="0.2">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 hidden="1" x14ac:dyDescent="0.25">
      <c r="B153" s="818">
        <v>32011000</v>
      </c>
      <c r="C153" s="374" t="s">
        <v>128</v>
      </c>
      <c r="D153" s="742"/>
      <c r="E153" s="548"/>
      <c r="F153" s="549"/>
      <c r="G153" s="549"/>
    </row>
    <row r="154" spans="2:7" hidden="1" x14ac:dyDescent="0.2">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 hidden="1" x14ac:dyDescent="0.25">
      <c r="B156" s="818">
        <v>32020100</v>
      </c>
      <c r="C156" s="374" t="s">
        <v>130</v>
      </c>
      <c r="D156" s="742"/>
      <c r="E156" s="548"/>
      <c r="F156" s="549"/>
      <c r="G156" s="549"/>
    </row>
    <row r="157" spans="2:7" hidden="1" x14ac:dyDescent="0.2">
      <c r="B157" s="811">
        <v>32020101</v>
      </c>
      <c r="C157" s="378" t="s">
        <v>1544</v>
      </c>
      <c r="D157" s="740" t="str">
        <f>B157&amp;" - "&amp;C157</f>
        <v>32020101 - LAND &amp; BUILDINGS-OFFICE</v>
      </c>
      <c r="E157" s="551"/>
      <c r="F157" s="552">
        <v>0</v>
      </c>
      <c r="G157" s="552"/>
    </row>
    <row r="158" spans="2:7" hidden="1" x14ac:dyDescent="0.2">
      <c r="B158" s="811">
        <v>32020102</v>
      </c>
      <c r="C158" s="378" t="s">
        <v>1545</v>
      </c>
      <c r="D158" s="740" t="str">
        <f>B158&amp;" - "&amp;C158</f>
        <v>32020102 - LAND &amp; BUILDINGS-RESIDENTIAL</v>
      </c>
      <c r="E158" s="551"/>
      <c r="F158" s="552">
        <v>0</v>
      </c>
      <c r="G158" s="552"/>
    </row>
    <row r="159" spans="2:7" hidden="1" x14ac:dyDescent="0.2">
      <c r="B159" s="811">
        <v>32020103</v>
      </c>
      <c r="C159" s="378" t="s">
        <v>1479</v>
      </c>
      <c r="D159" s="740" t="str">
        <f>B159&amp;" - "&amp;C159</f>
        <v>32020103 - SILOS</v>
      </c>
      <c r="E159" s="551"/>
      <c r="F159" s="552">
        <v>0</v>
      </c>
      <c r="G159" s="552"/>
    </row>
    <row r="160" spans="2:7" hidden="1" x14ac:dyDescent="0.2">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 x14ac:dyDescent="0.25">
      <c r="B162" s="818">
        <v>32030100</v>
      </c>
      <c r="C162" s="374" t="s">
        <v>132</v>
      </c>
      <c r="D162" s="742"/>
      <c r="E162" s="548"/>
      <c r="F162" s="549"/>
      <c r="G162" s="549"/>
    </row>
    <row r="163" spans="2:7" hidden="1" x14ac:dyDescent="0.2">
      <c r="B163" s="811">
        <v>32030101</v>
      </c>
      <c r="C163" s="378" t="s">
        <v>1547</v>
      </c>
      <c r="D163" s="740" t="str">
        <f t="shared" ref="D163:D169" si="26">B163&amp;" - "&amp;C163</f>
        <v>32030101 - GOODWILL (ACQUIRED)</v>
      </c>
      <c r="E163" s="551"/>
      <c r="F163" s="552">
        <v>0</v>
      </c>
      <c r="G163" s="552"/>
    </row>
    <row r="164" spans="2:7" hidden="1" x14ac:dyDescent="0.2">
      <c r="B164" s="811">
        <v>32030102</v>
      </c>
      <c r="C164" s="378" t="s">
        <v>1548</v>
      </c>
      <c r="D164" s="740" t="str">
        <f t="shared" si="26"/>
        <v>32030102 - PATENT RIGHT</v>
      </c>
      <c r="E164" s="551"/>
      <c r="F164" s="552">
        <v>0</v>
      </c>
      <c r="G164" s="552"/>
    </row>
    <row r="165" spans="2:7" hidden="1" x14ac:dyDescent="0.2">
      <c r="B165" s="811">
        <v>32030103</v>
      </c>
      <c r="C165" s="378" t="s">
        <v>1549</v>
      </c>
      <c r="D165" s="740" t="str">
        <f t="shared" si="26"/>
        <v>32030103 - COPYRIGHT</v>
      </c>
      <c r="E165" s="551"/>
      <c r="F165" s="552">
        <v>0</v>
      </c>
      <c r="G165" s="552"/>
    </row>
    <row r="166" spans="2:7" hidden="1" x14ac:dyDescent="0.2">
      <c r="B166" s="811">
        <v>32030104</v>
      </c>
      <c r="C166" s="378" t="s">
        <v>1550</v>
      </c>
      <c r="D166" s="740" t="str">
        <f t="shared" si="26"/>
        <v>32030104 - TRADE MARK</v>
      </c>
      <c r="E166" s="551"/>
      <c r="F166" s="552">
        <v>0</v>
      </c>
      <c r="G166" s="552"/>
    </row>
    <row r="167" spans="2:7" hidden="1" x14ac:dyDescent="0.2">
      <c r="B167" s="811">
        <v>32030105</v>
      </c>
      <c r="C167" s="378" t="s">
        <v>1551</v>
      </c>
      <c r="D167" s="740" t="str">
        <f t="shared" si="26"/>
        <v>32030105 - FRANCHISE</v>
      </c>
      <c r="E167" s="551"/>
      <c r="F167" s="552">
        <v>0</v>
      </c>
      <c r="G167" s="552"/>
    </row>
    <row r="168" spans="2:7" ht="15" thickBot="1" x14ac:dyDescent="0.25">
      <c r="B168" s="811">
        <v>32030109</v>
      </c>
      <c r="C168" s="378" t="s">
        <v>1552</v>
      </c>
      <c r="D168" s="740" t="str">
        <f t="shared" si="26"/>
        <v>32030109 - RESEARCH &amp; DEVELOPMENT</v>
      </c>
      <c r="E168" s="551">
        <v>14240100</v>
      </c>
      <c r="F168" s="552">
        <f>9864500+1266309450+859242960</f>
        <v>2135416910</v>
      </c>
      <c r="G168" s="552">
        <v>0</v>
      </c>
    </row>
    <row r="169" spans="2:7" ht="15" hidden="1" thickBot="1" x14ac:dyDescent="0.25">
      <c r="B169" s="813">
        <v>32030110</v>
      </c>
      <c r="C169" s="383" t="s">
        <v>1553</v>
      </c>
      <c r="D169" s="740" t="str">
        <f t="shared" si="26"/>
        <v>32030110 - BROADCAST RIGHTS</v>
      </c>
      <c r="E169" s="551"/>
      <c r="F169" s="552">
        <v>0</v>
      </c>
      <c r="G169" s="552"/>
    </row>
    <row r="170" spans="2:7" ht="15.75" thickBot="1" x14ac:dyDescent="0.3">
      <c r="B170" s="815"/>
      <c r="C170" s="385" t="s">
        <v>1554</v>
      </c>
      <c r="D170" s="741"/>
      <c r="E170" s="559">
        <f>SUM(E163:E169)</f>
        <v>14240100</v>
      </c>
      <c r="F170" s="559">
        <f>SUM(F163:F169)</f>
        <v>2135416910</v>
      </c>
      <c r="G170" s="559">
        <f>SUM(G163:G169)</f>
        <v>0</v>
      </c>
    </row>
    <row r="171" spans="2:7" ht="19.5" thickBot="1" x14ac:dyDescent="0.35">
      <c r="B171" s="398"/>
      <c r="C171" s="399" t="s">
        <v>1415</v>
      </c>
      <c r="D171" s="399"/>
      <c r="E171" s="571">
        <f t="shared" ref="E171:F171" si="27">E170+E161+E155+E152+E146+E143+E140+E128+E117+E107+E100+E83+E77+E72+E66+E62+E53+E50+E47+E44</f>
        <v>210910520</v>
      </c>
      <c r="F171" s="572">
        <f t="shared" si="27"/>
        <v>2684303320</v>
      </c>
      <c r="G171" s="572">
        <f>G170+G161+G155+G152+G146+G143+G140+G128+G117+G107+G100+G83+G77+G72+G66+G62+G53+G50+G47+G44</f>
        <v>62200000</v>
      </c>
    </row>
  </sheetData>
  <mergeCells count="5">
    <mergeCell ref="B1:F1"/>
    <mergeCell ref="B2:F2"/>
    <mergeCell ref="B4:F4"/>
    <mergeCell ref="B5:B6"/>
    <mergeCell ref="C5:C6"/>
  </mergeCells>
  <pageMargins left="0.98" right="0.3" top="0.37" bottom="0.36" header="0.17" footer="0.17"/>
  <pageSetup paperSize="9" scale="75" fitToWidth="0" fitToHeight="0" orientation="portrait" r:id="rId1"/>
  <headerFooter>
    <oddFooter>&amp;C&amp;"Rockwell,Bold"&amp;14&amp;P</oddFooter>
  </headerFooter>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pageSetUpPr fitToPage="1"/>
  </sheetPr>
  <dimension ref="B1:G172"/>
  <sheetViews>
    <sheetView view="pageBreakPreview" zoomScale="84" zoomScaleSheetLayoutView="84" workbookViewId="0">
      <pane xSplit="2" ySplit="6" topLeftCell="C108"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6.7109375" customWidth="1"/>
    <col min="6" max="7" width="16.28515625" customWidth="1"/>
  </cols>
  <sheetData>
    <row r="1" spans="2:7" s="401" customFormat="1" ht="18.75" x14ac:dyDescent="0.3">
      <c r="B1" s="1048" t="s">
        <v>0</v>
      </c>
      <c r="C1" s="1048"/>
      <c r="D1" s="1048"/>
      <c r="E1" s="1048"/>
      <c r="F1" s="1048"/>
    </row>
    <row r="2" spans="2:7" s="401" customFormat="1" ht="16.5" customHeight="1" x14ac:dyDescent="0.3">
      <c r="B2" s="1048" t="s">
        <v>957</v>
      </c>
      <c r="C2" s="1048"/>
      <c r="D2" s="1048"/>
      <c r="E2" s="1048"/>
      <c r="F2" s="1048"/>
    </row>
    <row r="3" spans="2:7" s="401" customFormat="1" ht="5.0999999999999996" customHeight="1" x14ac:dyDescent="0.3">
      <c r="B3" s="824"/>
      <c r="C3" s="824"/>
      <c r="D3" s="824"/>
      <c r="E3" s="824"/>
      <c r="F3" s="824"/>
    </row>
    <row r="4" spans="2:7" s="825" customFormat="1" ht="15" customHeight="1" thickBot="1" x14ac:dyDescent="0.35">
      <c r="B4" s="1027" t="s">
        <v>1571</v>
      </c>
      <c r="C4" s="1027"/>
      <c r="D4" s="1027"/>
      <c r="E4" s="1027"/>
      <c r="F4" s="1027"/>
    </row>
    <row r="5" spans="2:7" s="365" customFormat="1" ht="45.75" customHeight="1" x14ac:dyDescent="0.2">
      <c r="B5" s="991" t="s">
        <v>2</v>
      </c>
      <c r="C5" s="991" t="s">
        <v>3</v>
      </c>
      <c r="D5" s="422"/>
      <c r="E5" s="425" t="s">
        <v>530</v>
      </c>
      <c r="F5" s="426" t="s">
        <v>1703</v>
      </c>
      <c r="G5" s="611" t="s">
        <v>1718</v>
      </c>
    </row>
    <row r="6" spans="2:7" ht="15.75" thickBot="1" x14ac:dyDescent="0.3">
      <c r="B6" s="992"/>
      <c r="C6" s="992"/>
      <c r="D6" s="427"/>
      <c r="E6" s="430" t="s">
        <v>5</v>
      </c>
      <c r="F6" s="431" t="s">
        <v>5</v>
      </c>
      <c r="G6" s="613" t="s">
        <v>5</v>
      </c>
    </row>
    <row r="7" spans="2:7" ht="18.75" x14ac:dyDescent="0.3">
      <c r="B7" s="717">
        <v>30000000</v>
      </c>
      <c r="C7" s="718" t="s">
        <v>1414</v>
      </c>
      <c r="D7" s="806"/>
      <c r="E7" s="807"/>
      <c r="F7" s="808"/>
      <c r="G7" s="808"/>
    </row>
    <row r="8" spans="2:7" ht="12.75" customHeight="1" x14ac:dyDescent="0.25">
      <c r="B8" s="809">
        <v>31050100</v>
      </c>
      <c r="C8" s="369" t="s">
        <v>93</v>
      </c>
      <c r="D8" s="810"/>
      <c r="E8" s="457"/>
      <c r="F8" s="458"/>
      <c r="G8" s="458"/>
    </row>
    <row r="9" spans="2:7" hidden="1" x14ac:dyDescent="0.25">
      <c r="B9" s="811">
        <v>31050101</v>
      </c>
      <c r="C9" s="378" t="s">
        <v>1416</v>
      </c>
      <c r="D9" s="812" t="s">
        <v>1572</v>
      </c>
      <c r="E9" s="445"/>
      <c r="F9" s="446">
        <v>0</v>
      </c>
      <c r="G9" s="446"/>
    </row>
    <row r="10" spans="2:7" hidden="1" x14ac:dyDescent="0.25">
      <c r="B10" s="811">
        <v>31050102</v>
      </c>
      <c r="C10" s="378" t="s">
        <v>1417</v>
      </c>
      <c r="D10" s="812" t="s">
        <v>1573</v>
      </c>
      <c r="E10" s="445"/>
      <c r="F10" s="446">
        <v>0</v>
      </c>
      <c r="G10" s="446"/>
    </row>
    <row r="11" spans="2:7" hidden="1" x14ac:dyDescent="0.25">
      <c r="B11" s="811">
        <v>31050103</v>
      </c>
      <c r="C11" s="378" t="s">
        <v>1418</v>
      </c>
      <c r="D11" s="812" t="s">
        <v>1574</v>
      </c>
      <c r="E11" s="445"/>
      <c r="F11" s="446">
        <v>0</v>
      </c>
      <c r="G11" s="446"/>
    </row>
    <row r="12" spans="2:7" hidden="1" x14ac:dyDescent="0.25">
      <c r="B12" s="811">
        <v>31050104</v>
      </c>
      <c r="C12" s="378" t="s">
        <v>1419</v>
      </c>
      <c r="D12" s="812" t="s">
        <v>1575</v>
      </c>
      <c r="E12" s="445"/>
      <c r="F12" s="446">
        <v>0</v>
      </c>
      <c r="G12" s="446"/>
    </row>
    <row r="13" spans="2:7" hidden="1" x14ac:dyDescent="0.25">
      <c r="B13" s="811">
        <v>31050105</v>
      </c>
      <c r="C13" s="378" t="s">
        <v>1420</v>
      </c>
      <c r="D13" s="812" t="s">
        <v>1576</v>
      </c>
      <c r="E13" s="445"/>
      <c r="F13" s="446">
        <v>0</v>
      </c>
      <c r="G13" s="446"/>
    </row>
    <row r="14" spans="2:7" x14ac:dyDescent="0.25">
      <c r="B14" s="811">
        <v>31050106</v>
      </c>
      <c r="C14" s="378" t="s">
        <v>1421</v>
      </c>
      <c r="D14" s="812" t="s">
        <v>1577</v>
      </c>
      <c r="E14" s="445"/>
      <c r="F14" s="446">
        <v>90272020</v>
      </c>
      <c r="G14" s="446"/>
    </row>
    <row r="15" spans="2:7" hidden="1" x14ac:dyDescent="0.25">
      <c r="B15" s="811">
        <v>31050107</v>
      </c>
      <c r="C15" s="378" t="s">
        <v>1422</v>
      </c>
      <c r="D15" s="812" t="s">
        <v>1578</v>
      </c>
      <c r="E15" s="445"/>
      <c r="F15" s="446">
        <v>0</v>
      </c>
      <c r="G15" s="446"/>
    </row>
    <row r="16" spans="2:7" hidden="1" x14ac:dyDescent="0.25">
      <c r="B16" s="811">
        <v>31050108</v>
      </c>
      <c r="C16" s="378" t="s">
        <v>1423</v>
      </c>
      <c r="D16" s="812" t="s">
        <v>1579</v>
      </c>
      <c r="E16" s="445"/>
      <c r="F16" s="446">
        <v>0</v>
      </c>
      <c r="G16" s="446"/>
    </row>
    <row r="17" spans="2:7" hidden="1" x14ac:dyDescent="0.25">
      <c r="B17" s="811">
        <v>31050109</v>
      </c>
      <c r="C17" s="378" t="s">
        <v>1424</v>
      </c>
      <c r="D17" s="812" t="s">
        <v>1580</v>
      </c>
      <c r="E17" s="445"/>
      <c r="F17" s="446">
        <v>0</v>
      </c>
      <c r="G17" s="446"/>
    </row>
    <row r="18" spans="2:7" x14ac:dyDescent="0.25">
      <c r="B18" s="811">
        <v>31050110</v>
      </c>
      <c r="C18" s="378" t="s">
        <v>1425</v>
      </c>
      <c r="D18" s="812" t="s">
        <v>1581</v>
      </c>
      <c r="E18" s="445">
        <v>0</v>
      </c>
      <c r="F18" s="446">
        <v>0</v>
      </c>
      <c r="G18" s="446"/>
    </row>
    <row r="19" spans="2:7" hidden="1" x14ac:dyDescent="0.25">
      <c r="B19" s="811">
        <v>31050111</v>
      </c>
      <c r="C19" s="378" t="s">
        <v>1426</v>
      </c>
      <c r="D19" s="812" t="s">
        <v>1582</v>
      </c>
      <c r="E19" s="445"/>
      <c r="F19" s="446">
        <v>0</v>
      </c>
      <c r="G19" s="446"/>
    </row>
    <row r="20" spans="2:7" hidden="1" x14ac:dyDescent="0.25">
      <c r="B20" s="811">
        <v>31050112</v>
      </c>
      <c r="C20" s="378" t="s">
        <v>1427</v>
      </c>
      <c r="D20" s="812" t="s">
        <v>1583</v>
      </c>
      <c r="E20" s="445"/>
      <c r="F20" s="446">
        <v>0</v>
      </c>
      <c r="G20" s="446"/>
    </row>
    <row r="21" spans="2:7" hidden="1" x14ac:dyDescent="0.25">
      <c r="B21" s="811">
        <v>31050113</v>
      </c>
      <c r="C21" s="378" t="s">
        <v>1428</v>
      </c>
      <c r="D21" s="812" t="s">
        <v>1584</v>
      </c>
      <c r="E21" s="445"/>
      <c r="F21" s="446">
        <v>0</v>
      </c>
      <c r="G21" s="446"/>
    </row>
    <row r="22" spans="2:7" hidden="1" x14ac:dyDescent="0.25">
      <c r="B22" s="811">
        <v>31050114</v>
      </c>
      <c r="C22" s="378" t="s">
        <v>1429</v>
      </c>
      <c r="D22" s="812" t="s">
        <v>1585</v>
      </c>
      <c r="E22" s="445"/>
      <c r="F22" s="446">
        <v>0</v>
      </c>
      <c r="G22" s="446"/>
    </row>
    <row r="23" spans="2:7" hidden="1" x14ac:dyDescent="0.25">
      <c r="B23" s="811">
        <v>31050115</v>
      </c>
      <c r="C23" s="378" t="s">
        <v>1430</v>
      </c>
      <c r="D23" s="812" t="s">
        <v>1586</v>
      </c>
      <c r="E23" s="445"/>
      <c r="F23" s="446">
        <v>0</v>
      </c>
      <c r="G23" s="446"/>
    </row>
    <row r="24" spans="2:7" hidden="1" x14ac:dyDescent="0.25">
      <c r="B24" s="811">
        <v>31050116</v>
      </c>
      <c r="C24" s="378" t="s">
        <v>1431</v>
      </c>
      <c r="D24" s="812" t="s">
        <v>1587</v>
      </c>
      <c r="E24" s="445"/>
      <c r="F24" s="446">
        <v>0</v>
      </c>
      <c r="G24" s="446"/>
    </row>
    <row r="25" spans="2:7" hidden="1" x14ac:dyDescent="0.25">
      <c r="B25" s="811">
        <v>31050117</v>
      </c>
      <c r="C25" s="378" t="s">
        <v>1432</v>
      </c>
      <c r="D25" s="812" t="s">
        <v>1588</v>
      </c>
      <c r="E25" s="445"/>
      <c r="F25" s="446">
        <v>0</v>
      </c>
      <c r="G25" s="446"/>
    </row>
    <row r="26" spans="2:7" hidden="1" x14ac:dyDescent="0.25">
      <c r="B26" s="811">
        <v>31050118</v>
      </c>
      <c r="C26" s="378" t="s">
        <v>1433</v>
      </c>
      <c r="D26" s="812" t="s">
        <v>1589</v>
      </c>
      <c r="E26" s="445"/>
      <c r="F26" s="446">
        <v>0</v>
      </c>
      <c r="G26" s="446"/>
    </row>
    <row r="27" spans="2:7" hidden="1" x14ac:dyDescent="0.25">
      <c r="B27" s="811">
        <v>31050119</v>
      </c>
      <c r="C27" s="378" t="s">
        <v>1434</v>
      </c>
      <c r="D27" s="812" t="s">
        <v>1590</v>
      </c>
      <c r="E27" s="445"/>
      <c r="F27" s="446">
        <v>0</v>
      </c>
      <c r="G27" s="446"/>
    </row>
    <row r="28" spans="2:7" hidden="1" x14ac:dyDescent="0.25">
      <c r="B28" s="811">
        <v>31050120</v>
      </c>
      <c r="C28" s="378" t="s">
        <v>1435</v>
      </c>
      <c r="D28" s="812" t="s">
        <v>1591</v>
      </c>
      <c r="E28" s="445"/>
      <c r="F28" s="446">
        <v>0</v>
      </c>
      <c r="G28" s="446"/>
    </row>
    <row r="29" spans="2:7" hidden="1" x14ac:dyDescent="0.25">
      <c r="B29" s="811">
        <v>31050121</v>
      </c>
      <c r="C29" s="378" t="s">
        <v>1436</v>
      </c>
      <c r="D29" s="812" t="s">
        <v>1592</v>
      </c>
      <c r="E29" s="445"/>
      <c r="F29" s="446">
        <v>0</v>
      </c>
      <c r="G29" s="446"/>
    </row>
    <row r="30" spans="2:7" hidden="1" x14ac:dyDescent="0.25">
      <c r="B30" s="811">
        <v>31050122</v>
      </c>
      <c r="C30" s="378" t="s">
        <v>1437</v>
      </c>
      <c r="D30" s="812" t="s">
        <v>1593</v>
      </c>
      <c r="E30" s="445"/>
      <c r="F30" s="446">
        <v>0</v>
      </c>
      <c r="G30" s="446"/>
    </row>
    <row r="31" spans="2:7" hidden="1" x14ac:dyDescent="0.25">
      <c r="B31" s="811">
        <v>31050123</v>
      </c>
      <c r="C31" s="378" t="s">
        <v>1438</v>
      </c>
      <c r="D31" s="812" t="s">
        <v>1594</v>
      </c>
      <c r="E31" s="445"/>
      <c r="F31" s="446">
        <v>0</v>
      </c>
      <c r="G31" s="446"/>
    </row>
    <row r="32" spans="2:7" hidden="1" x14ac:dyDescent="0.25">
      <c r="B32" s="811">
        <v>31050124</v>
      </c>
      <c r="C32" s="378" t="s">
        <v>1439</v>
      </c>
      <c r="D32" s="812" t="s">
        <v>1595</v>
      </c>
      <c r="E32" s="445"/>
      <c r="F32" s="446">
        <v>0</v>
      </c>
      <c r="G32" s="446"/>
    </row>
    <row r="33" spans="2:7" hidden="1" x14ac:dyDescent="0.25">
      <c r="B33" s="811">
        <v>31050125</v>
      </c>
      <c r="C33" s="378" t="s">
        <v>1440</v>
      </c>
      <c r="D33" s="812" t="s">
        <v>1596</v>
      </c>
      <c r="E33" s="445"/>
      <c r="F33" s="446">
        <v>0</v>
      </c>
      <c r="G33" s="446"/>
    </row>
    <row r="34" spans="2:7" hidden="1" x14ac:dyDescent="0.25">
      <c r="B34" s="811">
        <v>31050126</v>
      </c>
      <c r="C34" s="378" t="s">
        <v>1441</v>
      </c>
      <c r="D34" s="812" t="s">
        <v>1597</v>
      </c>
      <c r="E34" s="445"/>
      <c r="F34" s="446">
        <v>0</v>
      </c>
      <c r="G34" s="446"/>
    </row>
    <row r="35" spans="2:7" hidden="1" x14ac:dyDescent="0.25">
      <c r="B35" s="811">
        <v>31050127</v>
      </c>
      <c r="C35" s="378" t="s">
        <v>1442</v>
      </c>
      <c r="D35" s="812" t="s">
        <v>1598</v>
      </c>
      <c r="E35" s="445"/>
      <c r="F35" s="446">
        <v>0</v>
      </c>
      <c r="G35" s="446"/>
    </row>
    <row r="36" spans="2:7" hidden="1" x14ac:dyDescent="0.25">
      <c r="B36" s="811">
        <v>31050128</v>
      </c>
      <c r="C36" s="378" t="s">
        <v>1443</v>
      </c>
      <c r="D36" s="812" t="s">
        <v>1599</v>
      </c>
      <c r="E36" s="445"/>
      <c r="F36" s="446">
        <v>0</v>
      </c>
      <c r="G36" s="446"/>
    </row>
    <row r="37" spans="2:7" hidden="1" x14ac:dyDescent="0.25">
      <c r="B37" s="811">
        <v>31050129</v>
      </c>
      <c r="C37" s="378" t="s">
        <v>1444</v>
      </c>
      <c r="D37" s="812" t="s">
        <v>1600</v>
      </c>
      <c r="E37" s="445"/>
      <c r="F37" s="446">
        <v>0</v>
      </c>
      <c r="G37" s="446"/>
    </row>
    <row r="38" spans="2:7" hidden="1" x14ac:dyDescent="0.25">
      <c r="B38" s="811">
        <v>31050130</v>
      </c>
      <c r="C38" s="378" t="s">
        <v>1445</v>
      </c>
      <c r="D38" s="812" t="s">
        <v>1601</v>
      </c>
      <c r="E38" s="445"/>
      <c r="F38" s="446">
        <v>0</v>
      </c>
      <c r="G38" s="446"/>
    </row>
    <row r="39" spans="2:7" hidden="1" x14ac:dyDescent="0.25">
      <c r="B39" s="811">
        <v>31050131</v>
      </c>
      <c r="C39" s="378" t="s">
        <v>1446</v>
      </c>
      <c r="D39" s="812" t="s">
        <v>1602</v>
      </c>
      <c r="E39" s="445"/>
      <c r="F39" s="446">
        <v>0</v>
      </c>
      <c r="G39" s="446"/>
    </row>
    <row r="40" spans="2:7" hidden="1" x14ac:dyDescent="0.25">
      <c r="B40" s="811">
        <v>31050132</v>
      </c>
      <c r="C40" s="378" t="s">
        <v>1447</v>
      </c>
      <c r="D40" s="812" t="s">
        <v>1603</v>
      </c>
      <c r="E40" s="445"/>
      <c r="F40" s="446">
        <v>0</v>
      </c>
      <c r="G40" s="446"/>
    </row>
    <row r="41" spans="2:7" hidden="1" x14ac:dyDescent="0.25">
      <c r="B41" s="811">
        <v>31050133</v>
      </c>
      <c r="C41" s="378" t="s">
        <v>1448</v>
      </c>
      <c r="D41" s="812" t="s">
        <v>1604</v>
      </c>
      <c r="E41" s="445"/>
      <c r="F41" s="446">
        <v>0</v>
      </c>
      <c r="G41" s="446"/>
    </row>
    <row r="42" spans="2:7" hidden="1" x14ac:dyDescent="0.25">
      <c r="B42" s="811">
        <v>31050134</v>
      </c>
      <c r="C42" s="378" t="s">
        <v>1449</v>
      </c>
      <c r="D42" s="812" t="s">
        <v>1605</v>
      </c>
      <c r="E42" s="445"/>
      <c r="F42" s="446">
        <v>0</v>
      </c>
      <c r="G42" s="446"/>
    </row>
    <row r="43" spans="2:7" ht="15.75" thickBot="1" x14ac:dyDescent="0.3">
      <c r="B43" s="813">
        <v>31050135</v>
      </c>
      <c r="C43" s="383" t="s">
        <v>1450</v>
      </c>
      <c r="D43" s="814" t="s">
        <v>1606</v>
      </c>
      <c r="E43" s="449">
        <v>54173000</v>
      </c>
      <c r="F43" s="450">
        <v>43155540</v>
      </c>
      <c r="G43" s="450"/>
    </row>
    <row r="44" spans="2:7" ht="15.75" thickBot="1" x14ac:dyDescent="0.3">
      <c r="B44" s="815"/>
      <c r="C44" s="385" t="s">
        <v>1451</v>
      </c>
      <c r="D44" s="816">
        <v>0</v>
      </c>
      <c r="E44" s="454">
        <f>SUM(E9:E43)</f>
        <v>54173000</v>
      </c>
      <c r="F44" s="454">
        <f>SUM(F9:F43)</f>
        <v>133427560</v>
      </c>
      <c r="G44" s="454">
        <f>SUM(G9:G43)</f>
        <v>0</v>
      </c>
    </row>
    <row r="45" spans="2:7" hidden="1" x14ac:dyDescent="0.25">
      <c r="B45" s="809">
        <v>31050200</v>
      </c>
      <c r="C45" s="369" t="s">
        <v>204</v>
      </c>
      <c r="D45" s="817"/>
      <c r="E45" s="457"/>
      <c r="F45" s="458"/>
      <c r="G45" s="458"/>
    </row>
    <row r="46" spans="2:7" ht="15" hidden="1" customHeight="1" x14ac:dyDescent="0.25">
      <c r="B46" s="811">
        <v>31050201</v>
      </c>
      <c r="C46" s="378" t="s">
        <v>204</v>
      </c>
      <c r="D46" s="812" t="s">
        <v>1607</v>
      </c>
      <c r="E46" s="445"/>
      <c r="F46" s="446">
        <v>0</v>
      </c>
      <c r="G46" s="446"/>
    </row>
    <row r="47" spans="2:7" ht="15.75" hidden="1" thickBot="1" x14ac:dyDescent="0.3">
      <c r="B47" s="815"/>
      <c r="C47" s="385" t="s">
        <v>1452</v>
      </c>
      <c r="D47" s="816">
        <v>0</v>
      </c>
      <c r="E47" s="453">
        <v>0</v>
      </c>
      <c r="F47" s="454">
        <v>0</v>
      </c>
      <c r="G47" s="454"/>
    </row>
    <row r="48" spans="2:7" hidden="1" x14ac:dyDescent="0.25">
      <c r="B48" s="818">
        <v>31060100</v>
      </c>
      <c r="C48" s="374" t="s">
        <v>96</v>
      </c>
      <c r="D48" s="819"/>
      <c r="E48" s="441"/>
      <c r="F48" s="442"/>
      <c r="G48" s="442"/>
    </row>
    <row r="49" spans="2:7" ht="15" hidden="1" customHeight="1" x14ac:dyDescent="0.25">
      <c r="B49" s="811">
        <v>31060101</v>
      </c>
      <c r="C49" s="378" t="s">
        <v>96</v>
      </c>
      <c r="D49" s="812" t="s">
        <v>1608</v>
      </c>
      <c r="E49" s="445"/>
      <c r="F49" s="446">
        <v>0</v>
      </c>
      <c r="G49" s="446"/>
    </row>
    <row r="50" spans="2:7" ht="15.75" hidden="1" thickBot="1" x14ac:dyDescent="0.3">
      <c r="B50" s="815"/>
      <c r="C50" s="385" t="s">
        <v>1453</v>
      </c>
      <c r="D50" s="816">
        <v>0</v>
      </c>
      <c r="E50" s="453">
        <v>0</v>
      </c>
      <c r="F50" s="454">
        <v>0</v>
      </c>
      <c r="G50" s="454"/>
    </row>
    <row r="51" spans="2:7" hidden="1" x14ac:dyDescent="0.25">
      <c r="B51" s="818">
        <v>31060200</v>
      </c>
      <c r="C51" s="374" t="s">
        <v>98</v>
      </c>
      <c r="D51" s="819"/>
      <c r="E51" s="441"/>
      <c r="F51" s="442"/>
      <c r="G51" s="442"/>
    </row>
    <row r="52" spans="2:7" ht="15" hidden="1" customHeight="1" x14ac:dyDescent="0.25">
      <c r="B52" s="811">
        <v>31060201</v>
      </c>
      <c r="C52" s="378" t="s">
        <v>98</v>
      </c>
      <c r="D52" s="812" t="s">
        <v>1609</v>
      </c>
      <c r="E52" s="445"/>
      <c r="F52" s="446">
        <v>0</v>
      </c>
      <c r="G52" s="446"/>
    </row>
    <row r="53" spans="2:7" ht="15.75" hidden="1" thickBot="1" x14ac:dyDescent="0.3">
      <c r="B53" s="815"/>
      <c r="C53" s="385" t="s">
        <v>1454</v>
      </c>
      <c r="D53" s="816">
        <v>0</v>
      </c>
      <c r="E53" s="453">
        <v>0</v>
      </c>
      <c r="F53" s="454">
        <v>0</v>
      </c>
      <c r="G53" s="454"/>
    </row>
    <row r="54" spans="2:7" hidden="1" x14ac:dyDescent="0.25">
      <c r="B54" s="818">
        <v>31090100</v>
      </c>
      <c r="C54" s="374" t="s">
        <v>102</v>
      </c>
      <c r="D54" s="819"/>
      <c r="E54" s="441"/>
      <c r="F54" s="442"/>
      <c r="G54" s="442"/>
    </row>
    <row r="55" spans="2:7" hidden="1" x14ac:dyDescent="0.25">
      <c r="B55" s="811">
        <v>31090101</v>
      </c>
      <c r="C55" s="378" t="s">
        <v>1457</v>
      </c>
      <c r="D55" s="812" t="s">
        <v>1610</v>
      </c>
      <c r="E55" s="445"/>
      <c r="F55" s="446">
        <v>0</v>
      </c>
      <c r="G55" s="446"/>
    </row>
    <row r="56" spans="2:7" hidden="1" x14ac:dyDescent="0.25">
      <c r="B56" s="811">
        <v>31090102</v>
      </c>
      <c r="C56" s="378" t="s">
        <v>1458</v>
      </c>
      <c r="D56" s="812" t="s">
        <v>1611</v>
      </c>
      <c r="E56" s="445"/>
      <c r="F56" s="446">
        <v>0</v>
      </c>
      <c r="G56" s="446"/>
    </row>
    <row r="57" spans="2:7" hidden="1" x14ac:dyDescent="0.25">
      <c r="B57" s="811">
        <v>31090103</v>
      </c>
      <c r="C57" s="378" t="s">
        <v>1459</v>
      </c>
      <c r="D57" s="812" t="s">
        <v>1612</v>
      </c>
      <c r="E57" s="445"/>
      <c r="F57" s="446">
        <v>0</v>
      </c>
      <c r="G57" s="446"/>
    </row>
    <row r="58" spans="2:7" hidden="1" x14ac:dyDescent="0.25">
      <c r="B58" s="811">
        <v>31090104</v>
      </c>
      <c r="C58" s="378" t="s">
        <v>1460</v>
      </c>
      <c r="D58" s="812" t="s">
        <v>1613</v>
      </c>
      <c r="E58" s="445"/>
      <c r="F58" s="446">
        <v>0</v>
      </c>
      <c r="G58" s="446"/>
    </row>
    <row r="59" spans="2:7" hidden="1" x14ac:dyDescent="0.25">
      <c r="B59" s="811">
        <v>31090105</v>
      </c>
      <c r="C59" s="378" t="s">
        <v>1461</v>
      </c>
      <c r="D59" s="812" t="s">
        <v>1614</v>
      </c>
      <c r="E59" s="445"/>
      <c r="F59" s="446">
        <v>0</v>
      </c>
      <c r="G59" s="446"/>
    </row>
    <row r="60" spans="2:7" hidden="1" x14ac:dyDescent="0.25">
      <c r="B60" s="811">
        <v>31090106</v>
      </c>
      <c r="C60" s="378" t="s">
        <v>1462</v>
      </c>
      <c r="D60" s="812" t="s">
        <v>1615</v>
      </c>
      <c r="E60" s="445"/>
      <c r="F60" s="446">
        <v>0</v>
      </c>
      <c r="G60" s="446"/>
    </row>
    <row r="61" spans="2:7" ht="15" hidden="1" customHeight="1" x14ac:dyDescent="0.25">
      <c r="B61" s="811">
        <v>31090107</v>
      </c>
      <c r="C61" s="378" t="s">
        <v>1463</v>
      </c>
      <c r="D61" s="812" t="s">
        <v>1616</v>
      </c>
      <c r="E61" s="445"/>
      <c r="F61" s="446">
        <v>0</v>
      </c>
      <c r="G61" s="446"/>
    </row>
    <row r="62" spans="2:7" ht="15.75" hidden="1" thickBot="1" x14ac:dyDescent="0.3">
      <c r="B62" s="815"/>
      <c r="C62" s="385" t="s">
        <v>1464</v>
      </c>
      <c r="D62" s="816">
        <v>0</v>
      </c>
      <c r="E62" s="453">
        <v>0</v>
      </c>
      <c r="F62" s="454">
        <v>0</v>
      </c>
      <c r="G62" s="454"/>
    </row>
    <row r="63" spans="2:7" hidden="1" x14ac:dyDescent="0.25">
      <c r="B63" s="818">
        <v>31090200</v>
      </c>
      <c r="C63" s="374" t="s">
        <v>104</v>
      </c>
      <c r="D63" s="819"/>
      <c r="E63" s="441"/>
      <c r="F63" s="442"/>
      <c r="G63" s="442"/>
    </row>
    <row r="64" spans="2:7" hidden="1" x14ac:dyDescent="0.25">
      <c r="B64" s="811">
        <v>31090201</v>
      </c>
      <c r="C64" s="378" t="s">
        <v>1465</v>
      </c>
      <c r="D64" s="812" t="s">
        <v>1617</v>
      </c>
      <c r="E64" s="445"/>
      <c r="F64" s="446">
        <v>0</v>
      </c>
      <c r="G64" s="446"/>
    </row>
    <row r="65" spans="2:7" ht="15" hidden="1" customHeight="1" x14ac:dyDescent="0.25">
      <c r="B65" s="811">
        <v>31090202</v>
      </c>
      <c r="C65" s="378" t="s">
        <v>1466</v>
      </c>
      <c r="D65" s="812" t="s">
        <v>1618</v>
      </c>
      <c r="E65" s="445"/>
      <c r="F65" s="446">
        <v>0</v>
      </c>
      <c r="G65" s="446"/>
    </row>
    <row r="66" spans="2:7" ht="15.75" hidden="1" thickBot="1" x14ac:dyDescent="0.3">
      <c r="B66" s="815"/>
      <c r="C66" s="385" t="s">
        <v>1467</v>
      </c>
      <c r="D66" s="816">
        <v>0</v>
      </c>
      <c r="E66" s="453">
        <v>0</v>
      </c>
      <c r="F66" s="454">
        <v>0</v>
      </c>
      <c r="G66" s="454"/>
    </row>
    <row r="67" spans="2:7" hidden="1" x14ac:dyDescent="0.25">
      <c r="B67" s="818">
        <v>31100100</v>
      </c>
      <c r="C67" s="374" t="s">
        <v>106</v>
      </c>
      <c r="D67" s="819"/>
      <c r="E67" s="441"/>
      <c r="F67" s="442"/>
      <c r="G67" s="442"/>
    </row>
    <row r="68" spans="2:7" hidden="1" x14ac:dyDescent="0.25">
      <c r="B68" s="811">
        <v>31100101</v>
      </c>
      <c r="C68" s="378" t="s">
        <v>1468</v>
      </c>
      <c r="D68" s="812" t="s">
        <v>1619</v>
      </c>
      <c r="E68" s="445"/>
      <c r="F68" s="446">
        <v>0</v>
      </c>
      <c r="G68" s="446"/>
    </row>
    <row r="69" spans="2:7" hidden="1" x14ac:dyDescent="0.25">
      <c r="B69" s="811">
        <v>31100102</v>
      </c>
      <c r="C69" s="378" t="s">
        <v>1469</v>
      </c>
      <c r="D69" s="812" t="s">
        <v>1620</v>
      </c>
      <c r="E69" s="445"/>
      <c r="F69" s="446">
        <v>0</v>
      </c>
      <c r="G69" s="446"/>
    </row>
    <row r="70" spans="2:7" hidden="1" x14ac:dyDescent="0.25">
      <c r="B70" s="811">
        <v>31100103</v>
      </c>
      <c r="C70" s="378" t="s">
        <v>1470</v>
      </c>
      <c r="D70" s="812" t="s">
        <v>1621</v>
      </c>
      <c r="E70" s="445"/>
      <c r="F70" s="446">
        <v>0</v>
      </c>
      <c r="G70" s="446"/>
    </row>
    <row r="71" spans="2:7" ht="15" hidden="1" customHeight="1" x14ac:dyDescent="0.25">
      <c r="B71" s="811">
        <v>31100104</v>
      </c>
      <c r="C71" s="378" t="s">
        <v>1471</v>
      </c>
      <c r="D71" s="812" t="s">
        <v>1622</v>
      </c>
      <c r="E71" s="445"/>
      <c r="F71" s="446">
        <v>0</v>
      </c>
      <c r="G71" s="446"/>
    </row>
    <row r="72" spans="2:7" ht="15.75" hidden="1" thickBot="1" x14ac:dyDescent="0.3">
      <c r="B72" s="815"/>
      <c r="C72" s="385" t="s">
        <v>1472</v>
      </c>
      <c r="D72" s="816">
        <v>0</v>
      </c>
      <c r="E72" s="453">
        <v>0</v>
      </c>
      <c r="F72" s="454">
        <v>0</v>
      </c>
      <c r="G72" s="454"/>
    </row>
    <row r="73" spans="2:7" hidden="1" x14ac:dyDescent="0.25">
      <c r="B73" s="818">
        <v>31100200</v>
      </c>
      <c r="C73" s="374" t="s">
        <v>108</v>
      </c>
      <c r="D73" s="819"/>
      <c r="E73" s="441"/>
      <c r="F73" s="442"/>
      <c r="G73" s="442"/>
    </row>
    <row r="74" spans="2:7" hidden="1" x14ac:dyDescent="0.25">
      <c r="B74" s="811">
        <v>31100201</v>
      </c>
      <c r="C74" s="378" t="s">
        <v>1473</v>
      </c>
      <c r="D74" s="812" t="s">
        <v>1623</v>
      </c>
      <c r="E74" s="445"/>
      <c r="F74" s="446">
        <v>0</v>
      </c>
      <c r="G74" s="446"/>
    </row>
    <row r="75" spans="2:7" hidden="1" x14ac:dyDescent="0.25">
      <c r="B75" s="811">
        <v>31100202</v>
      </c>
      <c r="C75" s="378" t="s">
        <v>1474</v>
      </c>
      <c r="D75" s="812" t="s">
        <v>1624</v>
      </c>
      <c r="E75" s="445"/>
      <c r="F75" s="446">
        <v>0</v>
      </c>
      <c r="G75" s="446"/>
    </row>
    <row r="76" spans="2:7" ht="15" hidden="1" customHeight="1" x14ac:dyDescent="0.25">
      <c r="B76" s="811">
        <v>31100203</v>
      </c>
      <c r="C76" s="378" t="s">
        <v>1475</v>
      </c>
      <c r="D76" s="812" t="s">
        <v>1625</v>
      </c>
      <c r="E76" s="445"/>
      <c r="F76" s="446">
        <v>0</v>
      </c>
      <c r="G76" s="446"/>
    </row>
    <row r="77" spans="2:7" ht="15.75" hidden="1" thickBot="1" x14ac:dyDescent="0.3">
      <c r="B77" s="815"/>
      <c r="C77" s="385" t="s">
        <v>1476</v>
      </c>
      <c r="D77" s="816">
        <v>0</v>
      </c>
      <c r="E77" s="453">
        <v>0</v>
      </c>
      <c r="F77" s="454">
        <v>0</v>
      </c>
      <c r="G77" s="454"/>
    </row>
    <row r="78" spans="2:7" x14ac:dyDescent="0.25">
      <c r="B78" s="818">
        <v>32010100</v>
      </c>
      <c r="C78" s="374" t="s">
        <v>110</v>
      </c>
      <c r="D78" s="819"/>
      <c r="E78" s="441"/>
      <c r="F78" s="442"/>
      <c r="G78" s="442"/>
    </row>
    <row r="79" spans="2:7" ht="15.75" thickBot="1" x14ac:dyDescent="0.3">
      <c r="B79" s="811">
        <v>32010101</v>
      </c>
      <c r="C79" s="378" t="s">
        <v>1477</v>
      </c>
      <c r="D79" s="812" t="s">
        <v>1626</v>
      </c>
      <c r="E79" s="445">
        <v>1348747000</v>
      </c>
      <c r="F79" s="446">
        <v>3155865200</v>
      </c>
      <c r="G79" s="446"/>
    </row>
    <row r="80" spans="2:7" ht="14.25" hidden="1" customHeight="1" x14ac:dyDescent="0.25">
      <c r="B80" s="811">
        <v>32010102</v>
      </c>
      <c r="C80" s="378" t="s">
        <v>1478</v>
      </c>
      <c r="D80" s="812" t="s">
        <v>1627</v>
      </c>
      <c r="E80" s="445"/>
      <c r="F80" s="446">
        <v>0</v>
      </c>
      <c r="G80" s="446"/>
    </row>
    <row r="81" spans="2:7" ht="14.25" hidden="1" customHeight="1" x14ac:dyDescent="0.25">
      <c r="B81" s="811">
        <v>32010103</v>
      </c>
      <c r="C81" s="378" t="s">
        <v>1479</v>
      </c>
      <c r="D81" s="812" t="s">
        <v>1628</v>
      </c>
      <c r="E81" s="445"/>
      <c r="F81" s="446">
        <v>0</v>
      </c>
      <c r="G81" s="446"/>
    </row>
    <row r="82" spans="2:7" ht="15" hidden="1" customHeight="1" thickBot="1" x14ac:dyDescent="0.3">
      <c r="B82" s="811">
        <v>32010104</v>
      </c>
      <c r="C82" s="378" t="s">
        <v>1480</v>
      </c>
      <c r="D82" s="812" t="s">
        <v>1629</v>
      </c>
      <c r="E82" s="445"/>
      <c r="F82" s="446">
        <v>0</v>
      </c>
      <c r="G82" s="446"/>
    </row>
    <row r="83" spans="2:7" ht="15.75" thickBot="1" x14ac:dyDescent="0.3">
      <c r="B83" s="815"/>
      <c r="C83" s="385" t="s">
        <v>1481</v>
      </c>
      <c r="D83" s="816">
        <v>0</v>
      </c>
      <c r="E83" s="453">
        <f>SUM(E79)</f>
        <v>1348747000</v>
      </c>
      <c r="F83" s="454">
        <f>SUM(F79:F82)</f>
        <v>3155865200</v>
      </c>
      <c r="G83" s="454">
        <f>SUM(G79:G82)</f>
        <v>0</v>
      </c>
    </row>
    <row r="84" spans="2:7" x14ac:dyDescent="0.25">
      <c r="B84" s="818">
        <v>32010200</v>
      </c>
      <c r="C84" s="374" t="s">
        <v>112</v>
      </c>
      <c r="D84" s="819"/>
      <c r="E84" s="441"/>
      <c r="F84" s="442"/>
      <c r="G84" s="442"/>
    </row>
    <row r="85" spans="2:7" ht="14.25" hidden="1" customHeight="1" x14ac:dyDescent="0.25">
      <c r="B85" s="811">
        <v>32010201</v>
      </c>
      <c r="C85" s="378" t="s">
        <v>1482</v>
      </c>
      <c r="D85" s="812" t="s">
        <v>1630</v>
      </c>
      <c r="E85" s="445"/>
      <c r="F85" s="446">
        <v>0</v>
      </c>
      <c r="G85" s="446"/>
    </row>
    <row r="86" spans="2:7" hidden="1" x14ac:dyDescent="0.25">
      <c r="B86" s="811">
        <v>32010202</v>
      </c>
      <c r="C86" s="378" t="s">
        <v>1483</v>
      </c>
      <c r="D86" s="812" t="s">
        <v>1631</v>
      </c>
      <c r="E86" s="445"/>
      <c r="F86" s="446">
        <v>0</v>
      </c>
      <c r="G86" s="446"/>
    </row>
    <row r="87" spans="2:7" hidden="1" x14ac:dyDescent="0.25">
      <c r="B87" s="811">
        <v>32010203</v>
      </c>
      <c r="C87" s="378" t="s">
        <v>1484</v>
      </c>
      <c r="D87" s="812" t="s">
        <v>1632</v>
      </c>
      <c r="E87" s="445"/>
      <c r="F87" s="446">
        <v>0</v>
      </c>
      <c r="G87" s="446"/>
    </row>
    <row r="88" spans="2:7" hidden="1" x14ac:dyDescent="0.25">
      <c r="B88" s="811">
        <v>32010204</v>
      </c>
      <c r="C88" s="378" t="s">
        <v>1485</v>
      </c>
      <c r="D88" s="812" t="s">
        <v>1633</v>
      </c>
      <c r="E88" s="445"/>
      <c r="F88" s="446">
        <v>0</v>
      </c>
      <c r="G88" s="446"/>
    </row>
    <row r="89" spans="2:7" hidden="1" x14ac:dyDescent="0.25">
      <c r="B89" s="811">
        <v>32010205</v>
      </c>
      <c r="C89" s="378" t="s">
        <v>1486</v>
      </c>
      <c r="D89" s="812" t="s">
        <v>1634</v>
      </c>
      <c r="E89" s="445"/>
      <c r="F89" s="446">
        <v>0</v>
      </c>
      <c r="G89" s="446"/>
    </row>
    <row r="90" spans="2:7" hidden="1" x14ac:dyDescent="0.25">
      <c r="B90" s="811">
        <v>32010206</v>
      </c>
      <c r="C90" s="378" t="s">
        <v>1487</v>
      </c>
      <c r="D90" s="812" t="s">
        <v>1635</v>
      </c>
      <c r="E90" s="445"/>
      <c r="F90" s="446">
        <v>0</v>
      </c>
      <c r="G90" s="446"/>
    </row>
    <row r="91" spans="2:7" hidden="1" x14ac:dyDescent="0.25">
      <c r="B91" s="811">
        <v>32010207</v>
      </c>
      <c r="C91" s="378" t="s">
        <v>1488</v>
      </c>
      <c r="D91" s="812" t="s">
        <v>1636</v>
      </c>
      <c r="E91" s="445"/>
      <c r="F91" s="446">
        <v>0</v>
      </c>
      <c r="G91" s="446"/>
    </row>
    <row r="92" spans="2:7" hidden="1" x14ac:dyDescent="0.25">
      <c r="B92" s="811">
        <v>32010208</v>
      </c>
      <c r="C92" s="378" t="s">
        <v>1489</v>
      </c>
      <c r="D92" s="812" t="s">
        <v>1637</v>
      </c>
      <c r="E92" s="445"/>
      <c r="F92" s="446">
        <v>0</v>
      </c>
      <c r="G92" s="446"/>
    </row>
    <row r="93" spans="2:7" hidden="1" x14ac:dyDescent="0.25">
      <c r="B93" s="811">
        <v>32010209</v>
      </c>
      <c r="C93" s="378" t="s">
        <v>1490</v>
      </c>
      <c r="D93" s="812" t="s">
        <v>1638</v>
      </c>
      <c r="E93" s="445"/>
      <c r="F93" s="446">
        <v>0</v>
      </c>
      <c r="G93" s="446"/>
    </row>
    <row r="94" spans="2:7" hidden="1" x14ac:dyDescent="0.25">
      <c r="B94" s="811">
        <v>32010210</v>
      </c>
      <c r="C94" s="378" t="s">
        <v>1491</v>
      </c>
      <c r="D94" s="812" t="s">
        <v>1639</v>
      </c>
      <c r="E94" s="445"/>
      <c r="F94" s="446">
        <v>0</v>
      </c>
      <c r="G94" s="446"/>
    </row>
    <row r="95" spans="2:7" hidden="1" x14ac:dyDescent="0.25">
      <c r="B95" s="811">
        <v>32010211</v>
      </c>
      <c r="C95" s="378" t="s">
        <v>1492</v>
      </c>
      <c r="D95" s="812" t="s">
        <v>1640</v>
      </c>
      <c r="E95" s="445"/>
      <c r="F95" s="446">
        <v>0</v>
      </c>
      <c r="G95" s="446"/>
    </row>
    <row r="96" spans="2:7" hidden="1" x14ac:dyDescent="0.25">
      <c r="B96" s="811">
        <v>32010212</v>
      </c>
      <c r="C96" s="378" t="s">
        <v>1493</v>
      </c>
      <c r="D96" s="812" t="s">
        <v>1641</v>
      </c>
      <c r="E96" s="445"/>
      <c r="F96" s="446">
        <v>0</v>
      </c>
      <c r="G96" s="446"/>
    </row>
    <row r="97" spans="2:7" hidden="1" x14ac:dyDescent="0.25">
      <c r="B97" s="811">
        <v>32010213</v>
      </c>
      <c r="C97" s="378" t="s">
        <v>1494</v>
      </c>
      <c r="D97" s="812" t="s">
        <v>1642</v>
      </c>
      <c r="E97" s="445"/>
      <c r="F97" s="446">
        <v>0</v>
      </c>
      <c r="G97" s="446"/>
    </row>
    <row r="98" spans="2:7" ht="15.75" thickBot="1" x14ac:dyDescent="0.3">
      <c r="B98" s="811">
        <v>32010214</v>
      </c>
      <c r="C98" s="378" t="s">
        <v>1495</v>
      </c>
      <c r="D98" s="812" t="s">
        <v>1643</v>
      </c>
      <c r="E98" s="445">
        <v>0</v>
      </c>
      <c r="F98" s="446">
        <v>50499650</v>
      </c>
      <c r="G98" s="446"/>
    </row>
    <row r="99" spans="2:7" ht="15.75" hidden="1" thickBot="1" x14ac:dyDescent="0.3">
      <c r="B99" s="811">
        <v>32010215</v>
      </c>
      <c r="C99" s="378" t="s">
        <v>1496</v>
      </c>
      <c r="D99" s="812" t="s">
        <v>1644</v>
      </c>
      <c r="E99" s="445"/>
      <c r="F99" s="446">
        <v>0</v>
      </c>
      <c r="G99" s="446"/>
    </row>
    <row r="100" spans="2:7" ht="15.75" thickBot="1" x14ac:dyDescent="0.3">
      <c r="B100" s="815"/>
      <c r="C100" s="385" t="s">
        <v>1497</v>
      </c>
      <c r="D100" s="816">
        <v>0</v>
      </c>
      <c r="E100" s="453">
        <v>0</v>
      </c>
      <c r="F100" s="454">
        <f>SUM(F85:F99)</f>
        <v>50499650</v>
      </c>
      <c r="G100" s="454"/>
    </row>
    <row r="101" spans="2:7" hidden="1" x14ac:dyDescent="0.25">
      <c r="B101" s="818">
        <v>32010300</v>
      </c>
      <c r="C101" s="374" t="s">
        <v>114</v>
      </c>
      <c r="D101" s="819"/>
      <c r="E101" s="441"/>
      <c r="F101" s="442"/>
      <c r="G101" s="442"/>
    </row>
    <row r="102" spans="2:7" hidden="1" x14ac:dyDescent="0.25">
      <c r="B102" s="811">
        <v>32010301</v>
      </c>
      <c r="C102" s="378" t="s">
        <v>1498</v>
      </c>
      <c r="D102" s="812" t="s">
        <v>1645</v>
      </c>
      <c r="E102" s="445"/>
      <c r="F102" s="446">
        <v>0</v>
      </c>
      <c r="G102" s="446"/>
    </row>
    <row r="103" spans="2:7" hidden="1" x14ac:dyDescent="0.25">
      <c r="B103" s="811">
        <v>32010302</v>
      </c>
      <c r="C103" s="378" t="s">
        <v>1499</v>
      </c>
      <c r="D103" s="812" t="s">
        <v>1646</v>
      </c>
      <c r="E103" s="445"/>
      <c r="F103" s="446">
        <v>0</v>
      </c>
      <c r="G103" s="446"/>
    </row>
    <row r="104" spans="2:7" hidden="1" x14ac:dyDescent="0.25">
      <c r="B104" s="811">
        <v>32010303</v>
      </c>
      <c r="C104" s="378" t="s">
        <v>1500</v>
      </c>
      <c r="D104" s="812" t="s">
        <v>1647</v>
      </c>
      <c r="E104" s="445"/>
      <c r="F104" s="446">
        <v>0</v>
      </c>
      <c r="G104" s="446"/>
    </row>
    <row r="105" spans="2:7" hidden="1" x14ac:dyDescent="0.25">
      <c r="B105" s="811">
        <v>32010304</v>
      </c>
      <c r="C105" s="378" t="s">
        <v>1501</v>
      </c>
      <c r="D105" s="812" t="s">
        <v>1648</v>
      </c>
      <c r="E105" s="445"/>
      <c r="F105" s="446">
        <v>0</v>
      </c>
      <c r="G105" s="446"/>
    </row>
    <row r="106" spans="2:7" ht="15" hidden="1" customHeight="1" x14ac:dyDescent="0.25">
      <c r="B106" s="811">
        <v>32010305</v>
      </c>
      <c r="C106" s="378" t="s">
        <v>1502</v>
      </c>
      <c r="D106" s="812" t="s">
        <v>1649</v>
      </c>
      <c r="E106" s="445"/>
      <c r="F106" s="446">
        <v>0</v>
      </c>
      <c r="G106" s="446"/>
    </row>
    <row r="107" spans="2:7" ht="15.75" hidden="1" thickBot="1" x14ac:dyDescent="0.3">
      <c r="B107" s="815"/>
      <c r="C107" s="385" t="s">
        <v>1503</v>
      </c>
      <c r="D107" s="816">
        <v>0</v>
      </c>
      <c r="E107" s="453">
        <v>0</v>
      </c>
      <c r="F107" s="454">
        <v>0</v>
      </c>
      <c r="G107" s="454"/>
    </row>
    <row r="108" spans="2:7" x14ac:dyDescent="0.25">
      <c r="B108" s="818">
        <v>32010400</v>
      </c>
      <c r="C108" s="374" t="s">
        <v>116</v>
      </c>
      <c r="D108" s="819"/>
      <c r="E108" s="441"/>
      <c r="F108" s="442"/>
      <c r="G108" s="442"/>
    </row>
    <row r="109" spans="2:7" hidden="1" x14ac:dyDescent="0.25">
      <c r="B109" s="811">
        <v>32010401</v>
      </c>
      <c r="C109" s="378" t="s">
        <v>1504</v>
      </c>
      <c r="D109" s="812" t="s">
        <v>1650</v>
      </c>
      <c r="E109" s="445"/>
      <c r="F109" s="446">
        <v>0</v>
      </c>
      <c r="G109" s="446"/>
    </row>
    <row r="110" spans="2:7" hidden="1" x14ac:dyDescent="0.25">
      <c r="B110" s="811">
        <v>32010402</v>
      </c>
      <c r="C110" s="378" t="s">
        <v>1505</v>
      </c>
      <c r="D110" s="812" t="s">
        <v>1651</v>
      </c>
      <c r="E110" s="445"/>
      <c r="F110" s="446">
        <v>0</v>
      </c>
      <c r="G110" s="446"/>
    </row>
    <row r="111" spans="2:7" hidden="1" x14ac:dyDescent="0.25">
      <c r="B111" s="811">
        <v>32010403</v>
      </c>
      <c r="C111" s="378" t="s">
        <v>1506</v>
      </c>
      <c r="D111" s="812" t="s">
        <v>1652</v>
      </c>
      <c r="E111" s="445"/>
      <c r="F111" s="446">
        <v>0</v>
      </c>
      <c r="G111" s="446"/>
    </row>
    <row r="112" spans="2:7" hidden="1" x14ac:dyDescent="0.25">
      <c r="B112" s="811">
        <v>32010404</v>
      </c>
      <c r="C112" s="378" t="s">
        <v>1507</v>
      </c>
      <c r="D112" s="812" t="s">
        <v>1653</v>
      </c>
      <c r="E112" s="445"/>
      <c r="F112" s="446">
        <v>0</v>
      </c>
      <c r="G112" s="446"/>
    </row>
    <row r="113" spans="2:7" x14ac:dyDescent="0.25">
      <c r="B113" s="811">
        <v>32010405</v>
      </c>
      <c r="C113" s="378" t="s">
        <v>1508</v>
      </c>
      <c r="D113" s="812" t="s">
        <v>1654</v>
      </c>
      <c r="E113" s="445">
        <v>0</v>
      </c>
      <c r="F113" s="446">
        <v>25000000</v>
      </c>
      <c r="G113" s="446"/>
    </row>
    <row r="114" spans="2:7" hidden="1" x14ac:dyDescent="0.25">
      <c r="B114" s="811">
        <v>32010406</v>
      </c>
      <c r="C114" s="378" t="s">
        <v>1509</v>
      </c>
      <c r="D114" s="812" t="s">
        <v>1655</v>
      </c>
      <c r="E114" s="445"/>
      <c r="F114" s="446">
        <v>0</v>
      </c>
      <c r="G114" s="446"/>
    </row>
    <row r="115" spans="2:7" ht="15.75" thickBot="1" x14ac:dyDescent="0.3">
      <c r="B115" s="811">
        <v>32010407</v>
      </c>
      <c r="C115" s="378" t="s">
        <v>1510</v>
      </c>
      <c r="D115" s="812" t="s">
        <v>1656</v>
      </c>
      <c r="E115" s="445">
        <v>0</v>
      </c>
      <c r="F115" s="446">
        <v>9450000</v>
      </c>
      <c r="G115" s="446"/>
    </row>
    <row r="116" spans="2:7" ht="15.75" hidden="1" thickBot="1" x14ac:dyDescent="0.3">
      <c r="B116" s="811">
        <v>32010408</v>
      </c>
      <c r="C116" s="378" t="s">
        <v>1511</v>
      </c>
      <c r="D116" s="812" t="s">
        <v>1657</v>
      </c>
      <c r="E116" s="445"/>
      <c r="F116" s="446">
        <v>0</v>
      </c>
      <c r="G116" s="446"/>
    </row>
    <row r="117" spans="2:7" ht="15.75" thickBot="1" x14ac:dyDescent="0.3">
      <c r="B117" s="815"/>
      <c r="C117" s="385" t="s">
        <v>1512</v>
      </c>
      <c r="D117" s="816">
        <v>0</v>
      </c>
      <c r="E117" s="453">
        <v>0</v>
      </c>
      <c r="F117" s="454">
        <v>34450000</v>
      </c>
      <c r="G117" s="454"/>
    </row>
    <row r="118" spans="2:7" x14ac:dyDescent="0.25">
      <c r="B118" s="818">
        <v>32010500</v>
      </c>
      <c r="C118" s="374" t="s">
        <v>118</v>
      </c>
      <c r="D118" s="819"/>
      <c r="E118" s="441"/>
      <c r="F118" s="442"/>
      <c r="G118" s="442"/>
    </row>
    <row r="119" spans="2:7" ht="15.75" thickBot="1" x14ac:dyDescent="0.3">
      <c r="B119" s="811">
        <v>32010501</v>
      </c>
      <c r="C119" s="378" t="s">
        <v>1513</v>
      </c>
      <c r="D119" s="812" t="s">
        <v>1658</v>
      </c>
      <c r="E119" s="445">
        <v>126000000</v>
      </c>
      <c r="F119" s="446">
        <v>187450600</v>
      </c>
      <c r="G119" s="446"/>
    </row>
    <row r="120" spans="2:7" ht="15.75" hidden="1" thickBot="1" x14ac:dyDescent="0.3">
      <c r="B120" s="811">
        <v>32010502</v>
      </c>
      <c r="C120" s="378" t="s">
        <v>1514</v>
      </c>
      <c r="D120" s="812" t="s">
        <v>1659</v>
      </c>
      <c r="E120" s="445"/>
      <c r="F120" s="446">
        <v>0</v>
      </c>
      <c r="G120" s="446"/>
    </row>
    <row r="121" spans="2:7" ht="15.75" hidden="1" thickBot="1" x14ac:dyDescent="0.3">
      <c r="B121" s="811">
        <v>32010503</v>
      </c>
      <c r="C121" s="378" t="s">
        <v>1515</v>
      </c>
      <c r="D121" s="812" t="s">
        <v>1660</v>
      </c>
      <c r="E121" s="445"/>
      <c r="F121" s="446">
        <v>0</v>
      </c>
      <c r="G121" s="446"/>
    </row>
    <row r="122" spans="2:7" ht="15.75" hidden="1" thickBot="1" x14ac:dyDescent="0.3">
      <c r="B122" s="811">
        <v>32010504</v>
      </c>
      <c r="C122" s="378" t="s">
        <v>1516</v>
      </c>
      <c r="D122" s="812" t="s">
        <v>1661</v>
      </c>
      <c r="E122" s="445"/>
      <c r="F122" s="446">
        <v>0</v>
      </c>
      <c r="G122" s="446"/>
    </row>
    <row r="123" spans="2:7" ht="15.75" hidden="1" thickBot="1" x14ac:dyDescent="0.3">
      <c r="B123" s="811">
        <v>32010505</v>
      </c>
      <c r="C123" s="378" t="s">
        <v>1517</v>
      </c>
      <c r="D123" s="812" t="s">
        <v>1662</v>
      </c>
      <c r="E123" s="445"/>
      <c r="F123" s="446">
        <v>0</v>
      </c>
      <c r="G123" s="446"/>
    </row>
    <row r="124" spans="2:7" ht="15.75" hidden="1" thickBot="1" x14ac:dyDescent="0.3">
      <c r="B124" s="811">
        <v>32010506</v>
      </c>
      <c r="C124" s="378" t="s">
        <v>1518</v>
      </c>
      <c r="D124" s="812" t="s">
        <v>1663</v>
      </c>
      <c r="E124" s="445"/>
      <c r="F124" s="446">
        <v>0</v>
      </c>
      <c r="G124" s="446"/>
    </row>
    <row r="125" spans="2:7" ht="15.75" hidden="1" thickBot="1" x14ac:dyDescent="0.3">
      <c r="B125" s="811">
        <v>32010507</v>
      </c>
      <c r="C125" s="378" t="s">
        <v>1519</v>
      </c>
      <c r="D125" s="812" t="s">
        <v>1664</v>
      </c>
      <c r="E125" s="445"/>
      <c r="F125" s="446">
        <v>0</v>
      </c>
      <c r="G125" s="446"/>
    </row>
    <row r="126" spans="2:7" ht="15.75" hidden="1" thickBot="1" x14ac:dyDescent="0.3">
      <c r="B126" s="811">
        <v>32010508</v>
      </c>
      <c r="C126" s="378" t="s">
        <v>1520</v>
      </c>
      <c r="D126" s="812" t="s">
        <v>1665</v>
      </c>
      <c r="E126" s="445"/>
      <c r="F126" s="446">
        <v>0</v>
      </c>
      <c r="G126" s="446"/>
    </row>
    <row r="127" spans="2:7" ht="15.75" hidden="1" thickBot="1" x14ac:dyDescent="0.3">
      <c r="B127" s="811">
        <v>32010509</v>
      </c>
      <c r="C127" s="378" t="s">
        <v>1521</v>
      </c>
      <c r="D127" s="812" t="s">
        <v>1666</v>
      </c>
      <c r="E127" s="445"/>
      <c r="F127" s="446">
        <v>0</v>
      </c>
      <c r="G127" s="446"/>
    </row>
    <row r="128" spans="2:7" ht="15.75" thickBot="1" x14ac:dyDescent="0.3">
      <c r="B128" s="815"/>
      <c r="C128" s="385" t="s">
        <v>1522</v>
      </c>
      <c r="D128" s="816">
        <v>0</v>
      </c>
      <c r="E128" s="453">
        <f>SUM(E119:E127)</f>
        <v>126000000</v>
      </c>
      <c r="F128" s="454">
        <v>187450600</v>
      </c>
      <c r="G128" s="454"/>
    </row>
    <row r="129" spans="2:7" x14ac:dyDescent="0.25">
      <c r="B129" s="818">
        <v>32010600</v>
      </c>
      <c r="C129" s="374" t="s">
        <v>120</v>
      </c>
      <c r="D129" s="819"/>
      <c r="E129" s="441"/>
      <c r="F129" s="442"/>
      <c r="G129" s="442"/>
    </row>
    <row r="130" spans="2:7" ht="15.75" thickBot="1" x14ac:dyDescent="0.3">
      <c r="B130" s="811">
        <v>32010601</v>
      </c>
      <c r="C130" s="378" t="s">
        <v>1523</v>
      </c>
      <c r="D130" s="812" t="s">
        <v>1667</v>
      </c>
      <c r="E130" s="445">
        <v>271080000</v>
      </c>
      <c r="F130" s="446">
        <v>640214000</v>
      </c>
      <c r="G130" s="446"/>
    </row>
    <row r="131" spans="2:7" ht="14.25" hidden="1" customHeight="1" thickBot="1" x14ac:dyDescent="0.3">
      <c r="B131" s="811">
        <v>32010602</v>
      </c>
      <c r="C131" s="378" t="s">
        <v>1524</v>
      </c>
      <c r="D131" s="812" t="s">
        <v>1668</v>
      </c>
      <c r="E131" s="445"/>
      <c r="F131" s="446">
        <v>0</v>
      </c>
      <c r="G131" s="446"/>
    </row>
    <row r="132" spans="2:7" ht="14.25" hidden="1" customHeight="1" thickBot="1" x14ac:dyDescent="0.3">
      <c r="B132" s="811">
        <v>32010603</v>
      </c>
      <c r="C132" s="378" t="s">
        <v>1525</v>
      </c>
      <c r="D132" s="812" t="s">
        <v>1669</v>
      </c>
      <c r="E132" s="445"/>
      <c r="F132" s="446">
        <v>0</v>
      </c>
      <c r="G132" s="446"/>
    </row>
    <row r="133" spans="2:7" ht="14.25" hidden="1" customHeight="1" thickBot="1" x14ac:dyDescent="0.3">
      <c r="B133" s="811">
        <v>32010604</v>
      </c>
      <c r="C133" s="378" t="s">
        <v>1526</v>
      </c>
      <c r="D133" s="812" t="s">
        <v>1670</v>
      </c>
      <c r="E133" s="445"/>
      <c r="F133" s="446">
        <v>0</v>
      </c>
      <c r="G133" s="446"/>
    </row>
    <row r="134" spans="2:7" ht="14.25" hidden="1" customHeight="1" thickBot="1" x14ac:dyDescent="0.3">
      <c r="B134" s="811">
        <v>32010605</v>
      </c>
      <c r="C134" s="378" t="s">
        <v>1527</v>
      </c>
      <c r="D134" s="812" t="s">
        <v>1671</v>
      </c>
      <c r="E134" s="445"/>
      <c r="F134" s="446">
        <v>0</v>
      </c>
      <c r="G134" s="446"/>
    </row>
    <row r="135" spans="2:7" ht="14.25" hidden="1" customHeight="1" thickBot="1" x14ac:dyDescent="0.3">
      <c r="B135" s="811">
        <v>32010606</v>
      </c>
      <c r="C135" s="378" t="s">
        <v>1528</v>
      </c>
      <c r="D135" s="812" t="s">
        <v>1672</v>
      </c>
      <c r="E135" s="445"/>
      <c r="F135" s="446">
        <v>0</v>
      </c>
      <c r="G135" s="446"/>
    </row>
    <row r="136" spans="2:7" ht="14.25" hidden="1" customHeight="1" thickBot="1" x14ac:dyDescent="0.3">
      <c r="B136" s="811">
        <v>32010607</v>
      </c>
      <c r="C136" s="378" t="s">
        <v>1529</v>
      </c>
      <c r="D136" s="812" t="s">
        <v>1673</v>
      </c>
      <c r="E136" s="445"/>
      <c r="F136" s="446">
        <v>0</v>
      </c>
      <c r="G136" s="446"/>
    </row>
    <row r="137" spans="2:7" ht="14.25" hidden="1" customHeight="1" thickBot="1" x14ac:dyDescent="0.3">
      <c r="B137" s="811">
        <v>32010608</v>
      </c>
      <c r="C137" s="378" t="s">
        <v>1530</v>
      </c>
      <c r="D137" s="812" t="s">
        <v>1674</v>
      </c>
      <c r="E137" s="445"/>
      <c r="F137" s="446">
        <v>0</v>
      </c>
      <c r="G137" s="446"/>
    </row>
    <row r="138" spans="2:7" ht="14.25" hidden="1" customHeight="1" thickBot="1" x14ac:dyDescent="0.3">
      <c r="B138" s="811">
        <v>32010609</v>
      </c>
      <c r="C138" s="378" t="s">
        <v>1531</v>
      </c>
      <c r="D138" s="812" t="s">
        <v>1675</v>
      </c>
      <c r="E138" s="445"/>
      <c r="F138" s="446">
        <v>0</v>
      </c>
      <c r="G138" s="446"/>
    </row>
    <row r="139" spans="2:7" ht="15.75" hidden="1" thickBot="1" x14ac:dyDescent="0.3">
      <c r="B139" s="811">
        <v>32010610</v>
      </c>
      <c r="C139" s="378" t="s">
        <v>1532</v>
      </c>
      <c r="D139" s="812" t="s">
        <v>1676</v>
      </c>
      <c r="E139" s="445"/>
      <c r="F139" s="446">
        <v>0</v>
      </c>
      <c r="G139" s="446"/>
    </row>
    <row r="140" spans="2:7" ht="15.75" thickBot="1" x14ac:dyDescent="0.3">
      <c r="B140" s="815"/>
      <c r="C140" s="385" t="s">
        <v>1533</v>
      </c>
      <c r="D140" s="816">
        <v>0</v>
      </c>
      <c r="E140" s="453">
        <v>271080000</v>
      </c>
      <c r="F140" s="454">
        <v>640214000</v>
      </c>
      <c r="G140" s="454"/>
    </row>
    <row r="141" spans="2:7" ht="15" hidden="1" customHeight="1" thickBot="1" x14ac:dyDescent="0.3">
      <c r="B141" s="818">
        <v>32010700</v>
      </c>
      <c r="C141" s="374" t="s">
        <v>122</v>
      </c>
      <c r="D141" s="819"/>
      <c r="E141" s="441"/>
      <c r="F141" s="442"/>
      <c r="G141" s="442"/>
    </row>
    <row r="142" spans="2:7" ht="15.75" hidden="1" thickBot="1" x14ac:dyDescent="0.3">
      <c r="B142" s="811">
        <v>32010701</v>
      </c>
      <c r="C142" s="378" t="s">
        <v>1534</v>
      </c>
      <c r="D142" s="812" t="s">
        <v>1677</v>
      </c>
      <c r="E142" s="445"/>
      <c r="F142" s="446">
        <v>0</v>
      </c>
      <c r="G142" s="446"/>
    </row>
    <row r="143" spans="2:7" ht="15.75" hidden="1" thickBot="1" x14ac:dyDescent="0.3">
      <c r="B143" s="815"/>
      <c r="C143" s="385" t="s">
        <v>1535</v>
      </c>
      <c r="D143" s="816">
        <v>0</v>
      </c>
      <c r="E143" s="453">
        <v>0</v>
      </c>
      <c r="F143" s="454">
        <v>0</v>
      </c>
      <c r="G143" s="454"/>
    </row>
    <row r="144" spans="2:7" ht="15" hidden="1" customHeight="1" thickBot="1" x14ac:dyDescent="0.3">
      <c r="B144" s="818">
        <v>32010800</v>
      </c>
      <c r="C144" s="374" t="s">
        <v>124</v>
      </c>
      <c r="D144" s="819"/>
      <c r="E144" s="441"/>
      <c r="F144" s="442"/>
      <c r="G144" s="442"/>
    </row>
    <row r="145" spans="2:7" ht="15.75" hidden="1" thickBot="1" x14ac:dyDescent="0.3">
      <c r="B145" s="811">
        <v>32010801</v>
      </c>
      <c r="C145" s="378" t="s">
        <v>1536</v>
      </c>
      <c r="D145" s="812" t="s">
        <v>1678</v>
      </c>
      <c r="E145" s="445"/>
      <c r="F145" s="446">
        <v>0</v>
      </c>
      <c r="G145" s="446"/>
    </row>
    <row r="146" spans="2:7" ht="15.75" hidden="1" thickBot="1" x14ac:dyDescent="0.3">
      <c r="B146" s="815"/>
      <c r="C146" s="385" t="s">
        <v>1537</v>
      </c>
      <c r="D146" s="816">
        <v>0</v>
      </c>
      <c r="E146" s="453">
        <v>0</v>
      </c>
      <c r="F146" s="454">
        <v>0</v>
      </c>
      <c r="G146" s="454"/>
    </row>
    <row r="147" spans="2:7" ht="15" hidden="1" customHeight="1" thickBot="1" x14ac:dyDescent="0.3">
      <c r="B147" s="818">
        <v>32010900</v>
      </c>
      <c r="C147" s="374" t="s">
        <v>126</v>
      </c>
      <c r="D147" s="819"/>
      <c r="E147" s="441"/>
      <c r="F147" s="442"/>
      <c r="G147" s="442"/>
    </row>
    <row r="148" spans="2:7" ht="14.25" hidden="1" customHeight="1" thickBot="1" x14ac:dyDescent="0.3">
      <c r="B148" s="811">
        <v>32010901</v>
      </c>
      <c r="C148" s="378" t="s">
        <v>1538</v>
      </c>
      <c r="D148" s="812" t="s">
        <v>1679</v>
      </c>
      <c r="E148" s="445"/>
      <c r="F148" s="446">
        <v>0</v>
      </c>
      <c r="G148" s="446"/>
    </row>
    <row r="149" spans="2:7" ht="14.25" hidden="1" customHeight="1" thickBot="1" x14ac:dyDescent="0.3">
      <c r="B149" s="811">
        <v>32010902</v>
      </c>
      <c r="C149" s="378" t="s">
        <v>1539</v>
      </c>
      <c r="D149" s="812" t="s">
        <v>1680</v>
      </c>
      <c r="E149" s="445"/>
      <c r="F149" s="446">
        <v>0</v>
      </c>
      <c r="G149" s="446"/>
    </row>
    <row r="150" spans="2:7" ht="14.25" hidden="1" customHeight="1" thickBot="1" x14ac:dyDescent="0.3">
      <c r="B150" s="811">
        <v>32010903</v>
      </c>
      <c r="C150" s="378" t="s">
        <v>1540</v>
      </c>
      <c r="D150" s="812" t="s">
        <v>1681</v>
      </c>
      <c r="E150" s="445"/>
      <c r="F150" s="446">
        <v>0</v>
      </c>
      <c r="G150" s="446"/>
    </row>
    <row r="151" spans="2:7" ht="15.75" hidden="1" thickBot="1" x14ac:dyDescent="0.3">
      <c r="B151" s="811">
        <v>32010904</v>
      </c>
      <c r="C151" s="378" t="s">
        <v>1541</v>
      </c>
      <c r="D151" s="812" t="s">
        <v>1682</v>
      </c>
      <c r="E151" s="445"/>
      <c r="F151" s="446">
        <v>0</v>
      </c>
      <c r="G151" s="446"/>
    </row>
    <row r="152" spans="2:7" ht="15.75" hidden="1" thickBot="1" x14ac:dyDescent="0.3">
      <c r="B152" s="815"/>
      <c r="C152" s="385" t="s">
        <v>1542</v>
      </c>
      <c r="D152" s="816">
        <v>0</v>
      </c>
      <c r="E152" s="453">
        <v>0</v>
      </c>
      <c r="F152" s="454">
        <v>0</v>
      </c>
      <c r="G152" s="454"/>
    </row>
    <row r="153" spans="2:7" ht="15" hidden="1" customHeight="1" thickBot="1" x14ac:dyDescent="0.3">
      <c r="B153" s="818">
        <v>32011000</v>
      </c>
      <c r="C153" s="374" t="s">
        <v>128</v>
      </c>
      <c r="D153" s="819"/>
      <c r="E153" s="441"/>
      <c r="F153" s="442"/>
      <c r="G153" s="442"/>
    </row>
    <row r="154" spans="2:7" ht="15.75" hidden="1" thickBot="1" x14ac:dyDescent="0.3">
      <c r="B154" s="811">
        <v>32011001</v>
      </c>
      <c r="C154" s="378" t="s">
        <v>128</v>
      </c>
      <c r="D154" s="812" t="s">
        <v>1683</v>
      </c>
      <c r="E154" s="445"/>
      <c r="F154" s="446">
        <v>0</v>
      </c>
      <c r="G154" s="446"/>
    </row>
    <row r="155" spans="2:7" ht="15.75" hidden="1" thickBot="1" x14ac:dyDescent="0.3">
      <c r="B155" s="815"/>
      <c r="C155" s="385" t="s">
        <v>1543</v>
      </c>
      <c r="D155" s="816">
        <v>0</v>
      </c>
      <c r="E155" s="453">
        <v>0</v>
      </c>
      <c r="F155" s="454">
        <v>0</v>
      </c>
      <c r="G155" s="454"/>
    </row>
    <row r="156" spans="2:7" ht="15" hidden="1" customHeight="1" thickBot="1" x14ac:dyDescent="0.3">
      <c r="B156" s="818">
        <v>32020100</v>
      </c>
      <c r="C156" s="374" t="s">
        <v>130</v>
      </c>
      <c r="D156" s="819"/>
      <c r="E156" s="441"/>
      <c r="F156" s="442"/>
      <c r="G156" s="442"/>
    </row>
    <row r="157" spans="2:7" ht="14.25" hidden="1" customHeight="1" thickBot="1" x14ac:dyDescent="0.3">
      <c r="B157" s="811">
        <v>32020101</v>
      </c>
      <c r="C157" s="378" t="s">
        <v>1544</v>
      </c>
      <c r="D157" s="812" t="s">
        <v>1684</v>
      </c>
      <c r="E157" s="445"/>
      <c r="F157" s="446">
        <v>0</v>
      </c>
      <c r="G157" s="446"/>
    </row>
    <row r="158" spans="2:7" ht="14.25" hidden="1" customHeight="1" thickBot="1" x14ac:dyDescent="0.3">
      <c r="B158" s="811">
        <v>32020102</v>
      </c>
      <c r="C158" s="378" t="s">
        <v>1545</v>
      </c>
      <c r="D158" s="812" t="s">
        <v>1685</v>
      </c>
      <c r="E158" s="445"/>
      <c r="F158" s="446">
        <v>0</v>
      </c>
      <c r="G158" s="446"/>
    </row>
    <row r="159" spans="2:7" ht="14.25" hidden="1" customHeight="1" thickBot="1" x14ac:dyDescent="0.3">
      <c r="B159" s="811">
        <v>32020103</v>
      </c>
      <c r="C159" s="378" t="s">
        <v>1479</v>
      </c>
      <c r="D159" s="812" t="s">
        <v>1686</v>
      </c>
      <c r="E159" s="445"/>
      <c r="F159" s="446">
        <v>0</v>
      </c>
      <c r="G159" s="446"/>
    </row>
    <row r="160" spans="2:7" ht="15.75" hidden="1" thickBot="1" x14ac:dyDescent="0.3">
      <c r="B160" s="811">
        <v>32020104</v>
      </c>
      <c r="C160" s="378" t="s">
        <v>1480</v>
      </c>
      <c r="D160" s="812" t="s">
        <v>1687</v>
      </c>
      <c r="E160" s="445"/>
      <c r="F160" s="446">
        <v>0</v>
      </c>
      <c r="G160" s="446"/>
    </row>
    <row r="161" spans="2:7" ht="15.75" hidden="1" thickBot="1" x14ac:dyDescent="0.3">
      <c r="B161" s="815"/>
      <c r="C161" s="385" t="s">
        <v>1546</v>
      </c>
      <c r="D161" s="816">
        <v>0</v>
      </c>
      <c r="E161" s="453">
        <v>0</v>
      </c>
      <c r="F161" s="454">
        <v>0</v>
      </c>
      <c r="G161" s="454"/>
    </row>
    <row r="162" spans="2:7" ht="15" hidden="1" customHeight="1" thickBot="1" x14ac:dyDescent="0.3">
      <c r="B162" s="818">
        <v>32030100</v>
      </c>
      <c r="C162" s="374" t="s">
        <v>132</v>
      </c>
      <c r="D162" s="819"/>
      <c r="E162" s="441"/>
      <c r="F162" s="442"/>
      <c r="G162" s="442"/>
    </row>
    <row r="163" spans="2:7" ht="14.25" hidden="1" customHeight="1" thickBot="1" x14ac:dyDescent="0.3">
      <c r="B163" s="811">
        <v>32030101</v>
      </c>
      <c r="C163" s="378" t="s">
        <v>1547</v>
      </c>
      <c r="D163" s="812" t="s">
        <v>1688</v>
      </c>
      <c r="E163" s="445"/>
      <c r="F163" s="446">
        <v>0</v>
      </c>
      <c r="G163" s="446"/>
    </row>
    <row r="164" spans="2:7" ht="14.25" hidden="1" customHeight="1" thickBot="1" x14ac:dyDescent="0.3">
      <c r="B164" s="811">
        <v>32030102</v>
      </c>
      <c r="C164" s="378" t="s">
        <v>1548</v>
      </c>
      <c r="D164" s="812" t="s">
        <v>1689</v>
      </c>
      <c r="E164" s="445"/>
      <c r="F164" s="446">
        <v>0</v>
      </c>
      <c r="G164" s="446"/>
    </row>
    <row r="165" spans="2:7" ht="14.25" hidden="1" customHeight="1" thickBot="1" x14ac:dyDescent="0.3">
      <c r="B165" s="811">
        <v>32030103</v>
      </c>
      <c r="C165" s="378" t="s">
        <v>1549</v>
      </c>
      <c r="D165" s="812" t="s">
        <v>1690</v>
      </c>
      <c r="E165" s="445"/>
      <c r="F165" s="446">
        <v>0</v>
      </c>
      <c r="G165" s="446"/>
    </row>
    <row r="166" spans="2:7" ht="14.25" hidden="1" customHeight="1" thickBot="1" x14ac:dyDescent="0.3">
      <c r="B166" s="811">
        <v>32030104</v>
      </c>
      <c r="C166" s="378" t="s">
        <v>1550</v>
      </c>
      <c r="D166" s="812" t="s">
        <v>1691</v>
      </c>
      <c r="E166" s="445"/>
      <c r="F166" s="446">
        <v>0</v>
      </c>
      <c r="G166" s="446"/>
    </row>
    <row r="167" spans="2:7" ht="14.25" hidden="1" customHeight="1" thickBot="1" x14ac:dyDescent="0.3">
      <c r="B167" s="811">
        <v>32030105</v>
      </c>
      <c r="C167" s="378" t="s">
        <v>1551</v>
      </c>
      <c r="D167" s="812" t="s">
        <v>1692</v>
      </c>
      <c r="E167" s="445"/>
      <c r="F167" s="446">
        <v>0</v>
      </c>
      <c r="G167" s="446"/>
    </row>
    <row r="168" spans="2:7" ht="14.25" hidden="1" customHeight="1" thickBot="1" x14ac:dyDescent="0.3">
      <c r="B168" s="811">
        <v>32030109</v>
      </c>
      <c r="C168" s="378" t="s">
        <v>1552</v>
      </c>
      <c r="D168" s="812" t="s">
        <v>1693</v>
      </c>
      <c r="E168" s="445"/>
      <c r="F168" s="446">
        <v>0</v>
      </c>
      <c r="G168" s="446"/>
    </row>
    <row r="169" spans="2:7" ht="15.75" hidden="1" thickBot="1" x14ac:dyDescent="0.3">
      <c r="B169" s="813">
        <v>32030110</v>
      </c>
      <c r="C169" s="383" t="s">
        <v>1553</v>
      </c>
      <c r="D169" s="812" t="s">
        <v>1694</v>
      </c>
      <c r="E169" s="445"/>
      <c r="F169" s="446">
        <v>0</v>
      </c>
      <c r="G169" s="446"/>
    </row>
    <row r="170" spans="2:7" ht="15.75" hidden="1" thickBot="1" x14ac:dyDescent="0.3">
      <c r="B170" s="815"/>
      <c r="C170" s="385" t="s">
        <v>1554</v>
      </c>
      <c r="D170" s="816"/>
      <c r="E170" s="453">
        <v>0</v>
      </c>
      <c r="F170" s="454">
        <v>0</v>
      </c>
      <c r="G170" s="454"/>
    </row>
    <row r="171" spans="2:7" ht="19.5" thickBot="1" x14ac:dyDescent="0.35">
      <c r="B171" s="398"/>
      <c r="C171" s="399" t="s">
        <v>1415</v>
      </c>
      <c r="D171" s="399"/>
      <c r="E171" s="572">
        <f t="shared" ref="E171" si="0">E170+E161+E155+E152+E146+E143+E140+E128+E117+E107+E100+E83+E77+E72+E66+E62+E53+E50+E47+E44</f>
        <v>1800000000</v>
      </c>
      <c r="F171" s="572">
        <f>F170+F161+F155+F152+F146+F143+F140+F128+F117+F107+F100+F83+F77+F72+F66+F62+F53+F50+F47+F44</f>
        <v>4201907010</v>
      </c>
      <c r="G171" s="572"/>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8" fitToHeight="0" orientation="portrait" r:id="rId1"/>
  <headerFooter>
    <oddFooter>&amp;C&amp;"Rockwell,Bold"&amp;14&amp;P</oddFooter>
  </headerFooter>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958</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t="15.75" thickBot="1" x14ac:dyDescent="0.3">
      <c r="B16" s="811">
        <v>31050108</v>
      </c>
      <c r="C16" s="378" t="s">
        <v>1423</v>
      </c>
      <c r="D16" s="752" t="str">
        <f t="shared" si="0"/>
        <v>31050108 - SCHOLASTIC MATERIALS</v>
      </c>
      <c r="E16" s="622"/>
      <c r="F16" s="623">
        <v>5462100</v>
      </c>
      <c r="G16" s="623"/>
    </row>
    <row r="17" spans="2:7" ht="15.75" hidden="1" thickBot="1" x14ac:dyDescent="0.3">
      <c r="B17" s="811">
        <v>31050109</v>
      </c>
      <c r="C17" s="378" t="s">
        <v>1424</v>
      </c>
      <c r="D17" s="752" t="str">
        <f t="shared" si="0"/>
        <v>31050109 - STATIONERIES STORES</v>
      </c>
      <c r="E17" s="622"/>
      <c r="F17" s="623">
        <v>0</v>
      </c>
      <c r="G17" s="623"/>
    </row>
    <row r="18" spans="2:7" ht="15.75" hidden="1" thickBot="1" x14ac:dyDescent="0.3">
      <c r="B18" s="811">
        <v>31050110</v>
      </c>
      <c r="C18" s="378" t="s">
        <v>1425</v>
      </c>
      <c r="D18" s="752" t="str">
        <f t="shared" si="0"/>
        <v>31050110 - PRINTED MATERIALS</v>
      </c>
      <c r="E18" s="622"/>
      <c r="F18" s="623">
        <v>0</v>
      </c>
      <c r="G18" s="623"/>
    </row>
    <row r="19" spans="2:7" ht="15.75" hidden="1" thickBot="1" x14ac:dyDescent="0.3">
      <c r="B19" s="811">
        <v>31050111</v>
      </c>
      <c r="C19" s="378" t="s">
        <v>1426</v>
      </c>
      <c r="D19" s="752" t="str">
        <f t="shared" si="0"/>
        <v>31050111 - BUILDING MATERIALS</v>
      </c>
      <c r="E19" s="622"/>
      <c r="F19" s="623">
        <v>0</v>
      </c>
      <c r="G19" s="623"/>
    </row>
    <row r="20" spans="2:7" ht="15.75" hidden="1" thickBot="1" x14ac:dyDescent="0.3">
      <c r="B20" s="811">
        <v>31050112</v>
      </c>
      <c r="C20" s="378" t="s">
        <v>1427</v>
      </c>
      <c r="D20" s="752" t="str">
        <f t="shared" si="0"/>
        <v>31050112 - STRATEGIC STOCK PILES</v>
      </c>
      <c r="E20" s="622"/>
      <c r="F20" s="623">
        <v>0</v>
      </c>
      <c r="G20" s="623"/>
    </row>
    <row r="21" spans="2:7" ht="15.75" hidden="1" thickBot="1" x14ac:dyDescent="0.3">
      <c r="B21" s="811">
        <v>31050113</v>
      </c>
      <c r="C21" s="378" t="s">
        <v>1428</v>
      </c>
      <c r="D21" s="752" t="str">
        <f t="shared" si="0"/>
        <v>31050113 - UNISSUED CURRENCY</v>
      </c>
      <c r="E21" s="622"/>
      <c r="F21" s="623">
        <v>0</v>
      </c>
      <c r="G21" s="623"/>
    </row>
    <row r="22" spans="2:7" ht="15.75" hidden="1" thickBot="1" x14ac:dyDescent="0.3">
      <c r="B22" s="811">
        <v>31050114</v>
      </c>
      <c r="C22" s="378" t="s">
        <v>1429</v>
      </c>
      <c r="D22" s="752" t="str">
        <f t="shared" si="0"/>
        <v>31050114 - STAMPS</v>
      </c>
      <c r="E22" s="622"/>
      <c r="F22" s="623">
        <v>0</v>
      </c>
      <c r="G22" s="623"/>
    </row>
    <row r="23" spans="2:7" ht="15.75" hidden="1" thickBot="1" x14ac:dyDescent="0.3">
      <c r="B23" s="811">
        <v>31050115</v>
      </c>
      <c r="C23" s="378" t="s">
        <v>1430</v>
      </c>
      <c r="D23" s="752" t="str">
        <f t="shared" si="0"/>
        <v>31050115 - PROPERTY HELD FOR SALE</v>
      </c>
      <c r="E23" s="622"/>
      <c r="F23" s="623">
        <v>0</v>
      </c>
      <c r="G23" s="623"/>
    </row>
    <row r="24" spans="2:7" ht="15.75" hidden="1" thickBot="1" x14ac:dyDescent="0.3">
      <c r="B24" s="811">
        <v>31050116</v>
      </c>
      <c r="C24" s="378" t="s">
        <v>1431</v>
      </c>
      <c r="D24" s="752" t="str">
        <f t="shared" si="0"/>
        <v>31050116 - AIRCRAFT SPARE STORE</v>
      </c>
      <c r="E24" s="622"/>
      <c r="F24" s="623">
        <v>0</v>
      </c>
      <c r="G24" s="623"/>
    </row>
    <row r="25" spans="2:7" ht="15.75" hidden="1" thickBot="1" x14ac:dyDescent="0.3">
      <c r="B25" s="811">
        <v>31050117</v>
      </c>
      <c r="C25" s="378" t="s">
        <v>1432</v>
      </c>
      <c r="D25" s="752" t="str">
        <f t="shared" si="0"/>
        <v>31050117 - COMPUTER/INFORMATION TECHNOLOGY STORE</v>
      </c>
      <c r="E25" s="622"/>
      <c r="F25" s="623">
        <v>0</v>
      </c>
      <c r="G25" s="623"/>
    </row>
    <row r="26" spans="2:7" ht="15.75" hidden="1" thickBot="1" x14ac:dyDescent="0.3">
      <c r="B26" s="811">
        <v>31050118</v>
      </c>
      <c r="C26" s="378" t="s">
        <v>1433</v>
      </c>
      <c r="D26" s="752" t="str">
        <f t="shared" si="0"/>
        <v>31050118 - PROVISIONAL STORE</v>
      </c>
      <c r="E26" s="622"/>
      <c r="F26" s="623">
        <v>0</v>
      </c>
      <c r="G26" s="623"/>
    </row>
    <row r="27" spans="2:7" ht="15.75" hidden="1" thickBot="1" x14ac:dyDescent="0.3">
      <c r="B27" s="811">
        <v>31050119</v>
      </c>
      <c r="C27" s="378" t="s">
        <v>1434</v>
      </c>
      <c r="D27" s="752" t="str">
        <f t="shared" si="0"/>
        <v>31050119 - EQUIPMENT STORE</v>
      </c>
      <c r="E27" s="622"/>
      <c r="F27" s="623">
        <v>0</v>
      </c>
      <c r="G27" s="623"/>
    </row>
    <row r="28" spans="2:7" ht="15.75" hidden="1" thickBot="1" x14ac:dyDescent="0.3">
      <c r="B28" s="811">
        <v>31050120</v>
      </c>
      <c r="C28" s="378" t="s">
        <v>1435</v>
      </c>
      <c r="D28" s="752" t="str">
        <f t="shared" si="0"/>
        <v>31050120 - PROJECT STORE ( IPPIS, GIFMIS, IPSAS, E.T.C.)</v>
      </c>
      <c r="E28" s="622"/>
      <c r="F28" s="623">
        <v>0</v>
      </c>
      <c r="G28" s="623"/>
    </row>
    <row r="29" spans="2:7" ht="15.75" hidden="1" thickBot="1" x14ac:dyDescent="0.3">
      <c r="B29" s="811">
        <v>31050121</v>
      </c>
      <c r="C29" s="378" t="s">
        <v>1436</v>
      </c>
      <c r="D29" s="752" t="str">
        <f t="shared" si="0"/>
        <v>31050121 - ELECTRICAL/ELECTRONIC STORE</v>
      </c>
      <c r="E29" s="622"/>
      <c r="F29" s="623">
        <v>0</v>
      </c>
      <c r="G29" s="623"/>
    </row>
    <row r="30" spans="2:7" ht="15.75" hidden="1" thickBot="1" x14ac:dyDescent="0.3">
      <c r="B30" s="811">
        <v>31050122</v>
      </c>
      <c r="C30" s="378" t="s">
        <v>1437</v>
      </c>
      <c r="D30" s="752" t="str">
        <f t="shared" si="0"/>
        <v>31050122 - GRAINS STORE</v>
      </c>
      <c r="E30" s="622"/>
      <c r="F30" s="623">
        <v>0</v>
      </c>
      <c r="G30" s="623"/>
    </row>
    <row r="31" spans="2:7" ht="15.75" hidden="1" thickBot="1" x14ac:dyDescent="0.3">
      <c r="B31" s="811">
        <v>31050123</v>
      </c>
      <c r="C31" s="378" t="s">
        <v>1438</v>
      </c>
      <c r="D31" s="752" t="str">
        <f t="shared" si="0"/>
        <v>31050123 - PERISHABLE STORE</v>
      </c>
      <c r="E31" s="622"/>
      <c r="F31" s="623">
        <v>0</v>
      </c>
      <c r="G31" s="623"/>
    </row>
    <row r="32" spans="2:7" ht="15.75" hidden="1" thickBot="1" x14ac:dyDescent="0.3">
      <c r="B32" s="811">
        <v>31050124</v>
      </c>
      <c r="C32" s="378" t="s">
        <v>1439</v>
      </c>
      <c r="D32" s="752" t="str">
        <f t="shared" si="0"/>
        <v>31050124 - MOTOR SPARE STORE</v>
      </c>
      <c r="E32" s="622"/>
      <c r="F32" s="623">
        <v>0</v>
      </c>
      <c r="G32" s="623"/>
    </row>
    <row r="33" spans="2:7" ht="15.75" hidden="1" thickBot="1" x14ac:dyDescent="0.3">
      <c r="B33" s="811">
        <v>31050125</v>
      </c>
      <c r="C33" s="378" t="s">
        <v>1440</v>
      </c>
      <c r="D33" s="752" t="str">
        <f t="shared" si="0"/>
        <v>31050125 - RAIL SPARE STORE</v>
      </c>
      <c r="E33" s="622"/>
      <c r="F33" s="623">
        <v>0</v>
      </c>
      <c r="G33" s="623"/>
    </row>
    <row r="34" spans="2:7" ht="15.75" hidden="1" thickBot="1" x14ac:dyDescent="0.3">
      <c r="B34" s="811">
        <v>31050126</v>
      </c>
      <c r="C34" s="378" t="s">
        <v>1441</v>
      </c>
      <c r="D34" s="752" t="str">
        <f t="shared" si="0"/>
        <v>31050126 - SHIP SPARE STORE</v>
      </c>
      <c r="E34" s="622"/>
      <c r="F34" s="623">
        <v>0</v>
      </c>
      <c r="G34" s="623"/>
    </row>
    <row r="35" spans="2:7" ht="15.75" hidden="1" thickBot="1" x14ac:dyDescent="0.3">
      <c r="B35" s="811">
        <v>31050127</v>
      </c>
      <c r="C35" s="378" t="s">
        <v>1442</v>
      </c>
      <c r="D35" s="752" t="str">
        <f t="shared" si="0"/>
        <v>31050127 - FURNITURE STORE</v>
      </c>
      <c r="E35" s="622"/>
      <c r="F35" s="623">
        <v>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5462100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x14ac:dyDescent="0.25">
      <c r="B78" s="818">
        <v>32010100</v>
      </c>
      <c r="C78" s="374" t="s">
        <v>110</v>
      </c>
      <c r="D78" s="754"/>
      <c r="E78" s="618"/>
      <c r="F78" s="619"/>
      <c r="G78" s="619"/>
    </row>
    <row r="79" spans="2:7" ht="15.75" thickBot="1" x14ac:dyDescent="0.3">
      <c r="B79" s="811">
        <v>32010101</v>
      </c>
      <c r="C79" s="378" t="s">
        <v>1477</v>
      </c>
      <c r="D79" s="752" t="str">
        <f>B79&amp;" - "&amp;C79</f>
        <v>32010101 - LAND &amp; BUILDINGS - ADMINISTRATIVE</v>
      </c>
      <c r="E79" s="622">
        <v>0</v>
      </c>
      <c r="F79" s="623">
        <v>12728750</v>
      </c>
      <c r="G79" s="623"/>
    </row>
    <row r="80" spans="2:7" ht="15.75" hidden="1" thickBot="1" x14ac:dyDescent="0.3">
      <c r="B80" s="811">
        <v>32010102</v>
      </c>
      <c r="C80" s="378" t="s">
        <v>1478</v>
      </c>
      <c r="D80" s="752" t="str">
        <f>B80&amp;" - "&amp;C80</f>
        <v>32010102 - LAND &amp; BUILDINGS - RESIDENTIAL</v>
      </c>
      <c r="E80" s="622"/>
      <c r="F80" s="623">
        <v>0</v>
      </c>
      <c r="G80" s="623"/>
    </row>
    <row r="81" spans="2:7" ht="15.75" hidden="1" thickBot="1" x14ac:dyDescent="0.3">
      <c r="B81" s="811">
        <v>32010103</v>
      </c>
      <c r="C81" s="378" t="s">
        <v>1479</v>
      </c>
      <c r="D81" s="752" t="str">
        <f>B81&amp;" - "&amp;C81</f>
        <v>32010103 - SILOS</v>
      </c>
      <c r="E81" s="622"/>
      <c r="F81" s="623">
        <v>0</v>
      </c>
      <c r="G81" s="623"/>
    </row>
    <row r="82" spans="2:7" ht="15.75" hidden="1" thickBot="1" x14ac:dyDescent="0.3">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0</v>
      </c>
      <c r="F83" s="630">
        <f>SUM(F79:F82)</f>
        <v>12728750</v>
      </c>
      <c r="G83" s="630">
        <f>SUM(G79:G82)</f>
        <v>0</v>
      </c>
    </row>
    <row r="84" spans="2:7" hidden="1"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idden="1" x14ac:dyDescent="0.25">
      <c r="B98" s="811">
        <v>32010214</v>
      </c>
      <c r="C98" s="378" t="s">
        <v>1495</v>
      </c>
      <c r="D98" s="752" t="str">
        <f t="shared" si="12"/>
        <v>32010214 - BOREHOLES &amp; OTHER WATER FACILITIES</v>
      </c>
      <c r="E98" s="622"/>
      <c r="F98" s="623">
        <v>0</v>
      </c>
      <c r="G98" s="623"/>
    </row>
    <row r="99" spans="2:7" hidden="1" x14ac:dyDescent="0.25">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hidden="1"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idden="1" x14ac:dyDescent="0.25">
      <c r="B103" s="811">
        <v>32010302</v>
      </c>
      <c r="C103" s="378" t="s">
        <v>1499</v>
      </c>
      <c r="D103" s="752" t="str">
        <f>B103&amp;" - "&amp;C103</f>
        <v>32010302 - INDUSTRIAL EQUIPMENT</v>
      </c>
      <c r="E103" s="622"/>
      <c r="F103" s="623">
        <v>0</v>
      </c>
      <c r="G103" s="623"/>
    </row>
    <row r="104" spans="2:7" hidden="1" x14ac:dyDescent="0.25">
      <c r="B104" s="811">
        <v>32010303</v>
      </c>
      <c r="C104" s="378" t="s">
        <v>1500</v>
      </c>
      <c r="D104" s="752" t="str">
        <f>B104&amp;" - "&amp;C104</f>
        <v>32010303 - NAVIGATIONAL EQUIPMENT</v>
      </c>
      <c r="E104" s="622"/>
      <c r="F104" s="623">
        <v>0</v>
      </c>
      <c r="G104" s="623"/>
    </row>
    <row r="105" spans="2:7" hidden="1" x14ac:dyDescent="0.25">
      <c r="B105" s="811">
        <v>32010304</v>
      </c>
      <c r="C105" s="378" t="s">
        <v>1501</v>
      </c>
      <c r="D105" s="752" t="str">
        <f>B105&amp;" - "&amp;C105</f>
        <v>32010304 - POWER PLANTS</v>
      </c>
      <c r="E105" s="622"/>
      <c r="F105" s="623">
        <v>0</v>
      </c>
      <c r="G105" s="623"/>
    </row>
    <row r="106" spans="2:7" hidden="1" x14ac:dyDescent="0.25">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idden="1"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hidden="1" x14ac:dyDescent="0.25">
      <c r="B113" s="811">
        <v>32010405</v>
      </c>
      <c r="C113" s="378" t="s">
        <v>1508</v>
      </c>
      <c r="D113" s="752" t="str">
        <f t="shared" si="15"/>
        <v>32010405 - MOTOR VEHICLES</v>
      </c>
      <c r="E113" s="622"/>
      <c r="F113" s="623">
        <v>0</v>
      </c>
      <c r="G113" s="623"/>
    </row>
    <row r="114" spans="2:7" hidden="1" x14ac:dyDescent="0.25">
      <c r="B114" s="811">
        <v>32010406</v>
      </c>
      <c r="C114" s="378" t="s">
        <v>1509</v>
      </c>
      <c r="D114" s="752" t="str">
        <f t="shared" si="15"/>
        <v>32010406 - TRICYCLE</v>
      </c>
      <c r="E114" s="622"/>
      <c r="F114" s="623">
        <v>0</v>
      </c>
      <c r="G114" s="623"/>
    </row>
    <row r="115" spans="2:7" hidden="1" x14ac:dyDescent="0.25">
      <c r="B115" s="811">
        <v>32010407</v>
      </c>
      <c r="C115" s="378" t="s">
        <v>1510</v>
      </c>
      <c r="D115" s="752" t="str">
        <f t="shared" si="15"/>
        <v>32010407 - MOTOR CYCLES</v>
      </c>
      <c r="E115" s="622"/>
      <c r="F115" s="623">
        <v>0</v>
      </c>
      <c r="G115" s="623"/>
    </row>
    <row r="116" spans="2:7" hidden="1" x14ac:dyDescent="0.25">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idden="1" x14ac:dyDescent="0.25">
      <c r="B118" s="818">
        <v>32010500</v>
      </c>
      <c r="C118" s="374" t="s">
        <v>118</v>
      </c>
      <c r="D118" s="754"/>
      <c r="E118" s="618"/>
      <c r="F118" s="619"/>
      <c r="G118" s="619"/>
    </row>
    <row r="119" spans="2:7" hidden="1" x14ac:dyDescent="0.25">
      <c r="B119" s="811">
        <v>32010501</v>
      </c>
      <c r="C119" s="378" t="s">
        <v>1513</v>
      </c>
      <c r="D119" s="752" t="str">
        <f t="shared" ref="D119:D127" si="17">B119&amp;" - "&amp;C119</f>
        <v>32010501 - COMPUTERS/NETWORKING EQUIPMENT</v>
      </c>
      <c r="E119" s="622"/>
      <c r="F119" s="623">
        <v>0</v>
      </c>
      <c r="G119" s="623"/>
    </row>
    <row r="120" spans="2:7" hidden="1" x14ac:dyDescent="0.25">
      <c r="B120" s="811">
        <v>32010502</v>
      </c>
      <c r="C120" s="378" t="s">
        <v>1514</v>
      </c>
      <c r="D120" s="752" t="str">
        <f t="shared" si="17"/>
        <v>32010502 - PRINTERS</v>
      </c>
      <c r="E120" s="622"/>
      <c r="F120" s="623">
        <v>0</v>
      </c>
      <c r="G120" s="623"/>
    </row>
    <row r="121" spans="2:7" hidden="1" x14ac:dyDescent="0.25">
      <c r="B121" s="811">
        <v>32010503</v>
      </c>
      <c r="C121" s="378" t="s">
        <v>1515</v>
      </c>
      <c r="D121" s="752" t="str">
        <f t="shared" si="17"/>
        <v>32010503 - SCANNERS</v>
      </c>
      <c r="E121" s="622"/>
      <c r="F121" s="623">
        <v>0</v>
      </c>
      <c r="G121" s="623"/>
    </row>
    <row r="122" spans="2:7" hidden="1" x14ac:dyDescent="0.25">
      <c r="B122" s="811">
        <v>32010504</v>
      </c>
      <c r="C122" s="378" t="s">
        <v>1516</v>
      </c>
      <c r="D122" s="752" t="str">
        <f t="shared" si="17"/>
        <v>32010504 - FAX MACHINE</v>
      </c>
      <c r="E122" s="622"/>
      <c r="F122" s="623">
        <v>0</v>
      </c>
      <c r="G122" s="623"/>
    </row>
    <row r="123" spans="2:7" hidden="1" x14ac:dyDescent="0.25">
      <c r="B123" s="811">
        <v>32010505</v>
      </c>
      <c r="C123" s="378" t="s">
        <v>1517</v>
      </c>
      <c r="D123" s="752" t="str">
        <f t="shared" si="17"/>
        <v>32010505 - PHOTOCOPIERS</v>
      </c>
      <c r="E123" s="622"/>
      <c r="F123" s="623">
        <v>0</v>
      </c>
      <c r="G123" s="623"/>
    </row>
    <row r="124" spans="2:7" hidden="1" x14ac:dyDescent="0.25">
      <c r="B124" s="811">
        <v>32010506</v>
      </c>
      <c r="C124" s="378" t="s">
        <v>1518</v>
      </c>
      <c r="D124" s="752" t="str">
        <f t="shared" si="17"/>
        <v>32010506 - TYPE-WRITERS</v>
      </c>
      <c r="E124" s="622"/>
      <c r="F124" s="623">
        <v>0</v>
      </c>
      <c r="G124" s="623"/>
    </row>
    <row r="125" spans="2:7" hidden="1" x14ac:dyDescent="0.25">
      <c r="B125" s="811">
        <v>32010507</v>
      </c>
      <c r="C125" s="378" t="s">
        <v>1519</v>
      </c>
      <c r="D125" s="752" t="str">
        <f t="shared" si="17"/>
        <v>32010507 - SHREDDING MACHINES</v>
      </c>
      <c r="E125" s="622"/>
      <c r="F125" s="623">
        <v>0</v>
      </c>
      <c r="G125" s="623"/>
    </row>
    <row r="126" spans="2:7" hidden="1" x14ac:dyDescent="0.25">
      <c r="B126" s="811">
        <v>32010508</v>
      </c>
      <c r="C126" s="378" t="s">
        <v>1520</v>
      </c>
      <c r="D126" s="752" t="str">
        <f t="shared" si="17"/>
        <v>32010508 - PROJECTORS</v>
      </c>
      <c r="E126" s="622"/>
      <c r="F126" s="623">
        <v>0</v>
      </c>
      <c r="G126" s="623"/>
    </row>
    <row r="127" spans="2:7" hidden="1" x14ac:dyDescent="0.25">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x14ac:dyDescent="0.25">
      <c r="B129" s="818">
        <v>32010600</v>
      </c>
      <c r="C129" s="374" t="s">
        <v>120</v>
      </c>
      <c r="D129" s="754"/>
      <c r="E129" s="618"/>
      <c r="F129" s="619"/>
      <c r="G129" s="619"/>
    </row>
    <row r="130" spans="2:7" x14ac:dyDescent="0.25">
      <c r="B130" s="811">
        <v>32010601</v>
      </c>
      <c r="C130" s="378" t="s">
        <v>1523</v>
      </c>
      <c r="D130" s="752" t="str">
        <f t="shared" ref="D130:D139" si="19">B130&amp;" - "&amp;C130</f>
        <v>32010601 - CHAIRS</v>
      </c>
      <c r="E130" s="622"/>
      <c r="F130" s="623">
        <v>410000</v>
      </c>
      <c r="G130" s="623"/>
    </row>
    <row r="131" spans="2:7" x14ac:dyDescent="0.25">
      <c r="B131" s="811">
        <v>32010602</v>
      </c>
      <c r="C131" s="378" t="s">
        <v>1524</v>
      </c>
      <c r="D131" s="752" t="str">
        <f t="shared" si="19"/>
        <v>32010602 - TABLES</v>
      </c>
      <c r="E131" s="622"/>
      <c r="F131" s="623">
        <v>250000</v>
      </c>
      <c r="G131" s="623"/>
    </row>
    <row r="132" spans="2:7" hidden="1" x14ac:dyDescent="0.25">
      <c r="B132" s="811">
        <v>32010603</v>
      </c>
      <c r="C132" s="378" t="s">
        <v>1525</v>
      </c>
      <c r="D132" s="752" t="str">
        <f t="shared" si="19"/>
        <v>32010603 - SAFES/FILE CABINETS/ CUPBOARDS</v>
      </c>
      <c r="E132" s="622"/>
      <c r="F132" s="623">
        <v>0</v>
      </c>
      <c r="G132" s="623"/>
    </row>
    <row r="133" spans="2:7" hidden="1" x14ac:dyDescent="0.25">
      <c r="B133" s="811">
        <v>32010604</v>
      </c>
      <c r="C133" s="378" t="s">
        <v>1526</v>
      </c>
      <c r="D133" s="752" t="str">
        <f t="shared" si="19"/>
        <v>32010604 - TELEVISION SETS</v>
      </c>
      <c r="E133" s="622"/>
      <c r="F133" s="623">
        <v>0</v>
      </c>
      <c r="G133" s="623"/>
    </row>
    <row r="134" spans="2:7" hidden="1" x14ac:dyDescent="0.25">
      <c r="B134" s="811">
        <v>32010605</v>
      </c>
      <c r="C134" s="378" t="s">
        <v>1527</v>
      </c>
      <c r="D134" s="752" t="str">
        <f t="shared" si="19"/>
        <v>32010605 - RADIO SETS</v>
      </c>
      <c r="E134" s="622"/>
      <c r="F134" s="623">
        <v>0</v>
      </c>
      <c r="G134" s="623"/>
    </row>
    <row r="135" spans="2:7" hidden="1" x14ac:dyDescent="0.25">
      <c r="B135" s="811">
        <v>32010606</v>
      </c>
      <c r="C135" s="378" t="s">
        <v>1528</v>
      </c>
      <c r="D135" s="752" t="str">
        <f t="shared" si="19"/>
        <v>32010606 - AIR -CONDITIONER</v>
      </c>
      <c r="E135" s="622"/>
      <c r="F135" s="623">
        <v>0</v>
      </c>
      <c r="G135" s="623"/>
    </row>
    <row r="136" spans="2:7" hidden="1" x14ac:dyDescent="0.25">
      <c r="B136" s="811">
        <v>32010607</v>
      </c>
      <c r="C136" s="378" t="s">
        <v>1529</v>
      </c>
      <c r="D136" s="752" t="str">
        <f t="shared" si="19"/>
        <v>32010607 - STOOLS</v>
      </c>
      <c r="E136" s="622"/>
      <c r="F136" s="623">
        <v>0</v>
      </c>
      <c r="G136" s="623"/>
    </row>
    <row r="137" spans="2:7" ht="15.75" thickBot="1" x14ac:dyDescent="0.3">
      <c r="B137" s="811">
        <v>32010608</v>
      </c>
      <c r="C137" s="378" t="s">
        <v>1530</v>
      </c>
      <c r="D137" s="752" t="str">
        <f t="shared" si="19"/>
        <v>32010608 - SHELVES</v>
      </c>
      <c r="E137" s="622"/>
      <c r="F137" s="623">
        <v>342000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thickBot="1" x14ac:dyDescent="0.3">
      <c r="B140" s="815"/>
      <c r="C140" s="385" t="s">
        <v>1533</v>
      </c>
      <c r="D140" s="753">
        <f t="shared" ref="D140" si="20">SUM(D130:D139)</f>
        <v>0</v>
      </c>
      <c r="E140" s="630">
        <f>SUM(E130:E139)</f>
        <v>0</v>
      </c>
      <c r="F140" s="630">
        <f>SUM(F130:F139)</f>
        <v>1002000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0</v>
      </c>
      <c r="F171" s="646">
        <f t="shared" si="27"/>
        <v>19192850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959</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t="15.75" thickBot="1" x14ac:dyDescent="0.3">
      <c r="B16" s="811">
        <v>31050108</v>
      </c>
      <c r="C16" s="378" t="s">
        <v>1423</v>
      </c>
      <c r="D16" s="752" t="str">
        <f t="shared" si="0"/>
        <v>31050108 - SCHOLASTIC MATERIALS</v>
      </c>
      <c r="E16" s="622"/>
      <c r="F16" s="623">
        <v>2600000</v>
      </c>
      <c r="G16" s="623"/>
    </row>
    <row r="17" spans="2:7" ht="15.75" hidden="1" thickBot="1" x14ac:dyDescent="0.3">
      <c r="B17" s="811">
        <v>31050109</v>
      </c>
      <c r="C17" s="378" t="s">
        <v>1424</v>
      </c>
      <c r="D17" s="752" t="str">
        <f t="shared" si="0"/>
        <v>31050109 - STATIONERIES STORES</v>
      </c>
      <c r="E17" s="622"/>
      <c r="F17" s="623">
        <v>0</v>
      </c>
      <c r="G17" s="623"/>
    </row>
    <row r="18" spans="2:7" ht="15.75" hidden="1" thickBot="1" x14ac:dyDescent="0.3">
      <c r="B18" s="811">
        <v>31050110</v>
      </c>
      <c r="C18" s="378" t="s">
        <v>1425</v>
      </c>
      <c r="D18" s="752" t="str">
        <f t="shared" si="0"/>
        <v>31050110 - PRINTED MATERIALS</v>
      </c>
      <c r="E18" s="622"/>
      <c r="F18" s="623">
        <v>0</v>
      </c>
      <c r="G18" s="623"/>
    </row>
    <row r="19" spans="2:7" ht="15.75" hidden="1" thickBot="1" x14ac:dyDescent="0.3">
      <c r="B19" s="811">
        <v>31050111</v>
      </c>
      <c r="C19" s="378" t="s">
        <v>1426</v>
      </c>
      <c r="D19" s="752" t="str">
        <f t="shared" si="0"/>
        <v>31050111 - BUILDING MATERIALS</v>
      </c>
      <c r="E19" s="622"/>
      <c r="F19" s="623">
        <v>0</v>
      </c>
      <c r="G19" s="623"/>
    </row>
    <row r="20" spans="2:7" ht="15.75" hidden="1" thickBot="1" x14ac:dyDescent="0.3">
      <c r="B20" s="811">
        <v>31050112</v>
      </c>
      <c r="C20" s="378" t="s">
        <v>1427</v>
      </c>
      <c r="D20" s="752" t="str">
        <f t="shared" si="0"/>
        <v>31050112 - STRATEGIC STOCK PILES</v>
      </c>
      <c r="E20" s="622"/>
      <c r="F20" s="623">
        <v>0</v>
      </c>
      <c r="G20" s="623"/>
    </row>
    <row r="21" spans="2:7" ht="15.75" hidden="1" thickBot="1" x14ac:dyDescent="0.3">
      <c r="B21" s="811">
        <v>31050113</v>
      </c>
      <c r="C21" s="378" t="s">
        <v>1428</v>
      </c>
      <c r="D21" s="752" t="str">
        <f t="shared" si="0"/>
        <v>31050113 - UNISSUED CURRENCY</v>
      </c>
      <c r="E21" s="622"/>
      <c r="F21" s="623">
        <v>0</v>
      </c>
      <c r="G21" s="623"/>
    </row>
    <row r="22" spans="2:7" ht="15.75" hidden="1" thickBot="1" x14ac:dyDescent="0.3">
      <c r="B22" s="811">
        <v>31050114</v>
      </c>
      <c r="C22" s="378" t="s">
        <v>1429</v>
      </c>
      <c r="D22" s="752" t="str">
        <f t="shared" si="0"/>
        <v>31050114 - STAMPS</v>
      </c>
      <c r="E22" s="622"/>
      <c r="F22" s="623">
        <v>0</v>
      </c>
      <c r="G22" s="623"/>
    </row>
    <row r="23" spans="2:7" ht="15.75" hidden="1" thickBot="1" x14ac:dyDescent="0.3">
      <c r="B23" s="811">
        <v>31050115</v>
      </c>
      <c r="C23" s="378" t="s">
        <v>1430</v>
      </c>
      <c r="D23" s="752" t="str">
        <f t="shared" si="0"/>
        <v>31050115 - PROPERTY HELD FOR SALE</v>
      </c>
      <c r="E23" s="622"/>
      <c r="F23" s="623">
        <v>0</v>
      </c>
      <c r="G23" s="623"/>
    </row>
    <row r="24" spans="2:7" ht="15.75" hidden="1" thickBot="1" x14ac:dyDescent="0.3">
      <c r="B24" s="811">
        <v>31050116</v>
      </c>
      <c r="C24" s="378" t="s">
        <v>1431</v>
      </c>
      <c r="D24" s="752" t="str">
        <f t="shared" si="0"/>
        <v>31050116 - AIRCRAFT SPARE STORE</v>
      </c>
      <c r="E24" s="622"/>
      <c r="F24" s="623">
        <v>0</v>
      </c>
      <c r="G24" s="623"/>
    </row>
    <row r="25" spans="2:7" ht="15.75" hidden="1" thickBot="1" x14ac:dyDescent="0.3">
      <c r="B25" s="811">
        <v>31050117</v>
      </c>
      <c r="C25" s="378" t="s">
        <v>1432</v>
      </c>
      <c r="D25" s="752" t="str">
        <f t="shared" si="0"/>
        <v>31050117 - COMPUTER/INFORMATION TECHNOLOGY STORE</v>
      </c>
      <c r="E25" s="622"/>
      <c r="F25" s="623">
        <v>0</v>
      </c>
      <c r="G25" s="623"/>
    </row>
    <row r="26" spans="2:7" ht="15.75" hidden="1" thickBot="1" x14ac:dyDescent="0.3">
      <c r="B26" s="811">
        <v>31050118</v>
      </c>
      <c r="C26" s="378" t="s">
        <v>1433</v>
      </c>
      <c r="D26" s="752" t="str">
        <f t="shared" si="0"/>
        <v>31050118 - PROVISIONAL STORE</v>
      </c>
      <c r="E26" s="622"/>
      <c r="F26" s="623">
        <v>0</v>
      </c>
      <c r="G26" s="623"/>
    </row>
    <row r="27" spans="2:7" ht="15.75" hidden="1" thickBot="1" x14ac:dyDescent="0.3">
      <c r="B27" s="811">
        <v>31050119</v>
      </c>
      <c r="C27" s="378" t="s">
        <v>1434</v>
      </c>
      <c r="D27" s="752" t="str">
        <f t="shared" si="0"/>
        <v>31050119 - EQUIPMENT STORE</v>
      </c>
      <c r="E27" s="622"/>
      <c r="F27" s="623">
        <v>0</v>
      </c>
      <c r="G27" s="623"/>
    </row>
    <row r="28" spans="2:7" ht="15.75" hidden="1" thickBot="1" x14ac:dyDescent="0.3">
      <c r="B28" s="811">
        <v>31050120</v>
      </c>
      <c r="C28" s="378" t="s">
        <v>1435</v>
      </c>
      <c r="D28" s="752" t="str">
        <f t="shared" si="0"/>
        <v>31050120 - PROJECT STORE ( IPPIS, GIFMIS, IPSAS, E.T.C.)</v>
      </c>
      <c r="E28" s="622"/>
      <c r="F28" s="623">
        <v>0</v>
      </c>
      <c r="G28" s="623"/>
    </row>
    <row r="29" spans="2:7" ht="15.75" hidden="1" thickBot="1" x14ac:dyDescent="0.3">
      <c r="B29" s="811">
        <v>31050121</v>
      </c>
      <c r="C29" s="378" t="s">
        <v>1436</v>
      </c>
      <c r="D29" s="752" t="str">
        <f t="shared" si="0"/>
        <v>31050121 - ELECTRICAL/ELECTRONIC STORE</v>
      </c>
      <c r="E29" s="622"/>
      <c r="F29" s="623">
        <v>0</v>
      </c>
      <c r="G29" s="623"/>
    </row>
    <row r="30" spans="2:7" ht="15.75" hidden="1" thickBot="1" x14ac:dyDescent="0.3">
      <c r="B30" s="811">
        <v>31050122</v>
      </c>
      <c r="C30" s="378" t="s">
        <v>1437</v>
      </c>
      <c r="D30" s="752" t="str">
        <f t="shared" si="0"/>
        <v>31050122 - GRAINS STORE</v>
      </c>
      <c r="E30" s="622"/>
      <c r="F30" s="623">
        <v>0</v>
      </c>
      <c r="G30" s="623"/>
    </row>
    <row r="31" spans="2:7" ht="15.75" hidden="1" thickBot="1" x14ac:dyDescent="0.3">
      <c r="B31" s="811">
        <v>31050123</v>
      </c>
      <c r="C31" s="378" t="s">
        <v>1438</v>
      </c>
      <c r="D31" s="752" t="str">
        <f t="shared" si="0"/>
        <v>31050123 - PERISHABLE STORE</v>
      </c>
      <c r="E31" s="622"/>
      <c r="F31" s="623">
        <v>0</v>
      </c>
      <c r="G31" s="623"/>
    </row>
    <row r="32" spans="2:7" ht="15.75" hidden="1" thickBot="1" x14ac:dyDescent="0.3">
      <c r="B32" s="811">
        <v>31050124</v>
      </c>
      <c r="C32" s="378" t="s">
        <v>1439</v>
      </c>
      <c r="D32" s="752" t="str">
        <f t="shared" si="0"/>
        <v>31050124 - MOTOR SPARE STORE</v>
      </c>
      <c r="E32" s="622"/>
      <c r="F32" s="623">
        <v>0</v>
      </c>
      <c r="G32" s="623"/>
    </row>
    <row r="33" spans="2:7" ht="15.75" hidden="1" thickBot="1" x14ac:dyDescent="0.3">
      <c r="B33" s="811">
        <v>31050125</v>
      </c>
      <c r="C33" s="378" t="s">
        <v>1440</v>
      </c>
      <c r="D33" s="752" t="str">
        <f t="shared" si="0"/>
        <v>31050125 - RAIL SPARE STORE</v>
      </c>
      <c r="E33" s="622"/>
      <c r="F33" s="623">
        <v>0</v>
      </c>
      <c r="G33" s="623"/>
    </row>
    <row r="34" spans="2:7" ht="15.75" hidden="1" thickBot="1" x14ac:dyDescent="0.3">
      <c r="B34" s="811">
        <v>31050126</v>
      </c>
      <c r="C34" s="378" t="s">
        <v>1441</v>
      </c>
      <c r="D34" s="752" t="str">
        <f t="shared" si="0"/>
        <v>31050126 - SHIP SPARE STORE</v>
      </c>
      <c r="E34" s="622"/>
      <c r="F34" s="623">
        <v>0</v>
      </c>
      <c r="G34" s="623"/>
    </row>
    <row r="35" spans="2:7" ht="15.75" hidden="1" thickBot="1" x14ac:dyDescent="0.3">
      <c r="B35" s="811">
        <v>31050127</v>
      </c>
      <c r="C35" s="378" t="s">
        <v>1442</v>
      </c>
      <c r="D35" s="752" t="str">
        <f t="shared" si="0"/>
        <v>31050127 - FURNITURE STORE</v>
      </c>
      <c r="E35" s="622"/>
      <c r="F35" s="623">
        <v>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2600000</v>
      </c>
      <c r="G44" s="630">
        <f>SUM(G9:G43)</f>
        <v>0</v>
      </c>
    </row>
    <row r="45" spans="2:7" ht="15.75" hidden="1" thickBot="1" x14ac:dyDescent="0.3">
      <c r="B45" s="809">
        <v>31050200</v>
      </c>
      <c r="C45" s="369" t="s">
        <v>204</v>
      </c>
      <c r="D45" s="821"/>
      <c r="E45" s="634"/>
      <c r="F45" s="635"/>
      <c r="G45" s="635"/>
    </row>
    <row r="46" spans="2:7" ht="15.75" hidden="1" thickBot="1" x14ac:dyDescent="0.3">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75" hidden="1" thickBot="1" x14ac:dyDescent="0.3">
      <c r="B48" s="818">
        <v>31060100</v>
      </c>
      <c r="C48" s="374" t="s">
        <v>96</v>
      </c>
      <c r="D48" s="754"/>
      <c r="E48" s="618"/>
      <c r="F48" s="619"/>
      <c r="G48" s="619"/>
    </row>
    <row r="49" spans="2:7" ht="15.75" hidden="1" thickBot="1" x14ac:dyDescent="0.3">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75" hidden="1" thickBot="1" x14ac:dyDescent="0.3">
      <c r="B51" s="818">
        <v>31060200</v>
      </c>
      <c r="C51" s="374" t="s">
        <v>98</v>
      </c>
      <c r="D51" s="754"/>
      <c r="E51" s="618"/>
      <c r="F51" s="619"/>
      <c r="G51" s="619"/>
    </row>
    <row r="52" spans="2:7" ht="15.75" hidden="1" thickBot="1" x14ac:dyDescent="0.3">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75" hidden="1" thickBot="1" x14ac:dyDescent="0.3">
      <c r="B54" s="818">
        <v>31090100</v>
      </c>
      <c r="C54" s="374" t="s">
        <v>102</v>
      </c>
      <c r="D54" s="754"/>
      <c r="E54" s="618"/>
      <c r="F54" s="619"/>
      <c r="G54" s="619"/>
    </row>
    <row r="55" spans="2:7" ht="15.75" hidden="1" thickBot="1" x14ac:dyDescent="0.3">
      <c r="B55" s="811">
        <v>31090101</v>
      </c>
      <c r="C55" s="378" t="s">
        <v>1457</v>
      </c>
      <c r="D55" s="752" t="str">
        <f t="shared" ref="D55:D61" si="5">B55&amp;" - "&amp;C55</f>
        <v>31090101 - LOCAL INVESTMENTS: QUOTED COMPANIES</v>
      </c>
      <c r="E55" s="622"/>
      <c r="F55" s="623">
        <v>0</v>
      </c>
      <c r="G55" s="623"/>
    </row>
    <row r="56" spans="2:7" ht="15.75" hidden="1" thickBot="1" x14ac:dyDescent="0.3">
      <c r="B56" s="811">
        <v>31090102</v>
      </c>
      <c r="C56" s="378" t="s">
        <v>1458</v>
      </c>
      <c r="D56" s="752" t="str">
        <f t="shared" si="5"/>
        <v>31090102 - LOCAL INVESTMENTS: NON QUOTED COMPANIES</v>
      </c>
      <c r="E56" s="622"/>
      <c r="F56" s="623">
        <v>0</v>
      </c>
      <c r="G56" s="623"/>
    </row>
    <row r="57" spans="2:7" ht="15.75" hidden="1" thickBot="1" x14ac:dyDescent="0.3">
      <c r="B57" s="811">
        <v>31090103</v>
      </c>
      <c r="C57" s="378" t="s">
        <v>1459</v>
      </c>
      <c r="D57" s="752" t="str">
        <f t="shared" si="5"/>
        <v>31090103 - INVESTMENT IN NIGERIAN TREASURY BILLS (NTBs)</v>
      </c>
      <c r="E57" s="622"/>
      <c r="F57" s="623">
        <v>0</v>
      </c>
      <c r="G57" s="623"/>
    </row>
    <row r="58" spans="2:7" ht="15.75" hidden="1" thickBot="1" x14ac:dyDescent="0.3">
      <c r="B58" s="811">
        <v>31090104</v>
      </c>
      <c r="C58" s="378" t="s">
        <v>1460</v>
      </c>
      <c r="D58" s="752" t="str">
        <f t="shared" si="5"/>
        <v>31090104 - INVESTMENT IN TREASURY BILLS OF OTHER GOVERNMENTS</v>
      </c>
      <c r="E58" s="622"/>
      <c r="F58" s="623">
        <v>0</v>
      </c>
      <c r="G58" s="623"/>
    </row>
    <row r="59" spans="2:7" ht="15.75" hidden="1" thickBot="1" x14ac:dyDescent="0.3">
      <c r="B59" s="811">
        <v>31090105</v>
      </c>
      <c r="C59" s="378" t="s">
        <v>1461</v>
      </c>
      <c r="D59" s="752" t="str">
        <f t="shared" si="5"/>
        <v>31090105 - INVESTMENT IN TREASURY BONDS</v>
      </c>
      <c r="E59" s="622"/>
      <c r="F59" s="623">
        <v>0</v>
      </c>
      <c r="G59" s="623"/>
    </row>
    <row r="60" spans="2:7" ht="15.75" hidden="1" thickBot="1" x14ac:dyDescent="0.3">
      <c r="B60" s="811">
        <v>31090106</v>
      </c>
      <c r="C60" s="378" t="s">
        <v>1462</v>
      </c>
      <c r="D60" s="752" t="str">
        <f t="shared" si="5"/>
        <v>31090106 - INVESTMENT IN DERIVIATIVES</v>
      </c>
      <c r="E60" s="622"/>
      <c r="F60" s="623">
        <v>0</v>
      </c>
      <c r="G60" s="623"/>
    </row>
    <row r="61" spans="2:7" ht="15.75" hidden="1" thickBot="1" x14ac:dyDescent="0.3">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75" hidden="1" thickBot="1" x14ac:dyDescent="0.3">
      <c r="B63" s="818">
        <v>31090200</v>
      </c>
      <c r="C63" s="374" t="s">
        <v>104</v>
      </c>
      <c r="D63" s="754"/>
      <c r="E63" s="618"/>
      <c r="F63" s="619"/>
      <c r="G63" s="619"/>
    </row>
    <row r="64" spans="2:7" ht="15.75" hidden="1" thickBot="1" x14ac:dyDescent="0.3">
      <c r="B64" s="811">
        <v>31090201</v>
      </c>
      <c r="C64" s="378" t="s">
        <v>1465</v>
      </c>
      <c r="D64" s="752" t="str">
        <f>B64&amp;" - "&amp;C64</f>
        <v>31090201 - FOREIGN INVESTMENTS: QUOTED COMPANIES</v>
      </c>
      <c r="E64" s="622"/>
      <c r="F64" s="623">
        <v>0</v>
      </c>
      <c r="G64" s="623"/>
    </row>
    <row r="65" spans="2:7" ht="15.75" hidden="1" thickBot="1" x14ac:dyDescent="0.3">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F66" si="7">SUM(D64:D65)</f>
        <v>0</v>
      </c>
      <c r="E66" s="630">
        <f>SUM(E64:E65)</f>
        <v>0</v>
      </c>
      <c r="F66" s="631">
        <f t="shared" si="7"/>
        <v>0</v>
      </c>
      <c r="G66" s="631"/>
    </row>
    <row r="67" spans="2:7" ht="15.75" hidden="1" thickBot="1" x14ac:dyDescent="0.3">
      <c r="B67" s="818">
        <v>31100100</v>
      </c>
      <c r="C67" s="374" t="s">
        <v>106</v>
      </c>
      <c r="D67" s="754"/>
      <c r="E67" s="618"/>
      <c r="F67" s="619"/>
      <c r="G67" s="619"/>
    </row>
    <row r="68" spans="2:7" ht="15.75" hidden="1" thickBot="1" x14ac:dyDescent="0.3">
      <c r="B68" s="811">
        <v>31100101</v>
      </c>
      <c r="C68" s="378" t="s">
        <v>1468</v>
      </c>
      <c r="D68" s="752" t="str">
        <f>B68&amp;" - "&amp;C68</f>
        <v xml:space="preserve">31100101 - LOAN TO OTHER STATE GOVERNMENTS </v>
      </c>
      <c r="E68" s="622"/>
      <c r="F68" s="623">
        <v>0</v>
      </c>
      <c r="G68" s="623"/>
    </row>
    <row r="69" spans="2:7" ht="15.75" hidden="1" thickBot="1" x14ac:dyDescent="0.3">
      <c r="B69" s="811">
        <v>31100102</v>
      </c>
      <c r="C69" s="378" t="s">
        <v>1469</v>
      </c>
      <c r="D69" s="752" t="str">
        <f>B69&amp;" - "&amp;C69</f>
        <v>31100102 - LOAN TO LOCAL GOVERNMENTS</v>
      </c>
      <c r="E69" s="622"/>
      <c r="F69" s="623">
        <v>0</v>
      </c>
      <c r="G69" s="623"/>
    </row>
    <row r="70" spans="2:7" ht="15.75" hidden="1" thickBot="1" x14ac:dyDescent="0.3">
      <c r="B70" s="811">
        <v>31100103</v>
      </c>
      <c r="C70" s="378" t="s">
        <v>1470</v>
      </c>
      <c r="D70" s="752" t="str">
        <f>B70&amp;" - "&amp;C70</f>
        <v xml:space="preserve">31100103 - LOAN TO GOVERNMENT OWNED COMPANIES </v>
      </c>
      <c r="E70" s="622"/>
      <c r="F70" s="623">
        <v>0</v>
      </c>
      <c r="G70" s="623"/>
    </row>
    <row r="71" spans="2:7" ht="15.75" hidden="1" thickBot="1" x14ac:dyDescent="0.3">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8">SUM(D68:D71)</f>
        <v>0</v>
      </c>
      <c r="E72" s="630">
        <f>SUM(E68:E71)</f>
        <v>0</v>
      </c>
      <c r="F72" s="630">
        <f>SUM(F68:F71)</f>
        <v>0</v>
      </c>
      <c r="G72" s="630"/>
    </row>
    <row r="73" spans="2:7" ht="15.75" hidden="1" thickBot="1" x14ac:dyDescent="0.3">
      <c r="B73" s="818">
        <v>31100200</v>
      </c>
      <c r="C73" s="374" t="s">
        <v>108</v>
      </c>
      <c r="D73" s="754"/>
      <c r="E73" s="618"/>
      <c r="F73" s="619"/>
      <c r="G73" s="619"/>
    </row>
    <row r="74" spans="2:7" ht="15.75" hidden="1" thickBot="1" x14ac:dyDescent="0.3">
      <c r="B74" s="811">
        <v>31100201</v>
      </c>
      <c r="C74" s="378" t="s">
        <v>1473</v>
      </c>
      <c r="D74" s="752" t="str">
        <f>B74&amp;" - "&amp;C74</f>
        <v>31100201 - LOAN TO FOREIGN GOVERNMENTS</v>
      </c>
      <c r="E74" s="622"/>
      <c r="F74" s="623">
        <v>0</v>
      </c>
      <c r="G74" s="623"/>
    </row>
    <row r="75" spans="2:7" ht="15.75" hidden="1" thickBot="1" x14ac:dyDescent="0.3">
      <c r="B75" s="811">
        <v>31100202</v>
      </c>
      <c r="C75" s="378" t="s">
        <v>1474</v>
      </c>
      <c r="D75" s="752" t="str">
        <f>B75&amp;" - "&amp;C75</f>
        <v>31100202 - LOAN TO FOREIGN/INTERNATIONAL ORGANIZATIONS</v>
      </c>
      <c r="E75" s="622"/>
      <c r="F75" s="623">
        <v>0</v>
      </c>
      <c r="G75" s="623"/>
    </row>
    <row r="76" spans="2:7" ht="15.75" hidden="1" thickBot="1" x14ac:dyDescent="0.3">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9">SUM(D74:D76)</f>
        <v>0</v>
      </c>
      <c r="E77" s="630">
        <f>SUM(E74:E76)</f>
        <v>0</v>
      </c>
      <c r="F77" s="630">
        <f>SUM(F74:F76)</f>
        <v>0</v>
      </c>
      <c r="G77" s="630"/>
    </row>
    <row r="78" spans="2:7" ht="15.75" hidden="1" thickBot="1" x14ac:dyDescent="0.3">
      <c r="B78" s="818">
        <v>32010100</v>
      </c>
      <c r="C78" s="374" t="s">
        <v>110</v>
      </c>
      <c r="D78" s="754"/>
      <c r="E78" s="618"/>
      <c r="F78" s="619"/>
      <c r="G78" s="619"/>
    </row>
    <row r="79" spans="2:7" ht="15.75" hidden="1" thickBot="1" x14ac:dyDescent="0.3">
      <c r="B79" s="811">
        <v>32010101</v>
      </c>
      <c r="C79" s="378" t="s">
        <v>1477</v>
      </c>
      <c r="D79" s="752" t="str">
        <f>B79&amp;" - "&amp;C79</f>
        <v>32010101 - LAND &amp; BUILDINGS - ADMINISTRATIVE</v>
      </c>
      <c r="E79" s="622"/>
      <c r="F79" s="623">
        <v>0</v>
      </c>
      <c r="G79" s="623"/>
    </row>
    <row r="80" spans="2:7" ht="15.75" hidden="1" thickBot="1" x14ac:dyDescent="0.3">
      <c r="B80" s="811">
        <v>32010102</v>
      </c>
      <c r="C80" s="378" t="s">
        <v>1478</v>
      </c>
      <c r="D80" s="752" t="str">
        <f>B80&amp;" - "&amp;C80</f>
        <v>32010102 - LAND &amp; BUILDINGS - RESIDENTIAL</v>
      </c>
      <c r="E80" s="622"/>
      <c r="F80" s="623">
        <v>0</v>
      </c>
      <c r="G80" s="623"/>
    </row>
    <row r="81" spans="2:7" ht="15.75" hidden="1" thickBot="1" x14ac:dyDescent="0.3">
      <c r="B81" s="811">
        <v>32010103</v>
      </c>
      <c r="C81" s="378" t="s">
        <v>1479</v>
      </c>
      <c r="D81" s="752" t="str">
        <f>B81&amp;" - "&amp;C81</f>
        <v>32010103 - SILOS</v>
      </c>
      <c r="E81" s="622"/>
      <c r="F81" s="623">
        <v>0</v>
      </c>
      <c r="G81" s="623"/>
    </row>
    <row r="82" spans="2:7" ht="15.75" hidden="1" thickBot="1" x14ac:dyDescent="0.3">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0">SUM(D79:D82)</f>
        <v>0</v>
      </c>
      <c r="E83" s="630">
        <f>SUM(E79:E82)</f>
        <v>0</v>
      </c>
      <c r="F83" s="630">
        <f>SUM(F79:F82)</f>
        <v>0</v>
      </c>
      <c r="G83" s="630">
        <f>SUM(G79:G82)</f>
        <v>0</v>
      </c>
    </row>
    <row r="84" spans="2:7" ht="15.75" hidden="1" thickBot="1" x14ac:dyDescent="0.3">
      <c r="B84" s="818">
        <v>32010200</v>
      </c>
      <c r="C84" s="374" t="s">
        <v>112</v>
      </c>
      <c r="D84" s="754"/>
      <c r="E84" s="618"/>
      <c r="F84" s="619"/>
      <c r="G84" s="619"/>
    </row>
    <row r="85" spans="2:7" ht="15.75" hidden="1" thickBot="1" x14ac:dyDescent="0.3">
      <c r="B85" s="811">
        <v>32010201</v>
      </c>
      <c r="C85" s="378" t="s">
        <v>1482</v>
      </c>
      <c r="D85" s="752" t="str">
        <f t="shared" ref="D85:D99" si="11">B85&amp;" - "&amp;C85</f>
        <v>32010201 - RAILS</v>
      </c>
      <c r="E85" s="622"/>
      <c r="F85" s="623">
        <v>0</v>
      </c>
      <c r="G85" s="623"/>
    </row>
    <row r="86" spans="2:7" ht="15.75" hidden="1" thickBot="1" x14ac:dyDescent="0.3">
      <c r="B86" s="811">
        <v>32010202</v>
      </c>
      <c r="C86" s="378" t="s">
        <v>1483</v>
      </c>
      <c r="D86" s="752" t="str">
        <f t="shared" si="11"/>
        <v>32010202 - ROADS &amp; BRIDGES</v>
      </c>
      <c r="E86" s="622"/>
      <c r="F86" s="623">
        <v>0</v>
      </c>
      <c r="G86" s="623"/>
    </row>
    <row r="87" spans="2:7" ht="15.75" hidden="1" thickBot="1" x14ac:dyDescent="0.3">
      <c r="B87" s="811">
        <v>32010203</v>
      </c>
      <c r="C87" s="378" t="s">
        <v>1484</v>
      </c>
      <c r="D87" s="752" t="str">
        <f t="shared" si="11"/>
        <v>32010203 - AIRPORTS</v>
      </c>
      <c r="E87" s="622"/>
      <c r="F87" s="623">
        <v>0</v>
      </c>
      <c r="G87" s="623"/>
    </row>
    <row r="88" spans="2:7" ht="15.75" hidden="1" thickBot="1" x14ac:dyDescent="0.3">
      <c r="B88" s="811">
        <v>32010204</v>
      </c>
      <c r="C88" s="378" t="s">
        <v>1485</v>
      </c>
      <c r="D88" s="752" t="str">
        <f t="shared" si="11"/>
        <v>32010204 - HARBOURS/ SEA PORTS/JETTIES</v>
      </c>
      <c r="E88" s="622"/>
      <c r="F88" s="623">
        <v>0</v>
      </c>
      <c r="G88" s="623"/>
    </row>
    <row r="89" spans="2:7" ht="15.75" hidden="1" thickBot="1" x14ac:dyDescent="0.3">
      <c r="B89" s="811">
        <v>32010205</v>
      </c>
      <c r="C89" s="378" t="s">
        <v>1486</v>
      </c>
      <c r="D89" s="752" t="str">
        <f t="shared" si="11"/>
        <v>32010205 - ZOOS, PARKS &amp; RESERVES</v>
      </c>
      <c r="E89" s="622"/>
      <c r="F89" s="623">
        <v>0</v>
      </c>
      <c r="G89" s="623"/>
    </row>
    <row r="90" spans="2:7" ht="15.75" hidden="1" thickBot="1" x14ac:dyDescent="0.3">
      <c r="B90" s="811">
        <v>32010206</v>
      </c>
      <c r="C90" s="378" t="s">
        <v>1487</v>
      </c>
      <c r="D90" s="752" t="str">
        <f t="shared" si="11"/>
        <v>32010206 - SECURITY INSTALLATIONS/ EQUIPMENT</v>
      </c>
      <c r="E90" s="622"/>
      <c r="F90" s="623">
        <v>0</v>
      </c>
      <c r="G90" s="623"/>
    </row>
    <row r="91" spans="2:7" ht="15.75" hidden="1" thickBot="1" x14ac:dyDescent="0.3">
      <c r="B91" s="811">
        <v>32010207</v>
      </c>
      <c r="C91" s="378" t="s">
        <v>1488</v>
      </c>
      <c r="D91" s="752" t="str">
        <f t="shared" si="11"/>
        <v>32010207 - ELECTRICITY TRANSMISSION NETWORK</v>
      </c>
      <c r="E91" s="622"/>
      <c r="F91" s="623">
        <v>0</v>
      </c>
      <c r="G91" s="623"/>
    </row>
    <row r="92" spans="2:7" ht="15.75" hidden="1" thickBot="1" x14ac:dyDescent="0.3">
      <c r="B92" s="811">
        <v>32010208</v>
      </c>
      <c r="C92" s="378" t="s">
        <v>1489</v>
      </c>
      <c r="D92" s="752" t="str">
        <f t="shared" si="11"/>
        <v>32010208 - WATER DISTRIBUTION NETWORK</v>
      </c>
      <c r="E92" s="622"/>
      <c r="F92" s="623">
        <v>0</v>
      </c>
      <c r="G92" s="623"/>
    </row>
    <row r="93" spans="2:7" ht="15.75" hidden="1" thickBot="1" x14ac:dyDescent="0.3">
      <c r="B93" s="811">
        <v>32010209</v>
      </c>
      <c r="C93" s="378" t="s">
        <v>1490</v>
      </c>
      <c r="D93" s="752" t="str">
        <f t="shared" si="11"/>
        <v>32010209 - SEWAGE/ DRAINAGE NETWORK</v>
      </c>
      <c r="E93" s="622"/>
      <c r="F93" s="623">
        <v>0</v>
      </c>
      <c r="G93" s="623"/>
    </row>
    <row r="94" spans="2:7" ht="15.75" hidden="1" thickBot="1" x14ac:dyDescent="0.3">
      <c r="B94" s="811">
        <v>32010210</v>
      </c>
      <c r="C94" s="378" t="s">
        <v>1491</v>
      </c>
      <c r="D94" s="752" t="str">
        <f t="shared" si="11"/>
        <v>32010210 - DAMS</v>
      </c>
      <c r="E94" s="622"/>
      <c r="F94" s="623">
        <v>0</v>
      </c>
      <c r="G94" s="623"/>
    </row>
    <row r="95" spans="2:7" ht="15.75" hidden="1" thickBot="1" x14ac:dyDescent="0.3">
      <c r="B95" s="811">
        <v>32010211</v>
      </c>
      <c r="C95" s="378" t="s">
        <v>1492</v>
      </c>
      <c r="D95" s="752" t="str">
        <f t="shared" si="11"/>
        <v>32010211 - SPECIALISED RESEARCH EQUIPMENT (E.G. SATELLITE)</v>
      </c>
      <c r="E95" s="622"/>
      <c r="F95" s="623">
        <v>0</v>
      </c>
      <c r="G95" s="623"/>
    </row>
    <row r="96" spans="2:7" ht="15.75" hidden="1" thickBot="1" x14ac:dyDescent="0.3">
      <c r="B96" s="811">
        <v>32010212</v>
      </c>
      <c r="C96" s="378" t="s">
        <v>1493</v>
      </c>
      <c r="D96" s="752" t="str">
        <f t="shared" si="11"/>
        <v>32010212 - MONUMENTS</v>
      </c>
      <c r="E96" s="622"/>
      <c r="F96" s="623">
        <v>0</v>
      </c>
      <c r="G96" s="623"/>
    </row>
    <row r="97" spans="2:7" ht="15.75" hidden="1" thickBot="1" x14ac:dyDescent="0.3">
      <c r="B97" s="811">
        <v>32010213</v>
      </c>
      <c r="C97" s="378" t="s">
        <v>1494</v>
      </c>
      <c r="D97" s="752" t="str">
        <f t="shared" si="11"/>
        <v>32010213 - HERITAGE ASSETS</v>
      </c>
      <c r="E97" s="622"/>
      <c r="F97" s="623">
        <v>0</v>
      </c>
      <c r="G97" s="623"/>
    </row>
    <row r="98" spans="2:7" ht="15.75" hidden="1" thickBot="1" x14ac:dyDescent="0.3">
      <c r="B98" s="811">
        <v>32010214</v>
      </c>
      <c r="C98" s="378" t="s">
        <v>1495</v>
      </c>
      <c r="D98" s="752" t="str">
        <f t="shared" si="11"/>
        <v>32010214 - BOREHOLES &amp; OTHER WATER FACILITIES</v>
      </c>
      <c r="E98" s="622"/>
      <c r="F98" s="623">
        <v>0</v>
      </c>
      <c r="G98" s="623"/>
    </row>
    <row r="99" spans="2:7" ht="15.75" hidden="1" thickBot="1" x14ac:dyDescent="0.3">
      <c r="B99" s="811">
        <v>32010215</v>
      </c>
      <c r="C99" s="378" t="s">
        <v>1496</v>
      </c>
      <c r="D99" s="752" t="str">
        <f t="shared" si="11"/>
        <v>32010215 - WASTE DISPOSAL EQUIPMENT</v>
      </c>
      <c r="E99" s="622"/>
      <c r="F99" s="623">
        <v>0</v>
      </c>
      <c r="G99" s="623"/>
    </row>
    <row r="100" spans="2:7" ht="15.75" hidden="1" thickBot="1" x14ac:dyDescent="0.3">
      <c r="B100" s="815"/>
      <c r="C100" s="385" t="s">
        <v>1497</v>
      </c>
      <c r="D100" s="753">
        <f t="shared" ref="D100" si="12">SUM(D85:D99)</f>
        <v>0</v>
      </c>
      <c r="E100" s="630">
        <f>SUM(E85:E99)</f>
        <v>0</v>
      </c>
      <c r="F100" s="630">
        <f>SUM(F85:F99)</f>
        <v>0</v>
      </c>
      <c r="G100" s="630"/>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tr">
        <f>B102&amp;" - "&amp;C102</f>
        <v>32010301 - EARTH MOVING EQUIPMENT - BULL DOZERS ETC.</v>
      </c>
      <c r="E102" s="622"/>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3">SUM(D102:D106)</f>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4">B109&amp;" - "&amp;C109</f>
        <v>32010401 - SHIPS</v>
      </c>
      <c r="E109" s="622"/>
      <c r="F109" s="623">
        <v>0</v>
      </c>
      <c r="G109" s="623"/>
    </row>
    <row r="110" spans="2:7" ht="15.75" hidden="1" thickBot="1" x14ac:dyDescent="0.3">
      <c r="B110" s="811">
        <v>32010402</v>
      </c>
      <c r="C110" s="378" t="s">
        <v>1505</v>
      </c>
      <c r="D110" s="752" t="str">
        <f t="shared" si="14"/>
        <v>32010402 - AIR CRAFTS</v>
      </c>
      <c r="E110" s="622"/>
      <c r="F110" s="623">
        <v>0</v>
      </c>
      <c r="G110" s="623"/>
    </row>
    <row r="111" spans="2:7" ht="15.75" hidden="1" thickBot="1" x14ac:dyDescent="0.3">
      <c r="B111" s="811">
        <v>32010403</v>
      </c>
      <c r="C111" s="378" t="s">
        <v>1506</v>
      </c>
      <c r="D111" s="752" t="str">
        <f t="shared" si="14"/>
        <v>32010403 - TRAINS</v>
      </c>
      <c r="E111" s="622"/>
      <c r="F111" s="623">
        <v>0</v>
      </c>
      <c r="G111" s="623"/>
    </row>
    <row r="112" spans="2:7" ht="15.75" hidden="1" thickBot="1" x14ac:dyDescent="0.3">
      <c r="B112" s="811">
        <v>32010404</v>
      </c>
      <c r="C112" s="378" t="s">
        <v>1507</v>
      </c>
      <c r="D112" s="752" t="str">
        <f t="shared" si="14"/>
        <v>32010404 - BOATS</v>
      </c>
      <c r="E112" s="622"/>
      <c r="F112" s="623">
        <v>0</v>
      </c>
      <c r="G112" s="623"/>
    </row>
    <row r="113" spans="2:7" ht="15.75" hidden="1" thickBot="1" x14ac:dyDescent="0.3">
      <c r="B113" s="811">
        <v>32010405</v>
      </c>
      <c r="C113" s="378" t="s">
        <v>1508</v>
      </c>
      <c r="D113" s="752" t="str">
        <f t="shared" si="14"/>
        <v>32010405 - MOTOR VEHICLES</v>
      </c>
      <c r="E113" s="622"/>
      <c r="F113" s="623">
        <v>0</v>
      </c>
      <c r="G113" s="623"/>
    </row>
    <row r="114" spans="2:7" ht="15.75" hidden="1" thickBot="1" x14ac:dyDescent="0.3">
      <c r="B114" s="811">
        <v>32010406</v>
      </c>
      <c r="C114" s="378" t="s">
        <v>1509</v>
      </c>
      <c r="D114" s="752" t="str">
        <f t="shared" si="14"/>
        <v>32010406 - TRICYCLE</v>
      </c>
      <c r="E114" s="622"/>
      <c r="F114" s="623">
        <v>0</v>
      </c>
      <c r="G114" s="623"/>
    </row>
    <row r="115" spans="2:7" ht="15.75" hidden="1" thickBot="1" x14ac:dyDescent="0.3">
      <c r="B115" s="811">
        <v>32010407</v>
      </c>
      <c r="C115" s="378" t="s">
        <v>1510</v>
      </c>
      <c r="D115" s="752" t="str">
        <f t="shared" si="14"/>
        <v>32010407 - MOTOR CYCLES</v>
      </c>
      <c r="E115" s="622"/>
      <c r="F115" s="623">
        <v>0</v>
      </c>
      <c r="G115" s="623"/>
    </row>
    <row r="116" spans="2:7" ht="15.75" hidden="1" thickBot="1" x14ac:dyDescent="0.3">
      <c r="B116" s="811">
        <v>32010408</v>
      </c>
      <c r="C116" s="378" t="s">
        <v>1511</v>
      </c>
      <c r="D116" s="752" t="str">
        <f t="shared" si="14"/>
        <v>32010408 - BICYCLE</v>
      </c>
      <c r="E116" s="622"/>
      <c r="F116" s="623">
        <v>0</v>
      </c>
      <c r="G116" s="623"/>
    </row>
    <row r="117" spans="2:7" ht="15.75" hidden="1" thickBot="1" x14ac:dyDescent="0.3">
      <c r="B117" s="815"/>
      <c r="C117" s="385" t="s">
        <v>1512</v>
      </c>
      <c r="D117" s="753">
        <f t="shared" ref="D117" si="15">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6">B119&amp;" - "&amp;C119</f>
        <v>32010501 - COMPUTERS/NETWORKING EQUIPMENT</v>
      </c>
      <c r="E119" s="622"/>
      <c r="F119" s="623">
        <v>0</v>
      </c>
      <c r="G119" s="623"/>
    </row>
    <row r="120" spans="2:7" ht="15.75" hidden="1" thickBot="1" x14ac:dyDescent="0.3">
      <c r="B120" s="811">
        <v>32010502</v>
      </c>
      <c r="C120" s="378" t="s">
        <v>1514</v>
      </c>
      <c r="D120" s="752" t="str">
        <f t="shared" si="16"/>
        <v>32010502 - PRINTERS</v>
      </c>
      <c r="E120" s="622"/>
      <c r="F120" s="623">
        <v>0</v>
      </c>
      <c r="G120" s="623"/>
    </row>
    <row r="121" spans="2:7" ht="15.75" hidden="1" thickBot="1" x14ac:dyDescent="0.3">
      <c r="B121" s="811">
        <v>32010503</v>
      </c>
      <c r="C121" s="378" t="s">
        <v>1515</v>
      </c>
      <c r="D121" s="752" t="str">
        <f t="shared" si="16"/>
        <v>32010503 - SCANNERS</v>
      </c>
      <c r="E121" s="622"/>
      <c r="F121" s="623">
        <v>0</v>
      </c>
      <c r="G121" s="623"/>
    </row>
    <row r="122" spans="2:7" ht="15.75" hidden="1" thickBot="1" x14ac:dyDescent="0.3">
      <c r="B122" s="811">
        <v>32010504</v>
      </c>
      <c r="C122" s="378" t="s">
        <v>1516</v>
      </c>
      <c r="D122" s="752" t="str">
        <f t="shared" si="16"/>
        <v>32010504 - FAX MACHINE</v>
      </c>
      <c r="E122" s="622"/>
      <c r="F122" s="623">
        <v>0</v>
      </c>
      <c r="G122" s="623"/>
    </row>
    <row r="123" spans="2:7" ht="15.75" hidden="1" thickBot="1" x14ac:dyDescent="0.3">
      <c r="B123" s="811">
        <v>32010505</v>
      </c>
      <c r="C123" s="378" t="s">
        <v>1517</v>
      </c>
      <c r="D123" s="752" t="str">
        <f t="shared" si="16"/>
        <v>32010505 - PHOTOCOPIERS</v>
      </c>
      <c r="E123" s="622"/>
      <c r="F123" s="623">
        <v>0</v>
      </c>
      <c r="G123" s="623"/>
    </row>
    <row r="124" spans="2:7" ht="15.75" hidden="1" thickBot="1" x14ac:dyDescent="0.3">
      <c r="B124" s="811">
        <v>32010506</v>
      </c>
      <c r="C124" s="378" t="s">
        <v>1518</v>
      </c>
      <c r="D124" s="752" t="str">
        <f t="shared" si="16"/>
        <v>32010506 - TYPE-WRITERS</v>
      </c>
      <c r="E124" s="622"/>
      <c r="F124" s="623">
        <v>0</v>
      </c>
      <c r="G124" s="623"/>
    </row>
    <row r="125" spans="2:7" ht="15.75" hidden="1" thickBot="1" x14ac:dyDescent="0.3">
      <c r="B125" s="811">
        <v>32010507</v>
      </c>
      <c r="C125" s="378" t="s">
        <v>1519</v>
      </c>
      <c r="D125" s="752" t="str">
        <f t="shared" si="16"/>
        <v>32010507 - SHREDDING MACHINES</v>
      </c>
      <c r="E125" s="622"/>
      <c r="F125" s="623">
        <v>0</v>
      </c>
      <c r="G125" s="623"/>
    </row>
    <row r="126" spans="2:7" ht="15.75" hidden="1" thickBot="1" x14ac:dyDescent="0.3">
      <c r="B126" s="811">
        <v>32010508</v>
      </c>
      <c r="C126" s="378" t="s">
        <v>1520</v>
      </c>
      <c r="D126" s="752" t="str">
        <f t="shared" si="16"/>
        <v>32010508 - PROJECTORS</v>
      </c>
      <c r="E126" s="622"/>
      <c r="F126" s="623">
        <v>0</v>
      </c>
      <c r="G126" s="623"/>
    </row>
    <row r="127" spans="2:7" ht="15.75" hidden="1" thickBot="1" x14ac:dyDescent="0.3">
      <c r="B127" s="811">
        <v>32010509</v>
      </c>
      <c r="C127" s="378" t="s">
        <v>1521</v>
      </c>
      <c r="D127" s="752" t="str">
        <f t="shared" si="16"/>
        <v>32010509 - BINDING EQUIPMENT</v>
      </c>
      <c r="E127" s="622"/>
      <c r="F127" s="623">
        <v>0</v>
      </c>
      <c r="G127" s="623"/>
    </row>
    <row r="128" spans="2:7" ht="15.75" hidden="1" thickBot="1" x14ac:dyDescent="0.3">
      <c r="B128" s="815"/>
      <c r="C128" s="385" t="s">
        <v>1522</v>
      </c>
      <c r="D128" s="753">
        <f t="shared" ref="D128" si="17">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8">B130&amp;" - "&amp;C130</f>
        <v>32010601 - CHAIRS</v>
      </c>
      <c r="E130" s="622"/>
      <c r="F130" s="623">
        <v>0</v>
      </c>
      <c r="G130" s="623"/>
    </row>
    <row r="131" spans="2:7" ht="15.75" hidden="1" thickBot="1" x14ac:dyDescent="0.3">
      <c r="B131" s="811">
        <v>32010602</v>
      </c>
      <c r="C131" s="378" t="s">
        <v>1524</v>
      </c>
      <c r="D131" s="752" t="str">
        <f t="shared" si="18"/>
        <v>32010602 - TABLES</v>
      </c>
      <c r="E131" s="622"/>
      <c r="F131" s="623">
        <v>0</v>
      </c>
      <c r="G131" s="623"/>
    </row>
    <row r="132" spans="2:7" ht="15.75" hidden="1" thickBot="1" x14ac:dyDescent="0.3">
      <c r="B132" s="811">
        <v>32010603</v>
      </c>
      <c r="C132" s="378" t="s">
        <v>1525</v>
      </c>
      <c r="D132" s="752" t="str">
        <f t="shared" si="18"/>
        <v>32010603 - SAFES/FILE CABINETS/ CUPBOARDS</v>
      </c>
      <c r="E132" s="622"/>
      <c r="F132" s="623">
        <v>0</v>
      </c>
      <c r="G132" s="623"/>
    </row>
    <row r="133" spans="2:7" ht="15.75" hidden="1" thickBot="1" x14ac:dyDescent="0.3">
      <c r="B133" s="811">
        <v>32010604</v>
      </c>
      <c r="C133" s="378" t="s">
        <v>1526</v>
      </c>
      <c r="D133" s="752" t="str">
        <f t="shared" si="18"/>
        <v>32010604 - TELEVISION SETS</v>
      </c>
      <c r="E133" s="622"/>
      <c r="F133" s="623">
        <v>0</v>
      </c>
      <c r="G133" s="623"/>
    </row>
    <row r="134" spans="2:7" ht="15.75" hidden="1" thickBot="1" x14ac:dyDescent="0.3">
      <c r="B134" s="811">
        <v>32010605</v>
      </c>
      <c r="C134" s="378" t="s">
        <v>1527</v>
      </c>
      <c r="D134" s="752" t="str">
        <f t="shared" si="18"/>
        <v>32010605 - RADIO SETS</v>
      </c>
      <c r="E134" s="622"/>
      <c r="F134" s="623">
        <v>0</v>
      </c>
      <c r="G134" s="623"/>
    </row>
    <row r="135" spans="2:7" ht="15.75" hidden="1" thickBot="1" x14ac:dyDescent="0.3">
      <c r="B135" s="811">
        <v>32010606</v>
      </c>
      <c r="C135" s="378" t="s">
        <v>1528</v>
      </c>
      <c r="D135" s="752" t="str">
        <f t="shared" si="18"/>
        <v>32010606 - AIR -CONDITIONER</v>
      </c>
      <c r="E135" s="622"/>
      <c r="F135" s="623">
        <v>0</v>
      </c>
      <c r="G135" s="623"/>
    </row>
    <row r="136" spans="2:7" ht="15.75" hidden="1" thickBot="1" x14ac:dyDescent="0.3">
      <c r="B136" s="811">
        <v>32010607</v>
      </c>
      <c r="C136" s="378" t="s">
        <v>1529</v>
      </c>
      <c r="D136" s="752" t="str">
        <f t="shared" si="18"/>
        <v>32010607 - STOOLS</v>
      </c>
      <c r="E136" s="622"/>
      <c r="F136" s="623">
        <v>0</v>
      </c>
      <c r="G136" s="623"/>
    </row>
    <row r="137" spans="2:7" ht="15.75" hidden="1" thickBot="1" x14ac:dyDescent="0.3">
      <c r="B137" s="811">
        <v>32010608</v>
      </c>
      <c r="C137" s="378" t="s">
        <v>1530</v>
      </c>
      <c r="D137" s="752" t="str">
        <f t="shared" si="18"/>
        <v>32010608 - SHELVES</v>
      </c>
      <c r="E137" s="622"/>
      <c r="F137" s="623">
        <v>0</v>
      </c>
      <c r="G137" s="623"/>
    </row>
    <row r="138" spans="2:7" ht="15.75" hidden="1" thickBot="1" x14ac:dyDescent="0.3">
      <c r="B138" s="811">
        <v>32010609</v>
      </c>
      <c r="C138" s="378" t="s">
        <v>1531</v>
      </c>
      <c r="D138" s="752" t="str">
        <f t="shared" si="18"/>
        <v>32010609 - CEILING FANS</v>
      </c>
      <c r="E138" s="622"/>
      <c r="F138" s="623">
        <v>0</v>
      </c>
      <c r="G138" s="623"/>
    </row>
    <row r="139" spans="2:7" ht="15.75" hidden="1" thickBot="1" x14ac:dyDescent="0.3">
      <c r="B139" s="811">
        <v>32010610</v>
      </c>
      <c r="C139" s="378" t="s">
        <v>1532</v>
      </c>
      <c r="D139" s="752" t="str">
        <f t="shared" si="18"/>
        <v>32010610 - REFRIDGERATOR</v>
      </c>
      <c r="E139" s="622"/>
      <c r="F139" s="623">
        <v>0</v>
      </c>
      <c r="G139" s="623"/>
    </row>
    <row r="140" spans="2:7" ht="15.75" hidden="1" thickBot="1" x14ac:dyDescent="0.3">
      <c r="B140" s="815"/>
      <c r="C140" s="385" t="s">
        <v>1533</v>
      </c>
      <c r="D140" s="753">
        <f t="shared" ref="D140" si="19">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0">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1">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2">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3">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4">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5">B163&amp;" - "&amp;C163</f>
        <v>32030101 - GOODWILL (ACQUIRED)</v>
      </c>
      <c r="E163" s="622"/>
      <c r="F163" s="623">
        <v>0</v>
      </c>
      <c r="G163" s="623"/>
    </row>
    <row r="164" spans="2:7" ht="15.75" hidden="1" thickBot="1" x14ac:dyDescent="0.3">
      <c r="B164" s="811">
        <v>32030102</v>
      </c>
      <c r="C164" s="378" t="s">
        <v>1548</v>
      </c>
      <c r="D164" s="752" t="str">
        <f t="shared" si="25"/>
        <v>32030102 - PATENT RIGHT</v>
      </c>
      <c r="E164" s="622"/>
      <c r="F164" s="623">
        <v>0</v>
      </c>
      <c r="G164" s="623"/>
    </row>
    <row r="165" spans="2:7" ht="15.75" hidden="1" thickBot="1" x14ac:dyDescent="0.3">
      <c r="B165" s="811">
        <v>32030103</v>
      </c>
      <c r="C165" s="378" t="s">
        <v>1549</v>
      </c>
      <c r="D165" s="752" t="str">
        <f t="shared" si="25"/>
        <v>32030103 - COPYRIGHT</v>
      </c>
      <c r="E165" s="622"/>
      <c r="F165" s="623">
        <v>0</v>
      </c>
      <c r="G165" s="623"/>
    </row>
    <row r="166" spans="2:7" ht="15.75" hidden="1" thickBot="1" x14ac:dyDescent="0.3">
      <c r="B166" s="811">
        <v>32030104</v>
      </c>
      <c r="C166" s="378" t="s">
        <v>1550</v>
      </c>
      <c r="D166" s="752" t="str">
        <f t="shared" si="25"/>
        <v>32030104 - TRADE MARK</v>
      </c>
      <c r="E166" s="622"/>
      <c r="F166" s="623">
        <v>0</v>
      </c>
      <c r="G166" s="623"/>
    </row>
    <row r="167" spans="2:7" ht="15.75" hidden="1" thickBot="1" x14ac:dyDescent="0.3">
      <c r="B167" s="811">
        <v>32030105</v>
      </c>
      <c r="C167" s="378" t="s">
        <v>1551</v>
      </c>
      <c r="D167" s="752" t="str">
        <f t="shared" si="25"/>
        <v>32030105 - FRANCHISE</v>
      </c>
      <c r="E167" s="622"/>
      <c r="F167" s="623">
        <v>0</v>
      </c>
      <c r="G167" s="623"/>
    </row>
    <row r="168" spans="2:7" ht="15.75" hidden="1" thickBot="1" x14ac:dyDescent="0.3">
      <c r="B168" s="811">
        <v>32030109</v>
      </c>
      <c r="C168" s="378" t="s">
        <v>1552</v>
      </c>
      <c r="D168" s="752" t="str">
        <f t="shared" si="25"/>
        <v>32030109 - RESEARCH &amp; DEVELOPMENT</v>
      </c>
      <c r="E168" s="622"/>
      <c r="F168" s="623">
        <v>0</v>
      </c>
      <c r="G168" s="623"/>
    </row>
    <row r="169" spans="2:7" ht="15.75" hidden="1" thickBot="1" x14ac:dyDescent="0.3">
      <c r="B169" s="813">
        <v>32030110</v>
      </c>
      <c r="C169" s="383" t="s">
        <v>1553</v>
      </c>
      <c r="D169" s="752" t="str">
        <f t="shared" si="25"/>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6">E170+E161+E155+E152+E146+E143+E140+E128+E117+E107+E100+E83+E77+E72+E66+E62+E53+E50+E47+E44</f>
        <v>0</v>
      </c>
      <c r="F171" s="646">
        <f t="shared" si="26"/>
        <v>2600000</v>
      </c>
      <c r="G171" s="646">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5" width="21.85546875" hidden="1" customWidth="1"/>
    <col min="6" max="6" width="0" hidden="1" customWidth="1"/>
    <col min="7" max="8" width="19.42578125" customWidth="1"/>
    <col min="45" max="45" width="13" customWidth="1"/>
    <col min="46" max="46" width="16.140625" customWidth="1"/>
    <col min="47" max="47" width="96.5703125" bestFit="1" customWidth="1"/>
    <col min="48" max="49" width="17.28515625" bestFit="1" customWidth="1"/>
    <col min="50" max="50" width="20.28515625" bestFit="1" customWidth="1"/>
    <col min="51" max="51" width="23.85546875" bestFit="1" customWidth="1"/>
    <col min="52" max="52" width="26" bestFit="1" customWidth="1"/>
    <col min="53" max="53" width="18.7109375" bestFit="1" customWidth="1"/>
    <col min="54" max="54" width="10.7109375" bestFit="1" customWidth="1"/>
  </cols>
  <sheetData>
    <row r="1" spans="1:8" s="137" customFormat="1" ht="27" customHeight="1" x14ac:dyDescent="0.5">
      <c r="B1" s="1001" t="s">
        <v>0</v>
      </c>
      <c r="C1" s="1001"/>
      <c r="D1" s="1001"/>
      <c r="E1" s="1001"/>
      <c r="F1" s="1001"/>
      <c r="G1" s="1001"/>
      <c r="H1" s="1001"/>
    </row>
    <row r="2" spans="1:8" s="344" customFormat="1" ht="36" x14ac:dyDescent="0.55000000000000004">
      <c r="B2" s="1002" t="s">
        <v>927</v>
      </c>
      <c r="C2" s="1002"/>
      <c r="D2" s="1002"/>
      <c r="E2" s="1002"/>
      <c r="F2" s="1002"/>
      <c r="G2" s="1002"/>
      <c r="H2" s="1002"/>
    </row>
    <row r="3" spans="1:8" s="137" customFormat="1" x14ac:dyDescent="0.25">
      <c r="B3" s="989"/>
      <c r="C3" s="989"/>
      <c r="D3" s="989"/>
      <c r="E3" s="989"/>
      <c r="F3" s="989"/>
      <c r="G3" s="989"/>
      <c r="H3" s="989"/>
    </row>
    <row r="4" spans="1:8" ht="24" thickBot="1" x14ac:dyDescent="0.4">
      <c r="A4" s="486"/>
      <c r="B4" s="1003" t="s">
        <v>737</v>
      </c>
      <c r="C4" s="1003"/>
      <c r="D4" s="1003"/>
      <c r="E4" s="1003"/>
      <c r="F4" s="1003"/>
      <c r="G4" s="1003"/>
      <c r="H4" s="1003"/>
    </row>
    <row r="5" spans="1:8" ht="38.25" x14ac:dyDescent="0.25">
      <c r="A5" s="486"/>
      <c r="B5" s="991" t="s">
        <v>2</v>
      </c>
      <c r="C5" s="991" t="s">
        <v>3</v>
      </c>
      <c r="D5" s="422"/>
      <c r="E5" s="423" t="s">
        <v>909</v>
      </c>
      <c r="F5" s="424" t="s">
        <v>909</v>
      </c>
      <c r="G5" s="425" t="s">
        <v>530</v>
      </c>
      <c r="H5" s="426" t="s">
        <v>1703</v>
      </c>
    </row>
    <row r="6" spans="1:8" ht="15.75" customHeight="1" thickBot="1" x14ac:dyDescent="0.3">
      <c r="A6" s="486"/>
      <c r="B6" s="992"/>
      <c r="C6" s="992"/>
      <c r="D6" s="427"/>
      <c r="E6" s="428" t="s">
        <v>5</v>
      </c>
      <c r="F6" s="429" t="s">
        <v>5</v>
      </c>
      <c r="G6" s="430" t="s">
        <v>5</v>
      </c>
      <c r="H6" s="431" t="s">
        <v>5</v>
      </c>
    </row>
    <row r="7" spans="1:8" s="493" customFormat="1" ht="18.75" x14ac:dyDescent="0.3">
      <c r="B7" s="432">
        <v>10000000</v>
      </c>
      <c r="C7" s="433" t="s">
        <v>398</v>
      </c>
      <c r="D7" s="434"/>
      <c r="E7" s="435"/>
      <c r="F7" s="436"/>
      <c r="G7" s="437"/>
      <c r="H7" s="438"/>
    </row>
    <row r="8" spans="1:8" s="493" customFormat="1" ht="15" hidden="1" customHeight="1" x14ac:dyDescent="0.25">
      <c r="B8" s="373">
        <v>11000000</v>
      </c>
      <c r="C8" s="374" t="s">
        <v>531</v>
      </c>
      <c r="D8" s="374"/>
      <c r="E8" s="439"/>
      <c r="F8" s="440"/>
      <c r="G8" s="441"/>
      <c r="H8" s="442"/>
    </row>
    <row r="9" spans="1:8" s="493" customFormat="1" hidden="1" x14ac:dyDescent="0.25">
      <c r="B9" s="373">
        <v>11010000</v>
      </c>
      <c r="C9" s="374" t="s">
        <v>531</v>
      </c>
      <c r="D9" s="374"/>
      <c r="E9" s="439"/>
      <c r="F9" s="440"/>
      <c r="G9" s="441"/>
      <c r="H9" s="442"/>
    </row>
    <row r="10" spans="1:8" ht="15" hidden="1" customHeight="1" x14ac:dyDescent="0.25">
      <c r="A10" s="502"/>
      <c r="B10" s="373">
        <v>11010100</v>
      </c>
      <c r="C10" s="374" t="s">
        <v>6</v>
      </c>
      <c r="D10" s="374"/>
      <c r="E10" s="439"/>
      <c r="F10" s="440"/>
      <c r="G10" s="441"/>
      <c r="H10" s="442"/>
    </row>
    <row r="11" spans="1:8" hidden="1" x14ac:dyDescent="0.25">
      <c r="A11" s="502"/>
      <c r="B11" s="377">
        <v>11010101</v>
      </c>
      <c r="C11" s="378" t="s">
        <v>532</v>
      </c>
      <c r="D11" s="378" t="s">
        <v>739</v>
      </c>
      <c r="E11" s="573"/>
      <c r="F11" s="574"/>
      <c r="G11" s="445"/>
      <c r="H11" s="446"/>
    </row>
    <row r="12" spans="1:8" ht="15" hidden="1" customHeight="1" x14ac:dyDescent="0.25">
      <c r="A12" s="502"/>
      <c r="B12" s="373">
        <v>11010200</v>
      </c>
      <c r="C12" s="374" t="s">
        <v>31</v>
      </c>
      <c r="D12" s="374"/>
      <c r="E12" s="439"/>
      <c r="F12" s="440"/>
      <c r="G12" s="441"/>
      <c r="H12" s="442"/>
    </row>
    <row r="13" spans="1:8" hidden="1" x14ac:dyDescent="0.25">
      <c r="A13" s="502"/>
      <c r="B13" s="377">
        <v>11010201</v>
      </c>
      <c r="C13" s="378" t="s">
        <v>526</v>
      </c>
      <c r="D13" s="378" t="s">
        <v>740</v>
      </c>
      <c r="E13" s="573"/>
      <c r="F13" s="574"/>
      <c r="G13" s="445"/>
      <c r="H13" s="446"/>
    </row>
    <row r="14" spans="1:8" s="493" customFormat="1" ht="15" hidden="1" customHeight="1" x14ac:dyDescent="0.25">
      <c r="A14" s="509"/>
      <c r="B14" s="373">
        <v>11010300</v>
      </c>
      <c r="C14" s="374" t="s">
        <v>32</v>
      </c>
      <c r="D14" s="374"/>
      <c r="E14" s="439"/>
      <c r="F14" s="440"/>
      <c r="G14" s="441"/>
      <c r="H14" s="442"/>
    </row>
    <row r="15" spans="1:8" s="493" customFormat="1" hidden="1" x14ac:dyDescent="0.2">
      <c r="A15" s="509"/>
      <c r="B15" s="377">
        <v>11010301</v>
      </c>
      <c r="C15" s="378" t="s">
        <v>527</v>
      </c>
      <c r="D15" s="378" t="s">
        <v>741</v>
      </c>
      <c r="E15" s="573"/>
      <c r="F15" s="574"/>
      <c r="G15" s="445"/>
      <c r="H15" s="446"/>
    </row>
    <row r="16" spans="1:8" ht="15" hidden="1" customHeight="1" x14ac:dyDescent="0.25">
      <c r="A16" s="502"/>
      <c r="B16" s="373">
        <v>11010400</v>
      </c>
      <c r="C16" s="374" t="s">
        <v>7</v>
      </c>
      <c r="D16" s="374"/>
      <c r="E16" s="439"/>
      <c r="F16" s="440"/>
      <c r="G16" s="441"/>
      <c r="H16" s="442"/>
    </row>
    <row r="17" spans="1:8" hidden="1" x14ac:dyDescent="0.25">
      <c r="A17" s="502"/>
      <c r="B17" s="382">
        <v>11010401</v>
      </c>
      <c r="C17" s="383" t="s">
        <v>7</v>
      </c>
      <c r="D17" s="383" t="s">
        <v>742</v>
      </c>
      <c r="E17" s="575"/>
      <c r="F17" s="576"/>
      <c r="G17" s="449"/>
      <c r="H17" s="450"/>
    </row>
    <row r="18" spans="1:8" ht="15.75" hidden="1" customHeight="1" thickBot="1" x14ac:dyDescent="0.3">
      <c r="A18" s="502"/>
      <c r="B18" s="384"/>
      <c r="C18" s="385" t="s">
        <v>533</v>
      </c>
      <c r="D18" s="385"/>
      <c r="E18" s="451"/>
      <c r="F18" s="452"/>
      <c r="G18" s="453">
        <v>0</v>
      </c>
      <c r="H18" s="454">
        <v>0</v>
      </c>
    </row>
    <row r="19" spans="1:8" x14ac:dyDescent="0.25">
      <c r="A19" s="502"/>
      <c r="B19" s="368">
        <v>12000000</v>
      </c>
      <c r="C19" s="369" t="s">
        <v>33</v>
      </c>
      <c r="D19" s="369"/>
      <c r="E19" s="455"/>
      <c r="F19" s="456"/>
      <c r="G19" s="457"/>
      <c r="H19" s="458"/>
    </row>
    <row r="20" spans="1:8" ht="15" hidden="1" customHeight="1" x14ac:dyDescent="0.25">
      <c r="A20" s="502"/>
      <c r="B20" s="373">
        <v>12010000</v>
      </c>
      <c r="C20" s="374" t="s">
        <v>534</v>
      </c>
      <c r="D20" s="374"/>
      <c r="E20" s="439"/>
      <c r="F20" s="440"/>
      <c r="G20" s="441"/>
      <c r="H20" s="442"/>
    </row>
    <row r="21" spans="1:8" hidden="1" x14ac:dyDescent="0.25">
      <c r="A21" s="502"/>
      <c r="B21" s="373">
        <v>12010100</v>
      </c>
      <c r="C21" s="374" t="s">
        <v>8</v>
      </c>
      <c r="D21" s="374"/>
      <c r="E21" s="439"/>
      <c r="F21" s="440"/>
      <c r="G21" s="441"/>
      <c r="H21" s="442"/>
    </row>
    <row r="22" spans="1:8" ht="14.25" hidden="1" customHeight="1" x14ac:dyDescent="0.25">
      <c r="A22" s="502"/>
      <c r="B22" s="377">
        <v>12010101</v>
      </c>
      <c r="C22" s="378" t="s">
        <v>535</v>
      </c>
      <c r="D22" s="378" t="s">
        <v>743</v>
      </c>
      <c r="E22" s="573"/>
      <c r="F22" s="574"/>
      <c r="G22" s="445"/>
      <c r="H22" s="446"/>
    </row>
    <row r="23" spans="1:8" hidden="1" x14ac:dyDescent="0.25">
      <c r="A23" s="502"/>
      <c r="B23" s="377">
        <v>12010104</v>
      </c>
      <c r="C23" s="378" t="s">
        <v>536</v>
      </c>
      <c r="D23" s="378" t="s">
        <v>744</v>
      </c>
      <c r="E23" s="573"/>
      <c r="F23" s="574"/>
      <c r="G23" s="445"/>
      <c r="H23" s="446"/>
    </row>
    <row r="24" spans="1:8" ht="14.25" hidden="1" customHeight="1" x14ac:dyDescent="0.25">
      <c r="A24" s="502"/>
      <c r="B24" s="377">
        <v>12010105</v>
      </c>
      <c r="C24" s="378" t="s">
        <v>537</v>
      </c>
      <c r="D24" s="378" t="s">
        <v>745</v>
      </c>
      <c r="E24" s="573"/>
      <c r="F24" s="574"/>
      <c r="G24" s="445"/>
      <c r="H24" s="446"/>
    </row>
    <row r="25" spans="1:8" hidden="1" x14ac:dyDescent="0.25">
      <c r="A25" s="502"/>
      <c r="B25" s="377">
        <v>12010106</v>
      </c>
      <c r="C25" s="378" t="s">
        <v>538</v>
      </c>
      <c r="D25" s="378" t="s">
        <v>746</v>
      </c>
      <c r="E25" s="573"/>
      <c r="F25" s="574"/>
      <c r="G25" s="445"/>
      <c r="H25" s="446"/>
    </row>
    <row r="26" spans="1:8" s="493" customFormat="1" ht="15" hidden="1" customHeight="1" x14ac:dyDescent="0.2">
      <c r="A26" s="509"/>
      <c r="B26" s="377">
        <v>12010107</v>
      </c>
      <c r="C26" s="378" t="s">
        <v>539</v>
      </c>
      <c r="D26" s="378" t="s">
        <v>747</v>
      </c>
      <c r="E26" s="573"/>
      <c r="F26" s="574"/>
      <c r="G26" s="445"/>
      <c r="H26" s="446"/>
    </row>
    <row r="27" spans="1:8" s="493" customFormat="1" hidden="1" x14ac:dyDescent="0.2">
      <c r="A27" s="509"/>
      <c r="B27" s="377">
        <v>12010108</v>
      </c>
      <c r="C27" s="378" t="s">
        <v>540</v>
      </c>
      <c r="D27" s="378" t="s">
        <v>748</v>
      </c>
      <c r="E27" s="573"/>
      <c r="F27" s="574"/>
      <c r="G27" s="445"/>
      <c r="H27" s="446"/>
    </row>
    <row r="28" spans="1:8" ht="14.25" hidden="1" customHeight="1" x14ac:dyDescent="0.25">
      <c r="A28" s="502"/>
      <c r="B28" s="377">
        <v>12010109</v>
      </c>
      <c r="C28" s="378" t="s">
        <v>541</v>
      </c>
      <c r="D28" s="378" t="s">
        <v>749</v>
      </c>
      <c r="E28" s="573"/>
      <c r="F28" s="574"/>
      <c r="G28" s="445"/>
      <c r="H28" s="446"/>
    </row>
    <row r="29" spans="1:8" ht="15.75" hidden="1" thickBot="1" x14ac:dyDescent="0.3">
      <c r="A29" s="502"/>
      <c r="B29" s="384"/>
      <c r="C29" s="385" t="s">
        <v>542</v>
      </c>
      <c r="D29" s="385"/>
      <c r="E29" s="451"/>
      <c r="F29" s="452"/>
      <c r="G29" s="453">
        <v>0</v>
      </c>
      <c r="H29" s="454">
        <v>0</v>
      </c>
    </row>
    <row r="30" spans="1:8" ht="15" hidden="1" customHeight="1" x14ac:dyDescent="0.25">
      <c r="A30" s="502"/>
      <c r="B30" s="388">
        <v>12010200</v>
      </c>
      <c r="C30" s="389" t="s">
        <v>9</v>
      </c>
      <c r="D30" s="389"/>
      <c r="E30" s="459"/>
      <c r="F30" s="460"/>
      <c r="G30" s="461"/>
      <c r="H30" s="462"/>
    </row>
    <row r="31" spans="1:8" hidden="1" x14ac:dyDescent="0.25">
      <c r="A31" s="502"/>
      <c r="B31" s="377">
        <v>12010201</v>
      </c>
      <c r="C31" s="378" t="s">
        <v>9</v>
      </c>
      <c r="D31" s="378" t="s">
        <v>750</v>
      </c>
      <c r="E31" s="573"/>
      <c r="F31" s="574"/>
      <c r="G31" s="445"/>
      <c r="H31" s="446"/>
    </row>
    <row r="32" spans="1:8" ht="15.75" hidden="1" customHeight="1" thickBot="1" x14ac:dyDescent="0.3">
      <c r="A32" s="502"/>
      <c r="B32" s="384"/>
      <c r="C32" s="385" t="s">
        <v>543</v>
      </c>
      <c r="D32" s="385"/>
      <c r="E32" s="451"/>
      <c r="F32" s="452"/>
      <c r="G32" s="453">
        <v>0</v>
      </c>
      <c r="H32" s="454">
        <v>0</v>
      </c>
    </row>
    <row r="33" spans="1:8" x14ac:dyDescent="0.25">
      <c r="A33" s="502"/>
      <c r="B33" s="368">
        <v>12020000</v>
      </c>
      <c r="C33" s="369" t="s">
        <v>544</v>
      </c>
      <c r="D33" s="369"/>
      <c r="E33" s="455"/>
      <c r="F33" s="456"/>
      <c r="G33" s="457"/>
      <c r="H33" s="458"/>
    </row>
    <row r="34" spans="1:8" ht="15" hidden="1" customHeight="1" x14ac:dyDescent="0.25">
      <c r="A34" s="502"/>
      <c r="B34" s="373">
        <v>12020100</v>
      </c>
      <c r="C34" s="374" t="s">
        <v>10</v>
      </c>
      <c r="D34" s="374"/>
      <c r="E34" s="439"/>
      <c r="F34" s="440"/>
      <c r="G34" s="441"/>
      <c r="H34" s="442"/>
    </row>
    <row r="35" spans="1:8" hidden="1" x14ac:dyDescent="0.25">
      <c r="A35" s="502"/>
      <c r="B35" s="377">
        <v>12020105</v>
      </c>
      <c r="C35" s="378" t="s">
        <v>545</v>
      </c>
      <c r="D35" s="378" t="s">
        <v>751</v>
      </c>
      <c r="E35" s="573"/>
      <c r="F35" s="574"/>
      <c r="G35" s="445"/>
      <c r="H35" s="446">
        <v>0</v>
      </c>
    </row>
    <row r="36" spans="1:8" ht="14.25" hidden="1" customHeight="1" x14ac:dyDescent="0.25">
      <c r="A36" s="502"/>
      <c r="B36" s="377">
        <v>12020107</v>
      </c>
      <c r="C36" s="378" t="s">
        <v>546</v>
      </c>
      <c r="D36" s="378" t="s">
        <v>752</v>
      </c>
      <c r="E36" s="573"/>
      <c r="F36" s="574"/>
      <c r="G36" s="445"/>
      <c r="H36" s="446">
        <v>0</v>
      </c>
    </row>
    <row r="37" spans="1:8" hidden="1" x14ac:dyDescent="0.25">
      <c r="A37" s="502"/>
      <c r="B37" s="377">
        <v>12020109</v>
      </c>
      <c r="C37" s="378" t="s">
        <v>547</v>
      </c>
      <c r="D37" s="378" t="s">
        <v>753</v>
      </c>
      <c r="E37" s="573"/>
      <c r="F37" s="574"/>
      <c r="G37" s="445"/>
      <c r="H37" s="446">
        <v>0</v>
      </c>
    </row>
    <row r="38" spans="1:8" ht="14.25" hidden="1" customHeight="1" x14ac:dyDescent="0.25">
      <c r="A38" s="502"/>
      <c r="B38" s="377">
        <v>12020110</v>
      </c>
      <c r="C38" s="378" t="s">
        <v>548</v>
      </c>
      <c r="D38" s="378" t="s">
        <v>754</v>
      </c>
      <c r="E38" s="573"/>
      <c r="F38" s="574"/>
      <c r="G38" s="445"/>
      <c r="H38" s="446">
        <v>0</v>
      </c>
    </row>
    <row r="39" spans="1:8" hidden="1" x14ac:dyDescent="0.25">
      <c r="A39" s="502"/>
      <c r="B39" s="377">
        <v>12020111</v>
      </c>
      <c r="C39" s="378" t="s">
        <v>549</v>
      </c>
      <c r="D39" s="378" t="s">
        <v>755</v>
      </c>
      <c r="E39" s="573"/>
      <c r="F39" s="574"/>
      <c r="G39" s="445"/>
      <c r="H39" s="446">
        <v>0</v>
      </c>
    </row>
    <row r="40" spans="1:8" ht="14.25" hidden="1" customHeight="1" x14ac:dyDescent="0.25">
      <c r="A40" s="502"/>
      <c r="B40" s="377">
        <v>12020113</v>
      </c>
      <c r="C40" s="378" t="s">
        <v>550</v>
      </c>
      <c r="D40" s="378" t="s">
        <v>756</v>
      </c>
      <c r="E40" s="573"/>
      <c r="F40" s="574"/>
      <c r="G40" s="445"/>
      <c r="H40" s="446">
        <v>0</v>
      </c>
    </row>
    <row r="41" spans="1:8" s="493" customFormat="1" hidden="1" x14ac:dyDescent="0.2">
      <c r="A41" s="509"/>
      <c r="B41" s="377">
        <v>12020114</v>
      </c>
      <c r="C41" s="378" t="s">
        <v>551</v>
      </c>
      <c r="D41" s="378" t="s">
        <v>757</v>
      </c>
      <c r="E41" s="573"/>
      <c r="F41" s="574"/>
      <c r="G41" s="445"/>
      <c r="H41" s="446">
        <v>0</v>
      </c>
    </row>
    <row r="42" spans="1:8" s="493" customFormat="1" ht="15" hidden="1" customHeight="1" x14ac:dyDescent="0.2">
      <c r="A42" s="509"/>
      <c r="B42" s="377">
        <v>12020115</v>
      </c>
      <c r="C42" s="378" t="s">
        <v>552</v>
      </c>
      <c r="D42" s="378" t="s">
        <v>758</v>
      </c>
      <c r="E42" s="573"/>
      <c r="F42" s="574"/>
      <c r="G42" s="445"/>
      <c r="H42" s="446">
        <v>0</v>
      </c>
    </row>
    <row r="43" spans="1:8" hidden="1" x14ac:dyDescent="0.25">
      <c r="A43" s="502"/>
      <c r="B43" s="377">
        <v>12020116</v>
      </c>
      <c r="C43" s="378" t="s">
        <v>553</v>
      </c>
      <c r="D43" s="378" t="s">
        <v>759</v>
      </c>
      <c r="E43" s="573"/>
      <c r="F43" s="574"/>
      <c r="G43" s="445"/>
      <c r="H43" s="446">
        <v>0</v>
      </c>
    </row>
    <row r="44" spans="1:8" ht="14.25" hidden="1" customHeight="1" x14ac:dyDescent="0.25">
      <c r="A44" s="502"/>
      <c r="B44" s="377">
        <v>12020117</v>
      </c>
      <c r="C44" s="378" t="s">
        <v>554</v>
      </c>
      <c r="D44" s="378" t="s">
        <v>760</v>
      </c>
      <c r="E44" s="573"/>
      <c r="F44" s="574"/>
      <c r="G44" s="445"/>
      <c r="H44" s="446">
        <v>0</v>
      </c>
    </row>
    <row r="45" spans="1:8" hidden="1" x14ac:dyDescent="0.25">
      <c r="A45" s="502"/>
      <c r="B45" s="377">
        <v>12020118</v>
      </c>
      <c r="C45" s="378" t="s">
        <v>555</v>
      </c>
      <c r="D45" s="378" t="s">
        <v>761</v>
      </c>
      <c r="E45" s="573"/>
      <c r="F45" s="574"/>
      <c r="G45" s="445"/>
      <c r="H45" s="446">
        <v>0</v>
      </c>
    </row>
    <row r="46" spans="1:8" ht="14.25" hidden="1" customHeight="1" x14ac:dyDescent="0.25">
      <c r="A46" s="502"/>
      <c r="B46" s="377">
        <v>12020119</v>
      </c>
      <c r="C46" s="378" t="s">
        <v>556</v>
      </c>
      <c r="D46" s="378" t="s">
        <v>762</v>
      </c>
      <c r="E46" s="573"/>
      <c r="F46" s="574"/>
      <c r="G46" s="445"/>
      <c r="H46" s="446">
        <v>0</v>
      </c>
    </row>
    <row r="47" spans="1:8" hidden="1" x14ac:dyDescent="0.25">
      <c r="A47" s="502"/>
      <c r="B47" s="377">
        <v>12020120</v>
      </c>
      <c r="C47" s="378" t="s">
        <v>557</v>
      </c>
      <c r="D47" s="378" t="s">
        <v>763</v>
      </c>
      <c r="E47" s="573"/>
      <c r="F47" s="574"/>
      <c r="G47" s="445"/>
      <c r="H47" s="446">
        <v>0</v>
      </c>
    </row>
    <row r="48" spans="1:8" ht="14.25" hidden="1" customHeight="1" x14ac:dyDescent="0.25">
      <c r="A48" s="502"/>
      <c r="B48" s="377">
        <v>12020121</v>
      </c>
      <c r="C48" s="378" t="s">
        <v>558</v>
      </c>
      <c r="D48" s="378" t="s">
        <v>764</v>
      </c>
      <c r="E48" s="573"/>
      <c r="F48" s="574"/>
      <c r="G48" s="445"/>
      <c r="H48" s="446">
        <v>0</v>
      </c>
    </row>
    <row r="49" spans="1:8" hidden="1" x14ac:dyDescent="0.25">
      <c r="A49" s="502"/>
      <c r="B49" s="377">
        <v>12020122</v>
      </c>
      <c r="C49" s="378" t="s">
        <v>559</v>
      </c>
      <c r="D49" s="378" t="s">
        <v>765</v>
      </c>
      <c r="E49" s="573"/>
      <c r="F49" s="574"/>
      <c r="G49" s="445"/>
      <c r="H49" s="446">
        <v>0</v>
      </c>
    </row>
    <row r="50" spans="1:8" ht="14.25" hidden="1" customHeight="1" x14ac:dyDescent="0.25">
      <c r="A50" s="502"/>
      <c r="B50" s="377">
        <v>12020126</v>
      </c>
      <c r="C50" s="378" t="s">
        <v>560</v>
      </c>
      <c r="D50" s="378" t="s">
        <v>766</v>
      </c>
      <c r="E50" s="573"/>
      <c r="F50" s="574"/>
      <c r="G50" s="445"/>
      <c r="H50" s="446">
        <v>0</v>
      </c>
    </row>
    <row r="51" spans="1:8" hidden="1" x14ac:dyDescent="0.25">
      <c r="A51" s="502"/>
      <c r="B51" s="377">
        <v>12020128</v>
      </c>
      <c r="C51" s="378" t="s">
        <v>561</v>
      </c>
      <c r="D51" s="378" t="s">
        <v>767</v>
      </c>
      <c r="E51" s="573"/>
      <c r="F51" s="574"/>
      <c r="G51" s="445"/>
      <c r="H51" s="446">
        <v>0</v>
      </c>
    </row>
    <row r="52" spans="1:8" ht="14.25" hidden="1" customHeight="1" x14ac:dyDescent="0.25">
      <c r="A52" s="502"/>
      <c r="B52" s="377">
        <v>12020129</v>
      </c>
      <c r="C52" s="378" t="s">
        <v>562</v>
      </c>
      <c r="D52" s="378" t="s">
        <v>768</v>
      </c>
      <c r="E52" s="573"/>
      <c r="F52" s="574"/>
      <c r="G52" s="445"/>
      <c r="H52" s="446">
        <v>0</v>
      </c>
    </row>
    <row r="53" spans="1:8" hidden="1" x14ac:dyDescent="0.25">
      <c r="A53" s="502"/>
      <c r="B53" s="377">
        <v>12020130</v>
      </c>
      <c r="C53" s="378" t="s">
        <v>563</v>
      </c>
      <c r="D53" s="378" t="s">
        <v>769</v>
      </c>
      <c r="E53" s="573"/>
      <c r="F53" s="574"/>
      <c r="G53" s="445"/>
      <c r="H53" s="446">
        <v>0</v>
      </c>
    </row>
    <row r="54" spans="1:8" ht="14.25" hidden="1" customHeight="1" x14ac:dyDescent="0.25">
      <c r="A54" s="502"/>
      <c r="B54" s="377">
        <v>12020132</v>
      </c>
      <c r="C54" s="378" t="s">
        <v>564</v>
      </c>
      <c r="D54" s="378" t="s">
        <v>770</v>
      </c>
      <c r="E54" s="573"/>
      <c r="F54" s="574"/>
      <c r="G54" s="445"/>
      <c r="H54" s="446">
        <v>0</v>
      </c>
    </row>
    <row r="55" spans="1:8" hidden="1" x14ac:dyDescent="0.25">
      <c r="A55" s="502"/>
      <c r="B55" s="377">
        <v>12020133</v>
      </c>
      <c r="C55" s="378" t="s">
        <v>565</v>
      </c>
      <c r="D55" s="378" t="s">
        <v>771</v>
      </c>
      <c r="E55" s="573"/>
      <c r="F55" s="574"/>
      <c r="G55" s="445"/>
      <c r="H55" s="446">
        <v>0</v>
      </c>
    </row>
    <row r="56" spans="1:8" s="493" customFormat="1" ht="15" hidden="1" customHeight="1" x14ac:dyDescent="0.2">
      <c r="A56" s="509"/>
      <c r="B56" s="377">
        <v>12020134</v>
      </c>
      <c r="C56" s="378" t="s">
        <v>566</v>
      </c>
      <c r="D56" s="378" t="s">
        <v>772</v>
      </c>
      <c r="E56" s="573"/>
      <c r="F56" s="574"/>
      <c r="G56" s="445"/>
      <c r="H56" s="446">
        <v>0</v>
      </c>
    </row>
    <row r="57" spans="1:8" s="493" customFormat="1" hidden="1" x14ac:dyDescent="0.2">
      <c r="A57" s="509"/>
      <c r="B57" s="377">
        <v>12020135</v>
      </c>
      <c r="C57" s="378" t="s">
        <v>567</v>
      </c>
      <c r="D57" s="378" t="s">
        <v>773</v>
      </c>
      <c r="E57" s="573"/>
      <c r="F57" s="574"/>
      <c r="G57" s="445"/>
      <c r="H57" s="446">
        <v>0</v>
      </c>
    </row>
    <row r="58" spans="1:8" ht="14.25" hidden="1" customHeight="1" x14ac:dyDescent="0.25">
      <c r="A58" s="531"/>
      <c r="B58" s="377">
        <v>12020136</v>
      </c>
      <c r="C58" s="378" t="s">
        <v>568</v>
      </c>
      <c r="D58" s="378" t="s">
        <v>774</v>
      </c>
      <c r="E58" s="573"/>
      <c r="F58" s="574"/>
      <c r="G58" s="445"/>
      <c r="H58" s="446">
        <v>0</v>
      </c>
    </row>
    <row r="59" spans="1:8" hidden="1" x14ac:dyDescent="0.25">
      <c r="A59" s="502"/>
      <c r="B59" s="377">
        <v>12020137</v>
      </c>
      <c r="C59" s="378" t="s">
        <v>569</v>
      </c>
      <c r="D59" s="378" t="s">
        <v>775</v>
      </c>
      <c r="E59" s="573"/>
      <c r="F59" s="574"/>
      <c r="G59" s="445"/>
      <c r="H59" s="446">
        <v>0</v>
      </c>
    </row>
    <row r="60" spans="1:8" s="493" customFormat="1" ht="15" hidden="1" customHeight="1" x14ac:dyDescent="0.2">
      <c r="A60" s="509"/>
      <c r="B60" s="377">
        <v>12020138</v>
      </c>
      <c r="C60" s="378" t="s">
        <v>570</v>
      </c>
      <c r="D60" s="378" t="s">
        <v>776</v>
      </c>
      <c r="E60" s="573"/>
      <c r="F60" s="574"/>
      <c r="G60" s="445"/>
      <c r="H60" s="446">
        <v>0</v>
      </c>
    </row>
    <row r="61" spans="1:8" s="493" customFormat="1" hidden="1" x14ac:dyDescent="0.2">
      <c r="A61" s="509"/>
      <c r="B61" s="377">
        <v>12020140</v>
      </c>
      <c r="C61" s="378" t="s">
        <v>571</v>
      </c>
      <c r="D61" s="378" t="s">
        <v>777</v>
      </c>
      <c r="E61" s="573"/>
      <c r="F61" s="574"/>
      <c r="G61" s="445"/>
      <c r="H61" s="446">
        <v>0</v>
      </c>
    </row>
    <row r="62" spans="1:8" ht="15.75" hidden="1" customHeight="1" thickBot="1" x14ac:dyDescent="0.3">
      <c r="A62" s="502"/>
      <c r="B62" s="384"/>
      <c r="C62" s="385" t="s">
        <v>572</v>
      </c>
      <c r="D62" s="385"/>
      <c r="E62" s="451"/>
      <c r="F62" s="452"/>
      <c r="G62" s="453">
        <f>SUM(G35:G61)</f>
        <v>0</v>
      </c>
      <c r="H62" s="453">
        <f>SUM(H35:H61)</f>
        <v>0</v>
      </c>
    </row>
    <row r="63" spans="1:8" x14ac:dyDescent="0.25">
      <c r="A63" s="502"/>
      <c r="B63" s="373">
        <v>12020400</v>
      </c>
      <c r="C63" s="374" t="s">
        <v>11</v>
      </c>
      <c r="D63" s="374"/>
      <c r="E63" s="439"/>
      <c r="F63" s="440"/>
      <c r="G63" s="441"/>
      <c r="H63" s="442"/>
    </row>
    <row r="64" spans="1:8" ht="14.25" hidden="1" customHeight="1" x14ac:dyDescent="0.25">
      <c r="A64" s="502"/>
      <c r="B64" s="377">
        <v>12020401</v>
      </c>
      <c r="C64" s="378" t="s">
        <v>573</v>
      </c>
      <c r="D64" s="378" t="s">
        <v>778</v>
      </c>
      <c r="E64" s="573"/>
      <c r="F64" s="574"/>
      <c r="G64" s="445"/>
      <c r="H64" s="446">
        <v>0</v>
      </c>
    </row>
    <row r="65" spans="1:8" hidden="1" x14ac:dyDescent="0.25">
      <c r="A65" s="502"/>
      <c r="B65" s="377">
        <v>12020404</v>
      </c>
      <c r="C65" s="378" t="s">
        <v>574</v>
      </c>
      <c r="D65" s="378" t="s">
        <v>779</v>
      </c>
      <c r="E65" s="573"/>
      <c r="F65" s="574"/>
      <c r="G65" s="445"/>
      <c r="H65" s="446">
        <v>0</v>
      </c>
    </row>
    <row r="66" spans="1:8" ht="14.25" hidden="1" customHeight="1" x14ac:dyDescent="0.25">
      <c r="A66" s="502"/>
      <c r="B66" s="377">
        <v>12020409</v>
      </c>
      <c r="C66" s="378" t="s">
        <v>575</v>
      </c>
      <c r="D66" s="378" t="s">
        <v>780</v>
      </c>
      <c r="E66" s="573"/>
      <c r="F66" s="574"/>
      <c r="G66" s="445"/>
      <c r="H66" s="446">
        <v>0</v>
      </c>
    </row>
    <row r="67" spans="1:8" hidden="1" x14ac:dyDescent="0.25">
      <c r="A67" s="502"/>
      <c r="B67" s="377">
        <v>12020410</v>
      </c>
      <c r="C67" s="378" t="s">
        <v>576</v>
      </c>
      <c r="D67" s="378" t="s">
        <v>781</v>
      </c>
      <c r="E67" s="573"/>
      <c r="F67" s="574"/>
      <c r="G67" s="445"/>
      <c r="H67" s="446">
        <v>0</v>
      </c>
    </row>
    <row r="68" spans="1:8" ht="14.25" hidden="1" customHeight="1" x14ac:dyDescent="0.25">
      <c r="A68" s="502"/>
      <c r="B68" s="377">
        <v>12020412</v>
      </c>
      <c r="C68" s="378" t="s">
        <v>577</v>
      </c>
      <c r="D68" s="378" t="s">
        <v>782</v>
      </c>
      <c r="E68" s="573"/>
      <c r="F68" s="574"/>
      <c r="G68" s="445"/>
      <c r="H68" s="446">
        <v>0</v>
      </c>
    </row>
    <row r="69" spans="1:8" s="493" customFormat="1" hidden="1" x14ac:dyDescent="0.2">
      <c r="A69" s="509"/>
      <c r="B69" s="377">
        <v>12020413</v>
      </c>
      <c r="C69" s="378" t="s">
        <v>578</v>
      </c>
      <c r="D69" s="378" t="s">
        <v>783</v>
      </c>
      <c r="E69" s="573"/>
      <c r="F69" s="574"/>
      <c r="G69" s="445"/>
      <c r="H69" s="446">
        <v>0</v>
      </c>
    </row>
    <row r="70" spans="1:8" s="493" customFormat="1" ht="15" hidden="1" customHeight="1" x14ac:dyDescent="0.2">
      <c r="A70" s="509"/>
      <c r="B70" s="377">
        <v>12020415</v>
      </c>
      <c r="C70" s="378" t="s">
        <v>579</v>
      </c>
      <c r="D70" s="378" t="s">
        <v>784</v>
      </c>
      <c r="E70" s="573"/>
      <c r="F70" s="574"/>
      <c r="G70" s="445"/>
      <c r="H70" s="446">
        <v>0</v>
      </c>
    </row>
    <row r="71" spans="1:8" s="493" customFormat="1" x14ac:dyDescent="0.2">
      <c r="A71" s="509"/>
      <c r="B71" s="377">
        <v>12020417</v>
      </c>
      <c r="C71" s="378" t="s">
        <v>580</v>
      </c>
      <c r="D71" s="378" t="s">
        <v>785</v>
      </c>
      <c r="E71" s="573">
        <v>10000</v>
      </c>
      <c r="F71" s="574">
        <v>10000</v>
      </c>
      <c r="G71" s="445">
        <v>0</v>
      </c>
      <c r="H71" s="446">
        <v>3000000</v>
      </c>
    </row>
    <row r="72" spans="1:8" ht="14.25" hidden="1" customHeight="1" x14ac:dyDescent="0.25">
      <c r="A72" s="502"/>
      <c r="B72" s="377">
        <v>12020418</v>
      </c>
      <c r="C72" s="378" t="s">
        <v>581</v>
      </c>
      <c r="D72" s="378" t="s">
        <v>786</v>
      </c>
      <c r="E72" s="573"/>
      <c r="F72" s="574"/>
      <c r="G72" s="445"/>
      <c r="H72" s="446">
        <v>0</v>
      </c>
    </row>
    <row r="73" spans="1:8" hidden="1" x14ac:dyDescent="0.25">
      <c r="A73" s="502"/>
      <c r="B73" s="377">
        <v>12020419</v>
      </c>
      <c r="C73" s="378" t="s">
        <v>582</v>
      </c>
      <c r="D73" s="378" t="s">
        <v>787</v>
      </c>
      <c r="E73" s="573"/>
      <c r="F73" s="574"/>
      <c r="G73" s="445"/>
      <c r="H73" s="446">
        <v>0</v>
      </c>
    </row>
    <row r="74" spans="1:8" ht="14.25" hidden="1" customHeight="1" x14ac:dyDescent="0.25">
      <c r="A74" s="502"/>
      <c r="B74" s="377">
        <v>12020420</v>
      </c>
      <c r="C74" s="378" t="s">
        <v>583</v>
      </c>
      <c r="D74" s="378" t="s">
        <v>788</v>
      </c>
      <c r="E74" s="573"/>
      <c r="F74" s="574"/>
      <c r="G74" s="445"/>
      <c r="H74" s="446">
        <v>0</v>
      </c>
    </row>
    <row r="75" spans="1:8" hidden="1" x14ac:dyDescent="0.25">
      <c r="A75" s="502"/>
      <c r="B75" s="377">
        <v>12020424</v>
      </c>
      <c r="C75" s="378" t="s">
        <v>584</v>
      </c>
      <c r="D75" s="378" t="s">
        <v>789</v>
      </c>
      <c r="E75" s="573"/>
      <c r="F75" s="574"/>
      <c r="G75" s="445"/>
      <c r="H75" s="446">
        <v>0</v>
      </c>
    </row>
    <row r="76" spans="1:8" ht="14.25" hidden="1" customHeight="1" x14ac:dyDescent="0.25">
      <c r="A76" s="502"/>
      <c r="B76" s="377">
        <v>12020425</v>
      </c>
      <c r="C76" s="378" t="s">
        <v>585</v>
      </c>
      <c r="D76" s="378" t="s">
        <v>790</v>
      </c>
      <c r="E76" s="573"/>
      <c r="F76" s="574"/>
      <c r="G76" s="445"/>
      <c r="H76" s="446">
        <v>0</v>
      </c>
    </row>
    <row r="77" spans="1:8" hidden="1" x14ac:dyDescent="0.25">
      <c r="A77" s="502"/>
      <c r="B77" s="377">
        <v>12020426</v>
      </c>
      <c r="C77" s="378" t="s">
        <v>586</v>
      </c>
      <c r="D77" s="378" t="s">
        <v>791</v>
      </c>
      <c r="E77" s="573"/>
      <c r="F77" s="574"/>
      <c r="G77" s="445"/>
      <c r="H77" s="446">
        <v>0</v>
      </c>
    </row>
    <row r="78" spans="1:8" ht="15.75" customHeight="1" x14ac:dyDescent="0.25">
      <c r="A78" s="502"/>
      <c r="B78" s="377">
        <v>12020427</v>
      </c>
      <c r="C78" s="378" t="s">
        <v>587</v>
      </c>
      <c r="D78" s="378" t="s">
        <v>792</v>
      </c>
      <c r="E78" s="573" t="s">
        <v>928</v>
      </c>
      <c r="F78" s="573" t="s">
        <v>928</v>
      </c>
      <c r="G78" s="445">
        <v>0</v>
      </c>
      <c r="H78" s="446">
        <v>1000000</v>
      </c>
    </row>
    <row r="79" spans="1:8" hidden="1" x14ac:dyDescent="0.25">
      <c r="A79" s="502"/>
      <c r="B79" s="377">
        <v>12020428</v>
      </c>
      <c r="C79" s="378" t="s">
        <v>588</v>
      </c>
      <c r="D79" s="378" t="s">
        <v>794</v>
      </c>
      <c r="E79" s="573"/>
      <c r="F79" s="574"/>
      <c r="G79" s="445"/>
      <c r="H79" s="446">
        <v>0</v>
      </c>
    </row>
    <row r="80" spans="1:8" s="493" customFormat="1" ht="15" hidden="1" customHeight="1" x14ac:dyDescent="0.2">
      <c r="A80" s="509"/>
      <c r="B80" s="377">
        <v>12020430</v>
      </c>
      <c r="C80" s="378" t="s">
        <v>589</v>
      </c>
      <c r="D80" s="378" t="s">
        <v>795</v>
      </c>
      <c r="E80" s="573"/>
      <c r="F80" s="574"/>
      <c r="G80" s="445"/>
      <c r="H80" s="446">
        <v>0</v>
      </c>
    </row>
    <row r="81" spans="1:8" s="493" customFormat="1" hidden="1" x14ac:dyDescent="0.2">
      <c r="A81" s="509"/>
      <c r="B81" s="377">
        <v>12020431</v>
      </c>
      <c r="C81" s="378" t="s">
        <v>590</v>
      </c>
      <c r="D81" s="378" t="s">
        <v>796</v>
      </c>
      <c r="E81" s="573"/>
      <c r="F81" s="574"/>
      <c r="G81" s="445"/>
      <c r="H81" s="446">
        <v>0</v>
      </c>
    </row>
    <row r="82" spans="1:8" ht="14.25" hidden="1" customHeight="1" x14ac:dyDescent="0.25">
      <c r="A82" s="502"/>
      <c r="B82" s="377">
        <v>12020436</v>
      </c>
      <c r="C82" s="378" t="s">
        <v>591</v>
      </c>
      <c r="D82" s="378" t="s">
        <v>797</v>
      </c>
      <c r="E82" s="573"/>
      <c r="F82" s="574"/>
      <c r="G82" s="445"/>
      <c r="H82" s="446">
        <v>0</v>
      </c>
    </row>
    <row r="83" spans="1:8" hidden="1" x14ac:dyDescent="0.25">
      <c r="A83" s="502"/>
      <c r="B83" s="377">
        <v>12020437</v>
      </c>
      <c r="C83" s="378" t="s">
        <v>592</v>
      </c>
      <c r="D83" s="378" t="s">
        <v>798</v>
      </c>
      <c r="E83" s="573"/>
      <c r="F83" s="574"/>
      <c r="G83" s="445"/>
      <c r="H83" s="446">
        <v>0</v>
      </c>
    </row>
    <row r="84" spans="1:8" ht="14.25" hidden="1" customHeight="1" x14ac:dyDescent="0.25">
      <c r="A84" s="502"/>
      <c r="B84" s="377">
        <v>12020438</v>
      </c>
      <c r="C84" s="378" t="s">
        <v>593</v>
      </c>
      <c r="D84" s="378" t="s">
        <v>799</v>
      </c>
      <c r="E84" s="573"/>
      <c r="F84" s="574"/>
      <c r="G84" s="445"/>
      <c r="H84" s="446">
        <v>0</v>
      </c>
    </row>
    <row r="85" spans="1:8" hidden="1" x14ac:dyDescent="0.25">
      <c r="A85" s="502"/>
      <c r="B85" s="377">
        <v>12020439</v>
      </c>
      <c r="C85" s="378" t="s">
        <v>594</v>
      </c>
      <c r="D85" s="378" t="s">
        <v>800</v>
      </c>
      <c r="E85" s="573"/>
      <c r="F85" s="574"/>
      <c r="G85" s="445"/>
      <c r="H85" s="446">
        <v>0</v>
      </c>
    </row>
    <row r="86" spans="1:8" ht="14.25" hidden="1" customHeight="1" x14ac:dyDescent="0.25">
      <c r="A86" s="502"/>
      <c r="B86" s="377">
        <v>12020440</v>
      </c>
      <c r="C86" s="378" t="s">
        <v>595</v>
      </c>
      <c r="D86" s="378" t="s">
        <v>801</v>
      </c>
      <c r="E86" s="573"/>
      <c r="F86" s="574"/>
      <c r="G86" s="445"/>
      <c r="H86" s="446">
        <v>0</v>
      </c>
    </row>
    <row r="87" spans="1:8" hidden="1" x14ac:dyDescent="0.25">
      <c r="A87" s="502"/>
      <c r="B87" s="377">
        <v>12020441</v>
      </c>
      <c r="C87" s="378" t="s">
        <v>596</v>
      </c>
      <c r="D87" s="378" t="s">
        <v>802</v>
      </c>
      <c r="E87" s="573"/>
      <c r="F87" s="574"/>
      <c r="G87" s="445"/>
      <c r="H87" s="446">
        <v>0</v>
      </c>
    </row>
    <row r="88" spans="1:8" s="493" customFormat="1" ht="15" hidden="1" customHeight="1" x14ac:dyDescent="0.2">
      <c r="A88" s="509"/>
      <c r="B88" s="377">
        <v>12020442</v>
      </c>
      <c r="C88" s="378" t="s">
        <v>597</v>
      </c>
      <c r="D88" s="378" t="s">
        <v>803</v>
      </c>
      <c r="E88" s="573"/>
      <c r="F88" s="574"/>
      <c r="G88" s="445"/>
      <c r="H88" s="446">
        <v>0</v>
      </c>
    </row>
    <row r="89" spans="1:8" s="493" customFormat="1" hidden="1" x14ac:dyDescent="0.2">
      <c r="A89" s="509"/>
      <c r="B89" s="377">
        <v>12020443</v>
      </c>
      <c r="C89" s="378" t="s">
        <v>598</v>
      </c>
      <c r="D89" s="378" t="s">
        <v>804</v>
      </c>
      <c r="E89" s="573"/>
      <c r="F89" s="574"/>
      <c r="G89" s="445"/>
      <c r="H89" s="446">
        <v>0</v>
      </c>
    </row>
    <row r="90" spans="1:8" ht="14.25" hidden="1" customHeight="1" x14ac:dyDescent="0.25">
      <c r="A90" s="502"/>
      <c r="B90" s="377">
        <v>12020444</v>
      </c>
      <c r="C90" s="378" t="s">
        <v>599</v>
      </c>
      <c r="D90" s="378" t="s">
        <v>805</v>
      </c>
      <c r="E90" s="573"/>
      <c r="F90" s="574"/>
      <c r="G90" s="445"/>
      <c r="H90" s="446">
        <v>0</v>
      </c>
    </row>
    <row r="91" spans="1:8" hidden="1" x14ac:dyDescent="0.25">
      <c r="A91" s="502"/>
      <c r="B91" s="377">
        <v>12020445</v>
      </c>
      <c r="C91" s="378" t="s">
        <v>600</v>
      </c>
      <c r="D91" s="378" t="s">
        <v>806</v>
      </c>
      <c r="E91" s="573"/>
      <c r="F91" s="574"/>
      <c r="G91" s="445"/>
      <c r="H91" s="446">
        <v>0</v>
      </c>
    </row>
    <row r="92" spans="1:8" ht="14.25" hidden="1" customHeight="1" x14ac:dyDescent="0.25">
      <c r="A92" s="502"/>
      <c r="B92" s="377">
        <v>12020446</v>
      </c>
      <c r="C92" s="378" t="s">
        <v>601</v>
      </c>
      <c r="D92" s="378" t="s">
        <v>807</v>
      </c>
      <c r="E92" s="573"/>
      <c r="F92" s="574"/>
      <c r="G92" s="445"/>
      <c r="H92" s="446">
        <v>0</v>
      </c>
    </row>
    <row r="93" spans="1:8" hidden="1" x14ac:dyDescent="0.25">
      <c r="A93" s="502"/>
      <c r="B93" s="377">
        <v>12020447</v>
      </c>
      <c r="C93" s="378" t="s">
        <v>602</v>
      </c>
      <c r="D93" s="378" t="s">
        <v>808</v>
      </c>
      <c r="E93" s="573"/>
      <c r="F93" s="574"/>
      <c r="G93" s="445"/>
      <c r="H93" s="446">
        <v>0</v>
      </c>
    </row>
    <row r="94" spans="1:8" ht="14.25" hidden="1" customHeight="1" x14ac:dyDescent="0.25">
      <c r="A94" s="531"/>
      <c r="B94" s="377">
        <v>12020448</v>
      </c>
      <c r="C94" s="378" t="s">
        <v>603</v>
      </c>
      <c r="D94" s="378" t="s">
        <v>809</v>
      </c>
      <c r="E94" s="573"/>
      <c r="F94" s="574"/>
      <c r="G94" s="445"/>
      <c r="H94" s="446">
        <v>0</v>
      </c>
    </row>
    <row r="95" spans="1:8" hidden="1" x14ac:dyDescent="0.25">
      <c r="A95" s="502"/>
      <c r="B95" s="377">
        <v>12020449</v>
      </c>
      <c r="C95" s="378" t="s">
        <v>604</v>
      </c>
      <c r="D95" s="378" t="s">
        <v>810</v>
      </c>
      <c r="E95" s="573"/>
      <c r="F95" s="574"/>
      <c r="G95" s="445"/>
      <c r="H95" s="446">
        <v>0</v>
      </c>
    </row>
    <row r="96" spans="1:8" ht="14.25" hidden="1" customHeight="1" x14ac:dyDescent="0.25">
      <c r="A96" s="502"/>
      <c r="B96" s="377">
        <v>12020450</v>
      </c>
      <c r="C96" s="378" t="s">
        <v>605</v>
      </c>
      <c r="D96" s="378" t="s">
        <v>811</v>
      </c>
      <c r="E96" s="573"/>
      <c r="F96" s="574"/>
      <c r="G96" s="445"/>
      <c r="H96" s="446">
        <v>0</v>
      </c>
    </row>
    <row r="97" spans="1:8" s="493" customFormat="1" hidden="1" x14ac:dyDescent="0.2">
      <c r="A97" s="509"/>
      <c r="B97" s="377">
        <v>12020451</v>
      </c>
      <c r="C97" s="378" t="s">
        <v>606</v>
      </c>
      <c r="D97" s="378" t="s">
        <v>812</v>
      </c>
      <c r="E97" s="573"/>
      <c r="F97" s="574"/>
      <c r="G97" s="445"/>
      <c r="H97" s="446">
        <v>0</v>
      </c>
    </row>
    <row r="98" spans="1:8" s="493" customFormat="1" ht="15" hidden="1" customHeight="1" x14ac:dyDescent="0.2">
      <c r="A98" s="509"/>
      <c r="B98" s="377">
        <v>12020452</v>
      </c>
      <c r="C98" s="378" t="s">
        <v>607</v>
      </c>
      <c r="D98" s="378" t="s">
        <v>813</v>
      </c>
      <c r="E98" s="573"/>
      <c r="F98" s="574"/>
      <c r="G98" s="445"/>
      <c r="H98" s="446">
        <v>0</v>
      </c>
    </row>
    <row r="99" spans="1:8" ht="15.75" thickBot="1" x14ac:dyDescent="0.3">
      <c r="A99" s="531"/>
      <c r="B99" s="377">
        <v>12020453</v>
      </c>
      <c r="C99" s="378" t="s">
        <v>608</v>
      </c>
      <c r="D99" s="378" t="s">
        <v>814</v>
      </c>
      <c r="E99" s="573" t="s">
        <v>928</v>
      </c>
      <c r="F99" s="573" t="s">
        <v>928</v>
      </c>
      <c r="G99" s="445">
        <v>1828770</v>
      </c>
      <c r="H99" s="446">
        <v>1000000</v>
      </c>
    </row>
    <row r="100" spans="1:8" ht="15" hidden="1" customHeight="1" thickBot="1" x14ac:dyDescent="0.3">
      <c r="A100" s="502"/>
      <c r="B100" s="377">
        <v>12020454</v>
      </c>
      <c r="C100" s="378" t="s">
        <v>609</v>
      </c>
      <c r="D100" s="378" t="s">
        <v>815</v>
      </c>
      <c r="E100" s="573"/>
      <c r="F100" s="574"/>
      <c r="G100" s="445"/>
      <c r="H100" s="446">
        <v>0</v>
      </c>
    </row>
    <row r="101" spans="1:8" ht="15.75" hidden="1" thickBot="1" x14ac:dyDescent="0.3">
      <c r="A101" s="502"/>
      <c r="B101" s="377">
        <v>12020455</v>
      </c>
      <c r="C101" s="378" t="s">
        <v>610</v>
      </c>
      <c r="D101" s="378" t="s">
        <v>816</v>
      </c>
      <c r="E101" s="573"/>
      <c r="F101" s="574"/>
      <c r="G101" s="445"/>
      <c r="H101" s="446">
        <v>0</v>
      </c>
    </row>
    <row r="102" spans="1:8" ht="15" hidden="1" customHeight="1" thickBot="1" x14ac:dyDescent="0.3">
      <c r="A102" s="502"/>
      <c r="B102" s="377">
        <v>12020456</v>
      </c>
      <c r="C102" s="378" t="s">
        <v>611</v>
      </c>
      <c r="D102" s="378" t="s">
        <v>817</v>
      </c>
      <c r="E102" s="573"/>
      <c r="F102" s="574"/>
      <c r="G102" s="445"/>
      <c r="H102" s="446">
        <v>0</v>
      </c>
    </row>
    <row r="103" spans="1:8" ht="15.75" hidden="1" thickBot="1" x14ac:dyDescent="0.3">
      <c r="A103" s="502"/>
      <c r="B103" s="377">
        <v>12020457</v>
      </c>
      <c r="C103" s="378" t="s">
        <v>612</v>
      </c>
      <c r="D103" s="378" t="s">
        <v>818</v>
      </c>
      <c r="E103" s="573"/>
      <c r="F103" s="574"/>
      <c r="G103" s="445"/>
      <c r="H103" s="446">
        <v>0</v>
      </c>
    </row>
    <row r="104" spans="1:8" ht="15" hidden="1" customHeight="1" thickBot="1" x14ac:dyDescent="0.3">
      <c r="A104" s="502"/>
      <c r="B104" s="377">
        <v>12020458</v>
      </c>
      <c r="C104" s="378" t="s">
        <v>613</v>
      </c>
      <c r="D104" s="378" t="s">
        <v>819</v>
      </c>
      <c r="E104" s="573"/>
      <c r="F104" s="574"/>
      <c r="G104" s="445"/>
      <c r="H104" s="446">
        <v>0</v>
      </c>
    </row>
    <row r="105" spans="1:8" ht="15.75" hidden="1" thickBot="1" x14ac:dyDescent="0.3">
      <c r="A105" s="502"/>
      <c r="B105" s="377">
        <v>12020459</v>
      </c>
      <c r="C105" s="378" t="s">
        <v>614</v>
      </c>
      <c r="D105" s="378" t="s">
        <v>820</v>
      </c>
      <c r="E105" s="573"/>
      <c r="F105" s="574"/>
      <c r="G105" s="445"/>
      <c r="H105" s="446">
        <v>0</v>
      </c>
    </row>
    <row r="106" spans="1:8" ht="15" hidden="1" customHeight="1" thickBot="1" x14ac:dyDescent="0.3">
      <c r="A106" s="502"/>
      <c r="B106" s="377">
        <v>12020460</v>
      </c>
      <c r="C106" s="378" t="s">
        <v>615</v>
      </c>
      <c r="D106" s="378" t="s">
        <v>821</v>
      </c>
      <c r="E106" s="573"/>
      <c r="F106" s="574"/>
      <c r="G106" s="445"/>
      <c r="H106" s="446">
        <v>0</v>
      </c>
    </row>
    <row r="107" spans="1:8" ht="15.75" hidden="1" thickBot="1" x14ac:dyDescent="0.3">
      <c r="A107" s="502"/>
      <c r="B107" s="377">
        <v>12020461</v>
      </c>
      <c r="C107" s="378" t="s">
        <v>616</v>
      </c>
      <c r="D107" s="378" t="s">
        <v>822</v>
      </c>
      <c r="E107" s="573"/>
      <c r="F107" s="574"/>
      <c r="G107" s="445"/>
      <c r="H107" s="446">
        <v>0</v>
      </c>
    </row>
    <row r="108" spans="1:8" ht="15" hidden="1" customHeight="1" thickBot="1" x14ac:dyDescent="0.3">
      <c r="A108" s="502"/>
      <c r="B108" s="377">
        <v>12020462</v>
      </c>
      <c r="C108" s="378" t="s">
        <v>617</v>
      </c>
      <c r="D108" s="378" t="s">
        <v>823</v>
      </c>
      <c r="E108" s="573"/>
      <c r="F108" s="574"/>
      <c r="G108" s="445"/>
      <c r="H108" s="446">
        <v>0</v>
      </c>
    </row>
    <row r="109" spans="1:8" ht="15.75" hidden="1" thickBot="1" x14ac:dyDescent="0.3">
      <c r="A109" s="502"/>
      <c r="B109" s="377">
        <v>12020463</v>
      </c>
      <c r="C109" s="378" t="s">
        <v>618</v>
      </c>
      <c r="D109" s="378" t="s">
        <v>824</v>
      </c>
      <c r="E109" s="573"/>
      <c r="F109" s="574"/>
      <c r="G109" s="445"/>
      <c r="H109" s="446">
        <v>0</v>
      </c>
    </row>
    <row r="110" spans="1:8" ht="15" hidden="1" customHeight="1" thickBot="1" x14ac:dyDescent="0.3">
      <c r="A110" s="502"/>
      <c r="B110" s="377">
        <v>12020464</v>
      </c>
      <c r="C110" s="378" t="s">
        <v>619</v>
      </c>
      <c r="D110" s="378" t="s">
        <v>825</v>
      </c>
      <c r="E110" s="573"/>
      <c r="F110" s="574"/>
      <c r="G110" s="445"/>
      <c r="H110" s="446">
        <v>0</v>
      </c>
    </row>
    <row r="111" spans="1:8" ht="15.75" hidden="1" thickBot="1" x14ac:dyDescent="0.3">
      <c r="A111" s="502"/>
      <c r="B111" s="377">
        <v>12020465</v>
      </c>
      <c r="C111" s="378" t="s">
        <v>620</v>
      </c>
      <c r="D111" s="378" t="s">
        <v>826</v>
      </c>
      <c r="E111" s="573"/>
      <c r="F111" s="574"/>
      <c r="G111" s="445"/>
      <c r="H111" s="446">
        <v>0</v>
      </c>
    </row>
    <row r="112" spans="1:8" ht="15" hidden="1" customHeight="1" thickBot="1" x14ac:dyDescent="0.3">
      <c r="A112" s="502"/>
      <c r="B112" s="377">
        <v>12020466</v>
      </c>
      <c r="C112" s="378" t="s">
        <v>621</v>
      </c>
      <c r="D112" s="378" t="s">
        <v>827</v>
      </c>
      <c r="E112" s="573"/>
      <c r="F112" s="574"/>
      <c r="G112" s="445"/>
      <c r="H112" s="446">
        <v>0</v>
      </c>
    </row>
    <row r="113" spans="1:8" ht="15.75" hidden="1" thickBot="1" x14ac:dyDescent="0.3">
      <c r="A113" s="502"/>
      <c r="B113" s="377">
        <v>12020478</v>
      </c>
      <c r="C113" s="378" t="s">
        <v>622</v>
      </c>
      <c r="D113" s="378" t="s">
        <v>829</v>
      </c>
      <c r="E113" s="573"/>
      <c r="F113" s="574"/>
      <c r="G113" s="445"/>
      <c r="H113" s="446">
        <v>0</v>
      </c>
    </row>
    <row r="114" spans="1:8" s="493" customFormat="1" ht="15.75" customHeight="1" thickBot="1" x14ac:dyDescent="0.3">
      <c r="A114" s="509"/>
      <c r="B114" s="384"/>
      <c r="C114" s="385" t="s">
        <v>623</v>
      </c>
      <c r="D114" s="385"/>
      <c r="E114" s="451"/>
      <c r="F114" s="452"/>
      <c r="G114" s="453">
        <f>SUM(G99:G113)</f>
        <v>1828770</v>
      </c>
      <c r="H114" s="454">
        <v>5000000</v>
      </c>
    </row>
    <row r="115" spans="1:8" s="493" customFormat="1" hidden="1" x14ac:dyDescent="0.25">
      <c r="A115" s="509"/>
      <c r="B115" s="373">
        <v>12020500</v>
      </c>
      <c r="C115" s="374" t="s">
        <v>12</v>
      </c>
      <c r="D115" s="374"/>
      <c r="E115" s="439"/>
      <c r="F115" s="440"/>
      <c r="G115" s="441"/>
      <c r="H115" s="442"/>
    </row>
    <row r="116" spans="1:8" s="493" customFormat="1" ht="15" hidden="1" customHeight="1" x14ac:dyDescent="0.2">
      <c r="A116" s="509"/>
      <c r="B116" s="377">
        <v>12020501</v>
      </c>
      <c r="C116" s="378" t="s">
        <v>624</v>
      </c>
      <c r="D116" s="378" t="s">
        <v>830</v>
      </c>
      <c r="E116" s="573"/>
      <c r="F116" s="574"/>
      <c r="G116" s="445"/>
      <c r="H116" s="446">
        <v>0</v>
      </c>
    </row>
    <row r="117" spans="1:8" hidden="1" x14ac:dyDescent="0.25">
      <c r="A117" s="502"/>
      <c r="B117" s="377">
        <v>12020502</v>
      </c>
      <c r="C117" s="378" t="s">
        <v>625</v>
      </c>
      <c r="D117" s="378" t="s">
        <v>831</v>
      </c>
      <c r="E117" s="573"/>
      <c r="F117" s="574"/>
      <c r="G117" s="445"/>
      <c r="H117" s="446">
        <v>0</v>
      </c>
    </row>
    <row r="118" spans="1:8" ht="14.25" hidden="1" customHeight="1" x14ac:dyDescent="0.25">
      <c r="A118" s="502"/>
      <c r="B118" s="377">
        <v>12020503</v>
      </c>
      <c r="C118" s="378" t="s">
        <v>626</v>
      </c>
      <c r="D118" s="378" t="s">
        <v>832</v>
      </c>
      <c r="E118" s="573"/>
      <c r="F118" s="574"/>
      <c r="G118" s="445"/>
      <c r="H118" s="446">
        <v>0</v>
      </c>
    </row>
    <row r="119" spans="1:8" ht="15.75" hidden="1" thickBot="1" x14ac:dyDescent="0.3">
      <c r="A119" s="502"/>
      <c r="B119" s="384"/>
      <c r="C119" s="385" t="s">
        <v>627</v>
      </c>
      <c r="D119" s="385"/>
      <c r="E119" s="451"/>
      <c r="F119" s="452"/>
      <c r="G119" s="453">
        <v>0</v>
      </c>
      <c r="H119" s="454">
        <v>0</v>
      </c>
    </row>
    <row r="120" spans="1:8" ht="15" hidden="1" customHeight="1" x14ac:dyDescent="0.25">
      <c r="A120" s="502"/>
      <c r="B120" s="373">
        <v>12020600</v>
      </c>
      <c r="C120" s="374" t="s">
        <v>13</v>
      </c>
      <c r="D120" s="374"/>
      <c r="E120" s="439"/>
      <c r="F120" s="440"/>
      <c r="G120" s="441"/>
      <c r="H120" s="442"/>
    </row>
    <row r="121" spans="1:8" hidden="1" x14ac:dyDescent="0.25">
      <c r="A121" s="502"/>
      <c r="B121" s="377">
        <v>12020601</v>
      </c>
      <c r="C121" s="378" t="s">
        <v>628</v>
      </c>
      <c r="D121" s="378" t="s">
        <v>833</v>
      </c>
      <c r="E121" s="573"/>
      <c r="F121" s="574"/>
      <c r="G121" s="445"/>
      <c r="H121" s="446">
        <v>0</v>
      </c>
    </row>
    <row r="122" spans="1:8" ht="14.25" hidden="1" customHeight="1" x14ac:dyDescent="0.25">
      <c r="A122" s="502"/>
      <c r="B122" s="377">
        <v>12020602</v>
      </c>
      <c r="C122" s="378" t="s">
        <v>629</v>
      </c>
      <c r="D122" s="378" t="s">
        <v>834</v>
      </c>
      <c r="E122" s="573"/>
      <c r="F122" s="574"/>
      <c r="G122" s="445"/>
      <c r="H122" s="446">
        <v>0</v>
      </c>
    </row>
    <row r="123" spans="1:8" hidden="1" x14ac:dyDescent="0.25">
      <c r="A123" s="502"/>
      <c r="B123" s="377">
        <v>12020603</v>
      </c>
      <c r="C123" s="378" t="s">
        <v>630</v>
      </c>
      <c r="D123" s="378" t="s">
        <v>835</v>
      </c>
      <c r="E123" s="573"/>
      <c r="F123" s="574"/>
      <c r="G123" s="445"/>
      <c r="H123" s="446">
        <v>0</v>
      </c>
    </row>
    <row r="124" spans="1:8" ht="14.25" hidden="1" customHeight="1" x14ac:dyDescent="0.25">
      <c r="A124" s="502"/>
      <c r="B124" s="377">
        <v>12020604</v>
      </c>
      <c r="C124" s="378" t="s">
        <v>631</v>
      </c>
      <c r="D124" s="378" t="s">
        <v>836</v>
      </c>
      <c r="E124" s="573"/>
      <c r="F124" s="574"/>
      <c r="G124" s="445"/>
      <c r="H124" s="446">
        <v>0</v>
      </c>
    </row>
    <row r="125" spans="1:8" s="493" customFormat="1" hidden="1" x14ac:dyDescent="0.2">
      <c r="A125" s="509"/>
      <c r="B125" s="377">
        <v>12020605</v>
      </c>
      <c r="C125" s="378" t="s">
        <v>632</v>
      </c>
      <c r="D125" s="378" t="s">
        <v>837</v>
      </c>
      <c r="E125" s="573"/>
      <c r="F125" s="574"/>
      <c r="G125" s="445"/>
      <c r="H125" s="446">
        <v>0</v>
      </c>
    </row>
    <row r="126" spans="1:8" s="493" customFormat="1" ht="15" hidden="1" customHeight="1" x14ac:dyDescent="0.2">
      <c r="A126" s="509"/>
      <c r="B126" s="377">
        <v>12020606</v>
      </c>
      <c r="C126" s="378" t="s">
        <v>633</v>
      </c>
      <c r="D126" s="378" t="s">
        <v>838</v>
      </c>
      <c r="E126" s="573"/>
      <c r="F126" s="574"/>
      <c r="G126" s="445"/>
      <c r="H126" s="446">
        <v>0</v>
      </c>
    </row>
    <row r="127" spans="1:8" s="493" customFormat="1" hidden="1" x14ac:dyDescent="0.2">
      <c r="A127" s="509"/>
      <c r="B127" s="377">
        <v>12020607</v>
      </c>
      <c r="C127" s="378" t="s">
        <v>634</v>
      </c>
      <c r="D127" s="378" t="s">
        <v>839</v>
      </c>
      <c r="E127" s="573"/>
      <c r="F127" s="574"/>
      <c r="G127" s="445"/>
      <c r="H127" s="446">
        <v>0</v>
      </c>
    </row>
    <row r="128" spans="1:8" ht="14.25" hidden="1" customHeight="1" x14ac:dyDescent="0.25">
      <c r="A128" s="502"/>
      <c r="B128" s="377">
        <v>12020608</v>
      </c>
      <c r="C128" s="378" t="s">
        <v>635</v>
      </c>
      <c r="D128" s="378" t="s">
        <v>840</v>
      </c>
      <c r="E128" s="573"/>
      <c r="F128" s="574"/>
      <c r="G128" s="445"/>
      <c r="H128" s="446">
        <v>0</v>
      </c>
    </row>
    <row r="129" spans="1:8" hidden="1" x14ac:dyDescent="0.25">
      <c r="A129" s="502"/>
      <c r="B129" s="377">
        <v>12020609</v>
      </c>
      <c r="C129" s="378" t="s">
        <v>636</v>
      </c>
      <c r="D129" s="378" t="s">
        <v>841</v>
      </c>
      <c r="E129" s="573"/>
      <c r="F129" s="574"/>
      <c r="G129" s="445"/>
      <c r="H129" s="446">
        <v>0</v>
      </c>
    </row>
    <row r="130" spans="1:8" ht="14.25" hidden="1" customHeight="1" x14ac:dyDescent="0.25">
      <c r="A130" s="502"/>
      <c r="B130" s="377">
        <v>12020610</v>
      </c>
      <c r="C130" s="378" t="s">
        <v>637</v>
      </c>
      <c r="D130" s="378" t="s">
        <v>842</v>
      </c>
      <c r="E130" s="573"/>
      <c r="F130" s="574"/>
      <c r="G130" s="445"/>
      <c r="H130" s="446">
        <v>0</v>
      </c>
    </row>
    <row r="131" spans="1:8" hidden="1" x14ac:dyDescent="0.25">
      <c r="A131" s="502"/>
      <c r="B131" s="377">
        <v>12020611</v>
      </c>
      <c r="C131" s="378" t="s">
        <v>638</v>
      </c>
      <c r="D131" s="378" t="s">
        <v>843</v>
      </c>
      <c r="E131" s="573"/>
      <c r="F131" s="574"/>
      <c r="G131" s="445"/>
      <c r="H131" s="446">
        <v>0</v>
      </c>
    </row>
    <row r="132" spans="1:8" ht="14.25" hidden="1" customHeight="1" x14ac:dyDescent="0.25">
      <c r="A132" s="502"/>
      <c r="B132" s="377">
        <v>12020612</v>
      </c>
      <c r="C132" s="378" t="s">
        <v>639</v>
      </c>
      <c r="D132" s="378" t="s">
        <v>845</v>
      </c>
      <c r="E132" s="573"/>
      <c r="F132" s="574"/>
      <c r="G132" s="445"/>
      <c r="H132" s="446">
        <v>0</v>
      </c>
    </row>
    <row r="133" spans="1:8" hidden="1" x14ac:dyDescent="0.25">
      <c r="A133" s="502"/>
      <c r="B133" s="377">
        <v>12020613</v>
      </c>
      <c r="C133" s="378" t="s">
        <v>640</v>
      </c>
      <c r="D133" s="378" t="s">
        <v>846</v>
      </c>
      <c r="E133" s="573"/>
      <c r="F133" s="574"/>
      <c r="G133" s="445"/>
      <c r="H133" s="446">
        <v>0</v>
      </c>
    </row>
    <row r="134" spans="1:8" ht="14.25" hidden="1" customHeight="1" x14ac:dyDescent="0.25">
      <c r="A134" s="502"/>
      <c r="B134" s="377">
        <v>12020614</v>
      </c>
      <c r="C134" s="378" t="s">
        <v>641</v>
      </c>
      <c r="D134" s="378" t="s">
        <v>847</v>
      </c>
      <c r="E134" s="573"/>
      <c r="F134" s="574"/>
      <c r="G134" s="445"/>
      <c r="H134" s="446">
        <v>0</v>
      </c>
    </row>
    <row r="135" spans="1:8" hidden="1" x14ac:dyDescent="0.25">
      <c r="A135" s="502"/>
      <c r="B135" s="377">
        <v>12020615</v>
      </c>
      <c r="C135" s="378" t="s">
        <v>642</v>
      </c>
      <c r="D135" s="378" t="s">
        <v>848</v>
      </c>
      <c r="E135" s="573"/>
      <c r="F135" s="574"/>
      <c r="G135" s="445"/>
      <c r="H135" s="446">
        <v>0</v>
      </c>
    </row>
    <row r="136" spans="1:8" s="493" customFormat="1" hidden="1" x14ac:dyDescent="0.2">
      <c r="A136" s="509"/>
      <c r="B136" s="377">
        <v>12020616</v>
      </c>
      <c r="C136" s="378" t="s">
        <v>643</v>
      </c>
      <c r="D136" s="378" t="s">
        <v>849</v>
      </c>
      <c r="E136" s="573"/>
      <c r="F136" s="574"/>
      <c r="G136" s="445"/>
      <c r="H136" s="446">
        <v>0</v>
      </c>
    </row>
    <row r="137" spans="1:8" hidden="1" x14ac:dyDescent="0.25">
      <c r="A137" s="502"/>
      <c r="B137" s="377">
        <v>12020617</v>
      </c>
      <c r="C137" s="378" t="s">
        <v>644</v>
      </c>
      <c r="D137" s="378" t="s">
        <v>850</v>
      </c>
      <c r="E137" s="573"/>
      <c r="F137" s="574"/>
      <c r="G137" s="445"/>
      <c r="H137" s="446">
        <v>0</v>
      </c>
    </row>
    <row r="138" spans="1:8" hidden="1" x14ac:dyDescent="0.25">
      <c r="A138" s="502"/>
      <c r="B138" s="377">
        <v>12020618</v>
      </c>
      <c r="C138" s="378" t="s">
        <v>645</v>
      </c>
      <c r="D138" s="378" t="s">
        <v>851</v>
      </c>
      <c r="E138" s="573"/>
      <c r="F138" s="574"/>
      <c r="G138" s="445"/>
      <c r="H138" s="446">
        <v>0</v>
      </c>
    </row>
    <row r="139" spans="1:8" s="493" customFormat="1" hidden="1" x14ac:dyDescent="0.2">
      <c r="A139" s="509"/>
      <c r="B139" s="377">
        <v>12020619</v>
      </c>
      <c r="C139" s="378" t="s">
        <v>646</v>
      </c>
      <c r="D139" s="378" t="s">
        <v>852</v>
      </c>
      <c r="E139" s="573"/>
      <c r="F139" s="574"/>
      <c r="G139" s="445"/>
      <c r="H139" s="446">
        <v>0</v>
      </c>
    </row>
    <row r="140" spans="1:8" s="493" customFormat="1" hidden="1" x14ac:dyDescent="0.2">
      <c r="A140" s="509"/>
      <c r="B140" s="377">
        <v>12020620</v>
      </c>
      <c r="C140" s="378" t="s">
        <v>647</v>
      </c>
      <c r="D140" s="378" t="s">
        <v>853</v>
      </c>
      <c r="E140" s="573"/>
      <c r="F140" s="574"/>
      <c r="G140" s="445"/>
      <c r="H140" s="446">
        <v>0</v>
      </c>
    </row>
    <row r="141" spans="1:8" s="493" customFormat="1" hidden="1" x14ac:dyDescent="0.2">
      <c r="A141" s="509"/>
      <c r="B141" s="377">
        <v>12020621</v>
      </c>
      <c r="C141" s="378" t="s">
        <v>648</v>
      </c>
      <c r="D141" s="378" t="s">
        <v>854</v>
      </c>
      <c r="E141" s="573"/>
      <c r="F141" s="574"/>
      <c r="G141" s="445"/>
      <c r="H141" s="446">
        <v>0</v>
      </c>
    </row>
    <row r="142" spans="1:8" ht="15.75" hidden="1" thickBot="1" x14ac:dyDescent="0.3">
      <c r="A142" s="502"/>
      <c r="B142" s="384"/>
      <c r="C142" s="385" t="s">
        <v>649</v>
      </c>
      <c r="D142" s="385"/>
      <c r="E142" s="451"/>
      <c r="F142" s="452"/>
      <c r="G142" s="453">
        <v>0</v>
      </c>
      <c r="H142" s="454">
        <v>0</v>
      </c>
    </row>
    <row r="143" spans="1:8" x14ac:dyDescent="0.25">
      <c r="A143" s="502"/>
      <c r="B143" s="373">
        <v>12020700</v>
      </c>
      <c r="C143" s="374" t="s">
        <v>14</v>
      </c>
      <c r="D143" s="374"/>
      <c r="E143" s="439"/>
      <c r="F143" s="440"/>
      <c r="G143" s="441"/>
      <c r="H143" s="442"/>
    </row>
    <row r="144" spans="1:8" ht="15.75" thickBot="1" x14ac:dyDescent="0.3">
      <c r="A144" s="502"/>
      <c r="B144" s="377">
        <v>12020701</v>
      </c>
      <c r="C144" s="378" t="s">
        <v>650</v>
      </c>
      <c r="D144" s="378" t="s">
        <v>855</v>
      </c>
      <c r="E144" s="573" t="s">
        <v>929</v>
      </c>
      <c r="F144" s="574"/>
      <c r="G144" s="445">
        <v>5486300</v>
      </c>
      <c r="H144" s="446">
        <v>15000000</v>
      </c>
    </row>
    <row r="145" spans="1:8" ht="15.75" hidden="1" thickBot="1" x14ac:dyDescent="0.3">
      <c r="A145" s="502"/>
      <c r="B145" s="377">
        <v>12020702</v>
      </c>
      <c r="C145" s="378" t="s">
        <v>651</v>
      </c>
      <c r="D145" s="378" t="s">
        <v>856</v>
      </c>
      <c r="E145" s="573"/>
      <c r="F145" s="574"/>
      <c r="G145" s="445"/>
      <c r="H145" s="446">
        <v>0</v>
      </c>
    </row>
    <row r="146" spans="1:8" ht="15.75" hidden="1" thickBot="1" x14ac:dyDescent="0.3">
      <c r="A146" s="502"/>
      <c r="B146" s="377">
        <v>12020703</v>
      </c>
      <c r="C146" s="378" t="s">
        <v>652</v>
      </c>
      <c r="D146" s="378" t="s">
        <v>857</v>
      </c>
      <c r="E146" s="573"/>
      <c r="F146" s="574"/>
      <c r="G146" s="445"/>
      <c r="H146" s="446">
        <v>0</v>
      </c>
    </row>
    <row r="147" spans="1:8" ht="15.75" hidden="1" thickBot="1" x14ac:dyDescent="0.3">
      <c r="A147" s="502"/>
      <c r="B147" s="377">
        <v>12020704</v>
      </c>
      <c r="C147" s="378" t="s">
        <v>653</v>
      </c>
      <c r="D147" s="378" t="s">
        <v>858</v>
      </c>
      <c r="E147" s="573"/>
      <c r="F147" s="574"/>
      <c r="G147" s="445"/>
      <c r="H147" s="446">
        <v>0</v>
      </c>
    </row>
    <row r="148" spans="1:8" ht="15.75" hidden="1" thickBot="1" x14ac:dyDescent="0.3">
      <c r="A148" s="502"/>
      <c r="B148" s="377">
        <v>12020705</v>
      </c>
      <c r="C148" s="378" t="s">
        <v>654</v>
      </c>
      <c r="D148" s="378" t="s">
        <v>860</v>
      </c>
      <c r="E148" s="573"/>
      <c r="F148" s="574"/>
      <c r="G148" s="445"/>
      <c r="H148" s="446">
        <v>0</v>
      </c>
    </row>
    <row r="149" spans="1:8" ht="15.75" hidden="1" thickBot="1" x14ac:dyDescent="0.3">
      <c r="A149" s="502"/>
      <c r="B149" s="377">
        <v>12020706</v>
      </c>
      <c r="C149" s="378" t="s">
        <v>655</v>
      </c>
      <c r="D149" s="378" t="s">
        <v>861</v>
      </c>
      <c r="E149" s="573"/>
      <c r="F149" s="574"/>
      <c r="G149" s="445"/>
      <c r="H149" s="446">
        <v>0</v>
      </c>
    </row>
    <row r="150" spans="1:8" s="493" customFormat="1" ht="15.75" hidden="1" thickBot="1" x14ac:dyDescent="0.25">
      <c r="A150" s="509"/>
      <c r="B150" s="377">
        <v>12020707</v>
      </c>
      <c r="C150" s="378" t="s">
        <v>656</v>
      </c>
      <c r="D150" s="378" t="s">
        <v>862</v>
      </c>
      <c r="E150" s="573"/>
      <c r="F150" s="574"/>
      <c r="G150" s="445"/>
      <c r="H150" s="446">
        <v>0</v>
      </c>
    </row>
    <row r="151" spans="1:8" ht="15.75" hidden="1" thickBot="1" x14ac:dyDescent="0.3">
      <c r="A151" s="502"/>
      <c r="B151" s="377">
        <v>12020708</v>
      </c>
      <c r="C151" s="378" t="s">
        <v>657</v>
      </c>
      <c r="D151" s="378" t="s">
        <v>863</v>
      </c>
      <c r="E151" s="573"/>
      <c r="F151" s="574"/>
      <c r="G151" s="445"/>
      <c r="H151" s="446">
        <v>0</v>
      </c>
    </row>
    <row r="152" spans="1:8" s="493" customFormat="1" ht="15.75" hidden="1" thickBot="1" x14ac:dyDescent="0.25">
      <c r="A152" s="509"/>
      <c r="B152" s="377">
        <v>12020709</v>
      </c>
      <c r="C152" s="378" t="s">
        <v>658</v>
      </c>
      <c r="D152" s="378" t="s">
        <v>864</v>
      </c>
      <c r="E152" s="573"/>
      <c r="F152" s="574"/>
      <c r="G152" s="445"/>
      <c r="H152" s="446">
        <v>0</v>
      </c>
    </row>
    <row r="153" spans="1:8" s="493" customFormat="1" ht="15.75" hidden="1" thickBot="1" x14ac:dyDescent="0.25">
      <c r="A153" s="509"/>
      <c r="B153" s="377">
        <v>12020710</v>
      </c>
      <c r="C153" s="378" t="s">
        <v>659</v>
      </c>
      <c r="D153" s="378" t="s">
        <v>865</v>
      </c>
      <c r="E153" s="573"/>
      <c r="F153" s="574"/>
      <c r="G153" s="445"/>
      <c r="H153" s="446">
        <v>0</v>
      </c>
    </row>
    <row r="154" spans="1:8" s="493" customFormat="1" ht="15.75" hidden="1" thickBot="1" x14ac:dyDescent="0.25">
      <c r="A154" s="509"/>
      <c r="B154" s="377">
        <v>12020711</v>
      </c>
      <c r="C154" s="378" t="s">
        <v>660</v>
      </c>
      <c r="D154" s="378" t="s">
        <v>866</v>
      </c>
      <c r="E154" s="573"/>
      <c r="F154" s="574"/>
      <c r="G154" s="445"/>
      <c r="H154" s="446">
        <v>0</v>
      </c>
    </row>
    <row r="155" spans="1:8" s="493" customFormat="1" ht="15.75" hidden="1" thickBot="1" x14ac:dyDescent="0.25">
      <c r="A155" s="509"/>
      <c r="B155" s="377">
        <v>12020712</v>
      </c>
      <c r="C155" s="378" t="s">
        <v>661</v>
      </c>
      <c r="D155" s="378" t="s">
        <v>867</v>
      </c>
      <c r="E155" s="573"/>
      <c r="F155" s="574"/>
      <c r="G155" s="445"/>
      <c r="H155" s="446">
        <v>0</v>
      </c>
    </row>
    <row r="156" spans="1:8" s="493" customFormat="1" ht="15.75" hidden="1" thickBot="1" x14ac:dyDescent="0.25">
      <c r="A156" s="509"/>
      <c r="B156" s="377">
        <v>12020713</v>
      </c>
      <c r="C156" s="378" t="s">
        <v>662</v>
      </c>
      <c r="D156" s="378" t="s">
        <v>868</v>
      </c>
      <c r="E156" s="573"/>
      <c r="F156" s="574"/>
      <c r="G156" s="445"/>
      <c r="H156" s="446">
        <v>0</v>
      </c>
    </row>
    <row r="157" spans="1:8" ht="15.75" hidden="1" thickBot="1" x14ac:dyDescent="0.3">
      <c r="A157" s="502"/>
      <c r="B157" s="377">
        <v>12020714</v>
      </c>
      <c r="C157" s="378" t="s">
        <v>663</v>
      </c>
      <c r="D157" s="378" t="s">
        <v>869</v>
      </c>
      <c r="E157" s="573" t="s">
        <v>929</v>
      </c>
      <c r="F157" s="574"/>
      <c r="G157" s="445"/>
      <c r="H157" s="446">
        <v>0</v>
      </c>
    </row>
    <row r="158" spans="1:8" ht="15.75" hidden="1" thickBot="1" x14ac:dyDescent="0.3">
      <c r="A158" s="502"/>
      <c r="B158" s="377">
        <v>12020715</v>
      </c>
      <c r="C158" s="378" t="s">
        <v>664</v>
      </c>
      <c r="D158" s="378" t="s">
        <v>870</v>
      </c>
      <c r="E158" s="573" t="s">
        <v>929</v>
      </c>
      <c r="F158" s="574"/>
      <c r="G158" s="445"/>
      <c r="H158" s="446">
        <v>0</v>
      </c>
    </row>
    <row r="159" spans="1:8" ht="15.75" hidden="1" thickBot="1" x14ac:dyDescent="0.3">
      <c r="A159" s="502"/>
      <c r="B159" s="377">
        <v>12020720</v>
      </c>
      <c r="C159" s="378" t="s">
        <v>665</v>
      </c>
      <c r="D159" s="378" t="s">
        <v>871</v>
      </c>
      <c r="E159" s="573"/>
      <c r="F159" s="574"/>
      <c r="G159" s="445"/>
      <c r="H159" s="446">
        <v>0</v>
      </c>
    </row>
    <row r="160" spans="1:8" s="493" customFormat="1" ht="15.75" thickBot="1" x14ac:dyDescent="0.3">
      <c r="A160" s="509"/>
      <c r="B160" s="384"/>
      <c r="C160" s="385" t="s">
        <v>666</v>
      </c>
      <c r="D160" s="385"/>
      <c r="E160" s="451"/>
      <c r="F160" s="452"/>
      <c r="G160" s="453">
        <f>SUM(G144:G159)</f>
        <v>5486300</v>
      </c>
      <c r="H160" s="454">
        <v>15000000</v>
      </c>
    </row>
    <row r="161" spans="1:8" s="493" customFormat="1" ht="15.75" hidden="1" thickBot="1" x14ac:dyDescent="0.3">
      <c r="A161" s="509"/>
      <c r="B161" s="373">
        <v>12020800</v>
      </c>
      <c r="C161" s="374" t="s">
        <v>15</v>
      </c>
      <c r="D161" s="374"/>
      <c r="E161" s="439"/>
      <c r="F161" s="440"/>
      <c r="G161" s="441"/>
      <c r="H161" s="442"/>
    </row>
    <row r="162" spans="1:8" ht="15.75" hidden="1" thickBot="1" x14ac:dyDescent="0.3">
      <c r="A162" s="502"/>
      <c r="B162" s="377">
        <v>12020801</v>
      </c>
      <c r="C162" s="378" t="s">
        <v>667</v>
      </c>
      <c r="D162" s="378" t="s">
        <v>872</v>
      </c>
      <c r="E162" s="573"/>
      <c r="F162" s="574"/>
      <c r="G162" s="445"/>
      <c r="H162" s="446">
        <v>0</v>
      </c>
    </row>
    <row r="163" spans="1:8" ht="15.75" hidden="1" thickBot="1" x14ac:dyDescent="0.3">
      <c r="A163" s="502"/>
      <c r="B163" s="377">
        <v>12020802</v>
      </c>
      <c r="C163" s="378" t="s">
        <v>668</v>
      </c>
      <c r="D163" s="378" t="s">
        <v>873</v>
      </c>
      <c r="E163" s="573"/>
      <c r="F163" s="574"/>
      <c r="G163" s="445"/>
      <c r="H163" s="446">
        <v>0</v>
      </c>
    </row>
    <row r="164" spans="1:8" ht="15.75" hidden="1" thickBot="1" x14ac:dyDescent="0.3">
      <c r="A164" s="502"/>
      <c r="B164" s="377">
        <v>12020803</v>
      </c>
      <c r="C164" s="378" t="s">
        <v>669</v>
      </c>
      <c r="D164" s="378" t="s">
        <v>874</v>
      </c>
      <c r="E164" s="573"/>
      <c r="F164" s="574"/>
      <c r="G164" s="445"/>
      <c r="H164" s="446">
        <v>0</v>
      </c>
    </row>
    <row r="165" spans="1:8" s="493" customFormat="1" ht="15.75" hidden="1" thickBot="1" x14ac:dyDescent="0.25">
      <c r="A165" s="509"/>
      <c r="B165" s="377">
        <v>12020804</v>
      </c>
      <c r="C165" s="378" t="s">
        <v>670</v>
      </c>
      <c r="D165" s="378" t="s">
        <v>875</v>
      </c>
      <c r="E165" s="573"/>
      <c r="F165" s="574"/>
      <c r="G165" s="445"/>
      <c r="H165" s="446">
        <v>0</v>
      </c>
    </row>
    <row r="166" spans="1:8" s="493" customFormat="1" ht="15.75" hidden="1" thickBot="1" x14ac:dyDescent="0.25">
      <c r="A166" s="509"/>
      <c r="B166" s="377">
        <v>12020805</v>
      </c>
      <c r="C166" s="378" t="s">
        <v>671</v>
      </c>
      <c r="D166" s="378" t="s">
        <v>876</v>
      </c>
      <c r="E166" s="573"/>
      <c r="F166" s="574"/>
      <c r="G166" s="445"/>
      <c r="H166" s="446">
        <v>0</v>
      </c>
    </row>
    <row r="167" spans="1:8" ht="15.75" hidden="1" thickBot="1" x14ac:dyDescent="0.3">
      <c r="A167" s="502"/>
      <c r="B167" s="384"/>
      <c r="C167" s="385" t="s">
        <v>672</v>
      </c>
      <c r="D167" s="385"/>
      <c r="E167" s="451"/>
      <c r="F167" s="452"/>
      <c r="G167" s="453">
        <v>0</v>
      </c>
      <c r="H167" s="454">
        <v>0</v>
      </c>
    </row>
    <row r="168" spans="1:8" ht="15.75" hidden="1" thickBot="1" x14ac:dyDescent="0.3">
      <c r="A168" s="502"/>
      <c r="B168" s="373">
        <v>12020900</v>
      </c>
      <c r="C168" s="374" t="s">
        <v>16</v>
      </c>
      <c r="D168" s="374"/>
      <c r="E168" s="439"/>
      <c r="F168" s="440"/>
      <c r="G168" s="441"/>
      <c r="H168" s="442"/>
    </row>
    <row r="169" spans="1:8" s="493" customFormat="1" ht="15.75" hidden="1" thickBot="1" x14ac:dyDescent="0.25">
      <c r="A169" s="509"/>
      <c r="B169" s="377">
        <v>12020901</v>
      </c>
      <c r="C169" s="378" t="s">
        <v>673</v>
      </c>
      <c r="D169" s="378" t="s">
        <v>877</v>
      </c>
      <c r="E169" s="573"/>
      <c r="F169" s="574"/>
      <c r="G169" s="445"/>
      <c r="H169" s="446">
        <v>0</v>
      </c>
    </row>
    <row r="170" spans="1:8" ht="15.75" hidden="1" thickBot="1" x14ac:dyDescent="0.3">
      <c r="A170" s="502"/>
      <c r="B170" s="377">
        <v>12020902</v>
      </c>
      <c r="C170" s="378" t="s">
        <v>674</v>
      </c>
      <c r="D170" s="378" t="s">
        <v>878</v>
      </c>
      <c r="E170" s="573"/>
      <c r="F170" s="574"/>
      <c r="G170" s="445"/>
      <c r="H170" s="446">
        <v>0</v>
      </c>
    </row>
    <row r="171" spans="1:8" ht="15.75" hidden="1" thickBot="1" x14ac:dyDescent="0.3">
      <c r="A171" s="502"/>
      <c r="B171" s="377">
        <v>12020903</v>
      </c>
      <c r="C171" s="378" t="s">
        <v>675</v>
      </c>
      <c r="D171" s="378" t="s">
        <v>879</v>
      </c>
      <c r="E171" s="573"/>
      <c r="F171" s="574"/>
      <c r="G171" s="445"/>
      <c r="H171" s="446">
        <v>0</v>
      </c>
    </row>
    <row r="172" spans="1:8" ht="15.75" hidden="1" thickBot="1" x14ac:dyDescent="0.3">
      <c r="A172" s="502"/>
      <c r="B172" s="377">
        <v>12020904</v>
      </c>
      <c r="C172" s="378" t="s">
        <v>676</v>
      </c>
      <c r="D172" s="378" t="s">
        <v>880</v>
      </c>
      <c r="E172" s="573"/>
      <c r="F172" s="574"/>
      <c r="G172" s="445"/>
      <c r="H172" s="446">
        <v>0</v>
      </c>
    </row>
    <row r="173" spans="1:8" ht="15.75" hidden="1" thickBot="1" x14ac:dyDescent="0.3">
      <c r="A173" s="502"/>
      <c r="B173" s="377">
        <v>12020905</v>
      </c>
      <c r="C173" s="378" t="s">
        <v>677</v>
      </c>
      <c r="D173" s="378" t="s">
        <v>881</v>
      </c>
      <c r="E173" s="573"/>
      <c r="F173" s="574"/>
      <c r="G173" s="445"/>
      <c r="H173" s="446">
        <v>0</v>
      </c>
    </row>
    <row r="174" spans="1:8" s="493" customFormat="1" ht="15.75" hidden="1" thickBot="1" x14ac:dyDescent="0.25">
      <c r="A174" s="509"/>
      <c r="B174" s="377">
        <v>12020906</v>
      </c>
      <c r="C174" s="378" t="s">
        <v>678</v>
      </c>
      <c r="D174" s="378" t="s">
        <v>882</v>
      </c>
      <c r="E174" s="573"/>
      <c r="F174" s="574"/>
      <c r="G174" s="445"/>
      <c r="H174" s="446">
        <v>0</v>
      </c>
    </row>
    <row r="175" spans="1:8" s="493" customFormat="1" ht="15.75" hidden="1" thickBot="1" x14ac:dyDescent="0.25">
      <c r="A175" s="509"/>
      <c r="B175" s="377">
        <v>12020907</v>
      </c>
      <c r="C175" s="378" t="s">
        <v>679</v>
      </c>
      <c r="D175" s="378" t="s">
        <v>883</v>
      </c>
      <c r="E175" s="573"/>
      <c r="F175" s="574"/>
      <c r="G175" s="445"/>
      <c r="H175" s="446">
        <v>0</v>
      </c>
    </row>
    <row r="176" spans="1:8" ht="15.75" hidden="1" thickBot="1" x14ac:dyDescent="0.3">
      <c r="A176" s="502"/>
      <c r="B176" s="384"/>
      <c r="C176" s="385" t="s">
        <v>680</v>
      </c>
      <c r="D176" s="385"/>
      <c r="E176" s="451"/>
      <c r="F176" s="452"/>
      <c r="G176" s="453">
        <v>0</v>
      </c>
      <c r="H176" s="454">
        <v>0</v>
      </c>
    </row>
    <row r="177" spans="1:8" ht="15.75" hidden="1" thickBot="1" x14ac:dyDescent="0.3">
      <c r="A177" s="502"/>
      <c r="B177" s="373">
        <v>12021000</v>
      </c>
      <c r="C177" s="374" t="s">
        <v>681</v>
      </c>
      <c r="D177" s="374"/>
      <c r="E177" s="439"/>
      <c r="F177" s="440"/>
      <c r="G177" s="441"/>
      <c r="H177" s="442"/>
    </row>
    <row r="178" spans="1:8" ht="15.75" hidden="1" thickBot="1" x14ac:dyDescent="0.3">
      <c r="A178" s="502"/>
      <c r="B178" s="377">
        <v>12021006</v>
      </c>
      <c r="C178" s="378" t="s">
        <v>682</v>
      </c>
      <c r="D178" s="378" t="s">
        <v>884</v>
      </c>
      <c r="E178" s="573"/>
      <c r="F178" s="574"/>
      <c r="G178" s="445"/>
      <c r="H178" s="446">
        <v>0</v>
      </c>
    </row>
    <row r="179" spans="1:8" ht="15.75" hidden="1" thickBot="1" x14ac:dyDescent="0.3">
      <c r="A179" s="502"/>
      <c r="B179" s="384"/>
      <c r="C179" s="385" t="s">
        <v>683</v>
      </c>
      <c r="D179" s="385"/>
      <c r="E179" s="451"/>
      <c r="F179" s="452"/>
      <c r="G179" s="453">
        <v>0</v>
      </c>
      <c r="H179" s="454">
        <v>0</v>
      </c>
    </row>
    <row r="180" spans="1:8" ht="15.75" hidden="1" thickBot="1" x14ac:dyDescent="0.3">
      <c r="A180" s="502"/>
      <c r="B180" s="373">
        <v>12021100</v>
      </c>
      <c r="C180" s="374" t="s">
        <v>17</v>
      </c>
      <c r="D180" s="374"/>
      <c r="E180" s="439"/>
      <c r="F180" s="440"/>
      <c r="G180" s="441"/>
      <c r="H180" s="442"/>
    </row>
    <row r="181" spans="1:8" ht="15.75" hidden="1" thickBot="1" x14ac:dyDescent="0.3">
      <c r="A181" s="502"/>
      <c r="B181" s="377">
        <v>12021101</v>
      </c>
      <c r="C181" s="378" t="s">
        <v>684</v>
      </c>
      <c r="D181" s="378" t="s">
        <v>885</v>
      </c>
      <c r="E181" s="573"/>
      <c r="F181" s="574"/>
      <c r="G181" s="445"/>
      <c r="H181" s="446">
        <v>0</v>
      </c>
    </row>
    <row r="182" spans="1:8" ht="15.75" hidden="1" thickBot="1" x14ac:dyDescent="0.3">
      <c r="A182" s="486"/>
      <c r="B182" s="377">
        <v>12021102</v>
      </c>
      <c r="C182" s="378" t="s">
        <v>685</v>
      </c>
      <c r="D182" s="378" t="s">
        <v>886</v>
      </c>
      <c r="E182" s="573"/>
      <c r="F182" s="574"/>
      <c r="G182" s="445"/>
      <c r="H182" s="446">
        <v>0</v>
      </c>
    </row>
    <row r="183" spans="1:8" ht="15.75" hidden="1" thickBot="1" x14ac:dyDescent="0.3">
      <c r="A183" s="486"/>
      <c r="B183" s="377">
        <v>12021103</v>
      </c>
      <c r="C183" s="378" t="s">
        <v>686</v>
      </c>
      <c r="D183" s="378" t="s">
        <v>887</v>
      </c>
      <c r="E183" s="573"/>
      <c r="F183" s="574"/>
      <c r="G183" s="445"/>
      <c r="H183" s="446">
        <v>0</v>
      </c>
    </row>
    <row r="184" spans="1:8" ht="15.75" hidden="1" thickBot="1" x14ac:dyDescent="0.3">
      <c r="A184" s="486"/>
      <c r="B184" s="384"/>
      <c r="C184" s="385" t="s">
        <v>687</v>
      </c>
      <c r="D184" s="385"/>
      <c r="E184" s="451"/>
      <c r="F184" s="452"/>
      <c r="G184" s="453">
        <v>0</v>
      </c>
      <c r="H184" s="454">
        <v>0</v>
      </c>
    </row>
    <row r="185" spans="1:8" ht="15.75" hidden="1" thickBot="1" x14ac:dyDescent="0.3">
      <c r="A185" s="486"/>
      <c r="B185" s="373">
        <v>12021200</v>
      </c>
      <c r="C185" s="374" t="s">
        <v>18</v>
      </c>
      <c r="D185" s="374"/>
      <c r="E185" s="439"/>
      <c r="F185" s="440"/>
      <c r="G185" s="441"/>
      <c r="H185" s="442"/>
    </row>
    <row r="186" spans="1:8" ht="15.75" hidden="1" thickBot="1" x14ac:dyDescent="0.3">
      <c r="A186" s="486"/>
      <c r="B186" s="377">
        <v>12021201</v>
      </c>
      <c r="C186" s="378" t="s">
        <v>688</v>
      </c>
      <c r="D186" s="378" t="s">
        <v>888</v>
      </c>
      <c r="E186" s="573"/>
      <c r="F186" s="574"/>
      <c r="G186" s="445"/>
      <c r="H186" s="446">
        <v>0</v>
      </c>
    </row>
    <row r="187" spans="1:8" ht="15.75" hidden="1" thickBot="1" x14ac:dyDescent="0.3">
      <c r="A187" s="486"/>
      <c r="B187" s="377">
        <v>12021202</v>
      </c>
      <c r="C187" s="378" t="s">
        <v>689</v>
      </c>
      <c r="D187" s="378" t="s">
        <v>889</v>
      </c>
      <c r="E187" s="573"/>
      <c r="F187" s="574"/>
      <c r="G187" s="445"/>
      <c r="H187" s="446">
        <v>0</v>
      </c>
    </row>
    <row r="188" spans="1:8" ht="15.75" hidden="1" thickBot="1" x14ac:dyDescent="0.3">
      <c r="A188" s="486"/>
      <c r="B188" s="377">
        <v>12021203</v>
      </c>
      <c r="C188" s="378" t="s">
        <v>690</v>
      </c>
      <c r="D188" s="378" t="s">
        <v>890</v>
      </c>
      <c r="E188" s="573"/>
      <c r="F188" s="574"/>
      <c r="G188" s="445"/>
      <c r="H188" s="446">
        <v>0</v>
      </c>
    </row>
    <row r="189" spans="1:8" ht="15.75" hidden="1" thickBot="1" x14ac:dyDescent="0.3">
      <c r="A189" s="486"/>
      <c r="B189" s="377">
        <v>12021204</v>
      </c>
      <c r="C189" s="378" t="s">
        <v>691</v>
      </c>
      <c r="D189" s="378" t="s">
        <v>891</v>
      </c>
      <c r="E189" s="573"/>
      <c r="F189" s="574"/>
      <c r="G189" s="445"/>
      <c r="H189" s="446">
        <v>0</v>
      </c>
    </row>
    <row r="190" spans="1:8" ht="15.75" hidden="1" thickBot="1" x14ac:dyDescent="0.3">
      <c r="A190" s="486"/>
      <c r="B190" s="377">
        <v>12021205</v>
      </c>
      <c r="C190" s="378" t="s">
        <v>692</v>
      </c>
      <c r="D190" s="378" t="s">
        <v>892</v>
      </c>
      <c r="E190" s="573"/>
      <c r="F190" s="574"/>
      <c r="G190" s="445"/>
      <c r="H190" s="446">
        <v>0</v>
      </c>
    </row>
    <row r="191" spans="1:8" ht="15.75" hidden="1" thickBot="1" x14ac:dyDescent="0.3">
      <c r="A191" s="486"/>
      <c r="B191" s="377">
        <v>12021206</v>
      </c>
      <c r="C191" s="378" t="s">
        <v>693</v>
      </c>
      <c r="D191" s="378" t="s">
        <v>893</v>
      </c>
      <c r="E191" s="573"/>
      <c r="F191" s="574"/>
      <c r="G191" s="445"/>
      <c r="H191" s="446">
        <v>0</v>
      </c>
    </row>
    <row r="192" spans="1:8" ht="15.75" hidden="1" thickBot="1" x14ac:dyDescent="0.3">
      <c r="A192" s="486"/>
      <c r="B192" s="377">
        <v>12021207</v>
      </c>
      <c r="C192" s="378" t="s">
        <v>694</v>
      </c>
      <c r="D192" s="378" t="s">
        <v>894</v>
      </c>
      <c r="E192" s="573"/>
      <c r="F192" s="574"/>
      <c r="G192" s="445"/>
      <c r="H192" s="446">
        <v>0</v>
      </c>
    </row>
    <row r="193" spans="1:8" ht="15.75" hidden="1" thickBot="1" x14ac:dyDescent="0.3">
      <c r="A193" s="486"/>
      <c r="B193" s="377">
        <v>12021208</v>
      </c>
      <c r="C193" s="378" t="s">
        <v>695</v>
      </c>
      <c r="D193" s="378" t="s">
        <v>895</v>
      </c>
      <c r="E193" s="573"/>
      <c r="F193" s="574"/>
      <c r="G193" s="445"/>
      <c r="H193" s="446">
        <v>0</v>
      </c>
    </row>
    <row r="194" spans="1:8" ht="15.75" hidden="1" thickBot="1" x14ac:dyDescent="0.3">
      <c r="A194" s="486"/>
      <c r="B194" s="377">
        <v>12021209</v>
      </c>
      <c r="C194" s="378" t="s">
        <v>696</v>
      </c>
      <c r="D194" s="378" t="s">
        <v>896</v>
      </c>
      <c r="E194" s="573"/>
      <c r="F194" s="574"/>
      <c r="G194" s="445"/>
      <c r="H194" s="446">
        <v>0</v>
      </c>
    </row>
    <row r="195" spans="1:8" ht="15.75" hidden="1" thickBot="1" x14ac:dyDescent="0.3">
      <c r="A195" s="486"/>
      <c r="B195" s="377">
        <v>12021210</v>
      </c>
      <c r="C195" s="378" t="s">
        <v>697</v>
      </c>
      <c r="D195" s="378" t="s">
        <v>897</v>
      </c>
      <c r="E195" s="573"/>
      <c r="F195" s="574"/>
      <c r="G195" s="445"/>
      <c r="H195" s="446">
        <v>0</v>
      </c>
    </row>
    <row r="196" spans="1:8" ht="15.75" hidden="1" thickBot="1" x14ac:dyDescent="0.3">
      <c r="A196" s="486"/>
      <c r="B196" s="377">
        <v>12021212</v>
      </c>
      <c r="C196" s="378" t="s">
        <v>698</v>
      </c>
      <c r="D196" s="378" t="s">
        <v>898</v>
      </c>
      <c r="E196" s="573"/>
      <c r="F196" s="574"/>
      <c r="G196" s="445"/>
      <c r="H196" s="446">
        <v>0</v>
      </c>
    </row>
    <row r="197" spans="1:8" ht="15.75" hidden="1" thickBot="1" x14ac:dyDescent="0.3">
      <c r="A197" s="486"/>
      <c r="B197" s="384"/>
      <c r="C197" s="385" t="s">
        <v>699</v>
      </c>
      <c r="D197" s="385"/>
      <c r="E197" s="451"/>
      <c r="F197" s="452"/>
      <c r="G197" s="453">
        <v>0</v>
      </c>
      <c r="H197" s="454">
        <v>0</v>
      </c>
    </row>
    <row r="198" spans="1:8" ht="15.75" hidden="1" thickBot="1" x14ac:dyDescent="0.3">
      <c r="A198" s="486"/>
      <c r="B198" s="373">
        <v>12021300</v>
      </c>
      <c r="C198" s="374" t="s">
        <v>19</v>
      </c>
      <c r="D198" s="374"/>
      <c r="E198" s="439"/>
      <c r="F198" s="440"/>
      <c r="G198" s="441"/>
      <c r="H198" s="442"/>
    </row>
    <row r="199" spans="1:8" ht="15.75" hidden="1" thickBot="1" x14ac:dyDescent="0.3">
      <c r="A199" s="486"/>
      <c r="B199" s="377">
        <v>12021302</v>
      </c>
      <c r="C199" s="378" t="s">
        <v>700</v>
      </c>
      <c r="D199" s="378" t="s">
        <v>899</v>
      </c>
      <c r="E199" s="573"/>
      <c r="F199" s="574"/>
      <c r="G199" s="445"/>
      <c r="H199" s="446">
        <v>0</v>
      </c>
    </row>
    <row r="200" spans="1:8" ht="15.75" hidden="1" thickBot="1" x14ac:dyDescent="0.3">
      <c r="A200" s="486"/>
      <c r="B200" s="384"/>
      <c r="C200" s="385" t="s">
        <v>701</v>
      </c>
      <c r="D200" s="385"/>
      <c r="E200" s="451"/>
      <c r="F200" s="452"/>
      <c r="G200" s="453">
        <v>0</v>
      </c>
      <c r="H200" s="454">
        <v>0</v>
      </c>
    </row>
    <row r="201" spans="1:8" ht="15.75" hidden="1" thickBot="1" x14ac:dyDescent="0.3">
      <c r="A201" s="486"/>
      <c r="B201" s="373">
        <v>13000000</v>
      </c>
      <c r="C201" s="374" t="s">
        <v>702</v>
      </c>
      <c r="D201" s="374"/>
      <c r="E201" s="439"/>
      <c r="F201" s="440"/>
      <c r="G201" s="441"/>
      <c r="H201" s="442"/>
    </row>
    <row r="202" spans="1:8" ht="15.75" hidden="1" thickBot="1" x14ac:dyDescent="0.3">
      <c r="A202" s="486"/>
      <c r="B202" s="373">
        <v>13010000</v>
      </c>
      <c r="C202" s="374" t="s">
        <v>703</v>
      </c>
      <c r="D202" s="374"/>
      <c r="E202" s="439"/>
      <c r="F202" s="440"/>
      <c r="G202" s="441"/>
      <c r="H202" s="442"/>
    </row>
    <row r="203" spans="1:8" ht="15.75" hidden="1" thickBot="1" x14ac:dyDescent="0.3">
      <c r="A203" s="486"/>
      <c r="B203" s="373">
        <v>13010100</v>
      </c>
      <c r="C203" s="374" t="s">
        <v>20</v>
      </c>
      <c r="D203" s="374"/>
      <c r="E203" s="439"/>
      <c r="F203" s="440"/>
      <c r="G203" s="441"/>
      <c r="H203" s="442"/>
    </row>
    <row r="204" spans="1:8" ht="15.75" hidden="1" thickBot="1" x14ac:dyDescent="0.3">
      <c r="A204" s="486"/>
      <c r="B204" s="377">
        <v>13010101</v>
      </c>
      <c r="C204" s="378" t="s">
        <v>704</v>
      </c>
      <c r="D204" s="378" t="s">
        <v>900</v>
      </c>
      <c r="E204" s="573"/>
      <c r="F204" s="574"/>
      <c r="G204" s="445"/>
      <c r="H204" s="446">
        <v>0</v>
      </c>
    </row>
    <row r="205" spans="1:8" ht="15.75" hidden="1" thickBot="1" x14ac:dyDescent="0.3">
      <c r="A205" s="486"/>
      <c r="B205" s="384"/>
      <c r="C205" s="385" t="s">
        <v>705</v>
      </c>
      <c r="D205" s="385"/>
      <c r="E205" s="451"/>
      <c r="F205" s="452"/>
      <c r="G205" s="453">
        <v>0</v>
      </c>
      <c r="H205" s="454">
        <v>0</v>
      </c>
    </row>
    <row r="206" spans="1:8" ht="15.75" hidden="1" thickBot="1" x14ac:dyDescent="0.3">
      <c r="A206" s="486"/>
      <c r="B206" s="373">
        <v>13010200</v>
      </c>
      <c r="C206" s="374" t="s">
        <v>21</v>
      </c>
      <c r="D206" s="374"/>
      <c r="E206" s="439"/>
      <c r="F206" s="440"/>
      <c r="G206" s="441"/>
      <c r="H206" s="442"/>
    </row>
    <row r="207" spans="1:8" ht="15.75" hidden="1" thickBot="1" x14ac:dyDescent="0.3">
      <c r="A207" s="486"/>
      <c r="B207" s="377">
        <v>13010201</v>
      </c>
      <c r="C207" s="378" t="s">
        <v>706</v>
      </c>
      <c r="D207" s="378" t="s">
        <v>901</v>
      </c>
      <c r="E207" s="573"/>
      <c r="F207" s="574"/>
      <c r="G207" s="445"/>
      <c r="H207" s="446">
        <v>0</v>
      </c>
    </row>
    <row r="208" spans="1:8" ht="15.75" hidden="1" thickBot="1" x14ac:dyDescent="0.3">
      <c r="A208" s="486"/>
      <c r="B208" s="384"/>
      <c r="C208" s="385" t="s">
        <v>707</v>
      </c>
      <c r="D208" s="385"/>
      <c r="E208" s="451"/>
      <c r="F208" s="452"/>
      <c r="G208" s="453">
        <v>0</v>
      </c>
      <c r="H208" s="454">
        <v>0</v>
      </c>
    </row>
    <row r="209" spans="1:8" ht="15.75" hidden="1" thickBot="1" x14ac:dyDescent="0.3">
      <c r="A209" s="486"/>
      <c r="B209" s="373">
        <v>13020000</v>
      </c>
      <c r="C209" s="374" t="s">
        <v>708</v>
      </c>
      <c r="D209" s="374"/>
      <c r="E209" s="439"/>
      <c r="F209" s="440"/>
      <c r="G209" s="441"/>
      <c r="H209" s="442"/>
    </row>
    <row r="210" spans="1:8" ht="15.75" hidden="1" thickBot="1" x14ac:dyDescent="0.3">
      <c r="A210" s="486"/>
      <c r="B210" s="373">
        <v>13020300</v>
      </c>
      <c r="C210" s="374" t="s">
        <v>22</v>
      </c>
      <c r="D210" s="374"/>
      <c r="E210" s="439"/>
      <c r="F210" s="440"/>
      <c r="G210" s="441"/>
      <c r="H210" s="442"/>
    </row>
    <row r="211" spans="1:8" ht="15.75" hidden="1" thickBot="1" x14ac:dyDescent="0.3">
      <c r="A211" s="486"/>
      <c r="B211" s="377">
        <v>13020301</v>
      </c>
      <c r="C211" s="378" t="s">
        <v>36</v>
      </c>
      <c r="D211" s="378" t="s">
        <v>902</v>
      </c>
      <c r="E211" s="573"/>
      <c r="F211" s="574"/>
      <c r="G211" s="445"/>
      <c r="H211" s="446">
        <v>0</v>
      </c>
    </row>
    <row r="212" spans="1:8" ht="15.75" hidden="1" thickBot="1" x14ac:dyDescent="0.3">
      <c r="A212" s="486"/>
      <c r="B212" s="377">
        <v>13020303</v>
      </c>
      <c r="C212" s="378" t="s">
        <v>710</v>
      </c>
      <c r="D212" s="378" t="s">
        <v>903</v>
      </c>
      <c r="E212" s="573"/>
      <c r="F212" s="574"/>
      <c r="G212" s="445"/>
      <c r="H212" s="446">
        <v>0</v>
      </c>
    </row>
    <row r="213" spans="1:8" ht="15.75" hidden="1" thickBot="1" x14ac:dyDescent="0.3">
      <c r="A213" s="486"/>
      <c r="B213" s="384"/>
      <c r="C213" s="385" t="s">
        <v>711</v>
      </c>
      <c r="D213" s="385"/>
      <c r="E213" s="451"/>
      <c r="F213" s="452"/>
      <c r="G213" s="453">
        <v>0</v>
      </c>
      <c r="H213" s="454">
        <v>0</v>
      </c>
    </row>
    <row r="214" spans="1:8" ht="15.75" hidden="1" thickBot="1" x14ac:dyDescent="0.3">
      <c r="A214" s="486"/>
      <c r="B214" s="373">
        <v>13020400</v>
      </c>
      <c r="C214" s="374" t="s">
        <v>23</v>
      </c>
      <c r="D214" s="374"/>
      <c r="E214" s="439"/>
      <c r="F214" s="440"/>
      <c r="G214" s="441"/>
      <c r="H214" s="442"/>
    </row>
    <row r="215" spans="1:8" ht="15.75" hidden="1" thickBot="1" x14ac:dyDescent="0.3">
      <c r="A215" s="486"/>
      <c r="B215" s="377">
        <v>13020401</v>
      </c>
      <c r="C215" s="378" t="s">
        <v>37</v>
      </c>
      <c r="D215" s="378" t="s">
        <v>904</v>
      </c>
      <c r="E215" s="573"/>
      <c r="F215" s="574"/>
      <c r="G215" s="445"/>
      <c r="H215" s="446">
        <v>0</v>
      </c>
    </row>
    <row r="216" spans="1:8" ht="15.75" hidden="1" thickBot="1" x14ac:dyDescent="0.3">
      <c r="A216" s="486"/>
      <c r="B216" s="384"/>
      <c r="C216" s="385" t="s">
        <v>713</v>
      </c>
      <c r="D216" s="385"/>
      <c r="E216" s="451"/>
      <c r="F216" s="452"/>
      <c r="G216" s="453">
        <v>0</v>
      </c>
      <c r="H216" s="454">
        <v>0</v>
      </c>
    </row>
    <row r="217" spans="1:8" ht="15.75" hidden="1" thickBot="1" x14ac:dyDescent="0.3">
      <c r="A217" s="486"/>
      <c r="B217" s="373" t="s">
        <v>714</v>
      </c>
      <c r="C217" s="374" t="s">
        <v>715</v>
      </c>
      <c r="D217" s="374"/>
      <c r="E217" s="439"/>
      <c r="F217" s="440"/>
      <c r="G217" s="441"/>
      <c r="H217" s="442"/>
    </row>
    <row r="218" spans="1:8" ht="15.75" hidden="1" thickBot="1" x14ac:dyDescent="0.3">
      <c r="A218" s="486"/>
      <c r="B218" s="373">
        <v>14030000</v>
      </c>
      <c r="C218" s="374" t="s">
        <v>716</v>
      </c>
      <c r="D218" s="374"/>
      <c r="E218" s="439"/>
      <c r="F218" s="440"/>
      <c r="G218" s="441"/>
      <c r="H218" s="442"/>
    </row>
    <row r="219" spans="1:8" ht="15.75" hidden="1" thickBot="1" x14ac:dyDescent="0.3">
      <c r="A219" s="486"/>
      <c r="B219" s="373">
        <v>14030100</v>
      </c>
      <c r="C219" s="374" t="s">
        <v>24</v>
      </c>
      <c r="D219" s="374"/>
      <c r="E219" s="439"/>
      <c r="F219" s="440"/>
      <c r="G219" s="441"/>
      <c r="H219" s="442"/>
    </row>
    <row r="220" spans="1:8" ht="15.75" hidden="1" thickBot="1" x14ac:dyDescent="0.3">
      <c r="A220" s="486"/>
      <c r="B220" s="377">
        <v>14030101</v>
      </c>
      <c r="C220" s="378" t="s">
        <v>514</v>
      </c>
      <c r="D220" s="378" t="s">
        <v>905</v>
      </c>
      <c r="E220" s="573"/>
      <c r="F220" s="574"/>
      <c r="G220" s="445"/>
      <c r="H220" s="446">
        <v>0</v>
      </c>
    </row>
    <row r="221" spans="1:8" ht="15.75" hidden="1" thickBot="1" x14ac:dyDescent="0.3">
      <c r="A221" s="486"/>
      <c r="B221" s="384"/>
      <c r="C221" s="385" t="s">
        <v>717</v>
      </c>
      <c r="D221" s="385"/>
      <c r="E221" s="451"/>
      <c r="F221" s="452"/>
      <c r="G221" s="453">
        <v>0</v>
      </c>
      <c r="H221" s="454">
        <v>0</v>
      </c>
    </row>
    <row r="222" spans="1:8" ht="15.75" hidden="1" thickBot="1" x14ac:dyDescent="0.3">
      <c r="A222" s="486"/>
      <c r="B222" s="373">
        <v>14030200</v>
      </c>
      <c r="C222" s="374" t="s">
        <v>25</v>
      </c>
      <c r="D222" s="374"/>
      <c r="E222" s="577"/>
      <c r="F222" s="578"/>
      <c r="G222" s="479"/>
      <c r="H222" s="442"/>
    </row>
    <row r="223" spans="1:8" ht="15.75" hidden="1" thickBot="1" x14ac:dyDescent="0.3">
      <c r="A223" s="486"/>
      <c r="B223" s="377">
        <v>14030201</v>
      </c>
      <c r="C223" s="378" t="s">
        <v>515</v>
      </c>
      <c r="D223" s="378" t="s">
        <v>906</v>
      </c>
      <c r="E223" s="573"/>
      <c r="F223" s="574"/>
      <c r="G223" s="445"/>
      <c r="H223" s="446">
        <v>0</v>
      </c>
    </row>
    <row r="224" spans="1:8" ht="15.75" hidden="1" thickBot="1" x14ac:dyDescent="0.3">
      <c r="A224" s="486"/>
      <c r="B224" s="384"/>
      <c r="C224" s="385" t="s">
        <v>718</v>
      </c>
      <c r="D224" s="385"/>
      <c r="E224" s="451"/>
      <c r="F224" s="452"/>
      <c r="G224" s="453">
        <v>0</v>
      </c>
      <c r="H224" s="454">
        <v>0</v>
      </c>
    </row>
    <row r="225" spans="1:8" ht="19.5" thickBot="1" x14ac:dyDescent="0.35">
      <c r="A225" s="486"/>
      <c r="B225" s="398"/>
      <c r="C225" s="399" t="s">
        <v>524</v>
      </c>
      <c r="D225" s="399"/>
      <c r="E225" s="484"/>
      <c r="F225" s="485"/>
      <c r="G225" s="480">
        <v>7315070</v>
      </c>
      <c r="H225" s="481">
        <v>20000000</v>
      </c>
    </row>
    <row r="226" spans="1:8" x14ac:dyDescent="0.25">
      <c r="A226" s="486"/>
      <c r="B226" s="543"/>
      <c r="C226" s="544"/>
      <c r="D226" s="486"/>
      <c r="E226" s="486"/>
      <c r="F226" s="486"/>
      <c r="G226" s="486"/>
      <c r="H226" s="486"/>
    </row>
  </sheetData>
  <mergeCells count="6">
    <mergeCell ref="B1:H1"/>
    <mergeCell ref="B2:H2"/>
    <mergeCell ref="B3:H3"/>
    <mergeCell ref="B4:H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pageSetUpPr fitToPage="1"/>
  </sheetPr>
  <dimension ref="B1:G172"/>
  <sheetViews>
    <sheetView view="pageBreakPreview" zoomScale="84" zoomScaleSheetLayoutView="84" workbookViewId="0">
      <pane xSplit="2" ySplit="6" topLeftCell="C120"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961</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x14ac:dyDescent="0.25">
      <c r="B16" s="811">
        <v>31050108</v>
      </c>
      <c r="C16" s="378" t="s">
        <v>1423</v>
      </c>
      <c r="D16" s="752" t="str">
        <f t="shared" si="0"/>
        <v>31050108 - SCHOLASTIC MATERIALS</v>
      </c>
      <c r="E16" s="622">
        <v>1000000</v>
      </c>
      <c r="F16" s="623">
        <v>25000000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t="15.75" thickBot="1" x14ac:dyDescent="0.3">
      <c r="B42" s="811">
        <v>31050134</v>
      </c>
      <c r="C42" s="378" t="s">
        <v>1449</v>
      </c>
      <c r="D42" s="752" t="str">
        <f t="shared" si="0"/>
        <v>31050134 - UNIFORM STORE</v>
      </c>
      <c r="E42" s="622">
        <v>800000</v>
      </c>
      <c r="F42" s="623">
        <v>5000000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1800000</v>
      </c>
      <c r="F44" s="630">
        <f>SUM(F9:F43)</f>
        <v>30000000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x14ac:dyDescent="0.25">
      <c r="B78" s="818">
        <v>32010100</v>
      </c>
      <c r="C78" s="374" t="s">
        <v>110</v>
      </c>
      <c r="D78" s="754"/>
      <c r="E78" s="618"/>
      <c r="F78" s="619"/>
      <c r="G78" s="619"/>
    </row>
    <row r="79" spans="2:7" x14ac:dyDescent="0.25">
      <c r="B79" s="811">
        <v>32010101</v>
      </c>
      <c r="C79" s="378" t="s">
        <v>1477</v>
      </c>
      <c r="D79" s="752" t="str">
        <f>B79&amp;" - "&amp;C79</f>
        <v>32010101 - LAND &amp; BUILDINGS - ADMINISTRATIVE</v>
      </c>
      <c r="E79" s="622">
        <v>70920000</v>
      </c>
      <c r="F79" s="623">
        <v>127000000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t="15.75" thickBot="1" x14ac:dyDescent="0.3">
      <c r="B82" s="811">
        <v>32010104</v>
      </c>
      <c r="C82" s="378" t="s">
        <v>1480</v>
      </c>
      <c r="D82" s="752" t="str">
        <f>B82&amp;" - "&amp;C82</f>
        <v>32010104 - OTHER STORAGE FACILITIES</v>
      </c>
      <c r="E82" s="622">
        <v>92670860</v>
      </c>
      <c r="F82" s="623">
        <v>247000000</v>
      </c>
      <c r="G82" s="623"/>
    </row>
    <row r="83" spans="2:7" ht="15.75" thickBot="1" x14ac:dyDescent="0.3">
      <c r="B83" s="815"/>
      <c r="C83" s="385" t="s">
        <v>1481</v>
      </c>
      <c r="D83" s="753">
        <f t="shared" ref="D83" si="11">SUM(D79:D82)</f>
        <v>0</v>
      </c>
      <c r="E83" s="630">
        <f>SUM(E79:E82)</f>
        <v>163590860</v>
      </c>
      <c r="F83" s="630">
        <f>SUM(F79:F82)</f>
        <v>374000000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t="15.75" thickBot="1" x14ac:dyDescent="0.3">
      <c r="B86" s="811">
        <v>32010202</v>
      </c>
      <c r="C86" s="378" t="s">
        <v>1483</v>
      </c>
      <c r="D86" s="752" t="str">
        <f t="shared" si="12"/>
        <v>32010202 - ROADS &amp; BRIDGES</v>
      </c>
      <c r="E86" s="622">
        <v>2000000</v>
      </c>
      <c r="F86" s="623">
        <v>1000000</v>
      </c>
      <c r="G86" s="623"/>
    </row>
    <row r="87" spans="2:7" ht="15.75" hidden="1" thickBot="1" x14ac:dyDescent="0.3">
      <c r="B87" s="811">
        <v>32010203</v>
      </c>
      <c r="C87" s="378" t="s">
        <v>1484</v>
      </c>
      <c r="D87" s="752" t="str">
        <f t="shared" si="12"/>
        <v>32010203 - AIRPORTS</v>
      </c>
      <c r="E87" s="622"/>
      <c r="F87" s="623">
        <v>0</v>
      </c>
      <c r="G87" s="623"/>
    </row>
    <row r="88" spans="2:7" ht="15.75" hidden="1" thickBot="1" x14ac:dyDescent="0.3">
      <c r="B88" s="811">
        <v>32010204</v>
      </c>
      <c r="C88" s="378" t="s">
        <v>1485</v>
      </c>
      <c r="D88" s="752" t="str">
        <f t="shared" si="12"/>
        <v>32010204 - HARBOURS/ SEA PORTS/JETTIES</v>
      </c>
      <c r="E88" s="622"/>
      <c r="F88" s="623">
        <v>0</v>
      </c>
      <c r="G88" s="623"/>
    </row>
    <row r="89" spans="2:7" ht="15.75" hidden="1" thickBot="1" x14ac:dyDescent="0.3">
      <c r="B89" s="811">
        <v>32010205</v>
      </c>
      <c r="C89" s="378" t="s">
        <v>1486</v>
      </c>
      <c r="D89" s="752" t="str">
        <f t="shared" si="12"/>
        <v>32010205 - ZOOS, PARKS &amp; RESERVES</v>
      </c>
      <c r="E89" s="622"/>
      <c r="F89" s="623">
        <v>0</v>
      </c>
      <c r="G89" s="623"/>
    </row>
    <row r="90" spans="2:7" ht="15.75" hidden="1" thickBot="1" x14ac:dyDescent="0.3">
      <c r="B90" s="811">
        <v>32010206</v>
      </c>
      <c r="C90" s="378" t="s">
        <v>1487</v>
      </c>
      <c r="D90" s="752" t="str">
        <f t="shared" si="12"/>
        <v>32010206 - SECURITY INSTALLATIONS/ EQUIPMENT</v>
      </c>
      <c r="E90" s="622"/>
      <c r="F90" s="623">
        <v>0</v>
      </c>
      <c r="G90" s="623"/>
    </row>
    <row r="91" spans="2:7" ht="15.75" hidden="1" thickBot="1" x14ac:dyDescent="0.3">
      <c r="B91" s="811">
        <v>32010207</v>
      </c>
      <c r="C91" s="378" t="s">
        <v>1488</v>
      </c>
      <c r="D91" s="752" t="str">
        <f t="shared" si="12"/>
        <v>32010207 - ELECTRICITY TRANSMISSION NETWORK</v>
      </c>
      <c r="E91" s="622"/>
      <c r="F91" s="623">
        <v>0</v>
      </c>
      <c r="G91" s="623"/>
    </row>
    <row r="92" spans="2:7" ht="15.75" hidden="1" thickBot="1" x14ac:dyDescent="0.3">
      <c r="B92" s="811">
        <v>32010208</v>
      </c>
      <c r="C92" s="378" t="s">
        <v>1489</v>
      </c>
      <c r="D92" s="752" t="str">
        <f t="shared" si="12"/>
        <v>32010208 - WATER DISTRIBUTION NETWORK</v>
      </c>
      <c r="E92" s="622"/>
      <c r="F92" s="623">
        <v>0</v>
      </c>
      <c r="G92" s="623"/>
    </row>
    <row r="93" spans="2:7" ht="15.75" hidden="1" thickBot="1" x14ac:dyDescent="0.3">
      <c r="B93" s="811">
        <v>32010209</v>
      </c>
      <c r="C93" s="378" t="s">
        <v>1490</v>
      </c>
      <c r="D93" s="752" t="str">
        <f t="shared" si="12"/>
        <v>32010209 - SEWAGE/ DRAINAGE NETWORK</v>
      </c>
      <c r="E93" s="622"/>
      <c r="F93" s="623">
        <v>0</v>
      </c>
      <c r="G93" s="623"/>
    </row>
    <row r="94" spans="2:7" ht="15.75" hidden="1" thickBot="1" x14ac:dyDescent="0.3">
      <c r="B94" s="811">
        <v>32010210</v>
      </c>
      <c r="C94" s="378" t="s">
        <v>1491</v>
      </c>
      <c r="D94" s="752" t="str">
        <f t="shared" si="12"/>
        <v>32010210 - DAMS</v>
      </c>
      <c r="E94" s="622"/>
      <c r="F94" s="623">
        <v>0</v>
      </c>
      <c r="G94" s="623"/>
    </row>
    <row r="95" spans="2:7" ht="15.75" hidden="1" thickBot="1" x14ac:dyDescent="0.3">
      <c r="B95" s="811">
        <v>32010211</v>
      </c>
      <c r="C95" s="378" t="s">
        <v>1492</v>
      </c>
      <c r="D95" s="752" t="str">
        <f t="shared" si="12"/>
        <v>32010211 - SPECIALISED RESEARCH EQUIPMENT (E.G. SATELLITE)</v>
      </c>
      <c r="E95" s="622"/>
      <c r="F95" s="623">
        <v>0</v>
      </c>
      <c r="G95" s="623"/>
    </row>
    <row r="96" spans="2:7" ht="15.75" hidden="1" thickBot="1" x14ac:dyDescent="0.3">
      <c r="B96" s="811">
        <v>32010212</v>
      </c>
      <c r="C96" s="378" t="s">
        <v>1493</v>
      </c>
      <c r="D96" s="752" t="str">
        <f t="shared" si="12"/>
        <v>32010212 - MONUMENTS</v>
      </c>
      <c r="E96" s="622"/>
      <c r="F96" s="623">
        <v>0</v>
      </c>
      <c r="G96" s="623"/>
    </row>
    <row r="97" spans="2:7" ht="15.75" hidden="1" thickBot="1" x14ac:dyDescent="0.3">
      <c r="B97" s="811">
        <v>32010213</v>
      </c>
      <c r="C97" s="378" t="s">
        <v>1494</v>
      </c>
      <c r="D97" s="752" t="str">
        <f t="shared" si="12"/>
        <v>32010213 - HERITAGE ASSETS</v>
      </c>
      <c r="E97" s="622"/>
      <c r="F97" s="623">
        <v>0</v>
      </c>
      <c r="G97" s="623"/>
    </row>
    <row r="98" spans="2:7" ht="15.75" hidden="1" thickBot="1" x14ac:dyDescent="0.3">
      <c r="B98" s="811">
        <v>32010214</v>
      </c>
      <c r="C98" s="378" t="s">
        <v>1495</v>
      </c>
      <c r="D98" s="752" t="str">
        <f t="shared" si="12"/>
        <v>32010214 - BOREHOLES &amp; OTHER WATER FACILITIES</v>
      </c>
      <c r="E98" s="622"/>
      <c r="F98" s="623">
        <v>0</v>
      </c>
      <c r="G98" s="623"/>
    </row>
    <row r="99" spans="2:7" ht="15.75" hidden="1" thickBot="1" x14ac:dyDescent="0.3">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2000000</v>
      </c>
      <c r="F100" s="630">
        <f>SUM(F85:F99)</f>
        <v>1000000</v>
      </c>
      <c r="G100" s="630"/>
    </row>
    <row r="101" spans="2:7"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t="15.75" thickBot="1" x14ac:dyDescent="0.3">
      <c r="B103" s="811">
        <v>32010302</v>
      </c>
      <c r="C103" s="378" t="s">
        <v>1499</v>
      </c>
      <c r="D103" s="752" t="str">
        <f>B103&amp;" - "&amp;C103</f>
        <v>32010302 - INDUSTRIAL EQUIPMENT</v>
      </c>
      <c r="E103" s="622">
        <v>25200000</v>
      </c>
      <c r="F103" s="623">
        <v>33205600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thickBot="1" x14ac:dyDescent="0.3">
      <c r="B107" s="815"/>
      <c r="C107" s="385" t="s">
        <v>1503</v>
      </c>
      <c r="D107" s="753">
        <f t="shared" ref="D107" si="14">SUM(D102:D106)</f>
        <v>0</v>
      </c>
      <c r="E107" s="630">
        <f>SUM(E102:E106)</f>
        <v>25200000</v>
      </c>
      <c r="F107" s="630">
        <f>SUM(F102:F106)</f>
        <v>33205600</v>
      </c>
      <c r="G107" s="630"/>
    </row>
    <row r="108" spans="2:7"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x14ac:dyDescent="0.25">
      <c r="B113" s="811">
        <v>32010405</v>
      </c>
      <c r="C113" s="378" t="s">
        <v>1508</v>
      </c>
      <c r="D113" s="752" t="str">
        <f t="shared" si="15"/>
        <v>32010405 - MOTOR VEHICLES</v>
      </c>
      <c r="E113" s="622">
        <v>39000000</v>
      </c>
      <c r="F113" s="623">
        <v>40000000</v>
      </c>
      <c r="G113" s="623"/>
    </row>
    <row r="114" spans="2:7" hidden="1" x14ac:dyDescent="0.25">
      <c r="B114" s="811">
        <v>32010406</v>
      </c>
      <c r="C114" s="378" t="s">
        <v>1509</v>
      </c>
      <c r="D114" s="752" t="str">
        <f t="shared" si="15"/>
        <v>32010406 - TRICYCLE</v>
      </c>
      <c r="E114" s="622"/>
      <c r="F114" s="623">
        <v>0</v>
      </c>
      <c r="G114" s="623"/>
    </row>
    <row r="115" spans="2:7" ht="15.75" thickBot="1" x14ac:dyDescent="0.3">
      <c r="B115" s="811">
        <v>32010407</v>
      </c>
      <c r="C115" s="378" t="s">
        <v>1510</v>
      </c>
      <c r="D115" s="752" t="str">
        <f t="shared" si="15"/>
        <v>32010407 - MOTOR CYCLES</v>
      </c>
      <c r="E115" s="622">
        <v>0</v>
      </c>
      <c r="F115" s="623">
        <v>0</v>
      </c>
      <c r="G115" s="623"/>
    </row>
    <row r="116" spans="2:7" ht="15.75" hidden="1" thickBot="1" x14ac:dyDescent="0.3">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39000000</v>
      </c>
      <c r="F117" s="630">
        <f>SUM(F109:F116)</f>
        <v>40000000</v>
      </c>
      <c r="G117" s="630">
        <f>SUM(G109:G116)</f>
        <v>0</v>
      </c>
    </row>
    <row r="118" spans="2:7" x14ac:dyDescent="0.25">
      <c r="B118" s="818">
        <v>32010500</v>
      </c>
      <c r="C118" s="374" t="s">
        <v>118</v>
      </c>
      <c r="D118" s="754"/>
      <c r="E118" s="618"/>
      <c r="F118" s="619"/>
      <c r="G118" s="619"/>
    </row>
    <row r="119" spans="2:7" x14ac:dyDescent="0.25">
      <c r="B119" s="811">
        <v>32010501</v>
      </c>
      <c r="C119" s="378" t="s">
        <v>1513</v>
      </c>
      <c r="D119" s="752" t="str">
        <f t="shared" ref="D119:D127" si="17">B119&amp;" - "&amp;C119</f>
        <v>32010501 - COMPUTERS/NETWORKING EQUIPMENT</v>
      </c>
      <c r="E119" s="622">
        <v>4000000</v>
      </c>
      <c r="F119" s="623">
        <v>5000000</v>
      </c>
      <c r="G119" s="623"/>
    </row>
    <row r="120" spans="2:7" x14ac:dyDescent="0.25">
      <c r="B120" s="811">
        <v>32010502</v>
      </c>
      <c r="C120" s="378" t="s">
        <v>1514</v>
      </c>
      <c r="D120" s="752" t="str">
        <f t="shared" si="17"/>
        <v>32010502 - PRINTERS</v>
      </c>
      <c r="E120" s="622">
        <v>1500000</v>
      </c>
      <c r="F120" s="623">
        <v>1500000</v>
      </c>
      <c r="G120" s="623"/>
    </row>
    <row r="121" spans="2:7" hidden="1" x14ac:dyDescent="0.25">
      <c r="B121" s="811">
        <v>32010503</v>
      </c>
      <c r="C121" s="378" t="s">
        <v>1515</v>
      </c>
      <c r="D121" s="752" t="str">
        <f t="shared" si="17"/>
        <v>32010503 - SCANNERS</v>
      </c>
      <c r="E121" s="622"/>
      <c r="F121" s="623">
        <v>0</v>
      </c>
      <c r="G121" s="623"/>
    </row>
    <row r="122" spans="2:7" hidden="1" x14ac:dyDescent="0.25">
      <c r="B122" s="811">
        <v>32010504</v>
      </c>
      <c r="C122" s="378" t="s">
        <v>1516</v>
      </c>
      <c r="D122" s="752" t="str">
        <f t="shared" si="17"/>
        <v>32010504 - FAX MACHINE</v>
      </c>
      <c r="E122" s="622"/>
      <c r="F122" s="623">
        <v>0</v>
      </c>
      <c r="G122" s="623"/>
    </row>
    <row r="123" spans="2:7" ht="15.75" thickBot="1" x14ac:dyDescent="0.3">
      <c r="B123" s="811">
        <v>32010505</v>
      </c>
      <c r="C123" s="378" t="s">
        <v>1517</v>
      </c>
      <c r="D123" s="752" t="str">
        <f t="shared" si="17"/>
        <v>32010505 - PHOTOCOPIERS</v>
      </c>
      <c r="E123" s="622">
        <v>1718800</v>
      </c>
      <c r="F123" s="623">
        <v>1500000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7218800</v>
      </c>
      <c r="F128" s="630">
        <f>SUM(F119:F127)</f>
        <v>8000000</v>
      </c>
      <c r="G128" s="630">
        <f>SUM(G119:G127)</f>
        <v>0</v>
      </c>
    </row>
    <row r="129" spans="2:7" x14ac:dyDescent="0.25">
      <c r="B129" s="818">
        <v>32010600</v>
      </c>
      <c r="C129" s="374" t="s">
        <v>120</v>
      </c>
      <c r="D129" s="754"/>
      <c r="E129" s="618"/>
      <c r="F129" s="619"/>
      <c r="G129" s="619"/>
    </row>
    <row r="130" spans="2:7" x14ac:dyDescent="0.25">
      <c r="B130" s="811">
        <v>32010601</v>
      </c>
      <c r="C130" s="378" t="s">
        <v>1523</v>
      </c>
      <c r="D130" s="752" t="str">
        <f t="shared" ref="D130:D139" si="19">B130&amp;" - "&amp;C130</f>
        <v>32010601 - CHAIRS</v>
      </c>
      <c r="E130" s="622">
        <v>3000000</v>
      </c>
      <c r="F130" s="623">
        <v>4000000</v>
      </c>
      <c r="G130" s="623"/>
    </row>
    <row r="131" spans="2:7" x14ac:dyDescent="0.25">
      <c r="B131" s="811">
        <v>32010602</v>
      </c>
      <c r="C131" s="378" t="s">
        <v>1524</v>
      </c>
      <c r="D131" s="752" t="str">
        <f t="shared" si="19"/>
        <v>32010602 - TABLES</v>
      </c>
      <c r="E131" s="622">
        <v>3000000</v>
      </c>
      <c r="F131" s="623">
        <v>3500000</v>
      </c>
      <c r="G131" s="623"/>
    </row>
    <row r="132" spans="2:7" x14ac:dyDescent="0.25">
      <c r="B132" s="811">
        <v>32010603</v>
      </c>
      <c r="C132" s="378" t="s">
        <v>1525</v>
      </c>
      <c r="D132" s="752" t="str">
        <f t="shared" si="19"/>
        <v>32010603 - SAFES/FILE CABINETS/ CUPBOARDS</v>
      </c>
      <c r="E132" s="622">
        <v>1000000</v>
      </c>
      <c r="F132" s="623">
        <v>1000000</v>
      </c>
      <c r="G132" s="623"/>
    </row>
    <row r="133" spans="2:7" x14ac:dyDescent="0.25">
      <c r="B133" s="811">
        <v>32010604</v>
      </c>
      <c r="C133" s="378" t="s">
        <v>1526</v>
      </c>
      <c r="D133" s="752" t="str">
        <f t="shared" si="19"/>
        <v>32010604 - TELEVISION SETS</v>
      </c>
      <c r="E133" s="622">
        <v>1200000</v>
      </c>
      <c r="F133" s="623">
        <v>1000000</v>
      </c>
      <c r="G133" s="623"/>
    </row>
    <row r="134" spans="2:7" x14ac:dyDescent="0.25">
      <c r="B134" s="811">
        <v>32010605</v>
      </c>
      <c r="C134" s="378" t="s">
        <v>1527</v>
      </c>
      <c r="D134" s="752" t="str">
        <f t="shared" si="19"/>
        <v>32010605 - RADIO SETS</v>
      </c>
      <c r="E134" s="622">
        <v>175000</v>
      </c>
      <c r="F134" s="623">
        <v>200000</v>
      </c>
      <c r="G134" s="623"/>
    </row>
    <row r="135" spans="2:7" x14ac:dyDescent="0.25">
      <c r="B135" s="811">
        <v>32010606</v>
      </c>
      <c r="C135" s="378" t="s">
        <v>1528</v>
      </c>
      <c r="D135" s="752" t="str">
        <f t="shared" si="19"/>
        <v>32010606 - AIR -CONDITIONER</v>
      </c>
      <c r="E135" s="622">
        <v>1600000</v>
      </c>
      <c r="F135" s="623">
        <v>1800000</v>
      </c>
      <c r="G135" s="623"/>
    </row>
    <row r="136" spans="2:7" hidden="1" x14ac:dyDescent="0.25">
      <c r="B136" s="811">
        <v>32010607</v>
      </c>
      <c r="C136" s="378" t="s">
        <v>1529</v>
      </c>
      <c r="D136" s="752" t="str">
        <f t="shared" si="19"/>
        <v>32010607 - STOOLS</v>
      </c>
      <c r="E136" s="622"/>
      <c r="F136" s="623">
        <v>0</v>
      </c>
      <c r="G136" s="623"/>
    </row>
    <row r="137" spans="2:7" x14ac:dyDescent="0.25">
      <c r="B137" s="811">
        <v>32010608</v>
      </c>
      <c r="C137" s="378" t="s">
        <v>1530</v>
      </c>
      <c r="D137" s="752" t="str">
        <f t="shared" si="19"/>
        <v>32010608 - SHELVES</v>
      </c>
      <c r="E137" s="622">
        <v>450000</v>
      </c>
      <c r="F137" s="623">
        <v>400000</v>
      </c>
      <c r="G137" s="623"/>
    </row>
    <row r="138" spans="2:7" x14ac:dyDescent="0.25">
      <c r="B138" s="811">
        <v>32010609</v>
      </c>
      <c r="C138" s="378" t="s">
        <v>1531</v>
      </c>
      <c r="D138" s="752" t="str">
        <f t="shared" si="19"/>
        <v>32010609 - CEILING FANS</v>
      </c>
      <c r="E138" s="622">
        <v>150000</v>
      </c>
      <c r="F138" s="623">
        <v>200000</v>
      </c>
      <c r="G138" s="623"/>
    </row>
    <row r="139" spans="2:7" ht="15.75" thickBot="1" x14ac:dyDescent="0.3">
      <c r="B139" s="811">
        <v>32010610</v>
      </c>
      <c r="C139" s="378" t="s">
        <v>1532</v>
      </c>
      <c r="D139" s="752" t="str">
        <f t="shared" si="19"/>
        <v>32010610 - REFRIDGERATOR</v>
      </c>
      <c r="E139" s="622">
        <v>450000</v>
      </c>
      <c r="F139" s="623">
        <v>400000</v>
      </c>
      <c r="G139" s="623"/>
    </row>
    <row r="140" spans="2:7" ht="15.75" thickBot="1" x14ac:dyDescent="0.3">
      <c r="B140" s="815"/>
      <c r="C140" s="385" t="s">
        <v>1533</v>
      </c>
      <c r="D140" s="753">
        <f t="shared" ref="D140" si="20">SUM(D130:D139)</f>
        <v>0</v>
      </c>
      <c r="E140" s="630">
        <f>SUM(E130:E139)</f>
        <v>11025000</v>
      </c>
      <c r="F140" s="630">
        <f>SUM(F130:F139)</f>
        <v>12500000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249834660</v>
      </c>
      <c r="F171" s="646">
        <f t="shared" si="27"/>
        <v>498705600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rstPageNumber="296" fitToHeight="0" orientation="portrait" r:id="rId1"/>
  <headerFooter>
    <oddFooter>&amp;C&amp;"Rockwell,Bold"&amp;14&amp;P</oddFooter>
  </headerFooter>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pageSetUpPr fitToPage="1"/>
  </sheetPr>
  <dimension ref="B1:G171"/>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7.855468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962</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25">
      <c r="B6" s="992"/>
      <c r="C6" s="992"/>
      <c r="D6" s="427"/>
      <c r="E6" s="366" t="s">
        <v>5</v>
      </c>
      <c r="F6" s="367" t="s">
        <v>5</v>
      </c>
      <c r="G6" s="613" t="s">
        <v>5</v>
      </c>
    </row>
    <row r="7" spans="2:7" ht="18.75" x14ac:dyDescent="0.3">
      <c r="B7" s="717">
        <v>30000000</v>
      </c>
      <c r="C7" s="718" t="s">
        <v>1414</v>
      </c>
      <c r="D7" s="735"/>
      <c r="E7" s="736"/>
      <c r="F7" s="737"/>
      <c r="G7" s="737"/>
    </row>
    <row r="8" spans="2:7" ht="15" x14ac:dyDescent="0.25">
      <c r="B8" s="809">
        <v>31050100</v>
      </c>
      <c r="C8" s="369" t="s">
        <v>93</v>
      </c>
      <c r="D8" s="738"/>
      <c r="E8" s="562"/>
      <c r="F8" s="563"/>
      <c r="G8" s="563"/>
    </row>
    <row r="9" spans="2:7" hidden="1" x14ac:dyDescent="0.2">
      <c r="B9" s="811">
        <v>31050101</v>
      </c>
      <c r="C9" s="378" t="s">
        <v>1416</v>
      </c>
      <c r="D9" s="740" t="s">
        <v>1572</v>
      </c>
      <c r="E9" s="551"/>
      <c r="F9" s="552">
        <v>0</v>
      </c>
      <c r="G9" s="552"/>
    </row>
    <row r="10" spans="2:7" hidden="1" x14ac:dyDescent="0.2">
      <c r="B10" s="811">
        <v>31050102</v>
      </c>
      <c r="C10" s="378" t="s">
        <v>1417</v>
      </c>
      <c r="D10" s="740" t="s">
        <v>1573</v>
      </c>
      <c r="E10" s="551"/>
      <c r="F10" s="552">
        <v>0</v>
      </c>
      <c r="G10" s="552"/>
    </row>
    <row r="11" spans="2:7" hidden="1" x14ac:dyDescent="0.2">
      <c r="B11" s="811">
        <v>31050103</v>
      </c>
      <c r="C11" s="378" t="s">
        <v>1418</v>
      </c>
      <c r="D11" s="740" t="s">
        <v>1574</v>
      </c>
      <c r="E11" s="551"/>
      <c r="F11" s="552">
        <v>0</v>
      </c>
      <c r="G11" s="552"/>
    </row>
    <row r="12" spans="2:7" hidden="1" x14ac:dyDescent="0.2">
      <c r="B12" s="811">
        <v>31050104</v>
      </c>
      <c r="C12" s="378" t="s">
        <v>1419</v>
      </c>
      <c r="D12" s="740" t="s">
        <v>1575</v>
      </c>
      <c r="E12" s="551"/>
      <c r="F12" s="552">
        <v>0</v>
      </c>
      <c r="G12" s="552"/>
    </row>
    <row r="13" spans="2:7" hidden="1" x14ac:dyDescent="0.2">
      <c r="B13" s="811">
        <v>31050105</v>
      </c>
      <c r="C13" s="378" t="s">
        <v>1420</v>
      </c>
      <c r="D13" s="740" t="s">
        <v>1576</v>
      </c>
      <c r="E13" s="551"/>
      <c r="F13" s="552">
        <v>0</v>
      </c>
      <c r="G13" s="552"/>
    </row>
    <row r="14" spans="2:7" hidden="1" x14ac:dyDescent="0.2">
      <c r="B14" s="811">
        <v>31050106</v>
      </c>
      <c r="C14" s="378" t="s">
        <v>1421</v>
      </c>
      <c r="D14" s="740" t="s">
        <v>1577</v>
      </c>
      <c r="E14" s="551"/>
      <c r="F14" s="552">
        <v>0</v>
      </c>
      <c r="G14" s="552"/>
    </row>
    <row r="15" spans="2:7" hidden="1" x14ac:dyDescent="0.2">
      <c r="B15" s="811">
        <v>31050107</v>
      </c>
      <c r="C15" s="378" t="s">
        <v>1422</v>
      </c>
      <c r="D15" s="740" t="s">
        <v>1578</v>
      </c>
      <c r="E15" s="551"/>
      <c r="F15" s="552">
        <v>0</v>
      </c>
      <c r="G15" s="552"/>
    </row>
    <row r="16" spans="2:7" hidden="1" x14ac:dyDescent="0.2">
      <c r="B16" s="811">
        <v>31050108</v>
      </c>
      <c r="C16" s="378" t="s">
        <v>1423</v>
      </c>
      <c r="D16" s="740" t="s">
        <v>1579</v>
      </c>
      <c r="E16" s="551"/>
      <c r="F16" s="552">
        <v>0</v>
      </c>
      <c r="G16" s="552"/>
    </row>
    <row r="17" spans="2:7" hidden="1" x14ac:dyDescent="0.2">
      <c r="B17" s="811">
        <v>31050109</v>
      </c>
      <c r="C17" s="378" t="s">
        <v>1424</v>
      </c>
      <c r="D17" s="740" t="s">
        <v>1580</v>
      </c>
      <c r="E17" s="551"/>
      <c r="F17" s="552">
        <v>0</v>
      </c>
      <c r="G17" s="552"/>
    </row>
    <row r="18" spans="2:7" hidden="1" x14ac:dyDescent="0.2">
      <c r="B18" s="811">
        <v>31050110</v>
      </c>
      <c r="C18" s="378" t="s">
        <v>1425</v>
      </c>
      <c r="D18" s="740" t="s">
        <v>1581</v>
      </c>
      <c r="E18" s="551"/>
      <c r="F18" s="552">
        <v>0</v>
      </c>
      <c r="G18" s="552"/>
    </row>
    <row r="19" spans="2:7" hidden="1" x14ac:dyDescent="0.2">
      <c r="B19" s="811">
        <v>31050111</v>
      </c>
      <c r="C19" s="378" t="s">
        <v>1426</v>
      </c>
      <c r="D19" s="740" t="s">
        <v>1582</v>
      </c>
      <c r="E19" s="551"/>
      <c r="F19" s="552">
        <v>0</v>
      </c>
      <c r="G19" s="552"/>
    </row>
    <row r="20" spans="2:7" hidden="1" x14ac:dyDescent="0.2">
      <c r="B20" s="811">
        <v>31050112</v>
      </c>
      <c r="C20" s="378" t="s">
        <v>1427</v>
      </c>
      <c r="D20" s="740" t="s">
        <v>1583</v>
      </c>
      <c r="E20" s="551"/>
      <c r="F20" s="552">
        <v>0</v>
      </c>
      <c r="G20" s="552"/>
    </row>
    <row r="21" spans="2:7" hidden="1" x14ac:dyDescent="0.2">
      <c r="B21" s="811">
        <v>31050113</v>
      </c>
      <c r="C21" s="378" t="s">
        <v>1428</v>
      </c>
      <c r="D21" s="740" t="s">
        <v>1584</v>
      </c>
      <c r="E21" s="551"/>
      <c r="F21" s="552">
        <v>0</v>
      </c>
      <c r="G21" s="552"/>
    </row>
    <row r="22" spans="2:7" hidden="1" x14ac:dyDescent="0.2">
      <c r="B22" s="811">
        <v>31050114</v>
      </c>
      <c r="C22" s="378" t="s">
        <v>1429</v>
      </c>
      <c r="D22" s="740" t="s">
        <v>1585</v>
      </c>
      <c r="E22" s="551"/>
      <c r="F22" s="552">
        <v>0</v>
      </c>
      <c r="G22" s="552"/>
    </row>
    <row r="23" spans="2:7" hidden="1" x14ac:dyDescent="0.2">
      <c r="B23" s="811">
        <v>31050115</v>
      </c>
      <c r="C23" s="378" t="s">
        <v>1430</v>
      </c>
      <c r="D23" s="740" t="s">
        <v>1586</v>
      </c>
      <c r="E23" s="551"/>
      <c r="F23" s="552">
        <v>0</v>
      </c>
      <c r="G23" s="552"/>
    </row>
    <row r="24" spans="2:7" hidden="1" x14ac:dyDescent="0.2">
      <c r="B24" s="811">
        <v>31050116</v>
      </c>
      <c r="C24" s="378" t="s">
        <v>1431</v>
      </c>
      <c r="D24" s="740" t="s">
        <v>1587</v>
      </c>
      <c r="E24" s="551"/>
      <c r="F24" s="552">
        <v>0</v>
      </c>
      <c r="G24" s="552"/>
    </row>
    <row r="25" spans="2:7" hidden="1" x14ac:dyDescent="0.2">
      <c r="B25" s="811">
        <v>31050117</v>
      </c>
      <c r="C25" s="378" t="s">
        <v>1432</v>
      </c>
      <c r="D25" s="740" t="s">
        <v>1588</v>
      </c>
      <c r="E25" s="551"/>
      <c r="F25" s="552">
        <v>0</v>
      </c>
      <c r="G25" s="552"/>
    </row>
    <row r="26" spans="2:7" hidden="1" x14ac:dyDescent="0.2">
      <c r="B26" s="811">
        <v>31050118</v>
      </c>
      <c r="C26" s="378" t="s">
        <v>1433</v>
      </c>
      <c r="D26" s="740" t="s">
        <v>1589</v>
      </c>
      <c r="E26" s="551"/>
      <c r="F26" s="552">
        <v>0</v>
      </c>
      <c r="G26" s="552"/>
    </row>
    <row r="27" spans="2:7" ht="15" thickBot="1" x14ac:dyDescent="0.25">
      <c r="B27" s="811">
        <v>31050119</v>
      </c>
      <c r="C27" s="378" t="s">
        <v>1434</v>
      </c>
      <c r="D27" s="740" t="s">
        <v>1590</v>
      </c>
      <c r="E27" s="551">
        <v>268414000</v>
      </c>
      <c r="F27" s="552">
        <v>213000000</v>
      </c>
      <c r="G27" s="552"/>
    </row>
    <row r="28" spans="2:7" ht="15" hidden="1" thickBot="1" x14ac:dyDescent="0.25">
      <c r="B28" s="811">
        <v>31050120</v>
      </c>
      <c r="C28" s="378" t="s">
        <v>1435</v>
      </c>
      <c r="D28" s="740" t="s">
        <v>1591</v>
      </c>
      <c r="E28" s="551"/>
      <c r="F28" s="552">
        <v>0</v>
      </c>
      <c r="G28" s="552"/>
    </row>
    <row r="29" spans="2:7" ht="15" hidden="1" thickBot="1" x14ac:dyDescent="0.25">
      <c r="B29" s="811">
        <v>31050121</v>
      </c>
      <c r="C29" s="378" t="s">
        <v>1436</v>
      </c>
      <c r="D29" s="740" t="s">
        <v>1592</v>
      </c>
      <c r="E29" s="551"/>
      <c r="F29" s="552">
        <v>0</v>
      </c>
      <c r="G29" s="552"/>
    </row>
    <row r="30" spans="2:7" ht="15" hidden="1" thickBot="1" x14ac:dyDescent="0.25">
      <c r="B30" s="811">
        <v>31050122</v>
      </c>
      <c r="C30" s="378" t="s">
        <v>1437</v>
      </c>
      <c r="D30" s="740" t="s">
        <v>1593</v>
      </c>
      <c r="E30" s="551"/>
      <c r="F30" s="552">
        <v>0</v>
      </c>
      <c r="G30" s="552"/>
    </row>
    <row r="31" spans="2:7" ht="15" hidden="1" thickBot="1" x14ac:dyDescent="0.25">
      <c r="B31" s="811">
        <v>31050123</v>
      </c>
      <c r="C31" s="378" t="s">
        <v>1438</v>
      </c>
      <c r="D31" s="740" t="s">
        <v>1594</v>
      </c>
      <c r="E31" s="551"/>
      <c r="F31" s="552">
        <v>0</v>
      </c>
      <c r="G31" s="552"/>
    </row>
    <row r="32" spans="2:7" ht="15" hidden="1" thickBot="1" x14ac:dyDescent="0.25">
      <c r="B32" s="811">
        <v>31050124</v>
      </c>
      <c r="C32" s="378" t="s">
        <v>1439</v>
      </c>
      <c r="D32" s="740" t="s">
        <v>1595</v>
      </c>
      <c r="E32" s="551"/>
      <c r="F32" s="552">
        <v>0</v>
      </c>
      <c r="G32" s="552"/>
    </row>
    <row r="33" spans="2:7" ht="15" hidden="1" thickBot="1" x14ac:dyDescent="0.25">
      <c r="B33" s="811">
        <v>31050125</v>
      </c>
      <c r="C33" s="378" t="s">
        <v>1440</v>
      </c>
      <c r="D33" s="740" t="s">
        <v>1596</v>
      </c>
      <c r="E33" s="551"/>
      <c r="F33" s="552">
        <v>0</v>
      </c>
      <c r="G33" s="552"/>
    </row>
    <row r="34" spans="2:7" ht="15" hidden="1" thickBot="1" x14ac:dyDescent="0.25">
      <c r="B34" s="811">
        <v>31050126</v>
      </c>
      <c r="C34" s="378" t="s">
        <v>1441</v>
      </c>
      <c r="D34" s="740" t="s">
        <v>1597</v>
      </c>
      <c r="E34" s="551"/>
      <c r="F34" s="552">
        <v>0</v>
      </c>
      <c r="G34" s="552"/>
    </row>
    <row r="35" spans="2:7" ht="15" hidden="1" thickBot="1" x14ac:dyDescent="0.25">
      <c r="B35" s="811">
        <v>31050127</v>
      </c>
      <c r="C35" s="378" t="s">
        <v>1442</v>
      </c>
      <c r="D35" s="740" t="s">
        <v>1598</v>
      </c>
      <c r="E35" s="551"/>
      <c r="F35" s="552">
        <v>0</v>
      </c>
      <c r="G35" s="552"/>
    </row>
    <row r="36" spans="2:7" ht="15" hidden="1" thickBot="1" x14ac:dyDescent="0.25">
      <c r="B36" s="811">
        <v>31050128</v>
      </c>
      <c r="C36" s="378" t="s">
        <v>1443</v>
      </c>
      <c r="D36" s="740" t="s">
        <v>1599</v>
      </c>
      <c r="E36" s="551"/>
      <c r="F36" s="552">
        <v>0</v>
      </c>
      <c r="G36" s="552"/>
    </row>
    <row r="37" spans="2:7" ht="15" hidden="1" thickBot="1" x14ac:dyDescent="0.25">
      <c r="B37" s="811">
        <v>31050129</v>
      </c>
      <c r="C37" s="378" t="s">
        <v>1444</v>
      </c>
      <c r="D37" s="740" t="s">
        <v>1600</v>
      </c>
      <c r="E37" s="551"/>
      <c r="F37" s="552">
        <v>0</v>
      </c>
      <c r="G37" s="552"/>
    </row>
    <row r="38" spans="2:7" ht="15" hidden="1" thickBot="1" x14ac:dyDescent="0.25">
      <c r="B38" s="811">
        <v>31050130</v>
      </c>
      <c r="C38" s="378" t="s">
        <v>1445</v>
      </c>
      <c r="D38" s="740" t="s">
        <v>1601</v>
      </c>
      <c r="E38" s="551"/>
      <c r="F38" s="552">
        <v>0</v>
      </c>
      <c r="G38" s="552"/>
    </row>
    <row r="39" spans="2:7" ht="15" hidden="1" thickBot="1" x14ac:dyDescent="0.25">
      <c r="B39" s="811">
        <v>31050131</v>
      </c>
      <c r="C39" s="378" t="s">
        <v>1446</v>
      </c>
      <c r="D39" s="740" t="s">
        <v>1602</v>
      </c>
      <c r="E39" s="551"/>
      <c r="F39" s="552">
        <v>0</v>
      </c>
      <c r="G39" s="552"/>
    </row>
    <row r="40" spans="2:7" ht="15" hidden="1" thickBot="1" x14ac:dyDescent="0.25">
      <c r="B40" s="811">
        <v>31050132</v>
      </c>
      <c r="C40" s="378" t="s">
        <v>1447</v>
      </c>
      <c r="D40" s="740" t="s">
        <v>1603</v>
      </c>
      <c r="E40" s="551"/>
      <c r="F40" s="552">
        <v>0</v>
      </c>
      <c r="G40" s="552"/>
    </row>
    <row r="41" spans="2:7" ht="15" hidden="1" thickBot="1" x14ac:dyDescent="0.25">
      <c r="B41" s="811">
        <v>31050133</v>
      </c>
      <c r="C41" s="378" t="s">
        <v>1448</v>
      </c>
      <c r="D41" s="740" t="s">
        <v>1604</v>
      </c>
      <c r="E41" s="551"/>
      <c r="F41" s="552">
        <v>0</v>
      </c>
      <c r="G41" s="552"/>
    </row>
    <row r="42" spans="2:7" ht="15" hidden="1" thickBot="1" x14ac:dyDescent="0.25">
      <c r="B42" s="811">
        <v>31050134</v>
      </c>
      <c r="C42" s="378" t="s">
        <v>1449</v>
      </c>
      <c r="D42" s="740" t="s">
        <v>1605</v>
      </c>
      <c r="E42" s="551"/>
      <c r="F42" s="552">
        <v>0</v>
      </c>
      <c r="G42" s="552"/>
    </row>
    <row r="43" spans="2:7" ht="15" hidden="1" thickBot="1" x14ac:dyDescent="0.25">
      <c r="B43" s="813">
        <v>31050135</v>
      </c>
      <c r="C43" s="383" t="s">
        <v>1450</v>
      </c>
      <c r="D43" s="822" t="s">
        <v>1606</v>
      </c>
      <c r="E43" s="555"/>
      <c r="F43" s="556">
        <v>0</v>
      </c>
      <c r="G43" s="556"/>
    </row>
    <row r="44" spans="2:7" ht="15.75" thickBot="1" x14ac:dyDescent="0.3">
      <c r="B44" s="815"/>
      <c r="C44" s="385" t="s">
        <v>1451</v>
      </c>
      <c r="D44" s="741">
        <v>0</v>
      </c>
      <c r="E44" s="559">
        <v>268414000</v>
      </c>
      <c r="F44" s="560">
        <v>213000000</v>
      </c>
      <c r="G44" s="560"/>
    </row>
    <row r="45" spans="2:7" ht="15" hidden="1" customHeight="1" x14ac:dyDescent="0.25">
      <c r="B45" s="809">
        <v>31050200</v>
      </c>
      <c r="C45" s="369" t="s">
        <v>204</v>
      </c>
      <c r="D45" s="823"/>
      <c r="E45" s="562"/>
      <c r="F45" s="563"/>
      <c r="G45" s="563"/>
    </row>
    <row r="46" spans="2:7" ht="14.25" hidden="1" customHeight="1" x14ac:dyDescent="0.2">
      <c r="B46" s="811">
        <v>31050201</v>
      </c>
      <c r="C46" s="378" t="s">
        <v>204</v>
      </c>
      <c r="D46" s="740" t="s">
        <v>1607</v>
      </c>
      <c r="E46" s="551"/>
      <c r="F46" s="552">
        <v>0</v>
      </c>
      <c r="G46" s="552"/>
    </row>
    <row r="47" spans="2:7" ht="15.75" hidden="1" customHeight="1" thickBot="1" x14ac:dyDescent="0.3">
      <c r="B47" s="815"/>
      <c r="C47" s="385" t="s">
        <v>1452</v>
      </c>
      <c r="D47" s="741">
        <v>0</v>
      </c>
      <c r="E47" s="559">
        <v>0</v>
      </c>
      <c r="F47" s="560">
        <v>0</v>
      </c>
      <c r="G47" s="560"/>
    </row>
    <row r="48" spans="2:7" ht="15" hidden="1" customHeight="1" x14ac:dyDescent="0.25">
      <c r="B48" s="818">
        <v>31060100</v>
      </c>
      <c r="C48" s="374" t="s">
        <v>96</v>
      </c>
      <c r="D48" s="742"/>
      <c r="E48" s="548"/>
      <c r="F48" s="549"/>
      <c r="G48" s="549"/>
    </row>
    <row r="49" spans="2:7" ht="14.25" hidden="1" customHeight="1" x14ac:dyDescent="0.2">
      <c r="B49" s="811">
        <v>31060101</v>
      </c>
      <c r="C49" s="378" t="s">
        <v>96</v>
      </c>
      <c r="D49" s="740" t="s">
        <v>1608</v>
      </c>
      <c r="E49" s="551"/>
      <c r="F49" s="552">
        <v>0</v>
      </c>
      <c r="G49" s="552"/>
    </row>
    <row r="50" spans="2:7" ht="15.75" hidden="1" customHeight="1" thickBot="1" x14ac:dyDescent="0.3">
      <c r="B50" s="815"/>
      <c r="C50" s="385" t="s">
        <v>1453</v>
      </c>
      <c r="D50" s="741">
        <v>0</v>
      </c>
      <c r="E50" s="559">
        <v>0</v>
      </c>
      <c r="F50" s="560">
        <v>0</v>
      </c>
      <c r="G50" s="560"/>
    </row>
    <row r="51" spans="2:7" ht="15" hidden="1" customHeight="1" x14ac:dyDescent="0.25">
      <c r="B51" s="818">
        <v>31060200</v>
      </c>
      <c r="C51" s="374" t="s">
        <v>98</v>
      </c>
      <c r="D51" s="742"/>
      <c r="E51" s="548"/>
      <c r="F51" s="549"/>
      <c r="G51" s="549"/>
    </row>
    <row r="52" spans="2:7" ht="14.25" hidden="1" customHeight="1" x14ac:dyDescent="0.2">
      <c r="B52" s="811">
        <v>31060201</v>
      </c>
      <c r="C52" s="378" t="s">
        <v>98</v>
      </c>
      <c r="D52" s="740" t="s">
        <v>1609</v>
      </c>
      <c r="E52" s="551"/>
      <c r="F52" s="552">
        <v>0</v>
      </c>
      <c r="G52" s="552"/>
    </row>
    <row r="53" spans="2:7" ht="15.75" hidden="1" customHeight="1" thickBot="1" x14ac:dyDescent="0.3">
      <c r="B53" s="815"/>
      <c r="C53" s="385" t="s">
        <v>1454</v>
      </c>
      <c r="D53" s="741">
        <v>0</v>
      </c>
      <c r="E53" s="559">
        <v>0</v>
      </c>
      <c r="F53" s="560">
        <v>0</v>
      </c>
      <c r="G53" s="560"/>
    </row>
    <row r="54" spans="2:7" ht="15" hidden="1" customHeight="1" x14ac:dyDescent="0.25">
      <c r="B54" s="818">
        <v>31090100</v>
      </c>
      <c r="C54" s="374" t="s">
        <v>102</v>
      </c>
      <c r="D54" s="742"/>
      <c r="E54" s="548"/>
      <c r="F54" s="549"/>
      <c r="G54" s="549"/>
    </row>
    <row r="55" spans="2:7" ht="14.25" hidden="1" customHeight="1" x14ac:dyDescent="0.2">
      <c r="B55" s="811">
        <v>31090101</v>
      </c>
      <c r="C55" s="378" t="s">
        <v>1457</v>
      </c>
      <c r="D55" s="740" t="s">
        <v>1610</v>
      </c>
      <c r="E55" s="551"/>
      <c r="F55" s="552">
        <v>0</v>
      </c>
      <c r="G55" s="552"/>
    </row>
    <row r="56" spans="2:7" ht="14.25" hidden="1" customHeight="1" x14ac:dyDescent="0.2">
      <c r="B56" s="811">
        <v>31090102</v>
      </c>
      <c r="C56" s="378" t="s">
        <v>1458</v>
      </c>
      <c r="D56" s="740" t="s">
        <v>1611</v>
      </c>
      <c r="E56" s="551"/>
      <c r="F56" s="552">
        <v>0</v>
      </c>
      <c r="G56" s="552"/>
    </row>
    <row r="57" spans="2:7" ht="14.25" hidden="1" customHeight="1" x14ac:dyDescent="0.2">
      <c r="B57" s="811">
        <v>31090103</v>
      </c>
      <c r="C57" s="378" t="s">
        <v>1459</v>
      </c>
      <c r="D57" s="740" t="s">
        <v>1612</v>
      </c>
      <c r="E57" s="551"/>
      <c r="F57" s="552">
        <v>0</v>
      </c>
      <c r="G57" s="552"/>
    </row>
    <row r="58" spans="2:7" ht="14.25" hidden="1" customHeight="1" x14ac:dyDescent="0.2">
      <c r="B58" s="811">
        <v>31090104</v>
      </c>
      <c r="C58" s="378" t="s">
        <v>1460</v>
      </c>
      <c r="D58" s="740" t="s">
        <v>1613</v>
      </c>
      <c r="E58" s="551"/>
      <c r="F58" s="552">
        <v>0</v>
      </c>
      <c r="G58" s="552"/>
    </row>
    <row r="59" spans="2:7" ht="14.25" hidden="1" customHeight="1" x14ac:dyDescent="0.2">
      <c r="B59" s="811">
        <v>31090105</v>
      </c>
      <c r="C59" s="378" t="s">
        <v>1461</v>
      </c>
      <c r="D59" s="740" t="s">
        <v>1614</v>
      </c>
      <c r="E59" s="551"/>
      <c r="F59" s="552">
        <v>0</v>
      </c>
      <c r="G59" s="552"/>
    </row>
    <row r="60" spans="2:7" ht="14.25" hidden="1" customHeight="1" x14ac:dyDescent="0.2">
      <c r="B60" s="811">
        <v>31090106</v>
      </c>
      <c r="C60" s="378" t="s">
        <v>1462</v>
      </c>
      <c r="D60" s="740" t="s">
        <v>1615</v>
      </c>
      <c r="E60" s="551"/>
      <c r="F60" s="552">
        <v>0</v>
      </c>
      <c r="G60" s="552"/>
    </row>
    <row r="61" spans="2:7" ht="14.25" hidden="1" customHeight="1" x14ac:dyDescent="0.2">
      <c r="B61" s="811">
        <v>31090107</v>
      </c>
      <c r="C61" s="378" t="s">
        <v>1463</v>
      </c>
      <c r="D61" s="740" t="s">
        <v>1616</v>
      </c>
      <c r="E61" s="551"/>
      <c r="F61" s="552">
        <v>0</v>
      </c>
      <c r="G61" s="552"/>
    </row>
    <row r="62" spans="2:7" ht="15.75" hidden="1" customHeight="1" thickBot="1" x14ac:dyDescent="0.3">
      <c r="B62" s="815"/>
      <c r="C62" s="385" t="s">
        <v>1464</v>
      </c>
      <c r="D62" s="741">
        <v>0</v>
      </c>
      <c r="E62" s="559">
        <v>0</v>
      </c>
      <c r="F62" s="560">
        <v>0</v>
      </c>
      <c r="G62" s="560"/>
    </row>
    <row r="63" spans="2:7" ht="15" hidden="1" customHeight="1" x14ac:dyDescent="0.25">
      <c r="B63" s="818">
        <v>31090200</v>
      </c>
      <c r="C63" s="374" t="s">
        <v>104</v>
      </c>
      <c r="D63" s="742"/>
      <c r="E63" s="548"/>
      <c r="F63" s="549"/>
      <c r="G63" s="549"/>
    </row>
    <row r="64" spans="2:7" ht="14.25" hidden="1" customHeight="1" x14ac:dyDescent="0.2">
      <c r="B64" s="811">
        <v>31090201</v>
      </c>
      <c r="C64" s="378" t="s">
        <v>1465</v>
      </c>
      <c r="D64" s="740" t="s">
        <v>1617</v>
      </c>
      <c r="E64" s="551"/>
      <c r="F64" s="552">
        <v>0</v>
      </c>
      <c r="G64" s="552"/>
    </row>
    <row r="65" spans="2:7" ht="14.25" hidden="1" customHeight="1" x14ac:dyDescent="0.2">
      <c r="B65" s="811">
        <v>31090202</v>
      </c>
      <c r="C65" s="378" t="s">
        <v>1466</v>
      </c>
      <c r="D65" s="740" t="s">
        <v>1618</v>
      </c>
      <c r="E65" s="551"/>
      <c r="F65" s="552">
        <v>0</v>
      </c>
      <c r="G65" s="552"/>
    </row>
    <row r="66" spans="2:7" ht="15.75" hidden="1" customHeight="1" thickBot="1" x14ac:dyDescent="0.3">
      <c r="B66" s="815"/>
      <c r="C66" s="385" t="s">
        <v>1467</v>
      </c>
      <c r="D66" s="741">
        <v>0</v>
      </c>
      <c r="E66" s="559">
        <v>0</v>
      </c>
      <c r="F66" s="560">
        <v>0</v>
      </c>
      <c r="G66" s="560"/>
    </row>
    <row r="67" spans="2:7" ht="15" hidden="1" customHeight="1" x14ac:dyDescent="0.25">
      <c r="B67" s="818">
        <v>31100100</v>
      </c>
      <c r="C67" s="374" t="s">
        <v>106</v>
      </c>
      <c r="D67" s="742"/>
      <c r="E67" s="548"/>
      <c r="F67" s="549"/>
      <c r="G67" s="549"/>
    </row>
    <row r="68" spans="2:7" ht="14.25" hidden="1" customHeight="1" x14ac:dyDescent="0.2">
      <c r="B68" s="811">
        <v>31100101</v>
      </c>
      <c r="C68" s="378" t="s">
        <v>1468</v>
      </c>
      <c r="D68" s="740" t="s">
        <v>1619</v>
      </c>
      <c r="E68" s="551"/>
      <c r="F68" s="552">
        <v>0</v>
      </c>
      <c r="G68" s="552"/>
    </row>
    <row r="69" spans="2:7" ht="14.25" hidden="1" customHeight="1" x14ac:dyDescent="0.2">
      <c r="B69" s="811">
        <v>31100102</v>
      </c>
      <c r="C69" s="378" t="s">
        <v>1469</v>
      </c>
      <c r="D69" s="740" t="s">
        <v>1620</v>
      </c>
      <c r="E69" s="551"/>
      <c r="F69" s="552">
        <v>0</v>
      </c>
      <c r="G69" s="552"/>
    </row>
    <row r="70" spans="2:7" ht="14.25" hidden="1" customHeight="1" x14ac:dyDescent="0.2">
      <c r="B70" s="811">
        <v>31100103</v>
      </c>
      <c r="C70" s="378" t="s">
        <v>1470</v>
      </c>
      <c r="D70" s="740" t="s">
        <v>1621</v>
      </c>
      <c r="E70" s="551"/>
      <c r="F70" s="552">
        <v>0</v>
      </c>
      <c r="G70" s="552"/>
    </row>
    <row r="71" spans="2:7" ht="14.25" hidden="1" customHeight="1" x14ac:dyDescent="0.2">
      <c r="B71" s="811">
        <v>31100104</v>
      </c>
      <c r="C71" s="378" t="s">
        <v>1471</v>
      </c>
      <c r="D71" s="740" t="s">
        <v>1622</v>
      </c>
      <c r="E71" s="551"/>
      <c r="F71" s="552">
        <v>0</v>
      </c>
      <c r="G71" s="552"/>
    </row>
    <row r="72" spans="2:7" ht="15.75" hidden="1" customHeight="1" thickBot="1" x14ac:dyDescent="0.3">
      <c r="B72" s="815"/>
      <c r="C72" s="385" t="s">
        <v>1472</v>
      </c>
      <c r="D72" s="741">
        <v>0</v>
      </c>
      <c r="E72" s="559">
        <v>0</v>
      </c>
      <c r="F72" s="560">
        <v>0</v>
      </c>
      <c r="G72" s="560"/>
    </row>
    <row r="73" spans="2:7" ht="15" hidden="1" customHeight="1" x14ac:dyDescent="0.25">
      <c r="B73" s="818">
        <v>31100200</v>
      </c>
      <c r="C73" s="374" t="s">
        <v>108</v>
      </c>
      <c r="D73" s="742"/>
      <c r="E73" s="548"/>
      <c r="F73" s="549"/>
      <c r="G73" s="549"/>
    </row>
    <row r="74" spans="2:7" ht="14.25" hidden="1" customHeight="1" x14ac:dyDescent="0.2">
      <c r="B74" s="811">
        <v>31100201</v>
      </c>
      <c r="C74" s="378" t="s">
        <v>1473</v>
      </c>
      <c r="D74" s="740" t="s">
        <v>1623</v>
      </c>
      <c r="E74" s="551"/>
      <c r="F74" s="552">
        <v>0</v>
      </c>
      <c r="G74" s="552"/>
    </row>
    <row r="75" spans="2:7" ht="14.25" hidden="1" customHeight="1" x14ac:dyDescent="0.2">
      <c r="B75" s="811">
        <v>31100202</v>
      </c>
      <c r="C75" s="378" t="s">
        <v>1474</v>
      </c>
      <c r="D75" s="740" t="s">
        <v>1624</v>
      </c>
      <c r="E75" s="551"/>
      <c r="F75" s="552">
        <v>0</v>
      </c>
      <c r="G75" s="552"/>
    </row>
    <row r="76" spans="2:7" ht="14.25" hidden="1" customHeight="1" x14ac:dyDescent="0.2">
      <c r="B76" s="811">
        <v>31100203</v>
      </c>
      <c r="C76" s="378" t="s">
        <v>1475</v>
      </c>
      <c r="D76" s="740" t="s">
        <v>1625</v>
      </c>
      <c r="E76" s="551"/>
      <c r="F76" s="552">
        <v>0</v>
      </c>
      <c r="G76" s="552"/>
    </row>
    <row r="77" spans="2:7" ht="15.75" hidden="1" customHeight="1" thickBot="1" x14ac:dyDescent="0.3">
      <c r="B77" s="815"/>
      <c r="C77" s="385" t="s">
        <v>1476</v>
      </c>
      <c r="D77" s="741">
        <v>0</v>
      </c>
      <c r="E77" s="559">
        <v>0</v>
      </c>
      <c r="F77" s="560">
        <v>0</v>
      </c>
      <c r="G77" s="560"/>
    </row>
    <row r="78" spans="2:7" ht="15" x14ac:dyDescent="0.25">
      <c r="B78" s="818">
        <v>32010100</v>
      </c>
      <c r="C78" s="374" t="s">
        <v>110</v>
      </c>
      <c r="D78" s="742"/>
      <c r="E78" s="548"/>
      <c r="F78" s="549"/>
      <c r="G78" s="549"/>
    </row>
    <row r="79" spans="2:7" ht="15" thickBot="1" x14ac:dyDescent="0.25">
      <c r="B79" s="811">
        <v>32010101</v>
      </c>
      <c r="C79" s="378" t="s">
        <v>1477</v>
      </c>
      <c r="D79" s="740" t="s">
        <v>1626</v>
      </c>
      <c r="E79" s="551">
        <v>522075800</v>
      </c>
      <c r="F79" s="552">
        <v>360000000</v>
      </c>
      <c r="G79" s="552"/>
    </row>
    <row r="80" spans="2:7" ht="15" hidden="1" customHeight="1" thickBot="1" x14ac:dyDescent="0.25">
      <c r="B80" s="811">
        <v>32010102</v>
      </c>
      <c r="C80" s="378" t="s">
        <v>1478</v>
      </c>
      <c r="D80" s="740" t="s">
        <v>1627</v>
      </c>
      <c r="E80" s="551"/>
      <c r="F80" s="552">
        <v>0</v>
      </c>
      <c r="G80" s="552"/>
    </row>
    <row r="81" spans="2:7" ht="15" hidden="1" customHeight="1" thickBot="1" x14ac:dyDescent="0.25">
      <c r="B81" s="811">
        <v>32010103</v>
      </c>
      <c r="C81" s="378" t="s">
        <v>1479</v>
      </c>
      <c r="D81" s="740" t="s">
        <v>1628</v>
      </c>
      <c r="E81" s="551"/>
      <c r="F81" s="552">
        <v>0</v>
      </c>
      <c r="G81" s="552"/>
    </row>
    <row r="82" spans="2:7" ht="15" hidden="1" customHeight="1" thickBot="1" x14ac:dyDescent="0.25">
      <c r="B82" s="811">
        <v>32010104</v>
      </c>
      <c r="C82" s="378" t="s">
        <v>1480</v>
      </c>
      <c r="D82" s="740" t="s">
        <v>1629</v>
      </c>
      <c r="E82" s="551"/>
      <c r="F82" s="552">
        <v>0</v>
      </c>
      <c r="G82" s="552"/>
    </row>
    <row r="83" spans="2:7" ht="15.75" thickBot="1" x14ac:dyDescent="0.3">
      <c r="B83" s="815"/>
      <c r="C83" s="385" t="s">
        <v>1481</v>
      </c>
      <c r="D83" s="741">
        <v>0</v>
      </c>
      <c r="E83" s="559">
        <v>522075800</v>
      </c>
      <c r="F83" s="560">
        <v>360000000</v>
      </c>
      <c r="G83" s="560"/>
    </row>
    <row r="84" spans="2:7" ht="15" hidden="1" customHeight="1" x14ac:dyDescent="0.25">
      <c r="B84" s="818">
        <v>32010200</v>
      </c>
      <c r="C84" s="374" t="s">
        <v>112</v>
      </c>
      <c r="D84" s="742"/>
      <c r="E84" s="548"/>
      <c r="F84" s="549"/>
      <c r="G84" s="549"/>
    </row>
    <row r="85" spans="2:7" ht="14.25" hidden="1" customHeight="1" x14ac:dyDescent="0.2">
      <c r="B85" s="811">
        <v>32010201</v>
      </c>
      <c r="C85" s="378" t="s">
        <v>1482</v>
      </c>
      <c r="D85" s="740" t="s">
        <v>1630</v>
      </c>
      <c r="E85" s="551"/>
      <c r="F85" s="552">
        <v>0</v>
      </c>
      <c r="G85" s="552"/>
    </row>
    <row r="86" spans="2:7" ht="14.25" hidden="1" customHeight="1" x14ac:dyDescent="0.2">
      <c r="B86" s="811">
        <v>32010202</v>
      </c>
      <c r="C86" s="378" t="s">
        <v>1483</v>
      </c>
      <c r="D86" s="740" t="s">
        <v>1631</v>
      </c>
      <c r="E86" s="551"/>
      <c r="F86" s="552">
        <v>0</v>
      </c>
      <c r="G86" s="552"/>
    </row>
    <row r="87" spans="2:7" ht="14.25" hidden="1" customHeight="1" x14ac:dyDescent="0.2">
      <c r="B87" s="811">
        <v>32010203</v>
      </c>
      <c r="C87" s="378" t="s">
        <v>1484</v>
      </c>
      <c r="D87" s="740" t="s">
        <v>1632</v>
      </c>
      <c r="E87" s="551"/>
      <c r="F87" s="552">
        <v>0</v>
      </c>
      <c r="G87" s="552"/>
    </row>
    <row r="88" spans="2:7" ht="14.25" hidden="1" customHeight="1" x14ac:dyDescent="0.2">
      <c r="B88" s="811">
        <v>32010204</v>
      </c>
      <c r="C88" s="378" t="s">
        <v>1485</v>
      </c>
      <c r="D88" s="740" t="s">
        <v>1633</v>
      </c>
      <c r="E88" s="551"/>
      <c r="F88" s="552">
        <v>0</v>
      </c>
      <c r="G88" s="552"/>
    </row>
    <row r="89" spans="2:7" ht="14.25" hidden="1" customHeight="1" x14ac:dyDescent="0.2">
      <c r="B89" s="811">
        <v>32010205</v>
      </c>
      <c r="C89" s="378" t="s">
        <v>1486</v>
      </c>
      <c r="D89" s="740" t="s">
        <v>1634</v>
      </c>
      <c r="E89" s="551"/>
      <c r="F89" s="552">
        <v>0</v>
      </c>
      <c r="G89" s="552"/>
    </row>
    <row r="90" spans="2:7" ht="14.25" hidden="1" customHeight="1" x14ac:dyDescent="0.2">
      <c r="B90" s="811">
        <v>32010206</v>
      </c>
      <c r="C90" s="378" t="s">
        <v>1487</v>
      </c>
      <c r="D90" s="740" t="s">
        <v>1635</v>
      </c>
      <c r="E90" s="551"/>
      <c r="F90" s="552">
        <v>0</v>
      </c>
      <c r="G90" s="552"/>
    </row>
    <row r="91" spans="2:7" ht="14.25" hidden="1" customHeight="1" x14ac:dyDescent="0.2">
      <c r="B91" s="811">
        <v>32010207</v>
      </c>
      <c r="C91" s="378" t="s">
        <v>1488</v>
      </c>
      <c r="D91" s="740" t="s">
        <v>1636</v>
      </c>
      <c r="E91" s="551"/>
      <c r="F91" s="552">
        <v>0</v>
      </c>
      <c r="G91" s="552"/>
    </row>
    <row r="92" spans="2:7" ht="14.25" hidden="1" customHeight="1" x14ac:dyDescent="0.2">
      <c r="B92" s="811">
        <v>32010208</v>
      </c>
      <c r="C92" s="378" t="s">
        <v>1489</v>
      </c>
      <c r="D92" s="740" t="s">
        <v>1637</v>
      </c>
      <c r="E92" s="551"/>
      <c r="F92" s="552">
        <v>0</v>
      </c>
      <c r="G92" s="552"/>
    </row>
    <row r="93" spans="2:7" ht="14.25" hidden="1" customHeight="1" x14ac:dyDescent="0.2">
      <c r="B93" s="811">
        <v>32010209</v>
      </c>
      <c r="C93" s="378" t="s">
        <v>1490</v>
      </c>
      <c r="D93" s="740" t="s">
        <v>1638</v>
      </c>
      <c r="E93" s="551"/>
      <c r="F93" s="552">
        <v>0</v>
      </c>
      <c r="G93" s="552"/>
    </row>
    <row r="94" spans="2:7" ht="14.25" hidden="1" customHeight="1" x14ac:dyDescent="0.2">
      <c r="B94" s="811">
        <v>32010210</v>
      </c>
      <c r="C94" s="378" t="s">
        <v>1491</v>
      </c>
      <c r="D94" s="740" t="s">
        <v>1639</v>
      </c>
      <c r="E94" s="551"/>
      <c r="F94" s="552">
        <v>0</v>
      </c>
      <c r="G94" s="552"/>
    </row>
    <row r="95" spans="2:7" ht="14.25" hidden="1" customHeight="1" x14ac:dyDescent="0.2">
      <c r="B95" s="811">
        <v>32010211</v>
      </c>
      <c r="C95" s="378" t="s">
        <v>1492</v>
      </c>
      <c r="D95" s="740" t="s">
        <v>1640</v>
      </c>
      <c r="E95" s="551"/>
      <c r="F95" s="552">
        <v>0</v>
      </c>
      <c r="G95" s="552"/>
    </row>
    <row r="96" spans="2:7" ht="14.25" hidden="1" customHeight="1" x14ac:dyDescent="0.2">
      <c r="B96" s="811">
        <v>32010212</v>
      </c>
      <c r="C96" s="378" t="s">
        <v>1493</v>
      </c>
      <c r="D96" s="740" t="s">
        <v>1641</v>
      </c>
      <c r="E96" s="551"/>
      <c r="F96" s="552">
        <v>0</v>
      </c>
      <c r="G96" s="552"/>
    </row>
    <row r="97" spans="2:7" ht="14.25" hidden="1" customHeight="1" x14ac:dyDescent="0.2">
      <c r="B97" s="811">
        <v>32010213</v>
      </c>
      <c r="C97" s="378" t="s">
        <v>1494</v>
      </c>
      <c r="D97" s="740" t="s">
        <v>1642</v>
      </c>
      <c r="E97" s="551"/>
      <c r="F97" s="552">
        <v>0</v>
      </c>
      <c r="G97" s="552"/>
    </row>
    <row r="98" spans="2:7" ht="14.25" hidden="1" customHeight="1" x14ac:dyDescent="0.2">
      <c r="B98" s="811">
        <v>32010214</v>
      </c>
      <c r="C98" s="378" t="s">
        <v>1495</v>
      </c>
      <c r="D98" s="740" t="s">
        <v>1643</v>
      </c>
      <c r="E98" s="551"/>
      <c r="F98" s="552">
        <v>0</v>
      </c>
      <c r="G98" s="552"/>
    </row>
    <row r="99" spans="2:7" ht="14.25" hidden="1" customHeight="1" x14ac:dyDescent="0.2">
      <c r="B99" s="811">
        <v>32010215</v>
      </c>
      <c r="C99" s="378" t="s">
        <v>1496</v>
      </c>
      <c r="D99" s="740" t="s">
        <v>1644</v>
      </c>
      <c r="E99" s="551"/>
      <c r="F99" s="552">
        <v>0</v>
      </c>
      <c r="G99" s="552"/>
    </row>
    <row r="100" spans="2:7" ht="15.75" hidden="1" customHeight="1" thickBot="1" x14ac:dyDescent="0.3">
      <c r="B100" s="815"/>
      <c r="C100" s="385" t="s">
        <v>1497</v>
      </c>
      <c r="D100" s="741">
        <v>0</v>
      </c>
      <c r="E100" s="559">
        <v>0</v>
      </c>
      <c r="F100" s="560">
        <v>0</v>
      </c>
      <c r="G100" s="560"/>
    </row>
    <row r="101" spans="2:7" ht="15" hidden="1" customHeight="1" x14ac:dyDescent="0.25">
      <c r="B101" s="818">
        <v>32010300</v>
      </c>
      <c r="C101" s="374" t="s">
        <v>114</v>
      </c>
      <c r="D101" s="742"/>
      <c r="E101" s="548"/>
      <c r="F101" s="549"/>
      <c r="G101" s="549"/>
    </row>
    <row r="102" spans="2:7" ht="14.25" hidden="1" customHeight="1" x14ac:dyDescent="0.2">
      <c r="B102" s="811">
        <v>32010301</v>
      </c>
      <c r="C102" s="378" t="s">
        <v>1498</v>
      </c>
      <c r="D102" s="740" t="s">
        <v>1645</v>
      </c>
      <c r="E102" s="551"/>
      <c r="F102" s="552">
        <v>0</v>
      </c>
      <c r="G102" s="552"/>
    </row>
    <row r="103" spans="2:7" ht="14.25" hidden="1" customHeight="1" x14ac:dyDescent="0.2">
      <c r="B103" s="811">
        <v>32010302</v>
      </c>
      <c r="C103" s="378" t="s">
        <v>1499</v>
      </c>
      <c r="D103" s="740" t="s">
        <v>1646</v>
      </c>
      <c r="E103" s="551"/>
      <c r="F103" s="552">
        <v>0</v>
      </c>
      <c r="G103" s="552"/>
    </row>
    <row r="104" spans="2:7" ht="14.25" hidden="1" customHeight="1" x14ac:dyDescent="0.2">
      <c r="B104" s="811">
        <v>32010303</v>
      </c>
      <c r="C104" s="378" t="s">
        <v>1500</v>
      </c>
      <c r="D104" s="740" t="s">
        <v>1647</v>
      </c>
      <c r="E104" s="551"/>
      <c r="F104" s="552">
        <v>0</v>
      </c>
      <c r="G104" s="552"/>
    </row>
    <row r="105" spans="2:7" ht="14.25" hidden="1" customHeight="1" x14ac:dyDescent="0.2">
      <c r="B105" s="811">
        <v>32010304</v>
      </c>
      <c r="C105" s="378" t="s">
        <v>1501</v>
      </c>
      <c r="D105" s="740" t="s">
        <v>1648</v>
      </c>
      <c r="E105" s="551"/>
      <c r="F105" s="552">
        <v>0</v>
      </c>
      <c r="G105" s="552"/>
    </row>
    <row r="106" spans="2:7" ht="14.25" hidden="1" customHeight="1" x14ac:dyDescent="0.2">
      <c r="B106" s="811">
        <v>32010305</v>
      </c>
      <c r="C106" s="378" t="s">
        <v>1502</v>
      </c>
      <c r="D106" s="740" t="s">
        <v>1649</v>
      </c>
      <c r="E106" s="551"/>
      <c r="F106" s="552">
        <v>0</v>
      </c>
      <c r="G106" s="552"/>
    </row>
    <row r="107" spans="2:7" ht="15.75" hidden="1" customHeight="1" thickBot="1" x14ac:dyDescent="0.3">
      <c r="B107" s="815"/>
      <c r="C107" s="385" t="s">
        <v>1503</v>
      </c>
      <c r="D107" s="741">
        <v>0</v>
      </c>
      <c r="E107" s="559">
        <v>0</v>
      </c>
      <c r="F107" s="560">
        <v>0</v>
      </c>
      <c r="G107" s="560"/>
    </row>
    <row r="108" spans="2:7" ht="15" x14ac:dyDescent="0.25">
      <c r="B108" s="818">
        <v>32010400</v>
      </c>
      <c r="C108" s="374" t="s">
        <v>116</v>
      </c>
      <c r="D108" s="742"/>
      <c r="E108" s="548"/>
      <c r="F108" s="549"/>
      <c r="G108" s="549"/>
    </row>
    <row r="109" spans="2:7" ht="14.25" hidden="1" customHeight="1" x14ac:dyDescent="0.2">
      <c r="B109" s="811">
        <v>32010401</v>
      </c>
      <c r="C109" s="378" t="s">
        <v>1504</v>
      </c>
      <c r="D109" s="740" t="s">
        <v>1650</v>
      </c>
      <c r="E109" s="551"/>
      <c r="F109" s="552">
        <v>0</v>
      </c>
      <c r="G109" s="552"/>
    </row>
    <row r="110" spans="2:7" ht="14.25" hidden="1" customHeight="1" x14ac:dyDescent="0.2">
      <c r="B110" s="811">
        <v>32010402</v>
      </c>
      <c r="C110" s="378" t="s">
        <v>1505</v>
      </c>
      <c r="D110" s="740" t="s">
        <v>1651</v>
      </c>
      <c r="E110" s="551"/>
      <c r="F110" s="552">
        <v>0</v>
      </c>
      <c r="G110" s="552"/>
    </row>
    <row r="111" spans="2:7" ht="14.25" hidden="1" customHeight="1" x14ac:dyDescent="0.2">
      <c r="B111" s="811">
        <v>32010403</v>
      </c>
      <c r="C111" s="378" t="s">
        <v>1506</v>
      </c>
      <c r="D111" s="740" t="s">
        <v>1652</v>
      </c>
      <c r="E111" s="551"/>
      <c r="F111" s="552">
        <v>0</v>
      </c>
      <c r="G111" s="552"/>
    </row>
    <row r="112" spans="2:7" ht="14.25" hidden="1" customHeight="1" x14ac:dyDescent="0.2">
      <c r="B112" s="811">
        <v>32010404</v>
      </c>
      <c r="C112" s="378" t="s">
        <v>1507</v>
      </c>
      <c r="D112" s="740" t="s">
        <v>1653</v>
      </c>
      <c r="E112" s="551"/>
      <c r="F112" s="552">
        <v>0</v>
      </c>
      <c r="G112" s="552"/>
    </row>
    <row r="113" spans="2:7" ht="15" thickBot="1" x14ac:dyDescent="0.25">
      <c r="B113" s="811">
        <v>32010405</v>
      </c>
      <c r="C113" s="378" t="s">
        <v>1508</v>
      </c>
      <c r="D113" s="740" t="s">
        <v>1654</v>
      </c>
      <c r="E113" s="551">
        <v>10000000</v>
      </c>
      <c r="F113" s="552">
        <v>25000000</v>
      </c>
      <c r="G113" s="552"/>
    </row>
    <row r="114" spans="2:7" ht="15" hidden="1" customHeight="1" thickBot="1" x14ac:dyDescent="0.25">
      <c r="B114" s="811">
        <v>32010406</v>
      </c>
      <c r="C114" s="378" t="s">
        <v>1509</v>
      </c>
      <c r="D114" s="740" t="s">
        <v>1655</v>
      </c>
      <c r="E114" s="551"/>
      <c r="F114" s="552">
        <v>0</v>
      </c>
      <c r="G114" s="552"/>
    </row>
    <row r="115" spans="2:7" ht="15" hidden="1" customHeight="1" thickBot="1" x14ac:dyDescent="0.25">
      <c r="B115" s="811">
        <v>32010407</v>
      </c>
      <c r="C115" s="378" t="s">
        <v>1510</v>
      </c>
      <c r="D115" s="740" t="s">
        <v>1656</v>
      </c>
      <c r="E115" s="551"/>
      <c r="F115" s="552">
        <v>0</v>
      </c>
      <c r="G115" s="552"/>
    </row>
    <row r="116" spans="2:7" ht="15" hidden="1" customHeight="1" thickBot="1" x14ac:dyDescent="0.25">
      <c r="B116" s="811">
        <v>32010408</v>
      </c>
      <c r="C116" s="378" t="s">
        <v>1511</v>
      </c>
      <c r="D116" s="740" t="s">
        <v>1657</v>
      </c>
      <c r="E116" s="551"/>
      <c r="F116" s="552">
        <v>0</v>
      </c>
      <c r="G116" s="552"/>
    </row>
    <row r="117" spans="2:7" ht="15.75" thickBot="1" x14ac:dyDescent="0.3">
      <c r="B117" s="815"/>
      <c r="C117" s="385" t="s">
        <v>1512</v>
      </c>
      <c r="D117" s="741">
        <v>0</v>
      </c>
      <c r="E117" s="559">
        <v>10000000</v>
      </c>
      <c r="F117" s="560">
        <v>25000000</v>
      </c>
      <c r="G117" s="560"/>
    </row>
    <row r="118" spans="2:7" ht="15" hidden="1" x14ac:dyDescent="0.25">
      <c r="B118" s="818">
        <v>32010500</v>
      </c>
      <c r="C118" s="374" t="s">
        <v>118</v>
      </c>
      <c r="D118" s="742"/>
      <c r="E118" s="548"/>
      <c r="F118" s="549"/>
      <c r="G118" s="549"/>
    </row>
    <row r="119" spans="2:7" hidden="1" x14ac:dyDescent="0.2">
      <c r="B119" s="811">
        <v>32010501</v>
      </c>
      <c r="C119" s="378" t="s">
        <v>1513</v>
      </c>
      <c r="D119" s="740" t="s">
        <v>1658</v>
      </c>
      <c r="E119" s="551"/>
      <c r="F119" s="552">
        <v>0</v>
      </c>
      <c r="G119" s="552"/>
    </row>
    <row r="120" spans="2:7" hidden="1" x14ac:dyDescent="0.2">
      <c r="B120" s="811">
        <v>32010502</v>
      </c>
      <c r="C120" s="378" t="s">
        <v>1514</v>
      </c>
      <c r="D120" s="740" t="s">
        <v>1659</v>
      </c>
      <c r="E120" s="551"/>
      <c r="F120" s="552">
        <v>0</v>
      </c>
      <c r="G120" s="552"/>
    </row>
    <row r="121" spans="2:7" hidden="1" x14ac:dyDescent="0.2">
      <c r="B121" s="811">
        <v>32010503</v>
      </c>
      <c r="C121" s="378" t="s">
        <v>1515</v>
      </c>
      <c r="D121" s="740" t="s">
        <v>1660</v>
      </c>
      <c r="E121" s="551"/>
      <c r="F121" s="552">
        <v>0</v>
      </c>
      <c r="G121" s="552"/>
    </row>
    <row r="122" spans="2:7" ht="14.25" hidden="1" customHeight="1" x14ac:dyDescent="0.2">
      <c r="B122" s="811">
        <v>32010504</v>
      </c>
      <c r="C122" s="378" t="s">
        <v>1516</v>
      </c>
      <c r="D122" s="740" t="s">
        <v>1661</v>
      </c>
      <c r="E122" s="551"/>
      <c r="F122" s="552">
        <v>0</v>
      </c>
      <c r="G122" s="552"/>
    </row>
    <row r="123" spans="2:7" hidden="1" x14ac:dyDescent="0.2">
      <c r="B123" s="811">
        <v>32010505</v>
      </c>
      <c r="C123" s="378" t="s">
        <v>1517</v>
      </c>
      <c r="D123" s="740" t="s">
        <v>1662</v>
      </c>
      <c r="E123" s="551"/>
      <c r="F123" s="552">
        <v>0</v>
      </c>
      <c r="G123" s="552"/>
    </row>
    <row r="124" spans="2:7" ht="14.25" hidden="1" customHeight="1" x14ac:dyDescent="0.2">
      <c r="B124" s="811">
        <v>32010506</v>
      </c>
      <c r="C124" s="378" t="s">
        <v>1518</v>
      </c>
      <c r="D124" s="740" t="s">
        <v>1663</v>
      </c>
      <c r="E124" s="551"/>
      <c r="F124" s="552">
        <v>0</v>
      </c>
      <c r="G124" s="552"/>
    </row>
    <row r="125" spans="2:7" ht="14.25" hidden="1" customHeight="1" x14ac:dyDescent="0.2">
      <c r="B125" s="811">
        <v>32010507</v>
      </c>
      <c r="C125" s="378" t="s">
        <v>1519</v>
      </c>
      <c r="D125" s="740" t="s">
        <v>1664</v>
      </c>
      <c r="E125" s="551"/>
      <c r="F125" s="552">
        <v>0</v>
      </c>
      <c r="G125" s="552"/>
    </row>
    <row r="126" spans="2:7" hidden="1" x14ac:dyDescent="0.2">
      <c r="B126" s="811">
        <v>32010508</v>
      </c>
      <c r="C126" s="378" t="s">
        <v>1520</v>
      </c>
      <c r="D126" s="740" t="s">
        <v>1665</v>
      </c>
      <c r="E126" s="551"/>
      <c r="F126" s="552">
        <v>0</v>
      </c>
      <c r="G126" s="552"/>
    </row>
    <row r="127" spans="2:7" ht="15" hidden="1" customHeight="1" thickBot="1" x14ac:dyDescent="0.25">
      <c r="B127" s="811">
        <v>32010509</v>
      </c>
      <c r="C127" s="378" t="s">
        <v>1521</v>
      </c>
      <c r="D127" s="740" t="s">
        <v>1666</v>
      </c>
      <c r="E127" s="551"/>
      <c r="F127" s="552">
        <v>0</v>
      </c>
      <c r="G127" s="552"/>
    </row>
    <row r="128" spans="2:7" ht="15.75" hidden="1" thickBot="1" x14ac:dyDescent="0.3">
      <c r="B128" s="815"/>
      <c r="C128" s="385" t="s">
        <v>1522</v>
      </c>
      <c r="D128" s="741">
        <v>0</v>
      </c>
      <c r="E128" s="559">
        <v>0</v>
      </c>
      <c r="F128" s="560">
        <v>0</v>
      </c>
      <c r="G128" s="560"/>
    </row>
    <row r="129" spans="2:7" ht="15" x14ac:dyDescent="0.25">
      <c r="B129" s="818">
        <v>32010600</v>
      </c>
      <c r="C129" s="374" t="s">
        <v>120</v>
      </c>
      <c r="D129" s="742"/>
      <c r="E129" s="548"/>
      <c r="F129" s="549"/>
      <c r="G129" s="549"/>
    </row>
    <row r="130" spans="2:7" x14ac:dyDescent="0.2">
      <c r="B130" s="811">
        <v>32010601</v>
      </c>
      <c r="C130" s="378" t="s">
        <v>1523</v>
      </c>
      <c r="D130" s="740" t="s">
        <v>1667</v>
      </c>
      <c r="E130" s="551">
        <v>12000000</v>
      </c>
      <c r="F130" s="552">
        <v>10000000</v>
      </c>
      <c r="G130" s="552"/>
    </row>
    <row r="131" spans="2:7" ht="15" thickBot="1" x14ac:dyDescent="0.25">
      <c r="B131" s="811">
        <v>32010602</v>
      </c>
      <c r="C131" s="378" t="s">
        <v>1524</v>
      </c>
      <c r="D131" s="740" t="s">
        <v>1668</v>
      </c>
      <c r="E131" s="551">
        <v>8000000</v>
      </c>
      <c r="F131" s="552">
        <v>6000000</v>
      </c>
      <c r="G131" s="552"/>
    </row>
    <row r="132" spans="2:7" ht="15" hidden="1" thickBot="1" x14ac:dyDescent="0.25">
      <c r="B132" s="811">
        <v>32010603</v>
      </c>
      <c r="C132" s="378" t="s">
        <v>1525</v>
      </c>
      <c r="D132" s="740" t="s">
        <v>1669</v>
      </c>
      <c r="E132" s="551"/>
      <c r="F132" s="552">
        <v>0</v>
      </c>
      <c r="G132" s="552"/>
    </row>
    <row r="133" spans="2:7" ht="15" hidden="1" thickBot="1" x14ac:dyDescent="0.25">
      <c r="B133" s="811">
        <v>32010604</v>
      </c>
      <c r="C133" s="378" t="s">
        <v>1526</v>
      </c>
      <c r="D133" s="740" t="s">
        <v>1670</v>
      </c>
      <c r="E133" s="551"/>
      <c r="F133" s="552">
        <v>0</v>
      </c>
      <c r="G133" s="552"/>
    </row>
    <row r="134" spans="2:7" ht="15" hidden="1" thickBot="1" x14ac:dyDescent="0.25">
      <c r="B134" s="811">
        <v>32010605</v>
      </c>
      <c r="C134" s="378" t="s">
        <v>1527</v>
      </c>
      <c r="D134" s="740" t="s">
        <v>1671</v>
      </c>
      <c r="E134" s="551"/>
      <c r="F134" s="552">
        <v>0</v>
      </c>
      <c r="G134" s="552"/>
    </row>
    <row r="135" spans="2:7" ht="15" hidden="1" thickBot="1" x14ac:dyDescent="0.25">
      <c r="B135" s="811">
        <v>32010606</v>
      </c>
      <c r="C135" s="378" t="s">
        <v>1528</v>
      </c>
      <c r="D135" s="740" t="s">
        <v>1672</v>
      </c>
      <c r="E135" s="551"/>
      <c r="F135" s="552">
        <v>0</v>
      </c>
      <c r="G135" s="552"/>
    </row>
    <row r="136" spans="2:7" ht="14.25" hidden="1" customHeight="1" x14ac:dyDescent="0.2">
      <c r="B136" s="811">
        <v>32010607</v>
      </c>
      <c r="C136" s="378" t="s">
        <v>1529</v>
      </c>
      <c r="D136" s="740" t="s">
        <v>1673</v>
      </c>
      <c r="E136" s="551"/>
      <c r="F136" s="552">
        <v>0</v>
      </c>
      <c r="G136" s="552"/>
    </row>
    <row r="137" spans="2:7" ht="14.25" hidden="1" customHeight="1" x14ac:dyDescent="0.2">
      <c r="B137" s="811">
        <v>32010608</v>
      </c>
      <c r="C137" s="378" t="s">
        <v>1530</v>
      </c>
      <c r="D137" s="740" t="s">
        <v>1674</v>
      </c>
      <c r="E137" s="551"/>
      <c r="F137" s="552">
        <v>0</v>
      </c>
      <c r="G137" s="552"/>
    </row>
    <row r="138" spans="2:7" ht="15" hidden="1" thickBot="1" x14ac:dyDescent="0.25">
      <c r="B138" s="811">
        <v>32010609</v>
      </c>
      <c r="C138" s="378" t="s">
        <v>1531</v>
      </c>
      <c r="D138" s="740" t="s">
        <v>1675</v>
      </c>
      <c r="E138" s="551"/>
      <c r="F138" s="552">
        <v>0</v>
      </c>
      <c r="G138" s="552"/>
    </row>
    <row r="139" spans="2:7" ht="15" hidden="1" thickBot="1" x14ac:dyDescent="0.25">
      <c r="B139" s="811">
        <v>32010610</v>
      </c>
      <c r="C139" s="378" t="s">
        <v>1532</v>
      </c>
      <c r="D139" s="740" t="s">
        <v>1676</v>
      </c>
      <c r="E139" s="551"/>
      <c r="F139" s="552">
        <v>0</v>
      </c>
      <c r="G139" s="552"/>
    </row>
    <row r="140" spans="2:7" ht="15.75" thickBot="1" x14ac:dyDescent="0.3">
      <c r="B140" s="815"/>
      <c r="C140" s="385" t="s">
        <v>1533</v>
      </c>
      <c r="D140" s="741">
        <v>0</v>
      </c>
      <c r="E140" s="559">
        <v>20000000</v>
      </c>
      <c r="F140" s="560">
        <f>SUM(F130:F139)</f>
        <v>16000000</v>
      </c>
      <c r="G140" s="560"/>
    </row>
    <row r="141" spans="2:7" ht="15" hidden="1" customHeight="1" x14ac:dyDescent="0.25">
      <c r="B141" s="818">
        <v>32010700</v>
      </c>
      <c r="C141" s="374" t="s">
        <v>122</v>
      </c>
      <c r="D141" s="742"/>
      <c r="E141" s="548"/>
      <c r="F141" s="549"/>
      <c r="G141" s="549"/>
    </row>
    <row r="142" spans="2:7" ht="14.25" hidden="1" customHeight="1" x14ac:dyDescent="0.2">
      <c r="B142" s="811">
        <v>32010701</v>
      </c>
      <c r="C142" s="378" t="s">
        <v>1534</v>
      </c>
      <c r="D142" s="740" t="s">
        <v>1677</v>
      </c>
      <c r="E142" s="551"/>
      <c r="F142" s="552">
        <v>0</v>
      </c>
      <c r="G142" s="552"/>
    </row>
    <row r="143" spans="2:7" ht="15.75" hidden="1" customHeight="1" thickBot="1" x14ac:dyDescent="0.3">
      <c r="B143" s="815"/>
      <c r="C143" s="385" t="s">
        <v>1535</v>
      </c>
      <c r="D143" s="741">
        <v>0</v>
      </c>
      <c r="E143" s="559">
        <v>0</v>
      </c>
      <c r="F143" s="560">
        <f>SUM(F142)</f>
        <v>0</v>
      </c>
      <c r="G143" s="560"/>
    </row>
    <row r="144" spans="2:7" ht="15" hidden="1" customHeight="1" x14ac:dyDescent="0.25">
      <c r="B144" s="818">
        <v>32010800</v>
      </c>
      <c r="C144" s="374" t="s">
        <v>124</v>
      </c>
      <c r="D144" s="742"/>
      <c r="E144" s="548"/>
      <c r="F144" s="549"/>
      <c r="G144" s="549"/>
    </row>
    <row r="145" spans="2:7" ht="14.25" hidden="1" customHeight="1" x14ac:dyDescent="0.2">
      <c r="B145" s="811">
        <v>32010801</v>
      </c>
      <c r="C145" s="378" t="s">
        <v>1536</v>
      </c>
      <c r="D145" s="740" t="s">
        <v>1678</v>
      </c>
      <c r="E145" s="551"/>
      <c r="F145" s="552">
        <v>0</v>
      </c>
      <c r="G145" s="552"/>
    </row>
    <row r="146" spans="2:7" ht="15.75" hidden="1" customHeight="1" thickBot="1" x14ac:dyDescent="0.3">
      <c r="B146" s="815"/>
      <c r="C146" s="385" t="s">
        <v>1537</v>
      </c>
      <c r="D146" s="741">
        <v>0</v>
      </c>
      <c r="E146" s="559">
        <v>0</v>
      </c>
      <c r="F146" s="560">
        <f>SUM(F145)</f>
        <v>0</v>
      </c>
      <c r="G146" s="560"/>
    </row>
    <row r="147" spans="2:7" ht="15" hidden="1" x14ac:dyDescent="0.25">
      <c r="B147" s="818">
        <v>32010900</v>
      </c>
      <c r="C147" s="374" t="s">
        <v>126</v>
      </c>
      <c r="D147" s="742"/>
      <c r="E147" s="548"/>
      <c r="F147" s="549"/>
      <c r="G147" s="549"/>
    </row>
    <row r="148" spans="2:7" ht="14.25" hidden="1" customHeight="1" x14ac:dyDescent="0.2">
      <c r="B148" s="811">
        <v>32010901</v>
      </c>
      <c r="C148" s="378" t="s">
        <v>1538</v>
      </c>
      <c r="D148" s="740" t="s">
        <v>1679</v>
      </c>
      <c r="E148" s="551"/>
      <c r="F148" s="552">
        <v>0</v>
      </c>
      <c r="G148" s="552"/>
    </row>
    <row r="149" spans="2:7" ht="14.25" hidden="1" customHeight="1" x14ac:dyDescent="0.2">
      <c r="B149" s="811">
        <v>32010902</v>
      </c>
      <c r="C149" s="378" t="s">
        <v>1539</v>
      </c>
      <c r="D149" s="740" t="s">
        <v>1680</v>
      </c>
      <c r="E149" s="551"/>
      <c r="F149" s="552">
        <v>0</v>
      </c>
      <c r="G149" s="552"/>
    </row>
    <row r="150" spans="2:7" ht="14.25" hidden="1" customHeight="1" x14ac:dyDescent="0.2">
      <c r="B150" s="811">
        <v>32010903</v>
      </c>
      <c r="C150" s="378" t="s">
        <v>1540</v>
      </c>
      <c r="D150" s="740" t="s">
        <v>1681</v>
      </c>
      <c r="E150" s="551"/>
      <c r="F150" s="552">
        <v>0</v>
      </c>
      <c r="G150" s="552"/>
    </row>
    <row r="151" spans="2:7" hidden="1" x14ac:dyDescent="0.2">
      <c r="B151" s="811">
        <v>32010904</v>
      </c>
      <c r="C151" s="378" t="s">
        <v>1541</v>
      </c>
      <c r="D151" s="740" t="s">
        <v>1682</v>
      </c>
      <c r="E151" s="551"/>
      <c r="F151" s="552">
        <v>0</v>
      </c>
      <c r="G151" s="552"/>
    </row>
    <row r="152" spans="2:7" ht="15.75" hidden="1" thickBot="1" x14ac:dyDescent="0.3">
      <c r="B152" s="815"/>
      <c r="C152" s="385" t="s">
        <v>1542</v>
      </c>
      <c r="D152" s="741">
        <v>0</v>
      </c>
      <c r="E152" s="559">
        <v>0</v>
      </c>
      <c r="F152" s="560">
        <f>SUM(F148:F151)</f>
        <v>0</v>
      </c>
      <c r="G152" s="560"/>
    </row>
    <row r="153" spans="2:7" ht="15" x14ac:dyDescent="0.25">
      <c r="B153" s="818">
        <v>32011000</v>
      </c>
      <c r="C153" s="374" t="s">
        <v>128</v>
      </c>
      <c r="D153" s="742"/>
      <c r="E153" s="548"/>
      <c r="F153" s="549"/>
      <c r="G153" s="549"/>
    </row>
    <row r="154" spans="2:7" ht="15" thickBot="1" x14ac:dyDescent="0.25">
      <c r="B154" s="811">
        <v>32011001</v>
      </c>
      <c r="C154" s="378" t="s">
        <v>128</v>
      </c>
      <c r="D154" s="740" t="s">
        <v>1683</v>
      </c>
      <c r="E154" s="551">
        <v>10000000</v>
      </c>
      <c r="F154" s="552">
        <v>0</v>
      </c>
      <c r="G154" s="552"/>
    </row>
    <row r="155" spans="2:7" ht="15.75" thickBot="1" x14ac:dyDescent="0.3">
      <c r="B155" s="815"/>
      <c r="C155" s="385" t="s">
        <v>1543</v>
      </c>
      <c r="D155" s="741">
        <v>0</v>
      </c>
      <c r="E155" s="559">
        <v>10000000</v>
      </c>
      <c r="F155" s="560">
        <f>SUM(F154)</f>
        <v>0</v>
      </c>
      <c r="G155" s="560"/>
    </row>
    <row r="156" spans="2:7" ht="15.75" hidden="1" customHeight="1" thickBot="1" x14ac:dyDescent="0.3">
      <c r="B156" s="818">
        <v>32020100</v>
      </c>
      <c r="C156" s="374" t="s">
        <v>130</v>
      </c>
      <c r="D156" s="742"/>
      <c r="E156" s="548"/>
      <c r="F156" s="549"/>
      <c r="G156" s="549"/>
    </row>
    <row r="157" spans="2:7" ht="15" hidden="1" customHeight="1" thickBot="1" x14ac:dyDescent="0.25">
      <c r="B157" s="811">
        <v>32020101</v>
      </c>
      <c r="C157" s="378" t="s">
        <v>1544</v>
      </c>
      <c r="D157" s="740" t="s">
        <v>1684</v>
      </c>
      <c r="E157" s="551"/>
      <c r="F157" s="552">
        <v>0</v>
      </c>
      <c r="G157" s="552"/>
    </row>
    <row r="158" spans="2:7" ht="15" hidden="1" customHeight="1" thickBot="1" x14ac:dyDescent="0.25">
      <c r="B158" s="811">
        <v>32020102</v>
      </c>
      <c r="C158" s="378" t="s">
        <v>1545</v>
      </c>
      <c r="D158" s="740" t="s">
        <v>1685</v>
      </c>
      <c r="E158" s="551"/>
      <c r="F158" s="552">
        <v>0</v>
      </c>
      <c r="G158" s="552"/>
    </row>
    <row r="159" spans="2:7" ht="15" hidden="1" customHeight="1" thickBot="1" x14ac:dyDescent="0.25">
      <c r="B159" s="811">
        <v>32020103</v>
      </c>
      <c r="C159" s="378" t="s">
        <v>1479</v>
      </c>
      <c r="D159" s="740" t="s">
        <v>1686</v>
      </c>
      <c r="E159" s="551"/>
      <c r="F159" s="552">
        <v>0</v>
      </c>
      <c r="G159" s="552"/>
    </row>
    <row r="160" spans="2:7" ht="15" hidden="1" customHeight="1" thickBot="1" x14ac:dyDescent="0.25">
      <c r="B160" s="811">
        <v>32020104</v>
      </c>
      <c r="C160" s="378" t="s">
        <v>1480</v>
      </c>
      <c r="D160" s="740" t="s">
        <v>1687</v>
      </c>
      <c r="E160" s="551"/>
      <c r="F160" s="552">
        <v>0</v>
      </c>
      <c r="G160" s="552"/>
    </row>
    <row r="161" spans="2:7" ht="15.75" hidden="1" customHeight="1" thickBot="1" x14ac:dyDescent="0.3">
      <c r="B161" s="815"/>
      <c r="C161" s="385" t="s">
        <v>1546</v>
      </c>
      <c r="D161" s="741">
        <v>0</v>
      </c>
      <c r="E161" s="559">
        <v>0</v>
      </c>
      <c r="F161" s="560">
        <f>SUM(F157:F160)</f>
        <v>0</v>
      </c>
      <c r="G161" s="560"/>
    </row>
    <row r="162" spans="2:7" ht="15.75" hidden="1" customHeight="1" thickBot="1" x14ac:dyDescent="0.3">
      <c r="B162" s="818">
        <v>32030100</v>
      </c>
      <c r="C162" s="374" t="s">
        <v>132</v>
      </c>
      <c r="D162" s="742"/>
      <c r="E162" s="548"/>
      <c r="F162" s="549"/>
      <c r="G162" s="549"/>
    </row>
    <row r="163" spans="2:7" ht="15" hidden="1" customHeight="1" thickBot="1" x14ac:dyDescent="0.25">
      <c r="B163" s="811">
        <v>32030101</v>
      </c>
      <c r="C163" s="378" t="s">
        <v>1547</v>
      </c>
      <c r="D163" s="740" t="s">
        <v>1688</v>
      </c>
      <c r="E163" s="551"/>
      <c r="F163" s="552">
        <v>0</v>
      </c>
      <c r="G163" s="552"/>
    </row>
    <row r="164" spans="2:7" ht="15" hidden="1" customHeight="1" thickBot="1" x14ac:dyDescent="0.25">
      <c r="B164" s="811">
        <v>32030102</v>
      </c>
      <c r="C164" s="378" t="s">
        <v>1548</v>
      </c>
      <c r="D164" s="740" t="s">
        <v>1689</v>
      </c>
      <c r="E164" s="551"/>
      <c r="F164" s="552">
        <v>0</v>
      </c>
      <c r="G164" s="552"/>
    </row>
    <row r="165" spans="2:7" ht="15" hidden="1" customHeight="1" thickBot="1" x14ac:dyDescent="0.25">
      <c r="B165" s="811">
        <v>32030103</v>
      </c>
      <c r="C165" s="378" t="s">
        <v>1549</v>
      </c>
      <c r="D165" s="740" t="s">
        <v>1690</v>
      </c>
      <c r="E165" s="551"/>
      <c r="F165" s="552">
        <v>0</v>
      </c>
      <c r="G165" s="552"/>
    </row>
    <row r="166" spans="2:7" ht="15" hidden="1" customHeight="1" thickBot="1" x14ac:dyDescent="0.25">
      <c r="B166" s="811">
        <v>32030104</v>
      </c>
      <c r="C166" s="378" t="s">
        <v>1550</v>
      </c>
      <c r="D166" s="740" t="s">
        <v>1691</v>
      </c>
      <c r="E166" s="551"/>
      <c r="F166" s="552">
        <v>0</v>
      </c>
      <c r="G166" s="552"/>
    </row>
    <row r="167" spans="2:7" ht="15" hidden="1" customHeight="1" thickBot="1" x14ac:dyDescent="0.25">
      <c r="B167" s="811">
        <v>32030105</v>
      </c>
      <c r="C167" s="378" t="s">
        <v>1551</v>
      </c>
      <c r="D167" s="740" t="s">
        <v>1692</v>
      </c>
      <c r="E167" s="551"/>
      <c r="F167" s="552">
        <v>0</v>
      </c>
      <c r="G167" s="552"/>
    </row>
    <row r="168" spans="2:7" ht="15" hidden="1" customHeight="1" thickBot="1" x14ac:dyDescent="0.25">
      <c r="B168" s="811">
        <v>32030109</v>
      </c>
      <c r="C168" s="378" t="s">
        <v>1552</v>
      </c>
      <c r="D168" s="740" t="s">
        <v>1693</v>
      </c>
      <c r="E168" s="551"/>
      <c r="F168" s="552">
        <v>60000000</v>
      </c>
      <c r="G168" s="552"/>
    </row>
    <row r="169" spans="2:7" ht="15" hidden="1" customHeight="1" thickBot="1" x14ac:dyDescent="0.25">
      <c r="B169" s="813">
        <v>32030110</v>
      </c>
      <c r="C169" s="383" t="s">
        <v>1553</v>
      </c>
      <c r="D169" s="740" t="s">
        <v>1694</v>
      </c>
      <c r="E169" s="551"/>
      <c r="F169" s="552">
        <v>0</v>
      </c>
      <c r="G169" s="552"/>
    </row>
    <row r="170" spans="2:7" ht="15.75" hidden="1" customHeight="1" thickBot="1" x14ac:dyDescent="0.3">
      <c r="B170" s="815"/>
      <c r="C170" s="385" t="s">
        <v>1554</v>
      </c>
      <c r="D170" s="741"/>
      <c r="E170" s="559">
        <v>0</v>
      </c>
      <c r="F170" s="560">
        <f>SUM(F163:F169)</f>
        <v>60000000</v>
      </c>
      <c r="G170" s="560"/>
    </row>
    <row r="171" spans="2:7" ht="19.5" thickBot="1" x14ac:dyDescent="0.35">
      <c r="B171" s="398"/>
      <c r="C171" s="399" t="s">
        <v>1415</v>
      </c>
      <c r="D171" s="399"/>
      <c r="E171" s="571">
        <v>830489800</v>
      </c>
      <c r="F171" s="572">
        <v>674000000</v>
      </c>
      <c r="G171" s="572"/>
    </row>
  </sheetData>
  <mergeCells count="5">
    <mergeCell ref="B1:F1"/>
    <mergeCell ref="B2:F2"/>
    <mergeCell ref="B4:F4"/>
    <mergeCell ref="B5:B6"/>
    <mergeCell ref="C5:C6"/>
  </mergeCells>
  <pageMargins left="0.98" right="0.3" top="0.37" bottom="0.36" header="0.17" footer="0.17"/>
  <pageSetup paperSize="9" scale="67" firstPageNumber="297" fitToHeight="0" orientation="portrait" r:id="rId1"/>
  <headerFooter>
    <oddFooter>&amp;C&amp;"Rockwell,Bold"&amp;14&amp;P</oddFooter>
  </headerFooter>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B1:G171"/>
  <sheetViews>
    <sheetView view="pageBreakPreview" zoomScale="84" zoomScaleSheetLayoutView="84" workbookViewId="0">
      <pane xSplit="2" ySplit="6" topLeftCell="C162" activePane="bottomRight" state="frozen"/>
      <selection activeCell="K120" sqref="K120"/>
      <selection pane="topRight" activeCell="K120" sqref="K120"/>
      <selection pane="bottomLeft" activeCell="K120" sqref="K120"/>
      <selection pane="bottomRight" activeCell="K120" sqref="K120"/>
    </sheetView>
  </sheetViews>
  <sheetFormatPr defaultColWidth="9.140625" defaultRowHeight="14.25" x14ac:dyDescent="0.2"/>
  <cols>
    <col min="1" max="1" width="27" style="338" customWidth="1"/>
    <col min="2" max="2" width="13.42578125" style="338" bestFit="1" customWidth="1"/>
    <col min="3" max="3" width="60.140625" style="338"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963</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25">
      <c r="B6" s="992"/>
      <c r="C6" s="992"/>
      <c r="D6" s="427"/>
      <c r="E6" s="366" t="s">
        <v>5</v>
      </c>
      <c r="F6" s="367" t="s">
        <v>5</v>
      </c>
      <c r="G6" s="613" t="s">
        <v>5</v>
      </c>
    </row>
    <row r="7" spans="2:7" ht="18.75" x14ac:dyDescent="0.3">
      <c r="B7" s="717">
        <v>30000000</v>
      </c>
      <c r="C7" s="718" t="s">
        <v>1414</v>
      </c>
      <c r="D7" s="735"/>
      <c r="E7" s="736"/>
      <c r="F7" s="737"/>
      <c r="G7" s="737"/>
    </row>
    <row r="8" spans="2:7" ht="15" x14ac:dyDescent="0.25">
      <c r="B8" s="809">
        <v>31050100</v>
      </c>
      <c r="C8" s="369" t="s">
        <v>93</v>
      </c>
      <c r="D8" s="738"/>
      <c r="E8" s="562"/>
      <c r="F8" s="563"/>
      <c r="G8" s="563"/>
    </row>
    <row r="9" spans="2:7" hidden="1" x14ac:dyDescent="0.2">
      <c r="B9" s="811">
        <v>31050101</v>
      </c>
      <c r="C9" s="378" t="s">
        <v>1416</v>
      </c>
      <c r="D9" s="740" t="str">
        <f t="shared" ref="D9:D43" si="0">B9&amp;" - "&amp;C9</f>
        <v>31050101 - ENGINEERING STORES</v>
      </c>
      <c r="E9" s="551"/>
      <c r="F9" s="552">
        <v>0</v>
      </c>
      <c r="G9" s="552"/>
    </row>
    <row r="10" spans="2:7" hidden="1" x14ac:dyDescent="0.2">
      <c r="B10" s="811">
        <v>31050102</v>
      </c>
      <c r="C10" s="378" t="s">
        <v>1417</v>
      </c>
      <c r="D10" s="740" t="str">
        <f t="shared" si="0"/>
        <v>31050102 - MEDICAL STORES</v>
      </c>
      <c r="E10" s="551"/>
      <c r="F10" s="552">
        <v>0</v>
      </c>
      <c r="G10" s="552"/>
    </row>
    <row r="11" spans="2:7" hidden="1" x14ac:dyDescent="0.2">
      <c r="B11" s="811">
        <v>31050103</v>
      </c>
      <c r="C11" s="378" t="s">
        <v>1418</v>
      </c>
      <c r="D11" s="740" t="str">
        <f t="shared" si="0"/>
        <v>31050103 - INDUSTRIAL &amp; CHEMICAL STORES</v>
      </c>
      <c r="E11" s="551"/>
      <c r="F11" s="552">
        <v>0</v>
      </c>
      <c r="G11" s="552"/>
    </row>
    <row r="12" spans="2:7" hidden="1" x14ac:dyDescent="0.2">
      <c r="B12" s="811">
        <v>31050104</v>
      </c>
      <c r="C12" s="378" t="s">
        <v>1419</v>
      </c>
      <c r="D12" s="740" t="str">
        <f t="shared" si="0"/>
        <v>31050104 - AMORY STORES (AMMUNITION, E.T.C.)</v>
      </c>
      <c r="E12" s="551"/>
      <c r="F12" s="552">
        <v>0</v>
      </c>
      <c r="G12" s="552"/>
    </row>
    <row r="13" spans="2:7" hidden="1" x14ac:dyDescent="0.2">
      <c r="B13" s="811">
        <v>31050105</v>
      </c>
      <c r="C13" s="378" t="s">
        <v>1420</v>
      </c>
      <c r="D13" s="740" t="str">
        <f t="shared" si="0"/>
        <v>31050105 - FUEL &amp; LUBRICANTS</v>
      </c>
      <c r="E13" s="551"/>
      <c r="F13" s="552">
        <v>0</v>
      </c>
      <c r="G13" s="552"/>
    </row>
    <row r="14" spans="2:7" hidden="1" x14ac:dyDescent="0.2">
      <c r="B14" s="811">
        <v>31050106</v>
      </c>
      <c r="C14" s="378" t="s">
        <v>1421</v>
      </c>
      <c r="D14" s="740" t="str">
        <f t="shared" si="0"/>
        <v>31050106 - AGRICULTURAL INPUTS</v>
      </c>
      <c r="E14" s="551"/>
      <c r="F14" s="552">
        <v>0</v>
      </c>
      <c r="G14" s="552"/>
    </row>
    <row r="15" spans="2:7" hidden="1" x14ac:dyDescent="0.2">
      <c r="B15" s="811">
        <v>31050107</v>
      </c>
      <c r="C15" s="378" t="s">
        <v>1422</v>
      </c>
      <c r="D15" s="740" t="str">
        <f t="shared" si="0"/>
        <v>31050107 - FARM STOCK</v>
      </c>
      <c r="E15" s="551"/>
      <c r="F15" s="552">
        <v>0</v>
      </c>
      <c r="G15" s="552"/>
    </row>
    <row r="16" spans="2:7" ht="15" thickBot="1" x14ac:dyDescent="0.25">
      <c r="B16" s="811">
        <v>31050108</v>
      </c>
      <c r="C16" s="378" t="s">
        <v>1423</v>
      </c>
      <c r="D16" s="740" t="str">
        <f t="shared" si="0"/>
        <v>31050108 - SCHOLASTIC MATERIALS</v>
      </c>
      <c r="E16" s="551">
        <v>2000000</v>
      </c>
      <c r="F16" s="552">
        <v>55000000</v>
      </c>
      <c r="G16" s="552"/>
    </row>
    <row r="17" spans="2:7" ht="15" hidden="1" thickBot="1" x14ac:dyDescent="0.25">
      <c r="B17" s="811">
        <v>31050109</v>
      </c>
      <c r="C17" s="378" t="s">
        <v>1424</v>
      </c>
      <c r="D17" s="740" t="str">
        <f t="shared" si="0"/>
        <v>31050109 - STATIONERIES STORES</v>
      </c>
      <c r="E17" s="551"/>
      <c r="F17" s="552">
        <v>0</v>
      </c>
      <c r="G17" s="552"/>
    </row>
    <row r="18" spans="2:7" ht="15" hidden="1" thickBot="1" x14ac:dyDescent="0.25">
      <c r="B18" s="811">
        <v>31050110</v>
      </c>
      <c r="C18" s="378" t="s">
        <v>1425</v>
      </c>
      <c r="D18" s="740" t="str">
        <f t="shared" si="0"/>
        <v>31050110 - PRINTED MATERIALS</v>
      </c>
      <c r="E18" s="551"/>
      <c r="F18" s="552">
        <v>0</v>
      </c>
      <c r="G18" s="552"/>
    </row>
    <row r="19" spans="2:7" ht="15" hidden="1" thickBot="1" x14ac:dyDescent="0.25">
      <c r="B19" s="811">
        <v>31050111</v>
      </c>
      <c r="C19" s="378" t="s">
        <v>1426</v>
      </c>
      <c r="D19" s="740" t="str">
        <f t="shared" si="0"/>
        <v>31050111 - BUILDING MATERIALS</v>
      </c>
      <c r="E19" s="551"/>
      <c r="F19" s="552">
        <v>0</v>
      </c>
      <c r="G19" s="552"/>
    </row>
    <row r="20" spans="2:7" ht="15" hidden="1" thickBot="1" x14ac:dyDescent="0.25">
      <c r="B20" s="811">
        <v>31050112</v>
      </c>
      <c r="C20" s="378" t="s">
        <v>1427</v>
      </c>
      <c r="D20" s="740" t="str">
        <f t="shared" si="0"/>
        <v>31050112 - STRATEGIC STOCK PILES</v>
      </c>
      <c r="E20" s="551"/>
      <c r="F20" s="552">
        <v>0</v>
      </c>
      <c r="G20" s="552"/>
    </row>
    <row r="21" spans="2:7" ht="15" hidden="1" thickBot="1" x14ac:dyDescent="0.25">
      <c r="B21" s="811">
        <v>31050113</v>
      </c>
      <c r="C21" s="378" t="s">
        <v>1428</v>
      </c>
      <c r="D21" s="740" t="str">
        <f t="shared" si="0"/>
        <v>31050113 - UNISSUED CURRENCY</v>
      </c>
      <c r="E21" s="551"/>
      <c r="F21" s="552">
        <v>0</v>
      </c>
      <c r="G21" s="552"/>
    </row>
    <row r="22" spans="2:7" ht="15" hidden="1" thickBot="1" x14ac:dyDescent="0.25">
      <c r="B22" s="811">
        <v>31050114</v>
      </c>
      <c r="C22" s="378" t="s">
        <v>1429</v>
      </c>
      <c r="D22" s="740" t="str">
        <f t="shared" si="0"/>
        <v>31050114 - STAMPS</v>
      </c>
      <c r="E22" s="551"/>
      <c r="F22" s="552">
        <v>0</v>
      </c>
      <c r="G22" s="552"/>
    </row>
    <row r="23" spans="2:7" ht="15" hidden="1" thickBot="1" x14ac:dyDescent="0.25">
      <c r="B23" s="811">
        <v>31050115</v>
      </c>
      <c r="C23" s="378" t="s">
        <v>1430</v>
      </c>
      <c r="D23" s="740" t="str">
        <f t="shared" si="0"/>
        <v>31050115 - PROPERTY HELD FOR SALE</v>
      </c>
      <c r="E23" s="551"/>
      <c r="F23" s="552">
        <v>0</v>
      </c>
      <c r="G23" s="552"/>
    </row>
    <row r="24" spans="2:7" ht="15" hidden="1" thickBot="1" x14ac:dyDescent="0.25">
      <c r="B24" s="811">
        <v>31050116</v>
      </c>
      <c r="C24" s="378" t="s">
        <v>1431</v>
      </c>
      <c r="D24" s="740" t="str">
        <f t="shared" si="0"/>
        <v>31050116 - AIRCRAFT SPARE STORE</v>
      </c>
      <c r="E24" s="551"/>
      <c r="F24" s="552">
        <v>0</v>
      </c>
      <c r="G24" s="552"/>
    </row>
    <row r="25" spans="2:7" ht="15" hidden="1" thickBot="1" x14ac:dyDescent="0.25">
      <c r="B25" s="811">
        <v>31050117</v>
      </c>
      <c r="C25" s="378" t="s">
        <v>1432</v>
      </c>
      <c r="D25" s="740" t="str">
        <f t="shared" si="0"/>
        <v>31050117 - COMPUTER/INFORMATION TECHNOLOGY STORE</v>
      </c>
      <c r="E25" s="551"/>
      <c r="F25" s="552">
        <v>0</v>
      </c>
      <c r="G25" s="552"/>
    </row>
    <row r="26" spans="2:7" ht="15" hidden="1" thickBot="1" x14ac:dyDescent="0.25">
      <c r="B26" s="811">
        <v>31050118</v>
      </c>
      <c r="C26" s="378" t="s">
        <v>1433</v>
      </c>
      <c r="D26" s="740" t="str">
        <f t="shared" si="0"/>
        <v>31050118 - PROVISIONAL STORE</v>
      </c>
      <c r="E26" s="551"/>
      <c r="F26" s="552">
        <v>0</v>
      </c>
      <c r="G26" s="552"/>
    </row>
    <row r="27" spans="2:7" ht="15" hidden="1" thickBot="1" x14ac:dyDescent="0.25">
      <c r="B27" s="811">
        <v>31050119</v>
      </c>
      <c r="C27" s="378" t="s">
        <v>1434</v>
      </c>
      <c r="D27" s="740" t="str">
        <f t="shared" si="0"/>
        <v>31050119 - EQUIPMENT STORE</v>
      </c>
      <c r="E27" s="551"/>
      <c r="F27" s="552">
        <v>0</v>
      </c>
      <c r="G27" s="552"/>
    </row>
    <row r="28" spans="2:7" ht="15" hidden="1" thickBot="1" x14ac:dyDescent="0.25">
      <c r="B28" s="811">
        <v>31050120</v>
      </c>
      <c r="C28" s="378" t="s">
        <v>1435</v>
      </c>
      <c r="D28" s="740" t="str">
        <f t="shared" si="0"/>
        <v>31050120 - PROJECT STORE ( IPPIS, GIFMIS, IPSAS, E.T.C.)</v>
      </c>
      <c r="E28" s="551"/>
      <c r="F28" s="552">
        <v>0</v>
      </c>
      <c r="G28" s="552"/>
    </row>
    <row r="29" spans="2:7" ht="15" hidden="1" thickBot="1" x14ac:dyDescent="0.25">
      <c r="B29" s="811">
        <v>31050121</v>
      </c>
      <c r="C29" s="378" t="s">
        <v>1436</v>
      </c>
      <c r="D29" s="740" t="str">
        <f t="shared" si="0"/>
        <v>31050121 - ELECTRICAL/ELECTRONIC STORE</v>
      </c>
      <c r="E29" s="551"/>
      <c r="F29" s="552">
        <v>0</v>
      </c>
      <c r="G29" s="552"/>
    </row>
    <row r="30" spans="2:7" ht="15" hidden="1" thickBot="1" x14ac:dyDescent="0.25">
      <c r="B30" s="811">
        <v>31050122</v>
      </c>
      <c r="C30" s="378" t="s">
        <v>1437</v>
      </c>
      <c r="D30" s="740" t="str">
        <f t="shared" si="0"/>
        <v>31050122 - GRAINS STORE</v>
      </c>
      <c r="E30" s="551"/>
      <c r="F30" s="552">
        <v>0</v>
      </c>
      <c r="G30" s="552"/>
    </row>
    <row r="31" spans="2:7" ht="15" hidden="1" thickBot="1" x14ac:dyDescent="0.25">
      <c r="B31" s="811">
        <v>31050123</v>
      </c>
      <c r="C31" s="378" t="s">
        <v>1438</v>
      </c>
      <c r="D31" s="740" t="str">
        <f t="shared" si="0"/>
        <v>31050123 - PERISHABLE STORE</v>
      </c>
      <c r="E31" s="551"/>
      <c r="F31" s="552">
        <v>0</v>
      </c>
      <c r="G31" s="552"/>
    </row>
    <row r="32" spans="2:7" ht="15" hidden="1" thickBot="1" x14ac:dyDescent="0.25">
      <c r="B32" s="811">
        <v>31050124</v>
      </c>
      <c r="C32" s="378" t="s">
        <v>1439</v>
      </c>
      <c r="D32" s="740" t="str">
        <f t="shared" si="0"/>
        <v>31050124 - MOTOR SPARE STORE</v>
      </c>
      <c r="E32" s="551"/>
      <c r="F32" s="552">
        <v>0</v>
      </c>
      <c r="G32" s="552"/>
    </row>
    <row r="33" spans="2:7" ht="15" hidden="1" thickBot="1" x14ac:dyDescent="0.25">
      <c r="B33" s="811">
        <v>31050125</v>
      </c>
      <c r="C33" s="378" t="s">
        <v>1440</v>
      </c>
      <c r="D33" s="740" t="str">
        <f t="shared" si="0"/>
        <v>31050125 - RAIL SPARE STORE</v>
      </c>
      <c r="E33" s="551"/>
      <c r="F33" s="552">
        <v>0</v>
      </c>
      <c r="G33" s="552"/>
    </row>
    <row r="34" spans="2:7" ht="15" hidden="1" thickBot="1" x14ac:dyDescent="0.25">
      <c r="B34" s="811">
        <v>31050126</v>
      </c>
      <c r="C34" s="378" t="s">
        <v>1441</v>
      </c>
      <c r="D34" s="740" t="str">
        <f t="shared" si="0"/>
        <v>31050126 - SHIP SPARE STORE</v>
      </c>
      <c r="E34" s="551"/>
      <c r="F34" s="552">
        <v>0</v>
      </c>
      <c r="G34" s="552"/>
    </row>
    <row r="35" spans="2:7" ht="15" hidden="1" thickBot="1" x14ac:dyDescent="0.25">
      <c r="B35" s="811">
        <v>31050127</v>
      </c>
      <c r="C35" s="378" t="s">
        <v>1442</v>
      </c>
      <c r="D35" s="740" t="str">
        <f t="shared" si="0"/>
        <v>31050127 - FURNITURE STORE</v>
      </c>
      <c r="E35" s="551"/>
      <c r="F35" s="552">
        <v>0</v>
      </c>
      <c r="G35" s="552"/>
    </row>
    <row r="36" spans="2:7" ht="15" hidden="1" thickBot="1" x14ac:dyDescent="0.25">
      <c r="B36" s="811">
        <v>31050128</v>
      </c>
      <c r="C36" s="378" t="s">
        <v>1443</v>
      </c>
      <c r="D36" s="740" t="str">
        <f t="shared" si="0"/>
        <v>31050128 - PLANT/EQUIPMENT STORE</v>
      </c>
      <c r="E36" s="551"/>
      <c r="F36" s="552">
        <v>0</v>
      </c>
      <c r="G36" s="552"/>
    </row>
    <row r="37" spans="2:7" ht="15" hidden="1" thickBot="1" x14ac:dyDescent="0.25">
      <c r="B37" s="811">
        <v>31050129</v>
      </c>
      <c r="C37" s="378" t="s">
        <v>1444</v>
      </c>
      <c r="D37" s="740" t="str">
        <f t="shared" si="0"/>
        <v>31050129 - PLANT/EQUIPMENT SPARE STORE</v>
      </c>
      <c r="E37" s="551"/>
      <c r="F37" s="552">
        <v>0</v>
      </c>
      <c r="G37" s="552"/>
    </row>
    <row r="38" spans="2:7" ht="15" hidden="1" thickBot="1" x14ac:dyDescent="0.25">
      <c r="B38" s="811">
        <v>31050130</v>
      </c>
      <c r="C38" s="378" t="s">
        <v>1445</v>
      </c>
      <c r="D38" s="740" t="str">
        <f t="shared" si="0"/>
        <v>31050130 - ANIMAL FEED STORE</v>
      </c>
      <c r="E38" s="551"/>
      <c r="F38" s="552">
        <v>0</v>
      </c>
      <c r="G38" s="552"/>
    </row>
    <row r="39" spans="2:7" ht="15" hidden="1" thickBot="1" x14ac:dyDescent="0.25">
      <c r="B39" s="811">
        <v>31050131</v>
      </c>
      <c r="C39" s="378" t="s">
        <v>1446</v>
      </c>
      <c r="D39" s="740" t="str">
        <f t="shared" si="0"/>
        <v>31050131 - VETERINARY STORE</v>
      </c>
      <c r="E39" s="551"/>
      <c r="F39" s="552">
        <v>0</v>
      </c>
      <c r="G39" s="552"/>
    </row>
    <row r="40" spans="2:7" ht="15" hidden="1" thickBot="1" x14ac:dyDescent="0.25">
      <c r="B40" s="811">
        <v>31050132</v>
      </c>
      <c r="C40" s="378" t="s">
        <v>1447</v>
      </c>
      <c r="D40" s="740" t="str">
        <f t="shared" si="0"/>
        <v>31050132 - CLASS WARE/APPARATOS STORE</v>
      </c>
      <c r="E40" s="551"/>
      <c r="F40" s="552">
        <v>0</v>
      </c>
      <c r="G40" s="552"/>
    </row>
    <row r="41" spans="2:7" ht="15" hidden="1" thickBot="1" x14ac:dyDescent="0.25">
      <c r="B41" s="811">
        <v>31050133</v>
      </c>
      <c r="C41" s="378" t="s">
        <v>1448</v>
      </c>
      <c r="D41" s="740" t="str">
        <f t="shared" si="0"/>
        <v>31050133 - LABORATORY EQUIPMENT STORE</v>
      </c>
      <c r="E41" s="551"/>
      <c r="F41" s="552">
        <v>0</v>
      </c>
      <c r="G41" s="552"/>
    </row>
    <row r="42" spans="2:7" ht="15" hidden="1" thickBot="1" x14ac:dyDescent="0.25">
      <c r="B42" s="811">
        <v>31050134</v>
      </c>
      <c r="C42" s="378" t="s">
        <v>1449</v>
      </c>
      <c r="D42" s="740" t="str">
        <f t="shared" si="0"/>
        <v>31050134 - UNIFORM STORE</v>
      </c>
      <c r="E42" s="551"/>
      <c r="F42" s="552">
        <v>0</v>
      </c>
      <c r="G42" s="552"/>
    </row>
    <row r="43" spans="2:7" ht="15" hidden="1" thickBot="1" x14ac:dyDescent="0.25">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2000000</v>
      </c>
      <c r="F44" s="559">
        <f>SUM(F9:F43)</f>
        <v>55000000</v>
      </c>
      <c r="G44" s="559">
        <f>SUM(G9:G43)</f>
        <v>0</v>
      </c>
    </row>
    <row r="45" spans="2:7" ht="15" x14ac:dyDescent="0.25">
      <c r="B45" s="809">
        <v>31050200</v>
      </c>
      <c r="C45" s="369" t="s">
        <v>204</v>
      </c>
      <c r="D45" s="823"/>
      <c r="E45" s="562"/>
      <c r="F45" s="563"/>
      <c r="G45" s="563"/>
    </row>
    <row r="46" spans="2:7" hidden="1" x14ac:dyDescent="0.2">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t="15" hidden="1" x14ac:dyDescent="0.25">
      <c r="B48" s="818">
        <v>31060100</v>
      </c>
      <c r="C48" s="374" t="s">
        <v>96</v>
      </c>
      <c r="D48" s="742"/>
      <c r="E48" s="548"/>
      <c r="F48" s="549"/>
      <c r="G48" s="549"/>
    </row>
    <row r="49" spans="2:7" hidden="1" x14ac:dyDescent="0.2">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t="15" hidden="1" x14ac:dyDescent="0.25">
      <c r="B51" s="818">
        <v>31060200</v>
      </c>
      <c r="C51" s="374" t="s">
        <v>98</v>
      </c>
      <c r="D51" s="742"/>
      <c r="E51" s="548"/>
      <c r="F51" s="549"/>
      <c r="G51" s="549"/>
    </row>
    <row r="52" spans="2:7" hidden="1" x14ac:dyDescent="0.2">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 hidden="1" x14ac:dyDescent="0.25">
      <c r="B54" s="818">
        <v>31090100</v>
      </c>
      <c r="C54" s="374" t="s">
        <v>102</v>
      </c>
      <c r="D54" s="742"/>
      <c r="E54" s="548"/>
      <c r="F54" s="549"/>
      <c r="G54" s="549"/>
    </row>
    <row r="55" spans="2:7" hidden="1" x14ac:dyDescent="0.2">
      <c r="B55" s="811">
        <v>31090101</v>
      </c>
      <c r="C55" s="378" t="s">
        <v>1457</v>
      </c>
      <c r="D55" s="740" t="str">
        <f t="shared" ref="D55:D61" si="5">B55&amp;" - "&amp;C55</f>
        <v>31090101 - LOCAL INVESTMENTS: QUOTED COMPANIES</v>
      </c>
      <c r="E55" s="551"/>
      <c r="F55" s="552">
        <v>0</v>
      </c>
      <c r="G55" s="552"/>
    </row>
    <row r="56" spans="2:7" hidden="1" x14ac:dyDescent="0.2">
      <c r="B56" s="811">
        <v>31090102</v>
      </c>
      <c r="C56" s="378" t="s">
        <v>1458</v>
      </c>
      <c r="D56" s="740" t="str">
        <f t="shared" si="5"/>
        <v>31090102 - LOCAL INVESTMENTS: NON QUOTED COMPANIES</v>
      </c>
      <c r="E56" s="551"/>
      <c r="F56" s="552">
        <v>0</v>
      </c>
      <c r="G56" s="552"/>
    </row>
    <row r="57" spans="2:7" hidden="1" x14ac:dyDescent="0.2">
      <c r="B57" s="811">
        <v>31090103</v>
      </c>
      <c r="C57" s="378" t="s">
        <v>1459</v>
      </c>
      <c r="D57" s="740" t="str">
        <f t="shared" si="5"/>
        <v>31090103 - INVESTMENT IN NIGERIAN TREASURY BILLS (NTBs)</v>
      </c>
      <c r="E57" s="551"/>
      <c r="F57" s="552">
        <v>0</v>
      </c>
      <c r="G57" s="552"/>
    </row>
    <row r="58" spans="2:7" hidden="1" x14ac:dyDescent="0.2">
      <c r="B58" s="811">
        <v>31090104</v>
      </c>
      <c r="C58" s="378" t="s">
        <v>1460</v>
      </c>
      <c r="D58" s="740" t="str">
        <f t="shared" si="5"/>
        <v>31090104 - INVESTMENT IN TREASURY BILLS OF OTHER GOVERNMENTS</v>
      </c>
      <c r="E58" s="551"/>
      <c r="F58" s="552">
        <v>0</v>
      </c>
      <c r="G58" s="552"/>
    </row>
    <row r="59" spans="2:7" hidden="1" x14ac:dyDescent="0.2">
      <c r="B59" s="811">
        <v>31090105</v>
      </c>
      <c r="C59" s="378" t="s">
        <v>1461</v>
      </c>
      <c r="D59" s="740" t="str">
        <f t="shared" si="5"/>
        <v>31090105 - INVESTMENT IN TREASURY BONDS</v>
      </c>
      <c r="E59" s="551"/>
      <c r="F59" s="552">
        <v>0</v>
      </c>
      <c r="G59" s="552"/>
    </row>
    <row r="60" spans="2:7" hidden="1" x14ac:dyDescent="0.2">
      <c r="B60" s="811">
        <v>31090106</v>
      </c>
      <c r="C60" s="378" t="s">
        <v>1462</v>
      </c>
      <c r="D60" s="740" t="str">
        <f t="shared" si="5"/>
        <v>31090106 - INVESTMENT IN DERIVIATIVES</v>
      </c>
      <c r="E60" s="551"/>
      <c r="F60" s="552">
        <v>0</v>
      </c>
      <c r="G60" s="552"/>
    </row>
    <row r="61" spans="2:7" hidden="1" x14ac:dyDescent="0.2">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 hidden="1" x14ac:dyDescent="0.25">
      <c r="B63" s="818">
        <v>31090200</v>
      </c>
      <c r="C63" s="374" t="s">
        <v>104</v>
      </c>
      <c r="D63" s="742"/>
      <c r="E63" s="548"/>
      <c r="F63" s="549"/>
      <c r="G63" s="549"/>
    </row>
    <row r="64" spans="2:7" hidden="1" x14ac:dyDescent="0.2">
      <c r="B64" s="811">
        <v>31090201</v>
      </c>
      <c r="C64" s="378" t="s">
        <v>1465</v>
      </c>
      <c r="D64" s="740" t="str">
        <f>B64&amp;" - "&amp;C64</f>
        <v>31090201 - FOREIGN INVESTMENTS: QUOTED COMPANIES</v>
      </c>
      <c r="E64" s="551"/>
      <c r="F64" s="552">
        <v>0</v>
      </c>
      <c r="G64" s="552"/>
    </row>
    <row r="65" spans="2:7" hidden="1" x14ac:dyDescent="0.2">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t="15" hidden="1" x14ac:dyDescent="0.25">
      <c r="B67" s="818">
        <v>31100100</v>
      </c>
      <c r="C67" s="374" t="s">
        <v>106</v>
      </c>
      <c r="D67" s="742"/>
      <c r="E67" s="548"/>
      <c r="F67" s="549"/>
      <c r="G67" s="549"/>
    </row>
    <row r="68" spans="2:7" hidden="1" x14ac:dyDescent="0.2">
      <c r="B68" s="811">
        <v>31100101</v>
      </c>
      <c r="C68" s="378" t="s">
        <v>1468</v>
      </c>
      <c r="D68" s="740" t="str">
        <f>B68&amp;" - "&amp;C68</f>
        <v xml:space="preserve">31100101 - LOAN TO OTHER STATE GOVERNMENTS </v>
      </c>
      <c r="E68" s="551"/>
      <c r="F68" s="552">
        <v>0</v>
      </c>
      <c r="G68" s="552"/>
    </row>
    <row r="69" spans="2:7" hidden="1" x14ac:dyDescent="0.2">
      <c r="B69" s="811">
        <v>31100102</v>
      </c>
      <c r="C69" s="378" t="s">
        <v>1469</v>
      </c>
      <c r="D69" s="740" t="str">
        <f>B69&amp;" - "&amp;C69</f>
        <v>31100102 - LOAN TO LOCAL GOVERNMENTS</v>
      </c>
      <c r="E69" s="551"/>
      <c r="F69" s="552">
        <v>0</v>
      </c>
      <c r="G69" s="552"/>
    </row>
    <row r="70" spans="2:7" hidden="1" x14ac:dyDescent="0.2">
      <c r="B70" s="811">
        <v>31100103</v>
      </c>
      <c r="C70" s="378" t="s">
        <v>1470</v>
      </c>
      <c r="D70" s="740" t="str">
        <f>B70&amp;" - "&amp;C70</f>
        <v xml:space="preserve">31100103 - LOAN TO GOVERNMENT OWNED COMPANIES </v>
      </c>
      <c r="E70" s="551"/>
      <c r="F70" s="552">
        <v>0</v>
      </c>
      <c r="G70" s="552"/>
    </row>
    <row r="71" spans="2:7" hidden="1" x14ac:dyDescent="0.2">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t="15" hidden="1" x14ac:dyDescent="0.25">
      <c r="B73" s="818">
        <v>31100200</v>
      </c>
      <c r="C73" s="374" t="s">
        <v>108</v>
      </c>
      <c r="D73" s="742"/>
      <c r="E73" s="548"/>
      <c r="F73" s="549"/>
      <c r="G73" s="549"/>
    </row>
    <row r="74" spans="2:7" hidden="1" x14ac:dyDescent="0.2">
      <c r="B74" s="811">
        <v>31100201</v>
      </c>
      <c r="C74" s="378" t="s">
        <v>1473</v>
      </c>
      <c r="D74" s="740" t="str">
        <f>B74&amp;" - "&amp;C74</f>
        <v>31100201 - LOAN TO FOREIGN GOVERNMENTS</v>
      </c>
      <c r="E74" s="551"/>
      <c r="F74" s="552">
        <v>0</v>
      </c>
      <c r="G74" s="552"/>
    </row>
    <row r="75" spans="2:7" hidden="1" x14ac:dyDescent="0.2">
      <c r="B75" s="811">
        <v>31100202</v>
      </c>
      <c r="C75" s="378" t="s">
        <v>1474</v>
      </c>
      <c r="D75" s="740" t="str">
        <f>B75&amp;" - "&amp;C75</f>
        <v>31100202 - LOAN TO FOREIGN/INTERNATIONAL ORGANIZATIONS</v>
      </c>
      <c r="E75" s="551"/>
      <c r="F75" s="552">
        <v>0</v>
      </c>
      <c r="G75" s="552"/>
    </row>
    <row r="76" spans="2:7" hidden="1" x14ac:dyDescent="0.2">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ht="15" x14ac:dyDescent="0.25">
      <c r="B78" s="818">
        <v>32010100</v>
      </c>
      <c r="C78" s="374" t="s">
        <v>110</v>
      </c>
      <c r="D78" s="742"/>
      <c r="E78" s="548"/>
      <c r="F78" s="549"/>
      <c r="G78" s="549"/>
    </row>
    <row r="79" spans="2:7" ht="15" thickBot="1" x14ac:dyDescent="0.25">
      <c r="B79" s="811">
        <v>32010101</v>
      </c>
      <c r="C79" s="378" t="s">
        <v>1477</v>
      </c>
      <c r="D79" s="740" t="str">
        <f>B79&amp;" - "&amp;C79</f>
        <v>32010101 - LAND &amp; BUILDINGS - ADMINISTRATIVE</v>
      </c>
      <c r="E79" s="551">
        <v>237804100</v>
      </c>
      <c r="F79" s="552">
        <v>248508180</v>
      </c>
      <c r="G79" s="552"/>
    </row>
    <row r="80" spans="2:7" ht="15" hidden="1" thickBot="1" x14ac:dyDescent="0.25">
      <c r="B80" s="811">
        <v>32010102</v>
      </c>
      <c r="C80" s="378" t="s">
        <v>1478</v>
      </c>
      <c r="D80" s="740" t="str">
        <f>B80&amp;" - "&amp;C80</f>
        <v>32010102 - LAND &amp; BUILDINGS - RESIDENTIAL</v>
      </c>
      <c r="E80" s="551"/>
      <c r="F80" s="552">
        <v>0</v>
      </c>
      <c r="G80" s="552"/>
    </row>
    <row r="81" spans="2:7" ht="15" hidden="1" thickBot="1" x14ac:dyDescent="0.25">
      <c r="B81" s="811">
        <v>32010103</v>
      </c>
      <c r="C81" s="378" t="s">
        <v>1479</v>
      </c>
      <c r="D81" s="740" t="str">
        <f>B81&amp;" - "&amp;C81</f>
        <v>32010103 - SILOS</v>
      </c>
      <c r="E81" s="551"/>
      <c r="F81" s="552">
        <v>0</v>
      </c>
      <c r="G81" s="552"/>
    </row>
    <row r="82" spans="2:7" ht="15" hidden="1" thickBot="1" x14ac:dyDescent="0.25">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0">SUM(D79:D82)</f>
        <v>0</v>
      </c>
      <c r="E83" s="559">
        <f>SUM(E79:E82)</f>
        <v>237804100</v>
      </c>
      <c r="F83" s="559">
        <f>SUM(F79:F82)</f>
        <v>248508180</v>
      </c>
      <c r="G83" s="559">
        <f>SUM(G79:G82)</f>
        <v>0</v>
      </c>
    </row>
    <row r="84" spans="2:7" ht="15" x14ac:dyDescent="0.25">
      <c r="B84" s="818">
        <v>32010200</v>
      </c>
      <c r="C84" s="374" t="s">
        <v>112</v>
      </c>
      <c r="D84" s="742"/>
      <c r="E84" s="548"/>
      <c r="F84" s="549"/>
      <c r="G84" s="549"/>
    </row>
    <row r="85" spans="2:7" hidden="1" x14ac:dyDescent="0.2">
      <c r="B85" s="811">
        <v>32010201</v>
      </c>
      <c r="C85" s="378" t="s">
        <v>1482</v>
      </c>
      <c r="D85" s="740" t="str">
        <f t="shared" ref="D85:D99" si="11">B85&amp;" - "&amp;C85</f>
        <v>32010201 - RAILS</v>
      </c>
      <c r="E85" s="551"/>
      <c r="F85" s="552">
        <v>0</v>
      </c>
      <c r="G85" s="552"/>
    </row>
    <row r="86" spans="2:7" ht="15" thickBot="1" x14ac:dyDescent="0.25">
      <c r="B86" s="811">
        <v>32010202</v>
      </c>
      <c r="C86" s="378" t="s">
        <v>1483</v>
      </c>
      <c r="D86" s="740" t="str">
        <f t="shared" si="11"/>
        <v>32010202 - ROADS &amp; BRIDGES</v>
      </c>
      <c r="E86" s="551">
        <v>125750000</v>
      </c>
      <c r="F86" s="552">
        <v>0</v>
      </c>
      <c r="G86" s="552"/>
    </row>
    <row r="87" spans="2:7" ht="15" hidden="1" thickBot="1" x14ac:dyDescent="0.25">
      <c r="B87" s="811">
        <v>32010203</v>
      </c>
      <c r="C87" s="378" t="s">
        <v>1484</v>
      </c>
      <c r="D87" s="740" t="str">
        <f t="shared" si="11"/>
        <v>32010203 - AIRPORTS</v>
      </c>
      <c r="E87" s="551"/>
      <c r="F87" s="552">
        <v>0</v>
      </c>
      <c r="G87" s="552"/>
    </row>
    <row r="88" spans="2:7" ht="15" hidden="1" thickBot="1" x14ac:dyDescent="0.25">
      <c r="B88" s="811">
        <v>32010204</v>
      </c>
      <c r="C88" s="378" t="s">
        <v>1485</v>
      </c>
      <c r="D88" s="740" t="str">
        <f t="shared" si="11"/>
        <v>32010204 - HARBOURS/ SEA PORTS/JETTIES</v>
      </c>
      <c r="E88" s="551"/>
      <c r="F88" s="552">
        <v>0</v>
      </c>
      <c r="G88" s="552"/>
    </row>
    <row r="89" spans="2:7" ht="15" hidden="1" thickBot="1" x14ac:dyDescent="0.25">
      <c r="B89" s="811">
        <v>32010205</v>
      </c>
      <c r="C89" s="378" t="s">
        <v>1486</v>
      </c>
      <c r="D89" s="740" t="str">
        <f t="shared" si="11"/>
        <v>32010205 - ZOOS, PARKS &amp; RESERVES</v>
      </c>
      <c r="E89" s="551"/>
      <c r="F89" s="552">
        <v>0</v>
      </c>
      <c r="G89" s="552"/>
    </row>
    <row r="90" spans="2:7" ht="15" hidden="1" thickBot="1" x14ac:dyDescent="0.25">
      <c r="B90" s="811">
        <v>32010206</v>
      </c>
      <c r="C90" s="378" t="s">
        <v>1487</v>
      </c>
      <c r="D90" s="740" t="str">
        <f t="shared" si="11"/>
        <v>32010206 - SECURITY INSTALLATIONS/ EQUIPMENT</v>
      </c>
      <c r="E90" s="551"/>
      <c r="F90" s="552">
        <v>0</v>
      </c>
      <c r="G90" s="552"/>
    </row>
    <row r="91" spans="2:7" ht="15" hidden="1" thickBot="1" x14ac:dyDescent="0.25">
      <c r="B91" s="811">
        <v>32010207</v>
      </c>
      <c r="C91" s="378" t="s">
        <v>1488</v>
      </c>
      <c r="D91" s="740" t="str">
        <f t="shared" si="11"/>
        <v>32010207 - ELECTRICITY TRANSMISSION NETWORK</v>
      </c>
      <c r="E91" s="551"/>
      <c r="F91" s="552">
        <v>0</v>
      </c>
      <c r="G91" s="552"/>
    </row>
    <row r="92" spans="2:7" ht="15" hidden="1" thickBot="1" x14ac:dyDescent="0.25">
      <c r="B92" s="811">
        <v>32010208</v>
      </c>
      <c r="C92" s="378" t="s">
        <v>1489</v>
      </c>
      <c r="D92" s="740" t="str">
        <f t="shared" si="11"/>
        <v>32010208 - WATER DISTRIBUTION NETWORK</v>
      </c>
      <c r="E92" s="551"/>
      <c r="F92" s="552">
        <v>0</v>
      </c>
      <c r="G92" s="552"/>
    </row>
    <row r="93" spans="2:7" ht="15" hidden="1" thickBot="1" x14ac:dyDescent="0.25">
      <c r="B93" s="811">
        <v>32010209</v>
      </c>
      <c r="C93" s="378" t="s">
        <v>1490</v>
      </c>
      <c r="D93" s="740" t="str">
        <f t="shared" si="11"/>
        <v>32010209 - SEWAGE/ DRAINAGE NETWORK</v>
      </c>
      <c r="E93" s="551"/>
      <c r="F93" s="552">
        <v>0</v>
      </c>
      <c r="G93" s="552"/>
    </row>
    <row r="94" spans="2:7" ht="15" hidden="1" thickBot="1" x14ac:dyDescent="0.25">
      <c r="B94" s="811">
        <v>32010210</v>
      </c>
      <c r="C94" s="378" t="s">
        <v>1491</v>
      </c>
      <c r="D94" s="740" t="str">
        <f t="shared" si="11"/>
        <v>32010210 - DAMS</v>
      </c>
      <c r="E94" s="551"/>
      <c r="F94" s="552">
        <v>0</v>
      </c>
      <c r="G94" s="552"/>
    </row>
    <row r="95" spans="2:7" ht="15" hidden="1" thickBot="1" x14ac:dyDescent="0.25">
      <c r="B95" s="811">
        <v>32010211</v>
      </c>
      <c r="C95" s="378" t="s">
        <v>1492</v>
      </c>
      <c r="D95" s="740" t="str">
        <f t="shared" si="11"/>
        <v>32010211 - SPECIALISED RESEARCH EQUIPMENT (E.G. SATELLITE)</v>
      </c>
      <c r="E95" s="551"/>
      <c r="F95" s="552">
        <v>0</v>
      </c>
      <c r="G95" s="552"/>
    </row>
    <row r="96" spans="2:7" ht="15" hidden="1" thickBot="1" x14ac:dyDescent="0.25">
      <c r="B96" s="811">
        <v>32010212</v>
      </c>
      <c r="C96" s="378" t="s">
        <v>1493</v>
      </c>
      <c r="D96" s="740" t="str">
        <f t="shared" si="11"/>
        <v>32010212 - MONUMENTS</v>
      </c>
      <c r="E96" s="551"/>
      <c r="F96" s="552">
        <v>0</v>
      </c>
      <c r="G96" s="552"/>
    </row>
    <row r="97" spans="2:7" ht="15" hidden="1" thickBot="1" x14ac:dyDescent="0.25">
      <c r="B97" s="811">
        <v>32010213</v>
      </c>
      <c r="C97" s="378" t="s">
        <v>1494</v>
      </c>
      <c r="D97" s="740" t="str">
        <f t="shared" si="11"/>
        <v>32010213 - HERITAGE ASSETS</v>
      </c>
      <c r="E97" s="551"/>
      <c r="F97" s="552">
        <v>0</v>
      </c>
      <c r="G97" s="552"/>
    </row>
    <row r="98" spans="2:7" ht="15" hidden="1" thickBot="1" x14ac:dyDescent="0.25">
      <c r="B98" s="811">
        <v>32010214</v>
      </c>
      <c r="C98" s="378" t="s">
        <v>1495</v>
      </c>
      <c r="D98" s="740" t="str">
        <f t="shared" si="11"/>
        <v>32010214 - BOREHOLES &amp; OTHER WATER FACILITIES</v>
      </c>
      <c r="E98" s="551"/>
      <c r="F98" s="552">
        <v>0</v>
      </c>
      <c r="G98" s="552"/>
    </row>
    <row r="99" spans="2:7" ht="15" hidden="1" thickBot="1" x14ac:dyDescent="0.25">
      <c r="B99" s="811">
        <v>32010215</v>
      </c>
      <c r="C99" s="378" t="s">
        <v>1496</v>
      </c>
      <c r="D99" s="740" t="str">
        <f t="shared" si="11"/>
        <v>32010215 - WASTE DISPOSAL EQUIPMENT</v>
      </c>
      <c r="E99" s="551"/>
      <c r="F99" s="552">
        <v>0</v>
      </c>
      <c r="G99" s="552"/>
    </row>
    <row r="100" spans="2:7" ht="15.75" thickBot="1" x14ac:dyDescent="0.3">
      <c r="B100" s="815"/>
      <c r="C100" s="385" t="s">
        <v>1497</v>
      </c>
      <c r="D100" s="741">
        <f t="shared" ref="D100" si="12">SUM(D85:D99)</f>
        <v>0</v>
      </c>
      <c r="E100" s="559">
        <f>SUM(E85:E99)</f>
        <v>125750000</v>
      </c>
      <c r="F100" s="559">
        <f>SUM(F85:F99)</f>
        <v>0</v>
      </c>
      <c r="G100" s="559"/>
    </row>
    <row r="101" spans="2:7" ht="15" x14ac:dyDescent="0.25">
      <c r="B101" s="818">
        <v>32010300</v>
      </c>
      <c r="C101" s="374" t="s">
        <v>114</v>
      </c>
      <c r="D101" s="742"/>
      <c r="E101" s="548"/>
      <c r="F101" s="549"/>
      <c r="G101" s="549"/>
    </row>
    <row r="102" spans="2:7" hidden="1" x14ac:dyDescent="0.2">
      <c r="B102" s="811">
        <v>32010301</v>
      </c>
      <c r="C102" s="378" t="s">
        <v>1498</v>
      </c>
      <c r="D102" s="740" t="str">
        <f>B102&amp;" - "&amp;C102</f>
        <v>32010301 - EARTH MOVING EQUIPMENT - BULL DOZERS ETC.</v>
      </c>
      <c r="E102" s="551"/>
      <c r="F102" s="552">
        <v>0</v>
      </c>
      <c r="G102" s="552"/>
    </row>
    <row r="103" spans="2:7" x14ac:dyDescent="0.2">
      <c r="B103" s="811">
        <v>32010302</v>
      </c>
      <c r="C103" s="378" t="s">
        <v>1499</v>
      </c>
      <c r="D103" s="740" t="str">
        <f>B103&amp;" - "&amp;C103</f>
        <v>32010302 - INDUSTRIAL EQUIPMENT</v>
      </c>
      <c r="E103" s="551"/>
      <c r="F103" s="552">
        <v>15000000</v>
      </c>
      <c r="G103" s="552"/>
    </row>
    <row r="104" spans="2:7" hidden="1" x14ac:dyDescent="0.2">
      <c r="B104" s="811">
        <v>32010303</v>
      </c>
      <c r="C104" s="378" t="s">
        <v>1500</v>
      </c>
      <c r="D104" s="740" t="str">
        <f>B104&amp;" - "&amp;C104</f>
        <v>32010303 - NAVIGATIONAL EQUIPMENT</v>
      </c>
      <c r="E104" s="551"/>
      <c r="F104" s="552">
        <v>0</v>
      </c>
      <c r="G104" s="552"/>
    </row>
    <row r="105" spans="2:7" hidden="1" x14ac:dyDescent="0.2">
      <c r="B105" s="811">
        <v>32010304</v>
      </c>
      <c r="C105" s="378" t="s">
        <v>1501</v>
      </c>
      <c r="D105" s="740" t="str">
        <f>B105&amp;" - "&amp;C105</f>
        <v>32010304 - POWER PLANTS</v>
      </c>
      <c r="E105" s="551"/>
      <c r="F105" s="552">
        <v>0</v>
      </c>
      <c r="G105" s="552"/>
    </row>
    <row r="106" spans="2:7" ht="15" thickBot="1" x14ac:dyDescent="0.25">
      <c r="B106" s="811">
        <v>32010305</v>
      </c>
      <c r="C106" s="378" t="s">
        <v>1502</v>
      </c>
      <c r="D106" s="740" t="str">
        <f>B106&amp;" - "&amp;C106</f>
        <v>32010305 - POWER GENERATING SETS</v>
      </c>
      <c r="E106" s="551">
        <v>500000</v>
      </c>
      <c r="F106" s="552">
        <v>0</v>
      </c>
      <c r="G106" s="552"/>
    </row>
    <row r="107" spans="2:7" ht="15.75" thickBot="1" x14ac:dyDescent="0.3">
      <c r="B107" s="815"/>
      <c r="C107" s="385" t="s">
        <v>1503</v>
      </c>
      <c r="D107" s="741">
        <f t="shared" ref="D107" si="13">SUM(D102:D106)</f>
        <v>0</v>
      </c>
      <c r="E107" s="559">
        <f>SUM(E102:E106)</f>
        <v>500000</v>
      </c>
      <c r="F107" s="559">
        <f>SUM(F102:F106)</f>
        <v>15000000</v>
      </c>
      <c r="G107" s="559"/>
    </row>
    <row r="108" spans="2:7" ht="15" x14ac:dyDescent="0.25">
      <c r="B108" s="818">
        <v>32010400</v>
      </c>
      <c r="C108" s="374" t="s">
        <v>116</v>
      </c>
      <c r="D108" s="742"/>
      <c r="E108" s="548"/>
      <c r="F108" s="549"/>
      <c r="G108" s="549"/>
    </row>
    <row r="109" spans="2:7" hidden="1" x14ac:dyDescent="0.2">
      <c r="B109" s="811">
        <v>32010401</v>
      </c>
      <c r="C109" s="378" t="s">
        <v>1504</v>
      </c>
      <c r="D109" s="740" t="str">
        <f t="shared" ref="D109:D116" si="14">B109&amp;" - "&amp;C109</f>
        <v>32010401 - SHIPS</v>
      </c>
      <c r="E109" s="551"/>
      <c r="F109" s="552">
        <v>0</v>
      </c>
      <c r="G109" s="552"/>
    </row>
    <row r="110" spans="2:7" hidden="1" x14ac:dyDescent="0.2">
      <c r="B110" s="811">
        <v>32010402</v>
      </c>
      <c r="C110" s="378" t="s">
        <v>1505</v>
      </c>
      <c r="D110" s="740" t="str">
        <f t="shared" si="14"/>
        <v>32010402 - AIR CRAFTS</v>
      </c>
      <c r="E110" s="551"/>
      <c r="F110" s="552">
        <v>0</v>
      </c>
      <c r="G110" s="552"/>
    </row>
    <row r="111" spans="2:7" hidden="1" x14ac:dyDescent="0.2">
      <c r="B111" s="811">
        <v>32010403</v>
      </c>
      <c r="C111" s="378" t="s">
        <v>1506</v>
      </c>
      <c r="D111" s="740" t="str">
        <f t="shared" si="14"/>
        <v>32010403 - TRAINS</v>
      </c>
      <c r="E111" s="551"/>
      <c r="F111" s="552">
        <v>0</v>
      </c>
      <c r="G111" s="552"/>
    </row>
    <row r="112" spans="2:7" hidden="1" x14ac:dyDescent="0.2">
      <c r="B112" s="811">
        <v>32010404</v>
      </c>
      <c r="C112" s="378" t="s">
        <v>1507</v>
      </c>
      <c r="D112" s="740" t="str">
        <f t="shared" si="14"/>
        <v>32010404 - BOATS</v>
      </c>
      <c r="E112" s="551"/>
      <c r="F112" s="552">
        <v>0</v>
      </c>
      <c r="G112" s="552"/>
    </row>
    <row r="113" spans="2:7" ht="15" thickBot="1" x14ac:dyDescent="0.25">
      <c r="B113" s="811">
        <v>32010405</v>
      </c>
      <c r="C113" s="378" t="s">
        <v>1508</v>
      </c>
      <c r="D113" s="740" t="str">
        <f t="shared" si="14"/>
        <v>32010405 - MOTOR VEHICLES</v>
      </c>
      <c r="E113" s="551">
        <v>30000000</v>
      </c>
      <c r="F113" s="552">
        <v>12000000</v>
      </c>
      <c r="G113" s="552"/>
    </row>
    <row r="114" spans="2:7" ht="15" hidden="1" thickBot="1" x14ac:dyDescent="0.25">
      <c r="B114" s="811">
        <v>32010406</v>
      </c>
      <c r="C114" s="378" t="s">
        <v>1509</v>
      </c>
      <c r="D114" s="740" t="str">
        <f t="shared" si="14"/>
        <v>32010406 - TRICYCLE</v>
      </c>
      <c r="E114" s="551"/>
      <c r="F114" s="552">
        <v>0</v>
      </c>
      <c r="G114" s="552"/>
    </row>
    <row r="115" spans="2:7" ht="15" hidden="1" thickBot="1" x14ac:dyDescent="0.25">
      <c r="B115" s="811">
        <v>32010407</v>
      </c>
      <c r="C115" s="378" t="s">
        <v>1510</v>
      </c>
      <c r="D115" s="740" t="str">
        <f t="shared" si="14"/>
        <v>32010407 - MOTOR CYCLES</v>
      </c>
      <c r="E115" s="551"/>
      <c r="F115" s="552">
        <v>0</v>
      </c>
      <c r="G115" s="552"/>
    </row>
    <row r="116" spans="2:7" ht="15" hidden="1" thickBot="1" x14ac:dyDescent="0.25">
      <c r="B116" s="811">
        <v>32010408</v>
      </c>
      <c r="C116" s="378" t="s">
        <v>1511</v>
      </c>
      <c r="D116" s="740" t="str">
        <f t="shared" si="14"/>
        <v>32010408 - BICYCLE</v>
      </c>
      <c r="E116" s="551"/>
      <c r="F116" s="552">
        <v>0</v>
      </c>
      <c r="G116" s="552"/>
    </row>
    <row r="117" spans="2:7" ht="15.75" thickBot="1" x14ac:dyDescent="0.3">
      <c r="B117" s="815"/>
      <c r="C117" s="385" t="s">
        <v>1512</v>
      </c>
      <c r="D117" s="741">
        <f t="shared" ref="D117" si="15">SUM(D109:D116)</f>
        <v>0</v>
      </c>
      <c r="E117" s="559">
        <f>SUM(E109:E116)</f>
        <v>30000000</v>
      </c>
      <c r="F117" s="559">
        <f>SUM(F109:F116)</f>
        <v>12000000</v>
      </c>
      <c r="G117" s="559">
        <f>SUM(G109:G116)</f>
        <v>0</v>
      </c>
    </row>
    <row r="118" spans="2:7" ht="15" x14ac:dyDescent="0.25">
      <c r="B118" s="818">
        <v>32010500</v>
      </c>
      <c r="C118" s="374" t="s">
        <v>118</v>
      </c>
      <c r="D118" s="742"/>
      <c r="E118" s="548"/>
      <c r="F118" s="549"/>
      <c r="G118" s="549"/>
    </row>
    <row r="119" spans="2:7" x14ac:dyDescent="0.2">
      <c r="B119" s="811">
        <v>32010501</v>
      </c>
      <c r="C119" s="378" t="s">
        <v>1513</v>
      </c>
      <c r="D119" s="740" t="str">
        <f t="shared" ref="D119:D127" si="16">B119&amp;" - "&amp;C119</f>
        <v>32010501 - COMPUTERS/NETWORKING EQUIPMENT</v>
      </c>
      <c r="E119" s="551">
        <v>34000000</v>
      </c>
      <c r="F119" s="552">
        <v>0</v>
      </c>
      <c r="G119" s="552"/>
    </row>
    <row r="120" spans="2:7" x14ac:dyDescent="0.2">
      <c r="B120" s="811">
        <v>32010502</v>
      </c>
      <c r="C120" s="378" t="s">
        <v>1514</v>
      </c>
      <c r="D120" s="740" t="str">
        <f t="shared" si="16"/>
        <v>32010502 - PRINTERS</v>
      </c>
      <c r="E120" s="551">
        <v>500000</v>
      </c>
      <c r="F120" s="552">
        <v>1200000</v>
      </c>
      <c r="G120" s="552"/>
    </row>
    <row r="121" spans="2:7" x14ac:dyDescent="0.2">
      <c r="B121" s="811">
        <v>32010503</v>
      </c>
      <c r="C121" s="378" t="s">
        <v>1515</v>
      </c>
      <c r="D121" s="740" t="str">
        <f t="shared" si="16"/>
        <v>32010503 - SCANNERS</v>
      </c>
      <c r="E121" s="551">
        <v>250000</v>
      </c>
      <c r="F121" s="552">
        <v>490000</v>
      </c>
      <c r="G121" s="552"/>
    </row>
    <row r="122" spans="2:7" hidden="1" x14ac:dyDescent="0.2">
      <c r="B122" s="811">
        <v>32010504</v>
      </c>
      <c r="C122" s="378" t="s">
        <v>1516</v>
      </c>
      <c r="D122" s="740" t="str">
        <f t="shared" si="16"/>
        <v>32010504 - FAX MACHINE</v>
      </c>
      <c r="E122" s="551"/>
      <c r="F122" s="552">
        <v>0</v>
      </c>
      <c r="G122" s="552"/>
    </row>
    <row r="123" spans="2:7" x14ac:dyDescent="0.2">
      <c r="B123" s="811">
        <v>32010505</v>
      </c>
      <c r="C123" s="378" t="s">
        <v>1517</v>
      </c>
      <c r="D123" s="740" t="str">
        <f t="shared" si="16"/>
        <v>32010505 - PHOTOCOPIERS</v>
      </c>
      <c r="E123" s="551">
        <v>7000000</v>
      </c>
      <c r="F123" s="552">
        <v>3137000</v>
      </c>
      <c r="G123" s="552"/>
    </row>
    <row r="124" spans="2:7" hidden="1" x14ac:dyDescent="0.2">
      <c r="B124" s="811">
        <v>32010506</v>
      </c>
      <c r="C124" s="378" t="s">
        <v>1518</v>
      </c>
      <c r="D124" s="740" t="str">
        <f t="shared" si="16"/>
        <v>32010506 - TYPE-WRITERS</v>
      </c>
      <c r="E124" s="551"/>
      <c r="F124" s="552">
        <v>0</v>
      </c>
      <c r="G124" s="552"/>
    </row>
    <row r="125" spans="2:7" hidden="1" x14ac:dyDescent="0.2">
      <c r="B125" s="811">
        <v>32010507</v>
      </c>
      <c r="C125" s="378" t="s">
        <v>1519</v>
      </c>
      <c r="D125" s="740" t="str">
        <f t="shared" si="16"/>
        <v>32010507 - SHREDDING MACHINES</v>
      </c>
      <c r="E125" s="551"/>
      <c r="F125" s="552">
        <v>0</v>
      </c>
      <c r="G125" s="552"/>
    </row>
    <row r="126" spans="2:7" ht="15" thickBot="1" x14ac:dyDescent="0.25">
      <c r="B126" s="811">
        <v>32010508</v>
      </c>
      <c r="C126" s="378" t="s">
        <v>1520</v>
      </c>
      <c r="D126" s="740" t="str">
        <f t="shared" si="16"/>
        <v>32010508 - PROJECTORS</v>
      </c>
      <c r="E126" s="551">
        <v>500000</v>
      </c>
      <c r="F126" s="552">
        <v>495000</v>
      </c>
      <c r="G126" s="552"/>
    </row>
    <row r="127" spans="2:7" ht="15" hidden="1" thickBot="1" x14ac:dyDescent="0.25">
      <c r="B127" s="811">
        <v>32010509</v>
      </c>
      <c r="C127" s="378" t="s">
        <v>1521</v>
      </c>
      <c r="D127" s="740" t="str">
        <f t="shared" si="16"/>
        <v>32010509 - BINDING EQUIPMENT</v>
      </c>
      <c r="E127" s="551"/>
      <c r="F127" s="552">
        <v>0</v>
      </c>
      <c r="G127" s="552"/>
    </row>
    <row r="128" spans="2:7" ht="15.75" thickBot="1" x14ac:dyDescent="0.3">
      <c r="B128" s="815"/>
      <c r="C128" s="385" t="s">
        <v>1522</v>
      </c>
      <c r="D128" s="741">
        <f t="shared" ref="D128" si="17">SUM(D119:D127)</f>
        <v>0</v>
      </c>
      <c r="E128" s="559">
        <f>SUM(E119:E127)</f>
        <v>42250000</v>
      </c>
      <c r="F128" s="559">
        <f>SUM(F119:F127)</f>
        <v>5322000</v>
      </c>
      <c r="G128" s="559">
        <f>SUM(G119:G127)</f>
        <v>0</v>
      </c>
    </row>
    <row r="129" spans="2:7" ht="15" x14ac:dyDescent="0.25">
      <c r="B129" s="818">
        <v>32010600</v>
      </c>
      <c r="C129" s="374" t="s">
        <v>120</v>
      </c>
      <c r="D129" s="742"/>
      <c r="E129" s="548"/>
      <c r="F129" s="549"/>
      <c r="G129" s="549"/>
    </row>
    <row r="130" spans="2:7" x14ac:dyDescent="0.2">
      <c r="B130" s="811">
        <v>32010601</v>
      </c>
      <c r="C130" s="378" t="s">
        <v>1523</v>
      </c>
      <c r="D130" s="740" t="str">
        <f t="shared" ref="D130:D139" si="18">B130&amp;" - "&amp;C130</f>
        <v>32010601 - CHAIRS</v>
      </c>
      <c r="E130" s="551">
        <v>2000000</v>
      </c>
      <c r="F130" s="552">
        <v>2100000</v>
      </c>
      <c r="G130" s="552"/>
    </row>
    <row r="131" spans="2:7" x14ac:dyDescent="0.2">
      <c r="B131" s="811">
        <v>32010602</v>
      </c>
      <c r="C131" s="378" t="s">
        <v>1524</v>
      </c>
      <c r="D131" s="740" t="str">
        <f t="shared" si="18"/>
        <v>32010602 - TABLES</v>
      </c>
      <c r="E131" s="551">
        <v>1000000</v>
      </c>
      <c r="F131" s="552">
        <v>2000000</v>
      </c>
      <c r="G131" s="552"/>
    </row>
    <row r="132" spans="2:7" x14ac:dyDescent="0.2">
      <c r="B132" s="811">
        <v>32010603</v>
      </c>
      <c r="C132" s="378" t="s">
        <v>1525</v>
      </c>
      <c r="D132" s="740" t="str">
        <f t="shared" si="18"/>
        <v>32010603 - SAFES/FILE CABINETS/ CUPBOARDS</v>
      </c>
      <c r="E132" s="551">
        <v>500000</v>
      </c>
      <c r="F132" s="552">
        <v>1500000</v>
      </c>
      <c r="G132" s="552"/>
    </row>
    <row r="133" spans="2:7" hidden="1" x14ac:dyDescent="0.2">
      <c r="B133" s="811">
        <v>32010604</v>
      </c>
      <c r="C133" s="378" t="s">
        <v>1526</v>
      </c>
      <c r="D133" s="740" t="str">
        <f t="shared" si="18"/>
        <v>32010604 - TELEVISION SETS</v>
      </c>
      <c r="E133" s="551"/>
      <c r="F133" s="552">
        <v>0</v>
      </c>
      <c r="G133" s="552"/>
    </row>
    <row r="134" spans="2:7" hidden="1" x14ac:dyDescent="0.2">
      <c r="B134" s="811">
        <v>32010605</v>
      </c>
      <c r="C134" s="378" t="s">
        <v>1527</v>
      </c>
      <c r="D134" s="740" t="str">
        <f t="shared" si="18"/>
        <v>32010605 - RADIO SETS</v>
      </c>
      <c r="E134" s="551"/>
      <c r="F134" s="552">
        <v>0</v>
      </c>
      <c r="G134" s="552"/>
    </row>
    <row r="135" spans="2:7" x14ac:dyDescent="0.2">
      <c r="B135" s="811">
        <v>32010606</v>
      </c>
      <c r="C135" s="378" t="s">
        <v>1528</v>
      </c>
      <c r="D135" s="740" t="str">
        <f t="shared" si="18"/>
        <v>32010606 - AIR -CONDITIONER</v>
      </c>
      <c r="E135" s="551">
        <v>1000000</v>
      </c>
      <c r="F135" s="552">
        <v>2550000</v>
      </c>
      <c r="G135" s="552"/>
    </row>
    <row r="136" spans="2:7" hidden="1" x14ac:dyDescent="0.2">
      <c r="B136" s="811">
        <v>32010607</v>
      </c>
      <c r="C136" s="378" t="s">
        <v>1529</v>
      </c>
      <c r="D136" s="740" t="str">
        <f t="shared" si="18"/>
        <v>32010607 - STOOLS</v>
      </c>
      <c r="E136" s="551"/>
      <c r="F136" s="552">
        <v>0</v>
      </c>
      <c r="G136" s="552"/>
    </row>
    <row r="137" spans="2:7" x14ac:dyDescent="0.2">
      <c r="B137" s="811">
        <v>32010608</v>
      </c>
      <c r="C137" s="378" t="s">
        <v>1530</v>
      </c>
      <c r="D137" s="740" t="str">
        <f t="shared" si="18"/>
        <v>32010608 - SHELVES</v>
      </c>
      <c r="E137" s="551">
        <v>1500000</v>
      </c>
      <c r="F137" s="552">
        <v>850000</v>
      </c>
      <c r="G137" s="552"/>
    </row>
    <row r="138" spans="2:7" x14ac:dyDescent="0.2">
      <c r="B138" s="811">
        <v>32010609</v>
      </c>
      <c r="C138" s="378" t="s">
        <v>1531</v>
      </c>
      <c r="D138" s="740" t="str">
        <f t="shared" si="18"/>
        <v>32010609 - CEILING FANS</v>
      </c>
      <c r="E138" s="551">
        <v>500000</v>
      </c>
      <c r="F138" s="552">
        <v>0</v>
      </c>
      <c r="G138" s="552"/>
    </row>
    <row r="139" spans="2:7" ht="15" thickBot="1" x14ac:dyDescent="0.25">
      <c r="B139" s="811">
        <v>32010610</v>
      </c>
      <c r="C139" s="378" t="s">
        <v>1532</v>
      </c>
      <c r="D139" s="740" t="str">
        <f t="shared" si="18"/>
        <v>32010610 - REFRIDGERATOR</v>
      </c>
      <c r="E139" s="551"/>
      <c r="F139" s="552">
        <v>800000</v>
      </c>
      <c r="G139" s="552"/>
    </row>
    <row r="140" spans="2:7" ht="15.75" thickBot="1" x14ac:dyDescent="0.3">
      <c r="B140" s="815"/>
      <c r="C140" s="385" t="s">
        <v>1533</v>
      </c>
      <c r="D140" s="741">
        <f t="shared" ref="D140" si="19">SUM(D130:D139)</f>
        <v>0</v>
      </c>
      <c r="E140" s="559">
        <f>SUM(E130:E139)</f>
        <v>6500000</v>
      </c>
      <c r="F140" s="559">
        <f>SUM(F130:F139)</f>
        <v>9800000</v>
      </c>
      <c r="G140" s="559"/>
    </row>
    <row r="141" spans="2:7" ht="15" hidden="1" x14ac:dyDescent="0.25">
      <c r="B141" s="818">
        <v>32010700</v>
      </c>
      <c r="C141" s="374" t="s">
        <v>122</v>
      </c>
      <c r="D141" s="742"/>
      <c r="E141" s="548"/>
      <c r="F141" s="549"/>
      <c r="G141" s="549"/>
    </row>
    <row r="142" spans="2:7" hidden="1" x14ac:dyDescent="0.2">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0">SUM(D142)</f>
        <v>0</v>
      </c>
      <c r="E143" s="559">
        <f>SUM(E142)</f>
        <v>0</v>
      </c>
      <c r="F143" s="559">
        <f>SUM(F142)</f>
        <v>0</v>
      </c>
      <c r="G143" s="559"/>
    </row>
    <row r="144" spans="2:7" ht="15" hidden="1" x14ac:dyDescent="0.25">
      <c r="B144" s="818">
        <v>32010800</v>
      </c>
      <c r="C144" s="374" t="s">
        <v>124</v>
      </c>
      <c r="D144" s="742"/>
      <c r="E144" s="548"/>
      <c r="F144" s="549"/>
      <c r="G144" s="549"/>
    </row>
    <row r="145" spans="2:7" hidden="1" x14ac:dyDescent="0.2">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ht="15" hidden="1" x14ac:dyDescent="0.25">
      <c r="B147" s="818">
        <v>32010900</v>
      </c>
      <c r="C147" s="374" t="s">
        <v>126</v>
      </c>
      <c r="D147" s="742"/>
      <c r="E147" s="548"/>
      <c r="F147" s="549"/>
      <c r="G147" s="549"/>
    </row>
    <row r="148" spans="2:7" hidden="1" x14ac:dyDescent="0.2">
      <c r="B148" s="811">
        <v>32010901</v>
      </c>
      <c r="C148" s="378" t="s">
        <v>1538</v>
      </c>
      <c r="D148" s="740" t="str">
        <f>B148&amp;" - "&amp;C148</f>
        <v>32010901 - MILITARY EQUIPMENT</v>
      </c>
      <c r="E148" s="551"/>
      <c r="F148" s="552">
        <v>0</v>
      </c>
      <c r="G148" s="552"/>
    </row>
    <row r="149" spans="2:7" hidden="1" x14ac:dyDescent="0.2">
      <c r="B149" s="811">
        <v>32010902</v>
      </c>
      <c r="C149" s="378" t="s">
        <v>1539</v>
      </c>
      <c r="D149" s="740" t="str">
        <f>B149&amp;" - "&amp;C149</f>
        <v>32010902 - POLICE/PARA-MILITARY EQUIPMENT</v>
      </c>
      <c r="E149" s="551"/>
      <c r="F149" s="552">
        <v>0</v>
      </c>
      <c r="G149" s="552"/>
    </row>
    <row r="150" spans="2:7" hidden="1" x14ac:dyDescent="0.2">
      <c r="B150" s="811">
        <v>32010903</v>
      </c>
      <c r="C150" s="378" t="s">
        <v>1540</v>
      </c>
      <c r="D150" s="740" t="str">
        <f>B150&amp;" - "&amp;C150</f>
        <v>32010903 - BIOLOGICAL ASSETS</v>
      </c>
      <c r="E150" s="551"/>
      <c r="F150" s="552">
        <v>0</v>
      </c>
      <c r="G150" s="552"/>
    </row>
    <row r="151" spans="2:7" hidden="1" x14ac:dyDescent="0.2">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2">SUM(D148:D151)</f>
        <v>0</v>
      </c>
      <c r="E152" s="559">
        <f>SUM(E148:E151)</f>
        <v>0</v>
      </c>
      <c r="F152" s="559">
        <f>SUM(F148:F151)</f>
        <v>0</v>
      </c>
      <c r="G152" s="559"/>
    </row>
    <row r="153" spans="2:7" ht="15" hidden="1" x14ac:dyDescent="0.25">
      <c r="B153" s="818">
        <v>32011000</v>
      </c>
      <c r="C153" s="374" t="s">
        <v>128</v>
      </c>
      <c r="D153" s="742"/>
      <c r="E153" s="548"/>
      <c r="F153" s="549"/>
      <c r="G153" s="549"/>
    </row>
    <row r="154" spans="2:7" hidden="1" x14ac:dyDescent="0.2">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 hidden="1" x14ac:dyDescent="0.25">
      <c r="B156" s="818">
        <v>32020100</v>
      </c>
      <c r="C156" s="374" t="s">
        <v>130</v>
      </c>
      <c r="D156" s="742"/>
      <c r="E156" s="548"/>
      <c r="F156" s="549"/>
      <c r="G156" s="549"/>
    </row>
    <row r="157" spans="2:7" hidden="1" x14ac:dyDescent="0.2">
      <c r="B157" s="811">
        <v>32020101</v>
      </c>
      <c r="C157" s="378" t="s">
        <v>1544</v>
      </c>
      <c r="D157" s="740" t="str">
        <f>B157&amp;" - "&amp;C157</f>
        <v>32020101 - LAND &amp; BUILDINGS-OFFICE</v>
      </c>
      <c r="E157" s="551"/>
      <c r="F157" s="552">
        <v>0</v>
      </c>
      <c r="G157" s="552"/>
    </row>
    <row r="158" spans="2:7" hidden="1" x14ac:dyDescent="0.2">
      <c r="B158" s="811">
        <v>32020102</v>
      </c>
      <c r="C158" s="378" t="s">
        <v>1545</v>
      </c>
      <c r="D158" s="740" t="str">
        <f>B158&amp;" - "&amp;C158</f>
        <v>32020102 - LAND &amp; BUILDINGS-RESIDENTIAL</v>
      </c>
      <c r="E158" s="551"/>
      <c r="F158" s="552">
        <v>0</v>
      </c>
      <c r="G158" s="552"/>
    </row>
    <row r="159" spans="2:7" hidden="1" x14ac:dyDescent="0.2">
      <c r="B159" s="811">
        <v>32020103</v>
      </c>
      <c r="C159" s="378" t="s">
        <v>1479</v>
      </c>
      <c r="D159" s="740" t="str">
        <f>B159&amp;" - "&amp;C159</f>
        <v>32020103 - SILOS</v>
      </c>
      <c r="E159" s="551"/>
      <c r="F159" s="552">
        <v>0</v>
      </c>
      <c r="G159" s="552"/>
    </row>
    <row r="160" spans="2:7" hidden="1" x14ac:dyDescent="0.2">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 x14ac:dyDescent="0.25">
      <c r="B162" s="818">
        <v>32030100</v>
      </c>
      <c r="C162" s="374" t="s">
        <v>132</v>
      </c>
      <c r="D162" s="742"/>
      <c r="E162" s="548"/>
      <c r="F162" s="549"/>
      <c r="G162" s="549"/>
    </row>
    <row r="163" spans="2:7" hidden="1" x14ac:dyDescent="0.2">
      <c r="B163" s="811">
        <v>32030101</v>
      </c>
      <c r="C163" s="378" t="s">
        <v>1547</v>
      </c>
      <c r="D163" s="740" t="str">
        <f t="shared" ref="D163:D169" si="25">B163&amp;" - "&amp;C163</f>
        <v>32030101 - GOODWILL (ACQUIRED)</v>
      </c>
      <c r="E163" s="551"/>
      <c r="F163" s="552">
        <v>0</v>
      </c>
      <c r="G163" s="552"/>
    </row>
    <row r="164" spans="2:7" hidden="1" x14ac:dyDescent="0.2">
      <c r="B164" s="811">
        <v>32030102</v>
      </c>
      <c r="C164" s="378" t="s">
        <v>1548</v>
      </c>
      <c r="D164" s="740" t="str">
        <f t="shared" si="25"/>
        <v>32030102 - PATENT RIGHT</v>
      </c>
      <c r="E164" s="551"/>
      <c r="F164" s="552">
        <v>0</v>
      </c>
      <c r="G164" s="552"/>
    </row>
    <row r="165" spans="2:7" hidden="1" x14ac:dyDescent="0.2">
      <c r="B165" s="811">
        <v>32030103</v>
      </c>
      <c r="C165" s="378" t="s">
        <v>1549</v>
      </c>
      <c r="D165" s="740" t="str">
        <f t="shared" si="25"/>
        <v>32030103 - COPYRIGHT</v>
      </c>
      <c r="E165" s="551"/>
      <c r="F165" s="552">
        <v>0</v>
      </c>
      <c r="G165" s="552"/>
    </row>
    <row r="166" spans="2:7" hidden="1" x14ac:dyDescent="0.2">
      <c r="B166" s="811">
        <v>32030104</v>
      </c>
      <c r="C166" s="378" t="s">
        <v>1550</v>
      </c>
      <c r="D166" s="740" t="str">
        <f t="shared" si="25"/>
        <v>32030104 - TRADE MARK</v>
      </c>
      <c r="E166" s="551"/>
      <c r="F166" s="552">
        <v>0</v>
      </c>
      <c r="G166" s="552"/>
    </row>
    <row r="167" spans="2:7" hidden="1" x14ac:dyDescent="0.2">
      <c r="B167" s="811">
        <v>32030105</v>
      </c>
      <c r="C167" s="378" t="s">
        <v>1551</v>
      </c>
      <c r="D167" s="740" t="str">
        <f t="shared" si="25"/>
        <v>32030105 - FRANCHISE</v>
      </c>
      <c r="E167" s="551"/>
      <c r="F167" s="552">
        <v>0</v>
      </c>
      <c r="G167" s="552"/>
    </row>
    <row r="168" spans="2:7" ht="15" thickBot="1" x14ac:dyDescent="0.25">
      <c r="B168" s="811">
        <v>32030109</v>
      </c>
      <c r="C168" s="378" t="s">
        <v>1552</v>
      </c>
      <c r="D168" s="740" t="str">
        <f t="shared" si="25"/>
        <v>32030109 - RESEARCH &amp; DEVELOPMENT</v>
      </c>
      <c r="E168" s="551">
        <v>45000000</v>
      </c>
      <c r="F168" s="552">
        <v>152500000</v>
      </c>
      <c r="G168" s="552"/>
    </row>
    <row r="169" spans="2:7" ht="15" hidden="1" thickBot="1" x14ac:dyDescent="0.25">
      <c r="B169" s="813">
        <v>32030110</v>
      </c>
      <c r="C169" s="383" t="s">
        <v>1553</v>
      </c>
      <c r="D169" s="740" t="str">
        <f t="shared" si="25"/>
        <v>32030110 - BROADCAST RIGHTS</v>
      </c>
      <c r="E169" s="551"/>
      <c r="F169" s="552">
        <v>0</v>
      </c>
      <c r="G169" s="552"/>
    </row>
    <row r="170" spans="2:7" ht="15.75" thickBot="1" x14ac:dyDescent="0.3">
      <c r="B170" s="815"/>
      <c r="C170" s="385" t="s">
        <v>1554</v>
      </c>
      <c r="D170" s="741"/>
      <c r="E170" s="559">
        <f>SUM(E163:E169)</f>
        <v>45000000</v>
      </c>
      <c r="F170" s="559">
        <f>SUM(F163:F169)</f>
        <v>152500000</v>
      </c>
      <c r="G170" s="559">
        <f>SUM(G163:G169)</f>
        <v>0</v>
      </c>
    </row>
    <row r="171" spans="2:7" ht="19.5" thickBot="1" x14ac:dyDescent="0.35">
      <c r="B171" s="398"/>
      <c r="C171" s="399" t="s">
        <v>1415</v>
      </c>
      <c r="D171" s="399"/>
      <c r="E171" s="571">
        <f t="shared" ref="E171:F171" si="26">E170+E161+E155+E152+E146+E143+E140+E128+E117+E107+E100+E83+E77+E72+E66+E62+E53+E50+E47+E44</f>
        <v>489804100</v>
      </c>
      <c r="F171" s="572">
        <f t="shared" si="26"/>
        <v>498130180</v>
      </c>
      <c r="G171" s="572">
        <f t="shared" ref="G171" si="27">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71" fitToWidth="0" fitToHeight="0" orientation="portrait" r:id="rId1"/>
  <headerFooter>
    <oddFooter>&amp;C&amp;"Rockwell,Bold"&amp;14&amp;P</oddFooter>
  </headerFooter>
  <rowBreaks count="1" manualBreakCount="1">
    <brk id="171" min="1" max="5" man="1"/>
  </rowBreaks>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pageSetUpPr fitToPage="1"/>
  </sheetPr>
  <dimension ref="B1:G171"/>
  <sheetViews>
    <sheetView view="pageBreakPreview" zoomScale="84" zoomScaleSheetLayoutView="84" workbookViewId="0">
      <pane xSplit="2" ySplit="6" topLeftCell="C138" activePane="bottomRight" state="frozen"/>
      <selection activeCell="K120" sqref="K120"/>
      <selection pane="topRight" activeCell="K120" sqref="K120"/>
      <selection pane="bottomLeft" activeCell="K120" sqref="K120"/>
      <selection pane="bottomRight" activeCell="K120" sqref="K120"/>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964</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25">
      <c r="B6" s="992"/>
      <c r="C6" s="992"/>
      <c r="D6" s="427"/>
      <c r="E6" s="366" t="s">
        <v>5</v>
      </c>
      <c r="F6" s="367" t="s">
        <v>5</v>
      </c>
      <c r="G6" s="613" t="s">
        <v>5</v>
      </c>
    </row>
    <row r="7" spans="2:7" ht="18.75" x14ac:dyDescent="0.3">
      <c r="B7" s="717">
        <v>30000000</v>
      </c>
      <c r="C7" s="718" t="s">
        <v>1414</v>
      </c>
      <c r="D7" s="735"/>
      <c r="E7" s="736"/>
      <c r="F7" s="737"/>
      <c r="G7" s="737"/>
    </row>
    <row r="8" spans="2:7" ht="15" hidden="1" x14ac:dyDescent="0.25">
      <c r="B8" s="809">
        <v>31050100</v>
      </c>
      <c r="C8" s="369" t="s">
        <v>93</v>
      </c>
      <c r="D8" s="738"/>
      <c r="E8" s="562"/>
      <c r="F8" s="563"/>
      <c r="G8" s="563"/>
    </row>
    <row r="9" spans="2:7" hidden="1" x14ac:dyDescent="0.2">
      <c r="B9" s="811">
        <v>31050101</v>
      </c>
      <c r="C9" s="378" t="s">
        <v>1416</v>
      </c>
      <c r="D9" s="740" t="str">
        <f t="shared" ref="D9:D43" si="0">B9&amp;" - "&amp;C9</f>
        <v>31050101 - ENGINEERING STORES</v>
      </c>
      <c r="E9" s="551"/>
      <c r="F9" s="552">
        <v>0</v>
      </c>
      <c r="G9" s="552"/>
    </row>
    <row r="10" spans="2:7" hidden="1" x14ac:dyDescent="0.2">
      <c r="B10" s="811">
        <v>31050102</v>
      </c>
      <c r="C10" s="378" t="s">
        <v>1417</v>
      </c>
      <c r="D10" s="740" t="str">
        <f t="shared" si="0"/>
        <v>31050102 - MEDICAL STORES</v>
      </c>
      <c r="E10" s="551"/>
      <c r="F10" s="552">
        <v>0</v>
      </c>
      <c r="G10" s="552"/>
    </row>
    <row r="11" spans="2:7" hidden="1" x14ac:dyDescent="0.2">
      <c r="B11" s="811">
        <v>31050103</v>
      </c>
      <c r="C11" s="378" t="s">
        <v>1418</v>
      </c>
      <c r="D11" s="740" t="str">
        <f t="shared" si="0"/>
        <v>31050103 - INDUSTRIAL &amp; CHEMICAL STORES</v>
      </c>
      <c r="E11" s="551"/>
      <c r="F11" s="552">
        <v>0</v>
      </c>
      <c r="G11" s="552"/>
    </row>
    <row r="12" spans="2:7" hidden="1" x14ac:dyDescent="0.2">
      <c r="B12" s="811">
        <v>31050104</v>
      </c>
      <c r="C12" s="378" t="s">
        <v>1419</v>
      </c>
      <c r="D12" s="740" t="str">
        <f t="shared" si="0"/>
        <v>31050104 - AMORY STORES (AMMUNITION, E.T.C.)</v>
      </c>
      <c r="E12" s="551"/>
      <c r="F12" s="552">
        <v>0</v>
      </c>
      <c r="G12" s="552"/>
    </row>
    <row r="13" spans="2:7" hidden="1" x14ac:dyDescent="0.2">
      <c r="B13" s="811">
        <v>31050105</v>
      </c>
      <c r="C13" s="378" t="s">
        <v>1420</v>
      </c>
      <c r="D13" s="740" t="str">
        <f t="shared" si="0"/>
        <v>31050105 - FUEL &amp; LUBRICANTS</v>
      </c>
      <c r="E13" s="551"/>
      <c r="F13" s="552">
        <v>0</v>
      </c>
      <c r="G13" s="552"/>
    </row>
    <row r="14" spans="2:7" hidden="1" x14ac:dyDescent="0.2">
      <c r="B14" s="811">
        <v>31050106</v>
      </c>
      <c r="C14" s="378" t="s">
        <v>1421</v>
      </c>
      <c r="D14" s="740" t="str">
        <f t="shared" si="0"/>
        <v>31050106 - AGRICULTURAL INPUTS</v>
      </c>
      <c r="E14" s="551"/>
      <c r="F14" s="552">
        <v>0</v>
      </c>
      <c r="G14" s="552"/>
    </row>
    <row r="15" spans="2:7" hidden="1" x14ac:dyDescent="0.2">
      <c r="B15" s="811">
        <v>31050107</v>
      </c>
      <c r="C15" s="378" t="s">
        <v>1422</v>
      </c>
      <c r="D15" s="740" t="str">
        <f t="shared" si="0"/>
        <v>31050107 - FARM STOCK</v>
      </c>
      <c r="E15" s="551"/>
      <c r="F15" s="552">
        <v>0</v>
      </c>
      <c r="G15" s="552"/>
    </row>
    <row r="16" spans="2:7" hidden="1" x14ac:dyDescent="0.2">
      <c r="B16" s="811">
        <v>31050108</v>
      </c>
      <c r="C16" s="378" t="s">
        <v>1423</v>
      </c>
      <c r="D16" s="740" t="str">
        <f t="shared" si="0"/>
        <v>31050108 - SCHOLASTIC MATERIALS</v>
      </c>
      <c r="E16" s="551"/>
      <c r="F16" s="552">
        <v>0</v>
      </c>
      <c r="G16" s="552"/>
    </row>
    <row r="17" spans="2:7" hidden="1" x14ac:dyDescent="0.2">
      <c r="B17" s="811">
        <v>31050109</v>
      </c>
      <c r="C17" s="378" t="s">
        <v>1424</v>
      </c>
      <c r="D17" s="740" t="str">
        <f t="shared" si="0"/>
        <v>31050109 - STATIONERIES STORES</v>
      </c>
      <c r="E17" s="551"/>
      <c r="F17" s="552">
        <v>0</v>
      </c>
      <c r="G17" s="552"/>
    </row>
    <row r="18" spans="2:7" hidden="1" x14ac:dyDescent="0.2">
      <c r="B18" s="811">
        <v>31050110</v>
      </c>
      <c r="C18" s="378" t="s">
        <v>1425</v>
      </c>
      <c r="D18" s="740" t="str">
        <f t="shared" si="0"/>
        <v>31050110 - PRINTED MATERIALS</v>
      </c>
      <c r="E18" s="551"/>
      <c r="F18" s="552">
        <v>0</v>
      </c>
      <c r="G18" s="552"/>
    </row>
    <row r="19" spans="2:7" hidden="1" x14ac:dyDescent="0.2">
      <c r="B19" s="811">
        <v>31050111</v>
      </c>
      <c r="C19" s="378" t="s">
        <v>1426</v>
      </c>
      <c r="D19" s="740" t="str">
        <f t="shared" si="0"/>
        <v>31050111 - BUILDING MATERIALS</v>
      </c>
      <c r="E19" s="551"/>
      <c r="F19" s="552">
        <v>0</v>
      </c>
      <c r="G19" s="552"/>
    </row>
    <row r="20" spans="2:7" hidden="1" x14ac:dyDescent="0.2">
      <c r="B20" s="811">
        <v>31050112</v>
      </c>
      <c r="C20" s="378" t="s">
        <v>1427</v>
      </c>
      <c r="D20" s="740" t="str">
        <f t="shared" si="0"/>
        <v>31050112 - STRATEGIC STOCK PILES</v>
      </c>
      <c r="E20" s="551"/>
      <c r="F20" s="552">
        <v>0</v>
      </c>
      <c r="G20" s="552"/>
    </row>
    <row r="21" spans="2:7" hidden="1" x14ac:dyDescent="0.2">
      <c r="B21" s="811">
        <v>31050113</v>
      </c>
      <c r="C21" s="378" t="s">
        <v>1428</v>
      </c>
      <c r="D21" s="740" t="str">
        <f t="shared" si="0"/>
        <v>31050113 - UNISSUED CURRENCY</v>
      </c>
      <c r="E21" s="551"/>
      <c r="F21" s="552">
        <v>0</v>
      </c>
      <c r="G21" s="552"/>
    </row>
    <row r="22" spans="2:7" hidden="1" x14ac:dyDescent="0.2">
      <c r="B22" s="811">
        <v>31050114</v>
      </c>
      <c r="C22" s="378" t="s">
        <v>1429</v>
      </c>
      <c r="D22" s="740" t="str">
        <f t="shared" si="0"/>
        <v>31050114 - STAMPS</v>
      </c>
      <c r="E22" s="551"/>
      <c r="F22" s="552">
        <v>0</v>
      </c>
      <c r="G22" s="552"/>
    </row>
    <row r="23" spans="2:7" hidden="1" x14ac:dyDescent="0.2">
      <c r="B23" s="811">
        <v>31050115</v>
      </c>
      <c r="C23" s="378" t="s">
        <v>1430</v>
      </c>
      <c r="D23" s="740" t="str">
        <f t="shared" si="0"/>
        <v>31050115 - PROPERTY HELD FOR SALE</v>
      </c>
      <c r="E23" s="551"/>
      <c r="F23" s="552">
        <v>0</v>
      </c>
      <c r="G23" s="552"/>
    </row>
    <row r="24" spans="2:7" hidden="1" x14ac:dyDescent="0.2">
      <c r="B24" s="811">
        <v>31050116</v>
      </c>
      <c r="C24" s="378" t="s">
        <v>1431</v>
      </c>
      <c r="D24" s="740" t="str">
        <f t="shared" si="0"/>
        <v>31050116 - AIRCRAFT SPARE STORE</v>
      </c>
      <c r="E24" s="551"/>
      <c r="F24" s="552">
        <v>0</v>
      </c>
      <c r="G24" s="552"/>
    </row>
    <row r="25" spans="2:7" hidden="1" x14ac:dyDescent="0.2">
      <c r="B25" s="811">
        <v>31050117</v>
      </c>
      <c r="C25" s="378" t="s">
        <v>1432</v>
      </c>
      <c r="D25" s="740" t="str">
        <f t="shared" si="0"/>
        <v>31050117 - COMPUTER/INFORMATION TECHNOLOGY STORE</v>
      </c>
      <c r="E25" s="551"/>
      <c r="F25" s="552">
        <v>0</v>
      </c>
      <c r="G25" s="552"/>
    </row>
    <row r="26" spans="2:7" hidden="1" x14ac:dyDescent="0.2">
      <c r="B26" s="811">
        <v>31050118</v>
      </c>
      <c r="C26" s="378" t="s">
        <v>1433</v>
      </c>
      <c r="D26" s="740" t="str">
        <f t="shared" si="0"/>
        <v>31050118 - PROVISIONAL STORE</v>
      </c>
      <c r="E26" s="551"/>
      <c r="F26" s="552">
        <v>0</v>
      </c>
      <c r="G26" s="552"/>
    </row>
    <row r="27" spans="2:7" hidden="1" x14ac:dyDescent="0.2">
      <c r="B27" s="811">
        <v>31050119</v>
      </c>
      <c r="C27" s="378" t="s">
        <v>1434</v>
      </c>
      <c r="D27" s="740" t="str">
        <f t="shared" si="0"/>
        <v>31050119 - EQUIPMENT STORE</v>
      </c>
      <c r="E27" s="551"/>
      <c r="F27" s="552">
        <v>0</v>
      </c>
      <c r="G27" s="552"/>
    </row>
    <row r="28" spans="2:7" hidden="1" x14ac:dyDescent="0.2">
      <c r="B28" s="811">
        <v>31050120</v>
      </c>
      <c r="C28" s="378" t="s">
        <v>1435</v>
      </c>
      <c r="D28" s="740" t="str">
        <f t="shared" si="0"/>
        <v>31050120 - PROJECT STORE ( IPPIS, GIFMIS, IPSAS, E.T.C.)</v>
      </c>
      <c r="E28" s="551"/>
      <c r="F28" s="552">
        <v>0</v>
      </c>
      <c r="G28" s="552"/>
    </row>
    <row r="29" spans="2:7" hidden="1" x14ac:dyDescent="0.2">
      <c r="B29" s="811">
        <v>31050121</v>
      </c>
      <c r="C29" s="378" t="s">
        <v>1436</v>
      </c>
      <c r="D29" s="740" t="str">
        <f t="shared" si="0"/>
        <v>31050121 - ELECTRICAL/ELECTRONIC STORE</v>
      </c>
      <c r="E29" s="551"/>
      <c r="F29" s="552">
        <v>0</v>
      </c>
      <c r="G29" s="552"/>
    </row>
    <row r="30" spans="2:7" hidden="1" x14ac:dyDescent="0.2">
      <c r="B30" s="811">
        <v>31050122</v>
      </c>
      <c r="C30" s="378" t="s">
        <v>1437</v>
      </c>
      <c r="D30" s="740" t="str">
        <f t="shared" si="0"/>
        <v>31050122 - GRAINS STORE</v>
      </c>
      <c r="E30" s="551"/>
      <c r="F30" s="552">
        <v>0</v>
      </c>
      <c r="G30" s="552"/>
    </row>
    <row r="31" spans="2:7" hidden="1" x14ac:dyDescent="0.2">
      <c r="B31" s="811">
        <v>31050123</v>
      </c>
      <c r="C31" s="378" t="s">
        <v>1438</v>
      </c>
      <c r="D31" s="740" t="str">
        <f t="shared" si="0"/>
        <v>31050123 - PERISHABLE STORE</v>
      </c>
      <c r="E31" s="551"/>
      <c r="F31" s="552">
        <v>0</v>
      </c>
      <c r="G31" s="552"/>
    </row>
    <row r="32" spans="2:7" hidden="1" x14ac:dyDescent="0.2">
      <c r="B32" s="811">
        <v>31050124</v>
      </c>
      <c r="C32" s="378" t="s">
        <v>1439</v>
      </c>
      <c r="D32" s="740" t="str">
        <f t="shared" si="0"/>
        <v>31050124 - MOTOR SPARE STORE</v>
      </c>
      <c r="E32" s="551"/>
      <c r="F32" s="552">
        <v>0</v>
      </c>
      <c r="G32" s="552"/>
    </row>
    <row r="33" spans="2:7" hidden="1" x14ac:dyDescent="0.2">
      <c r="B33" s="811">
        <v>31050125</v>
      </c>
      <c r="C33" s="378" t="s">
        <v>1440</v>
      </c>
      <c r="D33" s="740" t="str">
        <f t="shared" si="0"/>
        <v>31050125 - RAIL SPARE STORE</v>
      </c>
      <c r="E33" s="551"/>
      <c r="F33" s="552">
        <v>0</v>
      </c>
      <c r="G33" s="552"/>
    </row>
    <row r="34" spans="2:7" hidden="1" x14ac:dyDescent="0.2">
      <c r="B34" s="811">
        <v>31050126</v>
      </c>
      <c r="C34" s="378" t="s">
        <v>1441</v>
      </c>
      <c r="D34" s="740" t="str">
        <f t="shared" si="0"/>
        <v>31050126 - SHIP SPARE STORE</v>
      </c>
      <c r="E34" s="551"/>
      <c r="F34" s="552">
        <v>0</v>
      </c>
      <c r="G34" s="552"/>
    </row>
    <row r="35" spans="2:7" hidden="1" x14ac:dyDescent="0.2">
      <c r="B35" s="811">
        <v>31050127</v>
      </c>
      <c r="C35" s="378" t="s">
        <v>1442</v>
      </c>
      <c r="D35" s="740" t="str">
        <f t="shared" si="0"/>
        <v>31050127 - FURNITURE STORE</v>
      </c>
      <c r="E35" s="551"/>
      <c r="F35" s="552">
        <v>0</v>
      </c>
      <c r="G35" s="552"/>
    </row>
    <row r="36" spans="2:7" hidden="1" x14ac:dyDescent="0.2">
      <c r="B36" s="811">
        <v>31050128</v>
      </c>
      <c r="C36" s="378" t="s">
        <v>1443</v>
      </c>
      <c r="D36" s="740" t="str">
        <f t="shared" si="0"/>
        <v>31050128 - PLANT/EQUIPMENT STORE</v>
      </c>
      <c r="E36" s="551"/>
      <c r="F36" s="552">
        <v>0</v>
      </c>
      <c r="G36" s="552"/>
    </row>
    <row r="37" spans="2:7" hidden="1" x14ac:dyDescent="0.2">
      <c r="B37" s="811">
        <v>31050129</v>
      </c>
      <c r="C37" s="378" t="s">
        <v>1444</v>
      </c>
      <c r="D37" s="740" t="str">
        <f t="shared" si="0"/>
        <v>31050129 - PLANT/EQUIPMENT SPARE STORE</v>
      </c>
      <c r="E37" s="551"/>
      <c r="F37" s="552">
        <v>0</v>
      </c>
      <c r="G37" s="552"/>
    </row>
    <row r="38" spans="2:7" hidden="1" x14ac:dyDescent="0.2">
      <c r="B38" s="811">
        <v>31050130</v>
      </c>
      <c r="C38" s="378" t="s">
        <v>1445</v>
      </c>
      <c r="D38" s="740" t="str">
        <f t="shared" si="0"/>
        <v>31050130 - ANIMAL FEED STORE</v>
      </c>
      <c r="E38" s="551"/>
      <c r="F38" s="552">
        <v>0</v>
      </c>
      <c r="G38" s="552"/>
    </row>
    <row r="39" spans="2:7" hidden="1" x14ac:dyDescent="0.2">
      <c r="B39" s="811">
        <v>31050131</v>
      </c>
      <c r="C39" s="378" t="s">
        <v>1446</v>
      </c>
      <c r="D39" s="740" t="str">
        <f t="shared" si="0"/>
        <v>31050131 - VETERINARY STORE</v>
      </c>
      <c r="E39" s="551"/>
      <c r="F39" s="552">
        <v>0</v>
      </c>
      <c r="G39" s="552"/>
    </row>
    <row r="40" spans="2:7" hidden="1" x14ac:dyDescent="0.2">
      <c r="B40" s="811">
        <v>31050132</v>
      </c>
      <c r="C40" s="378" t="s">
        <v>1447</v>
      </c>
      <c r="D40" s="740" t="str">
        <f t="shared" si="0"/>
        <v>31050132 - CLASS WARE/APPARATOS STORE</v>
      </c>
      <c r="E40" s="551"/>
      <c r="F40" s="552">
        <v>0</v>
      </c>
      <c r="G40" s="552"/>
    </row>
    <row r="41" spans="2:7" hidden="1" x14ac:dyDescent="0.2">
      <c r="B41" s="811">
        <v>31050133</v>
      </c>
      <c r="C41" s="378" t="s">
        <v>1448</v>
      </c>
      <c r="D41" s="740" t="str">
        <f t="shared" si="0"/>
        <v>31050133 - LABORATORY EQUIPMENT STORE</v>
      </c>
      <c r="E41" s="551"/>
      <c r="F41" s="552">
        <v>0</v>
      </c>
      <c r="G41" s="552"/>
    </row>
    <row r="42" spans="2:7" hidden="1" x14ac:dyDescent="0.2">
      <c r="B42" s="811">
        <v>31050134</v>
      </c>
      <c r="C42" s="378" t="s">
        <v>1449</v>
      </c>
      <c r="D42" s="740" t="str">
        <f t="shared" si="0"/>
        <v>31050134 - UNIFORM STORE</v>
      </c>
      <c r="E42" s="551"/>
      <c r="F42" s="552">
        <v>0</v>
      </c>
      <c r="G42" s="552"/>
    </row>
    <row r="43" spans="2:7" hidden="1" x14ac:dyDescent="0.2">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t="15" hidden="1" x14ac:dyDescent="0.25">
      <c r="B45" s="809">
        <v>31050200</v>
      </c>
      <c r="C45" s="369" t="s">
        <v>204</v>
      </c>
      <c r="D45" s="823"/>
      <c r="E45" s="562"/>
      <c r="F45" s="563"/>
      <c r="G45" s="563"/>
    </row>
    <row r="46" spans="2:7" hidden="1" x14ac:dyDescent="0.2">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t="15" hidden="1" x14ac:dyDescent="0.25">
      <c r="B48" s="818">
        <v>31060100</v>
      </c>
      <c r="C48" s="374" t="s">
        <v>96</v>
      </c>
      <c r="D48" s="742"/>
      <c r="E48" s="548"/>
      <c r="F48" s="549"/>
      <c r="G48" s="549"/>
    </row>
    <row r="49" spans="2:7" hidden="1" x14ac:dyDescent="0.2">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t="15" hidden="1" x14ac:dyDescent="0.25">
      <c r="B51" s="818">
        <v>31060200</v>
      </c>
      <c r="C51" s="374" t="s">
        <v>98</v>
      </c>
      <c r="D51" s="742"/>
      <c r="E51" s="548"/>
      <c r="F51" s="549"/>
      <c r="G51" s="549"/>
    </row>
    <row r="52" spans="2:7" hidden="1" x14ac:dyDescent="0.2">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 hidden="1" x14ac:dyDescent="0.25">
      <c r="B54" s="818">
        <v>31090100</v>
      </c>
      <c r="C54" s="374" t="s">
        <v>102</v>
      </c>
      <c r="D54" s="742"/>
      <c r="E54" s="548"/>
      <c r="F54" s="549"/>
      <c r="G54" s="549"/>
    </row>
    <row r="55" spans="2:7" hidden="1" x14ac:dyDescent="0.2">
      <c r="B55" s="811">
        <v>31090101</v>
      </c>
      <c r="C55" s="378" t="s">
        <v>1457</v>
      </c>
      <c r="D55" s="740" t="str">
        <f t="shared" ref="D55:D61" si="5">B55&amp;" - "&amp;C55</f>
        <v>31090101 - LOCAL INVESTMENTS: QUOTED COMPANIES</v>
      </c>
      <c r="E55" s="551"/>
      <c r="F55" s="552">
        <v>0</v>
      </c>
      <c r="G55" s="552"/>
    </row>
    <row r="56" spans="2:7" hidden="1" x14ac:dyDescent="0.2">
      <c r="B56" s="811">
        <v>31090102</v>
      </c>
      <c r="C56" s="378" t="s">
        <v>1458</v>
      </c>
      <c r="D56" s="740" t="str">
        <f t="shared" si="5"/>
        <v>31090102 - LOCAL INVESTMENTS: NON QUOTED COMPANIES</v>
      </c>
      <c r="E56" s="551"/>
      <c r="F56" s="552">
        <v>0</v>
      </c>
      <c r="G56" s="552"/>
    </row>
    <row r="57" spans="2:7" hidden="1" x14ac:dyDescent="0.2">
      <c r="B57" s="811">
        <v>31090103</v>
      </c>
      <c r="C57" s="378" t="s">
        <v>1459</v>
      </c>
      <c r="D57" s="740" t="str">
        <f t="shared" si="5"/>
        <v>31090103 - INVESTMENT IN NIGERIAN TREASURY BILLS (NTBs)</v>
      </c>
      <c r="E57" s="551"/>
      <c r="F57" s="552">
        <v>0</v>
      </c>
      <c r="G57" s="552"/>
    </row>
    <row r="58" spans="2:7" hidden="1" x14ac:dyDescent="0.2">
      <c r="B58" s="811">
        <v>31090104</v>
      </c>
      <c r="C58" s="378" t="s">
        <v>1460</v>
      </c>
      <c r="D58" s="740" t="str">
        <f t="shared" si="5"/>
        <v>31090104 - INVESTMENT IN TREASURY BILLS OF OTHER GOVERNMENTS</v>
      </c>
      <c r="E58" s="551"/>
      <c r="F58" s="552">
        <v>0</v>
      </c>
      <c r="G58" s="552"/>
    </row>
    <row r="59" spans="2:7" hidden="1" x14ac:dyDescent="0.2">
      <c r="B59" s="811">
        <v>31090105</v>
      </c>
      <c r="C59" s="378" t="s">
        <v>1461</v>
      </c>
      <c r="D59" s="740" t="str">
        <f t="shared" si="5"/>
        <v>31090105 - INVESTMENT IN TREASURY BONDS</v>
      </c>
      <c r="E59" s="551"/>
      <c r="F59" s="552">
        <v>0</v>
      </c>
      <c r="G59" s="552"/>
    </row>
    <row r="60" spans="2:7" hidden="1" x14ac:dyDescent="0.2">
      <c r="B60" s="811">
        <v>31090106</v>
      </c>
      <c r="C60" s="378" t="s">
        <v>1462</v>
      </c>
      <c r="D60" s="740" t="str">
        <f t="shared" si="5"/>
        <v>31090106 - INVESTMENT IN DERIVIATIVES</v>
      </c>
      <c r="E60" s="551"/>
      <c r="F60" s="552">
        <v>0</v>
      </c>
      <c r="G60" s="552"/>
    </row>
    <row r="61" spans="2:7" hidden="1" x14ac:dyDescent="0.2">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 hidden="1" x14ac:dyDescent="0.25">
      <c r="B63" s="818">
        <v>31090200</v>
      </c>
      <c r="C63" s="374" t="s">
        <v>104</v>
      </c>
      <c r="D63" s="742"/>
      <c r="E63" s="548"/>
      <c r="F63" s="549"/>
      <c r="G63" s="549"/>
    </row>
    <row r="64" spans="2:7" hidden="1" x14ac:dyDescent="0.2">
      <c r="B64" s="811">
        <v>31090201</v>
      </c>
      <c r="C64" s="378" t="s">
        <v>1465</v>
      </c>
      <c r="D64" s="740" t="str">
        <f>B64&amp;" - "&amp;C64</f>
        <v>31090201 - FOREIGN INVESTMENTS: QUOTED COMPANIES</v>
      </c>
      <c r="E64" s="551"/>
      <c r="F64" s="552">
        <v>0</v>
      </c>
      <c r="G64" s="552"/>
    </row>
    <row r="65" spans="2:7" hidden="1" x14ac:dyDescent="0.2">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t="15" hidden="1" x14ac:dyDescent="0.25">
      <c r="B67" s="818">
        <v>31100100</v>
      </c>
      <c r="C67" s="374" t="s">
        <v>106</v>
      </c>
      <c r="D67" s="742"/>
      <c r="E67" s="548"/>
      <c r="F67" s="549"/>
      <c r="G67" s="549"/>
    </row>
    <row r="68" spans="2:7" hidden="1" x14ac:dyDescent="0.2">
      <c r="B68" s="811">
        <v>31100101</v>
      </c>
      <c r="C68" s="378" t="s">
        <v>1468</v>
      </c>
      <c r="D68" s="740" t="str">
        <f>B68&amp;" - "&amp;C68</f>
        <v xml:space="preserve">31100101 - LOAN TO OTHER STATE GOVERNMENTS </v>
      </c>
      <c r="E68" s="551"/>
      <c r="F68" s="552">
        <v>0</v>
      </c>
      <c r="G68" s="552"/>
    </row>
    <row r="69" spans="2:7" hidden="1" x14ac:dyDescent="0.2">
      <c r="B69" s="811">
        <v>31100102</v>
      </c>
      <c r="C69" s="378" t="s">
        <v>1469</v>
      </c>
      <c r="D69" s="740" t="str">
        <f>B69&amp;" - "&amp;C69</f>
        <v>31100102 - LOAN TO LOCAL GOVERNMENTS</v>
      </c>
      <c r="E69" s="551"/>
      <c r="F69" s="552">
        <v>0</v>
      </c>
      <c r="G69" s="552"/>
    </row>
    <row r="70" spans="2:7" hidden="1" x14ac:dyDescent="0.2">
      <c r="B70" s="811">
        <v>31100103</v>
      </c>
      <c r="C70" s="378" t="s">
        <v>1470</v>
      </c>
      <c r="D70" s="740" t="str">
        <f>B70&amp;" - "&amp;C70</f>
        <v xml:space="preserve">31100103 - LOAN TO GOVERNMENT OWNED COMPANIES </v>
      </c>
      <c r="E70" s="551"/>
      <c r="F70" s="552">
        <v>0</v>
      </c>
      <c r="G70" s="552"/>
    </row>
    <row r="71" spans="2:7" hidden="1" x14ac:dyDescent="0.2">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t="15" hidden="1" x14ac:dyDescent="0.25">
      <c r="B73" s="818">
        <v>31100200</v>
      </c>
      <c r="C73" s="374" t="s">
        <v>108</v>
      </c>
      <c r="D73" s="742"/>
      <c r="E73" s="548"/>
      <c r="F73" s="549"/>
      <c r="G73" s="549"/>
    </row>
    <row r="74" spans="2:7" hidden="1" x14ac:dyDescent="0.2">
      <c r="B74" s="811">
        <v>31100201</v>
      </c>
      <c r="C74" s="378" t="s">
        <v>1473</v>
      </c>
      <c r="D74" s="740" t="str">
        <f>B74&amp;" - "&amp;C74</f>
        <v>31100201 - LOAN TO FOREIGN GOVERNMENTS</v>
      </c>
      <c r="E74" s="551"/>
      <c r="F74" s="552">
        <v>0</v>
      </c>
      <c r="G74" s="552"/>
    </row>
    <row r="75" spans="2:7" hidden="1" x14ac:dyDescent="0.2">
      <c r="B75" s="811">
        <v>31100202</v>
      </c>
      <c r="C75" s="378" t="s">
        <v>1474</v>
      </c>
      <c r="D75" s="740" t="str">
        <f>B75&amp;" - "&amp;C75</f>
        <v>31100202 - LOAN TO FOREIGN/INTERNATIONAL ORGANIZATIONS</v>
      </c>
      <c r="E75" s="551"/>
      <c r="F75" s="552">
        <v>0</v>
      </c>
      <c r="G75" s="552"/>
    </row>
    <row r="76" spans="2:7" hidden="1" x14ac:dyDescent="0.2">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t="15" x14ac:dyDescent="0.25">
      <c r="B78" s="818">
        <v>32010100</v>
      </c>
      <c r="C78" s="374" t="s">
        <v>110</v>
      </c>
      <c r="D78" s="742"/>
      <c r="E78" s="548"/>
      <c r="F78" s="549"/>
      <c r="G78" s="549"/>
    </row>
    <row r="79" spans="2:7" ht="15" thickBot="1" x14ac:dyDescent="0.25">
      <c r="B79" s="811">
        <v>32010101</v>
      </c>
      <c r="C79" s="378" t="s">
        <v>1477</v>
      </c>
      <c r="D79" s="740" t="str">
        <f>B79&amp;" - "&amp;C79</f>
        <v>32010101 - LAND &amp; BUILDINGS - ADMINISTRATIVE</v>
      </c>
      <c r="E79" s="551">
        <v>165750000</v>
      </c>
      <c r="F79" s="552">
        <v>250000000</v>
      </c>
      <c r="G79" s="552"/>
    </row>
    <row r="80" spans="2:7" ht="15" hidden="1" thickBot="1" x14ac:dyDescent="0.25">
      <c r="B80" s="811">
        <v>32010102</v>
      </c>
      <c r="C80" s="378" t="s">
        <v>1478</v>
      </c>
      <c r="D80" s="740" t="str">
        <f>B80&amp;" - "&amp;C80</f>
        <v>32010102 - LAND &amp; BUILDINGS - RESIDENTIAL</v>
      </c>
      <c r="E80" s="551"/>
      <c r="F80" s="552">
        <v>0</v>
      </c>
      <c r="G80" s="552"/>
    </row>
    <row r="81" spans="2:7" ht="15" hidden="1" thickBot="1" x14ac:dyDescent="0.25">
      <c r="B81" s="811">
        <v>32010103</v>
      </c>
      <c r="C81" s="378" t="s">
        <v>1479</v>
      </c>
      <c r="D81" s="740" t="str">
        <f>B81&amp;" - "&amp;C81</f>
        <v>32010103 - SILOS</v>
      </c>
      <c r="E81" s="551"/>
      <c r="F81" s="552">
        <v>0</v>
      </c>
      <c r="G81" s="552"/>
    </row>
    <row r="82" spans="2:7" ht="15" hidden="1" thickBot="1" x14ac:dyDescent="0.25">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165750000</v>
      </c>
      <c r="F83" s="559">
        <f>SUM(F79:F82)</f>
        <v>250000000</v>
      </c>
      <c r="G83" s="559">
        <f>SUM(G79:G82)</f>
        <v>0</v>
      </c>
    </row>
    <row r="84" spans="2:7" ht="15" x14ac:dyDescent="0.25">
      <c r="B84" s="818">
        <v>32010200</v>
      </c>
      <c r="C84" s="374" t="s">
        <v>112</v>
      </c>
      <c r="D84" s="742"/>
      <c r="E84" s="548"/>
      <c r="F84" s="549"/>
      <c r="G84" s="549"/>
    </row>
    <row r="85" spans="2:7" hidden="1" x14ac:dyDescent="0.2">
      <c r="B85" s="811">
        <v>32010201</v>
      </c>
      <c r="C85" s="378" t="s">
        <v>1482</v>
      </c>
      <c r="D85" s="740" t="str">
        <f t="shared" ref="D85:D99" si="12">B85&amp;" - "&amp;C85</f>
        <v>32010201 - RAILS</v>
      </c>
      <c r="E85" s="551"/>
      <c r="F85" s="552">
        <v>0</v>
      </c>
      <c r="G85" s="552"/>
    </row>
    <row r="86" spans="2:7" ht="15" thickBot="1" x14ac:dyDescent="0.25">
      <c r="B86" s="811">
        <v>32010202</v>
      </c>
      <c r="C86" s="378" t="s">
        <v>1483</v>
      </c>
      <c r="D86" s="740" t="str">
        <f t="shared" si="12"/>
        <v>32010202 - ROADS &amp; BRIDGES</v>
      </c>
      <c r="E86" s="551">
        <v>5775000</v>
      </c>
      <c r="F86" s="552">
        <v>0</v>
      </c>
      <c r="G86" s="552"/>
    </row>
    <row r="87" spans="2:7" ht="15" hidden="1" thickBot="1" x14ac:dyDescent="0.25">
      <c r="B87" s="811">
        <v>32010203</v>
      </c>
      <c r="C87" s="378" t="s">
        <v>1484</v>
      </c>
      <c r="D87" s="740" t="str">
        <f t="shared" si="12"/>
        <v>32010203 - AIRPORTS</v>
      </c>
      <c r="E87" s="551"/>
      <c r="F87" s="552">
        <v>0</v>
      </c>
      <c r="G87" s="552"/>
    </row>
    <row r="88" spans="2:7" ht="15" hidden="1" thickBot="1" x14ac:dyDescent="0.25">
      <c r="B88" s="811">
        <v>32010204</v>
      </c>
      <c r="C88" s="378" t="s">
        <v>1485</v>
      </c>
      <c r="D88" s="740" t="str">
        <f t="shared" si="12"/>
        <v>32010204 - HARBOURS/ SEA PORTS/JETTIES</v>
      </c>
      <c r="E88" s="551"/>
      <c r="F88" s="552">
        <v>0</v>
      </c>
      <c r="G88" s="552"/>
    </row>
    <row r="89" spans="2:7" ht="15" hidden="1" thickBot="1" x14ac:dyDescent="0.25">
      <c r="B89" s="811">
        <v>32010205</v>
      </c>
      <c r="C89" s="378" t="s">
        <v>1486</v>
      </c>
      <c r="D89" s="740" t="str">
        <f t="shared" si="12"/>
        <v>32010205 - ZOOS, PARKS &amp; RESERVES</v>
      </c>
      <c r="E89" s="551"/>
      <c r="F89" s="552">
        <v>0</v>
      </c>
      <c r="G89" s="552"/>
    </row>
    <row r="90" spans="2:7" ht="15" hidden="1" thickBot="1" x14ac:dyDescent="0.25">
      <c r="B90" s="811">
        <v>32010206</v>
      </c>
      <c r="C90" s="378" t="s">
        <v>1487</v>
      </c>
      <c r="D90" s="740" t="str">
        <f t="shared" si="12"/>
        <v>32010206 - SECURITY INSTALLATIONS/ EQUIPMENT</v>
      </c>
      <c r="E90" s="551"/>
      <c r="F90" s="552">
        <v>0</v>
      </c>
      <c r="G90" s="552"/>
    </row>
    <row r="91" spans="2:7" ht="15" hidden="1" thickBot="1" x14ac:dyDescent="0.25">
      <c r="B91" s="811">
        <v>32010207</v>
      </c>
      <c r="C91" s="378" t="s">
        <v>1488</v>
      </c>
      <c r="D91" s="740" t="str">
        <f t="shared" si="12"/>
        <v>32010207 - ELECTRICITY TRANSMISSION NETWORK</v>
      </c>
      <c r="E91" s="551"/>
      <c r="F91" s="552">
        <v>0</v>
      </c>
      <c r="G91" s="552"/>
    </row>
    <row r="92" spans="2:7" ht="15" hidden="1" thickBot="1" x14ac:dyDescent="0.25">
      <c r="B92" s="811">
        <v>32010208</v>
      </c>
      <c r="C92" s="378" t="s">
        <v>1489</v>
      </c>
      <c r="D92" s="740" t="str">
        <f t="shared" si="12"/>
        <v>32010208 - WATER DISTRIBUTION NETWORK</v>
      </c>
      <c r="E92" s="551"/>
      <c r="F92" s="552">
        <v>0</v>
      </c>
      <c r="G92" s="552"/>
    </row>
    <row r="93" spans="2:7" ht="15" hidden="1" thickBot="1" x14ac:dyDescent="0.25">
      <c r="B93" s="811">
        <v>32010209</v>
      </c>
      <c r="C93" s="378" t="s">
        <v>1490</v>
      </c>
      <c r="D93" s="740" t="str">
        <f t="shared" si="12"/>
        <v>32010209 - SEWAGE/ DRAINAGE NETWORK</v>
      </c>
      <c r="E93" s="551"/>
      <c r="F93" s="552">
        <v>0</v>
      </c>
      <c r="G93" s="552"/>
    </row>
    <row r="94" spans="2:7" ht="15" hidden="1" thickBot="1" x14ac:dyDescent="0.25">
      <c r="B94" s="811">
        <v>32010210</v>
      </c>
      <c r="C94" s="378" t="s">
        <v>1491</v>
      </c>
      <c r="D94" s="740" t="str">
        <f t="shared" si="12"/>
        <v>32010210 - DAMS</v>
      </c>
      <c r="E94" s="551"/>
      <c r="F94" s="552">
        <v>0</v>
      </c>
      <c r="G94" s="552"/>
    </row>
    <row r="95" spans="2:7" ht="15" hidden="1" thickBot="1" x14ac:dyDescent="0.25">
      <c r="B95" s="811">
        <v>32010211</v>
      </c>
      <c r="C95" s="378" t="s">
        <v>1492</v>
      </c>
      <c r="D95" s="740" t="str">
        <f t="shared" si="12"/>
        <v>32010211 - SPECIALISED RESEARCH EQUIPMENT (E.G. SATELLITE)</v>
      </c>
      <c r="E95" s="551"/>
      <c r="F95" s="552">
        <v>0</v>
      </c>
      <c r="G95" s="552"/>
    </row>
    <row r="96" spans="2:7" ht="15" hidden="1" thickBot="1" x14ac:dyDescent="0.25">
      <c r="B96" s="811">
        <v>32010212</v>
      </c>
      <c r="C96" s="378" t="s">
        <v>1493</v>
      </c>
      <c r="D96" s="740" t="str">
        <f t="shared" si="12"/>
        <v>32010212 - MONUMENTS</v>
      </c>
      <c r="E96" s="551"/>
      <c r="F96" s="552">
        <v>0</v>
      </c>
      <c r="G96" s="552"/>
    </row>
    <row r="97" spans="2:7" ht="15" hidden="1" thickBot="1" x14ac:dyDescent="0.25">
      <c r="B97" s="811">
        <v>32010213</v>
      </c>
      <c r="C97" s="378" t="s">
        <v>1494</v>
      </c>
      <c r="D97" s="740" t="str">
        <f t="shared" si="12"/>
        <v>32010213 - HERITAGE ASSETS</v>
      </c>
      <c r="E97" s="551"/>
      <c r="F97" s="552">
        <v>0</v>
      </c>
      <c r="G97" s="552"/>
    </row>
    <row r="98" spans="2:7" ht="15" hidden="1" thickBot="1" x14ac:dyDescent="0.25">
      <c r="B98" s="811">
        <v>32010214</v>
      </c>
      <c r="C98" s="378" t="s">
        <v>1495</v>
      </c>
      <c r="D98" s="740" t="str">
        <f t="shared" si="12"/>
        <v>32010214 - BOREHOLES &amp; OTHER WATER FACILITIES</v>
      </c>
      <c r="E98" s="551"/>
      <c r="F98" s="552">
        <v>0</v>
      </c>
      <c r="G98" s="552"/>
    </row>
    <row r="99" spans="2:7" ht="15" hidden="1" thickBot="1" x14ac:dyDescent="0.25">
      <c r="B99" s="811">
        <v>32010215</v>
      </c>
      <c r="C99" s="378" t="s">
        <v>1496</v>
      </c>
      <c r="D99" s="740" t="str">
        <f t="shared" si="12"/>
        <v>32010215 - WASTE DISPOSAL EQUIPMENT</v>
      </c>
      <c r="E99" s="551"/>
      <c r="F99" s="552">
        <v>0</v>
      </c>
      <c r="G99" s="552"/>
    </row>
    <row r="100" spans="2:7" ht="15.75" thickBot="1" x14ac:dyDescent="0.3">
      <c r="B100" s="815"/>
      <c r="C100" s="385" t="s">
        <v>1497</v>
      </c>
      <c r="D100" s="741">
        <f t="shared" ref="D100" si="13">SUM(D85:D99)</f>
        <v>0</v>
      </c>
      <c r="E100" s="559">
        <f>SUM(E85:E99)</f>
        <v>5775000</v>
      </c>
      <c r="F100" s="559">
        <f>SUM(F85:F99)</f>
        <v>0</v>
      </c>
      <c r="G100" s="559"/>
    </row>
    <row r="101" spans="2:7" ht="15" x14ac:dyDescent="0.25">
      <c r="B101" s="818">
        <v>32010300</v>
      </c>
      <c r="C101" s="374" t="s">
        <v>114</v>
      </c>
      <c r="D101" s="742"/>
      <c r="E101" s="548"/>
      <c r="F101" s="549"/>
      <c r="G101" s="549"/>
    </row>
    <row r="102" spans="2:7" hidden="1" x14ac:dyDescent="0.2">
      <c r="B102" s="811">
        <v>32010301</v>
      </c>
      <c r="C102" s="378" t="s">
        <v>1498</v>
      </c>
      <c r="D102" s="740" t="str">
        <f>B102&amp;" - "&amp;C102</f>
        <v>32010301 - EARTH MOVING EQUIPMENT - BULL DOZERS ETC.</v>
      </c>
      <c r="E102" s="551"/>
      <c r="F102" s="552">
        <v>0</v>
      </c>
      <c r="G102" s="552"/>
    </row>
    <row r="103" spans="2:7" hidden="1" x14ac:dyDescent="0.2">
      <c r="B103" s="811">
        <v>32010302</v>
      </c>
      <c r="C103" s="378" t="s">
        <v>1499</v>
      </c>
      <c r="D103" s="740" t="str">
        <f>B103&amp;" - "&amp;C103</f>
        <v>32010302 - INDUSTRIAL EQUIPMENT</v>
      </c>
      <c r="E103" s="551"/>
      <c r="F103" s="552">
        <v>0</v>
      </c>
      <c r="G103" s="552"/>
    </row>
    <row r="104" spans="2:7" hidden="1" x14ac:dyDescent="0.2">
      <c r="B104" s="811">
        <v>32010303</v>
      </c>
      <c r="C104" s="378" t="s">
        <v>1500</v>
      </c>
      <c r="D104" s="740" t="str">
        <f>B104&amp;" - "&amp;C104</f>
        <v>32010303 - NAVIGATIONAL EQUIPMENT</v>
      </c>
      <c r="E104" s="551"/>
      <c r="F104" s="552">
        <v>0</v>
      </c>
      <c r="G104" s="552"/>
    </row>
    <row r="105" spans="2:7" ht="15" thickBot="1" x14ac:dyDescent="0.25">
      <c r="B105" s="811">
        <v>32010304</v>
      </c>
      <c r="C105" s="378" t="s">
        <v>1501</v>
      </c>
      <c r="D105" s="740" t="str">
        <f>B105&amp;" - "&amp;C105</f>
        <v>32010304 - POWER PLANTS</v>
      </c>
      <c r="E105" s="551">
        <v>5460000</v>
      </c>
      <c r="F105" s="552">
        <v>5460000</v>
      </c>
      <c r="G105" s="552"/>
    </row>
    <row r="106" spans="2:7" ht="15" hidden="1" thickBot="1" x14ac:dyDescent="0.25">
      <c r="B106" s="811">
        <v>32010305</v>
      </c>
      <c r="C106" s="378" t="s">
        <v>1502</v>
      </c>
      <c r="D106" s="740" t="str">
        <f>B106&amp;" - "&amp;C106</f>
        <v>32010305 - POWER GENERATING SETS</v>
      </c>
      <c r="E106" s="551"/>
      <c r="F106" s="552">
        <v>0</v>
      </c>
      <c r="G106" s="552"/>
    </row>
    <row r="107" spans="2:7" ht="15.75" thickBot="1" x14ac:dyDescent="0.3">
      <c r="B107" s="815"/>
      <c r="C107" s="385" t="s">
        <v>1503</v>
      </c>
      <c r="D107" s="741">
        <f t="shared" ref="D107" si="14">SUM(D102:D106)</f>
        <v>0</v>
      </c>
      <c r="E107" s="559">
        <f>SUM(E102:E106)</f>
        <v>5460000</v>
      </c>
      <c r="F107" s="559">
        <f>SUM(F102:F106)</f>
        <v>5460000</v>
      </c>
      <c r="G107" s="559"/>
    </row>
    <row r="108" spans="2:7" ht="15" x14ac:dyDescent="0.25">
      <c r="B108" s="818">
        <v>32010400</v>
      </c>
      <c r="C108" s="374" t="s">
        <v>116</v>
      </c>
      <c r="D108" s="742"/>
      <c r="E108" s="548"/>
      <c r="F108" s="549"/>
      <c r="G108" s="549"/>
    </row>
    <row r="109" spans="2:7" hidden="1" x14ac:dyDescent="0.2">
      <c r="B109" s="811">
        <v>32010401</v>
      </c>
      <c r="C109" s="378" t="s">
        <v>1504</v>
      </c>
      <c r="D109" s="740" t="str">
        <f t="shared" ref="D109:D116" si="15">B109&amp;" - "&amp;C109</f>
        <v>32010401 - SHIPS</v>
      </c>
      <c r="E109" s="551"/>
      <c r="F109" s="552">
        <v>0</v>
      </c>
      <c r="G109" s="552"/>
    </row>
    <row r="110" spans="2:7" hidden="1" x14ac:dyDescent="0.2">
      <c r="B110" s="811">
        <v>32010402</v>
      </c>
      <c r="C110" s="378" t="s">
        <v>1505</v>
      </c>
      <c r="D110" s="740" t="str">
        <f t="shared" si="15"/>
        <v>32010402 - AIR CRAFTS</v>
      </c>
      <c r="E110" s="551"/>
      <c r="F110" s="552">
        <v>0</v>
      </c>
      <c r="G110" s="552"/>
    </row>
    <row r="111" spans="2:7" hidden="1" x14ac:dyDescent="0.2">
      <c r="B111" s="811">
        <v>32010403</v>
      </c>
      <c r="C111" s="378" t="s">
        <v>1506</v>
      </c>
      <c r="D111" s="740" t="str">
        <f t="shared" si="15"/>
        <v>32010403 - TRAINS</v>
      </c>
      <c r="E111" s="551"/>
      <c r="F111" s="552">
        <v>0</v>
      </c>
      <c r="G111" s="552"/>
    </row>
    <row r="112" spans="2:7" hidden="1" x14ac:dyDescent="0.2">
      <c r="B112" s="811">
        <v>32010404</v>
      </c>
      <c r="C112" s="378" t="s">
        <v>1507</v>
      </c>
      <c r="D112" s="740" t="str">
        <f t="shared" si="15"/>
        <v>32010404 - BOATS</v>
      </c>
      <c r="E112" s="551"/>
      <c r="F112" s="552">
        <v>0</v>
      </c>
      <c r="G112" s="552"/>
    </row>
    <row r="113" spans="2:7" ht="15" thickBot="1" x14ac:dyDescent="0.25">
      <c r="B113" s="811">
        <v>32010405</v>
      </c>
      <c r="C113" s="378" t="s">
        <v>1508</v>
      </c>
      <c r="D113" s="740" t="str">
        <f t="shared" si="15"/>
        <v>32010405 - MOTOR VEHICLES</v>
      </c>
      <c r="E113" s="551">
        <v>3675000</v>
      </c>
      <c r="F113" s="552">
        <v>75000000</v>
      </c>
      <c r="G113" s="552"/>
    </row>
    <row r="114" spans="2:7" ht="15" hidden="1" thickBot="1" x14ac:dyDescent="0.25">
      <c r="B114" s="811">
        <v>32010406</v>
      </c>
      <c r="C114" s="378" t="s">
        <v>1509</v>
      </c>
      <c r="D114" s="740" t="str">
        <f t="shared" si="15"/>
        <v>32010406 - TRICYCLE</v>
      </c>
      <c r="E114" s="551"/>
      <c r="F114" s="552">
        <v>0</v>
      </c>
      <c r="G114" s="552"/>
    </row>
    <row r="115" spans="2:7" ht="15" hidden="1" thickBot="1" x14ac:dyDescent="0.25">
      <c r="B115" s="811">
        <v>32010407</v>
      </c>
      <c r="C115" s="378" t="s">
        <v>1510</v>
      </c>
      <c r="D115" s="740" t="str">
        <f t="shared" si="15"/>
        <v>32010407 - MOTOR CYCLES</v>
      </c>
      <c r="E115" s="551"/>
      <c r="F115" s="552">
        <v>0</v>
      </c>
      <c r="G115" s="552"/>
    </row>
    <row r="116" spans="2:7" ht="15" hidden="1" thickBot="1" x14ac:dyDescent="0.25">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3675000</v>
      </c>
      <c r="F117" s="559">
        <f>SUM(F109:F116)</f>
        <v>75000000</v>
      </c>
      <c r="G117" s="559">
        <f>SUM(G109:G116)</f>
        <v>0</v>
      </c>
    </row>
    <row r="118" spans="2:7" ht="15" x14ac:dyDescent="0.25">
      <c r="B118" s="818">
        <v>32010500</v>
      </c>
      <c r="C118" s="374" t="s">
        <v>118</v>
      </c>
      <c r="D118" s="742"/>
      <c r="E118" s="548"/>
      <c r="F118" s="549"/>
      <c r="G118" s="549"/>
    </row>
    <row r="119" spans="2:7" ht="15" thickBot="1" x14ac:dyDescent="0.25">
      <c r="B119" s="811">
        <v>32010501</v>
      </c>
      <c r="C119" s="378" t="s">
        <v>1513</v>
      </c>
      <c r="D119" s="740" t="str">
        <f t="shared" ref="D119:D127" si="17">B119&amp;" - "&amp;C119</f>
        <v>32010501 - COMPUTERS/NETWORKING EQUIPMENT</v>
      </c>
      <c r="E119" s="551">
        <v>8820000</v>
      </c>
      <c r="F119" s="552">
        <v>0</v>
      </c>
      <c r="G119" s="552"/>
    </row>
    <row r="120" spans="2:7" ht="15" hidden="1" thickBot="1" x14ac:dyDescent="0.25">
      <c r="B120" s="811">
        <v>32010502</v>
      </c>
      <c r="C120" s="378" t="s">
        <v>1514</v>
      </c>
      <c r="D120" s="740" t="str">
        <f t="shared" si="17"/>
        <v>32010502 - PRINTERS</v>
      </c>
      <c r="E120" s="551"/>
      <c r="F120" s="552">
        <v>0</v>
      </c>
      <c r="G120" s="552"/>
    </row>
    <row r="121" spans="2:7" ht="15" hidden="1" thickBot="1" x14ac:dyDescent="0.25">
      <c r="B121" s="811">
        <v>32010503</v>
      </c>
      <c r="C121" s="378" t="s">
        <v>1515</v>
      </c>
      <c r="D121" s="740" t="str">
        <f t="shared" si="17"/>
        <v>32010503 - SCANNERS</v>
      </c>
      <c r="E121" s="551"/>
      <c r="F121" s="552">
        <v>0</v>
      </c>
      <c r="G121" s="552"/>
    </row>
    <row r="122" spans="2:7" ht="15" hidden="1" thickBot="1" x14ac:dyDescent="0.25">
      <c r="B122" s="811">
        <v>32010504</v>
      </c>
      <c r="C122" s="378" t="s">
        <v>1516</v>
      </c>
      <c r="D122" s="740" t="str">
        <f t="shared" si="17"/>
        <v>32010504 - FAX MACHINE</v>
      </c>
      <c r="E122" s="551"/>
      <c r="F122" s="552">
        <v>0</v>
      </c>
      <c r="G122" s="552"/>
    </row>
    <row r="123" spans="2:7" ht="15" hidden="1" thickBot="1" x14ac:dyDescent="0.25">
      <c r="B123" s="811">
        <v>32010505</v>
      </c>
      <c r="C123" s="378" t="s">
        <v>1517</v>
      </c>
      <c r="D123" s="740" t="str">
        <f t="shared" si="17"/>
        <v>32010505 - PHOTOCOPIERS</v>
      </c>
      <c r="E123" s="551"/>
      <c r="F123" s="552">
        <v>0</v>
      </c>
      <c r="G123" s="552"/>
    </row>
    <row r="124" spans="2:7" ht="15" hidden="1" thickBot="1" x14ac:dyDescent="0.25">
      <c r="B124" s="811">
        <v>32010506</v>
      </c>
      <c r="C124" s="378" t="s">
        <v>1518</v>
      </c>
      <c r="D124" s="740" t="str">
        <f t="shared" si="17"/>
        <v>32010506 - TYPE-WRITERS</v>
      </c>
      <c r="E124" s="551"/>
      <c r="F124" s="552">
        <v>0</v>
      </c>
      <c r="G124" s="552"/>
    </row>
    <row r="125" spans="2:7" ht="15" hidden="1" thickBot="1" x14ac:dyDescent="0.25">
      <c r="B125" s="811">
        <v>32010507</v>
      </c>
      <c r="C125" s="378" t="s">
        <v>1519</v>
      </c>
      <c r="D125" s="740" t="str">
        <f t="shared" si="17"/>
        <v>32010507 - SHREDDING MACHINES</v>
      </c>
      <c r="E125" s="551"/>
      <c r="F125" s="552">
        <v>0</v>
      </c>
      <c r="G125" s="552"/>
    </row>
    <row r="126" spans="2:7" ht="15" hidden="1" thickBot="1" x14ac:dyDescent="0.25">
      <c r="B126" s="811">
        <v>32010508</v>
      </c>
      <c r="C126" s="378" t="s">
        <v>1520</v>
      </c>
      <c r="D126" s="740" t="str">
        <f t="shared" si="17"/>
        <v>32010508 - PROJECTORS</v>
      </c>
      <c r="E126" s="551"/>
      <c r="F126" s="552">
        <v>0</v>
      </c>
      <c r="G126" s="552"/>
    </row>
    <row r="127" spans="2:7" ht="15" hidden="1" thickBot="1" x14ac:dyDescent="0.25">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8820000</v>
      </c>
      <c r="F128" s="559">
        <f>SUM(F119:F127)</f>
        <v>0</v>
      </c>
      <c r="G128" s="559">
        <f>SUM(G119:G127)</f>
        <v>0</v>
      </c>
    </row>
    <row r="129" spans="2:7" ht="15" x14ac:dyDescent="0.25">
      <c r="B129" s="818">
        <v>32010600</v>
      </c>
      <c r="C129" s="374" t="s">
        <v>120</v>
      </c>
      <c r="D129" s="742"/>
      <c r="E129" s="548"/>
      <c r="F129" s="549"/>
      <c r="G129" s="549"/>
    </row>
    <row r="130" spans="2:7" x14ac:dyDescent="0.2">
      <c r="B130" s="811">
        <v>32010601</v>
      </c>
      <c r="C130" s="378" t="s">
        <v>1523</v>
      </c>
      <c r="D130" s="740" t="str">
        <f t="shared" ref="D130:D139" si="19">B130&amp;" - "&amp;C130</f>
        <v>32010601 - CHAIRS</v>
      </c>
      <c r="E130" s="551">
        <v>1082500</v>
      </c>
      <c r="F130" s="552">
        <v>0</v>
      </c>
      <c r="G130" s="552"/>
    </row>
    <row r="131" spans="2:7" x14ac:dyDescent="0.2">
      <c r="B131" s="811">
        <v>32010602</v>
      </c>
      <c r="C131" s="378" t="s">
        <v>1524</v>
      </c>
      <c r="D131" s="740" t="str">
        <f t="shared" si="19"/>
        <v>32010602 - TABLES</v>
      </c>
      <c r="E131" s="551">
        <v>935500</v>
      </c>
      <c r="F131" s="552">
        <v>0</v>
      </c>
      <c r="G131" s="552"/>
    </row>
    <row r="132" spans="2:7" x14ac:dyDescent="0.2">
      <c r="B132" s="811">
        <v>32010603</v>
      </c>
      <c r="C132" s="378" t="s">
        <v>1525</v>
      </c>
      <c r="D132" s="740" t="str">
        <f t="shared" si="19"/>
        <v>32010603 - SAFES/FILE CABINETS/ CUPBOARDS</v>
      </c>
      <c r="E132" s="551">
        <v>568760</v>
      </c>
      <c r="F132" s="552">
        <v>0</v>
      </c>
      <c r="G132" s="552"/>
    </row>
    <row r="133" spans="2:7" hidden="1" x14ac:dyDescent="0.2">
      <c r="B133" s="811">
        <v>32010604</v>
      </c>
      <c r="C133" s="378" t="s">
        <v>1526</v>
      </c>
      <c r="D133" s="740" t="str">
        <f t="shared" si="19"/>
        <v>32010604 - TELEVISION SETS</v>
      </c>
      <c r="E133" s="551"/>
      <c r="F133" s="552">
        <v>0</v>
      </c>
      <c r="G133" s="552"/>
    </row>
    <row r="134" spans="2:7" hidden="1" x14ac:dyDescent="0.2">
      <c r="B134" s="811">
        <v>32010605</v>
      </c>
      <c r="C134" s="378" t="s">
        <v>1527</v>
      </c>
      <c r="D134" s="740" t="str">
        <f t="shared" si="19"/>
        <v>32010605 - RADIO SETS</v>
      </c>
      <c r="E134" s="551"/>
      <c r="F134" s="552">
        <v>0</v>
      </c>
      <c r="G134" s="552"/>
    </row>
    <row r="135" spans="2:7" x14ac:dyDescent="0.2">
      <c r="B135" s="811">
        <v>32010606</v>
      </c>
      <c r="C135" s="378" t="s">
        <v>1528</v>
      </c>
      <c r="D135" s="740" t="str">
        <f t="shared" si="19"/>
        <v>32010606 - AIR -CONDITIONER</v>
      </c>
      <c r="E135" s="551">
        <v>737050</v>
      </c>
      <c r="F135" s="552">
        <v>0</v>
      </c>
      <c r="G135" s="552"/>
    </row>
    <row r="136" spans="2:7" hidden="1" x14ac:dyDescent="0.2">
      <c r="B136" s="811">
        <v>32010607</v>
      </c>
      <c r="C136" s="378" t="s">
        <v>1529</v>
      </c>
      <c r="D136" s="740" t="str">
        <f t="shared" si="19"/>
        <v>32010607 - STOOLS</v>
      </c>
      <c r="E136" s="551"/>
      <c r="F136" s="552">
        <v>0</v>
      </c>
      <c r="G136" s="552"/>
    </row>
    <row r="137" spans="2:7" x14ac:dyDescent="0.2">
      <c r="B137" s="811">
        <v>32010608</v>
      </c>
      <c r="C137" s="378" t="s">
        <v>1530</v>
      </c>
      <c r="D137" s="740" t="str">
        <f t="shared" si="19"/>
        <v>32010608 - SHELVES</v>
      </c>
      <c r="E137" s="551">
        <v>368760</v>
      </c>
      <c r="F137" s="552">
        <v>0</v>
      </c>
      <c r="G137" s="552"/>
    </row>
    <row r="138" spans="2:7" ht="15" thickBot="1" x14ac:dyDescent="0.25">
      <c r="B138" s="811">
        <v>32010609</v>
      </c>
      <c r="C138" s="378" t="s">
        <v>1531</v>
      </c>
      <c r="D138" s="740" t="str">
        <f t="shared" si="19"/>
        <v>32010609 - CEILING FANS</v>
      </c>
      <c r="E138" s="551">
        <v>82430</v>
      </c>
      <c r="F138" s="552">
        <v>0</v>
      </c>
      <c r="G138" s="552"/>
    </row>
    <row r="139" spans="2:7" ht="15" hidden="1" thickBot="1" x14ac:dyDescent="0.25">
      <c r="B139" s="811">
        <v>32010610</v>
      </c>
      <c r="C139" s="378" t="s">
        <v>1532</v>
      </c>
      <c r="D139" s="740" t="str">
        <f t="shared" si="19"/>
        <v>32010610 - REFRIDGERATOR</v>
      </c>
      <c r="E139" s="551"/>
      <c r="F139" s="552">
        <v>0</v>
      </c>
      <c r="G139" s="552"/>
    </row>
    <row r="140" spans="2:7" ht="15.75" thickBot="1" x14ac:dyDescent="0.3">
      <c r="B140" s="815"/>
      <c r="C140" s="385" t="s">
        <v>1533</v>
      </c>
      <c r="D140" s="741">
        <f t="shared" ref="D140" si="20">SUM(D130:D139)</f>
        <v>0</v>
      </c>
      <c r="E140" s="559">
        <f>SUM(E130:E139)</f>
        <v>3775000</v>
      </c>
      <c r="F140" s="559">
        <f>SUM(F130:F139)</f>
        <v>0</v>
      </c>
      <c r="G140" s="559"/>
    </row>
    <row r="141" spans="2:7" ht="15" hidden="1" x14ac:dyDescent="0.25">
      <c r="B141" s="818">
        <v>32010700</v>
      </c>
      <c r="C141" s="374" t="s">
        <v>122</v>
      </c>
      <c r="D141" s="742"/>
      <c r="E141" s="548"/>
      <c r="F141" s="549"/>
      <c r="G141" s="549"/>
    </row>
    <row r="142" spans="2:7" hidden="1" x14ac:dyDescent="0.2">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 hidden="1" x14ac:dyDescent="0.25">
      <c r="B144" s="818">
        <v>32010800</v>
      </c>
      <c r="C144" s="374" t="s">
        <v>124</v>
      </c>
      <c r="D144" s="742"/>
      <c r="E144" s="548"/>
      <c r="F144" s="549"/>
      <c r="G144" s="549"/>
    </row>
    <row r="145" spans="2:7" hidden="1" x14ac:dyDescent="0.2">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 hidden="1" x14ac:dyDescent="0.25">
      <c r="B147" s="818">
        <v>32010900</v>
      </c>
      <c r="C147" s="374" t="s">
        <v>126</v>
      </c>
      <c r="D147" s="742"/>
      <c r="E147" s="548"/>
      <c r="F147" s="549"/>
      <c r="G147" s="549"/>
    </row>
    <row r="148" spans="2:7" hidden="1" x14ac:dyDescent="0.2">
      <c r="B148" s="811">
        <v>32010901</v>
      </c>
      <c r="C148" s="378" t="s">
        <v>1538</v>
      </c>
      <c r="D148" s="740" t="str">
        <f>B148&amp;" - "&amp;C148</f>
        <v>32010901 - MILITARY EQUIPMENT</v>
      </c>
      <c r="E148" s="551"/>
      <c r="F148" s="552">
        <v>0</v>
      </c>
      <c r="G148" s="552"/>
    </row>
    <row r="149" spans="2:7" hidden="1" x14ac:dyDescent="0.2">
      <c r="B149" s="811">
        <v>32010902</v>
      </c>
      <c r="C149" s="378" t="s">
        <v>1539</v>
      </c>
      <c r="D149" s="740" t="str">
        <f>B149&amp;" - "&amp;C149</f>
        <v>32010902 - POLICE/PARA-MILITARY EQUIPMENT</v>
      </c>
      <c r="E149" s="551"/>
      <c r="F149" s="552">
        <v>0</v>
      </c>
      <c r="G149" s="552"/>
    </row>
    <row r="150" spans="2:7" hidden="1" x14ac:dyDescent="0.2">
      <c r="B150" s="811">
        <v>32010903</v>
      </c>
      <c r="C150" s="378" t="s">
        <v>1540</v>
      </c>
      <c r="D150" s="740" t="str">
        <f>B150&amp;" - "&amp;C150</f>
        <v>32010903 - BIOLOGICAL ASSETS</v>
      </c>
      <c r="E150" s="551"/>
      <c r="F150" s="552">
        <v>0</v>
      </c>
      <c r="G150" s="552"/>
    </row>
    <row r="151" spans="2:7" hidden="1" x14ac:dyDescent="0.2">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 hidden="1" x14ac:dyDescent="0.25">
      <c r="B153" s="818">
        <v>32011000</v>
      </c>
      <c r="C153" s="374" t="s">
        <v>128</v>
      </c>
      <c r="D153" s="742"/>
      <c r="E153" s="548"/>
      <c r="F153" s="549"/>
      <c r="G153" s="549"/>
    </row>
    <row r="154" spans="2:7" hidden="1" x14ac:dyDescent="0.2">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 hidden="1" x14ac:dyDescent="0.25">
      <c r="B156" s="818">
        <v>32020100</v>
      </c>
      <c r="C156" s="374" t="s">
        <v>130</v>
      </c>
      <c r="D156" s="742"/>
      <c r="E156" s="548"/>
      <c r="F156" s="549"/>
      <c r="G156" s="549"/>
    </row>
    <row r="157" spans="2:7" hidden="1" x14ac:dyDescent="0.2">
      <c r="B157" s="811">
        <v>32020101</v>
      </c>
      <c r="C157" s="378" t="s">
        <v>1544</v>
      </c>
      <c r="D157" s="740" t="str">
        <f>B157&amp;" - "&amp;C157</f>
        <v>32020101 - LAND &amp; BUILDINGS-OFFICE</v>
      </c>
      <c r="E157" s="551"/>
      <c r="F157" s="552">
        <v>0</v>
      </c>
      <c r="G157" s="552"/>
    </row>
    <row r="158" spans="2:7" hidden="1" x14ac:dyDescent="0.2">
      <c r="B158" s="811">
        <v>32020102</v>
      </c>
      <c r="C158" s="378" t="s">
        <v>1545</v>
      </c>
      <c r="D158" s="740" t="str">
        <f>B158&amp;" - "&amp;C158</f>
        <v>32020102 - LAND &amp; BUILDINGS-RESIDENTIAL</v>
      </c>
      <c r="E158" s="551"/>
      <c r="F158" s="552">
        <v>0</v>
      </c>
      <c r="G158" s="552"/>
    </row>
    <row r="159" spans="2:7" hidden="1" x14ac:dyDescent="0.2">
      <c r="B159" s="811">
        <v>32020103</v>
      </c>
      <c r="C159" s="378" t="s">
        <v>1479</v>
      </c>
      <c r="D159" s="740" t="str">
        <f>B159&amp;" - "&amp;C159</f>
        <v>32020103 - SILOS</v>
      </c>
      <c r="E159" s="551"/>
      <c r="F159" s="552">
        <v>0</v>
      </c>
      <c r="G159" s="552"/>
    </row>
    <row r="160" spans="2:7" hidden="1" x14ac:dyDescent="0.2">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 x14ac:dyDescent="0.25">
      <c r="B162" s="818">
        <v>32030100</v>
      </c>
      <c r="C162" s="374" t="s">
        <v>132</v>
      </c>
      <c r="D162" s="742"/>
      <c r="E162" s="548"/>
      <c r="F162" s="549"/>
      <c r="G162" s="549"/>
    </row>
    <row r="163" spans="2:7" hidden="1" x14ac:dyDescent="0.2">
      <c r="B163" s="811">
        <v>32030101</v>
      </c>
      <c r="C163" s="378" t="s">
        <v>1547</v>
      </c>
      <c r="D163" s="740" t="str">
        <f t="shared" ref="D163:D169" si="26">B163&amp;" - "&amp;C163</f>
        <v>32030101 - GOODWILL (ACQUIRED)</v>
      </c>
      <c r="E163" s="551"/>
      <c r="F163" s="552">
        <v>0</v>
      </c>
      <c r="G163" s="552"/>
    </row>
    <row r="164" spans="2:7" hidden="1" x14ac:dyDescent="0.2">
      <c r="B164" s="811">
        <v>32030102</v>
      </c>
      <c r="C164" s="378" t="s">
        <v>1548</v>
      </c>
      <c r="D164" s="740" t="str">
        <f t="shared" si="26"/>
        <v>32030102 - PATENT RIGHT</v>
      </c>
      <c r="E164" s="551"/>
      <c r="F164" s="552">
        <v>0</v>
      </c>
      <c r="G164" s="552"/>
    </row>
    <row r="165" spans="2:7" hidden="1" x14ac:dyDescent="0.2">
      <c r="B165" s="811">
        <v>32030103</v>
      </c>
      <c r="C165" s="378" t="s">
        <v>1549</v>
      </c>
      <c r="D165" s="740" t="str">
        <f t="shared" si="26"/>
        <v>32030103 - COPYRIGHT</v>
      </c>
      <c r="E165" s="551"/>
      <c r="F165" s="552">
        <v>0</v>
      </c>
      <c r="G165" s="552"/>
    </row>
    <row r="166" spans="2:7" hidden="1" x14ac:dyDescent="0.2">
      <c r="B166" s="811">
        <v>32030104</v>
      </c>
      <c r="C166" s="378" t="s">
        <v>1550</v>
      </c>
      <c r="D166" s="740" t="str">
        <f t="shared" si="26"/>
        <v>32030104 - TRADE MARK</v>
      </c>
      <c r="E166" s="551"/>
      <c r="F166" s="552">
        <v>0</v>
      </c>
      <c r="G166" s="552"/>
    </row>
    <row r="167" spans="2:7" hidden="1" x14ac:dyDescent="0.2">
      <c r="B167" s="811">
        <v>32030105</v>
      </c>
      <c r="C167" s="378" t="s">
        <v>1551</v>
      </c>
      <c r="D167" s="740" t="str">
        <f t="shared" si="26"/>
        <v>32030105 - FRANCHISE</v>
      </c>
      <c r="E167" s="551"/>
      <c r="F167" s="552">
        <v>0</v>
      </c>
      <c r="G167" s="552"/>
    </row>
    <row r="168" spans="2:7" ht="15" thickBot="1" x14ac:dyDescent="0.25">
      <c r="B168" s="811">
        <v>32030109</v>
      </c>
      <c r="C168" s="378" t="s">
        <v>1552</v>
      </c>
      <c r="D168" s="740" t="str">
        <f t="shared" si="26"/>
        <v>32030109 - RESEARCH &amp; DEVELOPMENT</v>
      </c>
      <c r="E168" s="551">
        <v>15700000</v>
      </c>
      <c r="F168" s="552">
        <v>87865500</v>
      </c>
      <c r="G168" s="552"/>
    </row>
    <row r="169" spans="2:7" ht="15" hidden="1" thickBot="1" x14ac:dyDescent="0.25">
      <c r="B169" s="813">
        <v>32030110</v>
      </c>
      <c r="C169" s="383" t="s">
        <v>1553</v>
      </c>
      <c r="D169" s="740" t="str">
        <f t="shared" si="26"/>
        <v>32030110 - BROADCAST RIGHTS</v>
      </c>
      <c r="E169" s="551"/>
      <c r="F169" s="552">
        <v>0</v>
      </c>
      <c r="G169" s="552"/>
    </row>
    <row r="170" spans="2:7" ht="15.75" thickBot="1" x14ac:dyDescent="0.3">
      <c r="B170" s="815"/>
      <c r="C170" s="385" t="s">
        <v>1554</v>
      </c>
      <c r="D170" s="741"/>
      <c r="E170" s="559">
        <f>SUM(E163:E169)</f>
        <v>15700000</v>
      </c>
      <c r="F170" s="559">
        <f>SUM(F163:F169)</f>
        <v>87865500</v>
      </c>
      <c r="G170" s="559">
        <f>SUM(G163:G169)</f>
        <v>0</v>
      </c>
    </row>
    <row r="171" spans="2:7" ht="19.5" thickBot="1" x14ac:dyDescent="0.35">
      <c r="B171" s="398"/>
      <c r="C171" s="399" t="s">
        <v>1415</v>
      </c>
      <c r="D171" s="399"/>
      <c r="E171" s="571">
        <f t="shared" ref="E171:F171" si="27">E170+E161+E155+E152+E146+E143+E140+E128+E117+E107+E100+E83+E77+E72+E66+E62+E53+E50+E47+E44</f>
        <v>208955000</v>
      </c>
      <c r="F171" s="572">
        <f t="shared" si="27"/>
        <v>418325500</v>
      </c>
      <c r="G171" s="572">
        <f t="shared" ref="G171" si="28">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pageSetUpPr fitToPage="1"/>
  </sheetPr>
  <dimension ref="B1:G172"/>
  <sheetViews>
    <sheetView view="pageBreakPreview" zoomScale="84" zoomScaleSheetLayoutView="84" workbookViewId="0">
      <pane xSplit="2" ySplit="6" topLeftCell="C135"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965</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x14ac:dyDescent="0.25">
      <c r="B78" s="818">
        <v>32010100</v>
      </c>
      <c r="C78" s="374" t="s">
        <v>110</v>
      </c>
      <c r="D78" s="742"/>
      <c r="E78" s="548"/>
      <c r="F78" s="549"/>
      <c r="G78" s="549"/>
    </row>
    <row r="79" spans="2:7" x14ac:dyDescent="0.25">
      <c r="B79" s="811">
        <v>32010101</v>
      </c>
      <c r="C79" s="378" t="s">
        <v>1477</v>
      </c>
      <c r="D79" s="740" t="str">
        <f>B79&amp;" - "&amp;C79</f>
        <v>32010101 - LAND &amp; BUILDINGS - ADMINISTRATIVE</v>
      </c>
      <c r="E79" s="551"/>
      <c r="F79" s="552">
        <v>300000000</v>
      </c>
      <c r="G79" s="552"/>
    </row>
    <row r="80" spans="2:7" ht="15.75" thickBot="1" x14ac:dyDescent="0.3">
      <c r="B80" s="811">
        <v>32010102</v>
      </c>
      <c r="C80" s="378" t="s">
        <v>1478</v>
      </c>
      <c r="D80" s="740" t="str">
        <f>B80&amp;" - "&amp;C80</f>
        <v>32010102 - LAND &amp; BUILDINGS - RESIDENTIAL</v>
      </c>
      <c r="E80" s="551">
        <v>185160776.99000001</v>
      </c>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185160776.99000001</v>
      </c>
      <c r="F83" s="559">
        <f>SUM(F79:F82)</f>
        <v>300000000</v>
      </c>
      <c r="G83" s="559">
        <f>SUM(G79:G82)</f>
        <v>0</v>
      </c>
    </row>
    <row r="84" spans="2:7"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x14ac:dyDescent="0.25">
      <c r="B86" s="811">
        <v>32010202</v>
      </c>
      <c r="C86" s="378" t="s">
        <v>1483</v>
      </c>
      <c r="D86" s="740" t="str">
        <f t="shared" si="12"/>
        <v>32010202 - ROADS &amp; BRIDGES</v>
      </c>
      <c r="E86" s="551">
        <v>10000000</v>
      </c>
      <c r="F86" s="552">
        <v>10000000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x14ac:dyDescent="0.25">
      <c r="B91" s="811">
        <v>32010207</v>
      </c>
      <c r="C91" s="378" t="s">
        <v>1488</v>
      </c>
      <c r="D91" s="740" t="str">
        <f t="shared" si="12"/>
        <v>32010207 - ELECTRICITY TRANSMISSION NETWORK</v>
      </c>
      <c r="E91" s="551">
        <v>5000000</v>
      </c>
      <c r="F91" s="552">
        <v>5000000</v>
      </c>
      <c r="G91" s="552"/>
    </row>
    <row r="92" spans="2:7" ht="15.75" thickBot="1" x14ac:dyDescent="0.3">
      <c r="B92" s="811">
        <v>32010208</v>
      </c>
      <c r="C92" s="378" t="s">
        <v>1489</v>
      </c>
      <c r="D92" s="740" t="str">
        <f t="shared" si="12"/>
        <v>32010208 - WATER DISTRIBUTION NETWORK</v>
      </c>
      <c r="E92" s="551">
        <v>5000000</v>
      </c>
      <c r="F92" s="552">
        <v>5000000</v>
      </c>
      <c r="G92" s="552"/>
    </row>
    <row r="93" spans="2:7" ht="15.75" hidden="1" thickBot="1" x14ac:dyDescent="0.3">
      <c r="B93" s="811">
        <v>32010209</v>
      </c>
      <c r="C93" s="378" t="s">
        <v>1490</v>
      </c>
      <c r="D93" s="740" t="str">
        <f t="shared" si="12"/>
        <v>32010209 - SEWAGE/ DRAINAGE NETWORK</v>
      </c>
      <c r="E93" s="551"/>
      <c r="F93" s="552">
        <v>0</v>
      </c>
      <c r="G93" s="552"/>
    </row>
    <row r="94" spans="2:7" ht="15.75" hidden="1" thickBot="1" x14ac:dyDescent="0.3">
      <c r="B94" s="811">
        <v>32010210</v>
      </c>
      <c r="C94" s="378" t="s">
        <v>1491</v>
      </c>
      <c r="D94" s="740" t="str">
        <f t="shared" si="12"/>
        <v>32010210 - DAMS</v>
      </c>
      <c r="E94" s="551"/>
      <c r="F94" s="552">
        <v>0</v>
      </c>
      <c r="G94" s="552"/>
    </row>
    <row r="95" spans="2:7" ht="15.75" hidden="1" thickBot="1" x14ac:dyDescent="0.3">
      <c r="B95" s="811">
        <v>32010211</v>
      </c>
      <c r="C95" s="378" t="s">
        <v>1492</v>
      </c>
      <c r="D95" s="740" t="str">
        <f t="shared" si="12"/>
        <v>32010211 - SPECIALISED RESEARCH EQUIPMENT (E.G. SATELLITE)</v>
      </c>
      <c r="E95" s="551"/>
      <c r="F95" s="552">
        <v>0</v>
      </c>
      <c r="G95" s="552"/>
    </row>
    <row r="96" spans="2:7" ht="15.75" hidden="1" thickBot="1" x14ac:dyDescent="0.3">
      <c r="B96" s="811">
        <v>32010212</v>
      </c>
      <c r="C96" s="378" t="s">
        <v>1493</v>
      </c>
      <c r="D96" s="740" t="str">
        <f t="shared" si="12"/>
        <v>32010212 - MONUMENTS</v>
      </c>
      <c r="E96" s="551"/>
      <c r="F96" s="552">
        <v>0</v>
      </c>
      <c r="G96" s="552"/>
    </row>
    <row r="97" spans="2:7" ht="15.75" hidden="1" thickBot="1" x14ac:dyDescent="0.3">
      <c r="B97" s="811">
        <v>32010213</v>
      </c>
      <c r="C97" s="378" t="s">
        <v>1494</v>
      </c>
      <c r="D97" s="740" t="str">
        <f t="shared" si="12"/>
        <v>32010213 - HERITAGE ASSETS</v>
      </c>
      <c r="E97" s="551"/>
      <c r="F97" s="552">
        <v>0</v>
      </c>
      <c r="G97" s="552"/>
    </row>
    <row r="98" spans="2:7" ht="15.75" hidden="1" thickBot="1" x14ac:dyDescent="0.3">
      <c r="B98" s="811">
        <v>32010214</v>
      </c>
      <c r="C98" s="378" t="s">
        <v>1495</v>
      </c>
      <c r="D98" s="740" t="str">
        <f t="shared" si="12"/>
        <v>32010214 - BOREHOLES &amp; OTHER WATER FACILITIES</v>
      </c>
      <c r="E98" s="551"/>
      <c r="F98" s="552">
        <v>0</v>
      </c>
      <c r="G98" s="552"/>
    </row>
    <row r="99" spans="2:7" ht="15.75" hidden="1" thickBot="1" x14ac:dyDescent="0.3">
      <c r="B99" s="811">
        <v>32010215</v>
      </c>
      <c r="C99" s="378" t="s">
        <v>1496</v>
      </c>
      <c r="D99" s="740" t="str">
        <f t="shared" si="12"/>
        <v>32010215 - WASTE DISPOSAL EQUIPMENT</v>
      </c>
      <c r="E99" s="551"/>
      <c r="F99" s="552">
        <v>0</v>
      </c>
      <c r="G99" s="552"/>
    </row>
    <row r="100" spans="2:7" ht="15.75" thickBot="1" x14ac:dyDescent="0.3">
      <c r="B100" s="815"/>
      <c r="C100" s="385" t="s">
        <v>1497</v>
      </c>
      <c r="D100" s="741">
        <f t="shared" ref="D100" si="13">SUM(D85:D99)</f>
        <v>0</v>
      </c>
      <c r="E100" s="559">
        <f>SUM(E85:E99)</f>
        <v>20000000</v>
      </c>
      <c r="F100" s="559">
        <f>SUM(F85:F99)</f>
        <v>20000000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x14ac:dyDescent="0.25">
      <c r="B103" s="811">
        <v>32010302</v>
      </c>
      <c r="C103" s="378" t="s">
        <v>1499</v>
      </c>
      <c r="D103" s="740" t="str">
        <f>B103&amp;" - "&amp;C103</f>
        <v>32010302 - INDUSTRIAL EQUIPMENT</v>
      </c>
      <c r="E103" s="551"/>
      <c r="F103" s="552">
        <v>10000000</v>
      </c>
      <c r="G103" s="552"/>
    </row>
    <row r="104" spans="2:7" hidden="1" x14ac:dyDescent="0.25">
      <c r="B104" s="811">
        <v>32010303</v>
      </c>
      <c r="C104" s="378" t="s">
        <v>1500</v>
      </c>
      <c r="D104" s="740" t="str">
        <f>B104&amp;" - "&amp;C104</f>
        <v>32010303 - NAVIGATIONAL EQUIPMENT</v>
      </c>
      <c r="E104" s="551"/>
      <c r="F104" s="552">
        <v>0</v>
      </c>
      <c r="G104" s="552"/>
    </row>
    <row r="105" spans="2:7" x14ac:dyDescent="0.25">
      <c r="B105" s="811">
        <v>32010304</v>
      </c>
      <c r="C105" s="378" t="s">
        <v>1501</v>
      </c>
      <c r="D105" s="740" t="str">
        <f>B105&amp;" - "&amp;C105</f>
        <v>32010304 - POWER PLANTS</v>
      </c>
      <c r="E105" s="551">
        <v>3000000</v>
      </c>
      <c r="F105" s="552">
        <v>5000000</v>
      </c>
      <c r="G105" s="552"/>
    </row>
    <row r="106" spans="2:7" ht="15.75" thickBot="1" x14ac:dyDescent="0.3">
      <c r="B106" s="811">
        <v>32010305</v>
      </c>
      <c r="C106" s="378" t="s">
        <v>1502</v>
      </c>
      <c r="D106" s="740" t="str">
        <f>B106&amp;" - "&amp;C106</f>
        <v>32010305 - POWER GENERATING SETS</v>
      </c>
      <c r="E106" s="551">
        <v>1000000</v>
      </c>
      <c r="F106" s="552">
        <v>1000000</v>
      </c>
      <c r="G106" s="552"/>
    </row>
    <row r="107" spans="2:7" ht="15.75" thickBot="1" x14ac:dyDescent="0.3">
      <c r="B107" s="815"/>
      <c r="C107" s="385" t="s">
        <v>1503</v>
      </c>
      <c r="D107" s="741">
        <f t="shared" ref="D107" si="14">SUM(D102:D106)</f>
        <v>0</v>
      </c>
      <c r="E107" s="559">
        <f>SUM(E102:E106)</f>
        <v>4000000</v>
      </c>
      <c r="F107" s="559">
        <f>SUM(F102:F106)</f>
        <v>16000000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t="15.75" thickBot="1" x14ac:dyDescent="0.3">
      <c r="B113" s="811">
        <v>32010405</v>
      </c>
      <c r="C113" s="378" t="s">
        <v>1508</v>
      </c>
      <c r="D113" s="740" t="str">
        <f t="shared" si="15"/>
        <v>32010405 - MOTOR VEHICLES</v>
      </c>
      <c r="E113" s="551">
        <v>100000000</v>
      </c>
      <c r="F113" s="552">
        <v>30000000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100000000</v>
      </c>
      <c r="F117" s="559">
        <f>SUM(F109:F116)</f>
        <v>30000000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7">B119&amp;" - "&amp;C119</f>
        <v>32010501 - COMPUTERS/NETWORKING EQUIPMENT</v>
      </c>
      <c r="E119" s="551">
        <v>20000000</v>
      </c>
      <c r="F119" s="552">
        <v>25000000</v>
      </c>
      <c r="G119" s="552"/>
    </row>
    <row r="120" spans="2:7" x14ac:dyDescent="0.25">
      <c r="B120" s="811">
        <v>32010502</v>
      </c>
      <c r="C120" s="378" t="s">
        <v>1514</v>
      </c>
      <c r="D120" s="740" t="str">
        <f t="shared" si="17"/>
        <v>32010502 - PRINTERS</v>
      </c>
      <c r="E120" s="551">
        <v>2000000</v>
      </c>
      <c r="F120" s="552">
        <v>2000000</v>
      </c>
      <c r="G120" s="552"/>
    </row>
    <row r="121" spans="2:7" x14ac:dyDescent="0.25">
      <c r="B121" s="811">
        <v>32010503</v>
      </c>
      <c r="C121" s="378" t="s">
        <v>1515</v>
      </c>
      <c r="D121" s="740" t="str">
        <f t="shared" si="17"/>
        <v>32010503 - SCANNERS</v>
      </c>
      <c r="E121" s="551">
        <v>300000</v>
      </c>
      <c r="F121" s="552">
        <v>300000</v>
      </c>
      <c r="G121" s="552"/>
    </row>
    <row r="122" spans="2:7" hidden="1" x14ac:dyDescent="0.25">
      <c r="B122" s="811">
        <v>32010504</v>
      </c>
      <c r="C122" s="378" t="s">
        <v>1516</v>
      </c>
      <c r="D122" s="740" t="str">
        <f t="shared" si="17"/>
        <v>32010504 - FAX MACHINE</v>
      </c>
      <c r="E122" s="551"/>
      <c r="F122" s="552">
        <v>0</v>
      </c>
      <c r="G122" s="552"/>
    </row>
    <row r="123" spans="2:7" x14ac:dyDescent="0.25">
      <c r="B123" s="811">
        <v>32010505</v>
      </c>
      <c r="C123" s="378" t="s">
        <v>1517</v>
      </c>
      <c r="D123" s="740" t="str">
        <f t="shared" si="17"/>
        <v>32010505 - PHOTOCOPIERS</v>
      </c>
      <c r="E123" s="551">
        <v>3000000</v>
      </c>
      <c r="F123" s="552">
        <v>3500000</v>
      </c>
      <c r="G123" s="552"/>
    </row>
    <row r="124" spans="2:7" hidden="1" x14ac:dyDescent="0.25">
      <c r="B124" s="811">
        <v>32010506</v>
      </c>
      <c r="C124" s="378" t="s">
        <v>1518</v>
      </c>
      <c r="D124" s="740" t="str">
        <f t="shared" si="17"/>
        <v>32010506 - TYPE-WRITERS</v>
      </c>
      <c r="E124" s="551"/>
      <c r="F124" s="552">
        <v>0</v>
      </c>
      <c r="G124" s="552"/>
    </row>
    <row r="125" spans="2:7" hidden="1" x14ac:dyDescent="0.25">
      <c r="B125" s="811">
        <v>32010507</v>
      </c>
      <c r="C125" s="378" t="s">
        <v>1519</v>
      </c>
      <c r="D125" s="740" t="str">
        <f t="shared" si="17"/>
        <v>32010507 - SHREDDING MACHINES</v>
      </c>
      <c r="E125" s="551"/>
      <c r="F125" s="552">
        <v>0</v>
      </c>
      <c r="G125" s="552"/>
    </row>
    <row r="126" spans="2:7" ht="15.75" thickBot="1" x14ac:dyDescent="0.3">
      <c r="B126" s="811">
        <v>32010508</v>
      </c>
      <c r="C126" s="378" t="s">
        <v>1520</v>
      </c>
      <c r="D126" s="740" t="str">
        <f t="shared" si="17"/>
        <v>32010508 - PROJECTORS</v>
      </c>
      <c r="E126" s="551">
        <v>1500000</v>
      </c>
      <c r="F126" s="552">
        <v>1500000</v>
      </c>
      <c r="G126" s="552"/>
    </row>
    <row r="127" spans="2:7" ht="15" hidden="1" customHeight="1" x14ac:dyDescent="0.25">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26800000</v>
      </c>
      <c r="F128" s="559">
        <f>SUM(F119:F127)</f>
        <v>32300000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9">B130&amp;" - "&amp;C130</f>
        <v>32010601 - CHAIRS</v>
      </c>
      <c r="E130" s="551">
        <v>12000000</v>
      </c>
      <c r="F130" s="552">
        <v>12000000</v>
      </c>
      <c r="G130" s="552"/>
    </row>
    <row r="131" spans="2:7" x14ac:dyDescent="0.25">
      <c r="B131" s="811">
        <v>32010602</v>
      </c>
      <c r="C131" s="378" t="s">
        <v>1524</v>
      </c>
      <c r="D131" s="740" t="str">
        <f t="shared" si="19"/>
        <v>32010602 - TABLES</v>
      </c>
      <c r="E131" s="551">
        <v>15000000</v>
      </c>
      <c r="F131" s="552">
        <v>15000000</v>
      </c>
      <c r="G131" s="552"/>
    </row>
    <row r="132" spans="2:7" x14ac:dyDescent="0.25">
      <c r="B132" s="811">
        <v>32010603</v>
      </c>
      <c r="C132" s="378" t="s">
        <v>1525</v>
      </c>
      <c r="D132" s="740" t="str">
        <f t="shared" si="19"/>
        <v>32010603 - SAFES/FILE CABINETS/ CUPBOARDS</v>
      </c>
      <c r="E132" s="551">
        <v>1500000</v>
      </c>
      <c r="F132" s="552">
        <v>1500000</v>
      </c>
      <c r="G132" s="552"/>
    </row>
    <row r="133" spans="2:7" x14ac:dyDescent="0.25">
      <c r="B133" s="811">
        <v>32010604</v>
      </c>
      <c r="C133" s="378" t="s">
        <v>1526</v>
      </c>
      <c r="D133" s="740" t="str">
        <f t="shared" si="19"/>
        <v>32010604 - TELEVISION SETS</v>
      </c>
      <c r="E133" s="551">
        <v>1200000</v>
      </c>
      <c r="F133" s="552">
        <v>1200000</v>
      </c>
      <c r="G133" s="552"/>
    </row>
    <row r="134" spans="2:7" hidden="1" x14ac:dyDescent="0.25">
      <c r="B134" s="811">
        <v>32010605</v>
      </c>
      <c r="C134" s="378" t="s">
        <v>1527</v>
      </c>
      <c r="D134" s="740" t="str">
        <f t="shared" si="19"/>
        <v>32010605 - RADIO SETS</v>
      </c>
      <c r="E134" s="551"/>
      <c r="F134" s="552">
        <v>0</v>
      </c>
      <c r="G134" s="552"/>
    </row>
    <row r="135" spans="2:7" x14ac:dyDescent="0.25">
      <c r="B135" s="811">
        <v>32010606</v>
      </c>
      <c r="C135" s="378" t="s">
        <v>1528</v>
      </c>
      <c r="D135" s="740" t="str">
        <f t="shared" si="19"/>
        <v>32010606 - AIR -CONDITIONER</v>
      </c>
      <c r="E135" s="551">
        <v>1500000</v>
      </c>
      <c r="F135" s="552">
        <v>3000000</v>
      </c>
      <c r="G135" s="552"/>
    </row>
    <row r="136" spans="2:7" x14ac:dyDescent="0.25">
      <c r="B136" s="811">
        <v>32010607</v>
      </c>
      <c r="C136" s="378" t="s">
        <v>1529</v>
      </c>
      <c r="D136" s="740" t="str">
        <f t="shared" si="19"/>
        <v>32010607 - STOOLS</v>
      </c>
      <c r="E136" s="551">
        <v>1000000</v>
      </c>
      <c r="F136" s="552">
        <v>0</v>
      </c>
      <c r="G136" s="552"/>
    </row>
    <row r="137" spans="2:7" x14ac:dyDescent="0.25">
      <c r="B137" s="811">
        <v>32010608</v>
      </c>
      <c r="C137" s="378" t="s">
        <v>1530</v>
      </c>
      <c r="D137" s="740" t="str">
        <f t="shared" si="19"/>
        <v>32010608 - SHELVES</v>
      </c>
      <c r="E137" s="551">
        <v>1200000</v>
      </c>
      <c r="F137" s="552">
        <v>1200000</v>
      </c>
      <c r="G137" s="552"/>
    </row>
    <row r="138" spans="2:7" x14ac:dyDescent="0.25">
      <c r="B138" s="811">
        <v>32010609</v>
      </c>
      <c r="C138" s="378" t="s">
        <v>1531</v>
      </c>
      <c r="D138" s="740" t="str">
        <f t="shared" si="19"/>
        <v>32010609 - CEILING FANS</v>
      </c>
      <c r="E138" s="551">
        <v>600000</v>
      </c>
      <c r="F138" s="552">
        <v>500000</v>
      </c>
      <c r="G138" s="552"/>
    </row>
    <row r="139" spans="2:7" ht="15.75" thickBot="1" x14ac:dyDescent="0.3">
      <c r="B139" s="811">
        <v>32010610</v>
      </c>
      <c r="C139" s="378" t="s">
        <v>1532</v>
      </c>
      <c r="D139" s="740" t="str">
        <f t="shared" si="19"/>
        <v>32010610 - REFRIDGERATOR</v>
      </c>
      <c r="E139" s="551">
        <v>1000000</v>
      </c>
      <c r="F139" s="552">
        <v>1000000</v>
      </c>
      <c r="G139" s="552"/>
    </row>
    <row r="140" spans="2:7" ht="15.75" thickBot="1" x14ac:dyDescent="0.3">
      <c r="B140" s="815"/>
      <c r="C140" s="385" t="s">
        <v>1533</v>
      </c>
      <c r="D140" s="741">
        <f t="shared" ref="D140" si="20">SUM(D130:D139)</f>
        <v>0</v>
      </c>
      <c r="E140" s="559">
        <f>SUM(E130:E139)</f>
        <v>35000000</v>
      </c>
      <c r="F140" s="559">
        <f>SUM(F130:F139)</f>
        <v>35400000</v>
      </c>
      <c r="G140" s="559"/>
    </row>
    <row r="141" spans="2:7" hidden="1" x14ac:dyDescent="0.25">
      <c r="B141" s="818">
        <v>32010700</v>
      </c>
      <c r="C141" s="374" t="s">
        <v>122</v>
      </c>
      <c r="D141" s="742"/>
      <c r="E141" s="548"/>
      <c r="F141" s="549"/>
      <c r="G141" s="549"/>
    </row>
    <row r="142" spans="2:7" hidden="1" x14ac:dyDescent="0.25">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idden="1" x14ac:dyDescent="0.25">
      <c r="B144" s="818">
        <v>32010800</v>
      </c>
      <c r="C144" s="374" t="s">
        <v>124</v>
      </c>
      <c r="D144" s="742"/>
      <c r="E144" s="548"/>
      <c r="F144" s="549"/>
      <c r="G144" s="549"/>
    </row>
    <row r="145" spans="2:7" hidden="1" x14ac:dyDescent="0.25">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x14ac:dyDescent="0.25">
      <c r="B147" s="818">
        <v>32010900</v>
      </c>
      <c r="C147" s="374" t="s">
        <v>126</v>
      </c>
      <c r="D147" s="742"/>
      <c r="E147" s="548"/>
      <c r="F147" s="549"/>
      <c r="G147" s="549"/>
    </row>
    <row r="148" spans="2:7" hidden="1" x14ac:dyDescent="0.25">
      <c r="B148" s="811">
        <v>32010901</v>
      </c>
      <c r="C148" s="378" t="s">
        <v>1538</v>
      </c>
      <c r="D148" s="740" t="str">
        <f>B148&amp;" - "&amp;C148</f>
        <v>32010901 - MILITARY EQUIPMENT</v>
      </c>
      <c r="E148" s="551"/>
      <c r="F148" s="552">
        <v>0</v>
      </c>
      <c r="G148" s="552"/>
    </row>
    <row r="149" spans="2:7" hidden="1" x14ac:dyDescent="0.25">
      <c r="B149" s="811">
        <v>32010902</v>
      </c>
      <c r="C149" s="378" t="s">
        <v>1539</v>
      </c>
      <c r="D149" s="740" t="str">
        <f>B149&amp;" - "&amp;C149</f>
        <v>32010902 - POLICE/PARA-MILITARY EQUIPMENT</v>
      </c>
      <c r="E149" s="551"/>
      <c r="F149" s="552">
        <v>0</v>
      </c>
      <c r="G149" s="552"/>
    </row>
    <row r="150" spans="2:7" x14ac:dyDescent="0.25">
      <c r="B150" s="811">
        <v>32010903</v>
      </c>
      <c r="C150" s="378" t="s">
        <v>1540</v>
      </c>
      <c r="D150" s="740" t="str">
        <f>B150&amp;" - "&amp;C150</f>
        <v>32010903 - BIOLOGICAL ASSETS</v>
      </c>
      <c r="E150" s="551">
        <v>1000000</v>
      </c>
      <c r="F150" s="552">
        <v>1000000</v>
      </c>
      <c r="G150" s="552"/>
    </row>
    <row r="151" spans="2:7" ht="15.75" thickBot="1" x14ac:dyDescent="0.3">
      <c r="B151" s="811">
        <v>32010904</v>
      </c>
      <c r="C151" s="378" t="s">
        <v>1541</v>
      </c>
      <c r="D151" s="740" t="str">
        <f>B151&amp;" - "&amp;C151</f>
        <v>32010904 - LABORATORY MEDICAL EQUIPMENTS</v>
      </c>
      <c r="E151" s="551">
        <v>50000000</v>
      </c>
      <c r="F151" s="552">
        <v>100000000</v>
      </c>
      <c r="G151" s="552"/>
    </row>
    <row r="152" spans="2:7" ht="15.75" thickBot="1" x14ac:dyDescent="0.3">
      <c r="B152" s="815"/>
      <c r="C152" s="385" t="s">
        <v>1542</v>
      </c>
      <c r="D152" s="741">
        <f t="shared" ref="D152" si="23">SUM(D148:D151)</f>
        <v>0</v>
      </c>
      <c r="E152" s="559">
        <f>SUM(E148:E151)</f>
        <v>51000000</v>
      </c>
      <c r="F152" s="559">
        <f>SUM(F148:F151)</f>
        <v>101000000</v>
      </c>
      <c r="G152" s="559"/>
    </row>
    <row r="153" spans="2:7" x14ac:dyDescent="0.25">
      <c r="B153" s="818">
        <v>32011000</v>
      </c>
      <c r="C153" s="374" t="s">
        <v>128</v>
      </c>
      <c r="D153" s="742"/>
      <c r="E153" s="548"/>
      <c r="F153" s="549"/>
      <c r="G153" s="549"/>
    </row>
    <row r="154" spans="2:7" ht="15.75" thickBot="1" x14ac:dyDescent="0.3">
      <c r="B154" s="811">
        <v>32011001</v>
      </c>
      <c r="C154" s="378" t="s">
        <v>128</v>
      </c>
      <c r="D154" s="740" t="str">
        <f>B154&amp;" - "&amp;C154</f>
        <v>32011001 - ASSETS-UNDER-CONSTRUCTION</v>
      </c>
      <c r="E154" s="551">
        <v>320000000</v>
      </c>
      <c r="F154" s="552">
        <v>250000000</v>
      </c>
      <c r="G154" s="552"/>
    </row>
    <row r="155" spans="2:7" ht="15.75" thickBot="1" x14ac:dyDescent="0.3">
      <c r="B155" s="815"/>
      <c r="C155" s="385" t="s">
        <v>1543</v>
      </c>
      <c r="D155" s="741">
        <f t="shared" ref="D155" si="24">SUM(D154)</f>
        <v>0</v>
      </c>
      <c r="E155" s="559">
        <f>SUM(E154)</f>
        <v>320000000</v>
      </c>
      <c r="F155" s="559">
        <f>SUM(F154)</f>
        <v>250000000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741960776.99000001</v>
      </c>
      <c r="F171" s="572">
        <f t="shared" si="27"/>
        <v>784700000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973</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t="15.75" hidden="1" customHeight="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F66" si="7">SUM(D64:D65)</f>
        <v>0</v>
      </c>
      <c r="E66" s="630">
        <f>SUM(E64:E65)</f>
        <v>0</v>
      </c>
      <c r="F66" s="631">
        <f t="shared" si="7"/>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8">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9">SUM(D74:D76)</f>
        <v>0</v>
      </c>
      <c r="E77" s="630">
        <f>SUM(E74:E76)</f>
        <v>0</v>
      </c>
      <c r="F77" s="630">
        <f>SUM(F74:F76)</f>
        <v>0</v>
      </c>
      <c r="G77" s="630"/>
    </row>
    <row r="78" spans="2:7" x14ac:dyDescent="0.25">
      <c r="B78" s="818">
        <v>32010100</v>
      </c>
      <c r="C78" s="374" t="s">
        <v>110</v>
      </c>
      <c r="D78" s="754"/>
      <c r="E78" s="618"/>
      <c r="F78" s="619"/>
      <c r="G78" s="619"/>
    </row>
    <row r="79" spans="2:7" ht="15.75" thickBot="1" x14ac:dyDescent="0.3">
      <c r="B79" s="811">
        <v>32010101</v>
      </c>
      <c r="C79" s="378" t="s">
        <v>1477</v>
      </c>
      <c r="D79" s="752" t="str">
        <f>B79&amp;" - "&amp;C79</f>
        <v>32010101 - LAND &amp; BUILDINGS - ADMINISTRATIVE</v>
      </c>
      <c r="E79" s="622">
        <v>0</v>
      </c>
      <c r="F79" s="623">
        <v>6645000</v>
      </c>
      <c r="G79" s="623"/>
    </row>
    <row r="80" spans="2:7" ht="15.75" hidden="1" thickBot="1" x14ac:dyDescent="0.3">
      <c r="B80" s="811">
        <v>32010102</v>
      </c>
      <c r="C80" s="378" t="s">
        <v>1478</v>
      </c>
      <c r="D80" s="752" t="str">
        <f>B80&amp;" - "&amp;C80</f>
        <v>32010102 - LAND &amp; BUILDINGS - RESIDENTIAL</v>
      </c>
      <c r="E80" s="622"/>
      <c r="F80" s="623">
        <v>0</v>
      </c>
      <c r="G80" s="623"/>
    </row>
    <row r="81" spans="2:7" ht="15.75" hidden="1" thickBot="1" x14ac:dyDescent="0.3">
      <c r="B81" s="811">
        <v>32010103</v>
      </c>
      <c r="C81" s="378" t="s">
        <v>1479</v>
      </c>
      <c r="D81" s="752" t="str">
        <f>B81&amp;" - "&amp;C81</f>
        <v>32010103 - SILOS</v>
      </c>
      <c r="E81" s="622"/>
      <c r="F81" s="623">
        <v>0</v>
      </c>
      <c r="G81" s="623"/>
    </row>
    <row r="82" spans="2:7" ht="15.75" hidden="1" thickBot="1" x14ac:dyDescent="0.3">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0">SUM(D79:D82)</f>
        <v>0</v>
      </c>
      <c r="E83" s="630">
        <f>SUM(E79:E82)</f>
        <v>0</v>
      </c>
      <c r="F83" s="630">
        <f>SUM(F79:F82)</f>
        <v>6645000</v>
      </c>
      <c r="G83" s="630">
        <f>SUM(G79:G82)</f>
        <v>0</v>
      </c>
    </row>
    <row r="84" spans="2:7" ht="15.75" hidden="1" thickBot="1" x14ac:dyDescent="0.3">
      <c r="B84" s="818">
        <v>32010200</v>
      </c>
      <c r="C84" s="374" t="s">
        <v>112</v>
      </c>
      <c r="D84" s="754"/>
      <c r="E84" s="618"/>
      <c r="F84" s="619"/>
      <c r="G84" s="619"/>
    </row>
    <row r="85" spans="2:7" ht="15.75" hidden="1" thickBot="1" x14ac:dyDescent="0.3">
      <c r="B85" s="811">
        <v>32010201</v>
      </c>
      <c r="C85" s="378" t="s">
        <v>1482</v>
      </c>
      <c r="D85" s="752" t="str">
        <f t="shared" ref="D85:D99" si="11">B85&amp;" - "&amp;C85</f>
        <v>32010201 - RAILS</v>
      </c>
      <c r="E85" s="622"/>
      <c r="F85" s="623">
        <v>0</v>
      </c>
      <c r="G85" s="623"/>
    </row>
    <row r="86" spans="2:7" ht="15.75" hidden="1" thickBot="1" x14ac:dyDescent="0.3">
      <c r="B86" s="811">
        <v>32010202</v>
      </c>
      <c r="C86" s="378" t="s">
        <v>1483</v>
      </c>
      <c r="D86" s="752" t="str">
        <f t="shared" si="11"/>
        <v>32010202 - ROADS &amp; BRIDGES</v>
      </c>
      <c r="E86" s="622"/>
      <c r="F86" s="623">
        <v>0</v>
      </c>
      <c r="G86" s="623"/>
    </row>
    <row r="87" spans="2:7" ht="15.75" hidden="1" thickBot="1" x14ac:dyDescent="0.3">
      <c r="B87" s="811">
        <v>32010203</v>
      </c>
      <c r="C87" s="378" t="s">
        <v>1484</v>
      </c>
      <c r="D87" s="752" t="str">
        <f t="shared" si="11"/>
        <v>32010203 - AIRPORTS</v>
      </c>
      <c r="E87" s="622"/>
      <c r="F87" s="623">
        <v>0</v>
      </c>
      <c r="G87" s="623"/>
    </row>
    <row r="88" spans="2:7" ht="15.75" hidden="1" thickBot="1" x14ac:dyDescent="0.3">
      <c r="B88" s="811">
        <v>32010204</v>
      </c>
      <c r="C88" s="378" t="s">
        <v>1485</v>
      </c>
      <c r="D88" s="752" t="str">
        <f t="shared" si="11"/>
        <v>32010204 - HARBOURS/ SEA PORTS/JETTIES</v>
      </c>
      <c r="E88" s="622"/>
      <c r="F88" s="623">
        <v>0</v>
      </c>
      <c r="G88" s="623"/>
    </row>
    <row r="89" spans="2:7" ht="15.75" hidden="1" thickBot="1" x14ac:dyDescent="0.3">
      <c r="B89" s="811">
        <v>32010205</v>
      </c>
      <c r="C89" s="378" t="s">
        <v>1486</v>
      </c>
      <c r="D89" s="752" t="str">
        <f t="shared" si="11"/>
        <v>32010205 - ZOOS, PARKS &amp; RESERVES</v>
      </c>
      <c r="E89" s="622"/>
      <c r="F89" s="623">
        <v>0</v>
      </c>
      <c r="G89" s="623"/>
    </row>
    <row r="90" spans="2:7" ht="15.75" hidden="1" thickBot="1" x14ac:dyDescent="0.3">
      <c r="B90" s="811">
        <v>32010206</v>
      </c>
      <c r="C90" s="378" t="s">
        <v>1487</v>
      </c>
      <c r="D90" s="752" t="str">
        <f t="shared" si="11"/>
        <v>32010206 - SECURITY INSTALLATIONS/ EQUIPMENT</v>
      </c>
      <c r="E90" s="622"/>
      <c r="F90" s="623">
        <v>0</v>
      </c>
      <c r="G90" s="623"/>
    </row>
    <row r="91" spans="2:7" ht="15.75" hidden="1" thickBot="1" x14ac:dyDescent="0.3">
      <c r="B91" s="811">
        <v>32010207</v>
      </c>
      <c r="C91" s="378" t="s">
        <v>1488</v>
      </c>
      <c r="D91" s="752" t="str">
        <f t="shared" si="11"/>
        <v>32010207 - ELECTRICITY TRANSMISSION NETWORK</v>
      </c>
      <c r="E91" s="622"/>
      <c r="F91" s="623">
        <v>0</v>
      </c>
      <c r="G91" s="623"/>
    </row>
    <row r="92" spans="2:7" ht="15.75" hidden="1" thickBot="1" x14ac:dyDescent="0.3">
      <c r="B92" s="811">
        <v>32010208</v>
      </c>
      <c r="C92" s="378" t="s">
        <v>1489</v>
      </c>
      <c r="D92" s="752" t="str">
        <f t="shared" si="11"/>
        <v>32010208 - WATER DISTRIBUTION NETWORK</v>
      </c>
      <c r="E92" s="622"/>
      <c r="F92" s="623">
        <v>0</v>
      </c>
      <c r="G92" s="623"/>
    </row>
    <row r="93" spans="2:7" ht="15.75" hidden="1" thickBot="1" x14ac:dyDescent="0.3">
      <c r="B93" s="811">
        <v>32010209</v>
      </c>
      <c r="C93" s="378" t="s">
        <v>1490</v>
      </c>
      <c r="D93" s="752" t="str">
        <f t="shared" si="11"/>
        <v>32010209 - SEWAGE/ DRAINAGE NETWORK</v>
      </c>
      <c r="E93" s="622"/>
      <c r="F93" s="623">
        <v>0</v>
      </c>
      <c r="G93" s="623"/>
    </row>
    <row r="94" spans="2:7" ht="15.75" hidden="1" thickBot="1" x14ac:dyDescent="0.3">
      <c r="B94" s="811">
        <v>32010210</v>
      </c>
      <c r="C94" s="378" t="s">
        <v>1491</v>
      </c>
      <c r="D94" s="752" t="str">
        <f t="shared" si="11"/>
        <v>32010210 - DAMS</v>
      </c>
      <c r="E94" s="622"/>
      <c r="F94" s="623">
        <v>0</v>
      </c>
      <c r="G94" s="623"/>
    </row>
    <row r="95" spans="2:7" ht="15.75" hidden="1" thickBot="1" x14ac:dyDescent="0.3">
      <c r="B95" s="811">
        <v>32010211</v>
      </c>
      <c r="C95" s="378" t="s">
        <v>1492</v>
      </c>
      <c r="D95" s="752" t="str">
        <f t="shared" si="11"/>
        <v>32010211 - SPECIALISED RESEARCH EQUIPMENT (E.G. SATELLITE)</v>
      </c>
      <c r="E95" s="622"/>
      <c r="F95" s="623">
        <v>0</v>
      </c>
      <c r="G95" s="623"/>
    </row>
    <row r="96" spans="2:7" ht="15.75" hidden="1" thickBot="1" x14ac:dyDescent="0.3">
      <c r="B96" s="811">
        <v>32010212</v>
      </c>
      <c r="C96" s="378" t="s">
        <v>1493</v>
      </c>
      <c r="D96" s="752" t="str">
        <f t="shared" si="11"/>
        <v>32010212 - MONUMENTS</v>
      </c>
      <c r="E96" s="622"/>
      <c r="F96" s="623">
        <v>0</v>
      </c>
      <c r="G96" s="623"/>
    </row>
    <row r="97" spans="2:7" ht="15.75" hidden="1" thickBot="1" x14ac:dyDescent="0.3">
      <c r="B97" s="811">
        <v>32010213</v>
      </c>
      <c r="C97" s="378" t="s">
        <v>1494</v>
      </c>
      <c r="D97" s="752" t="str">
        <f t="shared" si="11"/>
        <v>32010213 - HERITAGE ASSETS</v>
      </c>
      <c r="E97" s="622"/>
      <c r="F97" s="623">
        <v>0</v>
      </c>
      <c r="G97" s="623"/>
    </row>
    <row r="98" spans="2:7" ht="15.75" hidden="1" thickBot="1" x14ac:dyDescent="0.3">
      <c r="B98" s="811">
        <v>32010214</v>
      </c>
      <c r="C98" s="378" t="s">
        <v>1495</v>
      </c>
      <c r="D98" s="752" t="str">
        <f t="shared" si="11"/>
        <v>32010214 - BOREHOLES &amp; OTHER WATER FACILITIES</v>
      </c>
      <c r="E98" s="622"/>
      <c r="F98" s="623">
        <v>0</v>
      </c>
      <c r="G98" s="623"/>
    </row>
    <row r="99" spans="2:7" ht="15.75" hidden="1" thickBot="1" x14ac:dyDescent="0.3">
      <c r="B99" s="811">
        <v>32010215</v>
      </c>
      <c r="C99" s="378" t="s">
        <v>1496</v>
      </c>
      <c r="D99" s="752" t="str">
        <f t="shared" si="11"/>
        <v>32010215 - WASTE DISPOSAL EQUIPMENT</v>
      </c>
      <c r="E99" s="622"/>
      <c r="F99" s="623">
        <v>0</v>
      </c>
      <c r="G99" s="623"/>
    </row>
    <row r="100" spans="2:7" ht="15.75" hidden="1" thickBot="1" x14ac:dyDescent="0.3">
      <c r="B100" s="815"/>
      <c r="C100" s="385" t="s">
        <v>1497</v>
      </c>
      <c r="D100" s="753">
        <f t="shared" ref="D100" si="12">SUM(D85:D99)</f>
        <v>0</v>
      </c>
      <c r="E100" s="630">
        <f>SUM(E85:E99)</f>
        <v>0</v>
      </c>
      <c r="F100" s="630">
        <f>SUM(F85:F99)</f>
        <v>0</v>
      </c>
      <c r="G100" s="630"/>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tr">
        <f>B102&amp;" - "&amp;C102</f>
        <v>32010301 - EARTH MOVING EQUIPMENT - BULL DOZERS ETC.</v>
      </c>
      <c r="E102" s="622"/>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3">SUM(D102:D106)</f>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4">B109&amp;" - "&amp;C109</f>
        <v>32010401 - SHIPS</v>
      </c>
      <c r="E109" s="622"/>
      <c r="F109" s="623">
        <v>0</v>
      </c>
      <c r="G109" s="623"/>
    </row>
    <row r="110" spans="2:7" ht="15.75" hidden="1" thickBot="1" x14ac:dyDescent="0.3">
      <c r="B110" s="811">
        <v>32010402</v>
      </c>
      <c r="C110" s="378" t="s">
        <v>1505</v>
      </c>
      <c r="D110" s="752" t="str">
        <f t="shared" si="14"/>
        <v>32010402 - AIR CRAFTS</v>
      </c>
      <c r="E110" s="622"/>
      <c r="F110" s="623">
        <v>0</v>
      </c>
      <c r="G110" s="623"/>
    </row>
    <row r="111" spans="2:7" ht="15.75" hidden="1" thickBot="1" x14ac:dyDescent="0.3">
      <c r="B111" s="811">
        <v>32010403</v>
      </c>
      <c r="C111" s="378" t="s">
        <v>1506</v>
      </c>
      <c r="D111" s="752" t="str">
        <f t="shared" si="14"/>
        <v>32010403 - TRAINS</v>
      </c>
      <c r="E111" s="622"/>
      <c r="F111" s="623">
        <v>0</v>
      </c>
      <c r="G111" s="623"/>
    </row>
    <row r="112" spans="2:7" ht="15.75" hidden="1" thickBot="1" x14ac:dyDescent="0.3">
      <c r="B112" s="811">
        <v>32010404</v>
      </c>
      <c r="C112" s="378" t="s">
        <v>1507</v>
      </c>
      <c r="D112" s="752" t="str">
        <f t="shared" si="14"/>
        <v>32010404 - BOATS</v>
      </c>
      <c r="E112" s="622"/>
      <c r="F112" s="623">
        <v>0</v>
      </c>
      <c r="G112" s="623"/>
    </row>
    <row r="113" spans="2:7" ht="15.75" hidden="1" thickBot="1" x14ac:dyDescent="0.3">
      <c r="B113" s="811">
        <v>32010405</v>
      </c>
      <c r="C113" s="378" t="s">
        <v>1508</v>
      </c>
      <c r="D113" s="752" t="str">
        <f t="shared" si="14"/>
        <v>32010405 - MOTOR VEHICLES</v>
      </c>
      <c r="E113" s="622"/>
      <c r="F113" s="623">
        <v>0</v>
      </c>
      <c r="G113" s="623"/>
    </row>
    <row r="114" spans="2:7" ht="15.75" hidden="1" thickBot="1" x14ac:dyDescent="0.3">
      <c r="B114" s="811">
        <v>32010406</v>
      </c>
      <c r="C114" s="378" t="s">
        <v>1509</v>
      </c>
      <c r="D114" s="752" t="str">
        <f t="shared" si="14"/>
        <v>32010406 - TRICYCLE</v>
      </c>
      <c r="E114" s="622"/>
      <c r="F114" s="623">
        <v>0</v>
      </c>
      <c r="G114" s="623"/>
    </row>
    <row r="115" spans="2:7" ht="15.75" hidden="1" thickBot="1" x14ac:dyDescent="0.3">
      <c r="B115" s="811">
        <v>32010407</v>
      </c>
      <c r="C115" s="378" t="s">
        <v>1510</v>
      </c>
      <c r="D115" s="752" t="str">
        <f t="shared" si="14"/>
        <v>32010407 - MOTOR CYCLES</v>
      </c>
      <c r="E115" s="622"/>
      <c r="F115" s="623">
        <v>0</v>
      </c>
      <c r="G115" s="623"/>
    </row>
    <row r="116" spans="2:7" ht="15.75" hidden="1" thickBot="1" x14ac:dyDescent="0.3">
      <c r="B116" s="811">
        <v>32010408</v>
      </c>
      <c r="C116" s="378" t="s">
        <v>1511</v>
      </c>
      <c r="D116" s="752" t="str">
        <f t="shared" si="14"/>
        <v>32010408 - BICYCLE</v>
      </c>
      <c r="E116" s="622"/>
      <c r="F116" s="623">
        <v>0</v>
      </c>
      <c r="G116" s="623"/>
    </row>
    <row r="117" spans="2:7" ht="15.75" hidden="1" thickBot="1" x14ac:dyDescent="0.3">
      <c r="B117" s="815"/>
      <c r="C117" s="385" t="s">
        <v>1512</v>
      </c>
      <c r="D117" s="753">
        <f t="shared" ref="D117" si="15">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6">B119&amp;" - "&amp;C119</f>
        <v>32010501 - COMPUTERS/NETWORKING EQUIPMENT</v>
      </c>
      <c r="E119" s="622"/>
      <c r="F119" s="623">
        <v>0</v>
      </c>
      <c r="G119" s="623"/>
    </row>
    <row r="120" spans="2:7" ht="15.75" hidden="1" thickBot="1" x14ac:dyDescent="0.3">
      <c r="B120" s="811">
        <v>32010502</v>
      </c>
      <c r="C120" s="378" t="s">
        <v>1514</v>
      </c>
      <c r="D120" s="752" t="str">
        <f t="shared" si="16"/>
        <v>32010502 - PRINTERS</v>
      </c>
      <c r="E120" s="622"/>
      <c r="F120" s="623">
        <v>0</v>
      </c>
      <c r="G120" s="623"/>
    </row>
    <row r="121" spans="2:7" ht="15.75" hidden="1" thickBot="1" x14ac:dyDescent="0.3">
      <c r="B121" s="811">
        <v>32010503</v>
      </c>
      <c r="C121" s="378" t="s">
        <v>1515</v>
      </c>
      <c r="D121" s="752" t="str">
        <f t="shared" si="16"/>
        <v>32010503 - SCANNERS</v>
      </c>
      <c r="E121" s="622"/>
      <c r="F121" s="623">
        <v>0</v>
      </c>
      <c r="G121" s="623"/>
    </row>
    <row r="122" spans="2:7" ht="15.75" hidden="1" thickBot="1" x14ac:dyDescent="0.3">
      <c r="B122" s="811">
        <v>32010504</v>
      </c>
      <c r="C122" s="378" t="s">
        <v>1516</v>
      </c>
      <c r="D122" s="752" t="str">
        <f t="shared" si="16"/>
        <v>32010504 - FAX MACHINE</v>
      </c>
      <c r="E122" s="622"/>
      <c r="F122" s="623">
        <v>0</v>
      </c>
      <c r="G122" s="623"/>
    </row>
    <row r="123" spans="2:7" ht="15.75" hidden="1" thickBot="1" x14ac:dyDescent="0.3">
      <c r="B123" s="811">
        <v>32010505</v>
      </c>
      <c r="C123" s="378" t="s">
        <v>1517</v>
      </c>
      <c r="D123" s="752" t="str">
        <f t="shared" si="16"/>
        <v>32010505 - PHOTOCOPIERS</v>
      </c>
      <c r="E123" s="622"/>
      <c r="F123" s="623">
        <v>0</v>
      </c>
      <c r="G123" s="623"/>
    </row>
    <row r="124" spans="2:7" ht="15.75" hidden="1" thickBot="1" x14ac:dyDescent="0.3">
      <c r="B124" s="811">
        <v>32010506</v>
      </c>
      <c r="C124" s="378" t="s">
        <v>1518</v>
      </c>
      <c r="D124" s="752" t="str">
        <f t="shared" si="16"/>
        <v>32010506 - TYPE-WRITERS</v>
      </c>
      <c r="E124" s="622"/>
      <c r="F124" s="623">
        <v>0</v>
      </c>
      <c r="G124" s="623"/>
    </row>
    <row r="125" spans="2:7" ht="15.75" hidden="1" thickBot="1" x14ac:dyDescent="0.3">
      <c r="B125" s="811">
        <v>32010507</v>
      </c>
      <c r="C125" s="378" t="s">
        <v>1519</v>
      </c>
      <c r="D125" s="752" t="str">
        <f t="shared" si="16"/>
        <v>32010507 - SHREDDING MACHINES</v>
      </c>
      <c r="E125" s="622"/>
      <c r="F125" s="623">
        <v>0</v>
      </c>
      <c r="G125" s="623"/>
    </row>
    <row r="126" spans="2:7" ht="15.75" hidden="1" thickBot="1" x14ac:dyDescent="0.3">
      <c r="B126" s="811">
        <v>32010508</v>
      </c>
      <c r="C126" s="378" t="s">
        <v>1520</v>
      </c>
      <c r="D126" s="752" t="str">
        <f t="shared" si="16"/>
        <v>32010508 - PROJECTORS</v>
      </c>
      <c r="E126" s="622"/>
      <c r="F126" s="623">
        <v>0</v>
      </c>
      <c r="G126" s="623"/>
    </row>
    <row r="127" spans="2:7" ht="15.75" hidden="1" thickBot="1" x14ac:dyDescent="0.3">
      <c r="B127" s="811">
        <v>32010509</v>
      </c>
      <c r="C127" s="378" t="s">
        <v>1521</v>
      </c>
      <c r="D127" s="752" t="str">
        <f t="shared" si="16"/>
        <v>32010509 - BINDING EQUIPMENT</v>
      </c>
      <c r="E127" s="622"/>
      <c r="F127" s="623">
        <v>0</v>
      </c>
      <c r="G127" s="623"/>
    </row>
    <row r="128" spans="2:7" ht="15.75" hidden="1" thickBot="1" x14ac:dyDescent="0.3">
      <c r="B128" s="815"/>
      <c r="C128" s="385" t="s">
        <v>1522</v>
      </c>
      <c r="D128" s="753">
        <f t="shared" ref="D128" si="17">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8">B130&amp;" - "&amp;C130</f>
        <v>32010601 - CHAIRS</v>
      </c>
      <c r="E130" s="622"/>
      <c r="F130" s="623">
        <v>0</v>
      </c>
      <c r="G130" s="623"/>
    </row>
    <row r="131" spans="2:7" ht="15.75" hidden="1" thickBot="1" x14ac:dyDescent="0.3">
      <c r="B131" s="811">
        <v>32010602</v>
      </c>
      <c r="C131" s="378" t="s">
        <v>1524</v>
      </c>
      <c r="D131" s="752" t="str">
        <f t="shared" si="18"/>
        <v>32010602 - TABLES</v>
      </c>
      <c r="E131" s="622"/>
      <c r="F131" s="623">
        <v>0</v>
      </c>
      <c r="G131" s="623"/>
    </row>
    <row r="132" spans="2:7" ht="15.75" hidden="1" thickBot="1" x14ac:dyDescent="0.3">
      <c r="B132" s="811">
        <v>32010603</v>
      </c>
      <c r="C132" s="378" t="s">
        <v>1525</v>
      </c>
      <c r="D132" s="752" t="str">
        <f t="shared" si="18"/>
        <v>32010603 - SAFES/FILE CABINETS/ CUPBOARDS</v>
      </c>
      <c r="E132" s="622"/>
      <c r="F132" s="623">
        <v>0</v>
      </c>
      <c r="G132" s="623"/>
    </row>
    <row r="133" spans="2:7" ht="15.75" hidden="1" thickBot="1" x14ac:dyDescent="0.3">
      <c r="B133" s="811">
        <v>32010604</v>
      </c>
      <c r="C133" s="378" t="s">
        <v>1526</v>
      </c>
      <c r="D133" s="752" t="str">
        <f t="shared" si="18"/>
        <v>32010604 - TELEVISION SETS</v>
      </c>
      <c r="E133" s="622"/>
      <c r="F133" s="623">
        <v>0</v>
      </c>
      <c r="G133" s="623"/>
    </row>
    <row r="134" spans="2:7" ht="15.75" hidden="1" thickBot="1" x14ac:dyDescent="0.3">
      <c r="B134" s="811">
        <v>32010605</v>
      </c>
      <c r="C134" s="378" t="s">
        <v>1527</v>
      </c>
      <c r="D134" s="752" t="str">
        <f t="shared" si="18"/>
        <v>32010605 - RADIO SETS</v>
      </c>
      <c r="E134" s="622"/>
      <c r="F134" s="623">
        <v>0</v>
      </c>
      <c r="G134" s="623"/>
    </row>
    <row r="135" spans="2:7" ht="15.75" hidden="1" thickBot="1" x14ac:dyDescent="0.3">
      <c r="B135" s="811">
        <v>32010606</v>
      </c>
      <c r="C135" s="378" t="s">
        <v>1528</v>
      </c>
      <c r="D135" s="752" t="str">
        <f t="shared" si="18"/>
        <v>32010606 - AIR -CONDITIONER</v>
      </c>
      <c r="E135" s="622"/>
      <c r="F135" s="623">
        <v>0</v>
      </c>
      <c r="G135" s="623"/>
    </row>
    <row r="136" spans="2:7" ht="15.75" hidden="1" thickBot="1" x14ac:dyDescent="0.3">
      <c r="B136" s="811">
        <v>32010607</v>
      </c>
      <c r="C136" s="378" t="s">
        <v>1529</v>
      </c>
      <c r="D136" s="752" t="str">
        <f t="shared" si="18"/>
        <v>32010607 - STOOLS</v>
      </c>
      <c r="E136" s="622"/>
      <c r="F136" s="623">
        <v>0</v>
      </c>
      <c r="G136" s="623"/>
    </row>
    <row r="137" spans="2:7" ht="15.75" hidden="1" thickBot="1" x14ac:dyDescent="0.3">
      <c r="B137" s="811">
        <v>32010608</v>
      </c>
      <c r="C137" s="378" t="s">
        <v>1530</v>
      </c>
      <c r="D137" s="752" t="str">
        <f t="shared" si="18"/>
        <v>32010608 - SHELVES</v>
      </c>
      <c r="E137" s="622"/>
      <c r="F137" s="623">
        <v>0</v>
      </c>
      <c r="G137" s="623"/>
    </row>
    <row r="138" spans="2:7" ht="15.75" hidden="1" thickBot="1" x14ac:dyDescent="0.3">
      <c r="B138" s="811">
        <v>32010609</v>
      </c>
      <c r="C138" s="378" t="s">
        <v>1531</v>
      </c>
      <c r="D138" s="752" t="str">
        <f t="shared" si="18"/>
        <v>32010609 - CEILING FANS</v>
      </c>
      <c r="E138" s="622"/>
      <c r="F138" s="623">
        <v>0</v>
      </c>
      <c r="G138" s="623"/>
    </row>
    <row r="139" spans="2:7" ht="15.75" hidden="1" thickBot="1" x14ac:dyDescent="0.3">
      <c r="B139" s="811">
        <v>32010610</v>
      </c>
      <c r="C139" s="378" t="s">
        <v>1532</v>
      </c>
      <c r="D139" s="752" t="str">
        <f t="shared" si="18"/>
        <v>32010610 - REFRIDGERATOR</v>
      </c>
      <c r="E139" s="622"/>
      <c r="F139" s="623">
        <v>0</v>
      </c>
      <c r="G139" s="623"/>
    </row>
    <row r="140" spans="2:7" ht="15.75" hidden="1" thickBot="1" x14ac:dyDescent="0.3">
      <c r="B140" s="815"/>
      <c r="C140" s="385" t="s">
        <v>1533</v>
      </c>
      <c r="D140" s="753">
        <f t="shared" ref="D140" si="19">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0">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1">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2">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3">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4">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5">B163&amp;" - "&amp;C163</f>
        <v>32030101 - GOODWILL (ACQUIRED)</v>
      </c>
      <c r="E163" s="622"/>
      <c r="F163" s="623">
        <v>0</v>
      </c>
      <c r="G163" s="623"/>
    </row>
    <row r="164" spans="2:7" ht="15.75" hidden="1" thickBot="1" x14ac:dyDescent="0.3">
      <c r="B164" s="811">
        <v>32030102</v>
      </c>
      <c r="C164" s="378" t="s">
        <v>1548</v>
      </c>
      <c r="D164" s="752" t="str">
        <f t="shared" si="25"/>
        <v>32030102 - PATENT RIGHT</v>
      </c>
      <c r="E164" s="622"/>
      <c r="F164" s="623">
        <v>0</v>
      </c>
      <c r="G164" s="623"/>
    </row>
    <row r="165" spans="2:7" ht="15.75" hidden="1" thickBot="1" x14ac:dyDescent="0.3">
      <c r="B165" s="811">
        <v>32030103</v>
      </c>
      <c r="C165" s="378" t="s">
        <v>1549</v>
      </c>
      <c r="D165" s="752" t="str">
        <f t="shared" si="25"/>
        <v>32030103 - COPYRIGHT</v>
      </c>
      <c r="E165" s="622"/>
      <c r="F165" s="623">
        <v>0</v>
      </c>
      <c r="G165" s="623"/>
    </row>
    <row r="166" spans="2:7" ht="15.75" hidden="1" thickBot="1" x14ac:dyDescent="0.3">
      <c r="B166" s="811">
        <v>32030104</v>
      </c>
      <c r="C166" s="378" t="s">
        <v>1550</v>
      </c>
      <c r="D166" s="752" t="str">
        <f t="shared" si="25"/>
        <v>32030104 - TRADE MARK</v>
      </c>
      <c r="E166" s="622"/>
      <c r="F166" s="623">
        <v>0</v>
      </c>
      <c r="G166" s="623"/>
    </row>
    <row r="167" spans="2:7" ht="15.75" hidden="1" thickBot="1" x14ac:dyDescent="0.3">
      <c r="B167" s="811">
        <v>32030105</v>
      </c>
      <c r="C167" s="378" t="s">
        <v>1551</v>
      </c>
      <c r="D167" s="752" t="str">
        <f t="shared" si="25"/>
        <v>32030105 - FRANCHISE</v>
      </c>
      <c r="E167" s="622"/>
      <c r="F167" s="623">
        <v>0</v>
      </c>
      <c r="G167" s="623"/>
    </row>
    <row r="168" spans="2:7" ht="15.75" hidden="1" thickBot="1" x14ac:dyDescent="0.3">
      <c r="B168" s="811">
        <v>32030109</v>
      </c>
      <c r="C168" s="378" t="s">
        <v>1552</v>
      </c>
      <c r="D168" s="752" t="str">
        <f t="shared" si="25"/>
        <v>32030109 - RESEARCH &amp; DEVELOPMENT</v>
      </c>
      <c r="E168" s="622"/>
      <c r="F168" s="623">
        <v>0</v>
      </c>
      <c r="G168" s="623"/>
    </row>
    <row r="169" spans="2:7" ht="15.75" hidden="1" thickBot="1" x14ac:dyDescent="0.3">
      <c r="B169" s="813">
        <v>32030110</v>
      </c>
      <c r="C169" s="383" t="s">
        <v>1553</v>
      </c>
      <c r="D169" s="752" t="str">
        <f t="shared" si="25"/>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6">E170+E161+E155+E152+E146+E143+E140+E128+E117+E107+E100+E83+E77+E72+E66+E62+E53+E50+E47+E44</f>
        <v>0</v>
      </c>
      <c r="F171" s="646">
        <f t="shared" si="26"/>
        <v>6645000</v>
      </c>
      <c r="G171" s="646">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974</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c r="F98" s="552">
        <v>0</v>
      </c>
      <c r="G98" s="552"/>
    </row>
    <row r="99" spans="2:7" hidden="1" x14ac:dyDescent="0.25">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idden="1"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idden="1" x14ac:dyDescent="0.25">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idden="1"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idden="1" x14ac:dyDescent="0.25">
      <c r="B113" s="811">
        <v>32010405</v>
      </c>
      <c r="C113" s="378" t="s">
        <v>1508</v>
      </c>
      <c r="D113" s="740" t="str">
        <f t="shared" si="15"/>
        <v>32010405 - MOTOR VEHICLES</v>
      </c>
      <c r="E113" s="551"/>
      <c r="F113" s="552">
        <v>0</v>
      </c>
      <c r="G113" s="552"/>
    </row>
    <row r="114" spans="2:7" hidden="1" x14ac:dyDescent="0.25">
      <c r="B114" s="811">
        <v>32010406</v>
      </c>
      <c r="C114" s="378" t="s">
        <v>1509</v>
      </c>
      <c r="D114" s="740" t="str">
        <f t="shared" si="15"/>
        <v>32010406 - TRICYCLE</v>
      </c>
      <c r="E114" s="551"/>
      <c r="F114" s="552">
        <v>0</v>
      </c>
      <c r="G114" s="552"/>
    </row>
    <row r="115" spans="2:7" hidden="1" x14ac:dyDescent="0.25">
      <c r="B115" s="811">
        <v>32010407</v>
      </c>
      <c r="C115" s="378" t="s">
        <v>1510</v>
      </c>
      <c r="D115" s="740" t="str">
        <f t="shared" si="15"/>
        <v>32010407 - MOTOR CYCLES</v>
      </c>
      <c r="E115" s="551"/>
      <c r="F115" s="552">
        <v>0</v>
      </c>
      <c r="G115" s="552"/>
    </row>
    <row r="116" spans="2:7" hidden="1" x14ac:dyDescent="0.25">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idden="1" x14ac:dyDescent="0.25">
      <c r="B118" s="818">
        <v>32010500</v>
      </c>
      <c r="C118" s="374" t="s">
        <v>118</v>
      </c>
      <c r="D118" s="742"/>
      <c r="E118" s="548"/>
      <c r="F118" s="549"/>
      <c r="G118" s="549"/>
    </row>
    <row r="119" spans="2:7" hidden="1" x14ac:dyDescent="0.25">
      <c r="B119" s="811">
        <v>32010501</v>
      </c>
      <c r="C119" s="378" t="s">
        <v>1513</v>
      </c>
      <c r="D119" s="740" t="str">
        <f t="shared" ref="D119:D127" si="17">B119&amp;" - "&amp;C119</f>
        <v>32010501 - COMPUTERS/NETWORKING EQUIPMENT</v>
      </c>
      <c r="E119" s="551"/>
      <c r="F119" s="552">
        <v>0</v>
      </c>
      <c r="G119" s="552"/>
    </row>
    <row r="120" spans="2:7" hidden="1" x14ac:dyDescent="0.25">
      <c r="B120" s="811">
        <v>32010502</v>
      </c>
      <c r="C120" s="378" t="s">
        <v>1514</v>
      </c>
      <c r="D120" s="740" t="str">
        <f t="shared" si="17"/>
        <v>32010502 - PRINTERS</v>
      </c>
      <c r="E120" s="551"/>
      <c r="F120" s="552">
        <v>0</v>
      </c>
      <c r="G120" s="552"/>
    </row>
    <row r="121" spans="2:7" hidden="1" x14ac:dyDescent="0.25">
      <c r="B121" s="811">
        <v>32010503</v>
      </c>
      <c r="C121" s="378" t="s">
        <v>1515</v>
      </c>
      <c r="D121" s="740" t="str">
        <f t="shared" si="17"/>
        <v>32010503 - SCANNERS</v>
      </c>
      <c r="E121" s="551"/>
      <c r="F121" s="552">
        <v>0</v>
      </c>
      <c r="G121" s="552"/>
    </row>
    <row r="122" spans="2:7" hidden="1" x14ac:dyDescent="0.25">
      <c r="B122" s="811">
        <v>32010504</v>
      </c>
      <c r="C122" s="378" t="s">
        <v>1516</v>
      </c>
      <c r="D122" s="740" t="str">
        <f t="shared" si="17"/>
        <v>32010504 - FAX MACHINE</v>
      </c>
      <c r="E122" s="551"/>
      <c r="F122" s="552">
        <v>0</v>
      </c>
      <c r="G122" s="552"/>
    </row>
    <row r="123" spans="2:7" hidden="1" x14ac:dyDescent="0.25">
      <c r="B123" s="811">
        <v>32010505</v>
      </c>
      <c r="C123" s="378" t="s">
        <v>1517</v>
      </c>
      <c r="D123" s="740" t="str">
        <f t="shared" si="17"/>
        <v>32010505 - PHOTOCOPIERS</v>
      </c>
      <c r="E123" s="551"/>
      <c r="F123" s="552">
        <v>0</v>
      </c>
      <c r="G123" s="552"/>
    </row>
    <row r="124" spans="2:7" hidden="1" x14ac:dyDescent="0.25">
      <c r="B124" s="811">
        <v>32010506</v>
      </c>
      <c r="C124" s="378" t="s">
        <v>1518</v>
      </c>
      <c r="D124" s="740" t="str">
        <f t="shared" si="17"/>
        <v>32010506 - TYPE-WRITERS</v>
      </c>
      <c r="E124" s="551"/>
      <c r="F124" s="552">
        <v>0</v>
      </c>
      <c r="G124" s="552"/>
    </row>
    <row r="125" spans="2:7" hidden="1" x14ac:dyDescent="0.25">
      <c r="B125" s="811">
        <v>32010507</v>
      </c>
      <c r="C125" s="378" t="s">
        <v>1519</v>
      </c>
      <c r="D125" s="740" t="str">
        <f t="shared" si="17"/>
        <v>32010507 - SHREDDING MACHINES</v>
      </c>
      <c r="E125" s="551"/>
      <c r="F125" s="552">
        <v>0</v>
      </c>
      <c r="G125" s="552"/>
    </row>
    <row r="126" spans="2:7" hidden="1" x14ac:dyDescent="0.25">
      <c r="B126" s="811">
        <v>32010508</v>
      </c>
      <c r="C126" s="378" t="s">
        <v>1520</v>
      </c>
      <c r="D126" s="740" t="str">
        <f t="shared" si="17"/>
        <v>32010508 - PROJECTORS</v>
      </c>
      <c r="E126" s="551"/>
      <c r="F126" s="552">
        <v>0</v>
      </c>
      <c r="G126" s="552"/>
    </row>
    <row r="127" spans="2:7" hidden="1" x14ac:dyDescent="0.25">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idden="1" x14ac:dyDescent="0.25">
      <c r="B129" s="818">
        <v>32010600</v>
      </c>
      <c r="C129" s="374" t="s">
        <v>120</v>
      </c>
      <c r="D129" s="742"/>
      <c r="E129" s="548"/>
      <c r="F129" s="549"/>
      <c r="G129" s="549"/>
    </row>
    <row r="130" spans="2:7" hidden="1" x14ac:dyDescent="0.25">
      <c r="B130" s="811">
        <v>32010601</v>
      </c>
      <c r="C130" s="378" t="s">
        <v>1523</v>
      </c>
      <c r="D130" s="740" t="str">
        <f t="shared" ref="D130:D139" si="19">B130&amp;" - "&amp;C130</f>
        <v>32010601 - CHAIRS</v>
      </c>
      <c r="E130" s="551"/>
      <c r="F130" s="552">
        <v>0</v>
      </c>
      <c r="G130" s="552"/>
    </row>
    <row r="131" spans="2:7" hidden="1" x14ac:dyDescent="0.25">
      <c r="B131" s="811">
        <v>32010602</v>
      </c>
      <c r="C131" s="378" t="s">
        <v>1524</v>
      </c>
      <c r="D131" s="740" t="str">
        <f t="shared" si="19"/>
        <v>32010602 - TABLES</v>
      </c>
      <c r="E131" s="551"/>
      <c r="F131" s="552">
        <v>0</v>
      </c>
      <c r="G131" s="552"/>
    </row>
    <row r="132" spans="2:7" hidden="1" x14ac:dyDescent="0.25">
      <c r="B132" s="811">
        <v>32010603</v>
      </c>
      <c r="C132" s="378" t="s">
        <v>1525</v>
      </c>
      <c r="D132" s="740" t="str">
        <f t="shared" si="19"/>
        <v>32010603 - SAFES/FILE CABINETS/ CUPBOARDS</v>
      </c>
      <c r="E132" s="551"/>
      <c r="F132" s="552">
        <v>0</v>
      </c>
      <c r="G132" s="552"/>
    </row>
    <row r="133" spans="2:7" hidden="1" x14ac:dyDescent="0.25">
      <c r="B133" s="811">
        <v>32010604</v>
      </c>
      <c r="C133" s="378" t="s">
        <v>1526</v>
      </c>
      <c r="D133" s="740" t="str">
        <f t="shared" si="19"/>
        <v>32010604 - TELEVISION SETS</v>
      </c>
      <c r="E133" s="551"/>
      <c r="F133" s="552">
        <v>0</v>
      </c>
      <c r="G133" s="552"/>
    </row>
    <row r="134" spans="2:7" hidden="1" x14ac:dyDescent="0.25">
      <c r="B134" s="811">
        <v>32010605</v>
      </c>
      <c r="C134" s="378" t="s">
        <v>1527</v>
      </c>
      <c r="D134" s="740" t="str">
        <f t="shared" si="19"/>
        <v>32010605 - RADIO SETS</v>
      </c>
      <c r="E134" s="551"/>
      <c r="F134" s="552">
        <v>0</v>
      </c>
      <c r="G134" s="552"/>
    </row>
    <row r="135" spans="2:7" hidden="1" x14ac:dyDescent="0.25">
      <c r="B135" s="811">
        <v>32010606</v>
      </c>
      <c r="C135" s="378" t="s">
        <v>1528</v>
      </c>
      <c r="D135" s="740" t="str">
        <f t="shared" si="19"/>
        <v>32010606 - AIR -CONDITIONER</v>
      </c>
      <c r="E135" s="551"/>
      <c r="F135" s="552">
        <v>0</v>
      </c>
      <c r="G135" s="552"/>
    </row>
    <row r="136" spans="2:7" hidden="1" x14ac:dyDescent="0.25">
      <c r="B136" s="811">
        <v>32010607</v>
      </c>
      <c r="C136" s="378" t="s">
        <v>1529</v>
      </c>
      <c r="D136" s="740" t="str">
        <f t="shared" si="19"/>
        <v>32010607 - STOOLS</v>
      </c>
      <c r="E136" s="551"/>
      <c r="F136" s="552">
        <v>0</v>
      </c>
      <c r="G136" s="552"/>
    </row>
    <row r="137" spans="2:7" hidden="1" x14ac:dyDescent="0.25">
      <c r="B137" s="811">
        <v>32010608</v>
      </c>
      <c r="C137" s="378" t="s">
        <v>1530</v>
      </c>
      <c r="D137" s="740" t="str">
        <f t="shared" si="19"/>
        <v>32010608 - SHELVES</v>
      </c>
      <c r="E137" s="551"/>
      <c r="F137" s="552">
        <v>0</v>
      </c>
      <c r="G137" s="552"/>
    </row>
    <row r="138" spans="2:7" hidden="1" x14ac:dyDescent="0.25">
      <c r="B138" s="811">
        <v>32010609</v>
      </c>
      <c r="C138" s="378" t="s">
        <v>1531</v>
      </c>
      <c r="D138" s="740" t="str">
        <f t="shared" si="19"/>
        <v>32010609 - CEILING FANS</v>
      </c>
      <c r="E138" s="551"/>
      <c r="F138" s="552">
        <v>0</v>
      </c>
      <c r="G138" s="552"/>
    </row>
    <row r="139" spans="2:7" hidden="1" x14ac:dyDescent="0.25">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idden="1" x14ac:dyDescent="0.25">
      <c r="B141" s="818">
        <v>32010700</v>
      </c>
      <c r="C141" s="374" t="s">
        <v>122</v>
      </c>
      <c r="D141" s="742"/>
      <c r="E141" s="548"/>
      <c r="F141" s="549"/>
      <c r="G141" s="549"/>
    </row>
    <row r="142" spans="2:7" hidden="1" x14ac:dyDescent="0.25">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idden="1" x14ac:dyDescent="0.25">
      <c r="B144" s="818">
        <v>32010800</v>
      </c>
      <c r="C144" s="374" t="s">
        <v>124</v>
      </c>
      <c r="D144" s="742"/>
      <c r="E144" s="548"/>
      <c r="F144" s="549"/>
      <c r="G144" s="549"/>
    </row>
    <row r="145" spans="2:7" hidden="1" x14ac:dyDescent="0.25">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idden="1" x14ac:dyDescent="0.25">
      <c r="B147" s="818">
        <v>32010900</v>
      </c>
      <c r="C147" s="374" t="s">
        <v>126</v>
      </c>
      <c r="D147" s="742"/>
      <c r="E147" s="548"/>
      <c r="F147" s="549"/>
      <c r="G147" s="549"/>
    </row>
    <row r="148" spans="2:7" hidden="1" x14ac:dyDescent="0.25">
      <c r="B148" s="811">
        <v>32010901</v>
      </c>
      <c r="C148" s="378" t="s">
        <v>1538</v>
      </c>
      <c r="D148" s="740" t="str">
        <f>B148&amp;" - "&amp;C148</f>
        <v>32010901 - MILITARY EQUIPMENT</v>
      </c>
      <c r="E148" s="551"/>
      <c r="F148" s="552">
        <v>0</v>
      </c>
      <c r="G148" s="552"/>
    </row>
    <row r="149" spans="2:7" hidden="1" x14ac:dyDescent="0.25">
      <c r="B149" s="811">
        <v>32010902</v>
      </c>
      <c r="C149" s="378" t="s">
        <v>1539</v>
      </c>
      <c r="D149" s="740" t="str">
        <f>B149&amp;" - "&amp;C149</f>
        <v>32010902 - POLICE/PARA-MILITARY EQUIPMENT</v>
      </c>
      <c r="E149" s="551"/>
      <c r="F149" s="552">
        <v>0</v>
      </c>
      <c r="G149" s="552"/>
    </row>
    <row r="150" spans="2:7" hidden="1" x14ac:dyDescent="0.25">
      <c r="B150" s="811">
        <v>32010903</v>
      </c>
      <c r="C150" s="378" t="s">
        <v>1540</v>
      </c>
      <c r="D150" s="740" t="str">
        <f>B150&amp;" - "&amp;C150</f>
        <v>32010903 - BIOLOGICAL ASSETS</v>
      </c>
      <c r="E150" s="551"/>
      <c r="F150" s="552">
        <v>0</v>
      </c>
      <c r="G150" s="552"/>
    </row>
    <row r="151" spans="2:7" hidden="1" x14ac:dyDescent="0.25">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x14ac:dyDescent="0.25">
      <c r="B153" s="818">
        <v>32011000</v>
      </c>
      <c r="C153" s="374" t="s">
        <v>128</v>
      </c>
      <c r="D153" s="742"/>
      <c r="E153" s="548"/>
      <c r="F153" s="549"/>
      <c r="G153" s="549"/>
    </row>
    <row r="154" spans="2:7" ht="15.75" thickBot="1" x14ac:dyDescent="0.3">
      <c r="B154" s="811">
        <v>32011001</v>
      </c>
      <c r="C154" s="378" t="s">
        <v>128</v>
      </c>
      <c r="D154" s="740" t="str">
        <f>B154&amp;" - "&amp;C154</f>
        <v>32011001 - ASSETS-UNDER-CONSTRUCTION</v>
      </c>
      <c r="E154" s="551"/>
      <c r="F154" s="552">
        <v>5219680</v>
      </c>
      <c r="G154" s="552"/>
    </row>
    <row r="155" spans="2:7" ht="15.75" thickBot="1" x14ac:dyDescent="0.3">
      <c r="B155" s="815"/>
      <c r="C155" s="385" t="s">
        <v>1543</v>
      </c>
      <c r="D155" s="741">
        <f t="shared" ref="D155" si="24">SUM(D154)</f>
        <v>0</v>
      </c>
      <c r="E155" s="559">
        <f>SUM(E154)</f>
        <v>0</v>
      </c>
      <c r="F155" s="559">
        <f>SUM(F154)</f>
        <v>5219680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0</v>
      </c>
      <c r="F171" s="572">
        <f t="shared" si="27"/>
        <v>5219680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pageSetUpPr fitToPage="1"/>
  </sheetPr>
  <dimension ref="B1:G172"/>
  <sheetViews>
    <sheetView view="pageBreakPreview" zoomScale="84" zoomScaleSheetLayoutView="84" workbookViewId="0">
      <pane xSplit="2" ySplit="6" topLeftCell="C7" activePane="bottomRight" state="frozen"/>
      <selection activeCell="K120" sqref="K120"/>
      <selection pane="topRight" activeCell="K120" sqref="K120"/>
      <selection pane="bottomLeft" activeCell="K120" sqref="K120"/>
      <selection pane="bottomRight" activeCell="K120" sqref="K120"/>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975</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x14ac:dyDescent="0.25">
      <c r="B78" s="818">
        <v>32010100</v>
      </c>
      <c r="C78" s="374" t="s">
        <v>110</v>
      </c>
      <c r="D78" s="754"/>
      <c r="E78" s="618"/>
      <c r="F78" s="619"/>
      <c r="G78" s="619"/>
    </row>
    <row r="79" spans="2:7" ht="15.75" thickBot="1" x14ac:dyDescent="0.3">
      <c r="B79" s="811">
        <v>32010101</v>
      </c>
      <c r="C79" s="378" t="s">
        <v>1477</v>
      </c>
      <c r="D79" s="752" t="str">
        <f>B79&amp;" - "&amp;C79</f>
        <v>32010101 - LAND &amp; BUILDINGS - ADMINISTRATIVE</v>
      </c>
      <c r="E79" s="622">
        <v>0</v>
      </c>
      <c r="F79" s="623">
        <v>4527000</v>
      </c>
      <c r="G79" s="623"/>
    </row>
    <row r="80" spans="2:7" ht="15.75" hidden="1" thickBot="1" x14ac:dyDescent="0.3">
      <c r="B80" s="811">
        <v>32010102</v>
      </c>
      <c r="C80" s="378" t="s">
        <v>1478</v>
      </c>
      <c r="D80" s="752" t="str">
        <f>B80&amp;" - "&amp;C80</f>
        <v>32010102 - LAND &amp; BUILDINGS - RESIDENTIAL</v>
      </c>
      <c r="E80" s="622"/>
      <c r="F80" s="623">
        <v>0</v>
      </c>
      <c r="G80" s="623"/>
    </row>
    <row r="81" spans="2:7" ht="15.75" hidden="1" thickBot="1" x14ac:dyDescent="0.3">
      <c r="B81" s="811">
        <v>32010103</v>
      </c>
      <c r="C81" s="378" t="s">
        <v>1479</v>
      </c>
      <c r="D81" s="752" t="str">
        <f>B81&amp;" - "&amp;C81</f>
        <v>32010103 - SILOS</v>
      </c>
      <c r="E81" s="622"/>
      <c r="F81" s="623">
        <v>0</v>
      </c>
      <c r="G81" s="623"/>
    </row>
    <row r="82" spans="2:7" ht="15.75" hidden="1" thickBot="1" x14ac:dyDescent="0.3">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0</v>
      </c>
      <c r="F83" s="630">
        <f>SUM(F79:F82)</f>
        <v>4527000</v>
      </c>
      <c r="G83" s="630">
        <f>SUM(G79:G82)</f>
        <v>0</v>
      </c>
    </row>
    <row r="84" spans="2:7" ht="15.75" hidden="1" thickBot="1" x14ac:dyDescent="0.3">
      <c r="B84" s="818">
        <v>32010200</v>
      </c>
      <c r="C84" s="374" t="s">
        <v>112</v>
      </c>
      <c r="D84" s="754"/>
      <c r="E84" s="618"/>
      <c r="F84" s="619"/>
      <c r="G84" s="619"/>
    </row>
    <row r="85" spans="2:7" ht="15.75" hidden="1" thickBot="1" x14ac:dyDescent="0.3">
      <c r="B85" s="811">
        <v>32010201</v>
      </c>
      <c r="C85" s="378" t="s">
        <v>1482</v>
      </c>
      <c r="D85" s="752" t="str">
        <f t="shared" ref="D85:D99" si="12">B85&amp;" - "&amp;C85</f>
        <v>32010201 - RAILS</v>
      </c>
      <c r="E85" s="622"/>
      <c r="F85" s="623">
        <v>0</v>
      </c>
      <c r="G85" s="623"/>
    </row>
    <row r="86" spans="2:7" ht="15.75" hidden="1" thickBot="1" x14ac:dyDescent="0.3">
      <c r="B86" s="811">
        <v>32010202</v>
      </c>
      <c r="C86" s="378" t="s">
        <v>1483</v>
      </c>
      <c r="D86" s="752" t="str">
        <f t="shared" si="12"/>
        <v>32010202 - ROADS &amp; BRIDGES</v>
      </c>
      <c r="E86" s="622"/>
      <c r="F86" s="623">
        <v>0</v>
      </c>
      <c r="G86" s="623"/>
    </row>
    <row r="87" spans="2:7" ht="15.75" hidden="1" thickBot="1" x14ac:dyDescent="0.3">
      <c r="B87" s="811">
        <v>32010203</v>
      </c>
      <c r="C87" s="378" t="s">
        <v>1484</v>
      </c>
      <c r="D87" s="752" t="str">
        <f t="shared" si="12"/>
        <v>32010203 - AIRPORTS</v>
      </c>
      <c r="E87" s="622"/>
      <c r="F87" s="623">
        <v>0</v>
      </c>
      <c r="G87" s="623"/>
    </row>
    <row r="88" spans="2:7" ht="15.75" hidden="1" thickBot="1" x14ac:dyDescent="0.3">
      <c r="B88" s="811">
        <v>32010204</v>
      </c>
      <c r="C88" s="378" t="s">
        <v>1485</v>
      </c>
      <c r="D88" s="752" t="str">
        <f t="shared" si="12"/>
        <v>32010204 - HARBOURS/ SEA PORTS/JETTIES</v>
      </c>
      <c r="E88" s="622"/>
      <c r="F88" s="623">
        <v>0</v>
      </c>
      <c r="G88" s="623"/>
    </row>
    <row r="89" spans="2:7" ht="15.75" hidden="1" thickBot="1" x14ac:dyDescent="0.3">
      <c r="B89" s="811">
        <v>32010205</v>
      </c>
      <c r="C89" s="378" t="s">
        <v>1486</v>
      </c>
      <c r="D89" s="752" t="str">
        <f t="shared" si="12"/>
        <v>32010205 - ZOOS, PARKS &amp; RESERVES</v>
      </c>
      <c r="E89" s="622"/>
      <c r="F89" s="623">
        <v>0</v>
      </c>
      <c r="G89" s="623"/>
    </row>
    <row r="90" spans="2:7" ht="15.75" hidden="1" thickBot="1" x14ac:dyDescent="0.3">
      <c r="B90" s="811">
        <v>32010206</v>
      </c>
      <c r="C90" s="378" t="s">
        <v>1487</v>
      </c>
      <c r="D90" s="752" t="str">
        <f t="shared" si="12"/>
        <v>32010206 - SECURITY INSTALLATIONS/ EQUIPMENT</v>
      </c>
      <c r="E90" s="622"/>
      <c r="F90" s="623">
        <v>0</v>
      </c>
      <c r="G90" s="623"/>
    </row>
    <row r="91" spans="2:7" ht="15.75" hidden="1" thickBot="1" x14ac:dyDescent="0.3">
      <c r="B91" s="811">
        <v>32010207</v>
      </c>
      <c r="C91" s="378" t="s">
        <v>1488</v>
      </c>
      <c r="D91" s="752" t="str">
        <f t="shared" si="12"/>
        <v>32010207 - ELECTRICITY TRANSMISSION NETWORK</v>
      </c>
      <c r="E91" s="622"/>
      <c r="F91" s="623">
        <v>0</v>
      </c>
      <c r="G91" s="623"/>
    </row>
    <row r="92" spans="2:7" ht="15.75" hidden="1" thickBot="1" x14ac:dyDescent="0.3">
      <c r="B92" s="811">
        <v>32010208</v>
      </c>
      <c r="C92" s="378" t="s">
        <v>1489</v>
      </c>
      <c r="D92" s="752" t="str">
        <f t="shared" si="12"/>
        <v>32010208 - WATER DISTRIBUTION NETWORK</v>
      </c>
      <c r="E92" s="622"/>
      <c r="F92" s="623">
        <v>0</v>
      </c>
      <c r="G92" s="623"/>
    </row>
    <row r="93" spans="2:7" ht="15.75" hidden="1" thickBot="1" x14ac:dyDescent="0.3">
      <c r="B93" s="811">
        <v>32010209</v>
      </c>
      <c r="C93" s="378" t="s">
        <v>1490</v>
      </c>
      <c r="D93" s="752" t="str">
        <f t="shared" si="12"/>
        <v>32010209 - SEWAGE/ DRAINAGE NETWORK</v>
      </c>
      <c r="E93" s="622"/>
      <c r="F93" s="623">
        <v>0</v>
      </c>
      <c r="G93" s="623"/>
    </row>
    <row r="94" spans="2:7" ht="15.75" hidden="1" thickBot="1" x14ac:dyDescent="0.3">
      <c r="B94" s="811">
        <v>32010210</v>
      </c>
      <c r="C94" s="378" t="s">
        <v>1491</v>
      </c>
      <c r="D94" s="752" t="str">
        <f t="shared" si="12"/>
        <v>32010210 - DAMS</v>
      </c>
      <c r="E94" s="622"/>
      <c r="F94" s="623">
        <v>0</v>
      </c>
      <c r="G94" s="623"/>
    </row>
    <row r="95" spans="2:7" ht="15.75" hidden="1" thickBot="1" x14ac:dyDescent="0.3">
      <c r="B95" s="811">
        <v>32010211</v>
      </c>
      <c r="C95" s="378" t="s">
        <v>1492</v>
      </c>
      <c r="D95" s="752" t="str">
        <f t="shared" si="12"/>
        <v>32010211 - SPECIALISED RESEARCH EQUIPMENT (E.G. SATELLITE)</v>
      </c>
      <c r="E95" s="622"/>
      <c r="F95" s="623">
        <v>0</v>
      </c>
      <c r="G95" s="623"/>
    </row>
    <row r="96" spans="2:7" ht="15.75" hidden="1" thickBot="1" x14ac:dyDescent="0.3">
      <c r="B96" s="811">
        <v>32010212</v>
      </c>
      <c r="C96" s="378" t="s">
        <v>1493</v>
      </c>
      <c r="D96" s="752" t="str">
        <f t="shared" si="12"/>
        <v>32010212 - MONUMENTS</v>
      </c>
      <c r="E96" s="622"/>
      <c r="F96" s="623">
        <v>0</v>
      </c>
      <c r="G96" s="623"/>
    </row>
    <row r="97" spans="2:7" ht="15.75" hidden="1" thickBot="1" x14ac:dyDescent="0.3">
      <c r="B97" s="811">
        <v>32010213</v>
      </c>
      <c r="C97" s="378" t="s">
        <v>1494</v>
      </c>
      <c r="D97" s="752" t="str">
        <f t="shared" si="12"/>
        <v>32010213 - HERITAGE ASSETS</v>
      </c>
      <c r="E97" s="622"/>
      <c r="F97" s="623">
        <v>0</v>
      </c>
      <c r="G97" s="623"/>
    </row>
    <row r="98" spans="2:7" ht="15.75" hidden="1" thickBot="1" x14ac:dyDescent="0.3">
      <c r="B98" s="811">
        <v>32010214</v>
      </c>
      <c r="C98" s="378" t="s">
        <v>1495</v>
      </c>
      <c r="D98" s="752" t="str">
        <f t="shared" si="12"/>
        <v>32010214 - BOREHOLES &amp; OTHER WATER FACILITIES</v>
      </c>
      <c r="E98" s="622"/>
      <c r="F98" s="623">
        <v>0</v>
      </c>
      <c r="G98" s="623"/>
    </row>
    <row r="99" spans="2:7" ht="15.75" hidden="1" thickBot="1" x14ac:dyDescent="0.3">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tr">
        <f>B102&amp;" - "&amp;C102</f>
        <v>32010301 - EARTH MOVING EQUIPMENT - BULL DOZERS ETC.</v>
      </c>
      <c r="E102" s="622"/>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5">B109&amp;" - "&amp;C109</f>
        <v>32010401 - SHIPS</v>
      </c>
      <c r="E109" s="622"/>
      <c r="F109" s="623">
        <v>0</v>
      </c>
      <c r="G109" s="623"/>
    </row>
    <row r="110" spans="2:7" ht="15.75" hidden="1" thickBot="1" x14ac:dyDescent="0.3">
      <c r="B110" s="811">
        <v>32010402</v>
      </c>
      <c r="C110" s="378" t="s">
        <v>1505</v>
      </c>
      <c r="D110" s="752" t="str">
        <f t="shared" si="15"/>
        <v>32010402 - AIR CRAFTS</v>
      </c>
      <c r="E110" s="622"/>
      <c r="F110" s="623">
        <v>0</v>
      </c>
      <c r="G110" s="623"/>
    </row>
    <row r="111" spans="2:7" ht="15.75" hidden="1" thickBot="1" x14ac:dyDescent="0.3">
      <c r="B111" s="811">
        <v>32010403</v>
      </c>
      <c r="C111" s="378" t="s">
        <v>1506</v>
      </c>
      <c r="D111" s="752" t="str">
        <f t="shared" si="15"/>
        <v>32010403 - TRAINS</v>
      </c>
      <c r="E111" s="622"/>
      <c r="F111" s="623">
        <v>0</v>
      </c>
      <c r="G111" s="623"/>
    </row>
    <row r="112" spans="2:7" ht="15.75" hidden="1" thickBot="1" x14ac:dyDescent="0.3">
      <c r="B112" s="811">
        <v>32010404</v>
      </c>
      <c r="C112" s="378" t="s">
        <v>1507</v>
      </c>
      <c r="D112" s="752" t="str">
        <f t="shared" si="15"/>
        <v>32010404 - BOATS</v>
      </c>
      <c r="E112" s="622"/>
      <c r="F112" s="623">
        <v>0</v>
      </c>
      <c r="G112" s="623"/>
    </row>
    <row r="113" spans="2:7" ht="15.75" hidden="1" thickBot="1" x14ac:dyDescent="0.3">
      <c r="B113" s="811">
        <v>32010405</v>
      </c>
      <c r="C113" s="378" t="s">
        <v>1508</v>
      </c>
      <c r="D113" s="752" t="str">
        <f t="shared" si="15"/>
        <v>32010405 - MOTOR VEHICLES</v>
      </c>
      <c r="E113" s="622"/>
      <c r="F113" s="623">
        <v>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7">B119&amp;" - "&amp;C119</f>
        <v>32010501 - COMPUTERS/NETWORKING EQUIPMENT</v>
      </c>
      <c r="E119" s="622"/>
      <c r="F119" s="623">
        <v>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9">B130&amp;" - "&amp;C130</f>
        <v>32010601 - CHAIRS</v>
      </c>
      <c r="E130" s="622"/>
      <c r="F130" s="623">
        <v>0</v>
      </c>
      <c r="G130" s="623"/>
    </row>
    <row r="131" spans="2:7" ht="15.75" hidden="1" thickBot="1" x14ac:dyDescent="0.3">
      <c r="B131" s="811">
        <v>32010602</v>
      </c>
      <c r="C131" s="378" t="s">
        <v>1524</v>
      </c>
      <c r="D131" s="752" t="str">
        <f t="shared" si="19"/>
        <v>32010602 - TABLES</v>
      </c>
      <c r="E131" s="622"/>
      <c r="F131" s="623">
        <v>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0</v>
      </c>
      <c r="F171" s="646">
        <f t="shared" si="27"/>
        <v>4527000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pageSetUpPr fitToPage="1"/>
  </sheetPr>
  <dimension ref="B1:G172"/>
  <sheetViews>
    <sheetView view="pageBreakPreview" zoomScaleSheetLayoutView="100"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977</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
        <v>1572</v>
      </c>
      <c r="E9" s="551"/>
      <c r="F9" s="552">
        <v>0</v>
      </c>
      <c r="G9" s="552"/>
    </row>
    <row r="10" spans="2:7" hidden="1" x14ac:dyDescent="0.25">
      <c r="B10" s="811">
        <v>31050102</v>
      </c>
      <c r="C10" s="378" t="s">
        <v>1417</v>
      </c>
      <c r="D10" s="740" t="s">
        <v>1573</v>
      </c>
      <c r="E10" s="551"/>
      <c r="F10" s="552">
        <v>0</v>
      </c>
      <c r="G10" s="552"/>
    </row>
    <row r="11" spans="2:7" hidden="1" x14ac:dyDescent="0.25">
      <c r="B11" s="811">
        <v>31050103</v>
      </c>
      <c r="C11" s="378" t="s">
        <v>1418</v>
      </c>
      <c r="D11" s="740" t="s">
        <v>1574</v>
      </c>
      <c r="E11" s="551"/>
      <c r="F11" s="552">
        <v>0</v>
      </c>
      <c r="G11" s="552"/>
    </row>
    <row r="12" spans="2:7" hidden="1" x14ac:dyDescent="0.25">
      <c r="B12" s="811">
        <v>31050104</v>
      </c>
      <c r="C12" s="378" t="s">
        <v>1419</v>
      </c>
      <c r="D12" s="740" t="s">
        <v>1575</v>
      </c>
      <c r="E12" s="551"/>
      <c r="F12" s="552">
        <v>0</v>
      </c>
      <c r="G12" s="552"/>
    </row>
    <row r="13" spans="2:7" hidden="1" x14ac:dyDescent="0.25">
      <c r="B13" s="811">
        <v>31050105</v>
      </c>
      <c r="C13" s="378" t="s">
        <v>1420</v>
      </c>
      <c r="D13" s="740" t="s">
        <v>1576</v>
      </c>
      <c r="E13" s="551"/>
      <c r="F13" s="552">
        <v>0</v>
      </c>
      <c r="G13" s="552"/>
    </row>
    <row r="14" spans="2:7" hidden="1" x14ac:dyDescent="0.25">
      <c r="B14" s="811">
        <v>31050106</v>
      </c>
      <c r="C14" s="378" t="s">
        <v>1421</v>
      </c>
      <c r="D14" s="740" t="s">
        <v>1577</v>
      </c>
      <c r="E14" s="551"/>
      <c r="F14" s="552">
        <v>0</v>
      </c>
      <c r="G14" s="552"/>
    </row>
    <row r="15" spans="2:7" hidden="1" x14ac:dyDescent="0.25">
      <c r="B15" s="811">
        <v>31050107</v>
      </c>
      <c r="C15" s="378" t="s">
        <v>1422</v>
      </c>
      <c r="D15" s="740" t="s">
        <v>1578</v>
      </c>
      <c r="E15" s="551"/>
      <c r="F15" s="552">
        <v>0</v>
      </c>
      <c r="G15" s="552"/>
    </row>
    <row r="16" spans="2:7" hidden="1" x14ac:dyDescent="0.25">
      <c r="B16" s="811">
        <v>31050108</v>
      </c>
      <c r="C16" s="378" t="s">
        <v>1423</v>
      </c>
      <c r="D16" s="740" t="s">
        <v>1579</v>
      </c>
      <c r="E16" s="551"/>
      <c r="F16" s="552">
        <v>0</v>
      </c>
      <c r="G16" s="552"/>
    </row>
    <row r="17" spans="2:7" hidden="1" x14ac:dyDescent="0.25">
      <c r="B17" s="811">
        <v>31050109</v>
      </c>
      <c r="C17" s="378" t="s">
        <v>1424</v>
      </c>
      <c r="D17" s="740" t="s">
        <v>1580</v>
      </c>
      <c r="E17" s="551"/>
      <c r="F17" s="552">
        <v>0</v>
      </c>
      <c r="G17" s="552"/>
    </row>
    <row r="18" spans="2:7" hidden="1" x14ac:dyDescent="0.25">
      <c r="B18" s="811">
        <v>31050110</v>
      </c>
      <c r="C18" s="378" t="s">
        <v>1425</v>
      </c>
      <c r="D18" s="740" t="s">
        <v>1581</v>
      </c>
      <c r="E18" s="551"/>
      <c r="F18" s="552">
        <v>0</v>
      </c>
      <c r="G18" s="552"/>
    </row>
    <row r="19" spans="2:7" hidden="1" x14ac:dyDescent="0.25">
      <c r="B19" s="811">
        <v>31050111</v>
      </c>
      <c r="C19" s="378" t="s">
        <v>1426</v>
      </c>
      <c r="D19" s="740" t="s">
        <v>1582</v>
      </c>
      <c r="E19" s="551"/>
      <c r="F19" s="552">
        <v>0</v>
      </c>
      <c r="G19" s="552"/>
    </row>
    <row r="20" spans="2:7" hidden="1" x14ac:dyDescent="0.25">
      <c r="B20" s="811">
        <v>31050112</v>
      </c>
      <c r="C20" s="378" t="s">
        <v>1427</v>
      </c>
      <c r="D20" s="740" t="s">
        <v>1583</v>
      </c>
      <c r="E20" s="551"/>
      <c r="F20" s="552">
        <v>0</v>
      </c>
      <c r="G20" s="552"/>
    </row>
    <row r="21" spans="2:7" hidden="1" x14ac:dyDescent="0.25">
      <c r="B21" s="811">
        <v>31050113</v>
      </c>
      <c r="C21" s="378" t="s">
        <v>1428</v>
      </c>
      <c r="D21" s="740" t="s">
        <v>1584</v>
      </c>
      <c r="E21" s="551"/>
      <c r="F21" s="552">
        <v>0</v>
      </c>
      <c r="G21" s="552"/>
    </row>
    <row r="22" spans="2:7" hidden="1" x14ac:dyDescent="0.25">
      <c r="B22" s="811">
        <v>31050114</v>
      </c>
      <c r="C22" s="378" t="s">
        <v>1429</v>
      </c>
      <c r="D22" s="740" t="s">
        <v>1585</v>
      </c>
      <c r="E22" s="551"/>
      <c r="F22" s="552">
        <v>0</v>
      </c>
      <c r="G22" s="552"/>
    </row>
    <row r="23" spans="2:7" hidden="1" x14ac:dyDescent="0.25">
      <c r="B23" s="811">
        <v>31050115</v>
      </c>
      <c r="C23" s="378" t="s">
        <v>1430</v>
      </c>
      <c r="D23" s="740" t="s">
        <v>1586</v>
      </c>
      <c r="E23" s="551"/>
      <c r="F23" s="552">
        <v>0</v>
      </c>
      <c r="G23" s="552"/>
    </row>
    <row r="24" spans="2:7" hidden="1" x14ac:dyDescent="0.25">
      <c r="B24" s="811">
        <v>31050116</v>
      </c>
      <c r="C24" s="378" t="s">
        <v>1431</v>
      </c>
      <c r="D24" s="740" t="s">
        <v>1587</v>
      </c>
      <c r="E24" s="551"/>
      <c r="F24" s="552">
        <v>0</v>
      </c>
      <c r="G24" s="552"/>
    </row>
    <row r="25" spans="2:7" hidden="1" x14ac:dyDescent="0.25">
      <c r="B25" s="811">
        <v>31050117</v>
      </c>
      <c r="C25" s="378" t="s">
        <v>1432</v>
      </c>
      <c r="D25" s="740" t="s">
        <v>1588</v>
      </c>
      <c r="E25" s="551"/>
      <c r="F25" s="552">
        <v>0</v>
      </c>
      <c r="G25" s="552"/>
    </row>
    <row r="26" spans="2:7" hidden="1" x14ac:dyDescent="0.25">
      <c r="B26" s="811">
        <v>31050118</v>
      </c>
      <c r="C26" s="378" t="s">
        <v>1433</v>
      </c>
      <c r="D26" s="740" t="s">
        <v>1589</v>
      </c>
      <c r="E26" s="551"/>
      <c r="F26" s="552">
        <v>0</v>
      </c>
      <c r="G26" s="552"/>
    </row>
    <row r="27" spans="2:7" hidden="1" x14ac:dyDescent="0.25">
      <c r="B27" s="811">
        <v>31050119</v>
      </c>
      <c r="C27" s="378" t="s">
        <v>1434</v>
      </c>
      <c r="D27" s="740" t="s">
        <v>1590</v>
      </c>
      <c r="E27" s="551"/>
      <c r="F27" s="552">
        <v>0</v>
      </c>
      <c r="G27" s="552"/>
    </row>
    <row r="28" spans="2:7" hidden="1" x14ac:dyDescent="0.25">
      <c r="B28" s="811">
        <v>31050120</v>
      </c>
      <c r="C28" s="378" t="s">
        <v>1435</v>
      </c>
      <c r="D28" s="740" t="s">
        <v>1591</v>
      </c>
      <c r="E28" s="551"/>
      <c r="F28" s="552">
        <v>0</v>
      </c>
      <c r="G28" s="552"/>
    </row>
    <row r="29" spans="2:7" hidden="1" x14ac:dyDescent="0.25">
      <c r="B29" s="811">
        <v>31050121</v>
      </c>
      <c r="C29" s="378" t="s">
        <v>1436</v>
      </c>
      <c r="D29" s="740" t="s">
        <v>1592</v>
      </c>
      <c r="E29" s="551"/>
      <c r="F29" s="552">
        <v>0</v>
      </c>
      <c r="G29" s="552"/>
    </row>
    <row r="30" spans="2:7" hidden="1" x14ac:dyDescent="0.25">
      <c r="B30" s="811">
        <v>31050122</v>
      </c>
      <c r="C30" s="378" t="s">
        <v>1437</v>
      </c>
      <c r="D30" s="740" t="s">
        <v>1593</v>
      </c>
      <c r="E30" s="551"/>
      <c r="F30" s="552">
        <v>0</v>
      </c>
      <c r="G30" s="552"/>
    </row>
    <row r="31" spans="2:7" hidden="1" x14ac:dyDescent="0.25">
      <c r="B31" s="811">
        <v>31050123</v>
      </c>
      <c r="C31" s="378" t="s">
        <v>1438</v>
      </c>
      <c r="D31" s="740" t="s">
        <v>1594</v>
      </c>
      <c r="E31" s="551"/>
      <c r="F31" s="552">
        <v>0</v>
      </c>
      <c r="G31" s="552"/>
    </row>
    <row r="32" spans="2:7" hidden="1" x14ac:dyDescent="0.25">
      <c r="B32" s="811">
        <v>31050124</v>
      </c>
      <c r="C32" s="378" t="s">
        <v>1439</v>
      </c>
      <c r="D32" s="740" t="s">
        <v>1595</v>
      </c>
      <c r="E32" s="551"/>
      <c r="F32" s="552">
        <v>0</v>
      </c>
      <c r="G32" s="552"/>
    </row>
    <row r="33" spans="2:7" hidden="1" x14ac:dyDescent="0.25">
      <c r="B33" s="811">
        <v>31050125</v>
      </c>
      <c r="C33" s="378" t="s">
        <v>1440</v>
      </c>
      <c r="D33" s="740" t="s">
        <v>1596</v>
      </c>
      <c r="E33" s="551"/>
      <c r="F33" s="552">
        <v>0</v>
      </c>
      <c r="G33" s="552"/>
    </row>
    <row r="34" spans="2:7" hidden="1" x14ac:dyDescent="0.25">
      <c r="B34" s="811">
        <v>31050126</v>
      </c>
      <c r="C34" s="378" t="s">
        <v>1441</v>
      </c>
      <c r="D34" s="740" t="s">
        <v>1597</v>
      </c>
      <c r="E34" s="551"/>
      <c r="F34" s="552">
        <v>0</v>
      </c>
      <c r="G34" s="552"/>
    </row>
    <row r="35" spans="2:7" hidden="1" x14ac:dyDescent="0.25">
      <c r="B35" s="811">
        <v>31050127</v>
      </c>
      <c r="C35" s="378" t="s">
        <v>1442</v>
      </c>
      <c r="D35" s="740" t="s">
        <v>1598</v>
      </c>
      <c r="E35" s="551"/>
      <c r="F35" s="552">
        <v>0</v>
      </c>
      <c r="G35" s="552"/>
    </row>
    <row r="36" spans="2:7" hidden="1" x14ac:dyDescent="0.25">
      <c r="B36" s="811">
        <v>31050128</v>
      </c>
      <c r="C36" s="378" t="s">
        <v>1443</v>
      </c>
      <c r="D36" s="740" t="s">
        <v>1599</v>
      </c>
      <c r="E36" s="551"/>
      <c r="F36" s="552">
        <v>0</v>
      </c>
      <c r="G36" s="552"/>
    </row>
    <row r="37" spans="2:7" hidden="1" x14ac:dyDescent="0.25">
      <c r="B37" s="811">
        <v>31050129</v>
      </c>
      <c r="C37" s="378" t="s">
        <v>1444</v>
      </c>
      <c r="D37" s="740" t="s">
        <v>1600</v>
      </c>
      <c r="E37" s="551"/>
      <c r="F37" s="552">
        <v>0</v>
      </c>
      <c r="G37" s="552"/>
    </row>
    <row r="38" spans="2:7" hidden="1" x14ac:dyDescent="0.25">
      <c r="B38" s="811">
        <v>31050130</v>
      </c>
      <c r="C38" s="378" t="s">
        <v>1445</v>
      </c>
      <c r="D38" s="740" t="s">
        <v>1601</v>
      </c>
      <c r="E38" s="551"/>
      <c r="F38" s="552">
        <v>0</v>
      </c>
      <c r="G38" s="552"/>
    </row>
    <row r="39" spans="2:7" hidden="1" x14ac:dyDescent="0.25">
      <c r="B39" s="811">
        <v>31050131</v>
      </c>
      <c r="C39" s="378" t="s">
        <v>1446</v>
      </c>
      <c r="D39" s="740" t="s">
        <v>1602</v>
      </c>
      <c r="E39" s="551"/>
      <c r="F39" s="552">
        <v>0</v>
      </c>
      <c r="G39" s="552"/>
    </row>
    <row r="40" spans="2:7" hidden="1" x14ac:dyDescent="0.25">
      <c r="B40" s="811">
        <v>31050132</v>
      </c>
      <c r="C40" s="378" t="s">
        <v>1447</v>
      </c>
      <c r="D40" s="740" t="s">
        <v>1603</v>
      </c>
      <c r="E40" s="551"/>
      <c r="F40" s="552">
        <v>0</v>
      </c>
      <c r="G40" s="552"/>
    </row>
    <row r="41" spans="2:7" hidden="1" x14ac:dyDescent="0.25">
      <c r="B41" s="811">
        <v>31050133</v>
      </c>
      <c r="C41" s="378" t="s">
        <v>1448</v>
      </c>
      <c r="D41" s="740" t="s">
        <v>1604</v>
      </c>
      <c r="E41" s="551"/>
      <c r="F41" s="552">
        <v>0</v>
      </c>
      <c r="G41" s="552"/>
    </row>
    <row r="42" spans="2:7" hidden="1" x14ac:dyDescent="0.25">
      <c r="B42" s="811">
        <v>31050134</v>
      </c>
      <c r="C42" s="378" t="s">
        <v>1449</v>
      </c>
      <c r="D42" s="740" t="s">
        <v>1605</v>
      </c>
      <c r="E42" s="551"/>
      <c r="F42" s="552">
        <v>0</v>
      </c>
      <c r="G42" s="552"/>
    </row>
    <row r="43" spans="2:7" hidden="1" x14ac:dyDescent="0.25">
      <c r="B43" s="813">
        <v>31050135</v>
      </c>
      <c r="C43" s="383" t="s">
        <v>1450</v>
      </c>
      <c r="D43" s="822" t="s">
        <v>1606</v>
      </c>
      <c r="E43" s="555"/>
      <c r="F43" s="556">
        <v>0</v>
      </c>
      <c r="G43" s="556"/>
    </row>
    <row r="44" spans="2:7" ht="15.75" hidden="1" thickBot="1" x14ac:dyDescent="0.3">
      <c r="B44" s="815"/>
      <c r="C44" s="385" t="s">
        <v>1451</v>
      </c>
      <c r="D44" s="741">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
        <v>1607</v>
      </c>
      <c r="E46" s="551"/>
      <c r="F46" s="552">
        <v>0</v>
      </c>
      <c r="G46" s="552"/>
    </row>
    <row r="47" spans="2:7" ht="15.75" hidden="1" thickBot="1" x14ac:dyDescent="0.3">
      <c r="B47" s="815"/>
      <c r="C47" s="385" t="s">
        <v>1452</v>
      </c>
      <c r="D47" s="741">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
        <v>1608</v>
      </c>
      <c r="E49" s="551"/>
      <c r="F49" s="552">
        <v>0</v>
      </c>
      <c r="G49" s="552"/>
    </row>
    <row r="50" spans="2:7" ht="15.75" hidden="1" thickBot="1" x14ac:dyDescent="0.3">
      <c r="B50" s="815"/>
      <c r="C50" s="385" t="s">
        <v>1453</v>
      </c>
      <c r="D50" s="741">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
        <v>1609</v>
      </c>
      <c r="E52" s="551"/>
      <c r="F52" s="552">
        <v>0</v>
      </c>
      <c r="G52" s="552"/>
    </row>
    <row r="53" spans="2:7" ht="15.75" hidden="1" thickBot="1" x14ac:dyDescent="0.3">
      <c r="B53" s="815"/>
      <c r="C53" s="385" t="s">
        <v>1454</v>
      </c>
      <c r="D53" s="741">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
        <v>1610</v>
      </c>
      <c r="E55" s="551"/>
      <c r="F55" s="552">
        <v>0</v>
      </c>
      <c r="G55" s="552"/>
    </row>
    <row r="56" spans="2:7" hidden="1" x14ac:dyDescent="0.25">
      <c r="B56" s="811">
        <v>31090102</v>
      </c>
      <c r="C56" s="378" t="s">
        <v>1458</v>
      </c>
      <c r="D56" s="740" t="s">
        <v>1611</v>
      </c>
      <c r="E56" s="551"/>
      <c r="F56" s="552">
        <v>0</v>
      </c>
      <c r="G56" s="552"/>
    </row>
    <row r="57" spans="2:7" hidden="1" x14ac:dyDescent="0.25">
      <c r="B57" s="811">
        <v>31090103</v>
      </c>
      <c r="C57" s="378" t="s">
        <v>1459</v>
      </c>
      <c r="D57" s="740" t="s">
        <v>1612</v>
      </c>
      <c r="E57" s="551"/>
      <c r="F57" s="552">
        <v>0</v>
      </c>
      <c r="G57" s="552"/>
    </row>
    <row r="58" spans="2:7" hidden="1" x14ac:dyDescent="0.25">
      <c r="B58" s="811">
        <v>31090104</v>
      </c>
      <c r="C58" s="378" t="s">
        <v>1460</v>
      </c>
      <c r="D58" s="740" t="s">
        <v>1613</v>
      </c>
      <c r="E58" s="551"/>
      <c r="F58" s="552">
        <v>0</v>
      </c>
      <c r="G58" s="552"/>
    </row>
    <row r="59" spans="2:7" hidden="1" x14ac:dyDescent="0.25">
      <c r="B59" s="811">
        <v>31090105</v>
      </c>
      <c r="C59" s="378" t="s">
        <v>1461</v>
      </c>
      <c r="D59" s="740" t="s">
        <v>1614</v>
      </c>
      <c r="E59" s="551"/>
      <c r="F59" s="552">
        <v>0</v>
      </c>
      <c r="G59" s="552"/>
    </row>
    <row r="60" spans="2:7" hidden="1" x14ac:dyDescent="0.25">
      <c r="B60" s="811">
        <v>31090106</v>
      </c>
      <c r="C60" s="378" t="s">
        <v>1462</v>
      </c>
      <c r="D60" s="740" t="s">
        <v>1615</v>
      </c>
      <c r="E60" s="551"/>
      <c r="F60" s="552">
        <v>0</v>
      </c>
      <c r="G60" s="552"/>
    </row>
    <row r="61" spans="2:7" hidden="1" x14ac:dyDescent="0.25">
      <c r="B61" s="811">
        <v>31090107</v>
      </c>
      <c r="C61" s="378" t="s">
        <v>1463</v>
      </c>
      <c r="D61" s="740" t="s">
        <v>1616</v>
      </c>
      <c r="E61" s="551"/>
      <c r="F61" s="552">
        <v>0</v>
      </c>
      <c r="G61" s="552"/>
    </row>
    <row r="62" spans="2:7" ht="15.75" hidden="1" thickBot="1" x14ac:dyDescent="0.3">
      <c r="B62" s="815"/>
      <c r="C62" s="385" t="s">
        <v>1464</v>
      </c>
      <c r="D62" s="741">
        <v>0</v>
      </c>
      <c r="E62" s="559">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
        <v>1617</v>
      </c>
      <c r="E64" s="551"/>
      <c r="F64" s="552">
        <v>0</v>
      </c>
      <c r="G64" s="552"/>
    </row>
    <row r="65" spans="2:7" hidden="1" x14ac:dyDescent="0.25">
      <c r="B65" s="811">
        <v>31090202</v>
      </c>
      <c r="C65" s="378" t="s">
        <v>1466</v>
      </c>
      <c r="D65" s="740" t="s">
        <v>1618</v>
      </c>
      <c r="E65" s="551"/>
      <c r="F65" s="552">
        <v>0</v>
      </c>
      <c r="G65" s="552"/>
    </row>
    <row r="66" spans="2:7" ht="15.75" hidden="1" thickBot="1" x14ac:dyDescent="0.3">
      <c r="B66" s="815"/>
      <c r="C66" s="385" t="s">
        <v>1467</v>
      </c>
      <c r="D66" s="741">
        <v>0</v>
      </c>
      <c r="E66" s="559">
        <f>SUM(E64:E65)</f>
        <v>0</v>
      </c>
      <c r="F66" s="560">
        <v>0</v>
      </c>
      <c r="G66" s="560"/>
    </row>
    <row r="67" spans="2:7" hidden="1" x14ac:dyDescent="0.25">
      <c r="B67" s="818">
        <v>31100100</v>
      </c>
      <c r="C67" s="374" t="s">
        <v>106</v>
      </c>
      <c r="D67" s="742"/>
      <c r="E67" s="548"/>
      <c r="F67" s="549"/>
      <c r="G67" s="549"/>
    </row>
    <row r="68" spans="2:7" hidden="1" x14ac:dyDescent="0.25">
      <c r="B68" s="811">
        <v>31100101</v>
      </c>
      <c r="C68" s="378" t="s">
        <v>1468</v>
      </c>
      <c r="D68" s="740" t="s">
        <v>1619</v>
      </c>
      <c r="E68" s="551"/>
      <c r="F68" s="552">
        <v>0</v>
      </c>
      <c r="G68" s="552"/>
    </row>
    <row r="69" spans="2:7" hidden="1" x14ac:dyDescent="0.25">
      <c r="B69" s="811">
        <v>31100102</v>
      </c>
      <c r="C69" s="378" t="s">
        <v>1469</v>
      </c>
      <c r="D69" s="740" t="s">
        <v>1620</v>
      </c>
      <c r="E69" s="551"/>
      <c r="F69" s="552">
        <v>0</v>
      </c>
      <c r="G69" s="552"/>
    </row>
    <row r="70" spans="2:7" hidden="1" x14ac:dyDescent="0.25">
      <c r="B70" s="811">
        <v>31100103</v>
      </c>
      <c r="C70" s="378" t="s">
        <v>1470</v>
      </c>
      <c r="D70" s="740" t="s">
        <v>1621</v>
      </c>
      <c r="E70" s="551"/>
      <c r="F70" s="552">
        <v>0</v>
      </c>
      <c r="G70" s="552"/>
    </row>
    <row r="71" spans="2:7" hidden="1" x14ac:dyDescent="0.25">
      <c r="B71" s="811">
        <v>31100104</v>
      </c>
      <c r="C71" s="378" t="s">
        <v>1471</v>
      </c>
      <c r="D71" s="740" t="s">
        <v>1622</v>
      </c>
      <c r="E71" s="551"/>
      <c r="F71" s="552">
        <v>0</v>
      </c>
      <c r="G71" s="552"/>
    </row>
    <row r="72" spans="2:7" ht="15.75" hidden="1" thickBot="1" x14ac:dyDescent="0.3">
      <c r="B72" s="815"/>
      <c r="C72" s="385" t="s">
        <v>1472</v>
      </c>
      <c r="D72" s="741">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
        <v>1623</v>
      </c>
      <c r="E74" s="551"/>
      <c r="F74" s="552">
        <v>0</v>
      </c>
      <c r="G74" s="552"/>
    </row>
    <row r="75" spans="2:7" hidden="1" x14ac:dyDescent="0.25">
      <c r="B75" s="811">
        <v>31100202</v>
      </c>
      <c r="C75" s="378" t="s">
        <v>1474</v>
      </c>
      <c r="D75" s="740" t="s">
        <v>1624</v>
      </c>
      <c r="E75" s="551"/>
      <c r="F75" s="552">
        <v>0</v>
      </c>
      <c r="G75" s="552"/>
    </row>
    <row r="76" spans="2:7" hidden="1" x14ac:dyDescent="0.25">
      <c r="B76" s="811">
        <v>31100203</v>
      </c>
      <c r="C76" s="378" t="s">
        <v>1475</v>
      </c>
      <c r="D76" s="740" t="s">
        <v>1625</v>
      </c>
      <c r="E76" s="551"/>
      <c r="F76" s="552">
        <v>0</v>
      </c>
      <c r="G76" s="552"/>
    </row>
    <row r="77" spans="2:7" ht="15.75" hidden="1" thickBot="1" x14ac:dyDescent="0.3">
      <c r="B77" s="815"/>
      <c r="C77" s="385" t="s">
        <v>1476</v>
      </c>
      <c r="D77" s="741">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
        <v>1626</v>
      </c>
      <c r="E79" s="551"/>
      <c r="F79" s="552">
        <v>0</v>
      </c>
      <c r="G79" s="552"/>
    </row>
    <row r="80" spans="2:7" hidden="1" x14ac:dyDescent="0.25">
      <c r="B80" s="811">
        <v>32010102</v>
      </c>
      <c r="C80" s="378" t="s">
        <v>1478</v>
      </c>
      <c r="D80" s="740" t="s">
        <v>1627</v>
      </c>
      <c r="E80" s="551"/>
      <c r="F80" s="552">
        <v>0</v>
      </c>
      <c r="G80" s="552"/>
    </row>
    <row r="81" spans="2:7" hidden="1" x14ac:dyDescent="0.25">
      <c r="B81" s="811">
        <v>32010103</v>
      </c>
      <c r="C81" s="378" t="s">
        <v>1479</v>
      </c>
      <c r="D81" s="740" t="s">
        <v>1628</v>
      </c>
      <c r="E81" s="551"/>
      <c r="F81" s="552">
        <v>0</v>
      </c>
      <c r="G81" s="552"/>
    </row>
    <row r="82" spans="2:7" hidden="1" x14ac:dyDescent="0.25">
      <c r="B82" s="811">
        <v>32010104</v>
      </c>
      <c r="C82" s="378" t="s">
        <v>1480</v>
      </c>
      <c r="D82" s="740" t="s">
        <v>1629</v>
      </c>
      <c r="E82" s="551"/>
      <c r="F82" s="552">
        <v>0</v>
      </c>
      <c r="G82" s="552"/>
    </row>
    <row r="83" spans="2:7" ht="15.75" hidden="1" thickBot="1" x14ac:dyDescent="0.3">
      <c r="B83" s="815"/>
      <c r="C83" s="385" t="s">
        <v>1481</v>
      </c>
      <c r="D83" s="741">
        <v>0</v>
      </c>
      <c r="E83" s="559">
        <f>SUM(E79:E82)</f>
        <v>0</v>
      </c>
      <c r="F83" s="559">
        <f>SUM(F79:F82)</f>
        <v>0</v>
      </c>
      <c r="G83" s="559">
        <f>SUM(G79:G82)</f>
        <v>0</v>
      </c>
    </row>
    <row r="84" spans="2:7" x14ac:dyDescent="0.25">
      <c r="B84" s="818">
        <v>32010200</v>
      </c>
      <c r="C84" s="374" t="s">
        <v>112</v>
      </c>
      <c r="D84" s="742"/>
      <c r="E84" s="548"/>
      <c r="F84" s="549"/>
      <c r="G84" s="549"/>
    </row>
    <row r="85" spans="2:7" hidden="1" x14ac:dyDescent="0.25">
      <c r="B85" s="811">
        <v>32010201</v>
      </c>
      <c r="C85" s="378" t="s">
        <v>1482</v>
      </c>
      <c r="D85" s="740" t="s">
        <v>1630</v>
      </c>
      <c r="E85" s="551"/>
      <c r="F85" s="552">
        <v>0</v>
      </c>
      <c r="G85" s="552"/>
    </row>
    <row r="86" spans="2:7" hidden="1" x14ac:dyDescent="0.25">
      <c r="B86" s="811">
        <v>32010202</v>
      </c>
      <c r="C86" s="378" t="s">
        <v>1483</v>
      </c>
      <c r="D86" s="740" t="s">
        <v>1631</v>
      </c>
      <c r="E86" s="551"/>
      <c r="F86" s="552">
        <v>0</v>
      </c>
      <c r="G86" s="552"/>
    </row>
    <row r="87" spans="2:7" hidden="1" x14ac:dyDescent="0.25">
      <c r="B87" s="811">
        <v>32010203</v>
      </c>
      <c r="C87" s="378" t="s">
        <v>1484</v>
      </c>
      <c r="D87" s="740" t="s">
        <v>1632</v>
      </c>
      <c r="E87" s="551"/>
      <c r="F87" s="552">
        <v>0</v>
      </c>
      <c r="G87" s="552"/>
    </row>
    <row r="88" spans="2:7" hidden="1" x14ac:dyDescent="0.25">
      <c r="B88" s="811">
        <v>32010204</v>
      </c>
      <c r="C88" s="378" t="s">
        <v>1485</v>
      </c>
      <c r="D88" s="740" t="s">
        <v>1633</v>
      </c>
      <c r="E88" s="551"/>
      <c r="F88" s="552">
        <v>0</v>
      </c>
      <c r="G88" s="552"/>
    </row>
    <row r="89" spans="2:7" hidden="1" x14ac:dyDescent="0.25">
      <c r="B89" s="811">
        <v>32010205</v>
      </c>
      <c r="C89" s="378" t="s">
        <v>1486</v>
      </c>
      <c r="D89" s="740" t="s">
        <v>1634</v>
      </c>
      <c r="E89" s="551"/>
      <c r="F89" s="552">
        <v>0</v>
      </c>
      <c r="G89" s="552"/>
    </row>
    <row r="90" spans="2:7" hidden="1" x14ac:dyDescent="0.25">
      <c r="B90" s="811">
        <v>32010206</v>
      </c>
      <c r="C90" s="378" t="s">
        <v>1487</v>
      </c>
      <c r="D90" s="740" t="s">
        <v>1635</v>
      </c>
      <c r="E90" s="551"/>
      <c r="F90" s="552">
        <v>0</v>
      </c>
      <c r="G90" s="552"/>
    </row>
    <row r="91" spans="2:7" hidden="1" x14ac:dyDescent="0.25">
      <c r="B91" s="811">
        <v>32010207</v>
      </c>
      <c r="C91" s="378" t="s">
        <v>1488</v>
      </c>
      <c r="D91" s="740" t="s">
        <v>1636</v>
      </c>
      <c r="E91" s="551"/>
      <c r="F91" s="552">
        <v>0</v>
      </c>
      <c r="G91" s="552"/>
    </row>
    <row r="92" spans="2:7" hidden="1" x14ac:dyDescent="0.25">
      <c r="B92" s="811">
        <v>32010208</v>
      </c>
      <c r="C92" s="378" t="s">
        <v>1489</v>
      </c>
      <c r="D92" s="740" t="s">
        <v>1637</v>
      </c>
      <c r="E92" s="551"/>
      <c r="F92" s="552">
        <v>0</v>
      </c>
      <c r="G92" s="552"/>
    </row>
    <row r="93" spans="2:7" hidden="1" x14ac:dyDescent="0.25">
      <c r="B93" s="811">
        <v>32010209</v>
      </c>
      <c r="C93" s="378" t="s">
        <v>1490</v>
      </c>
      <c r="D93" s="740" t="s">
        <v>1638</v>
      </c>
      <c r="E93" s="551"/>
      <c r="F93" s="552">
        <v>0</v>
      </c>
      <c r="G93" s="552"/>
    </row>
    <row r="94" spans="2:7" hidden="1" x14ac:dyDescent="0.25">
      <c r="B94" s="811">
        <v>32010210</v>
      </c>
      <c r="C94" s="378" t="s">
        <v>1491</v>
      </c>
      <c r="D94" s="740" t="s">
        <v>1639</v>
      </c>
      <c r="E94" s="551"/>
      <c r="F94" s="552">
        <v>0</v>
      </c>
      <c r="G94" s="552"/>
    </row>
    <row r="95" spans="2:7" ht="15.75" thickBot="1" x14ac:dyDescent="0.3">
      <c r="B95" s="811">
        <v>32010211</v>
      </c>
      <c r="C95" s="378" t="s">
        <v>1492</v>
      </c>
      <c r="D95" s="740" t="s">
        <v>1640</v>
      </c>
      <c r="E95" s="551">
        <v>1000000</v>
      </c>
      <c r="F95" s="552">
        <v>1037000</v>
      </c>
      <c r="G95" s="552"/>
    </row>
    <row r="96" spans="2:7" ht="15.75" hidden="1" thickBot="1" x14ac:dyDescent="0.3">
      <c r="B96" s="811">
        <v>32010212</v>
      </c>
      <c r="C96" s="378" t="s">
        <v>1493</v>
      </c>
      <c r="D96" s="740" t="s">
        <v>1641</v>
      </c>
      <c r="E96" s="551"/>
      <c r="F96" s="552">
        <v>0</v>
      </c>
      <c r="G96" s="552"/>
    </row>
    <row r="97" spans="2:7" ht="15.75" hidden="1" thickBot="1" x14ac:dyDescent="0.3">
      <c r="B97" s="811">
        <v>32010213</v>
      </c>
      <c r="C97" s="378" t="s">
        <v>1494</v>
      </c>
      <c r="D97" s="740" t="s">
        <v>1642</v>
      </c>
      <c r="E97" s="551"/>
      <c r="F97" s="552">
        <v>0</v>
      </c>
      <c r="G97" s="552"/>
    </row>
    <row r="98" spans="2:7" ht="15.75" hidden="1" thickBot="1" x14ac:dyDescent="0.3">
      <c r="B98" s="811">
        <v>32010214</v>
      </c>
      <c r="C98" s="378" t="s">
        <v>1495</v>
      </c>
      <c r="D98" s="740" t="s">
        <v>1643</v>
      </c>
      <c r="E98" s="551"/>
      <c r="F98" s="552">
        <v>0</v>
      </c>
      <c r="G98" s="552"/>
    </row>
    <row r="99" spans="2:7" ht="15.75" hidden="1" thickBot="1" x14ac:dyDescent="0.3">
      <c r="B99" s="811">
        <v>32010215</v>
      </c>
      <c r="C99" s="378" t="s">
        <v>1496</v>
      </c>
      <c r="D99" s="740" t="s">
        <v>1644</v>
      </c>
      <c r="E99" s="551"/>
      <c r="F99" s="552">
        <v>0</v>
      </c>
      <c r="G99" s="552"/>
    </row>
    <row r="100" spans="2:7" ht="15.75" thickBot="1" x14ac:dyDescent="0.3">
      <c r="B100" s="815"/>
      <c r="C100" s="385" t="s">
        <v>1497</v>
      </c>
      <c r="D100" s="741">
        <v>0</v>
      </c>
      <c r="E100" s="559">
        <f>SUM(E85:E99)</f>
        <v>1000000</v>
      </c>
      <c r="F100" s="559">
        <f>SUM(F85:F99)</f>
        <v>1037000</v>
      </c>
      <c r="G100" s="559"/>
    </row>
    <row r="101" spans="2:7" x14ac:dyDescent="0.25">
      <c r="B101" s="818">
        <v>32010300</v>
      </c>
      <c r="C101" s="374" t="s">
        <v>114</v>
      </c>
      <c r="D101" s="742"/>
      <c r="E101" s="548"/>
      <c r="F101" s="549"/>
      <c r="G101" s="549"/>
    </row>
    <row r="102" spans="2:7" x14ac:dyDescent="0.25">
      <c r="B102" s="811">
        <v>32010301</v>
      </c>
      <c r="C102" s="378" t="s">
        <v>1498</v>
      </c>
      <c r="D102" s="740" t="s">
        <v>1645</v>
      </c>
      <c r="E102" s="551"/>
      <c r="F102" s="552">
        <v>0</v>
      </c>
      <c r="G102" s="552"/>
    </row>
    <row r="103" spans="2:7" ht="15.75" thickBot="1" x14ac:dyDescent="0.3">
      <c r="B103" s="811">
        <v>32010302</v>
      </c>
      <c r="C103" s="378" t="s">
        <v>1499</v>
      </c>
      <c r="D103" s="740" t="s">
        <v>1646</v>
      </c>
      <c r="E103" s="551"/>
      <c r="F103" s="552">
        <v>12035290</v>
      </c>
      <c r="G103" s="552"/>
    </row>
    <row r="104" spans="2:7" ht="15.75" hidden="1" thickBot="1" x14ac:dyDescent="0.3">
      <c r="B104" s="811">
        <v>32010303</v>
      </c>
      <c r="C104" s="378" t="s">
        <v>1500</v>
      </c>
      <c r="D104" s="740" t="s">
        <v>1647</v>
      </c>
      <c r="E104" s="551"/>
      <c r="F104" s="552">
        <v>0</v>
      </c>
      <c r="G104" s="552"/>
    </row>
    <row r="105" spans="2:7" ht="15.75" hidden="1" thickBot="1" x14ac:dyDescent="0.3">
      <c r="B105" s="811">
        <v>32010304</v>
      </c>
      <c r="C105" s="378" t="s">
        <v>1501</v>
      </c>
      <c r="D105" s="740" t="s">
        <v>1648</v>
      </c>
      <c r="E105" s="551"/>
      <c r="F105" s="552">
        <v>0</v>
      </c>
      <c r="G105" s="552"/>
    </row>
    <row r="106" spans="2:7" ht="15.75" hidden="1" thickBot="1" x14ac:dyDescent="0.3">
      <c r="B106" s="811">
        <v>32010305</v>
      </c>
      <c r="C106" s="378" t="s">
        <v>1502</v>
      </c>
      <c r="D106" s="740" t="s">
        <v>1649</v>
      </c>
      <c r="E106" s="551"/>
      <c r="F106" s="552">
        <v>0</v>
      </c>
      <c r="G106" s="552"/>
    </row>
    <row r="107" spans="2:7" ht="15.75" thickBot="1" x14ac:dyDescent="0.3">
      <c r="B107" s="815"/>
      <c r="C107" s="385" t="s">
        <v>1503</v>
      </c>
      <c r="D107" s="741">
        <v>0</v>
      </c>
      <c r="E107" s="559">
        <f>SUM(E102:E106)</f>
        <v>0</v>
      </c>
      <c r="F107" s="559">
        <f>SUM(F102:F106)</f>
        <v>12035290</v>
      </c>
      <c r="G107" s="559"/>
    </row>
    <row r="108" spans="2:7" hidden="1" x14ac:dyDescent="0.25">
      <c r="B108" s="818">
        <v>32010400</v>
      </c>
      <c r="C108" s="374" t="s">
        <v>116</v>
      </c>
      <c r="D108" s="742"/>
      <c r="E108" s="548"/>
      <c r="F108" s="549"/>
      <c r="G108" s="549"/>
    </row>
    <row r="109" spans="2:7" hidden="1" x14ac:dyDescent="0.25">
      <c r="B109" s="811">
        <v>32010401</v>
      </c>
      <c r="C109" s="378" t="s">
        <v>1504</v>
      </c>
      <c r="D109" s="740" t="s">
        <v>1650</v>
      </c>
      <c r="E109" s="551"/>
      <c r="F109" s="552">
        <v>0</v>
      </c>
      <c r="G109" s="552"/>
    </row>
    <row r="110" spans="2:7" hidden="1" x14ac:dyDescent="0.25">
      <c r="B110" s="811">
        <v>32010402</v>
      </c>
      <c r="C110" s="378" t="s">
        <v>1505</v>
      </c>
      <c r="D110" s="740" t="s">
        <v>1651</v>
      </c>
      <c r="E110" s="551"/>
      <c r="F110" s="552">
        <v>0</v>
      </c>
      <c r="G110" s="552"/>
    </row>
    <row r="111" spans="2:7" hidden="1" x14ac:dyDescent="0.25">
      <c r="B111" s="811">
        <v>32010403</v>
      </c>
      <c r="C111" s="378" t="s">
        <v>1506</v>
      </c>
      <c r="D111" s="740" t="s">
        <v>1652</v>
      </c>
      <c r="E111" s="551"/>
      <c r="F111" s="552">
        <v>0</v>
      </c>
      <c r="G111" s="552"/>
    </row>
    <row r="112" spans="2:7" hidden="1" x14ac:dyDescent="0.25">
      <c r="B112" s="811">
        <v>32010404</v>
      </c>
      <c r="C112" s="378" t="s">
        <v>1507</v>
      </c>
      <c r="D112" s="740" t="s">
        <v>1653</v>
      </c>
      <c r="E112" s="551"/>
      <c r="F112" s="552">
        <v>0</v>
      </c>
      <c r="G112" s="552"/>
    </row>
    <row r="113" spans="2:7" hidden="1" x14ac:dyDescent="0.25">
      <c r="B113" s="811">
        <v>32010405</v>
      </c>
      <c r="C113" s="378" t="s">
        <v>1508</v>
      </c>
      <c r="D113" s="740" t="s">
        <v>1654</v>
      </c>
      <c r="E113" s="551"/>
      <c r="F113" s="552">
        <v>0</v>
      </c>
      <c r="G113" s="552"/>
    </row>
    <row r="114" spans="2:7" hidden="1" x14ac:dyDescent="0.25">
      <c r="B114" s="811">
        <v>32010406</v>
      </c>
      <c r="C114" s="378" t="s">
        <v>1509</v>
      </c>
      <c r="D114" s="740" t="s">
        <v>1655</v>
      </c>
      <c r="E114" s="551"/>
      <c r="F114" s="552">
        <v>0</v>
      </c>
      <c r="G114" s="552"/>
    </row>
    <row r="115" spans="2:7" hidden="1" x14ac:dyDescent="0.25">
      <c r="B115" s="811">
        <v>32010407</v>
      </c>
      <c r="C115" s="378" t="s">
        <v>1510</v>
      </c>
      <c r="D115" s="740" t="s">
        <v>1656</v>
      </c>
      <c r="E115" s="551"/>
      <c r="F115" s="552">
        <v>0</v>
      </c>
      <c r="G115" s="552"/>
    </row>
    <row r="116" spans="2:7" hidden="1" x14ac:dyDescent="0.25">
      <c r="B116" s="811">
        <v>32010408</v>
      </c>
      <c r="C116" s="378" t="s">
        <v>1511</v>
      </c>
      <c r="D116" s="740" t="s">
        <v>1657</v>
      </c>
      <c r="E116" s="551"/>
      <c r="F116" s="552">
        <v>0</v>
      </c>
      <c r="G116" s="552"/>
    </row>
    <row r="117" spans="2:7" ht="15.75" hidden="1" thickBot="1" x14ac:dyDescent="0.3">
      <c r="B117" s="815"/>
      <c r="C117" s="385" t="s">
        <v>1512</v>
      </c>
      <c r="D117" s="741">
        <v>0</v>
      </c>
      <c r="E117" s="559">
        <f>SUM(E109:E116)</f>
        <v>0</v>
      </c>
      <c r="F117" s="559">
        <f>SUM(F109:F116)</f>
        <v>0</v>
      </c>
      <c r="G117" s="559">
        <f>SUM(G109:G116)</f>
        <v>0</v>
      </c>
    </row>
    <row r="118" spans="2:7" hidden="1" x14ac:dyDescent="0.25">
      <c r="B118" s="818">
        <v>32010500</v>
      </c>
      <c r="C118" s="374" t="s">
        <v>118</v>
      </c>
      <c r="D118" s="742"/>
      <c r="E118" s="548"/>
      <c r="F118" s="549"/>
      <c r="G118" s="549"/>
    </row>
    <row r="119" spans="2:7" hidden="1" x14ac:dyDescent="0.25">
      <c r="B119" s="811">
        <v>32010501</v>
      </c>
      <c r="C119" s="378" t="s">
        <v>1513</v>
      </c>
      <c r="D119" s="740" t="s">
        <v>1658</v>
      </c>
      <c r="E119" s="551"/>
      <c r="F119" s="552">
        <v>0</v>
      </c>
      <c r="G119" s="552"/>
    </row>
    <row r="120" spans="2:7" hidden="1" x14ac:dyDescent="0.25">
      <c r="B120" s="811">
        <v>32010502</v>
      </c>
      <c r="C120" s="378" t="s">
        <v>1514</v>
      </c>
      <c r="D120" s="740" t="s">
        <v>1659</v>
      </c>
      <c r="E120" s="551"/>
      <c r="F120" s="552">
        <v>0</v>
      </c>
      <c r="G120" s="552"/>
    </row>
    <row r="121" spans="2:7" hidden="1" x14ac:dyDescent="0.25">
      <c r="B121" s="811">
        <v>32010503</v>
      </c>
      <c r="C121" s="378" t="s">
        <v>1515</v>
      </c>
      <c r="D121" s="740" t="s">
        <v>1660</v>
      </c>
      <c r="E121" s="551"/>
      <c r="F121" s="552">
        <v>0</v>
      </c>
      <c r="G121" s="552"/>
    </row>
    <row r="122" spans="2:7" hidden="1" x14ac:dyDescent="0.25">
      <c r="B122" s="811">
        <v>32010504</v>
      </c>
      <c r="C122" s="378" t="s">
        <v>1516</v>
      </c>
      <c r="D122" s="740" t="s">
        <v>1661</v>
      </c>
      <c r="E122" s="551"/>
      <c r="F122" s="552">
        <v>0</v>
      </c>
      <c r="G122" s="552"/>
    </row>
    <row r="123" spans="2:7" hidden="1" x14ac:dyDescent="0.25">
      <c r="B123" s="811">
        <v>32010505</v>
      </c>
      <c r="C123" s="378" t="s">
        <v>1517</v>
      </c>
      <c r="D123" s="740" t="s">
        <v>1662</v>
      </c>
      <c r="E123" s="551"/>
      <c r="F123" s="552">
        <v>0</v>
      </c>
      <c r="G123" s="552"/>
    </row>
    <row r="124" spans="2:7" hidden="1" x14ac:dyDescent="0.25">
      <c r="B124" s="811">
        <v>32010506</v>
      </c>
      <c r="C124" s="378" t="s">
        <v>1518</v>
      </c>
      <c r="D124" s="740" t="s">
        <v>1663</v>
      </c>
      <c r="E124" s="551"/>
      <c r="F124" s="552">
        <v>0</v>
      </c>
      <c r="G124" s="552"/>
    </row>
    <row r="125" spans="2:7" hidden="1" x14ac:dyDescent="0.25">
      <c r="B125" s="811">
        <v>32010507</v>
      </c>
      <c r="C125" s="378" t="s">
        <v>1519</v>
      </c>
      <c r="D125" s="740" t="s">
        <v>1664</v>
      </c>
      <c r="E125" s="551"/>
      <c r="F125" s="552">
        <v>0</v>
      </c>
      <c r="G125" s="552"/>
    </row>
    <row r="126" spans="2:7" hidden="1" x14ac:dyDescent="0.25">
      <c r="B126" s="811">
        <v>32010508</v>
      </c>
      <c r="C126" s="378" t="s">
        <v>1520</v>
      </c>
      <c r="D126" s="740" t="s">
        <v>1665</v>
      </c>
      <c r="E126" s="551"/>
      <c r="F126" s="552">
        <v>0</v>
      </c>
      <c r="G126" s="552"/>
    </row>
    <row r="127" spans="2:7" hidden="1" x14ac:dyDescent="0.25">
      <c r="B127" s="811">
        <v>32010509</v>
      </c>
      <c r="C127" s="378" t="s">
        <v>1521</v>
      </c>
      <c r="D127" s="740" t="s">
        <v>1666</v>
      </c>
      <c r="E127" s="551"/>
      <c r="F127" s="552">
        <v>0</v>
      </c>
      <c r="G127" s="552"/>
    </row>
    <row r="128" spans="2:7" ht="15.75" hidden="1" thickBot="1" x14ac:dyDescent="0.3">
      <c r="B128" s="815"/>
      <c r="C128" s="385" t="s">
        <v>1522</v>
      </c>
      <c r="D128" s="741">
        <v>0</v>
      </c>
      <c r="E128" s="559">
        <f>SUM(E119:E127)</f>
        <v>0</v>
      </c>
      <c r="F128" s="559">
        <f>SUM(F119:F127)</f>
        <v>0</v>
      </c>
      <c r="G128" s="559">
        <f>SUM(G119:G127)</f>
        <v>0</v>
      </c>
    </row>
    <row r="129" spans="2:7" hidden="1" x14ac:dyDescent="0.25">
      <c r="B129" s="818">
        <v>32010600</v>
      </c>
      <c r="C129" s="374" t="s">
        <v>120</v>
      </c>
      <c r="D129" s="742"/>
      <c r="E129" s="548"/>
      <c r="F129" s="549"/>
      <c r="G129" s="549"/>
    </row>
    <row r="130" spans="2:7" hidden="1" x14ac:dyDescent="0.25">
      <c r="B130" s="811">
        <v>32010601</v>
      </c>
      <c r="C130" s="378" t="s">
        <v>1523</v>
      </c>
      <c r="D130" s="740" t="s">
        <v>1667</v>
      </c>
      <c r="E130" s="551"/>
      <c r="F130" s="552">
        <v>0</v>
      </c>
      <c r="G130" s="552"/>
    </row>
    <row r="131" spans="2:7" hidden="1" x14ac:dyDescent="0.25">
      <c r="B131" s="811">
        <v>32010602</v>
      </c>
      <c r="C131" s="378" t="s">
        <v>1524</v>
      </c>
      <c r="D131" s="740" t="s">
        <v>1668</v>
      </c>
      <c r="E131" s="551"/>
      <c r="F131" s="552">
        <v>0</v>
      </c>
      <c r="G131" s="552"/>
    </row>
    <row r="132" spans="2:7" hidden="1" x14ac:dyDescent="0.25">
      <c r="B132" s="811">
        <v>32010603</v>
      </c>
      <c r="C132" s="378" t="s">
        <v>1525</v>
      </c>
      <c r="D132" s="740" t="s">
        <v>1669</v>
      </c>
      <c r="E132" s="551"/>
      <c r="F132" s="552">
        <v>0</v>
      </c>
      <c r="G132" s="552"/>
    </row>
    <row r="133" spans="2:7" hidden="1" x14ac:dyDescent="0.25">
      <c r="B133" s="811">
        <v>32010604</v>
      </c>
      <c r="C133" s="378" t="s">
        <v>1526</v>
      </c>
      <c r="D133" s="740" t="s">
        <v>1670</v>
      </c>
      <c r="E133" s="551"/>
      <c r="F133" s="552">
        <v>0</v>
      </c>
      <c r="G133" s="552"/>
    </row>
    <row r="134" spans="2:7" hidden="1" x14ac:dyDescent="0.25">
      <c r="B134" s="811">
        <v>32010605</v>
      </c>
      <c r="C134" s="378" t="s">
        <v>1527</v>
      </c>
      <c r="D134" s="740" t="s">
        <v>1671</v>
      </c>
      <c r="E134" s="551"/>
      <c r="F134" s="552">
        <v>0</v>
      </c>
      <c r="G134" s="552"/>
    </row>
    <row r="135" spans="2:7" hidden="1" x14ac:dyDescent="0.25">
      <c r="B135" s="811">
        <v>32010606</v>
      </c>
      <c r="C135" s="378" t="s">
        <v>1528</v>
      </c>
      <c r="D135" s="740" t="s">
        <v>1672</v>
      </c>
      <c r="E135" s="551"/>
      <c r="F135" s="552">
        <v>0</v>
      </c>
      <c r="G135" s="552"/>
    </row>
    <row r="136" spans="2:7" hidden="1" x14ac:dyDescent="0.25">
      <c r="B136" s="811">
        <v>32010607</v>
      </c>
      <c r="C136" s="378" t="s">
        <v>1529</v>
      </c>
      <c r="D136" s="740" t="s">
        <v>1673</v>
      </c>
      <c r="E136" s="551"/>
      <c r="F136" s="552">
        <v>0</v>
      </c>
      <c r="G136" s="552"/>
    </row>
    <row r="137" spans="2:7" hidden="1" x14ac:dyDescent="0.25">
      <c r="B137" s="811">
        <v>32010608</v>
      </c>
      <c r="C137" s="378" t="s">
        <v>1530</v>
      </c>
      <c r="D137" s="740" t="s">
        <v>1674</v>
      </c>
      <c r="E137" s="551"/>
      <c r="F137" s="552">
        <v>0</v>
      </c>
      <c r="G137" s="552"/>
    </row>
    <row r="138" spans="2:7" hidden="1" x14ac:dyDescent="0.25">
      <c r="B138" s="811">
        <v>32010609</v>
      </c>
      <c r="C138" s="378" t="s">
        <v>1531</v>
      </c>
      <c r="D138" s="740" t="s">
        <v>1675</v>
      </c>
      <c r="E138" s="551"/>
      <c r="F138" s="552">
        <v>0</v>
      </c>
      <c r="G138" s="552"/>
    </row>
    <row r="139" spans="2:7" hidden="1" x14ac:dyDescent="0.25">
      <c r="B139" s="811">
        <v>32010610</v>
      </c>
      <c r="C139" s="378" t="s">
        <v>1532</v>
      </c>
      <c r="D139" s="740" t="s">
        <v>1676</v>
      </c>
      <c r="E139" s="551"/>
      <c r="F139" s="552">
        <v>0</v>
      </c>
      <c r="G139" s="552"/>
    </row>
    <row r="140" spans="2:7" ht="15.75" hidden="1" thickBot="1" x14ac:dyDescent="0.3">
      <c r="B140" s="815"/>
      <c r="C140" s="385" t="s">
        <v>1533</v>
      </c>
      <c r="D140" s="741">
        <v>0</v>
      </c>
      <c r="E140" s="559">
        <f>SUM(E130:E139)</f>
        <v>0</v>
      </c>
      <c r="F140" s="559">
        <f>SUM(F130:F139)</f>
        <v>0</v>
      </c>
      <c r="G140" s="559"/>
    </row>
    <row r="141" spans="2:7" hidden="1" x14ac:dyDescent="0.25">
      <c r="B141" s="818">
        <v>32010700</v>
      </c>
      <c r="C141" s="374" t="s">
        <v>122</v>
      </c>
      <c r="D141" s="742"/>
      <c r="E141" s="548"/>
      <c r="F141" s="549"/>
      <c r="G141" s="549"/>
    </row>
    <row r="142" spans="2:7" hidden="1" x14ac:dyDescent="0.25">
      <c r="B142" s="811">
        <v>32010701</v>
      </c>
      <c r="C142" s="378" t="s">
        <v>1534</v>
      </c>
      <c r="D142" s="740" t="s">
        <v>1677</v>
      </c>
      <c r="E142" s="551"/>
      <c r="F142" s="552">
        <v>0</v>
      </c>
      <c r="G142" s="552"/>
    </row>
    <row r="143" spans="2:7" ht="15.75" hidden="1" thickBot="1" x14ac:dyDescent="0.3">
      <c r="B143" s="815"/>
      <c r="C143" s="385" t="s">
        <v>1535</v>
      </c>
      <c r="D143" s="741">
        <v>0</v>
      </c>
      <c r="E143" s="559">
        <f>SUM(E142)</f>
        <v>0</v>
      </c>
      <c r="F143" s="559">
        <f>SUM(F142)</f>
        <v>0</v>
      </c>
      <c r="G143" s="559"/>
    </row>
    <row r="144" spans="2:7" hidden="1" x14ac:dyDescent="0.25">
      <c r="B144" s="818">
        <v>32010800</v>
      </c>
      <c r="C144" s="374" t="s">
        <v>124</v>
      </c>
      <c r="D144" s="742"/>
      <c r="E144" s="548"/>
      <c r="F144" s="549"/>
      <c r="G144" s="549"/>
    </row>
    <row r="145" spans="2:7" hidden="1" x14ac:dyDescent="0.25">
      <c r="B145" s="811">
        <v>32010801</v>
      </c>
      <c r="C145" s="378" t="s">
        <v>1536</v>
      </c>
      <c r="D145" s="740" t="s">
        <v>1678</v>
      </c>
      <c r="E145" s="551"/>
      <c r="F145" s="552">
        <v>0</v>
      </c>
      <c r="G145" s="552"/>
    </row>
    <row r="146" spans="2:7" ht="15.75" hidden="1" thickBot="1" x14ac:dyDescent="0.3">
      <c r="B146" s="815"/>
      <c r="C146" s="385" t="s">
        <v>1537</v>
      </c>
      <c r="D146" s="741">
        <v>0</v>
      </c>
      <c r="E146" s="559">
        <f>SUM(E145)</f>
        <v>0</v>
      </c>
      <c r="F146" s="559">
        <f>SUM(F145)</f>
        <v>0</v>
      </c>
      <c r="G146" s="559"/>
    </row>
    <row r="147" spans="2:7" hidden="1" x14ac:dyDescent="0.25">
      <c r="B147" s="818">
        <v>32010900</v>
      </c>
      <c r="C147" s="374" t="s">
        <v>126</v>
      </c>
      <c r="D147" s="742"/>
      <c r="E147" s="548"/>
      <c r="F147" s="549"/>
      <c r="G147" s="549"/>
    </row>
    <row r="148" spans="2:7" hidden="1" x14ac:dyDescent="0.25">
      <c r="B148" s="811">
        <v>32010901</v>
      </c>
      <c r="C148" s="378" t="s">
        <v>1538</v>
      </c>
      <c r="D148" s="740" t="s">
        <v>1679</v>
      </c>
      <c r="E148" s="551"/>
      <c r="F148" s="552">
        <v>0</v>
      </c>
      <c r="G148" s="552"/>
    </row>
    <row r="149" spans="2:7" hidden="1" x14ac:dyDescent="0.25">
      <c r="B149" s="811">
        <v>32010902</v>
      </c>
      <c r="C149" s="378" t="s">
        <v>1539</v>
      </c>
      <c r="D149" s="740" t="s">
        <v>1680</v>
      </c>
      <c r="E149" s="551"/>
      <c r="F149" s="552">
        <v>0</v>
      </c>
      <c r="G149" s="552"/>
    </row>
    <row r="150" spans="2:7" hidden="1" x14ac:dyDescent="0.25">
      <c r="B150" s="811">
        <v>32010903</v>
      </c>
      <c r="C150" s="378" t="s">
        <v>1540</v>
      </c>
      <c r="D150" s="740" t="s">
        <v>1681</v>
      </c>
      <c r="E150" s="551"/>
      <c r="F150" s="552">
        <v>0</v>
      </c>
      <c r="G150" s="552"/>
    </row>
    <row r="151" spans="2:7" hidden="1" x14ac:dyDescent="0.25">
      <c r="B151" s="811">
        <v>32010904</v>
      </c>
      <c r="C151" s="378" t="s">
        <v>1541</v>
      </c>
      <c r="D151" s="740" t="s">
        <v>1682</v>
      </c>
      <c r="E151" s="551"/>
      <c r="F151" s="552">
        <v>0</v>
      </c>
      <c r="G151" s="552"/>
    </row>
    <row r="152" spans="2:7" ht="15.75" hidden="1" thickBot="1" x14ac:dyDescent="0.3">
      <c r="B152" s="815"/>
      <c r="C152" s="385" t="s">
        <v>1542</v>
      </c>
      <c r="D152" s="741">
        <v>0</v>
      </c>
      <c r="E152" s="559">
        <f>SUM(E148:E151)</f>
        <v>0</v>
      </c>
      <c r="F152" s="559">
        <f>SUM(F148:F151)</f>
        <v>0</v>
      </c>
      <c r="G152" s="559"/>
    </row>
    <row r="153" spans="2:7" x14ac:dyDescent="0.25">
      <c r="B153" s="818">
        <v>32011000</v>
      </c>
      <c r="C153" s="374" t="s">
        <v>128</v>
      </c>
      <c r="D153" s="742"/>
      <c r="E153" s="548"/>
      <c r="F153" s="549"/>
      <c r="G153" s="549"/>
    </row>
    <row r="154" spans="2:7" ht="15.75" thickBot="1" x14ac:dyDescent="0.3">
      <c r="B154" s="811">
        <v>32011001</v>
      </c>
      <c r="C154" s="378" t="s">
        <v>128</v>
      </c>
      <c r="D154" s="740" t="s">
        <v>1683</v>
      </c>
      <c r="E154" s="551">
        <v>1000000000</v>
      </c>
      <c r="F154" s="552">
        <v>900000000</v>
      </c>
      <c r="G154" s="552"/>
    </row>
    <row r="155" spans="2:7" ht="15.75" thickBot="1" x14ac:dyDescent="0.3">
      <c r="B155" s="815"/>
      <c r="C155" s="385" t="s">
        <v>1543</v>
      </c>
      <c r="D155" s="741">
        <v>0</v>
      </c>
      <c r="E155" s="559">
        <f>SUM(E154)</f>
        <v>1000000000</v>
      </c>
      <c r="F155" s="559">
        <f>SUM(F154)</f>
        <v>900000000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
        <v>1684</v>
      </c>
      <c r="E157" s="551"/>
      <c r="F157" s="552">
        <v>0</v>
      </c>
      <c r="G157" s="552"/>
    </row>
    <row r="158" spans="2:7" ht="15.75" hidden="1" thickBot="1" x14ac:dyDescent="0.3">
      <c r="B158" s="811">
        <v>32020102</v>
      </c>
      <c r="C158" s="378" t="s">
        <v>1545</v>
      </c>
      <c r="D158" s="740" t="s">
        <v>1685</v>
      </c>
      <c r="E158" s="551"/>
      <c r="F158" s="552">
        <v>0</v>
      </c>
      <c r="G158" s="552"/>
    </row>
    <row r="159" spans="2:7" ht="15.75" hidden="1" thickBot="1" x14ac:dyDescent="0.3">
      <c r="B159" s="811">
        <v>32020103</v>
      </c>
      <c r="C159" s="378" t="s">
        <v>1479</v>
      </c>
      <c r="D159" s="740" t="s">
        <v>1686</v>
      </c>
      <c r="E159" s="551"/>
      <c r="F159" s="552">
        <v>0</v>
      </c>
      <c r="G159" s="552"/>
    </row>
    <row r="160" spans="2:7" ht="15.75" hidden="1" thickBot="1" x14ac:dyDescent="0.3">
      <c r="B160" s="811">
        <v>32020104</v>
      </c>
      <c r="C160" s="378" t="s">
        <v>1480</v>
      </c>
      <c r="D160" s="740" t="s">
        <v>1687</v>
      </c>
      <c r="E160" s="551"/>
      <c r="F160" s="552">
        <v>0</v>
      </c>
      <c r="G160" s="552"/>
    </row>
    <row r="161" spans="2:7" ht="15.75" hidden="1" thickBot="1" x14ac:dyDescent="0.3">
      <c r="B161" s="815"/>
      <c r="C161" s="385" t="s">
        <v>1546</v>
      </c>
      <c r="D161" s="741">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
        <v>1688</v>
      </c>
      <c r="E163" s="551"/>
      <c r="F163" s="552">
        <v>0</v>
      </c>
      <c r="G163" s="552"/>
    </row>
    <row r="164" spans="2:7" ht="15.75" hidden="1" thickBot="1" x14ac:dyDescent="0.3">
      <c r="B164" s="811">
        <v>32030102</v>
      </c>
      <c r="C164" s="378" t="s">
        <v>1548</v>
      </c>
      <c r="D164" s="740" t="s">
        <v>1689</v>
      </c>
      <c r="E164" s="551"/>
      <c r="F164" s="552">
        <v>0</v>
      </c>
      <c r="G164" s="552"/>
    </row>
    <row r="165" spans="2:7" ht="15.75" hidden="1" thickBot="1" x14ac:dyDescent="0.3">
      <c r="B165" s="811">
        <v>32030103</v>
      </c>
      <c r="C165" s="378" t="s">
        <v>1549</v>
      </c>
      <c r="D165" s="740" t="s">
        <v>1690</v>
      </c>
      <c r="E165" s="551"/>
      <c r="F165" s="552">
        <v>0</v>
      </c>
      <c r="G165" s="552"/>
    </row>
    <row r="166" spans="2:7" ht="15.75" hidden="1" thickBot="1" x14ac:dyDescent="0.3">
      <c r="B166" s="811">
        <v>32030104</v>
      </c>
      <c r="C166" s="378" t="s">
        <v>1550</v>
      </c>
      <c r="D166" s="740" t="s">
        <v>1691</v>
      </c>
      <c r="E166" s="551"/>
      <c r="F166" s="552">
        <v>0</v>
      </c>
      <c r="G166" s="552"/>
    </row>
    <row r="167" spans="2:7" ht="15.75" hidden="1" thickBot="1" x14ac:dyDescent="0.3">
      <c r="B167" s="811">
        <v>32030105</v>
      </c>
      <c r="C167" s="378" t="s">
        <v>1551</v>
      </c>
      <c r="D167" s="740" t="s">
        <v>1692</v>
      </c>
      <c r="E167" s="551"/>
      <c r="F167" s="552">
        <v>0</v>
      </c>
      <c r="G167" s="552"/>
    </row>
    <row r="168" spans="2:7" ht="15.75" hidden="1" thickBot="1" x14ac:dyDescent="0.3">
      <c r="B168" s="811">
        <v>32030109</v>
      </c>
      <c r="C168" s="378" t="s">
        <v>1552</v>
      </c>
      <c r="D168" s="740" t="s">
        <v>1693</v>
      </c>
      <c r="E168" s="551"/>
      <c r="F168" s="552">
        <v>0</v>
      </c>
      <c r="G168" s="552"/>
    </row>
    <row r="169" spans="2:7" ht="15.75" hidden="1" thickBot="1" x14ac:dyDescent="0.3">
      <c r="B169" s="813">
        <v>32030110</v>
      </c>
      <c r="C169" s="383" t="s">
        <v>1553</v>
      </c>
      <c r="D169" s="740" t="s">
        <v>1694</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v>1001000000</v>
      </c>
      <c r="F171" s="572">
        <v>913072290</v>
      </c>
      <c r="G171" s="572"/>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rstPageNumber="301" fitToHeight="0" orientation="portrait" useFirstPageNumber="1" r:id="rId1"/>
  <headerFooter>
    <oddFooter>&amp;C&amp;"Rockwell,Bold"&amp;14&amp;P</oddFooter>
  </headerFooter>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980</v>
      </c>
      <c r="C2" s="1002"/>
      <c r="D2" s="1002"/>
      <c r="E2" s="1002"/>
      <c r="F2" s="1002"/>
    </row>
    <row r="3" spans="2:7"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hidden="1"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idden="1" x14ac:dyDescent="0.25">
      <c r="B98" s="811">
        <v>32010214</v>
      </c>
      <c r="C98" s="378" t="s">
        <v>1495</v>
      </c>
      <c r="D98" s="752" t="str">
        <f t="shared" si="12"/>
        <v>32010214 - BOREHOLES &amp; OTHER WATER FACILITIES</v>
      </c>
      <c r="E98" s="622"/>
      <c r="F98" s="623">
        <v>0</v>
      </c>
      <c r="G98" s="623"/>
    </row>
    <row r="99" spans="2:7" ht="15.75" thickBot="1" x14ac:dyDescent="0.3">
      <c r="B99" s="811">
        <v>32010215</v>
      </c>
      <c r="C99" s="378" t="s">
        <v>1496</v>
      </c>
      <c r="D99" s="752" t="str">
        <f t="shared" si="12"/>
        <v>32010215 - WASTE DISPOSAL EQUIPMENT</v>
      </c>
      <c r="E99" s="622"/>
      <c r="F99" s="623">
        <v>1862000</v>
      </c>
      <c r="G99" s="623"/>
    </row>
    <row r="100" spans="2:7" ht="15.75" thickBot="1" x14ac:dyDescent="0.3">
      <c r="B100" s="815"/>
      <c r="C100" s="385" t="s">
        <v>1497</v>
      </c>
      <c r="D100" s="753">
        <f t="shared" ref="D100" si="13">SUM(D85:D99)</f>
        <v>0</v>
      </c>
      <c r="E100" s="630">
        <f>SUM(E85:E99)</f>
        <v>0</v>
      </c>
      <c r="F100" s="630">
        <f>SUM(F85:F99)</f>
        <v>1862000</v>
      </c>
      <c r="G100" s="630"/>
    </row>
    <row r="101" spans="2:7" hidden="1"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idden="1" x14ac:dyDescent="0.25">
      <c r="B103" s="811">
        <v>32010302</v>
      </c>
      <c r="C103" s="378" t="s">
        <v>1499</v>
      </c>
      <c r="D103" s="752" t="str">
        <f>B103&amp;" - "&amp;C103</f>
        <v>32010302 - INDUSTRIAL EQUIPMENT</v>
      </c>
      <c r="E103" s="622"/>
      <c r="F103" s="623">
        <v>0</v>
      </c>
      <c r="G103" s="623"/>
    </row>
    <row r="104" spans="2:7" hidden="1" x14ac:dyDescent="0.25">
      <c r="B104" s="811">
        <v>32010303</v>
      </c>
      <c r="C104" s="378" t="s">
        <v>1500</v>
      </c>
      <c r="D104" s="752" t="str">
        <f>B104&amp;" - "&amp;C104</f>
        <v>32010303 - NAVIGATIONAL EQUIPMENT</v>
      </c>
      <c r="E104" s="622"/>
      <c r="F104" s="623">
        <v>0</v>
      </c>
      <c r="G104" s="623"/>
    </row>
    <row r="105" spans="2:7" hidden="1" x14ac:dyDescent="0.25">
      <c r="B105" s="811">
        <v>32010304</v>
      </c>
      <c r="C105" s="378" t="s">
        <v>1501</v>
      </c>
      <c r="D105" s="752" t="str">
        <f>B105&amp;" - "&amp;C105</f>
        <v>32010304 - POWER PLANTS</v>
      </c>
      <c r="E105" s="622"/>
      <c r="F105" s="623">
        <v>0</v>
      </c>
      <c r="G105" s="623"/>
    </row>
    <row r="106" spans="2:7" hidden="1" x14ac:dyDescent="0.25">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ht="15.75" thickBot="1" x14ac:dyDescent="0.3">
      <c r="B113" s="811">
        <v>32010405</v>
      </c>
      <c r="C113" s="378" t="s">
        <v>1508</v>
      </c>
      <c r="D113" s="752" t="str">
        <f t="shared" si="15"/>
        <v>32010405 - MOTOR VEHICLES</v>
      </c>
      <c r="E113" s="622"/>
      <c r="F113" s="623">
        <v>1343000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0</v>
      </c>
      <c r="F117" s="630">
        <f>SUM(F109:F116)</f>
        <v>1343000</v>
      </c>
      <c r="G117" s="630">
        <f>SUM(G109:G116)</f>
        <v>0</v>
      </c>
    </row>
    <row r="118" spans="2:7" hidden="1" x14ac:dyDescent="0.25">
      <c r="B118" s="818">
        <v>32010500</v>
      </c>
      <c r="C118" s="374" t="s">
        <v>118</v>
      </c>
      <c r="D118" s="754"/>
      <c r="E118" s="618"/>
      <c r="F118" s="619"/>
      <c r="G118" s="619"/>
    </row>
    <row r="119" spans="2:7" hidden="1" x14ac:dyDescent="0.25">
      <c r="B119" s="811">
        <v>32010501</v>
      </c>
      <c r="C119" s="378" t="s">
        <v>1513</v>
      </c>
      <c r="D119" s="752" t="str">
        <f t="shared" ref="D119:D127" si="17">B119&amp;" - "&amp;C119</f>
        <v>32010501 - COMPUTERS/NETWORKING EQUIPMENT</v>
      </c>
      <c r="E119" s="622"/>
      <c r="F119" s="623">
        <v>0</v>
      </c>
      <c r="G119" s="623"/>
    </row>
    <row r="120" spans="2:7" hidden="1" x14ac:dyDescent="0.25">
      <c r="B120" s="811">
        <v>32010502</v>
      </c>
      <c r="C120" s="378" t="s">
        <v>1514</v>
      </c>
      <c r="D120" s="752" t="str">
        <f t="shared" si="17"/>
        <v>32010502 - PRINTERS</v>
      </c>
      <c r="E120" s="622"/>
      <c r="F120" s="623">
        <v>0</v>
      </c>
      <c r="G120" s="623"/>
    </row>
    <row r="121" spans="2:7" hidden="1" x14ac:dyDescent="0.25">
      <c r="B121" s="811">
        <v>32010503</v>
      </c>
      <c r="C121" s="378" t="s">
        <v>1515</v>
      </c>
      <c r="D121" s="752" t="str">
        <f t="shared" si="17"/>
        <v>32010503 - SCANNERS</v>
      </c>
      <c r="E121" s="622"/>
      <c r="F121" s="623">
        <v>0</v>
      </c>
      <c r="G121" s="623"/>
    </row>
    <row r="122" spans="2:7" hidden="1" x14ac:dyDescent="0.25">
      <c r="B122" s="811">
        <v>32010504</v>
      </c>
      <c r="C122" s="378" t="s">
        <v>1516</v>
      </c>
      <c r="D122" s="752" t="str">
        <f t="shared" si="17"/>
        <v>32010504 - FAX MACHINE</v>
      </c>
      <c r="E122" s="622"/>
      <c r="F122" s="623">
        <v>0</v>
      </c>
      <c r="G122" s="623"/>
    </row>
    <row r="123" spans="2:7" hidden="1" x14ac:dyDescent="0.25">
      <c r="B123" s="811">
        <v>32010505</v>
      </c>
      <c r="C123" s="378" t="s">
        <v>1517</v>
      </c>
      <c r="D123" s="752" t="str">
        <f t="shared" si="17"/>
        <v>32010505 - PHOTOCOPIERS</v>
      </c>
      <c r="E123" s="622"/>
      <c r="F123" s="623">
        <v>0</v>
      </c>
      <c r="G123" s="623"/>
    </row>
    <row r="124" spans="2:7" hidden="1" x14ac:dyDescent="0.25">
      <c r="B124" s="811">
        <v>32010506</v>
      </c>
      <c r="C124" s="378" t="s">
        <v>1518</v>
      </c>
      <c r="D124" s="752" t="str">
        <f t="shared" si="17"/>
        <v>32010506 - TYPE-WRITERS</v>
      </c>
      <c r="E124" s="622"/>
      <c r="F124" s="623">
        <v>0</v>
      </c>
      <c r="G124" s="623"/>
    </row>
    <row r="125" spans="2:7" hidden="1" x14ac:dyDescent="0.25">
      <c r="B125" s="811">
        <v>32010507</v>
      </c>
      <c r="C125" s="378" t="s">
        <v>1519</v>
      </c>
      <c r="D125" s="752" t="str">
        <f t="shared" si="17"/>
        <v>32010507 - SHREDDING MACHINES</v>
      </c>
      <c r="E125" s="622"/>
      <c r="F125" s="623">
        <v>0</v>
      </c>
      <c r="G125" s="623"/>
    </row>
    <row r="126" spans="2:7" hidden="1" x14ac:dyDescent="0.25">
      <c r="B126" s="811">
        <v>32010508</v>
      </c>
      <c r="C126" s="378" t="s">
        <v>1520</v>
      </c>
      <c r="D126" s="752" t="str">
        <f t="shared" si="17"/>
        <v>32010508 - PROJECTORS</v>
      </c>
      <c r="E126" s="622"/>
      <c r="F126" s="623">
        <v>0</v>
      </c>
      <c r="G126" s="623"/>
    </row>
    <row r="127" spans="2:7" hidden="1" x14ac:dyDescent="0.25">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idden="1" x14ac:dyDescent="0.25">
      <c r="B129" s="818">
        <v>32010600</v>
      </c>
      <c r="C129" s="374" t="s">
        <v>120</v>
      </c>
      <c r="D129" s="754"/>
      <c r="E129" s="618"/>
      <c r="F129" s="619"/>
      <c r="G129" s="619"/>
    </row>
    <row r="130" spans="2:7" hidden="1" x14ac:dyDescent="0.25">
      <c r="B130" s="811">
        <v>32010601</v>
      </c>
      <c r="C130" s="378" t="s">
        <v>1523</v>
      </c>
      <c r="D130" s="752" t="str">
        <f t="shared" ref="D130:D139" si="19">B130&amp;" - "&amp;C130</f>
        <v>32010601 - CHAIRS</v>
      </c>
      <c r="E130" s="622"/>
      <c r="F130" s="623">
        <v>0</v>
      </c>
      <c r="G130" s="623"/>
    </row>
    <row r="131" spans="2:7" hidden="1" x14ac:dyDescent="0.25">
      <c r="B131" s="811">
        <v>32010602</v>
      </c>
      <c r="C131" s="378" t="s">
        <v>1524</v>
      </c>
      <c r="D131" s="752" t="str">
        <f t="shared" si="19"/>
        <v>32010602 - TABLES</v>
      </c>
      <c r="E131" s="622"/>
      <c r="F131" s="623">
        <v>0</v>
      </c>
      <c r="G131" s="623"/>
    </row>
    <row r="132" spans="2:7" hidden="1" x14ac:dyDescent="0.25">
      <c r="B132" s="811">
        <v>32010603</v>
      </c>
      <c r="C132" s="378" t="s">
        <v>1525</v>
      </c>
      <c r="D132" s="752" t="str">
        <f t="shared" si="19"/>
        <v>32010603 - SAFES/FILE CABINETS/ CUPBOARDS</v>
      </c>
      <c r="E132" s="622"/>
      <c r="F132" s="623">
        <v>0</v>
      </c>
      <c r="G132" s="623"/>
    </row>
    <row r="133" spans="2:7" hidden="1" x14ac:dyDescent="0.25">
      <c r="B133" s="811">
        <v>32010604</v>
      </c>
      <c r="C133" s="378" t="s">
        <v>1526</v>
      </c>
      <c r="D133" s="752" t="str">
        <f t="shared" si="19"/>
        <v>32010604 - TELEVISION SETS</v>
      </c>
      <c r="E133" s="622"/>
      <c r="F133" s="623">
        <v>0</v>
      </c>
      <c r="G133" s="623"/>
    </row>
    <row r="134" spans="2:7" hidden="1" x14ac:dyDescent="0.25">
      <c r="B134" s="811">
        <v>32010605</v>
      </c>
      <c r="C134" s="378" t="s">
        <v>1527</v>
      </c>
      <c r="D134" s="752" t="str">
        <f t="shared" si="19"/>
        <v>32010605 - RADIO SETS</v>
      </c>
      <c r="E134" s="622"/>
      <c r="F134" s="623">
        <v>0</v>
      </c>
      <c r="G134" s="623"/>
    </row>
    <row r="135" spans="2:7" hidden="1" x14ac:dyDescent="0.25">
      <c r="B135" s="811">
        <v>32010606</v>
      </c>
      <c r="C135" s="378" t="s">
        <v>1528</v>
      </c>
      <c r="D135" s="752" t="str">
        <f t="shared" si="19"/>
        <v>32010606 - AIR -CONDITIONER</v>
      </c>
      <c r="E135" s="622"/>
      <c r="F135" s="623">
        <v>0</v>
      </c>
      <c r="G135" s="623"/>
    </row>
    <row r="136" spans="2:7" hidden="1" x14ac:dyDescent="0.25">
      <c r="B136" s="811">
        <v>32010607</v>
      </c>
      <c r="C136" s="378" t="s">
        <v>1529</v>
      </c>
      <c r="D136" s="752" t="str">
        <f t="shared" si="19"/>
        <v>32010607 - STOOLS</v>
      </c>
      <c r="E136" s="622"/>
      <c r="F136" s="623">
        <v>0</v>
      </c>
      <c r="G136" s="623"/>
    </row>
    <row r="137" spans="2:7" hidden="1" x14ac:dyDescent="0.25">
      <c r="B137" s="811">
        <v>32010608</v>
      </c>
      <c r="C137" s="378" t="s">
        <v>1530</v>
      </c>
      <c r="D137" s="752" t="str">
        <f t="shared" si="19"/>
        <v>32010608 - SHELVES</v>
      </c>
      <c r="E137" s="622"/>
      <c r="F137" s="623">
        <v>0</v>
      </c>
      <c r="G137" s="623"/>
    </row>
    <row r="138" spans="2:7" hidden="1" x14ac:dyDescent="0.25">
      <c r="B138" s="811">
        <v>32010609</v>
      </c>
      <c r="C138" s="378" t="s">
        <v>1531</v>
      </c>
      <c r="D138" s="752" t="str">
        <f t="shared" si="19"/>
        <v>32010609 - CEILING FANS</v>
      </c>
      <c r="E138" s="622"/>
      <c r="F138" s="623">
        <v>0</v>
      </c>
      <c r="G138" s="623"/>
    </row>
    <row r="139" spans="2:7" hidden="1" x14ac:dyDescent="0.25">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x14ac:dyDescent="0.25">
      <c r="B141" s="818">
        <v>32010700</v>
      </c>
      <c r="C141" s="374" t="s">
        <v>122</v>
      </c>
      <c r="D141" s="754"/>
      <c r="E141" s="618"/>
      <c r="F141" s="619"/>
      <c r="G141" s="619"/>
    </row>
    <row r="142" spans="2:7" ht="15.75" thickBot="1" x14ac:dyDescent="0.3">
      <c r="B142" s="811">
        <v>32010701</v>
      </c>
      <c r="C142" s="378" t="s">
        <v>1534</v>
      </c>
      <c r="D142" s="752" t="str">
        <f>B142&amp;" - "&amp;C142</f>
        <v>32010701 - SERVICE CONCESSION ASSETS (PPP)</v>
      </c>
      <c r="E142" s="622"/>
      <c r="F142" s="623">
        <v>1995000</v>
      </c>
      <c r="G142" s="623"/>
    </row>
    <row r="143" spans="2:7" ht="15.75" thickBot="1" x14ac:dyDescent="0.3">
      <c r="B143" s="815"/>
      <c r="C143" s="385" t="s">
        <v>1535</v>
      </c>
      <c r="D143" s="753">
        <f t="shared" ref="D143" si="21">SUM(D142)</f>
        <v>0</v>
      </c>
      <c r="E143" s="630">
        <f>SUM(E142)</f>
        <v>0</v>
      </c>
      <c r="F143" s="630">
        <f>SUM(F142)</f>
        <v>1995000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0</v>
      </c>
      <c r="F171" s="646">
        <f t="shared" si="27"/>
        <v>5200000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226"/>
  <sheetViews>
    <sheetView view="pageBreakPreview" zoomScale="84" zoomScaleSheetLayoutView="84" workbookViewId="0">
      <pane xSplit="2" ySplit="6" topLeftCell="C8"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5" width="21.85546875" hidden="1" customWidth="1"/>
    <col min="6" max="6" width="0" hidden="1" customWidth="1"/>
    <col min="7" max="8" width="22.42578125" bestFit="1" customWidth="1"/>
    <col min="44" max="44" width="13" customWidth="1"/>
    <col min="45" max="45" width="16.140625" customWidth="1"/>
    <col min="46" max="46" width="96.5703125" bestFit="1" customWidth="1"/>
    <col min="47" max="48" width="17.28515625" bestFit="1" customWidth="1"/>
    <col min="49" max="49" width="20.28515625" bestFit="1" customWidth="1"/>
    <col min="50" max="50" width="23.85546875" bestFit="1" customWidth="1"/>
    <col min="51" max="51" width="26" bestFit="1" customWidth="1"/>
    <col min="52" max="52" width="18.7109375" bestFit="1" customWidth="1"/>
    <col min="53" max="53" width="10.7109375" bestFit="1" customWidth="1"/>
  </cols>
  <sheetData>
    <row r="1" spans="1:8" s="137" customFormat="1" ht="31.5" x14ac:dyDescent="0.5">
      <c r="B1" s="1001" t="s">
        <v>0</v>
      </c>
      <c r="C1" s="1001"/>
      <c r="D1" s="1001"/>
      <c r="E1" s="1001"/>
      <c r="F1" s="1001"/>
      <c r="G1" s="1001"/>
      <c r="H1" s="1001"/>
    </row>
    <row r="2" spans="1:8" s="344" customFormat="1" ht="36" x14ac:dyDescent="0.55000000000000004">
      <c r="B2" s="1002" t="s">
        <v>930</v>
      </c>
      <c r="C2" s="1002"/>
      <c r="D2" s="1002"/>
      <c r="E2" s="1002"/>
      <c r="F2" s="1002"/>
      <c r="G2" s="1002"/>
      <c r="H2" s="1002"/>
    </row>
    <row r="3" spans="1:8" s="137" customFormat="1" x14ac:dyDescent="0.25">
      <c r="B3" s="989"/>
      <c r="C3" s="989"/>
      <c r="D3" s="989"/>
      <c r="E3" s="989"/>
      <c r="F3" s="989"/>
      <c r="G3" s="989"/>
      <c r="H3" s="989"/>
    </row>
    <row r="4" spans="1:8" ht="24" thickBot="1" x14ac:dyDescent="0.4">
      <c r="A4" s="486"/>
      <c r="B4" s="1006" t="s">
        <v>737</v>
      </c>
      <c r="C4" s="1006"/>
      <c r="D4" s="1006"/>
      <c r="E4" s="1006"/>
      <c r="F4" s="1006"/>
      <c r="G4" s="1006"/>
      <c r="H4" s="1006"/>
    </row>
    <row r="5" spans="1:8" ht="38.25" x14ac:dyDescent="0.25">
      <c r="A5" s="486"/>
      <c r="B5" s="991" t="s">
        <v>2</v>
      </c>
      <c r="C5" s="991" t="s">
        <v>3</v>
      </c>
      <c r="D5" s="422"/>
      <c r="E5" s="423" t="s">
        <v>909</v>
      </c>
      <c r="F5" s="424" t="s">
        <v>909</v>
      </c>
      <c r="G5" s="425" t="s">
        <v>530</v>
      </c>
      <c r="H5" s="426" t="s">
        <v>1703</v>
      </c>
    </row>
    <row r="6" spans="1:8" ht="15.75" thickBot="1" x14ac:dyDescent="0.3">
      <c r="A6" s="486"/>
      <c r="B6" s="992"/>
      <c r="C6" s="992"/>
      <c r="D6" s="427"/>
      <c r="E6" s="428" t="s">
        <v>5</v>
      </c>
      <c r="F6" s="429" t="s">
        <v>5</v>
      </c>
      <c r="G6" s="430" t="s">
        <v>5</v>
      </c>
      <c r="H6" s="431" t="s">
        <v>5</v>
      </c>
    </row>
    <row r="7" spans="1:8" s="493" customFormat="1" ht="18.75" x14ac:dyDescent="0.3">
      <c r="B7" s="432">
        <v>10000000</v>
      </c>
      <c r="C7" s="433" t="s">
        <v>398</v>
      </c>
      <c r="D7" s="434"/>
      <c r="E7" s="435"/>
      <c r="F7" s="436"/>
      <c r="G7" s="437"/>
      <c r="H7" s="438"/>
    </row>
    <row r="8" spans="1:8" s="493" customFormat="1" hidden="1" x14ac:dyDescent="0.25">
      <c r="B8" s="373">
        <v>11000000</v>
      </c>
      <c r="C8" s="374" t="s">
        <v>531</v>
      </c>
      <c r="D8" s="374"/>
      <c r="E8" s="439"/>
      <c r="F8" s="440"/>
      <c r="G8" s="441"/>
      <c r="H8" s="442"/>
    </row>
    <row r="9" spans="1:8" s="493" customFormat="1" hidden="1" x14ac:dyDescent="0.25">
      <c r="B9" s="373">
        <v>11010000</v>
      </c>
      <c r="C9" s="374" t="s">
        <v>531</v>
      </c>
      <c r="D9" s="374"/>
      <c r="E9" s="439"/>
      <c r="F9" s="440"/>
      <c r="G9" s="441"/>
      <c r="H9" s="442"/>
    </row>
    <row r="10" spans="1:8" hidden="1" x14ac:dyDescent="0.25">
      <c r="A10" s="502"/>
      <c r="B10" s="373">
        <v>11010100</v>
      </c>
      <c r="C10" s="374" t="s">
        <v>6</v>
      </c>
      <c r="D10" s="374"/>
      <c r="E10" s="439"/>
      <c r="F10" s="440"/>
      <c r="G10" s="441"/>
      <c r="H10" s="442"/>
    </row>
    <row r="11" spans="1:8" hidden="1" x14ac:dyDescent="0.25">
      <c r="A11" s="502"/>
      <c r="B11" s="377">
        <v>11010101</v>
      </c>
      <c r="C11" s="378" t="s">
        <v>532</v>
      </c>
      <c r="D11" s="378" t="s">
        <v>739</v>
      </c>
      <c r="E11" s="443"/>
      <c r="F11" s="444"/>
      <c r="G11" s="445"/>
      <c r="H11" s="446"/>
    </row>
    <row r="12" spans="1:8" hidden="1" x14ac:dyDescent="0.25">
      <c r="A12" s="502"/>
      <c r="B12" s="373">
        <v>11010200</v>
      </c>
      <c r="C12" s="374" t="s">
        <v>31</v>
      </c>
      <c r="D12" s="374"/>
      <c r="E12" s="439"/>
      <c r="F12" s="440"/>
      <c r="G12" s="441"/>
      <c r="H12" s="442"/>
    </row>
    <row r="13" spans="1:8" hidden="1" x14ac:dyDescent="0.25">
      <c r="A13" s="502"/>
      <c r="B13" s="377">
        <v>11010201</v>
      </c>
      <c r="C13" s="378" t="s">
        <v>526</v>
      </c>
      <c r="D13" s="378" t="s">
        <v>740</v>
      </c>
      <c r="E13" s="443"/>
      <c r="F13" s="444"/>
      <c r="G13" s="445"/>
      <c r="H13" s="446"/>
    </row>
    <row r="14" spans="1:8" s="493" customFormat="1" hidden="1" x14ac:dyDescent="0.25">
      <c r="A14" s="509"/>
      <c r="B14" s="373">
        <v>11010300</v>
      </c>
      <c r="C14" s="374" t="s">
        <v>32</v>
      </c>
      <c r="D14" s="374"/>
      <c r="E14" s="439"/>
      <c r="F14" s="440"/>
      <c r="G14" s="441"/>
      <c r="H14" s="442"/>
    </row>
    <row r="15" spans="1:8" s="493" customFormat="1" hidden="1" x14ac:dyDescent="0.2">
      <c r="A15" s="509"/>
      <c r="B15" s="377">
        <v>11010301</v>
      </c>
      <c r="C15" s="378" t="s">
        <v>527</v>
      </c>
      <c r="D15" s="378" t="s">
        <v>741</v>
      </c>
      <c r="E15" s="443"/>
      <c r="F15" s="444"/>
      <c r="G15" s="445"/>
      <c r="H15" s="446"/>
    </row>
    <row r="16" spans="1:8" hidden="1" x14ac:dyDescent="0.25">
      <c r="A16" s="502"/>
      <c r="B16" s="373">
        <v>11010400</v>
      </c>
      <c r="C16" s="374" t="s">
        <v>7</v>
      </c>
      <c r="D16" s="374"/>
      <c r="E16" s="439"/>
      <c r="F16" s="440"/>
      <c r="G16" s="441"/>
      <c r="H16" s="442"/>
    </row>
    <row r="17" spans="1:8" hidden="1" x14ac:dyDescent="0.25">
      <c r="A17" s="502"/>
      <c r="B17" s="382">
        <v>11010401</v>
      </c>
      <c r="C17" s="383" t="s">
        <v>7</v>
      </c>
      <c r="D17" s="383" t="s">
        <v>742</v>
      </c>
      <c r="E17" s="447"/>
      <c r="F17" s="448"/>
      <c r="G17" s="449"/>
      <c r="H17" s="450"/>
    </row>
    <row r="18" spans="1:8" ht="15.75" hidden="1" thickBot="1" x14ac:dyDescent="0.3">
      <c r="A18" s="502"/>
      <c r="B18" s="384"/>
      <c r="C18" s="385" t="s">
        <v>533</v>
      </c>
      <c r="D18" s="385"/>
      <c r="E18" s="451"/>
      <c r="F18" s="452"/>
      <c r="G18" s="453">
        <v>0</v>
      </c>
      <c r="H18" s="454">
        <v>0</v>
      </c>
    </row>
    <row r="19" spans="1:8" x14ac:dyDescent="0.25">
      <c r="A19" s="502"/>
      <c r="B19" s="368">
        <v>12000000</v>
      </c>
      <c r="C19" s="369" t="s">
        <v>33</v>
      </c>
      <c r="D19" s="369"/>
      <c r="E19" s="455"/>
      <c r="F19" s="456"/>
      <c r="G19" s="457"/>
      <c r="H19" s="458"/>
    </row>
    <row r="20" spans="1:8" hidden="1" x14ac:dyDescent="0.25">
      <c r="A20" s="502"/>
      <c r="B20" s="373">
        <v>12010000</v>
      </c>
      <c r="C20" s="374" t="s">
        <v>534</v>
      </c>
      <c r="D20" s="374"/>
      <c r="E20" s="439"/>
      <c r="F20" s="440"/>
      <c r="G20" s="441"/>
      <c r="H20" s="442"/>
    </row>
    <row r="21" spans="1:8" hidden="1" x14ac:dyDescent="0.25">
      <c r="A21" s="502"/>
      <c r="B21" s="373">
        <v>12010100</v>
      </c>
      <c r="C21" s="374" t="s">
        <v>8</v>
      </c>
      <c r="D21" s="374"/>
      <c r="E21" s="439"/>
      <c r="F21" s="440"/>
      <c r="G21" s="441"/>
      <c r="H21" s="442"/>
    </row>
    <row r="22" spans="1:8" hidden="1" x14ac:dyDescent="0.25">
      <c r="A22" s="502"/>
      <c r="B22" s="377">
        <v>12010101</v>
      </c>
      <c r="C22" s="378" t="s">
        <v>535</v>
      </c>
      <c r="D22" s="378" t="s">
        <v>743</v>
      </c>
      <c r="E22" s="443"/>
      <c r="F22" s="444"/>
      <c r="G22" s="445"/>
      <c r="H22" s="446"/>
    </row>
    <row r="23" spans="1:8" hidden="1" x14ac:dyDescent="0.25">
      <c r="A23" s="502"/>
      <c r="B23" s="377">
        <v>12010104</v>
      </c>
      <c r="C23" s="378" t="s">
        <v>536</v>
      </c>
      <c r="D23" s="378" t="s">
        <v>744</v>
      </c>
      <c r="E23" s="443"/>
      <c r="F23" s="444"/>
      <c r="G23" s="445"/>
      <c r="H23" s="446"/>
    </row>
    <row r="24" spans="1:8" hidden="1" x14ac:dyDescent="0.25">
      <c r="A24" s="502"/>
      <c r="B24" s="377">
        <v>12010105</v>
      </c>
      <c r="C24" s="378" t="s">
        <v>537</v>
      </c>
      <c r="D24" s="378" t="s">
        <v>745</v>
      </c>
      <c r="E24" s="443"/>
      <c r="F24" s="444"/>
      <c r="G24" s="445"/>
      <c r="H24" s="446"/>
    </row>
    <row r="25" spans="1:8" hidden="1" x14ac:dyDescent="0.25">
      <c r="A25" s="502"/>
      <c r="B25" s="377">
        <v>12010106</v>
      </c>
      <c r="C25" s="378" t="s">
        <v>538</v>
      </c>
      <c r="D25" s="378" t="s">
        <v>746</v>
      </c>
      <c r="E25" s="443"/>
      <c r="F25" s="444"/>
      <c r="G25" s="445"/>
      <c r="H25" s="446"/>
    </row>
    <row r="26" spans="1:8" s="493" customFormat="1" hidden="1" x14ac:dyDescent="0.2">
      <c r="A26" s="509"/>
      <c r="B26" s="377">
        <v>12010107</v>
      </c>
      <c r="C26" s="378" t="s">
        <v>539</v>
      </c>
      <c r="D26" s="378" t="s">
        <v>747</v>
      </c>
      <c r="E26" s="443"/>
      <c r="F26" s="444"/>
      <c r="G26" s="445"/>
      <c r="H26" s="446"/>
    </row>
    <row r="27" spans="1:8" s="493" customFormat="1" hidden="1" x14ac:dyDescent="0.2">
      <c r="A27" s="509"/>
      <c r="B27" s="377">
        <v>12010108</v>
      </c>
      <c r="C27" s="378" t="s">
        <v>540</v>
      </c>
      <c r="D27" s="378" t="s">
        <v>748</v>
      </c>
      <c r="E27" s="443"/>
      <c r="F27" s="444"/>
      <c r="G27" s="445"/>
      <c r="H27" s="446"/>
    </row>
    <row r="28" spans="1:8" hidden="1" x14ac:dyDescent="0.25">
      <c r="A28" s="502"/>
      <c r="B28" s="377">
        <v>12010109</v>
      </c>
      <c r="C28" s="378" t="s">
        <v>541</v>
      </c>
      <c r="D28" s="378" t="s">
        <v>749</v>
      </c>
      <c r="E28" s="443"/>
      <c r="F28" s="444"/>
      <c r="G28" s="445"/>
      <c r="H28" s="446"/>
    </row>
    <row r="29" spans="1:8" ht="15.75" hidden="1" thickBot="1" x14ac:dyDescent="0.3">
      <c r="A29" s="502"/>
      <c r="B29" s="384"/>
      <c r="C29" s="385" t="s">
        <v>542</v>
      </c>
      <c r="D29" s="385"/>
      <c r="E29" s="451"/>
      <c r="F29" s="452"/>
      <c r="G29" s="453">
        <v>0</v>
      </c>
      <c r="H29" s="454">
        <v>0</v>
      </c>
    </row>
    <row r="30" spans="1:8" hidden="1" x14ac:dyDescent="0.25">
      <c r="A30" s="502"/>
      <c r="B30" s="388">
        <v>12010200</v>
      </c>
      <c r="C30" s="389" t="s">
        <v>9</v>
      </c>
      <c r="D30" s="389"/>
      <c r="E30" s="459"/>
      <c r="F30" s="460"/>
      <c r="G30" s="461"/>
      <c r="H30" s="462"/>
    </row>
    <row r="31" spans="1:8" hidden="1" x14ac:dyDescent="0.25">
      <c r="A31" s="502"/>
      <c r="B31" s="377">
        <v>12010201</v>
      </c>
      <c r="C31" s="378" t="s">
        <v>9</v>
      </c>
      <c r="D31" s="378" t="s">
        <v>750</v>
      </c>
      <c r="E31" s="443"/>
      <c r="F31" s="444"/>
      <c r="G31" s="445"/>
      <c r="H31" s="446"/>
    </row>
    <row r="32" spans="1:8" ht="15.75" hidden="1" thickBot="1" x14ac:dyDescent="0.3">
      <c r="A32" s="502"/>
      <c r="B32" s="384"/>
      <c r="C32" s="385" t="s">
        <v>543</v>
      </c>
      <c r="D32" s="385"/>
      <c r="E32" s="451"/>
      <c r="F32" s="452"/>
      <c r="G32" s="453">
        <v>0</v>
      </c>
      <c r="H32" s="454">
        <v>0</v>
      </c>
    </row>
    <row r="33" spans="1:8" x14ac:dyDescent="0.25">
      <c r="A33" s="502"/>
      <c r="B33" s="368">
        <v>12020000</v>
      </c>
      <c r="C33" s="369" t="s">
        <v>544</v>
      </c>
      <c r="D33" s="369"/>
      <c r="E33" s="455"/>
      <c r="F33" s="456"/>
      <c r="G33" s="457"/>
      <c r="H33" s="458"/>
    </row>
    <row r="34" spans="1:8" hidden="1" x14ac:dyDescent="0.25">
      <c r="A34" s="502"/>
      <c r="B34" s="373">
        <v>12020100</v>
      </c>
      <c r="C34" s="374" t="s">
        <v>10</v>
      </c>
      <c r="D34" s="374"/>
      <c r="E34" s="439"/>
      <c r="F34" s="440"/>
      <c r="G34" s="441"/>
      <c r="H34" s="442"/>
    </row>
    <row r="35" spans="1:8" hidden="1" x14ac:dyDescent="0.25">
      <c r="A35" s="502"/>
      <c r="B35" s="377">
        <v>12020105</v>
      </c>
      <c r="C35" s="378" t="s">
        <v>545</v>
      </c>
      <c r="D35" s="378" t="s">
        <v>751</v>
      </c>
      <c r="E35" s="443"/>
      <c r="F35" s="444"/>
      <c r="G35" s="445"/>
      <c r="H35" s="446">
        <v>0</v>
      </c>
    </row>
    <row r="36" spans="1:8" hidden="1" x14ac:dyDescent="0.25">
      <c r="A36" s="502"/>
      <c r="B36" s="377">
        <v>12020107</v>
      </c>
      <c r="C36" s="378" t="s">
        <v>546</v>
      </c>
      <c r="D36" s="378" t="s">
        <v>752</v>
      </c>
      <c r="E36" s="443"/>
      <c r="F36" s="444"/>
      <c r="G36" s="445"/>
      <c r="H36" s="446">
        <v>0</v>
      </c>
    </row>
    <row r="37" spans="1:8" hidden="1" x14ac:dyDescent="0.25">
      <c r="A37" s="502"/>
      <c r="B37" s="377">
        <v>12020109</v>
      </c>
      <c r="C37" s="378" t="s">
        <v>547</v>
      </c>
      <c r="D37" s="378" t="s">
        <v>753</v>
      </c>
      <c r="E37" s="443"/>
      <c r="F37" s="444"/>
      <c r="G37" s="445"/>
      <c r="H37" s="446">
        <v>0</v>
      </c>
    </row>
    <row r="38" spans="1:8" hidden="1" x14ac:dyDescent="0.25">
      <c r="A38" s="502"/>
      <c r="B38" s="377">
        <v>12020110</v>
      </c>
      <c r="C38" s="378" t="s">
        <v>548</v>
      </c>
      <c r="D38" s="378" t="s">
        <v>754</v>
      </c>
      <c r="E38" s="443"/>
      <c r="F38" s="444"/>
      <c r="G38" s="445"/>
      <c r="H38" s="446">
        <v>0</v>
      </c>
    </row>
    <row r="39" spans="1:8" hidden="1" x14ac:dyDescent="0.25">
      <c r="A39" s="502"/>
      <c r="B39" s="377">
        <v>12020111</v>
      </c>
      <c r="C39" s="378" t="s">
        <v>549</v>
      </c>
      <c r="D39" s="378" t="s">
        <v>755</v>
      </c>
      <c r="E39" s="443"/>
      <c r="F39" s="444"/>
      <c r="G39" s="445"/>
      <c r="H39" s="446">
        <v>0</v>
      </c>
    </row>
    <row r="40" spans="1:8" hidden="1" x14ac:dyDescent="0.25">
      <c r="A40" s="502"/>
      <c r="B40" s="377">
        <v>12020113</v>
      </c>
      <c r="C40" s="378" t="s">
        <v>550</v>
      </c>
      <c r="D40" s="378" t="s">
        <v>756</v>
      </c>
      <c r="E40" s="443"/>
      <c r="F40" s="444"/>
      <c r="G40" s="445"/>
      <c r="H40" s="446">
        <v>0</v>
      </c>
    </row>
    <row r="41" spans="1:8" s="493" customFormat="1" hidden="1" x14ac:dyDescent="0.2">
      <c r="A41" s="509"/>
      <c r="B41" s="377">
        <v>12020114</v>
      </c>
      <c r="C41" s="378" t="s">
        <v>551</v>
      </c>
      <c r="D41" s="378" t="s">
        <v>757</v>
      </c>
      <c r="E41" s="443"/>
      <c r="F41" s="444"/>
      <c r="G41" s="445"/>
      <c r="H41" s="446">
        <v>0</v>
      </c>
    </row>
    <row r="42" spans="1:8" s="493" customFormat="1" hidden="1" x14ac:dyDescent="0.2">
      <c r="A42" s="509"/>
      <c r="B42" s="377">
        <v>12020115</v>
      </c>
      <c r="C42" s="378" t="s">
        <v>552</v>
      </c>
      <c r="D42" s="378" t="s">
        <v>758</v>
      </c>
      <c r="E42" s="443"/>
      <c r="F42" s="444"/>
      <c r="G42" s="445"/>
      <c r="H42" s="446">
        <v>0</v>
      </c>
    </row>
    <row r="43" spans="1:8" hidden="1" x14ac:dyDescent="0.25">
      <c r="A43" s="502"/>
      <c r="B43" s="377">
        <v>12020116</v>
      </c>
      <c r="C43" s="378" t="s">
        <v>553</v>
      </c>
      <c r="D43" s="378" t="s">
        <v>759</v>
      </c>
      <c r="E43" s="443"/>
      <c r="F43" s="444"/>
      <c r="G43" s="445"/>
      <c r="H43" s="446">
        <v>0</v>
      </c>
    </row>
    <row r="44" spans="1:8" hidden="1" x14ac:dyDescent="0.25">
      <c r="A44" s="502"/>
      <c r="B44" s="377">
        <v>12020117</v>
      </c>
      <c r="C44" s="378" t="s">
        <v>554</v>
      </c>
      <c r="D44" s="378" t="s">
        <v>760</v>
      </c>
      <c r="E44" s="443"/>
      <c r="F44" s="444"/>
      <c r="G44" s="445"/>
      <c r="H44" s="446">
        <v>0</v>
      </c>
    </row>
    <row r="45" spans="1:8" hidden="1" x14ac:dyDescent="0.25">
      <c r="A45" s="502"/>
      <c r="B45" s="377">
        <v>12020118</v>
      </c>
      <c r="C45" s="378" t="s">
        <v>555</v>
      </c>
      <c r="D45" s="378" t="s">
        <v>761</v>
      </c>
      <c r="E45" s="443"/>
      <c r="F45" s="444"/>
      <c r="G45" s="445"/>
      <c r="H45" s="446">
        <v>0</v>
      </c>
    </row>
    <row r="46" spans="1:8" hidden="1" x14ac:dyDescent="0.25">
      <c r="A46" s="502"/>
      <c r="B46" s="377">
        <v>12020119</v>
      </c>
      <c r="C46" s="378" t="s">
        <v>556</v>
      </c>
      <c r="D46" s="378" t="s">
        <v>762</v>
      </c>
      <c r="E46" s="443"/>
      <c r="F46" s="444"/>
      <c r="G46" s="445"/>
      <c r="H46" s="446">
        <v>0</v>
      </c>
    </row>
    <row r="47" spans="1:8" hidden="1" x14ac:dyDescent="0.25">
      <c r="A47" s="502"/>
      <c r="B47" s="377">
        <v>12020120</v>
      </c>
      <c r="C47" s="378" t="s">
        <v>557</v>
      </c>
      <c r="D47" s="378" t="s">
        <v>763</v>
      </c>
      <c r="E47" s="443"/>
      <c r="F47" s="444"/>
      <c r="G47" s="445"/>
      <c r="H47" s="446">
        <v>0</v>
      </c>
    </row>
    <row r="48" spans="1:8" hidden="1" x14ac:dyDescent="0.25">
      <c r="A48" s="502"/>
      <c r="B48" s="377">
        <v>12020121</v>
      </c>
      <c r="C48" s="378" t="s">
        <v>558</v>
      </c>
      <c r="D48" s="378" t="s">
        <v>764</v>
      </c>
      <c r="E48" s="443"/>
      <c r="F48" s="444"/>
      <c r="G48" s="445"/>
      <c r="H48" s="446">
        <v>0</v>
      </c>
    </row>
    <row r="49" spans="1:8" hidden="1" x14ac:dyDescent="0.25">
      <c r="A49" s="502"/>
      <c r="B49" s="377">
        <v>12020122</v>
      </c>
      <c r="C49" s="378" t="s">
        <v>559</v>
      </c>
      <c r="D49" s="378" t="s">
        <v>765</v>
      </c>
      <c r="E49" s="443"/>
      <c r="F49" s="444"/>
      <c r="G49" s="445"/>
      <c r="H49" s="446">
        <v>0</v>
      </c>
    </row>
    <row r="50" spans="1:8" hidden="1" x14ac:dyDescent="0.25">
      <c r="A50" s="502"/>
      <c r="B50" s="377">
        <v>12020126</v>
      </c>
      <c r="C50" s="378" t="s">
        <v>560</v>
      </c>
      <c r="D50" s="378" t="s">
        <v>766</v>
      </c>
      <c r="E50" s="443"/>
      <c r="F50" s="444"/>
      <c r="G50" s="445"/>
      <c r="H50" s="446">
        <v>0</v>
      </c>
    </row>
    <row r="51" spans="1:8" hidden="1" x14ac:dyDescent="0.25">
      <c r="A51" s="502"/>
      <c r="B51" s="377">
        <v>12020128</v>
      </c>
      <c r="C51" s="378" t="s">
        <v>561</v>
      </c>
      <c r="D51" s="378" t="s">
        <v>767</v>
      </c>
      <c r="E51" s="443"/>
      <c r="F51" s="444"/>
      <c r="G51" s="445"/>
      <c r="H51" s="446">
        <v>0</v>
      </c>
    </row>
    <row r="52" spans="1:8" hidden="1" x14ac:dyDescent="0.25">
      <c r="A52" s="502"/>
      <c r="B52" s="377">
        <v>12020129</v>
      </c>
      <c r="C52" s="378" t="s">
        <v>562</v>
      </c>
      <c r="D52" s="378" t="s">
        <v>768</v>
      </c>
      <c r="E52" s="443"/>
      <c r="F52" s="444"/>
      <c r="G52" s="445"/>
      <c r="H52" s="446">
        <v>0</v>
      </c>
    </row>
    <row r="53" spans="1:8" hidden="1" x14ac:dyDescent="0.25">
      <c r="A53" s="502"/>
      <c r="B53" s="377">
        <v>12020130</v>
      </c>
      <c r="C53" s="378" t="s">
        <v>563</v>
      </c>
      <c r="D53" s="378" t="s">
        <v>769</v>
      </c>
      <c r="E53" s="443"/>
      <c r="F53" s="444"/>
      <c r="G53" s="445"/>
      <c r="H53" s="446">
        <v>0</v>
      </c>
    </row>
    <row r="54" spans="1:8" hidden="1" x14ac:dyDescent="0.25">
      <c r="A54" s="502"/>
      <c r="B54" s="377">
        <v>12020132</v>
      </c>
      <c r="C54" s="378" t="s">
        <v>564</v>
      </c>
      <c r="D54" s="378" t="s">
        <v>770</v>
      </c>
      <c r="E54" s="443"/>
      <c r="F54" s="444"/>
      <c r="G54" s="445"/>
      <c r="H54" s="446">
        <v>0</v>
      </c>
    </row>
    <row r="55" spans="1:8" hidden="1" x14ac:dyDescent="0.25">
      <c r="A55" s="502"/>
      <c r="B55" s="377">
        <v>12020133</v>
      </c>
      <c r="C55" s="378" t="s">
        <v>565</v>
      </c>
      <c r="D55" s="378" t="s">
        <v>771</v>
      </c>
      <c r="E55" s="443"/>
      <c r="F55" s="444"/>
      <c r="G55" s="445"/>
      <c r="H55" s="446">
        <v>0</v>
      </c>
    </row>
    <row r="56" spans="1:8" s="493" customFormat="1" hidden="1" x14ac:dyDescent="0.2">
      <c r="A56" s="509"/>
      <c r="B56" s="377">
        <v>12020134</v>
      </c>
      <c r="C56" s="378" t="s">
        <v>566</v>
      </c>
      <c r="D56" s="378" t="s">
        <v>772</v>
      </c>
      <c r="E56" s="443"/>
      <c r="F56" s="444"/>
      <c r="G56" s="445"/>
      <c r="H56" s="446">
        <v>0</v>
      </c>
    </row>
    <row r="57" spans="1:8" s="493" customFormat="1" hidden="1" x14ac:dyDescent="0.2">
      <c r="A57" s="509"/>
      <c r="B57" s="377">
        <v>12020135</v>
      </c>
      <c r="C57" s="378" t="s">
        <v>567</v>
      </c>
      <c r="D57" s="378" t="s">
        <v>773</v>
      </c>
      <c r="E57" s="443"/>
      <c r="F57" s="444"/>
      <c r="G57" s="445"/>
      <c r="H57" s="446">
        <v>0</v>
      </c>
    </row>
    <row r="58" spans="1:8" hidden="1" x14ac:dyDescent="0.25">
      <c r="A58" s="531"/>
      <c r="B58" s="377">
        <v>12020136</v>
      </c>
      <c r="C58" s="378" t="s">
        <v>568</v>
      </c>
      <c r="D58" s="378" t="s">
        <v>774</v>
      </c>
      <c r="E58" s="443"/>
      <c r="F58" s="444"/>
      <c r="G58" s="445"/>
      <c r="H58" s="446">
        <v>0</v>
      </c>
    </row>
    <row r="59" spans="1:8" hidden="1" x14ac:dyDescent="0.25">
      <c r="A59" s="502"/>
      <c r="B59" s="377">
        <v>12020137</v>
      </c>
      <c r="C59" s="378" t="s">
        <v>569</v>
      </c>
      <c r="D59" s="378" t="s">
        <v>775</v>
      </c>
      <c r="E59" s="443"/>
      <c r="F59" s="444"/>
      <c r="G59" s="445"/>
      <c r="H59" s="446">
        <v>0</v>
      </c>
    </row>
    <row r="60" spans="1:8" s="493" customFormat="1" hidden="1" x14ac:dyDescent="0.2">
      <c r="A60" s="509"/>
      <c r="B60" s="377">
        <v>12020138</v>
      </c>
      <c r="C60" s="378" t="s">
        <v>570</v>
      </c>
      <c r="D60" s="378" t="s">
        <v>776</v>
      </c>
      <c r="E60" s="443"/>
      <c r="F60" s="444"/>
      <c r="G60" s="445"/>
      <c r="H60" s="446">
        <v>0</v>
      </c>
    </row>
    <row r="61" spans="1:8" s="493" customFormat="1" hidden="1" x14ac:dyDescent="0.2">
      <c r="A61" s="509"/>
      <c r="B61" s="377">
        <v>12020140</v>
      </c>
      <c r="C61" s="378" t="s">
        <v>571</v>
      </c>
      <c r="D61" s="378" t="s">
        <v>777</v>
      </c>
      <c r="E61" s="443"/>
      <c r="F61" s="444"/>
      <c r="G61" s="445"/>
      <c r="H61" s="446">
        <v>0</v>
      </c>
    </row>
    <row r="62" spans="1:8" ht="15.75" hidden="1" thickBot="1" x14ac:dyDescent="0.3">
      <c r="A62" s="502"/>
      <c r="B62" s="384"/>
      <c r="C62" s="385" t="s">
        <v>572</v>
      </c>
      <c r="D62" s="385"/>
      <c r="E62" s="451"/>
      <c r="F62" s="452"/>
      <c r="G62" s="453">
        <f>SUM(G35:G61)</f>
        <v>0</v>
      </c>
      <c r="H62" s="453">
        <f>SUM(H35:H61)</f>
        <v>0</v>
      </c>
    </row>
    <row r="63" spans="1:8" x14ac:dyDescent="0.25">
      <c r="A63" s="502"/>
      <c r="B63" s="373">
        <v>12020400</v>
      </c>
      <c r="C63" s="374" t="s">
        <v>11</v>
      </c>
      <c r="D63" s="374"/>
      <c r="E63" s="439"/>
      <c r="F63" s="440"/>
      <c r="G63" s="441"/>
      <c r="H63" s="442"/>
    </row>
    <row r="64" spans="1:8" hidden="1" x14ac:dyDescent="0.25">
      <c r="A64" s="502"/>
      <c r="B64" s="377">
        <v>12020401</v>
      </c>
      <c r="C64" s="378" t="s">
        <v>573</v>
      </c>
      <c r="D64" s="378" t="s">
        <v>778</v>
      </c>
      <c r="E64" s="443"/>
      <c r="F64" s="444"/>
      <c r="G64" s="445"/>
      <c r="H64" s="446">
        <v>0</v>
      </c>
    </row>
    <row r="65" spans="1:8" hidden="1" x14ac:dyDescent="0.25">
      <c r="A65" s="502"/>
      <c r="B65" s="377">
        <v>12020404</v>
      </c>
      <c r="C65" s="378" t="s">
        <v>574</v>
      </c>
      <c r="D65" s="378" t="s">
        <v>779</v>
      </c>
      <c r="E65" s="443"/>
      <c r="F65" s="444"/>
      <c r="G65" s="445"/>
      <c r="H65" s="446">
        <v>0</v>
      </c>
    </row>
    <row r="66" spans="1:8" hidden="1" x14ac:dyDescent="0.25">
      <c r="A66" s="502"/>
      <c r="B66" s="377">
        <v>12020409</v>
      </c>
      <c r="C66" s="378" t="s">
        <v>575</v>
      </c>
      <c r="D66" s="378" t="s">
        <v>780</v>
      </c>
      <c r="E66" s="443"/>
      <c r="F66" s="444"/>
      <c r="G66" s="445"/>
      <c r="H66" s="446">
        <v>0</v>
      </c>
    </row>
    <row r="67" spans="1:8" hidden="1" x14ac:dyDescent="0.25">
      <c r="A67" s="502"/>
      <c r="B67" s="377">
        <v>12020410</v>
      </c>
      <c r="C67" s="378" t="s">
        <v>576</v>
      </c>
      <c r="D67" s="378" t="s">
        <v>781</v>
      </c>
      <c r="E67" s="443"/>
      <c r="F67" s="444"/>
      <c r="G67" s="445"/>
      <c r="H67" s="446">
        <v>0</v>
      </c>
    </row>
    <row r="68" spans="1:8" hidden="1" x14ac:dyDescent="0.25">
      <c r="A68" s="502"/>
      <c r="B68" s="377">
        <v>12020412</v>
      </c>
      <c r="C68" s="378" t="s">
        <v>577</v>
      </c>
      <c r="D68" s="378" t="s">
        <v>782</v>
      </c>
      <c r="E68" s="443"/>
      <c r="F68" s="444"/>
      <c r="G68" s="445"/>
      <c r="H68" s="446">
        <v>0</v>
      </c>
    </row>
    <row r="69" spans="1:8" s="493" customFormat="1" hidden="1" x14ac:dyDescent="0.2">
      <c r="A69" s="509"/>
      <c r="B69" s="377">
        <v>12020413</v>
      </c>
      <c r="C69" s="378" t="s">
        <v>578</v>
      </c>
      <c r="D69" s="378" t="s">
        <v>783</v>
      </c>
      <c r="E69" s="443"/>
      <c r="F69" s="444"/>
      <c r="G69" s="445"/>
      <c r="H69" s="446">
        <v>0</v>
      </c>
    </row>
    <row r="70" spans="1:8" s="493" customFormat="1" hidden="1" x14ac:dyDescent="0.2">
      <c r="A70" s="509"/>
      <c r="B70" s="377">
        <v>12020415</v>
      </c>
      <c r="C70" s="378" t="s">
        <v>579</v>
      </c>
      <c r="D70" s="378" t="s">
        <v>784</v>
      </c>
      <c r="E70" s="443"/>
      <c r="F70" s="444"/>
      <c r="G70" s="445"/>
      <c r="H70" s="446">
        <v>0</v>
      </c>
    </row>
    <row r="71" spans="1:8" s="493" customFormat="1" x14ac:dyDescent="0.2">
      <c r="A71" s="509"/>
      <c r="B71" s="377">
        <v>12020417</v>
      </c>
      <c r="C71" s="378" t="s">
        <v>580</v>
      </c>
      <c r="D71" s="378" t="s">
        <v>785</v>
      </c>
      <c r="E71" s="443"/>
      <c r="F71" s="444"/>
      <c r="G71" s="445"/>
      <c r="H71" s="446">
        <v>300000</v>
      </c>
    </row>
    <row r="72" spans="1:8" x14ac:dyDescent="0.25">
      <c r="A72" s="502"/>
      <c r="B72" s="377">
        <v>12020418</v>
      </c>
      <c r="C72" s="378" t="s">
        <v>581</v>
      </c>
      <c r="D72" s="378" t="s">
        <v>786</v>
      </c>
      <c r="E72" s="443"/>
      <c r="F72" s="444"/>
      <c r="G72" s="445">
        <v>8900000</v>
      </c>
      <c r="H72" s="446">
        <v>8840000</v>
      </c>
    </row>
    <row r="73" spans="1:8" hidden="1" x14ac:dyDescent="0.25">
      <c r="A73" s="502"/>
      <c r="B73" s="377">
        <v>12020419</v>
      </c>
      <c r="C73" s="378" t="s">
        <v>582</v>
      </c>
      <c r="D73" s="378" t="s">
        <v>787</v>
      </c>
      <c r="E73" s="443"/>
      <c r="F73" s="444"/>
      <c r="G73" s="445"/>
      <c r="H73" s="446">
        <v>0</v>
      </c>
    </row>
    <row r="74" spans="1:8" hidden="1" x14ac:dyDescent="0.25">
      <c r="A74" s="502"/>
      <c r="B74" s="377">
        <v>12020420</v>
      </c>
      <c r="C74" s="378" t="s">
        <v>583</v>
      </c>
      <c r="D74" s="378" t="s">
        <v>788</v>
      </c>
      <c r="E74" s="443"/>
      <c r="F74" s="444"/>
      <c r="G74" s="445"/>
      <c r="H74" s="446">
        <v>0</v>
      </c>
    </row>
    <row r="75" spans="1:8" hidden="1" x14ac:dyDescent="0.25">
      <c r="A75" s="502"/>
      <c r="B75" s="377">
        <v>12020424</v>
      </c>
      <c r="C75" s="378" t="s">
        <v>584</v>
      </c>
      <c r="D75" s="378" t="s">
        <v>789</v>
      </c>
      <c r="E75" s="443"/>
      <c r="F75" s="444"/>
      <c r="G75" s="445"/>
      <c r="H75" s="446">
        <v>0</v>
      </c>
    </row>
    <row r="76" spans="1:8" hidden="1" x14ac:dyDescent="0.25">
      <c r="A76" s="502"/>
      <c r="B76" s="377">
        <v>12020425</v>
      </c>
      <c r="C76" s="378" t="s">
        <v>585</v>
      </c>
      <c r="D76" s="378" t="s">
        <v>790</v>
      </c>
      <c r="E76" s="443"/>
      <c r="F76" s="444"/>
      <c r="G76" s="445"/>
      <c r="H76" s="446">
        <v>0</v>
      </c>
    </row>
    <row r="77" spans="1:8" hidden="1" x14ac:dyDescent="0.25">
      <c r="A77" s="502"/>
      <c r="B77" s="377">
        <v>12020426</v>
      </c>
      <c r="C77" s="378" t="s">
        <v>586</v>
      </c>
      <c r="D77" s="378" t="s">
        <v>791</v>
      </c>
      <c r="E77" s="443"/>
      <c r="F77" s="444"/>
      <c r="G77" s="445"/>
      <c r="H77" s="446">
        <v>0</v>
      </c>
    </row>
    <row r="78" spans="1:8" hidden="1" x14ac:dyDescent="0.25">
      <c r="A78" s="502"/>
      <c r="B78" s="377">
        <v>12020427</v>
      </c>
      <c r="C78" s="378" t="s">
        <v>587</v>
      </c>
      <c r="D78" s="378" t="s">
        <v>792</v>
      </c>
      <c r="E78" s="443"/>
      <c r="F78" s="444"/>
      <c r="G78" s="445"/>
      <c r="H78" s="446">
        <v>0</v>
      </c>
    </row>
    <row r="79" spans="1:8" hidden="1" x14ac:dyDescent="0.25">
      <c r="A79" s="502"/>
      <c r="B79" s="377">
        <v>12020428</v>
      </c>
      <c r="C79" s="378" t="s">
        <v>588</v>
      </c>
      <c r="D79" s="378" t="s">
        <v>794</v>
      </c>
      <c r="E79" s="443"/>
      <c r="F79" s="444"/>
      <c r="G79" s="445"/>
      <c r="H79" s="446">
        <v>0</v>
      </c>
    </row>
    <row r="80" spans="1:8" s="493" customFormat="1" hidden="1" x14ac:dyDescent="0.2">
      <c r="A80" s="509"/>
      <c r="B80" s="377">
        <v>12020430</v>
      </c>
      <c r="C80" s="378" t="s">
        <v>589</v>
      </c>
      <c r="D80" s="378" t="s">
        <v>795</v>
      </c>
      <c r="E80" s="443"/>
      <c r="F80" s="444"/>
      <c r="G80" s="445"/>
      <c r="H80" s="446">
        <v>0</v>
      </c>
    </row>
    <row r="81" spans="1:8" s="493" customFormat="1" hidden="1" x14ac:dyDescent="0.2">
      <c r="A81" s="509"/>
      <c r="B81" s="377">
        <v>12020431</v>
      </c>
      <c r="C81" s="378" t="s">
        <v>590</v>
      </c>
      <c r="D81" s="378" t="s">
        <v>796</v>
      </c>
      <c r="E81" s="443"/>
      <c r="F81" s="444"/>
      <c r="G81" s="445"/>
      <c r="H81" s="446">
        <v>0</v>
      </c>
    </row>
    <row r="82" spans="1:8" hidden="1" x14ac:dyDescent="0.25">
      <c r="A82" s="502"/>
      <c r="B82" s="377">
        <v>12020436</v>
      </c>
      <c r="C82" s="378" t="s">
        <v>591</v>
      </c>
      <c r="D82" s="378" t="s">
        <v>797</v>
      </c>
      <c r="E82" s="443"/>
      <c r="F82" s="444"/>
      <c r="G82" s="445"/>
      <c r="H82" s="446">
        <v>0</v>
      </c>
    </row>
    <row r="83" spans="1:8" hidden="1" x14ac:dyDescent="0.25">
      <c r="A83" s="502"/>
      <c r="B83" s="377">
        <v>12020437</v>
      </c>
      <c r="C83" s="378" t="s">
        <v>592</v>
      </c>
      <c r="D83" s="378" t="s">
        <v>798</v>
      </c>
      <c r="E83" s="443"/>
      <c r="F83" s="444"/>
      <c r="G83" s="445"/>
      <c r="H83" s="446">
        <v>0</v>
      </c>
    </row>
    <row r="84" spans="1:8" hidden="1" x14ac:dyDescent="0.25">
      <c r="A84" s="502"/>
      <c r="B84" s="377">
        <v>12020438</v>
      </c>
      <c r="C84" s="378" t="s">
        <v>593</v>
      </c>
      <c r="D84" s="378" t="s">
        <v>799</v>
      </c>
      <c r="E84" s="443"/>
      <c r="F84" s="444"/>
      <c r="G84" s="445"/>
      <c r="H84" s="446">
        <v>0</v>
      </c>
    </row>
    <row r="85" spans="1:8" hidden="1" x14ac:dyDescent="0.25">
      <c r="A85" s="502"/>
      <c r="B85" s="377">
        <v>12020439</v>
      </c>
      <c r="C85" s="378" t="s">
        <v>594</v>
      </c>
      <c r="D85" s="378" t="s">
        <v>800</v>
      </c>
      <c r="E85" s="443"/>
      <c r="F85" s="444"/>
      <c r="G85" s="445"/>
      <c r="H85" s="446">
        <v>0</v>
      </c>
    </row>
    <row r="86" spans="1:8" hidden="1" x14ac:dyDescent="0.25">
      <c r="A86" s="502"/>
      <c r="B86" s="377">
        <v>12020440</v>
      </c>
      <c r="C86" s="378" t="s">
        <v>595</v>
      </c>
      <c r="D86" s="378" t="s">
        <v>801</v>
      </c>
      <c r="E86" s="443"/>
      <c r="F86" s="444"/>
      <c r="G86" s="445"/>
      <c r="H86" s="446">
        <v>0</v>
      </c>
    </row>
    <row r="87" spans="1:8" hidden="1" x14ac:dyDescent="0.25">
      <c r="A87" s="502"/>
      <c r="B87" s="377">
        <v>12020441</v>
      </c>
      <c r="C87" s="378" t="s">
        <v>596</v>
      </c>
      <c r="D87" s="378" t="s">
        <v>802</v>
      </c>
      <c r="E87" s="443"/>
      <c r="F87" s="444"/>
      <c r="G87" s="445"/>
      <c r="H87" s="446">
        <v>0</v>
      </c>
    </row>
    <row r="88" spans="1:8" s="493" customFormat="1" hidden="1" x14ac:dyDescent="0.2">
      <c r="A88" s="509"/>
      <c r="B88" s="377">
        <v>12020442</v>
      </c>
      <c r="C88" s="378" t="s">
        <v>597</v>
      </c>
      <c r="D88" s="378" t="s">
        <v>803</v>
      </c>
      <c r="E88" s="443"/>
      <c r="F88" s="444"/>
      <c r="G88" s="445"/>
      <c r="H88" s="446">
        <v>0</v>
      </c>
    </row>
    <row r="89" spans="1:8" s="493" customFormat="1" hidden="1" x14ac:dyDescent="0.2">
      <c r="A89" s="509"/>
      <c r="B89" s="377">
        <v>12020443</v>
      </c>
      <c r="C89" s="378" t="s">
        <v>598</v>
      </c>
      <c r="D89" s="378" t="s">
        <v>804</v>
      </c>
      <c r="E89" s="443"/>
      <c r="F89" s="444"/>
      <c r="G89" s="445"/>
      <c r="H89" s="446">
        <v>0</v>
      </c>
    </row>
    <row r="90" spans="1:8" hidden="1" x14ac:dyDescent="0.25">
      <c r="A90" s="502"/>
      <c r="B90" s="377">
        <v>12020444</v>
      </c>
      <c r="C90" s="378" t="s">
        <v>599</v>
      </c>
      <c r="D90" s="378" t="s">
        <v>805</v>
      </c>
      <c r="E90" s="443"/>
      <c r="F90" s="444"/>
      <c r="G90" s="445"/>
      <c r="H90" s="446">
        <v>0</v>
      </c>
    </row>
    <row r="91" spans="1:8" hidden="1" x14ac:dyDescent="0.25">
      <c r="A91" s="502"/>
      <c r="B91" s="377">
        <v>12020445</v>
      </c>
      <c r="C91" s="378" t="s">
        <v>600</v>
      </c>
      <c r="D91" s="378" t="s">
        <v>806</v>
      </c>
      <c r="E91" s="443"/>
      <c r="F91" s="444"/>
      <c r="G91" s="445"/>
      <c r="H91" s="446">
        <v>0</v>
      </c>
    </row>
    <row r="92" spans="1:8" hidden="1" x14ac:dyDescent="0.25">
      <c r="A92" s="502"/>
      <c r="B92" s="377">
        <v>12020446</v>
      </c>
      <c r="C92" s="378" t="s">
        <v>601</v>
      </c>
      <c r="D92" s="378" t="s">
        <v>807</v>
      </c>
      <c r="E92" s="443"/>
      <c r="F92" s="444"/>
      <c r="G92" s="445"/>
      <c r="H92" s="446">
        <v>0</v>
      </c>
    </row>
    <row r="93" spans="1:8" hidden="1" x14ac:dyDescent="0.25">
      <c r="A93" s="502"/>
      <c r="B93" s="377">
        <v>12020447</v>
      </c>
      <c r="C93" s="378" t="s">
        <v>602</v>
      </c>
      <c r="D93" s="378" t="s">
        <v>808</v>
      </c>
      <c r="E93" s="443"/>
      <c r="F93" s="444"/>
      <c r="G93" s="445"/>
      <c r="H93" s="446">
        <v>0</v>
      </c>
    </row>
    <row r="94" spans="1:8" hidden="1" x14ac:dyDescent="0.25">
      <c r="A94" s="531"/>
      <c r="B94" s="377">
        <v>12020448</v>
      </c>
      <c r="C94" s="378" t="s">
        <v>603</v>
      </c>
      <c r="D94" s="378" t="s">
        <v>809</v>
      </c>
      <c r="E94" s="443"/>
      <c r="F94" s="444"/>
      <c r="G94" s="445"/>
      <c r="H94" s="446">
        <v>0</v>
      </c>
    </row>
    <row r="95" spans="1:8" hidden="1" x14ac:dyDescent="0.25">
      <c r="A95" s="502"/>
      <c r="B95" s="377">
        <v>12020449</v>
      </c>
      <c r="C95" s="378" t="s">
        <v>604</v>
      </c>
      <c r="D95" s="378" t="s">
        <v>810</v>
      </c>
      <c r="E95" s="443"/>
      <c r="F95" s="444"/>
      <c r="G95" s="445"/>
      <c r="H95" s="446">
        <v>0</v>
      </c>
    </row>
    <row r="96" spans="1:8" hidden="1" x14ac:dyDescent="0.25">
      <c r="A96" s="502"/>
      <c r="B96" s="377">
        <v>12020450</v>
      </c>
      <c r="C96" s="378" t="s">
        <v>605</v>
      </c>
      <c r="D96" s="378" t="s">
        <v>811</v>
      </c>
      <c r="E96" s="443"/>
      <c r="F96" s="444"/>
      <c r="G96" s="445"/>
      <c r="H96" s="446">
        <v>0</v>
      </c>
    </row>
    <row r="97" spans="1:8" s="493" customFormat="1" hidden="1" x14ac:dyDescent="0.2">
      <c r="A97" s="509"/>
      <c r="B97" s="377">
        <v>12020451</v>
      </c>
      <c r="C97" s="378" t="s">
        <v>606</v>
      </c>
      <c r="D97" s="378" t="s">
        <v>812</v>
      </c>
      <c r="E97" s="443"/>
      <c r="F97" s="444"/>
      <c r="G97" s="445"/>
      <c r="H97" s="446">
        <v>0</v>
      </c>
    </row>
    <row r="98" spans="1:8" s="493" customFormat="1" hidden="1" x14ac:dyDescent="0.2">
      <c r="A98" s="509"/>
      <c r="B98" s="377">
        <v>12020452</v>
      </c>
      <c r="C98" s="378" t="s">
        <v>607</v>
      </c>
      <c r="D98" s="378" t="s">
        <v>813</v>
      </c>
      <c r="E98" s="443"/>
      <c r="F98" s="444"/>
      <c r="G98" s="445"/>
      <c r="H98" s="446">
        <v>0</v>
      </c>
    </row>
    <row r="99" spans="1:8" hidden="1" x14ac:dyDescent="0.25">
      <c r="A99" s="531"/>
      <c r="B99" s="377">
        <v>12020453</v>
      </c>
      <c r="C99" s="378" t="s">
        <v>608</v>
      </c>
      <c r="D99" s="378" t="s">
        <v>814</v>
      </c>
      <c r="E99" s="443"/>
      <c r="F99" s="444"/>
      <c r="G99" s="445"/>
      <c r="H99" s="446">
        <v>0</v>
      </c>
    </row>
    <row r="100" spans="1:8" hidden="1" x14ac:dyDescent="0.25">
      <c r="A100" s="502"/>
      <c r="B100" s="377">
        <v>12020454</v>
      </c>
      <c r="C100" s="378" t="s">
        <v>609</v>
      </c>
      <c r="D100" s="378" t="s">
        <v>815</v>
      </c>
      <c r="E100" s="443"/>
      <c r="F100" s="444"/>
      <c r="G100" s="445"/>
      <c r="H100" s="446">
        <v>0</v>
      </c>
    </row>
    <row r="101" spans="1:8" hidden="1" x14ac:dyDescent="0.25">
      <c r="A101" s="502"/>
      <c r="B101" s="377">
        <v>12020455</v>
      </c>
      <c r="C101" s="378" t="s">
        <v>610</v>
      </c>
      <c r="D101" s="378" t="s">
        <v>816</v>
      </c>
      <c r="E101" s="443"/>
      <c r="F101" s="444"/>
      <c r="G101" s="445"/>
      <c r="H101" s="446">
        <v>0</v>
      </c>
    </row>
    <row r="102" spans="1:8" hidden="1" x14ac:dyDescent="0.25">
      <c r="A102" s="502"/>
      <c r="B102" s="377">
        <v>12020456</v>
      </c>
      <c r="C102" s="378" t="s">
        <v>611</v>
      </c>
      <c r="D102" s="378" t="s">
        <v>817</v>
      </c>
      <c r="E102" s="443"/>
      <c r="F102" s="444"/>
      <c r="G102" s="445"/>
      <c r="H102" s="446">
        <v>0</v>
      </c>
    </row>
    <row r="103" spans="1:8" hidden="1" x14ac:dyDescent="0.25">
      <c r="A103" s="502"/>
      <c r="B103" s="377">
        <v>12020457</v>
      </c>
      <c r="C103" s="378" t="s">
        <v>612</v>
      </c>
      <c r="D103" s="378" t="s">
        <v>818</v>
      </c>
      <c r="E103" s="443"/>
      <c r="F103" s="444"/>
      <c r="G103" s="445"/>
      <c r="H103" s="446">
        <v>0</v>
      </c>
    </row>
    <row r="104" spans="1:8" hidden="1" x14ac:dyDescent="0.25">
      <c r="A104" s="502"/>
      <c r="B104" s="377">
        <v>12020458</v>
      </c>
      <c r="C104" s="378" t="s">
        <v>613</v>
      </c>
      <c r="D104" s="378" t="s">
        <v>819</v>
      </c>
      <c r="E104" s="443"/>
      <c r="F104" s="444"/>
      <c r="G104" s="445"/>
      <c r="H104" s="446">
        <v>0</v>
      </c>
    </row>
    <row r="105" spans="1:8" hidden="1" x14ac:dyDescent="0.25">
      <c r="A105" s="502"/>
      <c r="B105" s="377">
        <v>12020459</v>
      </c>
      <c r="C105" s="378" t="s">
        <v>614</v>
      </c>
      <c r="D105" s="378" t="s">
        <v>820</v>
      </c>
      <c r="E105" s="443"/>
      <c r="F105" s="444"/>
      <c r="G105" s="445"/>
      <c r="H105" s="446">
        <v>0</v>
      </c>
    </row>
    <row r="106" spans="1:8" hidden="1" x14ac:dyDescent="0.25">
      <c r="A106" s="502"/>
      <c r="B106" s="377">
        <v>12020460</v>
      </c>
      <c r="C106" s="378" t="s">
        <v>615</v>
      </c>
      <c r="D106" s="378" t="s">
        <v>821</v>
      </c>
      <c r="E106" s="443"/>
      <c r="F106" s="444"/>
      <c r="G106" s="445"/>
      <c r="H106" s="446">
        <v>0</v>
      </c>
    </row>
    <row r="107" spans="1:8" ht="15.75" thickBot="1" x14ac:dyDescent="0.3">
      <c r="A107" s="502"/>
      <c r="B107" s="377">
        <v>12020461</v>
      </c>
      <c r="C107" s="378" t="s">
        <v>616</v>
      </c>
      <c r="D107" s="378" t="s">
        <v>822</v>
      </c>
      <c r="E107" s="443"/>
      <c r="F107" s="444"/>
      <c r="G107" s="445">
        <v>9287670</v>
      </c>
      <c r="H107" s="446">
        <v>15800000</v>
      </c>
    </row>
    <row r="108" spans="1:8" ht="15.75" hidden="1" thickBot="1" x14ac:dyDescent="0.3">
      <c r="A108" s="502"/>
      <c r="B108" s="377">
        <v>12020462</v>
      </c>
      <c r="C108" s="378" t="s">
        <v>617</v>
      </c>
      <c r="D108" s="378" t="s">
        <v>823</v>
      </c>
      <c r="E108" s="443"/>
      <c r="F108" s="444"/>
      <c r="G108" s="445"/>
      <c r="H108" s="446">
        <v>0</v>
      </c>
    </row>
    <row r="109" spans="1:8" ht="15.75" hidden="1" thickBot="1" x14ac:dyDescent="0.3">
      <c r="A109" s="502"/>
      <c r="B109" s="377">
        <v>12020463</v>
      </c>
      <c r="C109" s="378" t="s">
        <v>618</v>
      </c>
      <c r="D109" s="378" t="s">
        <v>824</v>
      </c>
      <c r="E109" s="443"/>
      <c r="F109" s="444"/>
      <c r="G109" s="445"/>
      <c r="H109" s="446">
        <v>0</v>
      </c>
    </row>
    <row r="110" spans="1:8" ht="15.75" hidden="1" thickBot="1" x14ac:dyDescent="0.3">
      <c r="A110" s="502"/>
      <c r="B110" s="377">
        <v>12020464</v>
      </c>
      <c r="C110" s="378" t="s">
        <v>619</v>
      </c>
      <c r="D110" s="378" t="s">
        <v>825</v>
      </c>
      <c r="E110" s="443"/>
      <c r="F110" s="444"/>
      <c r="G110" s="445"/>
      <c r="H110" s="446">
        <v>0</v>
      </c>
    </row>
    <row r="111" spans="1:8" ht="15.75" hidden="1" thickBot="1" x14ac:dyDescent="0.3">
      <c r="A111" s="502"/>
      <c r="B111" s="377">
        <v>12020465</v>
      </c>
      <c r="C111" s="378" t="s">
        <v>620</v>
      </c>
      <c r="D111" s="378" t="s">
        <v>826</v>
      </c>
      <c r="E111" s="443"/>
      <c r="F111" s="444"/>
      <c r="G111" s="445"/>
      <c r="H111" s="446">
        <v>0</v>
      </c>
    </row>
    <row r="112" spans="1:8" ht="15.75" hidden="1" thickBot="1" x14ac:dyDescent="0.3">
      <c r="A112" s="502"/>
      <c r="B112" s="377">
        <v>12020466</v>
      </c>
      <c r="C112" s="378" t="s">
        <v>621</v>
      </c>
      <c r="D112" s="378" t="s">
        <v>827</v>
      </c>
      <c r="E112" s="443"/>
      <c r="F112" s="444"/>
      <c r="G112" s="445"/>
      <c r="H112" s="446">
        <v>0</v>
      </c>
    </row>
    <row r="113" spans="1:8" ht="15.75" hidden="1" thickBot="1" x14ac:dyDescent="0.3">
      <c r="A113" s="502"/>
      <c r="B113" s="377">
        <v>12020478</v>
      </c>
      <c r="C113" s="378" t="s">
        <v>622</v>
      </c>
      <c r="D113" s="378" t="s">
        <v>829</v>
      </c>
      <c r="E113" s="443"/>
      <c r="F113" s="444"/>
      <c r="G113" s="445"/>
      <c r="H113" s="446">
        <v>0</v>
      </c>
    </row>
    <row r="114" spans="1:8" s="493" customFormat="1" ht="15.75" thickBot="1" x14ac:dyDescent="0.3">
      <c r="A114" s="509"/>
      <c r="B114" s="384"/>
      <c r="C114" s="385" t="s">
        <v>623</v>
      </c>
      <c r="D114" s="385"/>
      <c r="E114" s="451"/>
      <c r="F114" s="452"/>
      <c r="G114" s="453">
        <v>18187670</v>
      </c>
      <c r="H114" s="454">
        <v>24940000</v>
      </c>
    </row>
    <row r="115" spans="1:8" s="493" customFormat="1" hidden="1" x14ac:dyDescent="0.25">
      <c r="A115" s="509"/>
      <c r="B115" s="373">
        <v>12020500</v>
      </c>
      <c r="C115" s="374" t="s">
        <v>12</v>
      </c>
      <c r="D115" s="374"/>
      <c r="E115" s="439"/>
      <c r="F115" s="440"/>
      <c r="G115" s="441"/>
      <c r="H115" s="442"/>
    </row>
    <row r="116" spans="1:8" s="493" customFormat="1" hidden="1" x14ac:dyDescent="0.2">
      <c r="A116" s="509"/>
      <c r="B116" s="377">
        <v>12020501</v>
      </c>
      <c r="C116" s="378" t="s">
        <v>624</v>
      </c>
      <c r="D116" s="378" t="s">
        <v>830</v>
      </c>
      <c r="E116" s="443"/>
      <c r="F116" s="444"/>
      <c r="G116" s="445"/>
      <c r="H116" s="446">
        <v>0</v>
      </c>
    </row>
    <row r="117" spans="1:8" hidden="1" x14ac:dyDescent="0.25">
      <c r="A117" s="502"/>
      <c r="B117" s="377">
        <v>12020502</v>
      </c>
      <c r="C117" s="378" t="s">
        <v>625</v>
      </c>
      <c r="D117" s="378" t="s">
        <v>831</v>
      </c>
      <c r="E117" s="443"/>
      <c r="F117" s="444"/>
      <c r="G117" s="445"/>
      <c r="H117" s="446">
        <v>0</v>
      </c>
    </row>
    <row r="118" spans="1:8" hidden="1" x14ac:dyDescent="0.25">
      <c r="A118" s="502"/>
      <c r="B118" s="377">
        <v>12020503</v>
      </c>
      <c r="C118" s="378" t="s">
        <v>626</v>
      </c>
      <c r="D118" s="378" t="s">
        <v>832</v>
      </c>
      <c r="E118" s="443"/>
      <c r="F118" s="444"/>
      <c r="G118" s="445"/>
      <c r="H118" s="446">
        <v>0</v>
      </c>
    </row>
    <row r="119" spans="1:8" ht="15.75" hidden="1" thickBot="1" x14ac:dyDescent="0.3">
      <c r="A119" s="502"/>
      <c r="B119" s="384"/>
      <c r="C119" s="385" t="s">
        <v>627</v>
      </c>
      <c r="D119" s="385"/>
      <c r="E119" s="451"/>
      <c r="F119" s="452"/>
      <c r="G119" s="453">
        <v>0</v>
      </c>
      <c r="H119" s="454">
        <v>0</v>
      </c>
    </row>
    <row r="120" spans="1:8" hidden="1" x14ac:dyDescent="0.25">
      <c r="A120" s="502"/>
      <c r="B120" s="373">
        <v>12020600</v>
      </c>
      <c r="C120" s="374" t="s">
        <v>13</v>
      </c>
      <c r="D120" s="374"/>
      <c r="E120" s="439"/>
      <c r="F120" s="440"/>
      <c r="G120" s="441"/>
      <c r="H120" s="442"/>
    </row>
    <row r="121" spans="1:8" hidden="1" x14ac:dyDescent="0.25">
      <c r="A121" s="502"/>
      <c r="B121" s="377">
        <v>12020601</v>
      </c>
      <c r="C121" s="378" t="s">
        <v>628</v>
      </c>
      <c r="D121" s="378" t="s">
        <v>833</v>
      </c>
      <c r="E121" s="443"/>
      <c r="F121" s="444"/>
      <c r="G121" s="445"/>
      <c r="H121" s="446">
        <v>0</v>
      </c>
    </row>
    <row r="122" spans="1:8" hidden="1" x14ac:dyDescent="0.25">
      <c r="A122" s="502"/>
      <c r="B122" s="377">
        <v>12020602</v>
      </c>
      <c r="C122" s="378" t="s">
        <v>629</v>
      </c>
      <c r="D122" s="378" t="s">
        <v>834</v>
      </c>
      <c r="E122" s="443"/>
      <c r="F122" s="444"/>
      <c r="G122" s="445"/>
      <c r="H122" s="446">
        <v>0</v>
      </c>
    </row>
    <row r="123" spans="1:8" hidden="1" x14ac:dyDescent="0.25">
      <c r="A123" s="502"/>
      <c r="B123" s="377">
        <v>12020603</v>
      </c>
      <c r="C123" s="378" t="s">
        <v>630</v>
      </c>
      <c r="D123" s="378" t="s">
        <v>835</v>
      </c>
      <c r="E123" s="443"/>
      <c r="F123" s="444"/>
      <c r="G123" s="445"/>
      <c r="H123" s="446">
        <v>0</v>
      </c>
    </row>
    <row r="124" spans="1:8" hidden="1" x14ac:dyDescent="0.25">
      <c r="A124" s="502"/>
      <c r="B124" s="377">
        <v>12020604</v>
      </c>
      <c r="C124" s="378" t="s">
        <v>631</v>
      </c>
      <c r="D124" s="378" t="s">
        <v>836</v>
      </c>
      <c r="E124" s="443"/>
      <c r="F124" s="444"/>
      <c r="G124" s="445"/>
      <c r="H124" s="446">
        <v>0</v>
      </c>
    </row>
    <row r="125" spans="1:8" s="493" customFormat="1" hidden="1" x14ac:dyDescent="0.2">
      <c r="A125" s="509"/>
      <c r="B125" s="377">
        <v>12020605</v>
      </c>
      <c r="C125" s="378" t="s">
        <v>632</v>
      </c>
      <c r="D125" s="378" t="s">
        <v>837</v>
      </c>
      <c r="E125" s="443"/>
      <c r="F125" s="444"/>
      <c r="G125" s="445"/>
      <c r="H125" s="446">
        <v>0</v>
      </c>
    </row>
    <row r="126" spans="1:8" s="493" customFormat="1" hidden="1" x14ac:dyDescent="0.2">
      <c r="A126" s="509"/>
      <c r="B126" s="377">
        <v>12020606</v>
      </c>
      <c r="C126" s="378" t="s">
        <v>633</v>
      </c>
      <c r="D126" s="378" t="s">
        <v>838</v>
      </c>
      <c r="E126" s="443"/>
      <c r="F126" s="444"/>
      <c r="G126" s="445"/>
      <c r="H126" s="446">
        <v>0</v>
      </c>
    </row>
    <row r="127" spans="1:8" s="493" customFormat="1" hidden="1" x14ac:dyDescent="0.2">
      <c r="A127" s="509"/>
      <c r="B127" s="377">
        <v>12020607</v>
      </c>
      <c r="C127" s="378" t="s">
        <v>634</v>
      </c>
      <c r="D127" s="378" t="s">
        <v>839</v>
      </c>
      <c r="E127" s="443"/>
      <c r="F127" s="444"/>
      <c r="G127" s="445"/>
      <c r="H127" s="446">
        <v>0</v>
      </c>
    </row>
    <row r="128" spans="1:8" hidden="1" x14ac:dyDescent="0.25">
      <c r="A128" s="502"/>
      <c r="B128" s="377">
        <v>12020608</v>
      </c>
      <c r="C128" s="378" t="s">
        <v>635</v>
      </c>
      <c r="D128" s="378" t="s">
        <v>840</v>
      </c>
      <c r="E128" s="443"/>
      <c r="F128" s="444"/>
      <c r="G128" s="445"/>
      <c r="H128" s="446">
        <v>0</v>
      </c>
    </row>
    <row r="129" spans="1:8" hidden="1" x14ac:dyDescent="0.25">
      <c r="A129" s="502"/>
      <c r="B129" s="377">
        <v>12020609</v>
      </c>
      <c r="C129" s="378" t="s">
        <v>636</v>
      </c>
      <c r="D129" s="378" t="s">
        <v>841</v>
      </c>
      <c r="E129" s="443"/>
      <c r="F129" s="444"/>
      <c r="G129" s="445"/>
      <c r="H129" s="446">
        <v>0</v>
      </c>
    </row>
    <row r="130" spans="1:8" hidden="1" x14ac:dyDescent="0.25">
      <c r="A130" s="502"/>
      <c r="B130" s="377">
        <v>12020610</v>
      </c>
      <c r="C130" s="378" t="s">
        <v>637</v>
      </c>
      <c r="D130" s="378" t="s">
        <v>842</v>
      </c>
      <c r="E130" s="443"/>
      <c r="F130" s="444"/>
      <c r="G130" s="445"/>
      <c r="H130" s="446">
        <v>0</v>
      </c>
    </row>
    <row r="131" spans="1:8" hidden="1" x14ac:dyDescent="0.25">
      <c r="A131" s="502"/>
      <c r="B131" s="377">
        <v>12020611</v>
      </c>
      <c r="C131" s="378" t="s">
        <v>638</v>
      </c>
      <c r="D131" s="378" t="s">
        <v>843</v>
      </c>
      <c r="E131" s="443"/>
      <c r="F131" s="444"/>
      <c r="G131" s="445"/>
      <c r="H131" s="446">
        <v>0</v>
      </c>
    </row>
    <row r="132" spans="1:8" hidden="1" x14ac:dyDescent="0.25">
      <c r="A132" s="502"/>
      <c r="B132" s="377">
        <v>12020612</v>
      </c>
      <c r="C132" s="378" t="s">
        <v>639</v>
      </c>
      <c r="D132" s="378" t="s">
        <v>845</v>
      </c>
      <c r="E132" s="443"/>
      <c r="F132" s="444"/>
      <c r="G132" s="445"/>
      <c r="H132" s="446">
        <v>0</v>
      </c>
    </row>
    <row r="133" spans="1:8" hidden="1" x14ac:dyDescent="0.25">
      <c r="A133" s="502"/>
      <c r="B133" s="377">
        <v>12020613</v>
      </c>
      <c r="C133" s="378" t="s">
        <v>640</v>
      </c>
      <c r="D133" s="378" t="s">
        <v>846</v>
      </c>
      <c r="E133" s="443"/>
      <c r="F133" s="444"/>
      <c r="G133" s="445"/>
      <c r="H133" s="446">
        <v>0</v>
      </c>
    </row>
    <row r="134" spans="1:8" hidden="1" x14ac:dyDescent="0.25">
      <c r="A134" s="502"/>
      <c r="B134" s="377">
        <v>12020614</v>
      </c>
      <c r="C134" s="378" t="s">
        <v>641</v>
      </c>
      <c r="D134" s="378" t="s">
        <v>847</v>
      </c>
      <c r="E134" s="443"/>
      <c r="F134" s="444"/>
      <c r="G134" s="445"/>
      <c r="H134" s="446">
        <v>0</v>
      </c>
    </row>
    <row r="135" spans="1:8" hidden="1" x14ac:dyDescent="0.25">
      <c r="A135" s="502"/>
      <c r="B135" s="377">
        <v>12020615</v>
      </c>
      <c r="C135" s="378" t="s">
        <v>642</v>
      </c>
      <c r="D135" s="378" t="s">
        <v>848</v>
      </c>
      <c r="E135" s="443"/>
      <c r="F135" s="444"/>
      <c r="G135" s="445"/>
      <c r="H135" s="446">
        <v>0</v>
      </c>
    </row>
    <row r="136" spans="1:8" s="493" customFormat="1" hidden="1" x14ac:dyDescent="0.2">
      <c r="A136" s="509"/>
      <c r="B136" s="377">
        <v>12020616</v>
      </c>
      <c r="C136" s="378" t="s">
        <v>643</v>
      </c>
      <c r="D136" s="378" t="s">
        <v>849</v>
      </c>
      <c r="E136" s="443"/>
      <c r="F136" s="444"/>
      <c r="G136" s="445"/>
      <c r="H136" s="446">
        <v>0</v>
      </c>
    </row>
    <row r="137" spans="1:8" hidden="1" x14ac:dyDescent="0.25">
      <c r="A137" s="502"/>
      <c r="B137" s="377">
        <v>12020617</v>
      </c>
      <c r="C137" s="378" t="s">
        <v>644</v>
      </c>
      <c r="D137" s="378" t="s">
        <v>850</v>
      </c>
      <c r="E137" s="443"/>
      <c r="F137" s="444"/>
      <c r="G137" s="445"/>
      <c r="H137" s="446">
        <v>0</v>
      </c>
    </row>
    <row r="138" spans="1:8" hidden="1" x14ac:dyDescent="0.25">
      <c r="A138" s="502"/>
      <c r="B138" s="377">
        <v>12020618</v>
      </c>
      <c r="C138" s="378" t="s">
        <v>645</v>
      </c>
      <c r="D138" s="378" t="s">
        <v>851</v>
      </c>
      <c r="E138" s="443"/>
      <c r="F138" s="444"/>
      <c r="G138" s="445"/>
      <c r="H138" s="446">
        <v>0</v>
      </c>
    </row>
    <row r="139" spans="1:8" s="493" customFormat="1" hidden="1" x14ac:dyDescent="0.2">
      <c r="A139" s="509"/>
      <c r="B139" s="377">
        <v>12020619</v>
      </c>
      <c r="C139" s="378" t="s">
        <v>646</v>
      </c>
      <c r="D139" s="378" t="s">
        <v>852</v>
      </c>
      <c r="E139" s="443"/>
      <c r="F139" s="444"/>
      <c r="G139" s="445"/>
      <c r="H139" s="446">
        <v>0</v>
      </c>
    </row>
    <row r="140" spans="1:8" s="493" customFormat="1" hidden="1" x14ac:dyDescent="0.2">
      <c r="A140" s="509"/>
      <c r="B140" s="377">
        <v>12020620</v>
      </c>
      <c r="C140" s="378" t="s">
        <v>647</v>
      </c>
      <c r="D140" s="378" t="s">
        <v>853</v>
      </c>
      <c r="E140" s="443"/>
      <c r="F140" s="444"/>
      <c r="G140" s="445"/>
      <c r="H140" s="446">
        <v>0</v>
      </c>
    </row>
    <row r="141" spans="1:8" s="493" customFormat="1" hidden="1" x14ac:dyDescent="0.2">
      <c r="A141" s="509"/>
      <c r="B141" s="377">
        <v>12020621</v>
      </c>
      <c r="C141" s="378" t="s">
        <v>648</v>
      </c>
      <c r="D141" s="378" t="s">
        <v>854</v>
      </c>
      <c r="E141" s="443"/>
      <c r="F141" s="444"/>
      <c r="G141" s="445"/>
      <c r="H141" s="446">
        <v>0</v>
      </c>
    </row>
    <row r="142" spans="1:8" ht="15.75" hidden="1" thickBot="1" x14ac:dyDescent="0.3">
      <c r="A142" s="502"/>
      <c r="B142" s="384"/>
      <c r="C142" s="385" t="s">
        <v>649</v>
      </c>
      <c r="D142" s="385"/>
      <c r="E142" s="451"/>
      <c r="F142" s="452"/>
      <c r="G142" s="453">
        <v>0</v>
      </c>
      <c r="H142" s="454">
        <v>0</v>
      </c>
    </row>
    <row r="143" spans="1:8" hidden="1" x14ac:dyDescent="0.25">
      <c r="A143" s="502"/>
      <c r="B143" s="373">
        <v>12020700</v>
      </c>
      <c r="C143" s="374" t="s">
        <v>14</v>
      </c>
      <c r="D143" s="374"/>
      <c r="E143" s="439"/>
      <c r="F143" s="440"/>
      <c r="G143" s="441"/>
      <c r="H143" s="442"/>
    </row>
    <row r="144" spans="1:8" hidden="1" x14ac:dyDescent="0.25">
      <c r="A144" s="502"/>
      <c r="B144" s="377">
        <v>12020701</v>
      </c>
      <c r="C144" s="378" t="s">
        <v>650</v>
      </c>
      <c r="D144" s="378" t="s">
        <v>855</v>
      </c>
      <c r="E144" s="443"/>
      <c r="F144" s="444"/>
      <c r="G144" s="445"/>
      <c r="H144" s="446">
        <v>0</v>
      </c>
    </row>
    <row r="145" spans="1:8" hidden="1" x14ac:dyDescent="0.25">
      <c r="A145" s="502"/>
      <c r="B145" s="377">
        <v>12020702</v>
      </c>
      <c r="C145" s="378" t="s">
        <v>651</v>
      </c>
      <c r="D145" s="378" t="s">
        <v>856</v>
      </c>
      <c r="E145" s="443"/>
      <c r="F145" s="444"/>
      <c r="G145" s="445"/>
      <c r="H145" s="446">
        <v>0</v>
      </c>
    </row>
    <row r="146" spans="1:8" hidden="1" x14ac:dyDescent="0.25">
      <c r="A146" s="502"/>
      <c r="B146" s="377">
        <v>12020703</v>
      </c>
      <c r="C146" s="378" t="s">
        <v>652</v>
      </c>
      <c r="D146" s="378" t="s">
        <v>857</v>
      </c>
      <c r="E146" s="443"/>
      <c r="F146" s="444"/>
      <c r="G146" s="445"/>
      <c r="H146" s="446">
        <v>0</v>
      </c>
    </row>
    <row r="147" spans="1:8" hidden="1" x14ac:dyDescent="0.25">
      <c r="A147" s="502"/>
      <c r="B147" s="377">
        <v>12020704</v>
      </c>
      <c r="C147" s="378" t="s">
        <v>653</v>
      </c>
      <c r="D147" s="378" t="s">
        <v>858</v>
      </c>
      <c r="E147" s="443"/>
      <c r="F147" s="444"/>
      <c r="G147" s="445"/>
      <c r="H147" s="446">
        <v>0</v>
      </c>
    </row>
    <row r="148" spans="1:8" hidden="1" x14ac:dyDescent="0.25">
      <c r="A148" s="502"/>
      <c r="B148" s="377">
        <v>12020705</v>
      </c>
      <c r="C148" s="378" t="s">
        <v>654</v>
      </c>
      <c r="D148" s="378" t="s">
        <v>860</v>
      </c>
      <c r="E148" s="443"/>
      <c r="F148" s="444"/>
      <c r="G148" s="445"/>
      <c r="H148" s="446">
        <v>0</v>
      </c>
    </row>
    <row r="149" spans="1:8" hidden="1" x14ac:dyDescent="0.25">
      <c r="A149" s="502"/>
      <c r="B149" s="377">
        <v>12020706</v>
      </c>
      <c r="C149" s="378" t="s">
        <v>655</v>
      </c>
      <c r="D149" s="378" t="s">
        <v>861</v>
      </c>
      <c r="E149" s="443"/>
      <c r="F149" s="444"/>
      <c r="G149" s="445"/>
      <c r="H149" s="446">
        <v>0</v>
      </c>
    </row>
    <row r="150" spans="1:8" s="493" customFormat="1" hidden="1" x14ac:dyDescent="0.2">
      <c r="A150" s="509"/>
      <c r="B150" s="377">
        <v>12020707</v>
      </c>
      <c r="C150" s="378" t="s">
        <v>656</v>
      </c>
      <c r="D150" s="378" t="s">
        <v>862</v>
      </c>
      <c r="E150" s="443"/>
      <c r="F150" s="444"/>
      <c r="G150" s="445"/>
      <c r="H150" s="446">
        <v>0</v>
      </c>
    </row>
    <row r="151" spans="1:8" hidden="1" x14ac:dyDescent="0.25">
      <c r="A151" s="502"/>
      <c r="B151" s="377">
        <v>12020708</v>
      </c>
      <c r="C151" s="378" t="s">
        <v>657</v>
      </c>
      <c r="D151" s="378" t="s">
        <v>863</v>
      </c>
      <c r="E151" s="443"/>
      <c r="F151" s="444"/>
      <c r="G151" s="445"/>
      <c r="H151" s="446">
        <v>0</v>
      </c>
    </row>
    <row r="152" spans="1:8" s="493" customFormat="1" hidden="1" x14ac:dyDescent="0.2">
      <c r="A152" s="509"/>
      <c r="B152" s="377">
        <v>12020709</v>
      </c>
      <c r="C152" s="378" t="s">
        <v>658</v>
      </c>
      <c r="D152" s="378" t="s">
        <v>864</v>
      </c>
      <c r="E152" s="443"/>
      <c r="F152" s="444"/>
      <c r="G152" s="445"/>
      <c r="H152" s="446">
        <v>0</v>
      </c>
    </row>
    <row r="153" spans="1:8" s="493" customFormat="1" hidden="1" x14ac:dyDescent="0.2">
      <c r="A153" s="509"/>
      <c r="B153" s="377">
        <v>12020710</v>
      </c>
      <c r="C153" s="378" t="s">
        <v>659</v>
      </c>
      <c r="D153" s="378" t="s">
        <v>865</v>
      </c>
      <c r="E153" s="443"/>
      <c r="F153" s="444"/>
      <c r="G153" s="445"/>
      <c r="H153" s="446">
        <v>0</v>
      </c>
    </row>
    <row r="154" spans="1:8" s="493" customFormat="1" hidden="1" x14ac:dyDescent="0.2">
      <c r="A154" s="509"/>
      <c r="B154" s="377">
        <v>12020711</v>
      </c>
      <c r="C154" s="378" t="s">
        <v>660</v>
      </c>
      <c r="D154" s="378" t="s">
        <v>866</v>
      </c>
      <c r="E154" s="443"/>
      <c r="F154" s="444"/>
      <c r="G154" s="445"/>
      <c r="H154" s="446">
        <v>0</v>
      </c>
    </row>
    <row r="155" spans="1:8" s="493" customFormat="1" hidden="1" x14ac:dyDescent="0.2">
      <c r="A155" s="509"/>
      <c r="B155" s="377">
        <v>12020712</v>
      </c>
      <c r="C155" s="378" t="s">
        <v>661</v>
      </c>
      <c r="D155" s="378" t="s">
        <v>867</v>
      </c>
      <c r="E155" s="443"/>
      <c r="F155" s="444"/>
      <c r="G155" s="445"/>
      <c r="H155" s="446">
        <v>0</v>
      </c>
    </row>
    <row r="156" spans="1:8" s="493" customFormat="1" hidden="1" x14ac:dyDescent="0.2">
      <c r="A156" s="509"/>
      <c r="B156" s="377">
        <v>12020713</v>
      </c>
      <c r="C156" s="378" t="s">
        <v>662</v>
      </c>
      <c r="D156" s="378" t="s">
        <v>868</v>
      </c>
      <c r="E156" s="443"/>
      <c r="F156" s="444"/>
      <c r="G156" s="445"/>
      <c r="H156" s="446">
        <v>0</v>
      </c>
    </row>
    <row r="157" spans="1:8" hidden="1" x14ac:dyDescent="0.25">
      <c r="A157" s="502"/>
      <c r="B157" s="377">
        <v>12020714</v>
      </c>
      <c r="C157" s="378" t="s">
        <v>663</v>
      </c>
      <c r="D157" s="378" t="s">
        <v>869</v>
      </c>
      <c r="E157" s="443"/>
      <c r="F157" s="444"/>
      <c r="G157" s="445"/>
      <c r="H157" s="446">
        <v>0</v>
      </c>
    </row>
    <row r="158" spans="1:8" hidden="1" x14ac:dyDescent="0.25">
      <c r="A158" s="502"/>
      <c r="B158" s="377">
        <v>12020715</v>
      </c>
      <c r="C158" s="378" t="s">
        <v>664</v>
      </c>
      <c r="D158" s="378" t="s">
        <v>870</v>
      </c>
      <c r="E158" s="443"/>
      <c r="F158" s="444"/>
      <c r="G158" s="445"/>
      <c r="H158" s="446">
        <v>0</v>
      </c>
    </row>
    <row r="159" spans="1:8" hidden="1" x14ac:dyDescent="0.25">
      <c r="A159" s="502"/>
      <c r="B159" s="377">
        <v>12020720</v>
      </c>
      <c r="C159" s="378" t="s">
        <v>665</v>
      </c>
      <c r="D159" s="378" t="s">
        <v>871</v>
      </c>
      <c r="E159" s="443"/>
      <c r="F159" s="444"/>
      <c r="G159" s="445"/>
      <c r="H159" s="446">
        <v>0</v>
      </c>
    </row>
    <row r="160" spans="1:8" s="493" customFormat="1" ht="15.75" hidden="1" thickBot="1" x14ac:dyDescent="0.3">
      <c r="A160" s="509"/>
      <c r="B160" s="384"/>
      <c r="C160" s="385" t="s">
        <v>666</v>
      </c>
      <c r="D160" s="385"/>
      <c r="E160" s="451"/>
      <c r="F160" s="452"/>
      <c r="G160" s="453">
        <v>0</v>
      </c>
      <c r="H160" s="454">
        <v>0</v>
      </c>
    </row>
    <row r="161" spans="1:8" s="493" customFormat="1" x14ac:dyDescent="0.25">
      <c r="A161" s="509"/>
      <c r="B161" s="373">
        <v>12020800</v>
      </c>
      <c r="C161" s="374" t="s">
        <v>15</v>
      </c>
      <c r="D161" s="374"/>
      <c r="E161" s="439"/>
      <c r="F161" s="440"/>
      <c r="G161" s="441"/>
      <c r="H161" s="442"/>
    </row>
    <row r="162" spans="1:8" hidden="1" x14ac:dyDescent="0.25">
      <c r="A162" s="502"/>
      <c r="B162" s="377">
        <v>12020801</v>
      </c>
      <c r="C162" s="378" t="s">
        <v>667</v>
      </c>
      <c r="D162" s="378" t="s">
        <v>872</v>
      </c>
      <c r="E162" s="443"/>
      <c r="F162" s="444"/>
      <c r="G162" s="445"/>
      <c r="H162" s="446">
        <v>0</v>
      </c>
    </row>
    <row r="163" spans="1:8" hidden="1" x14ac:dyDescent="0.25">
      <c r="A163" s="502"/>
      <c r="B163" s="377">
        <v>12020802</v>
      </c>
      <c r="C163" s="378" t="s">
        <v>668</v>
      </c>
      <c r="D163" s="378" t="s">
        <v>873</v>
      </c>
      <c r="E163" s="443"/>
      <c r="F163" s="444"/>
      <c r="G163" s="445"/>
      <c r="H163" s="446">
        <v>0</v>
      </c>
    </row>
    <row r="164" spans="1:8" hidden="1" x14ac:dyDescent="0.25">
      <c r="A164" s="502"/>
      <c r="B164" s="377">
        <v>12020803</v>
      </c>
      <c r="C164" s="378" t="s">
        <v>669</v>
      </c>
      <c r="D164" s="378" t="s">
        <v>874</v>
      </c>
      <c r="E164" s="443"/>
      <c r="F164" s="444"/>
      <c r="G164" s="445"/>
      <c r="H164" s="446">
        <v>0</v>
      </c>
    </row>
    <row r="165" spans="1:8" s="493" customFormat="1" ht="15.75" thickBot="1" x14ac:dyDescent="0.25">
      <c r="A165" s="509"/>
      <c r="B165" s="377">
        <v>12020804</v>
      </c>
      <c r="C165" s="378" t="s">
        <v>670</v>
      </c>
      <c r="D165" s="378" t="s">
        <v>875</v>
      </c>
      <c r="E165" s="443"/>
      <c r="F165" s="444"/>
      <c r="G165" s="445">
        <v>100000</v>
      </c>
      <c r="H165" s="446">
        <v>60000</v>
      </c>
    </row>
    <row r="166" spans="1:8" s="493" customFormat="1" ht="15.75" hidden="1" thickBot="1" x14ac:dyDescent="0.25">
      <c r="A166" s="509"/>
      <c r="B166" s="377">
        <v>12020805</v>
      </c>
      <c r="C166" s="378" t="s">
        <v>671</v>
      </c>
      <c r="D166" s="378" t="s">
        <v>876</v>
      </c>
      <c r="E166" s="443"/>
      <c r="F166" s="444"/>
      <c r="G166" s="445"/>
      <c r="H166" s="446">
        <v>0</v>
      </c>
    </row>
    <row r="167" spans="1:8" ht="15.75" thickBot="1" x14ac:dyDescent="0.3">
      <c r="A167" s="502"/>
      <c r="B167" s="384"/>
      <c r="C167" s="385" t="s">
        <v>672</v>
      </c>
      <c r="D167" s="385"/>
      <c r="E167" s="451"/>
      <c r="F167" s="452"/>
      <c r="G167" s="453">
        <v>100000</v>
      </c>
      <c r="H167" s="454">
        <v>60000</v>
      </c>
    </row>
    <row r="168" spans="1:8" ht="15.75" hidden="1" thickBot="1" x14ac:dyDescent="0.3">
      <c r="A168" s="502"/>
      <c r="B168" s="373">
        <v>12020900</v>
      </c>
      <c r="C168" s="374" t="s">
        <v>16</v>
      </c>
      <c r="D168" s="374"/>
      <c r="E168" s="439"/>
      <c r="F168" s="440"/>
      <c r="G168" s="441"/>
      <c r="H168" s="442"/>
    </row>
    <row r="169" spans="1:8" s="493" customFormat="1" ht="15.75" hidden="1" thickBot="1" x14ac:dyDescent="0.25">
      <c r="A169" s="509"/>
      <c r="B169" s="377">
        <v>12020901</v>
      </c>
      <c r="C169" s="378" t="s">
        <v>673</v>
      </c>
      <c r="D169" s="378" t="s">
        <v>877</v>
      </c>
      <c r="E169" s="443"/>
      <c r="F169" s="444"/>
      <c r="G169" s="445"/>
      <c r="H169" s="446">
        <v>0</v>
      </c>
    </row>
    <row r="170" spans="1:8" ht="15.75" hidden="1" thickBot="1" x14ac:dyDescent="0.3">
      <c r="A170" s="502"/>
      <c r="B170" s="377">
        <v>12020902</v>
      </c>
      <c r="C170" s="378" t="s">
        <v>674</v>
      </c>
      <c r="D170" s="378" t="s">
        <v>878</v>
      </c>
      <c r="E170" s="443"/>
      <c r="F170" s="444"/>
      <c r="G170" s="445"/>
      <c r="H170" s="446">
        <v>0</v>
      </c>
    </row>
    <row r="171" spans="1:8" ht="15.75" hidden="1" thickBot="1" x14ac:dyDescent="0.3">
      <c r="A171" s="502"/>
      <c r="B171" s="377">
        <v>12020903</v>
      </c>
      <c r="C171" s="378" t="s">
        <v>675</v>
      </c>
      <c r="D171" s="378" t="s">
        <v>879</v>
      </c>
      <c r="E171" s="443"/>
      <c r="F171" s="444"/>
      <c r="G171" s="445"/>
      <c r="H171" s="446">
        <v>0</v>
      </c>
    </row>
    <row r="172" spans="1:8" ht="15.75" hidden="1" thickBot="1" x14ac:dyDescent="0.3">
      <c r="A172" s="502"/>
      <c r="B172" s="377">
        <v>12020904</v>
      </c>
      <c r="C172" s="378" t="s">
        <v>676</v>
      </c>
      <c r="D172" s="378" t="s">
        <v>880</v>
      </c>
      <c r="E172" s="443"/>
      <c r="F172" s="444"/>
      <c r="G172" s="445"/>
      <c r="H172" s="446">
        <v>0</v>
      </c>
    </row>
    <row r="173" spans="1:8" ht="15.75" hidden="1" thickBot="1" x14ac:dyDescent="0.3">
      <c r="A173" s="502"/>
      <c r="B173" s="377">
        <v>12020905</v>
      </c>
      <c r="C173" s="378" t="s">
        <v>677</v>
      </c>
      <c r="D173" s="378" t="s">
        <v>881</v>
      </c>
      <c r="E173" s="443"/>
      <c r="F173" s="444"/>
      <c r="G173" s="445"/>
      <c r="H173" s="446">
        <v>0</v>
      </c>
    </row>
    <row r="174" spans="1:8" s="493" customFormat="1" ht="15.75" hidden="1" thickBot="1" x14ac:dyDescent="0.25">
      <c r="A174" s="509"/>
      <c r="B174" s="377">
        <v>12020906</v>
      </c>
      <c r="C174" s="378" t="s">
        <v>678</v>
      </c>
      <c r="D174" s="378" t="s">
        <v>882</v>
      </c>
      <c r="E174" s="443"/>
      <c r="F174" s="444"/>
      <c r="G174" s="445"/>
      <c r="H174" s="446">
        <v>0</v>
      </c>
    </row>
    <row r="175" spans="1:8" s="493" customFormat="1" ht="15.75" hidden="1" thickBot="1" x14ac:dyDescent="0.25">
      <c r="A175" s="509"/>
      <c r="B175" s="377">
        <v>12020907</v>
      </c>
      <c r="C175" s="378" t="s">
        <v>679</v>
      </c>
      <c r="D175" s="378" t="s">
        <v>883</v>
      </c>
      <c r="E175" s="443"/>
      <c r="F175" s="444"/>
      <c r="G175" s="445"/>
      <c r="H175" s="446">
        <v>0</v>
      </c>
    </row>
    <row r="176" spans="1:8" ht="15.75" hidden="1" thickBot="1" x14ac:dyDescent="0.3">
      <c r="A176" s="502"/>
      <c r="B176" s="384"/>
      <c r="C176" s="385" t="s">
        <v>680</v>
      </c>
      <c r="D176" s="385"/>
      <c r="E176" s="451"/>
      <c r="F176" s="452"/>
      <c r="G176" s="453">
        <v>0</v>
      </c>
      <c r="H176" s="454">
        <v>0</v>
      </c>
    </row>
    <row r="177" spans="1:8" ht="15.75" hidden="1" thickBot="1" x14ac:dyDescent="0.3">
      <c r="A177" s="502"/>
      <c r="B177" s="373">
        <v>12021000</v>
      </c>
      <c r="C177" s="374" t="s">
        <v>681</v>
      </c>
      <c r="D177" s="374"/>
      <c r="E177" s="439"/>
      <c r="F177" s="440"/>
      <c r="G177" s="441"/>
      <c r="H177" s="442"/>
    </row>
    <row r="178" spans="1:8" ht="15.75" hidden="1" thickBot="1" x14ac:dyDescent="0.3">
      <c r="A178" s="502"/>
      <c r="B178" s="377">
        <v>12021006</v>
      </c>
      <c r="C178" s="378" t="s">
        <v>682</v>
      </c>
      <c r="D178" s="378" t="s">
        <v>884</v>
      </c>
      <c r="E178" s="443"/>
      <c r="F178" s="444"/>
      <c r="G178" s="445"/>
      <c r="H178" s="446">
        <v>0</v>
      </c>
    </row>
    <row r="179" spans="1:8" ht="15.75" hidden="1" thickBot="1" x14ac:dyDescent="0.3">
      <c r="A179" s="502"/>
      <c r="B179" s="384"/>
      <c r="C179" s="385" t="s">
        <v>683</v>
      </c>
      <c r="D179" s="385"/>
      <c r="E179" s="451"/>
      <c r="F179" s="452"/>
      <c r="G179" s="453">
        <v>0</v>
      </c>
      <c r="H179" s="454">
        <v>0</v>
      </c>
    </row>
    <row r="180" spans="1:8" ht="15.75" hidden="1" thickBot="1" x14ac:dyDescent="0.3">
      <c r="A180" s="502"/>
      <c r="B180" s="373">
        <v>12021100</v>
      </c>
      <c r="C180" s="374" t="s">
        <v>17</v>
      </c>
      <c r="D180" s="374"/>
      <c r="E180" s="439"/>
      <c r="F180" s="440"/>
      <c r="G180" s="441"/>
      <c r="H180" s="442"/>
    </row>
    <row r="181" spans="1:8" ht="15.75" hidden="1" thickBot="1" x14ac:dyDescent="0.3">
      <c r="A181" s="502"/>
      <c r="B181" s="377">
        <v>12021101</v>
      </c>
      <c r="C181" s="378" t="s">
        <v>684</v>
      </c>
      <c r="D181" s="378" t="s">
        <v>885</v>
      </c>
      <c r="E181" s="443"/>
      <c r="F181" s="444"/>
      <c r="G181" s="445"/>
      <c r="H181" s="446">
        <v>0</v>
      </c>
    </row>
    <row r="182" spans="1:8" ht="15.75" hidden="1" thickBot="1" x14ac:dyDescent="0.3">
      <c r="A182" s="486"/>
      <c r="B182" s="377">
        <v>12021102</v>
      </c>
      <c r="C182" s="378" t="s">
        <v>685</v>
      </c>
      <c r="D182" s="378" t="s">
        <v>886</v>
      </c>
      <c r="E182" s="443"/>
      <c r="F182" s="444"/>
      <c r="G182" s="445"/>
      <c r="H182" s="446">
        <v>0</v>
      </c>
    </row>
    <row r="183" spans="1:8" ht="15.75" hidden="1" thickBot="1" x14ac:dyDescent="0.3">
      <c r="A183" s="486"/>
      <c r="B183" s="377">
        <v>12021103</v>
      </c>
      <c r="C183" s="378" t="s">
        <v>686</v>
      </c>
      <c r="D183" s="378" t="s">
        <v>887</v>
      </c>
      <c r="E183" s="443"/>
      <c r="F183" s="444"/>
      <c r="G183" s="445"/>
      <c r="H183" s="446">
        <v>0</v>
      </c>
    </row>
    <row r="184" spans="1:8" ht="15.75" hidden="1" thickBot="1" x14ac:dyDescent="0.3">
      <c r="A184" s="486"/>
      <c r="B184" s="384"/>
      <c r="C184" s="385" t="s">
        <v>687</v>
      </c>
      <c r="D184" s="385"/>
      <c r="E184" s="451"/>
      <c r="F184" s="452"/>
      <c r="G184" s="453">
        <v>0</v>
      </c>
      <c r="H184" s="454">
        <v>0</v>
      </c>
    </row>
    <row r="185" spans="1:8" ht="15.75" hidden="1" thickBot="1" x14ac:dyDescent="0.3">
      <c r="A185" s="486"/>
      <c r="B185" s="373">
        <v>12021200</v>
      </c>
      <c r="C185" s="374" t="s">
        <v>18</v>
      </c>
      <c r="D185" s="374"/>
      <c r="E185" s="439"/>
      <c r="F185" s="440"/>
      <c r="G185" s="441"/>
      <c r="H185" s="442"/>
    </row>
    <row r="186" spans="1:8" ht="15.75" hidden="1" thickBot="1" x14ac:dyDescent="0.3">
      <c r="A186" s="486"/>
      <c r="B186" s="377">
        <v>12021201</v>
      </c>
      <c r="C186" s="378" t="s">
        <v>688</v>
      </c>
      <c r="D186" s="378" t="s">
        <v>888</v>
      </c>
      <c r="E186" s="443"/>
      <c r="F186" s="444"/>
      <c r="G186" s="445"/>
      <c r="H186" s="446">
        <v>0</v>
      </c>
    </row>
    <row r="187" spans="1:8" ht="15.75" hidden="1" thickBot="1" x14ac:dyDescent="0.3">
      <c r="A187" s="486"/>
      <c r="B187" s="377">
        <v>12021202</v>
      </c>
      <c r="C187" s="378" t="s">
        <v>689</v>
      </c>
      <c r="D187" s="378" t="s">
        <v>889</v>
      </c>
      <c r="E187" s="443"/>
      <c r="F187" s="444"/>
      <c r="G187" s="445"/>
      <c r="H187" s="446">
        <v>0</v>
      </c>
    </row>
    <row r="188" spans="1:8" ht="15.75" hidden="1" thickBot="1" x14ac:dyDescent="0.3">
      <c r="A188" s="486"/>
      <c r="B188" s="377">
        <v>12021203</v>
      </c>
      <c r="C188" s="378" t="s">
        <v>690</v>
      </c>
      <c r="D188" s="378" t="s">
        <v>890</v>
      </c>
      <c r="E188" s="443"/>
      <c r="F188" s="444"/>
      <c r="G188" s="445"/>
      <c r="H188" s="446">
        <v>0</v>
      </c>
    </row>
    <row r="189" spans="1:8" ht="15.75" hidden="1" thickBot="1" x14ac:dyDescent="0.3">
      <c r="A189" s="486"/>
      <c r="B189" s="377">
        <v>12021204</v>
      </c>
      <c r="C189" s="378" t="s">
        <v>691</v>
      </c>
      <c r="D189" s="378" t="s">
        <v>891</v>
      </c>
      <c r="E189" s="443"/>
      <c r="F189" s="444"/>
      <c r="G189" s="445"/>
      <c r="H189" s="446">
        <v>0</v>
      </c>
    </row>
    <row r="190" spans="1:8" ht="15.75" hidden="1" thickBot="1" x14ac:dyDescent="0.3">
      <c r="A190" s="486"/>
      <c r="B190" s="377">
        <v>12021205</v>
      </c>
      <c r="C190" s="378" t="s">
        <v>692</v>
      </c>
      <c r="D190" s="378" t="s">
        <v>892</v>
      </c>
      <c r="E190" s="443"/>
      <c r="F190" s="444"/>
      <c r="G190" s="445"/>
      <c r="H190" s="446">
        <v>0</v>
      </c>
    </row>
    <row r="191" spans="1:8" ht="15.75" hidden="1" thickBot="1" x14ac:dyDescent="0.3">
      <c r="A191" s="486"/>
      <c r="B191" s="377">
        <v>12021206</v>
      </c>
      <c r="C191" s="378" t="s">
        <v>693</v>
      </c>
      <c r="D191" s="378" t="s">
        <v>893</v>
      </c>
      <c r="E191" s="443"/>
      <c r="F191" s="444"/>
      <c r="G191" s="445"/>
      <c r="H191" s="446">
        <v>0</v>
      </c>
    </row>
    <row r="192" spans="1:8" ht="15.75" hidden="1" thickBot="1" x14ac:dyDescent="0.3">
      <c r="A192" s="486"/>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ht="15.75" hidden="1" thickBot="1" x14ac:dyDescent="0.3">
      <c r="B218" s="373">
        <v>14030000</v>
      </c>
      <c r="C218" s="374" t="s">
        <v>716</v>
      </c>
      <c r="D218" s="374"/>
      <c r="E218" s="439"/>
      <c r="F218" s="440"/>
      <c r="G218" s="441"/>
      <c r="H218" s="442"/>
    </row>
    <row r="219" spans="2:8"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ht="19.5" thickBot="1" x14ac:dyDescent="0.35">
      <c r="B225" s="398"/>
      <c r="C225" s="399" t="s">
        <v>524</v>
      </c>
      <c r="D225" s="399"/>
      <c r="E225" s="484"/>
      <c r="F225" s="485"/>
      <c r="G225" s="480">
        <v>18287670</v>
      </c>
      <c r="H225" s="481">
        <v>25000000</v>
      </c>
    </row>
    <row r="226" spans="2:8" x14ac:dyDescent="0.25">
      <c r="B226" s="543"/>
      <c r="C226" s="544"/>
      <c r="D226" s="486"/>
      <c r="E226" s="486"/>
      <c r="F226" s="486"/>
      <c r="G226" s="486"/>
      <c r="H226" s="486"/>
    </row>
  </sheetData>
  <mergeCells count="6">
    <mergeCell ref="B1:H1"/>
    <mergeCell ref="B2:H2"/>
    <mergeCell ref="B3:H3"/>
    <mergeCell ref="B4:H4"/>
    <mergeCell ref="B5:B6"/>
    <mergeCell ref="C5:C6"/>
  </mergeCells>
  <pageMargins left="0.98" right="0.3" top="0.37" bottom="0.36" header="0.17" footer="0.17"/>
  <pageSetup paperSize="9" scale="66" fitToHeight="0" orientation="portrait" r:id="rId1"/>
  <headerFooter>
    <oddFooter>&amp;C&amp;"Rockwell,Bold"&amp;14&amp;P</oddFooter>
  </headerFooter>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pageSetUpPr fitToPage="1"/>
  </sheetPr>
  <dimension ref="B1:G171"/>
  <sheetViews>
    <sheetView view="pageBreakPreview" zoomScale="84" zoomScaleSheetLayoutView="84" workbookViewId="0">
      <pane xSplit="3" ySplit="7" topLeftCell="D8" activePane="bottomRight" state="frozen"/>
      <selection activeCell="B2" sqref="B2:F2"/>
      <selection pane="topRight" activeCell="B2" sqref="B2:F2"/>
      <selection pane="bottomLeft" activeCell="B2" sqref="B2:F2"/>
      <selection pane="bottomRight" activeCell="B2" sqref="B2:F2"/>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983</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x14ac:dyDescent="0.2">
      <c r="B11" s="811">
        <v>31050103</v>
      </c>
      <c r="C11" s="378" t="s">
        <v>1418</v>
      </c>
      <c r="D11" s="752" t="str">
        <f t="shared" si="0"/>
        <v>31050103 - INDUSTRIAL &amp; CHEMICAL STORES</v>
      </c>
      <c r="E11" s="622">
        <v>0</v>
      </c>
      <c r="F11" s="623">
        <v>15483190</v>
      </c>
      <c r="G11" s="623"/>
    </row>
    <row r="12" spans="2:7" hidden="1" x14ac:dyDescent="0.2">
      <c r="B12" s="811">
        <v>31050104</v>
      </c>
      <c r="C12" s="378" t="s">
        <v>1419</v>
      </c>
      <c r="D12" s="752" t="str">
        <f t="shared" si="0"/>
        <v>31050104 - AMORY STORES (AMMUNITION, E.T.C.)</v>
      </c>
      <c r="E12" s="622"/>
      <c r="F12" s="623">
        <v>0</v>
      </c>
      <c r="G12" s="623"/>
    </row>
    <row r="13" spans="2:7" hidden="1" x14ac:dyDescent="0.2">
      <c r="B13" s="811">
        <v>31050105</v>
      </c>
      <c r="C13" s="378" t="s">
        <v>1420</v>
      </c>
      <c r="D13" s="752" t="str">
        <f t="shared" si="0"/>
        <v>31050105 - FUEL &amp; LUBRICANTS</v>
      </c>
      <c r="E13" s="622"/>
      <c r="F13" s="623">
        <v>0</v>
      </c>
      <c r="G13" s="623"/>
    </row>
    <row r="14" spans="2:7" x14ac:dyDescent="0.2">
      <c r="B14" s="811">
        <v>31050106</v>
      </c>
      <c r="C14" s="378" t="s">
        <v>1421</v>
      </c>
      <c r="D14" s="752" t="str">
        <f t="shared" si="0"/>
        <v>31050106 - AGRICULTURAL INPUTS</v>
      </c>
      <c r="E14" s="622">
        <v>0</v>
      </c>
      <c r="F14" s="623">
        <v>26857690</v>
      </c>
      <c r="G14" s="623"/>
    </row>
    <row r="15" spans="2:7" ht="18" hidden="1" customHeight="1" x14ac:dyDescent="0.2">
      <c r="B15" s="811">
        <v>31050107</v>
      </c>
      <c r="C15" s="378" t="s">
        <v>1422</v>
      </c>
      <c r="D15" s="752" t="str">
        <f t="shared" si="0"/>
        <v>31050107 - FARM STOCK</v>
      </c>
      <c r="E15" s="622"/>
      <c r="F15" s="623">
        <v>0</v>
      </c>
      <c r="G15" s="623"/>
    </row>
    <row r="16" spans="2:7" ht="18" hidden="1" customHeight="1" x14ac:dyDescent="0.2">
      <c r="B16" s="811">
        <v>31050108</v>
      </c>
      <c r="C16" s="378" t="s">
        <v>1423</v>
      </c>
      <c r="D16" s="752" t="str">
        <f t="shared" si="0"/>
        <v>31050108 - SCHOLASTIC MATERIALS</v>
      </c>
      <c r="E16" s="622"/>
      <c r="F16" s="623">
        <v>0</v>
      </c>
      <c r="G16" s="623"/>
    </row>
    <row r="17" spans="2:7" ht="18" hidden="1" customHeight="1" x14ac:dyDescent="0.2">
      <c r="B17" s="811">
        <v>31050109</v>
      </c>
      <c r="C17" s="378" t="s">
        <v>1424</v>
      </c>
      <c r="D17" s="752" t="str">
        <f t="shared" si="0"/>
        <v>31050109 - STATIONERIES STORES</v>
      </c>
      <c r="E17" s="622"/>
      <c r="F17" s="623">
        <v>0</v>
      </c>
      <c r="G17" s="623"/>
    </row>
    <row r="18" spans="2:7" ht="18" hidden="1" customHeight="1" x14ac:dyDescent="0.2">
      <c r="B18" s="811">
        <v>31050110</v>
      </c>
      <c r="C18" s="378" t="s">
        <v>1425</v>
      </c>
      <c r="D18" s="752" t="str">
        <f t="shared" si="0"/>
        <v>31050110 - PRINTED MATERIALS</v>
      </c>
      <c r="E18" s="622"/>
      <c r="F18" s="623">
        <v>0</v>
      </c>
      <c r="G18" s="623"/>
    </row>
    <row r="19" spans="2:7" ht="18" hidden="1" customHeight="1" x14ac:dyDescent="0.2">
      <c r="B19" s="811">
        <v>31050111</v>
      </c>
      <c r="C19" s="378" t="s">
        <v>1426</v>
      </c>
      <c r="D19" s="752" t="str">
        <f t="shared" si="0"/>
        <v>31050111 - BUILDING MATERIALS</v>
      </c>
      <c r="E19" s="622"/>
      <c r="F19" s="623">
        <v>0</v>
      </c>
      <c r="G19" s="623"/>
    </row>
    <row r="20" spans="2:7" ht="18" hidden="1" customHeight="1" x14ac:dyDescent="0.2">
      <c r="B20" s="811">
        <v>31050112</v>
      </c>
      <c r="C20" s="378" t="s">
        <v>1427</v>
      </c>
      <c r="D20" s="752" t="str">
        <f t="shared" si="0"/>
        <v>31050112 - STRATEGIC STOCK PILES</v>
      </c>
      <c r="E20" s="622"/>
      <c r="F20" s="623">
        <v>0</v>
      </c>
      <c r="G20" s="623"/>
    </row>
    <row r="21" spans="2:7" ht="18" hidden="1" customHeight="1" x14ac:dyDescent="0.2">
      <c r="B21" s="811">
        <v>31050113</v>
      </c>
      <c r="C21" s="378" t="s">
        <v>1428</v>
      </c>
      <c r="D21" s="752" t="str">
        <f t="shared" si="0"/>
        <v>31050113 - UNISSUED CURRENCY</v>
      </c>
      <c r="E21" s="622"/>
      <c r="F21" s="623">
        <v>0</v>
      </c>
      <c r="G21" s="623"/>
    </row>
    <row r="22" spans="2:7" ht="18" hidden="1" customHeight="1" x14ac:dyDescent="0.2">
      <c r="B22" s="811">
        <v>31050114</v>
      </c>
      <c r="C22" s="378" t="s">
        <v>1429</v>
      </c>
      <c r="D22" s="752" t="str">
        <f t="shared" si="0"/>
        <v>31050114 - STAMPS</v>
      </c>
      <c r="E22" s="622"/>
      <c r="F22" s="623">
        <v>0</v>
      </c>
      <c r="G22" s="623"/>
    </row>
    <row r="23" spans="2:7" ht="18" hidden="1" customHeight="1" x14ac:dyDescent="0.2">
      <c r="B23" s="811">
        <v>31050115</v>
      </c>
      <c r="C23" s="378" t="s">
        <v>1430</v>
      </c>
      <c r="D23" s="752" t="str">
        <f t="shared" si="0"/>
        <v>31050115 - PROPERTY HELD FOR SALE</v>
      </c>
      <c r="E23" s="622"/>
      <c r="F23" s="623">
        <v>0</v>
      </c>
      <c r="G23" s="623"/>
    </row>
    <row r="24" spans="2:7" ht="18" hidden="1" customHeight="1" x14ac:dyDescent="0.2">
      <c r="B24" s="811">
        <v>31050116</v>
      </c>
      <c r="C24" s="378" t="s">
        <v>1431</v>
      </c>
      <c r="D24" s="752" t="str">
        <f t="shared" si="0"/>
        <v>31050116 - AIRCRAFT SPARE STORE</v>
      </c>
      <c r="E24" s="622"/>
      <c r="F24" s="623">
        <v>0</v>
      </c>
      <c r="G24" s="623"/>
    </row>
    <row r="25" spans="2:7" ht="18" hidden="1" customHeight="1" thickBot="1" x14ac:dyDescent="0.25">
      <c r="B25" s="811">
        <v>31050117</v>
      </c>
      <c r="C25" s="378" t="s">
        <v>1432</v>
      </c>
      <c r="D25" s="752" t="str">
        <f t="shared" si="0"/>
        <v>31050117 - COMPUTER/INFORMATION TECHNOLOGY STORE</v>
      </c>
      <c r="E25" s="622"/>
      <c r="F25" s="623">
        <v>0</v>
      </c>
      <c r="G25" s="623"/>
    </row>
    <row r="26" spans="2:7" ht="18" hidden="1" customHeight="1" thickBot="1" x14ac:dyDescent="0.25">
      <c r="B26" s="811">
        <v>31050118</v>
      </c>
      <c r="C26" s="378" t="s">
        <v>1433</v>
      </c>
      <c r="D26" s="752" t="str">
        <f t="shared" si="0"/>
        <v>31050118 - PROVISIONAL STORE</v>
      </c>
      <c r="E26" s="622"/>
      <c r="F26" s="623">
        <v>0</v>
      </c>
      <c r="G26" s="623"/>
    </row>
    <row r="27" spans="2:7" ht="18" hidden="1" customHeight="1" x14ac:dyDescent="0.2">
      <c r="B27" s="811">
        <v>31050119</v>
      </c>
      <c r="C27" s="378" t="s">
        <v>1434</v>
      </c>
      <c r="D27" s="752" t="str">
        <f t="shared" si="0"/>
        <v>31050119 - EQUIPMENT STORE</v>
      </c>
      <c r="E27" s="622"/>
      <c r="F27" s="623">
        <v>0</v>
      </c>
      <c r="G27" s="623"/>
    </row>
    <row r="28" spans="2:7" ht="18" hidden="1" customHeight="1" x14ac:dyDescent="0.2">
      <c r="B28" s="811">
        <v>31050120</v>
      </c>
      <c r="C28" s="378" t="s">
        <v>1435</v>
      </c>
      <c r="D28" s="752" t="str">
        <f t="shared" si="0"/>
        <v>31050120 - PROJECT STORE ( IPPIS, GIFMIS, IPSAS, E.T.C.)</v>
      </c>
      <c r="E28" s="622"/>
      <c r="F28" s="623">
        <v>0</v>
      </c>
      <c r="G28" s="623"/>
    </row>
    <row r="29" spans="2:7" ht="18" hidden="1" customHeight="1" x14ac:dyDescent="0.2">
      <c r="B29" s="811">
        <v>31050121</v>
      </c>
      <c r="C29" s="378" t="s">
        <v>1436</v>
      </c>
      <c r="D29" s="752" t="str">
        <f t="shared" si="0"/>
        <v>31050121 - ELECTRICAL/ELECTRONIC STORE</v>
      </c>
      <c r="E29" s="622"/>
      <c r="F29" s="623">
        <v>0</v>
      </c>
      <c r="G29" s="623"/>
    </row>
    <row r="30" spans="2:7" ht="18" hidden="1" customHeight="1" x14ac:dyDescent="0.2">
      <c r="B30" s="811">
        <v>31050122</v>
      </c>
      <c r="C30" s="378" t="s">
        <v>1437</v>
      </c>
      <c r="D30" s="752" t="str">
        <f t="shared" si="0"/>
        <v>31050122 - GRAINS STORE</v>
      </c>
      <c r="E30" s="622"/>
      <c r="F30" s="623">
        <v>0</v>
      </c>
      <c r="G30" s="623"/>
    </row>
    <row r="31" spans="2:7" ht="18" hidden="1" customHeight="1" x14ac:dyDescent="0.2">
      <c r="B31" s="811">
        <v>31050123</v>
      </c>
      <c r="C31" s="378" t="s">
        <v>1438</v>
      </c>
      <c r="D31" s="752" t="str">
        <f t="shared" si="0"/>
        <v>31050123 - PERISHABLE STORE</v>
      </c>
      <c r="E31" s="622"/>
      <c r="F31" s="623">
        <v>0</v>
      </c>
      <c r="G31" s="623"/>
    </row>
    <row r="32" spans="2:7" ht="18" hidden="1" customHeight="1" x14ac:dyDescent="0.2">
      <c r="B32" s="811">
        <v>31050124</v>
      </c>
      <c r="C32" s="378" t="s">
        <v>1439</v>
      </c>
      <c r="D32" s="752" t="str">
        <f t="shared" si="0"/>
        <v>31050124 - MOTOR SPARE STORE</v>
      </c>
      <c r="E32" s="622"/>
      <c r="F32" s="623">
        <v>0</v>
      </c>
      <c r="G32" s="623"/>
    </row>
    <row r="33" spans="2:7" ht="18" hidden="1" customHeight="1" x14ac:dyDescent="0.2">
      <c r="B33" s="811">
        <v>31050125</v>
      </c>
      <c r="C33" s="378" t="s">
        <v>1440</v>
      </c>
      <c r="D33" s="752" t="str">
        <f t="shared" si="0"/>
        <v>31050125 - RAIL SPARE STORE</v>
      </c>
      <c r="E33" s="622"/>
      <c r="F33" s="623">
        <v>0</v>
      </c>
      <c r="G33" s="623"/>
    </row>
    <row r="34" spans="2:7" ht="18" hidden="1" customHeight="1" x14ac:dyDescent="0.2">
      <c r="B34" s="811">
        <v>31050126</v>
      </c>
      <c r="C34" s="378" t="s">
        <v>1441</v>
      </c>
      <c r="D34" s="752" t="str">
        <f t="shared" si="0"/>
        <v>31050126 - SHIP SPARE STORE</v>
      </c>
      <c r="E34" s="622"/>
      <c r="F34" s="623">
        <v>0</v>
      </c>
      <c r="G34" s="623"/>
    </row>
    <row r="35" spans="2:7" ht="18" hidden="1" customHeight="1" x14ac:dyDescent="0.2">
      <c r="B35" s="811">
        <v>31050127</v>
      </c>
      <c r="C35" s="378" t="s">
        <v>1442</v>
      </c>
      <c r="D35" s="752" t="str">
        <f t="shared" si="0"/>
        <v>31050127 - FURNITURE STORE</v>
      </c>
      <c r="E35" s="622"/>
      <c r="F35" s="623">
        <v>0</v>
      </c>
      <c r="G35" s="623"/>
    </row>
    <row r="36" spans="2:7" ht="18" hidden="1" customHeight="1" x14ac:dyDescent="0.2">
      <c r="B36" s="811">
        <v>31050128</v>
      </c>
      <c r="C36" s="378" t="s">
        <v>1443</v>
      </c>
      <c r="D36" s="752" t="str">
        <f t="shared" si="0"/>
        <v>31050128 - PLANT/EQUIPMENT STORE</v>
      </c>
      <c r="E36" s="622"/>
      <c r="F36" s="623">
        <v>0</v>
      </c>
      <c r="G36" s="623"/>
    </row>
    <row r="37" spans="2:7" ht="18" hidden="1" customHeight="1" x14ac:dyDescent="0.2">
      <c r="B37" s="811">
        <v>31050129</v>
      </c>
      <c r="C37" s="378" t="s">
        <v>1444</v>
      </c>
      <c r="D37" s="752" t="str">
        <f t="shared" si="0"/>
        <v>31050129 - PLANT/EQUIPMENT SPARE STORE</v>
      </c>
      <c r="E37" s="622"/>
      <c r="F37" s="623">
        <v>0</v>
      </c>
      <c r="G37" s="623"/>
    </row>
    <row r="38" spans="2:7" ht="18" hidden="1" customHeight="1" x14ac:dyDescent="0.2">
      <c r="B38" s="811">
        <v>31050130</v>
      </c>
      <c r="C38" s="378" t="s">
        <v>1445</v>
      </c>
      <c r="D38" s="752" t="str">
        <f t="shared" si="0"/>
        <v>31050130 - ANIMAL FEED STORE</v>
      </c>
      <c r="E38" s="622"/>
      <c r="F38" s="623">
        <v>0</v>
      </c>
      <c r="G38" s="623"/>
    </row>
    <row r="39" spans="2:7" ht="18" hidden="1" customHeight="1" x14ac:dyDescent="0.2">
      <c r="B39" s="811">
        <v>31050131</v>
      </c>
      <c r="C39" s="378" t="s">
        <v>1446</v>
      </c>
      <c r="D39" s="752" t="str">
        <f t="shared" si="0"/>
        <v>31050131 - VETERINARY STORE</v>
      </c>
      <c r="E39" s="622"/>
      <c r="F39" s="623">
        <v>0</v>
      </c>
      <c r="G39" s="623"/>
    </row>
    <row r="40" spans="2:7" ht="18" hidden="1" customHeight="1" thickBot="1" x14ac:dyDescent="0.25">
      <c r="B40" s="811">
        <v>31050132</v>
      </c>
      <c r="C40" s="378" t="s">
        <v>1447</v>
      </c>
      <c r="D40" s="752" t="str">
        <f t="shared" si="0"/>
        <v>31050132 - CLASS WARE/APPARATOS STORE</v>
      </c>
      <c r="E40" s="622"/>
      <c r="F40" s="623">
        <v>0</v>
      </c>
      <c r="G40" s="623"/>
    </row>
    <row r="41" spans="2:7" ht="15" thickBot="1" x14ac:dyDescent="0.25">
      <c r="B41" s="811">
        <v>31050133</v>
      </c>
      <c r="C41" s="378" t="s">
        <v>1448</v>
      </c>
      <c r="D41" s="752" t="str">
        <f t="shared" si="0"/>
        <v>31050133 - LABORATORY EQUIPMENT STORE</v>
      </c>
      <c r="E41" s="622"/>
      <c r="F41" s="623">
        <v>9310000</v>
      </c>
      <c r="G41" s="623"/>
    </row>
    <row r="42" spans="2:7" ht="15" hidden="1" thickBot="1" x14ac:dyDescent="0.25">
      <c r="B42" s="811">
        <v>31050134</v>
      </c>
      <c r="C42" s="378" t="s">
        <v>1449</v>
      </c>
      <c r="D42" s="752" t="str">
        <f t="shared" si="0"/>
        <v>31050134 - UNIFORM STORE</v>
      </c>
      <c r="E42" s="622"/>
      <c r="F42" s="623">
        <v>0</v>
      </c>
      <c r="G42" s="623"/>
    </row>
    <row r="43" spans="2:7" ht="15" hidden="1" thickBot="1" x14ac:dyDescent="0.25">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51650880</v>
      </c>
      <c r="G44" s="630">
        <f>SUM(G9:G43)</f>
        <v>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F66" si="7">SUM(D64:D65)</f>
        <v>0</v>
      </c>
      <c r="E66" s="630">
        <f>SUM(E64:E65)</f>
        <v>0</v>
      </c>
      <c r="F66" s="631">
        <f t="shared" si="7"/>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8">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9">SUM(D74:D76)</f>
        <v>0</v>
      </c>
      <c r="E77" s="630">
        <f>SUM(E74:E76)</f>
        <v>0</v>
      </c>
      <c r="F77" s="630">
        <f>SUM(F74:F76)</f>
        <v>0</v>
      </c>
      <c r="G77" s="630"/>
    </row>
    <row r="78" spans="2:7" ht="15" hidden="1" x14ac:dyDescent="0.25">
      <c r="B78" s="818">
        <v>32010100</v>
      </c>
      <c r="C78" s="374" t="s">
        <v>110</v>
      </c>
      <c r="D78" s="754"/>
      <c r="E78" s="618"/>
      <c r="F78" s="619"/>
      <c r="G78" s="619"/>
    </row>
    <row r="79" spans="2:7" hidden="1" x14ac:dyDescent="0.2">
      <c r="B79" s="811">
        <v>32010101</v>
      </c>
      <c r="C79" s="378" t="s">
        <v>1477</v>
      </c>
      <c r="D79" s="752" t="str">
        <f>B79&amp;" - "&amp;C79</f>
        <v>32010101 - LAND &amp; BUILDINGS - ADMINISTRATIVE</v>
      </c>
      <c r="E79" s="622"/>
      <c r="F79" s="623">
        <v>0</v>
      </c>
      <c r="G79" s="623"/>
    </row>
    <row r="80" spans="2:7" hidden="1" x14ac:dyDescent="0.2">
      <c r="B80" s="811">
        <v>32010102</v>
      </c>
      <c r="C80" s="378" t="s">
        <v>1478</v>
      </c>
      <c r="D80" s="752" t="str">
        <f>B80&amp;" - "&amp;C80</f>
        <v>32010102 - LAND &amp; BUILDINGS - RESIDENTIAL</v>
      </c>
      <c r="E80" s="622"/>
      <c r="F80" s="623">
        <v>0</v>
      </c>
      <c r="G80" s="623"/>
    </row>
    <row r="81" spans="2:7" hidden="1" x14ac:dyDescent="0.2">
      <c r="B81" s="811">
        <v>32010103</v>
      </c>
      <c r="C81" s="378" t="s">
        <v>1479</v>
      </c>
      <c r="D81" s="752" t="str">
        <f>B81&amp;" - "&amp;C81</f>
        <v>32010103 - SILOS</v>
      </c>
      <c r="E81" s="622"/>
      <c r="F81" s="623">
        <v>0</v>
      </c>
      <c r="G81" s="623"/>
    </row>
    <row r="82" spans="2:7" hidden="1" x14ac:dyDescent="0.2">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0">SUM(D79:D82)</f>
        <v>0</v>
      </c>
      <c r="E83" s="630">
        <f>SUM(E79:E82)</f>
        <v>0</v>
      </c>
      <c r="F83" s="630">
        <f>SUM(F79:F82)</f>
        <v>0</v>
      </c>
      <c r="G83" s="630">
        <f>SUM(G79:G82)</f>
        <v>0</v>
      </c>
    </row>
    <row r="84" spans="2:7" ht="15" x14ac:dyDescent="0.25">
      <c r="B84" s="818">
        <v>32010200</v>
      </c>
      <c r="C84" s="374" t="s">
        <v>112</v>
      </c>
      <c r="D84" s="754"/>
      <c r="E84" s="618"/>
      <c r="F84" s="619"/>
      <c r="G84" s="619"/>
    </row>
    <row r="85" spans="2:7" ht="18" hidden="1" customHeight="1" x14ac:dyDescent="0.2">
      <c r="B85" s="811">
        <v>32010201</v>
      </c>
      <c r="C85" s="378" t="s">
        <v>1482</v>
      </c>
      <c r="D85" s="752" t="str">
        <f t="shared" ref="D85:D99" si="11">B85&amp;" - "&amp;C85</f>
        <v>32010201 - RAILS</v>
      </c>
      <c r="E85" s="622"/>
      <c r="F85" s="623">
        <v>0</v>
      </c>
      <c r="G85" s="623"/>
    </row>
    <row r="86" spans="2:7" hidden="1" x14ac:dyDescent="0.2">
      <c r="B86" s="811">
        <v>32010202</v>
      </c>
      <c r="C86" s="378" t="s">
        <v>1483</v>
      </c>
      <c r="D86" s="752" t="str">
        <f t="shared" si="11"/>
        <v>32010202 - ROADS &amp; BRIDGES</v>
      </c>
      <c r="E86" s="622"/>
      <c r="F86" s="623">
        <v>0</v>
      </c>
      <c r="G86" s="623"/>
    </row>
    <row r="87" spans="2:7" hidden="1" x14ac:dyDescent="0.2">
      <c r="B87" s="811">
        <v>32010203</v>
      </c>
      <c r="C87" s="378" t="s">
        <v>1484</v>
      </c>
      <c r="D87" s="752" t="str">
        <f t="shared" si="11"/>
        <v>32010203 - AIRPORTS</v>
      </c>
      <c r="E87" s="622"/>
      <c r="F87" s="623">
        <v>0</v>
      </c>
      <c r="G87" s="623"/>
    </row>
    <row r="88" spans="2:7" hidden="1" x14ac:dyDescent="0.2">
      <c r="B88" s="811">
        <v>32010204</v>
      </c>
      <c r="C88" s="378" t="s">
        <v>1485</v>
      </c>
      <c r="D88" s="752" t="str">
        <f t="shared" si="11"/>
        <v>32010204 - HARBOURS/ SEA PORTS/JETTIES</v>
      </c>
      <c r="E88" s="622"/>
      <c r="F88" s="623">
        <v>0</v>
      </c>
      <c r="G88" s="623"/>
    </row>
    <row r="89" spans="2:7" hidden="1" x14ac:dyDescent="0.2">
      <c r="B89" s="811">
        <v>32010205</v>
      </c>
      <c r="C89" s="378" t="s">
        <v>1486</v>
      </c>
      <c r="D89" s="752" t="str">
        <f t="shared" si="11"/>
        <v>32010205 - ZOOS, PARKS &amp; RESERVES</v>
      </c>
      <c r="E89" s="622"/>
      <c r="F89" s="623">
        <v>0</v>
      </c>
      <c r="G89" s="623"/>
    </row>
    <row r="90" spans="2:7" hidden="1" x14ac:dyDescent="0.2">
      <c r="B90" s="811">
        <v>32010206</v>
      </c>
      <c r="C90" s="378" t="s">
        <v>1487</v>
      </c>
      <c r="D90" s="752" t="str">
        <f t="shared" si="11"/>
        <v>32010206 - SECURITY INSTALLATIONS/ EQUIPMENT</v>
      </c>
      <c r="E90" s="622"/>
      <c r="F90" s="623">
        <v>0</v>
      </c>
      <c r="G90" s="623"/>
    </row>
    <row r="91" spans="2:7" hidden="1" x14ac:dyDescent="0.2">
      <c r="B91" s="811">
        <v>32010207</v>
      </c>
      <c r="C91" s="378" t="s">
        <v>1488</v>
      </c>
      <c r="D91" s="752" t="str">
        <f t="shared" si="11"/>
        <v>32010207 - ELECTRICITY TRANSMISSION NETWORK</v>
      </c>
      <c r="E91" s="622"/>
      <c r="F91" s="623">
        <v>0</v>
      </c>
      <c r="G91" s="623"/>
    </row>
    <row r="92" spans="2:7" hidden="1" x14ac:dyDescent="0.2">
      <c r="B92" s="811">
        <v>32010208</v>
      </c>
      <c r="C92" s="378" t="s">
        <v>1489</v>
      </c>
      <c r="D92" s="752" t="str">
        <f t="shared" si="11"/>
        <v>32010208 - WATER DISTRIBUTION NETWORK</v>
      </c>
      <c r="E92" s="622"/>
      <c r="F92" s="623">
        <v>0</v>
      </c>
      <c r="G92" s="623"/>
    </row>
    <row r="93" spans="2:7" ht="15" thickBot="1" x14ac:dyDescent="0.25">
      <c r="B93" s="811">
        <v>32010209</v>
      </c>
      <c r="C93" s="378" t="s">
        <v>1490</v>
      </c>
      <c r="D93" s="752" t="str">
        <f t="shared" si="11"/>
        <v>32010209 - SEWAGE/ DRAINAGE NETWORK</v>
      </c>
      <c r="E93" s="622">
        <v>230000000</v>
      </c>
      <c r="F93" s="623">
        <v>46522320</v>
      </c>
      <c r="G93" s="623"/>
    </row>
    <row r="94" spans="2:7" ht="42" hidden="1" customHeight="1" x14ac:dyDescent="0.2">
      <c r="B94" s="811">
        <v>32010210</v>
      </c>
      <c r="C94" s="378" t="s">
        <v>1491</v>
      </c>
      <c r="D94" s="752" t="str">
        <f t="shared" si="11"/>
        <v>32010210 - DAMS</v>
      </c>
      <c r="E94" s="622"/>
      <c r="F94" s="623">
        <v>0</v>
      </c>
      <c r="G94" s="623"/>
    </row>
    <row r="95" spans="2:7" ht="35.25" hidden="1" customHeight="1" x14ac:dyDescent="0.2">
      <c r="B95" s="811">
        <v>32010211</v>
      </c>
      <c r="C95" s="378" t="s">
        <v>1492</v>
      </c>
      <c r="D95" s="752" t="str">
        <f t="shared" si="11"/>
        <v>32010211 - SPECIALISED RESEARCH EQUIPMENT (E.G. SATELLITE)</v>
      </c>
      <c r="E95" s="622"/>
      <c r="F95" s="623">
        <v>0</v>
      </c>
      <c r="G95" s="623"/>
    </row>
    <row r="96" spans="2:7" ht="15" hidden="1" thickBot="1" x14ac:dyDescent="0.25">
      <c r="B96" s="811">
        <v>32010212</v>
      </c>
      <c r="C96" s="378" t="s">
        <v>1493</v>
      </c>
      <c r="D96" s="752" t="str">
        <f t="shared" si="11"/>
        <v>32010212 - MONUMENTS</v>
      </c>
      <c r="E96" s="622"/>
      <c r="F96" s="623">
        <v>0</v>
      </c>
      <c r="G96" s="623"/>
    </row>
    <row r="97" spans="2:7" ht="15" hidden="1" thickBot="1" x14ac:dyDescent="0.25">
      <c r="B97" s="811">
        <v>32010213</v>
      </c>
      <c r="C97" s="378" t="s">
        <v>1494</v>
      </c>
      <c r="D97" s="752" t="str">
        <f t="shared" si="11"/>
        <v>32010213 - HERITAGE ASSETS</v>
      </c>
      <c r="E97" s="622"/>
      <c r="F97" s="623">
        <v>0</v>
      </c>
      <c r="G97" s="623"/>
    </row>
    <row r="98" spans="2:7" ht="15" hidden="1" thickBot="1" x14ac:dyDescent="0.25">
      <c r="B98" s="811">
        <v>32010214</v>
      </c>
      <c r="C98" s="378" t="s">
        <v>1495</v>
      </c>
      <c r="D98" s="752" t="str">
        <f t="shared" si="11"/>
        <v>32010214 - BOREHOLES &amp; OTHER WATER FACILITIES</v>
      </c>
      <c r="E98" s="622"/>
      <c r="F98" s="623">
        <v>0</v>
      </c>
      <c r="G98" s="623"/>
    </row>
    <row r="99" spans="2:7" ht="15" hidden="1" thickBot="1" x14ac:dyDescent="0.25">
      <c r="B99" s="811">
        <v>32010215</v>
      </c>
      <c r="C99" s="378" t="s">
        <v>1496</v>
      </c>
      <c r="D99" s="752" t="str">
        <f t="shared" si="11"/>
        <v>32010215 - WASTE DISPOSAL EQUIPMENT</v>
      </c>
      <c r="E99" s="622"/>
      <c r="F99" s="623">
        <v>0</v>
      </c>
      <c r="G99" s="623"/>
    </row>
    <row r="100" spans="2:7" ht="15.75" thickBot="1" x14ac:dyDescent="0.3">
      <c r="B100" s="815"/>
      <c r="C100" s="385" t="s">
        <v>1497</v>
      </c>
      <c r="D100" s="753">
        <f t="shared" ref="D100" si="12">SUM(D85:D99)</f>
        <v>0</v>
      </c>
      <c r="E100" s="630">
        <f>SUM(E85:E99)</f>
        <v>230000000</v>
      </c>
      <c r="F100" s="630">
        <f>SUM(F85:F99)</f>
        <v>46522320</v>
      </c>
      <c r="G100" s="630"/>
    </row>
    <row r="101" spans="2:7" ht="15" hidden="1" x14ac:dyDescent="0.25">
      <c r="B101" s="818">
        <v>32010300</v>
      </c>
      <c r="C101" s="374" t="s">
        <v>114</v>
      </c>
      <c r="D101" s="754"/>
      <c r="E101" s="618"/>
      <c r="F101" s="619"/>
      <c r="G101" s="619"/>
    </row>
    <row r="102" spans="2:7" hidden="1" x14ac:dyDescent="0.2">
      <c r="B102" s="811">
        <v>32010301</v>
      </c>
      <c r="C102" s="378" t="s">
        <v>1498</v>
      </c>
      <c r="D102" s="752" t="str">
        <f>B102&amp;" - "&amp;C102</f>
        <v>32010301 - EARTH MOVING EQUIPMENT - BULL DOZERS ETC.</v>
      </c>
      <c r="E102" s="622"/>
      <c r="F102" s="623">
        <v>0</v>
      </c>
      <c r="G102" s="623"/>
    </row>
    <row r="103" spans="2:7" hidden="1" x14ac:dyDescent="0.2">
      <c r="B103" s="811">
        <v>32010302</v>
      </c>
      <c r="C103" s="378" t="s">
        <v>1499</v>
      </c>
      <c r="D103" s="752" t="str">
        <f>B103&amp;" - "&amp;C103</f>
        <v>32010302 - INDUSTRIAL EQUIPMENT</v>
      </c>
      <c r="E103" s="622"/>
      <c r="F103" s="623">
        <v>0</v>
      </c>
      <c r="G103" s="623"/>
    </row>
    <row r="104" spans="2:7" hidden="1" x14ac:dyDescent="0.2">
      <c r="B104" s="811">
        <v>32010303</v>
      </c>
      <c r="C104" s="378" t="s">
        <v>1500</v>
      </c>
      <c r="D104" s="752" t="str">
        <f>B104&amp;" - "&amp;C104</f>
        <v>32010303 - NAVIGATIONAL EQUIPMENT</v>
      </c>
      <c r="E104" s="622"/>
      <c r="F104" s="623">
        <v>0</v>
      </c>
      <c r="G104" s="623"/>
    </row>
    <row r="105" spans="2:7" hidden="1" x14ac:dyDescent="0.2">
      <c r="B105" s="811">
        <v>32010304</v>
      </c>
      <c r="C105" s="378" t="s">
        <v>1501</v>
      </c>
      <c r="D105" s="752" t="str">
        <f>B105&amp;" - "&amp;C105</f>
        <v>32010304 - POWER PLANTS</v>
      </c>
      <c r="E105" s="622"/>
      <c r="F105" s="623">
        <v>0</v>
      </c>
      <c r="G105" s="623"/>
    </row>
    <row r="106" spans="2:7" hidden="1" x14ac:dyDescent="0.2">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3">SUM(D102:D106)</f>
        <v>0</v>
      </c>
      <c r="E107" s="630">
        <f>SUM(E102:E106)</f>
        <v>0</v>
      </c>
      <c r="F107" s="630">
        <f>SUM(F102:F106)</f>
        <v>0</v>
      </c>
      <c r="G107" s="630"/>
    </row>
    <row r="108" spans="2:7" ht="15" hidden="1" x14ac:dyDescent="0.25">
      <c r="B108" s="818">
        <v>32010400</v>
      </c>
      <c r="C108" s="374" t="s">
        <v>116</v>
      </c>
      <c r="D108" s="754"/>
      <c r="E108" s="618"/>
      <c r="F108" s="619"/>
      <c r="G108" s="619"/>
    </row>
    <row r="109" spans="2:7" ht="18.75" hidden="1" customHeight="1" x14ac:dyDescent="0.2">
      <c r="B109" s="811">
        <v>32010401</v>
      </c>
      <c r="C109" s="378" t="s">
        <v>1504</v>
      </c>
      <c r="D109" s="752" t="str">
        <f t="shared" ref="D109:D116" si="14">B109&amp;" - "&amp;C109</f>
        <v>32010401 - SHIPS</v>
      </c>
      <c r="E109" s="622"/>
      <c r="F109" s="623">
        <v>0</v>
      </c>
      <c r="G109" s="623"/>
    </row>
    <row r="110" spans="2:7" hidden="1" x14ac:dyDescent="0.2">
      <c r="B110" s="811">
        <v>32010402</v>
      </c>
      <c r="C110" s="378" t="s">
        <v>1505</v>
      </c>
      <c r="D110" s="752" t="str">
        <f t="shared" si="14"/>
        <v>32010402 - AIR CRAFTS</v>
      </c>
      <c r="E110" s="622"/>
      <c r="F110" s="623">
        <v>0</v>
      </c>
      <c r="G110" s="623"/>
    </row>
    <row r="111" spans="2:7" hidden="1" x14ac:dyDescent="0.2">
      <c r="B111" s="811">
        <v>32010403</v>
      </c>
      <c r="C111" s="378" t="s">
        <v>1506</v>
      </c>
      <c r="D111" s="752" t="str">
        <f t="shared" si="14"/>
        <v>32010403 - TRAINS</v>
      </c>
      <c r="E111" s="622"/>
      <c r="F111" s="623">
        <v>0</v>
      </c>
      <c r="G111" s="623"/>
    </row>
    <row r="112" spans="2:7" hidden="1" x14ac:dyDescent="0.2">
      <c r="B112" s="811">
        <v>32010404</v>
      </c>
      <c r="C112" s="378" t="s">
        <v>1507</v>
      </c>
      <c r="D112" s="752" t="str">
        <f t="shared" si="14"/>
        <v>32010404 - BOATS</v>
      </c>
      <c r="E112" s="622"/>
      <c r="F112" s="623">
        <v>0</v>
      </c>
      <c r="G112" s="623"/>
    </row>
    <row r="113" spans="2:7" hidden="1" x14ac:dyDescent="0.2">
      <c r="B113" s="811">
        <v>32010405</v>
      </c>
      <c r="C113" s="378" t="s">
        <v>1508</v>
      </c>
      <c r="D113" s="752" t="str">
        <f t="shared" si="14"/>
        <v>32010405 - MOTOR VEHICLES</v>
      </c>
      <c r="E113" s="622"/>
      <c r="F113" s="623">
        <v>0</v>
      </c>
      <c r="G113" s="623"/>
    </row>
    <row r="114" spans="2:7" hidden="1" x14ac:dyDescent="0.2">
      <c r="B114" s="811">
        <v>32010406</v>
      </c>
      <c r="C114" s="378" t="s">
        <v>1509</v>
      </c>
      <c r="D114" s="752" t="str">
        <f t="shared" si="14"/>
        <v>32010406 - TRICYCLE</v>
      </c>
      <c r="E114" s="622"/>
      <c r="F114" s="623">
        <v>0</v>
      </c>
      <c r="G114" s="623"/>
    </row>
    <row r="115" spans="2:7" hidden="1" x14ac:dyDescent="0.2">
      <c r="B115" s="811">
        <v>32010407</v>
      </c>
      <c r="C115" s="378" t="s">
        <v>1510</v>
      </c>
      <c r="D115" s="752" t="str">
        <f t="shared" si="14"/>
        <v>32010407 - MOTOR CYCLES</v>
      </c>
      <c r="E115" s="622"/>
      <c r="F115" s="623">
        <v>0</v>
      </c>
      <c r="G115" s="623"/>
    </row>
    <row r="116" spans="2:7" hidden="1" x14ac:dyDescent="0.2">
      <c r="B116" s="811">
        <v>32010408</v>
      </c>
      <c r="C116" s="378" t="s">
        <v>1511</v>
      </c>
      <c r="D116" s="752" t="str">
        <f t="shared" si="14"/>
        <v>32010408 - BICYCLE</v>
      </c>
      <c r="E116" s="622"/>
      <c r="F116" s="623">
        <v>0</v>
      </c>
      <c r="G116" s="623"/>
    </row>
    <row r="117" spans="2:7" ht="15.75" hidden="1" thickBot="1" x14ac:dyDescent="0.3">
      <c r="B117" s="815"/>
      <c r="C117" s="385" t="s">
        <v>1512</v>
      </c>
      <c r="D117" s="753">
        <f t="shared" ref="D117" si="15">SUM(D109:D116)</f>
        <v>0</v>
      </c>
      <c r="E117" s="630">
        <f>SUM(E109:E116)</f>
        <v>0</v>
      </c>
      <c r="F117" s="630">
        <f>SUM(F109:F116)</f>
        <v>0</v>
      </c>
      <c r="G117" s="630">
        <f>SUM(G109:G116)</f>
        <v>0</v>
      </c>
    </row>
    <row r="118" spans="2:7" ht="15" hidden="1" x14ac:dyDescent="0.25">
      <c r="B118" s="818">
        <v>32010500</v>
      </c>
      <c r="C118" s="374" t="s">
        <v>118</v>
      </c>
      <c r="D118" s="754"/>
      <c r="E118" s="618"/>
      <c r="F118" s="619"/>
      <c r="G118" s="619"/>
    </row>
    <row r="119" spans="2:7" hidden="1" x14ac:dyDescent="0.2">
      <c r="B119" s="811">
        <v>32010501</v>
      </c>
      <c r="C119" s="378" t="s">
        <v>1513</v>
      </c>
      <c r="D119" s="752" t="str">
        <f t="shared" ref="D119:D127" si="16">B119&amp;" - "&amp;C119</f>
        <v>32010501 - COMPUTERS/NETWORKING EQUIPMENT</v>
      </c>
      <c r="E119" s="622"/>
      <c r="F119" s="623">
        <v>0</v>
      </c>
      <c r="G119" s="623"/>
    </row>
    <row r="120" spans="2:7" hidden="1" x14ac:dyDescent="0.2">
      <c r="B120" s="811">
        <v>32010502</v>
      </c>
      <c r="C120" s="378" t="s">
        <v>1514</v>
      </c>
      <c r="D120" s="752" t="str">
        <f t="shared" si="16"/>
        <v>32010502 - PRINTERS</v>
      </c>
      <c r="E120" s="622"/>
      <c r="F120" s="623">
        <v>0</v>
      </c>
      <c r="G120" s="623"/>
    </row>
    <row r="121" spans="2:7" hidden="1" x14ac:dyDescent="0.2">
      <c r="B121" s="811">
        <v>32010503</v>
      </c>
      <c r="C121" s="378" t="s">
        <v>1515</v>
      </c>
      <c r="D121" s="752" t="str">
        <f t="shared" si="16"/>
        <v>32010503 - SCANNERS</v>
      </c>
      <c r="E121" s="622"/>
      <c r="F121" s="623">
        <v>0</v>
      </c>
      <c r="G121" s="623"/>
    </row>
    <row r="122" spans="2:7" hidden="1" x14ac:dyDescent="0.2">
      <c r="B122" s="811">
        <v>32010504</v>
      </c>
      <c r="C122" s="378" t="s">
        <v>1516</v>
      </c>
      <c r="D122" s="752" t="str">
        <f t="shared" si="16"/>
        <v>32010504 - FAX MACHINE</v>
      </c>
      <c r="E122" s="622"/>
      <c r="F122" s="623">
        <v>0</v>
      </c>
      <c r="G122" s="623"/>
    </row>
    <row r="123" spans="2:7" hidden="1" x14ac:dyDescent="0.2">
      <c r="B123" s="811">
        <v>32010505</v>
      </c>
      <c r="C123" s="378" t="s">
        <v>1517</v>
      </c>
      <c r="D123" s="752" t="str">
        <f t="shared" si="16"/>
        <v>32010505 - PHOTOCOPIERS</v>
      </c>
      <c r="E123" s="622"/>
      <c r="F123" s="623">
        <v>0</v>
      </c>
      <c r="G123" s="623"/>
    </row>
    <row r="124" spans="2:7" hidden="1" x14ac:dyDescent="0.2">
      <c r="B124" s="811">
        <v>32010506</v>
      </c>
      <c r="C124" s="378" t="s">
        <v>1518</v>
      </c>
      <c r="D124" s="752" t="str">
        <f t="shared" si="16"/>
        <v>32010506 - TYPE-WRITERS</v>
      </c>
      <c r="E124" s="622"/>
      <c r="F124" s="623">
        <v>0</v>
      </c>
      <c r="G124" s="623"/>
    </row>
    <row r="125" spans="2:7" hidden="1" x14ac:dyDescent="0.2">
      <c r="B125" s="811">
        <v>32010507</v>
      </c>
      <c r="C125" s="378" t="s">
        <v>1519</v>
      </c>
      <c r="D125" s="752" t="str">
        <f t="shared" si="16"/>
        <v>32010507 - SHREDDING MACHINES</v>
      </c>
      <c r="E125" s="622"/>
      <c r="F125" s="623">
        <v>0</v>
      </c>
      <c r="G125" s="623"/>
    </row>
    <row r="126" spans="2:7" hidden="1" x14ac:dyDescent="0.2">
      <c r="B126" s="811">
        <v>32010508</v>
      </c>
      <c r="C126" s="378" t="s">
        <v>1520</v>
      </c>
      <c r="D126" s="752" t="str">
        <f t="shared" si="16"/>
        <v>32010508 - PROJECTORS</v>
      </c>
      <c r="E126" s="622"/>
      <c r="F126" s="623">
        <v>0</v>
      </c>
      <c r="G126" s="623"/>
    </row>
    <row r="127" spans="2:7" hidden="1" x14ac:dyDescent="0.2">
      <c r="B127" s="811">
        <v>32010509</v>
      </c>
      <c r="C127" s="378" t="s">
        <v>1521</v>
      </c>
      <c r="D127" s="752" t="str">
        <f t="shared" si="16"/>
        <v>32010509 - BINDING EQUIPMENT</v>
      </c>
      <c r="E127" s="622"/>
      <c r="F127" s="623">
        <v>0</v>
      </c>
      <c r="G127" s="623"/>
    </row>
    <row r="128" spans="2:7" ht="15.75" hidden="1" thickBot="1" x14ac:dyDescent="0.3">
      <c r="B128" s="815"/>
      <c r="C128" s="385" t="s">
        <v>1522</v>
      </c>
      <c r="D128" s="753">
        <f t="shared" ref="D128" si="17">SUM(D119:D127)</f>
        <v>0</v>
      </c>
      <c r="E128" s="630">
        <f>SUM(E119:E127)</f>
        <v>0</v>
      </c>
      <c r="F128" s="630">
        <f>SUM(F119:F127)</f>
        <v>0</v>
      </c>
      <c r="G128" s="630">
        <f>SUM(G119:G127)</f>
        <v>0</v>
      </c>
    </row>
    <row r="129" spans="2:7" ht="15" hidden="1" x14ac:dyDescent="0.25">
      <c r="B129" s="818">
        <v>32010600</v>
      </c>
      <c r="C129" s="374" t="s">
        <v>120</v>
      </c>
      <c r="D129" s="754"/>
      <c r="E129" s="618"/>
      <c r="F129" s="619"/>
      <c r="G129" s="619"/>
    </row>
    <row r="130" spans="2:7" ht="18" hidden="1" customHeight="1" x14ac:dyDescent="0.2">
      <c r="B130" s="811">
        <v>32010601</v>
      </c>
      <c r="C130" s="378" t="s">
        <v>1523</v>
      </c>
      <c r="D130" s="752" t="str">
        <f t="shared" ref="D130:D139" si="18">B130&amp;" - "&amp;C130</f>
        <v>32010601 - CHAIRS</v>
      </c>
      <c r="E130" s="622"/>
      <c r="F130" s="623">
        <v>0</v>
      </c>
      <c r="G130" s="623"/>
    </row>
    <row r="131" spans="2:7" hidden="1" x14ac:dyDescent="0.2">
      <c r="B131" s="811">
        <v>32010602</v>
      </c>
      <c r="C131" s="378" t="s">
        <v>1524</v>
      </c>
      <c r="D131" s="752" t="str">
        <f t="shared" si="18"/>
        <v>32010602 - TABLES</v>
      </c>
      <c r="E131" s="622"/>
      <c r="F131" s="623">
        <v>0</v>
      </c>
      <c r="G131" s="623"/>
    </row>
    <row r="132" spans="2:7" hidden="1" x14ac:dyDescent="0.2">
      <c r="B132" s="811">
        <v>32010603</v>
      </c>
      <c r="C132" s="378" t="s">
        <v>1525</v>
      </c>
      <c r="D132" s="752" t="str">
        <f t="shared" si="18"/>
        <v>32010603 - SAFES/FILE CABINETS/ CUPBOARDS</v>
      </c>
      <c r="E132" s="622"/>
      <c r="F132" s="623">
        <v>0</v>
      </c>
      <c r="G132" s="623"/>
    </row>
    <row r="133" spans="2:7" hidden="1" x14ac:dyDescent="0.2">
      <c r="B133" s="811">
        <v>32010604</v>
      </c>
      <c r="C133" s="378" t="s">
        <v>1526</v>
      </c>
      <c r="D133" s="752" t="str">
        <f t="shared" si="18"/>
        <v>32010604 - TELEVISION SETS</v>
      </c>
      <c r="E133" s="622"/>
      <c r="F133" s="623">
        <v>0</v>
      </c>
      <c r="G133" s="623"/>
    </row>
    <row r="134" spans="2:7" hidden="1" x14ac:dyDescent="0.2">
      <c r="B134" s="811">
        <v>32010605</v>
      </c>
      <c r="C134" s="378" t="s">
        <v>1527</v>
      </c>
      <c r="D134" s="752" t="str">
        <f t="shared" si="18"/>
        <v>32010605 - RADIO SETS</v>
      </c>
      <c r="E134" s="622"/>
      <c r="F134" s="623">
        <v>0</v>
      </c>
      <c r="G134" s="623"/>
    </row>
    <row r="135" spans="2:7" hidden="1" x14ac:dyDescent="0.2">
      <c r="B135" s="811">
        <v>32010606</v>
      </c>
      <c r="C135" s="378" t="s">
        <v>1528</v>
      </c>
      <c r="D135" s="752" t="str">
        <f t="shared" si="18"/>
        <v>32010606 - AIR -CONDITIONER</v>
      </c>
      <c r="E135" s="622"/>
      <c r="F135" s="623">
        <v>0</v>
      </c>
      <c r="G135" s="623"/>
    </row>
    <row r="136" spans="2:7" hidden="1" x14ac:dyDescent="0.2">
      <c r="B136" s="811">
        <v>32010607</v>
      </c>
      <c r="C136" s="378" t="s">
        <v>1529</v>
      </c>
      <c r="D136" s="752" t="str">
        <f t="shared" si="18"/>
        <v>32010607 - STOOLS</v>
      </c>
      <c r="E136" s="622"/>
      <c r="F136" s="623">
        <v>0</v>
      </c>
      <c r="G136" s="623"/>
    </row>
    <row r="137" spans="2:7" hidden="1" x14ac:dyDescent="0.2">
      <c r="B137" s="811">
        <v>32010608</v>
      </c>
      <c r="C137" s="378" t="s">
        <v>1530</v>
      </c>
      <c r="D137" s="752" t="str">
        <f t="shared" si="18"/>
        <v>32010608 - SHELVES</v>
      </c>
      <c r="E137" s="622"/>
      <c r="F137" s="623">
        <v>0</v>
      </c>
      <c r="G137" s="623"/>
    </row>
    <row r="138" spans="2:7" hidden="1" x14ac:dyDescent="0.2">
      <c r="B138" s="811">
        <v>32010609</v>
      </c>
      <c r="C138" s="378" t="s">
        <v>1531</v>
      </c>
      <c r="D138" s="752" t="str">
        <f t="shared" si="18"/>
        <v>32010609 - CEILING FANS</v>
      </c>
      <c r="E138" s="622"/>
      <c r="F138" s="623">
        <v>0</v>
      </c>
      <c r="G138" s="623"/>
    </row>
    <row r="139" spans="2:7" hidden="1" x14ac:dyDescent="0.2">
      <c r="B139" s="811">
        <v>32010610</v>
      </c>
      <c r="C139" s="378" t="s">
        <v>1532</v>
      </c>
      <c r="D139" s="752" t="str">
        <f t="shared" si="18"/>
        <v>32010610 - REFRIDGERATOR</v>
      </c>
      <c r="E139" s="622"/>
      <c r="F139" s="623">
        <v>0</v>
      </c>
      <c r="G139" s="623"/>
    </row>
    <row r="140" spans="2:7" ht="15.75" hidden="1" thickBot="1" x14ac:dyDescent="0.3">
      <c r="B140" s="815"/>
      <c r="C140" s="385" t="s">
        <v>1533</v>
      </c>
      <c r="D140" s="753">
        <f t="shared" ref="D140" si="19">SUM(D130:D139)</f>
        <v>0</v>
      </c>
      <c r="E140" s="630">
        <f>SUM(E130:E139)</f>
        <v>0</v>
      </c>
      <c r="F140" s="630">
        <f>SUM(F130:F139)</f>
        <v>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0">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1">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2">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3">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4">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5">B163&amp;" - "&amp;C163</f>
        <v>32030101 - GOODWILL (ACQUIRED)</v>
      </c>
      <c r="E163" s="622"/>
      <c r="F163" s="623">
        <v>0</v>
      </c>
      <c r="G163" s="623"/>
    </row>
    <row r="164" spans="2:7" hidden="1" x14ac:dyDescent="0.2">
      <c r="B164" s="811">
        <v>32030102</v>
      </c>
      <c r="C164" s="378" t="s">
        <v>1548</v>
      </c>
      <c r="D164" s="752" t="str">
        <f t="shared" si="25"/>
        <v>32030102 - PATENT RIGHT</v>
      </c>
      <c r="E164" s="622"/>
      <c r="F164" s="623">
        <v>0</v>
      </c>
      <c r="G164" s="623"/>
    </row>
    <row r="165" spans="2:7" hidden="1" x14ac:dyDescent="0.2">
      <c r="B165" s="811">
        <v>32030103</v>
      </c>
      <c r="C165" s="378" t="s">
        <v>1549</v>
      </c>
      <c r="D165" s="752" t="str">
        <f t="shared" si="25"/>
        <v>32030103 - COPYRIGHT</v>
      </c>
      <c r="E165" s="622"/>
      <c r="F165" s="623">
        <v>0</v>
      </c>
      <c r="G165" s="623"/>
    </row>
    <row r="166" spans="2:7" hidden="1" x14ac:dyDescent="0.2">
      <c r="B166" s="811">
        <v>32030104</v>
      </c>
      <c r="C166" s="378" t="s">
        <v>1550</v>
      </c>
      <c r="D166" s="752" t="str">
        <f t="shared" si="25"/>
        <v>32030104 - TRADE MARK</v>
      </c>
      <c r="E166" s="622"/>
      <c r="F166" s="623">
        <v>0</v>
      </c>
      <c r="G166" s="623"/>
    </row>
    <row r="167" spans="2:7" hidden="1" x14ac:dyDescent="0.2">
      <c r="B167" s="811">
        <v>32030105</v>
      </c>
      <c r="C167" s="378" t="s">
        <v>1551</v>
      </c>
      <c r="D167" s="752" t="str">
        <f t="shared" si="25"/>
        <v>32030105 - FRANCHISE</v>
      </c>
      <c r="E167" s="622"/>
      <c r="F167" s="623">
        <v>0</v>
      </c>
      <c r="G167" s="623"/>
    </row>
    <row r="168" spans="2:7" ht="15" thickBot="1" x14ac:dyDescent="0.25">
      <c r="B168" s="811">
        <v>32030109</v>
      </c>
      <c r="C168" s="378" t="s">
        <v>1552</v>
      </c>
      <c r="D168" s="752" t="str">
        <f t="shared" si="25"/>
        <v>32030109 - RESEARCH &amp; DEVELOPMENT</v>
      </c>
      <c r="E168" s="622"/>
      <c r="F168" s="623">
        <v>5720810</v>
      </c>
      <c r="G168" s="623"/>
    </row>
    <row r="169" spans="2:7" ht="15" hidden="1" thickBot="1" x14ac:dyDescent="0.25">
      <c r="B169" s="813">
        <v>32030110</v>
      </c>
      <c r="C169" s="383" t="s">
        <v>1553</v>
      </c>
      <c r="D169" s="752" t="str">
        <f t="shared" si="25"/>
        <v>32030110 - BROADCAST RIGHTS</v>
      </c>
      <c r="E169" s="622"/>
      <c r="F169" s="623">
        <v>0</v>
      </c>
      <c r="G169" s="623"/>
    </row>
    <row r="170" spans="2:7" ht="15.75" thickBot="1" x14ac:dyDescent="0.3">
      <c r="B170" s="815"/>
      <c r="C170" s="385" t="s">
        <v>1554</v>
      </c>
      <c r="D170" s="753"/>
      <c r="E170" s="630">
        <f>SUM(E163:E169)</f>
        <v>0</v>
      </c>
      <c r="F170" s="630">
        <f>SUM(F163:F169)</f>
        <v>5720810</v>
      </c>
      <c r="G170" s="630">
        <f>SUM(G163:G169)</f>
        <v>0</v>
      </c>
    </row>
    <row r="171" spans="2:7" ht="19.5" thickBot="1" x14ac:dyDescent="0.35">
      <c r="B171" s="398"/>
      <c r="C171" s="399" t="s">
        <v>1415</v>
      </c>
      <c r="D171" s="399"/>
      <c r="E171" s="645">
        <f t="shared" ref="E171:F171" si="26">E170+E161+E155+E152+E146+E143+E140+E128+E117+E107+E100+E83+E77+E72+E66+E62+E53+E50+E47+E44</f>
        <v>230000000</v>
      </c>
      <c r="F171" s="646">
        <f t="shared" si="26"/>
        <v>103894010</v>
      </c>
      <c r="G171" s="646">
        <f t="shared" ref="G171" si="27">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990</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t="18.75" customHeight="1" thickBot="1" x14ac:dyDescent="0.3">
      <c r="B14" s="811">
        <v>31050106</v>
      </c>
      <c r="C14" s="378" t="s">
        <v>1421</v>
      </c>
      <c r="D14" s="752" t="str">
        <f t="shared" si="0"/>
        <v>31050106 - AGRICULTURAL INPUTS</v>
      </c>
      <c r="E14" s="622">
        <v>0</v>
      </c>
      <c r="F14" s="623">
        <v>4159600</v>
      </c>
      <c r="G14" s="623"/>
    </row>
    <row r="15" spans="2:7" ht="15.75" hidden="1" thickBot="1" x14ac:dyDescent="0.3">
      <c r="B15" s="811">
        <v>31050107</v>
      </c>
      <c r="C15" s="378" t="s">
        <v>1422</v>
      </c>
      <c r="D15" s="752" t="str">
        <f t="shared" si="0"/>
        <v>31050107 - FARM STOCK</v>
      </c>
      <c r="E15" s="622"/>
      <c r="F15" s="623">
        <v>0</v>
      </c>
      <c r="G15" s="623"/>
    </row>
    <row r="16" spans="2:7" ht="15.75" hidden="1" thickBot="1" x14ac:dyDescent="0.3">
      <c r="B16" s="811">
        <v>31050108</v>
      </c>
      <c r="C16" s="378" t="s">
        <v>1423</v>
      </c>
      <c r="D16" s="752" t="str">
        <f t="shared" si="0"/>
        <v>31050108 - SCHOLASTIC MATERIALS</v>
      </c>
      <c r="E16" s="622"/>
      <c r="F16" s="623">
        <v>0</v>
      </c>
      <c r="G16" s="623"/>
    </row>
    <row r="17" spans="2:7" ht="15.75" hidden="1" thickBot="1" x14ac:dyDescent="0.3">
      <c r="B17" s="811">
        <v>31050109</v>
      </c>
      <c r="C17" s="378" t="s">
        <v>1424</v>
      </c>
      <c r="D17" s="752" t="str">
        <f t="shared" si="0"/>
        <v>31050109 - STATIONERIES STORES</v>
      </c>
      <c r="E17" s="622"/>
      <c r="F17" s="623">
        <v>0</v>
      </c>
      <c r="G17" s="623"/>
    </row>
    <row r="18" spans="2:7" ht="15.75" hidden="1" thickBot="1" x14ac:dyDescent="0.3">
      <c r="B18" s="811">
        <v>31050110</v>
      </c>
      <c r="C18" s="378" t="s">
        <v>1425</v>
      </c>
      <c r="D18" s="752" t="str">
        <f t="shared" si="0"/>
        <v>31050110 - PRINTED MATERIALS</v>
      </c>
      <c r="E18" s="622"/>
      <c r="F18" s="623">
        <v>0</v>
      </c>
      <c r="G18" s="623"/>
    </row>
    <row r="19" spans="2:7" ht="15.75" hidden="1" thickBot="1" x14ac:dyDescent="0.3">
      <c r="B19" s="811">
        <v>31050111</v>
      </c>
      <c r="C19" s="378" t="s">
        <v>1426</v>
      </c>
      <c r="D19" s="752" t="str">
        <f t="shared" si="0"/>
        <v>31050111 - BUILDING MATERIALS</v>
      </c>
      <c r="E19" s="622"/>
      <c r="F19" s="623">
        <v>0</v>
      </c>
      <c r="G19" s="623"/>
    </row>
    <row r="20" spans="2:7" ht="15.75" hidden="1" thickBot="1" x14ac:dyDescent="0.3">
      <c r="B20" s="811">
        <v>31050112</v>
      </c>
      <c r="C20" s="378" t="s">
        <v>1427</v>
      </c>
      <c r="D20" s="752" t="str">
        <f t="shared" si="0"/>
        <v>31050112 - STRATEGIC STOCK PILES</v>
      </c>
      <c r="E20" s="622"/>
      <c r="F20" s="623">
        <v>0</v>
      </c>
      <c r="G20" s="623"/>
    </row>
    <row r="21" spans="2:7" ht="15.75" hidden="1" thickBot="1" x14ac:dyDescent="0.3">
      <c r="B21" s="811">
        <v>31050113</v>
      </c>
      <c r="C21" s="378" t="s">
        <v>1428</v>
      </c>
      <c r="D21" s="752" t="str">
        <f t="shared" si="0"/>
        <v>31050113 - UNISSUED CURRENCY</v>
      </c>
      <c r="E21" s="622"/>
      <c r="F21" s="623">
        <v>0</v>
      </c>
      <c r="G21" s="623"/>
    </row>
    <row r="22" spans="2:7" ht="15.75" hidden="1" thickBot="1" x14ac:dyDescent="0.3">
      <c r="B22" s="811">
        <v>31050114</v>
      </c>
      <c r="C22" s="378" t="s">
        <v>1429</v>
      </c>
      <c r="D22" s="752" t="str">
        <f t="shared" si="0"/>
        <v>31050114 - STAMPS</v>
      </c>
      <c r="E22" s="622"/>
      <c r="F22" s="623">
        <v>0</v>
      </c>
      <c r="G22" s="623"/>
    </row>
    <row r="23" spans="2:7" ht="15.75" hidden="1" thickBot="1" x14ac:dyDescent="0.3">
      <c r="B23" s="811">
        <v>31050115</v>
      </c>
      <c r="C23" s="378" t="s">
        <v>1430</v>
      </c>
      <c r="D23" s="752" t="str">
        <f t="shared" si="0"/>
        <v>31050115 - PROPERTY HELD FOR SALE</v>
      </c>
      <c r="E23" s="622"/>
      <c r="F23" s="623">
        <v>0</v>
      </c>
      <c r="G23" s="623"/>
    </row>
    <row r="24" spans="2:7" ht="15.75" hidden="1" thickBot="1" x14ac:dyDescent="0.3">
      <c r="B24" s="811">
        <v>31050116</v>
      </c>
      <c r="C24" s="378" t="s">
        <v>1431</v>
      </c>
      <c r="D24" s="752" t="str">
        <f t="shared" si="0"/>
        <v>31050116 - AIRCRAFT SPARE STORE</v>
      </c>
      <c r="E24" s="622"/>
      <c r="F24" s="623">
        <v>0</v>
      </c>
      <c r="G24" s="623"/>
    </row>
    <row r="25" spans="2:7" ht="15.75" hidden="1" thickBot="1" x14ac:dyDescent="0.3">
      <c r="B25" s="811">
        <v>31050117</v>
      </c>
      <c r="C25" s="378" t="s">
        <v>1432</v>
      </c>
      <c r="D25" s="752" t="str">
        <f t="shared" si="0"/>
        <v>31050117 - COMPUTER/INFORMATION TECHNOLOGY STORE</v>
      </c>
      <c r="E25" s="622"/>
      <c r="F25" s="623">
        <v>0</v>
      </c>
      <c r="G25" s="623"/>
    </row>
    <row r="26" spans="2:7" ht="15.75" hidden="1" thickBot="1" x14ac:dyDescent="0.3">
      <c r="B26" s="811">
        <v>31050118</v>
      </c>
      <c r="C26" s="378" t="s">
        <v>1433</v>
      </c>
      <c r="D26" s="752" t="str">
        <f t="shared" si="0"/>
        <v>31050118 - PROVISIONAL STORE</v>
      </c>
      <c r="E26" s="622"/>
      <c r="F26" s="623">
        <v>0</v>
      </c>
      <c r="G26" s="623"/>
    </row>
    <row r="27" spans="2:7" ht="15.75" hidden="1" thickBot="1" x14ac:dyDescent="0.3">
      <c r="B27" s="811">
        <v>31050119</v>
      </c>
      <c r="C27" s="378" t="s">
        <v>1434</v>
      </c>
      <c r="D27" s="752" t="str">
        <f t="shared" si="0"/>
        <v>31050119 - EQUIPMENT STORE</v>
      </c>
      <c r="E27" s="622"/>
      <c r="F27" s="623">
        <v>0</v>
      </c>
      <c r="G27" s="623"/>
    </row>
    <row r="28" spans="2:7" ht="15.75" hidden="1" thickBot="1" x14ac:dyDescent="0.3">
      <c r="B28" s="811">
        <v>31050120</v>
      </c>
      <c r="C28" s="378" t="s">
        <v>1435</v>
      </c>
      <c r="D28" s="752" t="str">
        <f t="shared" si="0"/>
        <v>31050120 - PROJECT STORE ( IPPIS, GIFMIS, IPSAS, E.T.C.)</v>
      </c>
      <c r="E28" s="622"/>
      <c r="F28" s="623">
        <v>0</v>
      </c>
      <c r="G28" s="623"/>
    </row>
    <row r="29" spans="2:7" ht="15.75" hidden="1" thickBot="1" x14ac:dyDescent="0.3">
      <c r="B29" s="811">
        <v>31050121</v>
      </c>
      <c r="C29" s="378" t="s">
        <v>1436</v>
      </c>
      <c r="D29" s="752" t="str">
        <f t="shared" si="0"/>
        <v>31050121 - ELECTRICAL/ELECTRONIC STORE</v>
      </c>
      <c r="E29" s="622"/>
      <c r="F29" s="623">
        <v>0</v>
      </c>
      <c r="G29" s="623"/>
    </row>
    <row r="30" spans="2:7" ht="15.75" hidden="1" thickBot="1" x14ac:dyDescent="0.3">
      <c r="B30" s="811">
        <v>31050122</v>
      </c>
      <c r="C30" s="378" t="s">
        <v>1437</v>
      </c>
      <c r="D30" s="752" t="str">
        <f t="shared" si="0"/>
        <v>31050122 - GRAINS STORE</v>
      </c>
      <c r="E30" s="622"/>
      <c r="F30" s="623">
        <v>0</v>
      </c>
      <c r="G30" s="623"/>
    </row>
    <row r="31" spans="2:7" ht="15.75" hidden="1" thickBot="1" x14ac:dyDescent="0.3">
      <c r="B31" s="811">
        <v>31050123</v>
      </c>
      <c r="C31" s="378" t="s">
        <v>1438</v>
      </c>
      <c r="D31" s="752" t="str">
        <f t="shared" si="0"/>
        <v>31050123 - PERISHABLE STORE</v>
      </c>
      <c r="E31" s="622"/>
      <c r="F31" s="623">
        <v>0</v>
      </c>
      <c r="G31" s="623"/>
    </row>
    <row r="32" spans="2:7" ht="15.75" hidden="1" thickBot="1" x14ac:dyDescent="0.3">
      <c r="B32" s="811">
        <v>31050124</v>
      </c>
      <c r="C32" s="378" t="s">
        <v>1439</v>
      </c>
      <c r="D32" s="752" t="str">
        <f t="shared" si="0"/>
        <v>31050124 - MOTOR SPARE STORE</v>
      </c>
      <c r="E32" s="622"/>
      <c r="F32" s="623">
        <v>0</v>
      </c>
      <c r="G32" s="623"/>
    </row>
    <row r="33" spans="2:7" ht="15.75" hidden="1" thickBot="1" x14ac:dyDescent="0.3">
      <c r="B33" s="811">
        <v>31050125</v>
      </c>
      <c r="C33" s="378" t="s">
        <v>1440</v>
      </c>
      <c r="D33" s="752" t="str">
        <f t="shared" si="0"/>
        <v>31050125 - RAIL SPARE STORE</v>
      </c>
      <c r="E33" s="622"/>
      <c r="F33" s="623">
        <v>0</v>
      </c>
      <c r="G33" s="623"/>
    </row>
    <row r="34" spans="2:7" ht="15.75" hidden="1" thickBot="1" x14ac:dyDescent="0.3">
      <c r="B34" s="811">
        <v>31050126</v>
      </c>
      <c r="C34" s="378" t="s">
        <v>1441</v>
      </c>
      <c r="D34" s="752" t="str">
        <f t="shared" si="0"/>
        <v>31050126 - SHIP SPARE STORE</v>
      </c>
      <c r="E34" s="622"/>
      <c r="F34" s="623">
        <v>0</v>
      </c>
      <c r="G34" s="623"/>
    </row>
    <row r="35" spans="2:7" ht="15.75" hidden="1" thickBot="1" x14ac:dyDescent="0.3">
      <c r="B35" s="811">
        <v>31050127</v>
      </c>
      <c r="C35" s="378" t="s">
        <v>1442</v>
      </c>
      <c r="D35" s="752" t="str">
        <f t="shared" si="0"/>
        <v>31050127 - FURNITURE STORE</v>
      </c>
      <c r="E35" s="622"/>
      <c r="F35" s="623">
        <v>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4159600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x14ac:dyDescent="0.25">
      <c r="B86" s="811">
        <v>32010202</v>
      </c>
      <c r="C86" s="378" t="s">
        <v>1483</v>
      </c>
      <c r="D86" s="752" t="str">
        <f t="shared" si="12"/>
        <v>32010202 - ROADS &amp; BRIDGES</v>
      </c>
      <c r="E86" s="622">
        <v>0</v>
      </c>
      <c r="F86" s="623">
        <v>621110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t="16.5" customHeight="1" thickBot="1" x14ac:dyDescent="0.3">
      <c r="B89" s="811">
        <v>32010205</v>
      </c>
      <c r="C89" s="378" t="s">
        <v>1486</v>
      </c>
      <c r="D89" s="752" t="str">
        <f t="shared" si="12"/>
        <v>32010205 - ZOOS, PARKS &amp; RESERVES</v>
      </c>
      <c r="E89" s="622">
        <v>0</v>
      </c>
      <c r="F89" s="623">
        <v>0</v>
      </c>
      <c r="G89" s="623"/>
    </row>
    <row r="90" spans="2:7" ht="15.75" hidden="1" thickBot="1" x14ac:dyDescent="0.3">
      <c r="B90" s="811">
        <v>32010206</v>
      </c>
      <c r="C90" s="378" t="s">
        <v>1487</v>
      </c>
      <c r="D90" s="752" t="str">
        <f t="shared" si="12"/>
        <v>32010206 - SECURITY INSTALLATIONS/ EQUIPMENT</v>
      </c>
      <c r="E90" s="622"/>
      <c r="F90" s="623">
        <v>0</v>
      </c>
      <c r="G90" s="623"/>
    </row>
    <row r="91" spans="2:7" ht="18" hidden="1" customHeight="1" x14ac:dyDescent="0.25">
      <c r="B91" s="811">
        <v>32010207</v>
      </c>
      <c r="C91" s="378" t="s">
        <v>1488</v>
      </c>
      <c r="D91" s="752" t="str">
        <f t="shared" si="12"/>
        <v>32010207 - ELECTRICITY TRANSMISSION NETWORK</v>
      </c>
      <c r="E91" s="622"/>
      <c r="F91" s="623">
        <v>0</v>
      </c>
      <c r="G91" s="623"/>
    </row>
    <row r="92" spans="2:7" ht="15.75" hidden="1" thickBot="1" x14ac:dyDescent="0.3">
      <c r="B92" s="811">
        <v>32010208</v>
      </c>
      <c r="C92" s="378" t="s">
        <v>1489</v>
      </c>
      <c r="D92" s="752" t="str">
        <f t="shared" si="12"/>
        <v>32010208 - WATER DISTRIBUTION NETWORK</v>
      </c>
      <c r="E92" s="622"/>
      <c r="F92" s="623">
        <v>0</v>
      </c>
      <c r="G92" s="623"/>
    </row>
    <row r="93" spans="2:7" ht="15.75" hidden="1" thickBot="1" x14ac:dyDescent="0.3">
      <c r="B93" s="811">
        <v>32010209</v>
      </c>
      <c r="C93" s="378" t="s">
        <v>1490</v>
      </c>
      <c r="D93" s="752" t="str">
        <f t="shared" si="12"/>
        <v>32010209 - SEWAGE/ DRAINAGE NETWORK</v>
      </c>
      <c r="E93" s="622"/>
      <c r="F93" s="623">
        <v>0</v>
      </c>
      <c r="G93" s="623"/>
    </row>
    <row r="94" spans="2:7" ht="15.75" hidden="1" thickBot="1" x14ac:dyDescent="0.3">
      <c r="B94" s="811">
        <v>32010210</v>
      </c>
      <c r="C94" s="378" t="s">
        <v>1491</v>
      </c>
      <c r="D94" s="752" t="str">
        <f t="shared" si="12"/>
        <v>32010210 - DAMS</v>
      </c>
      <c r="E94" s="622"/>
      <c r="F94" s="623">
        <v>0</v>
      </c>
      <c r="G94" s="623"/>
    </row>
    <row r="95" spans="2:7" ht="15.75" hidden="1" thickBot="1" x14ac:dyDescent="0.3">
      <c r="B95" s="811">
        <v>32010211</v>
      </c>
      <c r="C95" s="378" t="s">
        <v>1492</v>
      </c>
      <c r="D95" s="752" t="str">
        <f t="shared" si="12"/>
        <v>32010211 - SPECIALISED RESEARCH EQUIPMENT (E.G. SATELLITE)</v>
      </c>
      <c r="E95" s="622"/>
      <c r="F95" s="623">
        <v>0</v>
      </c>
      <c r="G95" s="623"/>
    </row>
    <row r="96" spans="2:7" ht="15.75" hidden="1" thickBot="1" x14ac:dyDescent="0.3">
      <c r="B96" s="811">
        <v>32010212</v>
      </c>
      <c r="C96" s="378" t="s">
        <v>1493</v>
      </c>
      <c r="D96" s="752" t="str">
        <f t="shared" si="12"/>
        <v>32010212 - MONUMENTS</v>
      </c>
      <c r="E96" s="622"/>
      <c r="F96" s="623">
        <v>0</v>
      </c>
      <c r="G96" s="623"/>
    </row>
    <row r="97" spans="2:7" ht="15.75" hidden="1" thickBot="1" x14ac:dyDescent="0.3">
      <c r="B97" s="811">
        <v>32010213</v>
      </c>
      <c r="C97" s="378" t="s">
        <v>1494</v>
      </c>
      <c r="D97" s="752" t="str">
        <f t="shared" si="12"/>
        <v>32010213 - HERITAGE ASSETS</v>
      </c>
      <c r="E97" s="622"/>
      <c r="F97" s="623">
        <v>0</v>
      </c>
      <c r="G97" s="623"/>
    </row>
    <row r="98" spans="2:7" ht="15.75" hidden="1" thickBot="1" x14ac:dyDescent="0.3">
      <c r="B98" s="811">
        <v>32010214</v>
      </c>
      <c r="C98" s="378" t="s">
        <v>1495</v>
      </c>
      <c r="D98" s="752" t="str">
        <f t="shared" si="12"/>
        <v>32010214 - BOREHOLES &amp; OTHER WATER FACILITIES</v>
      </c>
      <c r="E98" s="622"/>
      <c r="F98" s="623">
        <v>0</v>
      </c>
      <c r="G98" s="623"/>
    </row>
    <row r="99" spans="2:7" ht="23.25" hidden="1" customHeight="1" x14ac:dyDescent="0.25">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0</v>
      </c>
      <c r="F100" s="630">
        <f>SUM(F85:F99)</f>
        <v>621110</v>
      </c>
      <c r="G100" s="630"/>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tr">
        <f>B102&amp;" - "&amp;C102</f>
        <v>32010301 - EARTH MOVING EQUIPMENT - BULL DOZERS ETC.</v>
      </c>
      <c r="E102" s="622">
        <v>0</v>
      </c>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5">B109&amp;" - "&amp;C109</f>
        <v>32010401 - SHIPS</v>
      </c>
      <c r="E109" s="622"/>
      <c r="F109" s="623">
        <v>0</v>
      </c>
      <c r="G109" s="623"/>
    </row>
    <row r="110" spans="2:7" ht="15.75" hidden="1" thickBot="1" x14ac:dyDescent="0.3">
      <c r="B110" s="811">
        <v>32010402</v>
      </c>
      <c r="C110" s="378" t="s">
        <v>1505</v>
      </c>
      <c r="D110" s="752" t="str">
        <f t="shared" si="15"/>
        <v>32010402 - AIR CRAFTS</v>
      </c>
      <c r="E110" s="622"/>
      <c r="F110" s="623">
        <v>0</v>
      </c>
      <c r="G110" s="623"/>
    </row>
    <row r="111" spans="2:7" ht="15.75" hidden="1" thickBot="1" x14ac:dyDescent="0.3">
      <c r="B111" s="811">
        <v>32010403</v>
      </c>
      <c r="C111" s="378" t="s">
        <v>1506</v>
      </c>
      <c r="D111" s="752" t="str">
        <f t="shared" si="15"/>
        <v>32010403 - TRAINS</v>
      </c>
      <c r="E111" s="622"/>
      <c r="F111" s="623">
        <v>0</v>
      </c>
      <c r="G111" s="623"/>
    </row>
    <row r="112" spans="2:7" ht="15.75" hidden="1" thickBot="1" x14ac:dyDescent="0.3">
      <c r="B112" s="811">
        <v>32010404</v>
      </c>
      <c r="C112" s="378" t="s">
        <v>1507</v>
      </c>
      <c r="D112" s="752" t="str">
        <f t="shared" si="15"/>
        <v>32010404 - BOATS</v>
      </c>
      <c r="E112" s="622"/>
      <c r="F112" s="623">
        <v>0</v>
      </c>
      <c r="G112" s="623"/>
    </row>
    <row r="113" spans="2:7" ht="15.75" hidden="1" thickBot="1" x14ac:dyDescent="0.3">
      <c r="B113" s="811">
        <v>32010405</v>
      </c>
      <c r="C113" s="378" t="s">
        <v>1508</v>
      </c>
      <c r="D113" s="752" t="str">
        <f t="shared" si="15"/>
        <v>32010405 - MOTOR VEHICLES</v>
      </c>
      <c r="E113" s="622">
        <v>0</v>
      </c>
      <c r="F113" s="623">
        <v>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7">B119&amp;" - "&amp;C119</f>
        <v>32010501 - COMPUTERS/NETWORKING EQUIPMENT</v>
      </c>
      <c r="E119" s="622"/>
      <c r="F119" s="623">
        <v>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9">B130&amp;" - "&amp;C130</f>
        <v>32010601 - CHAIRS</v>
      </c>
      <c r="E130" s="622"/>
      <c r="F130" s="623">
        <v>0</v>
      </c>
      <c r="G130" s="623"/>
    </row>
    <row r="131" spans="2:7" ht="15.75" hidden="1" thickBot="1" x14ac:dyDescent="0.3">
      <c r="B131" s="811">
        <v>32010602</v>
      </c>
      <c r="C131" s="378" t="s">
        <v>1524</v>
      </c>
      <c r="D131" s="752" t="str">
        <f t="shared" si="19"/>
        <v>32010602 - TABLES</v>
      </c>
      <c r="E131" s="622"/>
      <c r="F131" s="623">
        <v>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0</v>
      </c>
      <c r="F171" s="646">
        <f t="shared" si="27"/>
        <v>4780710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pageSetUpPr fitToPage="1"/>
  </sheetPr>
  <dimension ref="B1:G172"/>
  <sheetViews>
    <sheetView view="pageBreakPreview" zoomScale="84" zoomScaleSheetLayoutView="84" workbookViewId="0">
      <pane xSplit="2" ySplit="6" topLeftCell="C8"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991</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v>0</v>
      </c>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v>0</v>
      </c>
      <c r="F79" s="623">
        <v>0</v>
      </c>
      <c r="G79" s="623"/>
    </row>
    <row r="80" spans="2:7" hidden="1" x14ac:dyDescent="0.25">
      <c r="B80" s="811">
        <v>32010102</v>
      </c>
      <c r="C80" s="378" t="s">
        <v>1478</v>
      </c>
      <c r="D80" s="752" t="str">
        <f>B80&amp;" - "&amp;C80</f>
        <v>32010102 - LAND &amp; BUILDINGS - RESIDENTIAL</v>
      </c>
      <c r="E80" s="622">
        <v>0</v>
      </c>
      <c r="F80" s="623">
        <v>0</v>
      </c>
      <c r="G80" s="623"/>
    </row>
    <row r="81" spans="2:7" hidden="1" x14ac:dyDescent="0.25">
      <c r="B81" s="811">
        <v>32010103</v>
      </c>
      <c r="C81" s="378" t="s">
        <v>1479</v>
      </c>
      <c r="D81" s="752" t="str">
        <f>B81&amp;" - "&amp;C81</f>
        <v>32010103 - SILOS</v>
      </c>
      <c r="E81" s="622">
        <v>0</v>
      </c>
      <c r="F81" s="623">
        <v>0</v>
      </c>
      <c r="G81" s="623"/>
    </row>
    <row r="82" spans="2:7" ht="15.75" thickBot="1" x14ac:dyDescent="0.3">
      <c r="B82" s="811">
        <v>32010104</v>
      </c>
      <c r="C82" s="378" t="s">
        <v>1480</v>
      </c>
      <c r="D82" s="752" t="str">
        <f>B82&amp;" - "&amp;C82</f>
        <v>32010104 - OTHER STORAGE FACILITIES</v>
      </c>
      <c r="E82" s="622">
        <v>10000000</v>
      </c>
      <c r="F82" s="623">
        <v>9931740</v>
      </c>
      <c r="G82" s="623"/>
    </row>
    <row r="83" spans="2:7" ht="15.75" thickBot="1" x14ac:dyDescent="0.3">
      <c r="B83" s="815"/>
      <c r="C83" s="385" t="s">
        <v>1481</v>
      </c>
      <c r="D83" s="753">
        <f t="shared" ref="D83" si="11">SUM(D79:D82)</f>
        <v>0</v>
      </c>
      <c r="E83" s="630">
        <f>SUM(E79:E82)</f>
        <v>10000000</v>
      </c>
      <c r="F83" s="630">
        <f>SUM(F79:F82)</f>
        <v>9931740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idden="1" x14ac:dyDescent="0.25">
      <c r="B98" s="811">
        <v>32010214</v>
      </c>
      <c r="C98" s="378" t="s">
        <v>1495</v>
      </c>
      <c r="D98" s="752" t="str">
        <f t="shared" si="12"/>
        <v>32010214 - BOREHOLES &amp; OTHER WATER FACILITIES</v>
      </c>
      <c r="E98" s="622"/>
      <c r="F98" s="623">
        <v>0</v>
      </c>
      <c r="G98" s="623"/>
    </row>
    <row r="99" spans="2:7" ht="15.75" thickBot="1" x14ac:dyDescent="0.3">
      <c r="B99" s="811">
        <v>32010215</v>
      </c>
      <c r="C99" s="378" t="s">
        <v>1496</v>
      </c>
      <c r="D99" s="752" t="str">
        <f t="shared" si="12"/>
        <v>32010215 - WASTE DISPOSAL EQUIPMENT</v>
      </c>
      <c r="E99" s="622"/>
      <c r="F99" s="623">
        <v>4225250</v>
      </c>
      <c r="G99" s="623"/>
    </row>
    <row r="100" spans="2:7" ht="15.75" thickBot="1" x14ac:dyDescent="0.3">
      <c r="B100" s="815"/>
      <c r="C100" s="385" t="s">
        <v>1497</v>
      </c>
      <c r="D100" s="753">
        <f t="shared" ref="D100" si="13">SUM(D85:D99)</f>
        <v>0</v>
      </c>
      <c r="E100" s="630">
        <f>SUM(E85:E99)</f>
        <v>0</v>
      </c>
      <c r="F100" s="630">
        <f>SUM(F85:F99)</f>
        <v>4225250</v>
      </c>
      <c r="G100" s="630"/>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tr">
        <f>B102&amp;" - "&amp;C102</f>
        <v>32010301 - EARTH MOVING EQUIPMENT - BULL DOZERS ETC.</v>
      </c>
      <c r="E102" s="622">
        <v>0</v>
      </c>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5">B109&amp;" - "&amp;C109</f>
        <v>32010401 - SHIPS</v>
      </c>
      <c r="E109" s="622"/>
      <c r="F109" s="623">
        <v>0</v>
      </c>
      <c r="G109" s="623"/>
    </row>
    <row r="110" spans="2:7" ht="15.75" hidden="1" thickBot="1" x14ac:dyDescent="0.3">
      <c r="B110" s="811">
        <v>32010402</v>
      </c>
      <c r="C110" s="378" t="s">
        <v>1505</v>
      </c>
      <c r="D110" s="752" t="str">
        <f t="shared" si="15"/>
        <v>32010402 - AIR CRAFTS</v>
      </c>
      <c r="E110" s="622"/>
      <c r="F110" s="623">
        <v>0</v>
      </c>
      <c r="G110" s="623"/>
    </row>
    <row r="111" spans="2:7" ht="15.75" hidden="1" thickBot="1" x14ac:dyDescent="0.3">
      <c r="B111" s="811">
        <v>32010403</v>
      </c>
      <c r="C111" s="378" t="s">
        <v>1506</v>
      </c>
      <c r="D111" s="752" t="str">
        <f t="shared" si="15"/>
        <v>32010403 - TRAINS</v>
      </c>
      <c r="E111" s="622"/>
      <c r="F111" s="623">
        <v>0</v>
      </c>
      <c r="G111" s="623"/>
    </row>
    <row r="112" spans="2:7" ht="15.75" hidden="1" thickBot="1" x14ac:dyDescent="0.3">
      <c r="B112" s="811">
        <v>32010404</v>
      </c>
      <c r="C112" s="378" t="s">
        <v>1507</v>
      </c>
      <c r="D112" s="752" t="str">
        <f t="shared" si="15"/>
        <v>32010404 - BOATS</v>
      </c>
      <c r="E112" s="622"/>
      <c r="F112" s="623">
        <v>0</v>
      </c>
      <c r="G112" s="623"/>
    </row>
    <row r="113" spans="2:7" ht="15.75" hidden="1" thickBot="1" x14ac:dyDescent="0.3">
      <c r="B113" s="811">
        <v>32010405</v>
      </c>
      <c r="C113" s="378" t="s">
        <v>1508</v>
      </c>
      <c r="D113" s="752" t="str">
        <f t="shared" si="15"/>
        <v>32010405 - MOTOR VEHICLES</v>
      </c>
      <c r="E113" s="622"/>
      <c r="F113" s="623">
        <v>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7">B119&amp;" - "&amp;C119</f>
        <v>32010501 - COMPUTERS/NETWORKING EQUIPMENT</v>
      </c>
      <c r="E119" s="622"/>
      <c r="F119" s="623">
        <v>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9">B130&amp;" - "&amp;C130</f>
        <v>32010601 - CHAIRS</v>
      </c>
      <c r="E130" s="622"/>
      <c r="F130" s="623">
        <v>0</v>
      </c>
      <c r="G130" s="623"/>
    </row>
    <row r="131" spans="2:7" ht="15.75" hidden="1" thickBot="1" x14ac:dyDescent="0.3">
      <c r="B131" s="811">
        <v>32010602</v>
      </c>
      <c r="C131" s="378" t="s">
        <v>1524</v>
      </c>
      <c r="D131" s="752" t="str">
        <f t="shared" si="19"/>
        <v>32010602 - TABLES</v>
      </c>
      <c r="E131" s="622"/>
      <c r="F131" s="623">
        <v>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t="s">
        <v>1035</v>
      </c>
      <c r="G141" s="619"/>
    </row>
    <row r="142" spans="2:7" ht="15.75" hidden="1" thickBot="1" x14ac:dyDescent="0.3">
      <c r="B142" s="811">
        <v>32010701</v>
      </c>
      <c r="C142" s="378" t="s">
        <v>1534</v>
      </c>
      <c r="D142" s="752" t="str">
        <f>B142&amp;" - "&amp;C142</f>
        <v>32010701 - SERVICE CONCESSION ASSETS (PPP)</v>
      </c>
      <c r="E142" s="622">
        <v>0</v>
      </c>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10000000</v>
      </c>
      <c r="F171" s="646">
        <f t="shared" si="27"/>
        <v>14156990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rstPageNumber="309" fitToHeight="0" orientation="portrait" r:id="rId1"/>
  <headerFooter>
    <oddFooter>&amp;C&amp;"Rockwell,Bold"&amp;14&amp;P</oddFooter>
  </headerFooter>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pageSetUpPr fitToPage="1"/>
  </sheetPr>
  <dimension ref="B1:G171"/>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992</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idden="1" x14ac:dyDescent="0.2">
      <c r="B11" s="811">
        <v>31050103</v>
      </c>
      <c r="C11" s="378" t="s">
        <v>1418</v>
      </c>
      <c r="D11" s="752" t="str">
        <f t="shared" si="0"/>
        <v>31050103 - INDUSTRIAL &amp; CHEMICAL STORES</v>
      </c>
      <c r="E11" s="622"/>
      <c r="F11" s="623">
        <v>0</v>
      </c>
      <c r="G11" s="623"/>
    </row>
    <row r="12" spans="2:7" hidden="1" x14ac:dyDescent="0.2">
      <c r="B12" s="811">
        <v>31050104</v>
      </c>
      <c r="C12" s="378" t="s">
        <v>1419</v>
      </c>
      <c r="D12" s="752" t="str">
        <f t="shared" si="0"/>
        <v>31050104 - AMORY STORES (AMMUNITION, E.T.C.)</v>
      </c>
      <c r="E12" s="622"/>
      <c r="F12" s="623">
        <v>0</v>
      </c>
      <c r="G12" s="623"/>
    </row>
    <row r="13" spans="2:7" hidden="1" x14ac:dyDescent="0.2">
      <c r="B13" s="811">
        <v>31050105</v>
      </c>
      <c r="C13" s="378" t="s">
        <v>1420</v>
      </c>
      <c r="D13" s="752" t="str">
        <f t="shared" si="0"/>
        <v>31050105 - FUEL &amp; LUBRICANTS</v>
      </c>
      <c r="E13" s="622"/>
      <c r="F13" s="623">
        <v>0</v>
      </c>
      <c r="G13" s="623"/>
    </row>
    <row r="14" spans="2:7" ht="15" thickBot="1" x14ac:dyDescent="0.25">
      <c r="B14" s="811">
        <v>31050106</v>
      </c>
      <c r="C14" s="378" t="s">
        <v>1421</v>
      </c>
      <c r="D14" s="752" t="str">
        <f t="shared" si="0"/>
        <v>31050106 - AGRICULTURAL INPUTS</v>
      </c>
      <c r="E14" s="622">
        <v>17000000</v>
      </c>
      <c r="F14" s="623">
        <v>0</v>
      </c>
      <c r="G14" s="623"/>
    </row>
    <row r="15" spans="2:7" ht="15" hidden="1" thickBot="1" x14ac:dyDescent="0.25">
      <c r="B15" s="811">
        <v>31050107</v>
      </c>
      <c r="C15" s="378" t="s">
        <v>1422</v>
      </c>
      <c r="D15" s="752" t="str">
        <f t="shared" si="0"/>
        <v>31050107 - FARM STOCK</v>
      </c>
      <c r="E15" s="622"/>
      <c r="F15" s="623">
        <v>0</v>
      </c>
      <c r="G15" s="623"/>
    </row>
    <row r="16" spans="2:7" ht="15" hidden="1" thickBot="1" x14ac:dyDescent="0.25">
      <c r="B16" s="811">
        <v>31050108</v>
      </c>
      <c r="C16" s="378" t="s">
        <v>1423</v>
      </c>
      <c r="D16" s="752" t="str">
        <f t="shared" si="0"/>
        <v>31050108 - SCHOLASTIC MATERIALS</v>
      </c>
      <c r="E16" s="622"/>
      <c r="F16" s="623">
        <v>0</v>
      </c>
      <c r="G16" s="623"/>
    </row>
    <row r="17" spans="2:7" ht="15" hidden="1" thickBot="1" x14ac:dyDescent="0.25">
      <c r="B17" s="811">
        <v>31050109</v>
      </c>
      <c r="C17" s="378" t="s">
        <v>1424</v>
      </c>
      <c r="D17" s="752" t="str">
        <f t="shared" si="0"/>
        <v>31050109 - STATIONERIES STORES</v>
      </c>
      <c r="E17" s="622"/>
      <c r="F17" s="623">
        <v>0</v>
      </c>
      <c r="G17" s="623"/>
    </row>
    <row r="18" spans="2:7" ht="15" hidden="1" thickBot="1" x14ac:dyDescent="0.25">
      <c r="B18" s="811">
        <v>31050110</v>
      </c>
      <c r="C18" s="378" t="s">
        <v>1425</v>
      </c>
      <c r="D18" s="752" t="str">
        <f t="shared" si="0"/>
        <v>31050110 - PRINTED MATERIALS</v>
      </c>
      <c r="E18" s="622"/>
      <c r="F18" s="623">
        <v>0</v>
      </c>
      <c r="G18" s="623"/>
    </row>
    <row r="19" spans="2:7" ht="15" hidden="1" thickBot="1" x14ac:dyDescent="0.25">
      <c r="B19" s="811">
        <v>31050111</v>
      </c>
      <c r="C19" s="378" t="s">
        <v>1426</v>
      </c>
      <c r="D19" s="752" t="str">
        <f t="shared" si="0"/>
        <v>31050111 - BUILDING MATERIALS</v>
      </c>
      <c r="E19" s="622"/>
      <c r="F19" s="623">
        <v>0</v>
      </c>
      <c r="G19" s="623"/>
    </row>
    <row r="20" spans="2:7" ht="15" hidden="1" thickBot="1" x14ac:dyDescent="0.25">
      <c r="B20" s="811">
        <v>31050112</v>
      </c>
      <c r="C20" s="378" t="s">
        <v>1427</v>
      </c>
      <c r="D20" s="752" t="str">
        <f t="shared" si="0"/>
        <v>31050112 - STRATEGIC STOCK PILES</v>
      </c>
      <c r="E20" s="622"/>
      <c r="F20" s="623">
        <v>0</v>
      </c>
      <c r="G20" s="623"/>
    </row>
    <row r="21" spans="2:7" ht="15" hidden="1" thickBot="1" x14ac:dyDescent="0.25">
      <c r="B21" s="811">
        <v>31050113</v>
      </c>
      <c r="C21" s="378" t="s">
        <v>1428</v>
      </c>
      <c r="D21" s="752" t="str">
        <f t="shared" si="0"/>
        <v>31050113 - UNISSUED CURRENCY</v>
      </c>
      <c r="E21" s="622"/>
      <c r="F21" s="623">
        <v>0</v>
      </c>
      <c r="G21" s="623"/>
    </row>
    <row r="22" spans="2:7" ht="15" hidden="1" thickBot="1" x14ac:dyDescent="0.25">
      <c r="B22" s="811">
        <v>31050114</v>
      </c>
      <c r="C22" s="378" t="s">
        <v>1429</v>
      </c>
      <c r="D22" s="752" t="str">
        <f t="shared" si="0"/>
        <v>31050114 - STAMPS</v>
      </c>
      <c r="E22" s="622"/>
      <c r="F22" s="623">
        <v>0</v>
      </c>
      <c r="G22" s="623"/>
    </row>
    <row r="23" spans="2:7" ht="15" hidden="1" thickBot="1" x14ac:dyDescent="0.25">
      <c r="B23" s="811">
        <v>31050115</v>
      </c>
      <c r="C23" s="378" t="s">
        <v>1430</v>
      </c>
      <c r="D23" s="752" t="str">
        <f t="shared" si="0"/>
        <v>31050115 - PROPERTY HELD FOR SALE</v>
      </c>
      <c r="E23" s="622"/>
      <c r="F23" s="623">
        <v>0</v>
      </c>
      <c r="G23" s="623"/>
    </row>
    <row r="24" spans="2:7" ht="15" hidden="1" thickBot="1" x14ac:dyDescent="0.25">
      <c r="B24" s="811">
        <v>31050116</v>
      </c>
      <c r="C24" s="378" t="s">
        <v>1431</v>
      </c>
      <c r="D24" s="752" t="str">
        <f t="shared" si="0"/>
        <v>31050116 - AIRCRAFT SPARE STORE</v>
      </c>
      <c r="E24" s="622"/>
      <c r="F24" s="623">
        <v>0</v>
      </c>
      <c r="G24" s="623"/>
    </row>
    <row r="25" spans="2:7" ht="15" hidden="1" thickBot="1" x14ac:dyDescent="0.25">
      <c r="B25" s="811">
        <v>31050117</v>
      </c>
      <c r="C25" s="378" t="s">
        <v>1432</v>
      </c>
      <c r="D25" s="752" t="str">
        <f t="shared" si="0"/>
        <v>31050117 - COMPUTER/INFORMATION TECHNOLOGY STORE</v>
      </c>
      <c r="E25" s="622"/>
      <c r="F25" s="623">
        <v>0</v>
      </c>
      <c r="G25" s="623"/>
    </row>
    <row r="26" spans="2:7" ht="15" hidden="1" thickBot="1" x14ac:dyDescent="0.25">
      <c r="B26" s="811">
        <v>31050118</v>
      </c>
      <c r="C26" s="378" t="s">
        <v>1433</v>
      </c>
      <c r="D26" s="752" t="str">
        <f t="shared" si="0"/>
        <v>31050118 - PROVISIONAL STORE</v>
      </c>
      <c r="E26" s="622"/>
      <c r="F26" s="623">
        <v>0</v>
      </c>
      <c r="G26" s="623"/>
    </row>
    <row r="27" spans="2:7" ht="15" hidden="1" thickBot="1" x14ac:dyDescent="0.25">
      <c r="B27" s="811">
        <v>31050119</v>
      </c>
      <c r="C27" s="378" t="s">
        <v>1434</v>
      </c>
      <c r="D27" s="752" t="str">
        <f t="shared" si="0"/>
        <v>31050119 - EQUIPMENT STORE</v>
      </c>
      <c r="E27" s="622"/>
      <c r="F27" s="623">
        <v>0</v>
      </c>
      <c r="G27" s="623"/>
    </row>
    <row r="28" spans="2:7" ht="15" hidden="1" thickBot="1" x14ac:dyDescent="0.25">
      <c r="B28" s="811">
        <v>31050120</v>
      </c>
      <c r="C28" s="378" t="s">
        <v>1435</v>
      </c>
      <c r="D28" s="752" t="str">
        <f t="shared" si="0"/>
        <v>31050120 - PROJECT STORE ( IPPIS, GIFMIS, IPSAS, E.T.C.)</v>
      </c>
      <c r="E28" s="622"/>
      <c r="F28" s="623">
        <v>0</v>
      </c>
      <c r="G28" s="623"/>
    </row>
    <row r="29" spans="2:7" ht="15" hidden="1" thickBot="1" x14ac:dyDescent="0.25">
      <c r="B29" s="811">
        <v>31050121</v>
      </c>
      <c r="C29" s="378" t="s">
        <v>1436</v>
      </c>
      <c r="D29" s="752" t="str">
        <f t="shared" si="0"/>
        <v>31050121 - ELECTRICAL/ELECTRONIC STORE</v>
      </c>
      <c r="E29" s="622"/>
      <c r="F29" s="623">
        <v>0</v>
      </c>
      <c r="G29" s="623"/>
    </row>
    <row r="30" spans="2:7" ht="15" hidden="1" thickBot="1" x14ac:dyDescent="0.25">
      <c r="B30" s="811">
        <v>31050122</v>
      </c>
      <c r="C30" s="378" t="s">
        <v>1437</v>
      </c>
      <c r="D30" s="752" t="str">
        <f t="shared" si="0"/>
        <v>31050122 - GRAINS STORE</v>
      </c>
      <c r="E30" s="622"/>
      <c r="F30" s="623">
        <v>0</v>
      </c>
      <c r="G30" s="623"/>
    </row>
    <row r="31" spans="2:7" ht="15" hidden="1" thickBot="1" x14ac:dyDescent="0.25">
      <c r="B31" s="811">
        <v>31050123</v>
      </c>
      <c r="C31" s="378" t="s">
        <v>1438</v>
      </c>
      <c r="D31" s="752" t="str">
        <f t="shared" si="0"/>
        <v>31050123 - PERISHABLE STORE</v>
      </c>
      <c r="E31" s="622"/>
      <c r="F31" s="623">
        <v>0</v>
      </c>
      <c r="G31" s="623"/>
    </row>
    <row r="32" spans="2:7" ht="15" hidden="1" thickBot="1" x14ac:dyDescent="0.25">
      <c r="B32" s="811">
        <v>31050124</v>
      </c>
      <c r="C32" s="378" t="s">
        <v>1439</v>
      </c>
      <c r="D32" s="752" t="str">
        <f t="shared" si="0"/>
        <v>31050124 - MOTOR SPARE STORE</v>
      </c>
      <c r="E32" s="622"/>
      <c r="F32" s="623">
        <v>0</v>
      </c>
      <c r="G32" s="623"/>
    </row>
    <row r="33" spans="2:7" ht="15" hidden="1" thickBot="1" x14ac:dyDescent="0.25">
      <c r="B33" s="811">
        <v>31050125</v>
      </c>
      <c r="C33" s="378" t="s">
        <v>1440</v>
      </c>
      <c r="D33" s="752" t="str">
        <f t="shared" si="0"/>
        <v>31050125 - RAIL SPARE STORE</v>
      </c>
      <c r="E33" s="622"/>
      <c r="F33" s="623">
        <v>0</v>
      </c>
      <c r="G33" s="623"/>
    </row>
    <row r="34" spans="2:7" ht="15" hidden="1" thickBot="1" x14ac:dyDescent="0.25">
      <c r="B34" s="811">
        <v>31050126</v>
      </c>
      <c r="C34" s="378" t="s">
        <v>1441</v>
      </c>
      <c r="D34" s="752" t="str">
        <f t="shared" si="0"/>
        <v>31050126 - SHIP SPARE STORE</v>
      </c>
      <c r="E34" s="622"/>
      <c r="F34" s="623">
        <v>0</v>
      </c>
      <c r="G34" s="623"/>
    </row>
    <row r="35" spans="2:7" ht="15" hidden="1" thickBot="1" x14ac:dyDescent="0.25">
      <c r="B35" s="811">
        <v>31050127</v>
      </c>
      <c r="C35" s="378" t="s">
        <v>1442</v>
      </c>
      <c r="D35" s="752" t="str">
        <f t="shared" si="0"/>
        <v>31050127 - FURNITURE STORE</v>
      </c>
      <c r="E35" s="622"/>
      <c r="F35" s="623">
        <v>0</v>
      </c>
      <c r="G35" s="623"/>
    </row>
    <row r="36" spans="2:7" ht="15" hidden="1" thickBot="1" x14ac:dyDescent="0.25">
      <c r="B36" s="811">
        <v>31050128</v>
      </c>
      <c r="C36" s="378" t="s">
        <v>1443</v>
      </c>
      <c r="D36" s="752" t="str">
        <f t="shared" si="0"/>
        <v>31050128 - PLANT/EQUIPMENT STORE</v>
      </c>
      <c r="E36" s="622"/>
      <c r="F36" s="623">
        <v>0</v>
      </c>
      <c r="G36" s="623"/>
    </row>
    <row r="37" spans="2:7" ht="15" hidden="1" thickBot="1" x14ac:dyDescent="0.25">
      <c r="B37" s="811">
        <v>31050129</v>
      </c>
      <c r="C37" s="378" t="s">
        <v>1444</v>
      </c>
      <c r="D37" s="752" t="str">
        <f t="shared" si="0"/>
        <v>31050129 - PLANT/EQUIPMENT SPARE STORE</v>
      </c>
      <c r="E37" s="622"/>
      <c r="F37" s="623">
        <v>0</v>
      </c>
      <c r="G37" s="623"/>
    </row>
    <row r="38" spans="2:7" ht="15" hidden="1" thickBot="1" x14ac:dyDescent="0.25">
      <c r="B38" s="811">
        <v>31050130</v>
      </c>
      <c r="C38" s="378" t="s">
        <v>1445</v>
      </c>
      <c r="D38" s="752" t="str">
        <f t="shared" si="0"/>
        <v>31050130 - ANIMAL FEED STORE</v>
      </c>
      <c r="E38" s="622"/>
      <c r="F38" s="623">
        <v>0</v>
      </c>
      <c r="G38" s="623"/>
    </row>
    <row r="39" spans="2:7" ht="15" hidden="1" thickBot="1" x14ac:dyDescent="0.25">
      <c r="B39" s="811">
        <v>31050131</v>
      </c>
      <c r="C39" s="378" t="s">
        <v>1446</v>
      </c>
      <c r="D39" s="752" t="str">
        <f t="shared" si="0"/>
        <v>31050131 - VETERINARY STORE</v>
      </c>
      <c r="E39" s="622"/>
      <c r="F39" s="623">
        <v>0</v>
      </c>
      <c r="G39" s="623"/>
    </row>
    <row r="40" spans="2:7" ht="15" hidden="1" thickBot="1" x14ac:dyDescent="0.25">
      <c r="B40" s="811">
        <v>31050132</v>
      </c>
      <c r="C40" s="378" t="s">
        <v>1447</v>
      </c>
      <c r="D40" s="752" t="str">
        <f t="shared" si="0"/>
        <v>31050132 - CLASS WARE/APPARATOS STORE</v>
      </c>
      <c r="E40" s="622"/>
      <c r="F40" s="623">
        <v>0</v>
      </c>
      <c r="G40" s="623"/>
    </row>
    <row r="41" spans="2:7" ht="15" hidden="1" thickBot="1" x14ac:dyDescent="0.25">
      <c r="B41" s="811">
        <v>31050133</v>
      </c>
      <c r="C41" s="378" t="s">
        <v>1448</v>
      </c>
      <c r="D41" s="752" t="str">
        <f t="shared" si="0"/>
        <v>31050133 - LABORATORY EQUIPMENT STORE</v>
      </c>
      <c r="E41" s="622"/>
      <c r="F41" s="623">
        <v>0</v>
      </c>
      <c r="G41" s="623"/>
    </row>
    <row r="42" spans="2:7" ht="15" hidden="1" thickBot="1" x14ac:dyDescent="0.25">
      <c r="B42" s="811">
        <v>31050134</v>
      </c>
      <c r="C42" s="378" t="s">
        <v>1449</v>
      </c>
      <c r="D42" s="752" t="str">
        <f t="shared" si="0"/>
        <v>31050134 - UNIFORM STORE</v>
      </c>
      <c r="E42" s="622"/>
      <c r="F42" s="623">
        <v>0</v>
      </c>
      <c r="G42" s="623"/>
    </row>
    <row r="43" spans="2:7" ht="15" hidden="1" thickBot="1" x14ac:dyDescent="0.25">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17000000</v>
      </c>
      <c r="F44" s="630">
        <f>SUM(F9:F43)</f>
        <v>0</v>
      </c>
      <c r="G44" s="630">
        <f>SUM(G9:G43)</f>
        <v>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v>0</v>
      </c>
      <c r="F55" s="623">
        <v>0</v>
      </c>
      <c r="G55" s="623"/>
    </row>
    <row r="56" spans="2:7" ht="15" thickBot="1" x14ac:dyDescent="0.25">
      <c r="B56" s="811">
        <v>31090102</v>
      </c>
      <c r="C56" s="378" t="s">
        <v>1458</v>
      </c>
      <c r="D56" s="752" t="str">
        <f t="shared" si="5"/>
        <v>31090102 - LOCAL INVESTMENTS: NON QUOTED COMPANIES</v>
      </c>
      <c r="E56" s="622">
        <v>6200000</v>
      </c>
      <c r="F56" s="623">
        <v>458850</v>
      </c>
      <c r="G56" s="623"/>
    </row>
    <row r="57" spans="2:7" ht="15" hidden="1" thickBot="1" x14ac:dyDescent="0.25">
      <c r="B57" s="811">
        <v>31090103</v>
      </c>
      <c r="C57" s="378" t="s">
        <v>1459</v>
      </c>
      <c r="D57" s="752" t="str">
        <f t="shared" si="5"/>
        <v>31090103 - INVESTMENT IN NIGERIAN TREASURY BILLS (NTBs)</v>
      </c>
      <c r="E57" s="622"/>
      <c r="F57" s="623">
        <v>0</v>
      </c>
      <c r="G57" s="623"/>
    </row>
    <row r="58" spans="2:7" ht="15" hidden="1" thickBot="1" x14ac:dyDescent="0.25">
      <c r="B58" s="811">
        <v>31090104</v>
      </c>
      <c r="C58" s="378" t="s">
        <v>1460</v>
      </c>
      <c r="D58" s="752" t="str">
        <f t="shared" si="5"/>
        <v>31090104 - INVESTMENT IN TREASURY BILLS OF OTHER GOVERNMENTS</v>
      </c>
      <c r="E58" s="622"/>
      <c r="F58" s="623">
        <v>0</v>
      </c>
      <c r="G58" s="623"/>
    </row>
    <row r="59" spans="2:7" ht="15" hidden="1" thickBot="1" x14ac:dyDescent="0.25">
      <c r="B59" s="811">
        <v>31090105</v>
      </c>
      <c r="C59" s="378" t="s">
        <v>1461</v>
      </c>
      <c r="D59" s="752" t="str">
        <f t="shared" si="5"/>
        <v>31090105 - INVESTMENT IN TREASURY BONDS</v>
      </c>
      <c r="E59" s="622"/>
      <c r="F59" s="623">
        <v>0</v>
      </c>
      <c r="G59" s="623"/>
    </row>
    <row r="60" spans="2:7" ht="15" hidden="1" thickBot="1" x14ac:dyDescent="0.25">
      <c r="B60" s="811">
        <v>31090106</v>
      </c>
      <c r="C60" s="378" t="s">
        <v>1462</v>
      </c>
      <c r="D60" s="752" t="str">
        <f t="shared" si="5"/>
        <v>31090106 - INVESTMENT IN DERIVIATIVES</v>
      </c>
      <c r="E60" s="622"/>
      <c r="F60" s="623">
        <v>0</v>
      </c>
      <c r="G60" s="623"/>
    </row>
    <row r="61" spans="2:7" ht="15" hidden="1" thickBot="1" x14ac:dyDescent="0.25">
      <c r="B61" s="811">
        <v>31090107</v>
      </c>
      <c r="C61" s="378" t="s">
        <v>1463</v>
      </c>
      <c r="D61" s="752" t="str">
        <f t="shared" si="5"/>
        <v>31090107 - INVESTMENT IN PUBLIC CORPORATIONS</v>
      </c>
      <c r="E61" s="622"/>
      <c r="F61" s="623">
        <v>0</v>
      </c>
      <c r="G61" s="623"/>
    </row>
    <row r="62" spans="2:7" ht="15.75" thickBot="1" x14ac:dyDescent="0.3">
      <c r="B62" s="815"/>
      <c r="C62" s="385" t="s">
        <v>1464</v>
      </c>
      <c r="D62" s="753">
        <f t="shared" ref="D62:E62" si="6">SUM(D55:D61)</f>
        <v>0</v>
      </c>
      <c r="E62" s="630">
        <f t="shared" si="6"/>
        <v>6200000</v>
      </c>
      <c r="F62" s="631">
        <f>SUM(F55:F61)</f>
        <v>458850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t="15" x14ac:dyDescent="0.25">
      <c r="B78" s="818">
        <v>32010100</v>
      </c>
      <c r="C78" s="374" t="s">
        <v>110</v>
      </c>
      <c r="D78" s="754"/>
      <c r="E78" s="618"/>
      <c r="F78" s="619"/>
      <c r="G78" s="619"/>
    </row>
    <row r="79" spans="2:7" ht="15" thickBot="1" x14ac:dyDescent="0.25">
      <c r="B79" s="811">
        <v>32010101</v>
      </c>
      <c r="C79" s="378" t="s">
        <v>1477</v>
      </c>
      <c r="D79" s="752" t="str">
        <f>B79&amp;" - "&amp;C79</f>
        <v>32010101 - LAND &amp; BUILDINGS - ADMINISTRATIVE</v>
      </c>
      <c r="E79" s="622"/>
      <c r="F79" s="623">
        <v>30378000</v>
      </c>
      <c r="G79" s="623"/>
    </row>
    <row r="80" spans="2:7" ht="15" hidden="1" thickBot="1" x14ac:dyDescent="0.25">
      <c r="B80" s="811">
        <v>32010102</v>
      </c>
      <c r="C80" s="378" t="s">
        <v>1478</v>
      </c>
      <c r="D80" s="752" t="str">
        <f>B80&amp;" - "&amp;C80</f>
        <v>32010102 - LAND &amp; BUILDINGS - RESIDENTIAL</v>
      </c>
      <c r="E80" s="622"/>
      <c r="F80" s="623">
        <v>0</v>
      </c>
      <c r="G80" s="623"/>
    </row>
    <row r="81" spans="2:7" ht="15" hidden="1" thickBot="1" x14ac:dyDescent="0.25">
      <c r="B81" s="811">
        <v>32010103</v>
      </c>
      <c r="C81" s="378" t="s">
        <v>1479</v>
      </c>
      <c r="D81" s="752" t="str">
        <f>B81&amp;" - "&amp;C81</f>
        <v>32010103 - SILOS</v>
      </c>
      <c r="E81" s="622"/>
      <c r="F81" s="623">
        <v>0</v>
      </c>
      <c r="G81" s="623"/>
    </row>
    <row r="82" spans="2:7" ht="15" hidden="1" thickBot="1" x14ac:dyDescent="0.25">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0</v>
      </c>
      <c r="F83" s="630">
        <f>SUM(F79:F82)</f>
        <v>30378000</v>
      </c>
      <c r="G83" s="630">
        <f>SUM(G79:G82)</f>
        <v>0</v>
      </c>
    </row>
    <row r="84" spans="2:7" ht="15" hidden="1" x14ac:dyDescent="0.25">
      <c r="B84" s="818">
        <v>32010200</v>
      </c>
      <c r="C84" s="374" t="s">
        <v>112</v>
      </c>
      <c r="D84" s="754"/>
      <c r="E84" s="618"/>
      <c r="F84" s="619"/>
      <c r="G84" s="619"/>
    </row>
    <row r="85" spans="2:7" hidden="1" x14ac:dyDescent="0.2">
      <c r="B85" s="811">
        <v>32010201</v>
      </c>
      <c r="C85" s="378" t="s">
        <v>1482</v>
      </c>
      <c r="D85" s="752" t="str">
        <f t="shared" ref="D85:D99" si="12">B85&amp;" - "&amp;C85</f>
        <v>32010201 - RAILS</v>
      </c>
      <c r="E85" s="622"/>
      <c r="F85" s="623">
        <v>0</v>
      </c>
      <c r="G85" s="623"/>
    </row>
    <row r="86" spans="2:7" hidden="1" x14ac:dyDescent="0.2">
      <c r="B86" s="811">
        <v>32010202</v>
      </c>
      <c r="C86" s="378" t="s">
        <v>1483</v>
      </c>
      <c r="D86" s="752" t="str">
        <f t="shared" si="12"/>
        <v>32010202 - ROADS &amp; BRIDGES</v>
      </c>
      <c r="E86" s="622"/>
      <c r="F86" s="623">
        <v>0</v>
      </c>
      <c r="G86" s="623"/>
    </row>
    <row r="87" spans="2:7" hidden="1" x14ac:dyDescent="0.2">
      <c r="B87" s="811">
        <v>32010203</v>
      </c>
      <c r="C87" s="378" t="s">
        <v>1484</v>
      </c>
      <c r="D87" s="752" t="str">
        <f t="shared" si="12"/>
        <v>32010203 - AIRPORTS</v>
      </c>
      <c r="E87" s="622"/>
      <c r="F87" s="623">
        <v>0</v>
      </c>
      <c r="G87" s="623"/>
    </row>
    <row r="88" spans="2:7" hidden="1" x14ac:dyDescent="0.2">
      <c r="B88" s="811">
        <v>32010204</v>
      </c>
      <c r="C88" s="378" t="s">
        <v>1485</v>
      </c>
      <c r="D88" s="752" t="str">
        <f t="shared" si="12"/>
        <v>32010204 - HARBOURS/ SEA PORTS/JETTIES</v>
      </c>
      <c r="E88" s="622"/>
      <c r="F88" s="623">
        <v>0</v>
      </c>
      <c r="G88" s="623"/>
    </row>
    <row r="89" spans="2:7" hidden="1" x14ac:dyDescent="0.2">
      <c r="B89" s="811">
        <v>32010205</v>
      </c>
      <c r="C89" s="378" t="s">
        <v>1486</v>
      </c>
      <c r="D89" s="752" t="str">
        <f t="shared" si="12"/>
        <v>32010205 - ZOOS, PARKS &amp; RESERVES</v>
      </c>
      <c r="E89" s="622"/>
      <c r="F89" s="623">
        <v>0</v>
      </c>
      <c r="G89" s="623"/>
    </row>
    <row r="90" spans="2:7" hidden="1" x14ac:dyDescent="0.2">
      <c r="B90" s="811">
        <v>32010206</v>
      </c>
      <c r="C90" s="378" t="s">
        <v>1487</v>
      </c>
      <c r="D90" s="752" t="str">
        <f t="shared" si="12"/>
        <v>32010206 - SECURITY INSTALLATIONS/ EQUIPMENT</v>
      </c>
      <c r="E90" s="622"/>
      <c r="F90" s="623">
        <v>0</v>
      </c>
      <c r="G90" s="623"/>
    </row>
    <row r="91" spans="2:7" hidden="1" x14ac:dyDescent="0.2">
      <c r="B91" s="811">
        <v>32010207</v>
      </c>
      <c r="C91" s="378" t="s">
        <v>1488</v>
      </c>
      <c r="D91" s="752" t="str">
        <f t="shared" si="12"/>
        <v>32010207 - ELECTRICITY TRANSMISSION NETWORK</v>
      </c>
      <c r="E91" s="622"/>
      <c r="F91" s="623">
        <v>0</v>
      </c>
      <c r="G91" s="623"/>
    </row>
    <row r="92" spans="2:7" hidden="1" x14ac:dyDescent="0.2">
      <c r="B92" s="811">
        <v>32010208</v>
      </c>
      <c r="C92" s="378" t="s">
        <v>1489</v>
      </c>
      <c r="D92" s="752" t="str">
        <f t="shared" si="12"/>
        <v>32010208 - WATER DISTRIBUTION NETWORK</v>
      </c>
      <c r="E92" s="622"/>
      <c r="F92" s="623">
        <v>0</v>
      </c>
      <c r="G92" s="623"/>
    </row>
    <row r="93" spans="2:7" hidden="1" x14ac:dyDescent="0.2">
      <c r="B93" s="811">
        <v>32010209</v>
      </c>
      <c r="C93" s="378" t="s">
        <v>1490</v>
      </c>
      <c r="D93" s="752" t="str">
        <f t="shared" si="12"/>
        <v>32010209 - SEWAGE/ DRAINAGE NETWORK</v>
      </c>
      <c r="E93" s="622"/>
      <c r="F93" s="623">
        <v>0</v>
      </c>
      <c r="G93" s="623"/>
    </row>
    <row r="94" spans="2:7" hidden="1" x14ac:dyDescent="0.2">
      <c r="B94" s="811">
        <v>32010210</v>
      </c>
      <c r="C94" s="378" t="s">
        <v>1491</v>
      </c>
      <c r="D94" s="752" t="str">
        <f t="shared" si="12"/>
        <v>32010210 - DAMS</v>
      </c>
      <c r="E94" s="622"/>
      <c r="F94" s="623">
        <v>0</v>
      </c>
      <c r="G94" s="623"/>
    </row>
    <row r="95" spans="2:7" hidden="1" x14ac:dyDescent="0.2">
      <c r="B95" s="811">
        <v>32010211</v>
      </c>
      <c r="C95" s="378" t="s">
        <v>1492</v>
      </c>
      <c r="D95" s="752" t="str">
        <f t="shared" si="12"/>
        <v>32010211 - SPECIALISED RESEARCH EQUIPMENT (E.G. SATELLITE)</v>
      </c>
      <c r="E95" s="622"/>
      <c r="F95" s="623">
        <v>0</v>
      </c>
      <c r="G95" s="623"/>
    </row>
    <row r="96" spans="2:7" hidden="1" x14ac:dyDescent="0.2">
      <c r="B96" s="811">
        <v>32010212</v>
      </c>
      <c r="C96" s="378" t="s">
        <v>1493</v>
      </c>
      <c r="D96" s="752" t="str">
        <f t="shared" si="12"/>
        <v>32010212 - MONUMENTS</v>
      </c>
      <c r="E96" s="622"/>
      <c r="F96" s="623">
        <v>0</v>
      </c>
      <c r="G96" s="623"/>
    </row>
    <row r="97" spans="2:7" hidden="1" x14ac:dyDescent="0.2">
      <c r="B97" s="811">
        <v>32010213</v>
      </c>
      <c r="C97" s="378" t="s">
        <v>1494</v>
      </c>
      <c r="D97" s="752" t="str">
        <f t="shared" si="12"/>
        <v>32010213 - HERITAGE ASSETS</v>
      </c>
      <c r="E97" s="622"/>
      <c r="F97" s="623">
        <v>0</v>
      </c>
      <c r="G97" s="623"/>
    </row>
    <row r="98" spans="2:7" hidden="1" x14ac:dyDescent="0.2">
      <c r="B98" s="811">
        <v>32010214</v>
      </c>
      <c r="C98" s="378" t="s">
        <v>1495</v>
      </c>
      <c r="D98" s="752" t="str">
        <f t="shared" si="12"/>
        <v>32010214 - BOREHOLES &amp; OTHER WATER FACILITIES</v>
      </c>
      <c r="E98" s="622"/>
      <c r="F98" s="623">
        <v>0</v>
      </c>
      <c r="G98" s="623"/>
    </row>
    <row r="99" spans="2:7" hidden="1" x14ac:dyDescent="0.2">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ht="15" hidden="1" x14ac:dyDescent="0.25">
      <c r="B101" s="818">
        <v>32010300</v>
      </c>
      <c r="C101" s="374" t="s">
        <v>114</v>
      </c>
      <c r="D101" s="754"/>
      <c r="E101" s="618"/>
      <c r="F101" s="619"/>
      <c r="G101" s="619"/>
    </row>
    <row r="102" spans="2:7" hidden="1" x14ac:dyDescent="0.2">
      <c r="B102" s="811">
        <v>32010301</v>
      </c>
      <c r="C102" s="378" t="s">
        <v>1498</v>
      </c>
      <c r="D102" s="752" t="str">
        <f>B102&amp;" - "&amp;C102</f>
        <v>32010301 - EARTH MOVING EQUIPMENT - BULL DOZERS ETC.</v>
      </c>
      <c r="E102" s="622"/>
      <c r="F102" s="623">
        <v>0</v>
      </c>
      <c r="G102" s="623"/>
    </row>
    <row r="103" spans="2:7" hidden="1" x14ac:dyDescent="0.2">
      <c r="B103" s="811">
        <v>32010302</v>
      </c>
      <c r="C103" s="378" t="s">
        <v>1499</v>
      </c>
      <c r="D103" s="752" t="str">
        <f>B103&amp;" - "&amp;C103</f>
        <v>32010302 - INDUSTRIAL EQUIPMENT</v>
      </c>
      <c r="E103" s="622"/>
      <c r="F103" s="623">
        <v>0</v>
      </c>
      <c r="G103" s="623"/>
    </row>
    <row r="104" spans="2:7" hidden="1" x14ac:dyDescent="0.2">
      <c r="B104" s="811">
        <v>32010303</v>
      </c>
      <c r="C104" s="378" t="s">
        <v>1500</v>
      </c>
      <c r="D104" s="752" t="str">
        <f>B104&amp;" - "&amp;C104</f>
        <v>32010303 - NAVIGATIONAL EQUIPMENT</v>
      </c>
      <c r="E104" s="622"/>
      <c r="F104" s="623">
        <v>0</v>
      </c>
      <c r="G104" s="623"/>
    </row>
    <row r="105" spans="2:7" hidden="1" x14ac:dyDescent="0.2">
      <c r="B105" s="811">
        <v>32010304</v>
      </c>
      <c r="C105" s="378" t="s">
        <v>1501</v>
      </c>
      <c r="D105" s="752" t="str">
        <f>B105&amp;" - "&amp;C105</f>
        <v>32010304 - POWER PLANTS</v>
      </c>
      <c r="E105" s="622"/>
      <c r="F105" s="623">
        <v>0</v>
      </c>
      <c r="G105" s="623"/>
    </row>
    <row r="106" spans="2:7" hidden="1" x14ac:dyDescent="0.2">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 hidden="1" x14ac:dyDescent="0.25">
      <c r="B108" s="818">
        <v>32010400</v>
      </c>
      <c r="C108" s="374" t="s">
        <v>116</v>
      </c>
      <c r="D108" s="754"/>
      <c r="E108" s="618"/>
      <c r="F108" s="619"/>
      <c r="G108" s="619"/>
    </row>
    <row r="109" spans="2:7" hidden="1" x14ac:dyDescent="0.2">
      <c r="B109" s="811">
        <v>32010401</v>
      </c>
      <c r="C109" s="378" t="s">
        <v>1504</v>
      </c>
      <c r="D109" s="752" t="str">
        <f t="shared" ref="D109:D116" si="15">B109&amp;" - "&amp;C109</f>
        <v>32010401 - SHIPS</v>
      </c>
      <c r="E109" s="622"/>
      <c r="F109" s="623">
        <v>0</v>
      </c>
      <c r="G109" s="623"/>
    </row>
    <row r="110" spans="2:7" hidden="1" x14ac:dyDescent="0.2">
      <c r="B110" s="811">
        <v>32010402</v>
      </c>
      <c r="C110" s="378" t="s">
        <v>1505</v>
      </c>
      <c r="D110" s="752" t="str">
        <f t="shared" si="15"/>
        <v>32010402 - AIR CRAFTS</v>
      </c>
      <c r="E110" s="622"/>
      <c r="F110" s="623">
        <v>0</v>
      </c>
      <c r="G110" s="623"/>
    </row>
    <row r="111" spans="2:7" hidden="1" x14ac:dyDescent="0.2">
      <c r="B111" s="811">
        <v>32010403</v>
      </c>
      <c r="C111" s="378" t="s">
        <v>1506</v>
      </c>
      <c r="D111" s="752" t="str">
        <f t="shared" si="15"/>
        <v>32010403 - TRAINS</v>
      </c>
      <c r="E111" s="622"/>
      <c r="F111" s="623">
        <v>0</v>
      </c>
      <c r="G111" s="623"/>
    </row>
    <row r="112" spans="2:7" hidden="1" x14ac:dyDescent="0.2">
      <c r="B112" s="811">
        <v>32010404</v>
      </c>
      <c r="C112" s="378" t="s">
        <v>1507</v>
      </c>
      <c r="D112" s="752" t="str">
        <f t="shared" si="15"/>
        <v>32010404 - BOATS</v>
      </c>
      <c r="E112" s="622"/>
      <c r="F112" s="623">
        <v>0</v>
      </c>
      <c r="G112" s="623"/>
    </row>
    <row r="113" spans="2:7" hidden="1" x14ac:dyDescent="0.2">
      <c r="B113" s="811">
        <v>32010405</v>
      </c>
      <c r="C113" s="378" t="s">
        <v>1508</v>
      </c>
      <c r="D113" s="752" t="str">
        <f t="shared" si="15"/>
        <v>32010405 - MOTOR VEHICLES</v>
      </c>
      <c r="E113" s="622"/>
      <c r="F113" s="623">
        <v>0</v>
      </c>
      <c r="G113" s="623"/>
    </row>
    <row r="114" spans="2:7" hidden="1" x14ac:dyDescent="0.2">
      <c r="B114" s="811">
        <v>32010406</v>
      </c>
      <c r="C114" s="378" t="s">
        <v>1509</v>
      </c>
      <c r="D114" s="752" t="str">
        <f t="shared" si="15"/>
        <v>32010406 - TRICYCLE</v>
      </c>
      <c r="E114" s="622"/>
      <c r="F114" s="623">
        <v>0</v>
      </c>
      <c r="G114" s="623"/>
    </row>
    <row r="115" spans="2:7" hidden="1" x14ac:dyDescent="0.2">
      <c r="B115" s="811">
        <v>32010407</v>
      </c>
      <c r="C115" s="378" t="s">
        <v>1510</v>
      </c>
      <c r="D115" s="752" t="str">
        <f t="shared" si="15"/>
        <v>32010407 - MOTOR CYCLES</v>
      </c>
      <c r="E115" s="622"/>
      <c r="F115" s="623">
        <v>0</v>
      </c>
      <c r="G115" s="623"/>
    </row>
    <row r="116" spans="2:7" hidden="1" x14ac:dyDescent="0.2">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 hidden="1" x14ac:dyDescent="0.25">
      <c r="B118" s="818">
        <v>32010500</v>
      </c>
      <c r="C118" s="374" t="s">
        <v>118</v>
      </c>
      <c r="D118" s="754"/>
      <c r="E118" s="618"/>
      <c r="F118" s="619"/>
      <c r="G118" s="619"/>
    </row>
    <row r="119" spans="2:7" hidden="1" x14ac:dyDescent="0.2">
      <c r="B119" s="811">
        <v>32010501</v>
      </c>
      <c r="C119" s="378" t="s">
        <v>1513</v>
      </c>
      <c r="D119" s="752" t="str">
        <f t="shared" ref="D119:D127" si="17">B119&amp;" - "&amp;C119</f>
        <v>32010501 - COMPUTERS/NETWORKING EQUIPMENT</v>
      </c>
      <c r="E119" s="622"/>
      <c r="F119" s="623">
        <v>0</v>
      </c>
      <c r="G119" s="623"/>
    </row>
    <row r="120" spans="2:7" hidden="1" x14ac:dyDescent="0.2">
      <c r="B120" s="811">
        <v>32010502</v>
      </c>
      <c r="C120" s="378" t="s">
        <v>1514</v>
      </c>
      <c r="D120" s="752" t="str">
        <f t="shared" si="17"/>
        <v>32010502 - PRINTERS</v>
      </c>
      <c r="E120" s="622"/>
      <c r="F120" s="623">
        <v>0</v>
      </c>
      <c r="G120" s="623"/>
    </row>
    <row r="121" spans="2:7" hidden="1" x14ac:dyDescent="0.2">
      <c r="B121" s="811">
        <v>32010503</v>
      </c>
      <c r="C121" s="378" t="s">
        <v>1515</v>
      </c>
      <c r="D121" s="752" t="str">
        <f t="shared" si="17"/>
        <v>32010503 - SCANNERS</v>
      </c>
      <c r="E121" s="622"/>
      <c r="F121" s="623">
        <v>0</v>
      </c>
      <c r="G121" s="623"/>
    </row>
    <row r="122" spans="2:7" hidden="1" x14ac:dyDescent="0.2">
      <c r="B122" s="811">
        <v>32010504</v>
      </c>
      <c r="C122" s="378" t="s">
        <v>1516</v>
      </c>
      <c r="D122" s="752" t="str">
        <f t="shared" si="17"/>
        <v>32010504 - FAX MACHINE</v>
      </c>
      <c r="E122" s="622"/>
      <c r="F122" s="623">
        <v>0</v>
      </c>
      <c r="G122" s="623"/>
    </row>
    <row r="123" spans="2:7" hidden="1" x14ac:dyDescent="0.2">
      <c r="B123" s="811">
        <v>32010505</v>
      </c>
      <c r="C123" s="378" t="s">
        <v>1517</v>
      </c>
      <c r="D123" s="752" t="str">
        <f t="shared" si="17"/>
        <v>32010505 - PHOTOCOPIERS</v>
      </c>
      <c r="E123" s="622"/>
      <c r="F123" s="623">
        <v>0</v>
      </c>
      <c r="G123" s="623"/>
    </row>
    <row r="124" spans="2:7" hidden="1" x14ac:dyDescent="0.2">
      <c r="B124" s="811">
        <v>32010506</v>
      </c>
      <c r="C124" s="378" t="s">
        <v>1518</v>
      </c>
      <c r="D124" s="752" t="str">
        <f t="shared" si="17"/>
        <v>32010506 - TYPE-WRITERS</v>
      </c>
      <c r="E124" s="622"/>
      <c r="F124" s="623">
        <v>0</v>
      </c>
      <c r="G124" s="623"/>
    </row>
    <row r="125" spans="2:7" hidden="1" x14ac:dyDescent="0.2">
      <c r="B125" s="811">
        <v>32010507</v>
      </c>
      <c r="C125" s="378" t="s">
        <v>1519</v>
      </c>
      <c r="D125" s="752" t="str">
        <f t="shared" si="17"/>
        <v>32010507 - SHREDDING MACHINES</v>
      </c>
      <c r="E125" s="622"/>
      <c r="F125" s="623">
        <v>0</v>
      </c>
      <c r="G125" s="623"/>
    </row>
    <row r="126" spans="2:7" hidden="1" x14ac:dyDescent="0.2">
      <c r="B126" s="811">
        <v>32010508</v>
      </c>
      <c r="C126" s="378" t="s">
        <v>1520</v>
      </c>
      <c r="D126" s="752" t="str">
        <f t="shared" si="17"/>
        <v>32010508 - PROJECTORS</v>
      </c>
      <c r="E126" s="622"/>
      <c r="F126" s="623">
        <v>0</v>
      </c>
      <c r="G126" s="623"/>
    </row>
    <row r="127" spans="2:7" hidden="1" x14ac:dyDescent="0.2">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 hidden="1" x14ac:dyDescent="0.25">
      <c r="B129" s="818">
        <v>32010600</v>
      </c>
      <c r="C129" s="374" t="s">
        <v>120</v>
      </c>
      <c r="D129" s="754"/>
      <c r="E129" s="618"/>
      <c r="F129" s="619"/>
      <c r="G129" s="619"/>
    </row>
    <row r="130" spans="2:7" hidden="1" x14ac:dyDescent="0.2">
      <c r="B130" s="811">
        <v>32010601</v>
      </c>
      <c r="C130" s="378" t="s">
        <v>1523</v>
      </c>
      <c r="D130" s="752" t="str">
        <f t="shared" ref="D130:D139" si="19">B130&amp;" - "&amp;C130</f>
        <v>32010601 - CHAIRS</v>
      </c>
      <c r="E130" s="622"/>
      <c r="F130" s="623">
        <v>0</v>
      </c>
      <c r="G130" s="623"/>
    </row>
    <row r="131" spans="2:7" hidden="1" x14ac:dyDescent="0.2">
      <c r="B131" s="811">
        <v>32010602</v>
      </c>
      <c r="C131" s="378" t="s">
        <v>1524</v>
      </c>
      <c r="D131" s="752" t="str">
        <f t="shared" si="19"/>
        <v>32010602 - TABLES</v>
      </c>
      <c r="E131" s="622"/>
      <c r="F131" s="623">
        <v>0</v>
      </c>
      <c r="G131" s="623"/>
    </row>
    <row r="132" spans="2:7" hidden="1" x14ac:dyDescent="0.2">
      <c r="B132" s="811">
        <v>32010603</v>
      </c>
      <c r="C132" s="378" t="s">
        <v>1525</v>
      </c>
      <c r="D132" s="752" t="str">
        <f t="shared" si="19"/>
        <v>32010603 - SAFES/FILE CABINETS/ CUPBOARDS</v>
      </c>
      <c r="E132" s="622"/>
      <c r="F132" s="623">
        <v>0</v>
      </c>
      <c r="G132" s="623"/>
    </row>
    <row r="133" spans="2:7" hidden="1" x14ac:dyDescent="0.2">
      <c r="B133" s="811">
        <v>32010604</v>
      </c>
      <c r="C133" s="378" t="s">
        <v>1526</v>
      </c>
      <c r="D133" s="752" t="str">
        <f t="shared" si="19"/>
        <v>32010604 - TELEVISION SETS</v>
      </c>
      <c r="E133" s="622"/>
      <c r="F133" s="623">
        <v>0</v>
      </c>
      <c r="G133" s="623"/>
    </row>
    <row r="134" spans="2:7" hidden="1" x14ac:dyDescent="0.2">
      <c r="B134" s="811">
        <v>32010605</v>
      </c>
      <c r="C134" s="378" t="s">
        <v>1527</v>
      </c>
      <c r="D134" s="752" t="str">
        <f t="shared" si="19"/>
        <v>32010605 - RADIO SETS</v>
      </c>
      <c r="E134" s="622"/>
      <c r="F134" s="623">
        <v>0</v>
      </c>
      <c r="G134" s="623"/>
    </row>
    <row r="135" spans="2:7" hidden="1" x14ac:dyDescent="0.2">
      <c r="B135" s="811">
        <v>32010606</v>
      </c>
      <c r="C135" s="378" t="s">
        <v>1528</v>
      </c>
      <c r="D135" s="752" t="str">
        <f t="shared" si="19"/>
        <v>32010606 - AIR -CONDITIONER</v>
      </c>
      <c r="E135" s="622"/>
      <c r="F135" s="623">
        <v>0</v>
      </c>
      <c r="G135" s="623"/>
    </row>
    <row r="136" spans="2:7" hidden="1" x14ac:dyDescent="0.2">
      <c r="B136" s="811">
        <v>32010607</v>
      </c>
      <c r="C136" s="378" t="s">
        <v>1529</v>
      </c>
      <c r="D136" s="752" t="str">
        <f t="shared" si="19"/>
        <v>32010607 - STOOLS</v>
      </c>
      <c r="E136" s="622"/>
      <c r="F136" s="623">
        <v>0</v>
      </c>
      <c r="G136" s="623"/>
    </row>
    <row r="137" spans="2:7" hidden="1" x14ac:dyDescent="0.2">
      <c r="B137" s="811">
        <v>32010608</v>
      </c>
      <c r="C137" s="378" t="s">
        <v>1530</v>
      </c>
      <c r="D137" s="752" t="str">
        <f t="shared" si="19"/>
        <v>32010608 - SHELVES</v>
      </c>
      <c r="E137" s="622"/>
      <c r="F137" s="623">
        <v>0</v>
      </c>
      <c r="G137" s="623"/>
    </row>
    <row r="138" spans="2:7" hidden="1" x14ac:dyDescent="0.2">
      <c r="B138" s="811">
        <v>32010609</v>
      </c>
      <c r="C138" s="378" t="s">
        <v>1531</v>
      </c>
      <c r="D138" s="752" t="str">
        <f t="shared" si="19"/>
        <v>32010609 - CEILING FANS</v>
      </c>
      <c r="E138" s="622"/>
      <c r="F138" s="623">
        <v>0</v>
      </c>
      <c r="G138" s="623"/>
    </row>
    <row r="139" spans="2:7" hidden="1" x14ac:dyDescent="0.2">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6">B163&amp;" - "&amp;C163</f>
        <v>32030101 - GOODWILL (ACQUIRED)</v>
      </c>
      <c r="E163" s="622"/>
      <c r="F163" s="623">
        <v>0</v>
      </c>
      <c r="G163" s="623"/>
    </row>
    <row r="164" spans="2:7" x14ac:dyDescent="0.2">
      <c r="B164" s="811">
        <v>32030102</v>
      </c>
      <c r="C164" s="378" t="s">
        <v>1548</v>
      </c>
      <c r="D164" s="752" t="str">
        <f t="shared" si="26"/>
        <v>32030102 - PATENT RIGHT</v>
      </c>
      <c r="E164" s="622">
        <v>31800000</v>
      </c>
      <c r="F164" s="623">
        <v>7049000</v>
      </c>
      <c r="G164" s="623"/>
    </row>
    <row r="165" spans="2:7" hidden="1" x14ac:dyDescent="0.2">
      <c r="B165" s="811">
        <v>32030103</v>
      </c>
      <c r="C165" s="378" t="s">
        <v>1549</v>
      </c>
      <c r="D165" s="752" t="str">
        <f t="shared" si="26"/>
        <v>32030103 - COPYRIGHT</v>
      </c>
      <c r="E165" s="622"/>
      <c r="F165" s="623">
        <v>0</v>
      </c>
      <c r="G165" s="623"/>
    </row>
    <row r="166" spans="2:7" hidden="1" x14ac:dyDescent="0.2">
      <c r="B166" s="811">
        <v>32030104</v>
      </c>
      <c r="C166" s="378" t="s">
        <v>1550</v>
      </c>
      <c r="D166" s="752" t="str">
        <f t="shared" si="26"/>
        <v>32030104 - TRADE MARK</v>
      </c>
      <c r="E166" s="622"/>
      <c r="F166" s="623">
        <v>0</v>
      </c>
      <c r="G166" s="623"/>
    </row>
    <row r="167" spans="2:7" hidden="1" x14ac:dyDescent="0.2">
      <c r="B167" s="811">
        <v>32030105</v>
      </c>
      <c r="C167" s="378" t="s">
        <v>1551</v>
      </c>
      <c r="D167" s="752" t="str">
        <f t="shared" si="26"/>
        <v>32030105 - FRANCHISE</v>
      </c>
      <c r="E167" s="622"/>
      <c r="F167" s="623">
        <v>0</v>
      </c>
      <c r="G167" s="623"/>
    </row>
    <row r="168" spans="2:7" ht="15" thickBot="1" x14ac:dyDescent="0.25">
      <c r="B168" s="811">
        <v>32030109</v>
      </c>
      <c r="C168" s="378" t="s">
        <v>1552</v>
      </c>
      <c r="D168" s="752" t="str">
        <f t="shared" si="26"/>
        <v>32030109 - RESEARCH &amp; DEVELOPMENT</v>
      </c>
      <c r="E168" s="622">
        <v>0</v>
      </c>
      <c r="F168" s="623">
        <v>1330000</v>
      </c>
      <c r="G168" s="623"/>
    </row>
    <row r="169" spans="2:7" ht="15" hidden="1" thickBot="1" x14ac:dyDescent="0.25">
      <c r="B169" s="813">
        <v>32030110</v>
      </c>
      <c r="C169" s="383" t="s">
        <v>1553</v>
      </c>
      <c r="D169" s="752" t="str">
        <f t="shared" si="26"/>
        <v>32030110 - BROADCAST RIGHTS</v>
      </c>
      <c r="E169" s="622"/>
      <c r="F169" s="623">
        <v>0</v>
      </c>
      <c r="G169" s="623"/>
    </row>
    <row r="170" spans="2:7" ht="15.75" thickBot="1" x14ac:dyDescent="0.3">
      <c r="B170" s="815"/>
      <c r="C170" s="385" t="s">
        <v>1554</v>
      </c>
      <c r="D170" s="753"/>
      <c r="E170" s="630">
        <f>SUM(E163:E169)</f>
        <v>31800000</v>
      </c>
      <c r="F170" s="630">
        <f>SUM(F163:F169)</f>
        <v>8379000</v>
      </c>
      <c r="G170" s="630">
        <f>SUM(G163:G169)</f>
        <v>0</v>
      </c>
    </row>
    <row r="171" spans="2:7" ht="19.5" thickBot="1" x14ac:dyDescent="0.35">
      <c r="B171" s="398"/>
      <c r="C171" s="399" t="s">
        <v>1415</v>
      </c>
      <c r="D171" s="399"/>
      <c r="E171" s="645">
        <f t="shared" ref="E171:F171" si="27">E170+E161+E155+E152+E146+E143+E140+E128+E117+E107+E100+E83+E77+E72+E66+E62+E53+E50+E47+E44</f>
        <v>55000000</v>
      </c>
      <c r="F171" s="646">
        <f t="shared" si="27"/>
        <v>39215850</v>
      </c>
      <c r="G171" s="646">
        <f t="shared" ref="G171" si="28">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993</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x14ac:dyDescent="0.25">
      <c r="B9" s="811">
        <v>31050101</v>
      </c>
      <c r="C9" s="378" t="s">
        <v>1416</v>
      </c>
      <c r="D9" s="752" t="str">
        <f t="shared" ref="D9:D43" si="0">B9&amp;" - "&amp;C9</f>
        <v>31050101 - ENGINEERING STORES</v>
      </c>
      <c r="E9" s="622"/>
      <c r="F9" s="623">
        <v>0</v>
      </c>
      <c r="G9" s="623"/>
    </row>
    <row r="10" spans="2:7" x14ac:dyDescent="0.25">
      <c r="B10" s="811">
        <v>31050102</v>
      </c>
      <c r="C10" s="378" t="s">
        <v>1417</v>
      </c>
      <c r="D10" s="752" t="str">
        <f t="shared" si="0"/>
        <v>31050102 - MEDICAL STORES</v>
      </c>
      <c r="E10" s="622">
        <v>397842750</v>
      </c>
      <c r="F10" s="623">
        <v>4896042750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t="15.75" thickBot="1" x14ac:dyDescent="0.3">
      <c r="B35" s="811">
        <v>31050127</v>
      </c>
      <c r="C35" s="378" t="s">
        <v>1442</v>
      </c>
      <c r="D35" s="752" t="str">
        <f t="shared" si="0"/>
        <v>31050127 - FURNITURE STORE</v>
      </c>
      <c r="E35" s="622">
        <v>46716500</v>
      </c>
      <c r="F35" s="623">
        <v>46716500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444559250</v>
      </c>
      <c r="F44" s="630">
        <f>SUM(F9:F43)</f>
        <v>4942759250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x14ac:dyDescent="0.25">
      <c r="B78" s="818">
        <v>32010100</v>
      </c>
      <c r="C78" s="374" t="s">
        <v>110</v>
      </c>
      <c r="D78" s="754"/>
      <c r="E78" s="618"/>
      <c r="F78" s="619"/>
      <c r="G78" s="619"/>
    </row>
    <row r="79" spans="2:7" ht="15.75" thickBot="1" x14ac:dyDescent="0.3">
      <c r="B79" s="811">
        <v>32010101</v>
      </c>
      <c r="C79" s="378" t="s">
        <v>1477</v>
      </c>
      <c r="D79" s="752" t="str">
        <f>B79&amp;" - "&amp;C79</f>
        <v>32010101 - LAND &amp; BUILDINGS - ADMINISTRATIVE</v>
      </c>
      <c r="E79" s="622">
        <v>229077510</v>
      </c>
      <c r="F79" s="623">
        <v>1579077510</v>
      </c>
      <c r="G79" s="623"/>
    </row>
    <row r="80" spans="2:7" ht="15.75" hidden="1" thickBot="1" x14ac:dyDescent="0.3">
      <c r="B80" s="811">
        <v>32010102</v>
      </c>
      <c r="C80" s="378" t="s">
        <v>1478</v>
      </c>
      <c r="D80" s="752" t="str">
        <f>B80&amp;" - "&amp;C80</f>
        <v>32010102 - LAND &amp; BUILDINGS - RESIDENTIAL</v>
      </c>
      <c r="E80" s="622"/>
      <c r="F80" s="623">
        <v>0</v>
      </c>
      <c r="G80" s="623"/>
    </row>
    <row r="81" spans="2:7" ht="15.75" hidden="1" thickBot="1" x14ac:dyDescent="0.3">
      <c r="B81" s="811">
        <v>32010103</v>
      </c>
      <c r="C81" s="378" t="s">
        <v>1479</v>
      </c>
      <c r="D81" s="752" t="str">
        <f>B81&amp;" - "&amp;C81</f>
        <v>32010103 - SILOS</v>
      </c>
      <c r="E81" s="622"/>
      <c r="F81" s="623">
        <v>0</v>
      </c>
      <c r="G81" s="623"/>
    </row>
    <row r="82" spans="2:7" ht="15.75" hidden="1" thickBot="1" x14ac:dyDescent="0.3">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229077510</v>
      </c>
      <c r="F83" s="630">
        <f>SUM(F79:F82)</f>
        <v>1579077510</v>
      </c>
      <c r="G83" s="630">
        <f>SUM(G79:G82)</f>
        <v>0</v>
      </c>
    </row>
    <row r="84" spans="2:7" hidden="1"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idden="1" x14ac:dyDescent="0.25">
      <c r="B98" s="811">
        <v>32010214</v>
      </c>
      <c r="C98" s="378" t="s">
        <v>1495</v>
      </c>
      <c r="D98" s="752" t="str">
        <f t="shared" si="12"/>
        <v>32010214 - BOREHOLES &amp; OTHER WATER FACILITIES</v>
      </c>
      <c r="E98" s="622"/>
      <c r="F98" s="623">
        <v>0</v>
      </c>
      <c r="G98" s="623"/>
    </row>
    <row r="99" spans="2:7" hidden="1" x14ac:dyDescent="0.25">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hidden="1"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idden="1" x14ac:dyDescent="0.25">
      <c r="B103" s="811">
        <v>32010302</v>
      </c>
      <c r="C103" s="378" t="s">
        <v>1499</v>
      </c>
      <c r="D103" s="752" t="str">
        <f>B103&amp;" - "&amp;C103</f>
        <v>32010302 - INDUSTRIAL EQUIPMENT</v>
      </c>
      <c r="E103" s="622"/>
      <c r="F103" s="623">
        <v>0</v>
      </c>
      <c r="G103" s="623"/>
    </row>
    <row r="104" spans="2:7" hidden="1" x14ac:dyDescent="0.25">
      <c r="B104" s="811">
        <v>32010303</v>
      </c>
      <c r="C104" s="378" t="s">
        <v>1500</v>
      </c>
      <c r="D104" s="752" t="str">
        <f>B104&amp;" - "&amp;C104</f>
        <v>32010303 - NAVIGATIONAL EQUIPMENT</v>
      </c>
      <c r="E104" s="622"/>
      <c r="F104" s="623">
        <v>0</v>
      </c>
      <c r="G104" s="623"/>
    </row>
    <row r="105" spans="2:7" hidden="1" x14ac:dyDescent="0.25">
      <c r="B105" s="811">
        <v>32010304</v>
      </c>
      <c r="C105" s="378" t="s">
        <v>1501</v>
      </c>
      <c r="D105" s="752" t="str">
        <f>B105&amp;" - "&amp;C105</f>
        <v>32010304 - POWER PLANTS</v>
      </c>
      <c r="E105" s="622"/>
      <c r="F105" s="623">
        <v>0</v>
      </c>
      <c r="G105" s="623"/>
    </row>
    <row r="106" spans="2:7" hidden="1" x14ac:dyDescent="0.25">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ht="15.75" thickBot="1" x14ac:dyDescent="0.3">
      <c r="B113" s="811">
        <v>32010405</v>
      </c>
      <c r="C113" s="378" t="s">
        <v>1508</v>
      </c>
      <c r="D113" s="752" t="str">
        <f t="shared" si="15"/>
        <v>32010405 - MOTOR VEHICLES</v>
      </c>
      <c r="E113" s="622">
        <v>67000000</v>
      </c>
      <c r="F113" s="623">
        <v>67000000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67000000</v>
      </c>
      <c r="F117" s="630">
        <f>SUM(F109:F116)</f>
        <v>67000000</v>
      </c>
      <c r="G117" s="630">
        <f>SUM(G109:G116)</f>
        <v>0</v>
      </c>
    </row>
    <row r="118" spans="2:7" x14ac:dyDescent="0.25">
      <c r="B118" s="818">
        <v>32010500</v>
      </c>
      <c r="C118" s="374" t="s">
        <v>118</v>
      </c>
      <c r="D118" s="754"/>
      <c r="E118" s="618"/>
      <c r="F118" s="619"/>
      <c r="G118" s="619"/>
    </row>
    <row r="119" spans="2:7" x14ac:dyDescent="0.25">
      <c r="B119" s="811">
        <v>32010501</v>
      </c>
      <c r="C119" s="378" t="s">
        <v>1513</v>
      </c>
      <c r="D119" s="752" t="str">
        <f t="shared" ref="D119:D127" si="17">B119&amp;" - "&amp;C119</f>
        <v>32010501 - COMPUTERS/NETWORKING EQUIPMENT</v>
      </c>
      <c r="E119" s="622">
        <v>4000000</v>
      </c>
      <c r="F119" s="623">
        <v>4000000</v>
      </c>
      <c r="G119" s="623"/>
    </row>
    <row r="120" spans="2:7" x14ac:dyDescent="0.25">
      <c r="B120" s="811">
        <v>32010502</v>
      </c>
      <c r="C120" s="378" t="s">
        <v>1514</v>
      </c>
      <c r="D120" s="752" t="str">
        <f t="shared" si="17"/>
        <v>32010502 - PRINTERS</v>
      </c>
      <c r="E120" s="622">
        <v>1000000</v>
      </c>
      <c r="F120" s="623">
        <v>1000000</v>
      </c>
      <c r="G120" s="623"/>
    </row>
    <row r="121" spans="2:7" x14ac:dyDescent="0.25">
      <c r="B121" s="811">
        <v>32010503</v>
      </c>
      <c r="C121" s="378" t="s">
        <v>1515</v>
      </c>
      <c r="D121" s="752" t="str">
        <f t="shared" si="17"/>
        <v>32010503 - SCANNERS</v>
      </c>
      <c r="E121" s="622">
        <v>1000000</v>
      </c>
      <c r="F121" s="623">
        <v>1000000</v>
      </c>
      <c r="G121" s="623"/>
    </row>
    <row r="122" spans="2:7" hidden="1" x14ac:dyDescent="0.25">
      <c r="B122" s="811">
        <v>32010504</v>
      </c>
      <c r="C122" s="378" t="s">
        <v>1516</v>
      </c>
      <c r="D122" s="752" t="str">
        <f t="shared" si="17"/>
        <v>32010504 - FAX MACHINE</v>
      </c>
      <c r="E122" s="622"/>
      <c r="F122" s="623">
        <v>0</v>
      </c>
      <c r="G122" s="623"/>
    </row>
    <row r="123" spans="2:7" ht="15.75" thickBot="1" x14ac:dyDescent="0.3">
      <c r="B123" s="811">
        <v>32010505</v>
      </c>
      <c r="C123" s="378" t="s">
        <v>1517</v>
      </c>
      <c r="D123" s="752" t="str">
        <f t="shared" si="17"/>
        <v>32010505 - PHOTOCOPIERS</v>
      </c>
      <c r="E123" s="622">
        <v>2000000</v>
      </c>
      <c r="F123" s="623">
        <v>2000000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8000000</v>
      </c>
      <c r="F128" s="630">
        <f>SUM(F119:F127)</f>
        <v>8000000</v>
      </c>
      <c r="G128" s="630">
        <f>SUM(G119:G127)</f>
        <v>0</v>
      </c>
    </row>
    <row r="129" spans="2:7" x14ac:dyDescent="0.25">
      <c r="B129" s="818">
        <v>32010600</v>
      </c>
      <c r="C129" s="374" t="s">
        <v>120</v>
      </c>
      <c r="D129" s="754"/>
      <c r="E129" s="618"/>
      <c r="F129" s="619"/>
      <c r="G129" s="619"/>
    </row>
    <row r="130" spans="2:7" x14ac:dyDescent="0.25">
      <c r="B130" s="811">
        <v>32010601</v>
      </c>
      <c r="C130" s="378" t="s">
        <v>1523</v>
      </c>
      <c r="D130" s="752" t="str">
        <f t="shared" ref="D130:D139" si="19">B130&amp;" - "&amp;C130</f>
        <v>32010601 - CHAIRS</v>
      </c>
      <c r="E130" s="622">
        <v>1000000</v>
      </c>
      <c r="F130" s="623">
        <v>1000000</v>
      </c>
      <c r="G130" s="623"/>
    </row>
    <row r="131" spans="2:7" ht="15.75" thickBot="1" x14ac:dyDescent="0.3">
      <c r="B131" s="811">
        <v>32010602</v>
      </c>
      <c r="C131" s="378" t="s">
        <v>1524</v>
      </c>
      <c r="D131" s="752" t="str">
        <f t="shared" si="19"/>
        <v>32010602 - TABLES</v>
      </c>
      <c r="E131" s="622">
        <v>1000000</v>
      </c>
      <c r="F131" s="623">
        <v>1000000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thickBot="1" x14ac:dyDescent="0.3">
      <c r="B140" s="815"/>
      <c r="C140" s="385" t="s">
        <v>1533</v>
      </c>
      <c r="D140" s="753">
        <f t="shared" ref="D140" si="20">SUM(D130:D139)</f>
        <v>0</v>
      </c>
      <c r="E140" s="630">
        <f>SUM(E130:E139)</f>
        <v>2000000</v>
      </c>
      <c r="F140" s="630">
        <f>SUM(F130:F139)</f>
        <v>2000000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750636760</v>
      </c>
      <c r="F171" s="646">
        <f t="shared" si="27"/>
        <v>6598836760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pageSetUpPr fitToPage="1"/>
  </sheetPr>
  <dimension ref="B1:G171"/>
  <sheetViews>
    <sheetView view="pageBreakPreview" zoomScale="70" zoomScaleSheetLayoutView="70" workbookViewId="0">
      <pane xSplit="2" ySplit="6" topLeftCell="C78" activePane="bottomRight" state="frozen"/>
      <selection activeCell="B2" sqref="B2:F2"/>
      <selection pane="topRight" activeCell="B2" sqref="B2:F2"/>
      <selection pane="bottomLeft" activeCell="B2" sqref="B2:F2"/>
      <selection pane="bottomRight" activeCell="B2" sqref="B2:F2"/>
    </sheetView>
  </sheetViews>
  <sheetFormatPr defaultColWidth="9.140625" defaultRowHeight="14.25" x14ac:dyDescent="0.2"/>
  <cols>
    <col min="1" max="1" width="27" style="338" customWidth="1"/>
    <col min="2" max="2" width="13.42578125" style="338" bestFit="1" customWidth="1"/>
    <col min="3" max="3" width="67.42578125" style="338" bestFit="1" customWidth="1"/>
    <col min="4" max="4" width="9.42578125" style="338" hidden="1" customWidth="1"/>
    <col min="5" max="5" width="17.4257812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994</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idden="1" x14ac:dyDescent="0.2">
      <c r="B11" s="811">
        <v>31050103</v>
      </c>
      <c r="C11" s="378" t="s">
        <v>1418</v>
      </c>
      <c r="D11" s="752" t="str">
        <f t="shared" si="0"/>
        <v>31050103 - INDUSTRIAL &amp; CHEMICAL STORES</v>
      </c>
      <c r="E11" s="622"/>
      <c r="F11" s="623">
        <v>0</v>
      </c>
      <c r="G11" s="623"/>
    </row>
    <row r="12" spans="2:7" hidden="1" x14ac:dyDescent="0.2">
      <c r="B12" s="811">
        <v>31050104</v>
      </c>
      <c r="C12" s="378" t="s">
        <v>1419</v>
      </c>
      <c r="D12" s="752" t="str">
        <f t="shared" si="0"/>
        <v>31050104 - AMORY STORES (AMMUNITION, E.T.C.)</v>
      </c>
      <c r="E12" s="622"/>
      <c r="F12" s="623">
        <v>0</v>
      </c>
      <c r="G12" s="623"/>
    </row>
    <row r="13" spans="2:7" hidden="1" x14ac:dyDescent="0.2">
      <c r="B13" s="811">
        <v>31050105</v>
      </c>
      <c r="C13" s="378" t="s">
        <v>1420</v>
      </c>
      <c r="D13" s="752" t="str">
        <f t="shared" si="0"/>
        <v>31050105 - FUEL &amp; LUBRICANTS</v>
      </c>
      <c r="E13" s="622"/>
      <c r="F13" s="623">
        <v>0</v>
      </c>
      <c r="G13" s="623"/>
    </row>
    <row r="14" spans="2:7" hidden="1" x14ac:dyDescent="0.2">
      <c r="B14" s="811">
        <v>31050106</v>
      </c>
      <c r="C14" s="378" t="s">
        <v>1421</v>
      </c>
      <c r="D14" s="752" t="str">
        <f t="shared" si="0"/>
        <v>31050106 - AGRICULTURAL INPUTS</v>
      </c>
      <c r="E14" s="622"/>
      <c r="F14" s="623">
        <v>0</v>
      </c>
      <c r="G14" s="623"/>
    </row>
    <row r="15" spans="2:7" hidden="1" x14ac:dyDescent="0.2">
      <c r="B15" s="811">
        <v>31050107</v>
      </c>
      <c r="C15" s="378" t="s">
        <v>1422</v>
      </c>
      <c r="D15" s="752" t="str">
        <f t="shared" si="0"/>
        <v>31050107 - FARM STOCK</v>
      </c>
      <c r="E15" s="622"/>
      <c r="F15" s="623">
        <v>0</v>
      </c>
      <c r="G15" s="623"/>
    </row>
    <row r="16" spans="2:7" hidden="1" x14ac:dyDescent="0.2">
      <c r="B16" s="811">
        <v>31050108</v>
      </c>
      <c r="C16" s="378" t="s">
        <v>1423</v>
      </c>
      <c r="D16" s="752" t="str">
        <f t="shared" si="0"/>
        <v>31050108 - SCHOLASTIC MATERIALS</v>
      </c>
      <c r="E16" s="622"/>
      <c r="F16" s="623">
        <v>0</v>
      </c>
      <c r="G16" s="623"/>
    </row>
    <row r="17" spans="2:7" hidden="1" x14ac:dyDescent="0.2">
      <c r="B17" s="811">
        <v>31050109</v>
      </c>
      <c r="C17" s="378" t="s">
        <v>1424</v>
      </c>
      <c r="D17" s="752" t="str">
        <f t="shared" si="0"/>
        <v>31050109 - STATIONERIES STORES</v>
      </c>
      <c r="E17" s="622"/>
      <c r="F17" s="623">
        <v>0</v>
      </c>
      <c r="G17" s="623"/>
    </row>
    <row r="18" spans="2:7" hidden="1" x14ac:dyDescent="0.2">
      <c r="B18" s="811">
        <v>31050110</v>
      </c>
      <c r="C18" s="378" t="s">
        <v>1425</v>
      </c>
      <c r="D18" s="752" t="str">
        <f t="shared" si="0"/>
        <v>31050110 - PRINTED MATERIALS</v>
      </c>
      <c r="E18" s="622"/>
      <c r="F18" s="623">
        <v>0</v>
      </c>
      <c r="G18" s="623"/>
    </row>
    <row r="19" spans="2:7" hidden="1" x14ac:dyDescent="0.2">
      <c r="B19" s="811">
        <v>31050111</v>
      </c>
      <c r="C19" s="378" t="s">
        <v>1426</v>
      </c>
      <c r="D19" s="752" t="str">
        <f t="shared" si="0"/>
        <v>31050111 - BUILDING MATERIALS</v>
      </c>
      <c r="E19" s="622"/>
      <c r="F19" s="623">
        <v>0</v>
      </c>
      <c r="G19" s="623"/>
    </row>
    <row r="20" spans="2:7" hidden="1" x14ac:dyDescent="0.2">
      <c r="B20" s="811">
        <v>31050112</v>
      </c>
      <c r="C20" s="378" t="s">
        <v>1427</v>
      </c>
      <c r="D20" s="752" t="str">
        <f t="shared" si="0"/>
        <v>31050112 - STRATEGIC STOCK PILES</v>
      </c>
      <c r="E20" s="622"/>
      <c r="F20" s="623">
        <v>0</v>
      </c>
      <c r="G20" s="623"/>
    </row>
    <row r="21" spans="2:7" hidden="1" x14ac:dyDescent="0.2">
      <c r="B21" s="811">
        <v>31050113</v>
      </c>
      <c r="C21" s="378" t="s">
        <v>1428</v>
      </c>
      <c r="D21" s="752" t="str">
        <f t="shared" si="0"/>
        <v>31050113 - UNISSUED CURRENCY</v>
      </c>
      <c r="E21" s="622"/>
      <c r="F21" s="623">
        <v>0</v>
      </c>
      <c r="G21" s="623"/>
    </row>
    <row r="22" spans="2:7" hidden="1" x14ac:dyDescent="0.2">
      <c r="B22" s="811">
        <v>31050114</v>
      </c>
      <c r="C22" s="378" t="s">
        <v>1429</v>
      </c>
      <c r="D22" s="752" t="str">
        <f t="shared" si="0"/>
        <v>31050114 - STAMPS</v>
      </c>
      <c r="E22" s="622"/>
      <c r="F22" s="623">
        <v>0</v>
      </c>
      <c r="G22" s="623"/>
    </row>
    <row r="23" spans="2:7" hidden="1" x14ac:dyDescent="0.2">
      <c r="B23" s="811">
        <v>31050115</v>
      </c>
      <c r="C23" s="378" t="s">
        <v>1430</v>
      </c>
      <c r="D23" s="752" t="str">
        <f t="shared" si="0"/>
        <v>31050115 - PROPERTY HELD FOR SALE</v>
      </c>
      <c r="E23" s="622"/>
      <c r="F23" s="623">
        <v>0</v>
      </c>
      <c r="G23" s="623"/>
    </row>
    <row r="24" spans="2:7" hidden="1" x14ac:dyDescent="0.2">
      <c r="B24" s="811">
        <v>31050116</v>
      </c>
      <c r="C24" s="378" t="s">
        <v>1431</v>
      </c>
      <c r="D24" s="752" t="str">
        <f t="shared" si="0"/>
        <v>31050116 - AIRCRAFT SPARE STORE</v>
      </c>
      <c r="E24" s="622"/>
      <c r="F24" s="623">
        <v>0</v>
      </c>
      <c r="G24" s="623"/>
    </row>
    <row r="25" spans="2:7" hidden="1" x14ac:dyDescent="0.2">
      <c r="B25" s="811">
        <v>31050117</v>
      </c>
      <c r="C25" s="378" t="s">
        <v>1432</v>
      </c>
      <c r="D25" s="752" t="str">
        <f t="shared" si="0"/>
        <v>31050117 - COMPUTER/INFORMATION TECHNOLOGY STORE</v>
      </c>
      <c r="E25" s="622"/>
      <c r="F25" s="623">
        <v>0</v>
      </c>
      <c r="G25" s="623"/>
    </row>
    <row r="26" spans="2:7" hidden="1" x14ac:dyDescent="0.2">
      <c r="B26" s="811">
        <v>31050118</v>
      </c>
      <c r="C26" s="378" t="s">
        <v>1433</v>
      </c>
      <c r="D26" s="752" t="str">
        <f t="shared" si="0"/>
        <v>31050118 - PROVISIONAL STORE</v>
      </c>
      <c r="E26" s="622"/>
      <c r="F26" s="623">
        <v>0</v>
      </c>
      <c r="G26" s="623"/>
    </row>
    <row r="27" spans="2:7" hidden="1" x14ac:dyDescent="0.2">
      <c r="B27" s="811">
        <v>31050119</v>
      </c>
      <c r="C27" s="378" t="s">
        <v>1434</v>
      </c>
      <c r="D27" s="752" t="str">
        <f t="shared" si="0"/>
        <v>31050119 - EQUIPMENT STORE</v>
      </c>
      <c r="E27" s="622"/>
      <c r="F27" s="623">
        <v>0</v>
      </c>
      <c r="G27" s="623"/>
    </row>
    <row r="28" spans="2:7" hidden="1" x14ac:dyDescent="0.2">
      <c r="B28" s="811">
        <v>31050120</v>
      </c>
      <c r="C28" s="378" t="s">
        <v>1435</v>
      </c>
      <c r="D28" s="752" t="str">
        <f t="shared" si="0"/>
        <v>31050120 - PROJECT STORE ( IPPIS, GIFMIS, IPSAS, E.T.C.)</v>
      </c>
      <c r="E28" s="622"/>
      <c r="F28" s="623">
        <v>0</v>
      </c>
      <c r="G28" s="623"/>
    </row>
    <row r="29" spans="2:7" hidden="1" x14ac:dyDescent="0.2">
      <c r="B29" s="811">
        <v>31050121</v>
      </c>
      <c r="C29" s="378" t="s">
        <v>1436</v>
      </c>
      <c r="D29" s="752" t="str">
        <f t="shared" si="0"/>
        <v>31050121 - ELECTRICAL/ELECTRONIC STORE</v>
      </c>
      <c r="E29" s="622"/>
      <c r="F29" s="623">
        <v>0</v>
      </c>
      <c r="G29" s="623"/>
    </row>
    <row r="30" spans="2:7" hidden="1" x14ac:dyDescent="0.2">
      <c r="B30" s="811">
        <v>31050122</v>
      </c>
      <c r="C30" s="378" t="s">
        <v>1437</v>
      </c>
      <c r="D30" s="752" t="str">
        <f t="shared" si="0"/>
        <v>31050122 - GRAINS STORE</v>
      </c>
      <c r="E30" s="622"/>
      <c r="F30" s="623">
        <v>0</v>
      </c>
      <c r="G30" s="623"/>
    </row>
    <row r="31" spans="2:7" hidden="1" x14ac:dyDescent="0.2">
      <c r="B31" s="811">
        <v>31050123</v>
      </c>
      <c r="C31" s="378" t="s">
        <v>1438</v>
      </c>
      <c r="D31" s="752" t="str">
        <f t="shared" si="0"/>
        <v>31050123 - PERISHABLE STORE</v>
      </c>
      <c r="E31" s="622"/>
      <c r="F31" s="623">
        <v>0</v>
      </c>
      <c r="G31" s="623"/>
    </row>
    <row r="32" spans="2:7" hidden="1" x14ac:dyDescent="0.2">
      <c r="B32" s="811">
        <v>31050124</v>
      </c>
      <c r="C32" s="378" t="s">
        <v>1439</v>
      </c>
      <c r="D32" s="752" t="str">
        <f t="shared" si="0"/>
        <v>31050124 - MOTOR SPARE STORE</v>
      </c>
      <c r="E32" s="622"/>
      <c r="F32" s="623">
        <v>0</v>
      </c>
      <c r="G32" s="623"/>
    </row>
    <row r="33" spans="2:7" hidden="1" x14ac:dyDescent="0.2">
      <c r="B33" s="811">
        <v>31050125</v>
      </c>
      <c r="C33" s="378" t="s">
        <v>1440</v>
      </c>
      <c r="D33" s="752" t="str">
        <f t="shared" si="0"/>
        <v>31050125 - RAIL SPARE STORE</v>
      </c>
      <c r="E33" s="622"/>
      <c r="F33" s="623">
        <v>0</v>
      </c>
      <c r="G33" s="623"/>
    </row>
    <row r="34" spans="2:7" hidden="1" x14ac:dyDescent="0.2">
      <c r="B34" s="811">
        <v>31050126</v>
      </c>
      <c r="C34" s="378" t="s">
        <v>1441</v>
      </c>
      <c r="D34" s="752" t="str">
        <f t="shared" si="0"/>
        <v>31050126 - SHIP SPARE STORE</v>
      </c>
      <c r="E34" s="622"/>
      <c r="F34" s="623">
        <v>0</v>
      </c>
      <c r="G34" s="623"/>
    </row>
    <row r="35" spans="2:7" hidden="1" x14ac:dyDescent="0.2">
      <c r="B35" s="811">
        <v>31050127</v>
      </c>
      <c r="C35" s="378" t="s">
        <v>1442</v>
      </c>
      <c r="D35" s="752" t="str">
        <f t="shared" si="0"/>
        <v>31050127 - FURNITURE STORE</v>
      </c>
      <c r="E35" s="622"/>
      <c r="F35" s="623">
        <v>0</v>
      </c>
      <c r="G35" s="623"/>
    </row>
    <row r="36" spans="2:7" ht="15" thickBot="1" x14ac:dyDescent="0.25">
      <c r="B36" s="811">
        <v>31050128</v>
      </c>
      <c r="C36" s="378" t="s">
        <v>1443</v>
      </c>
      <c r="D36" s="752" t="str">
        <f t="shared" si="0"/>
        <v>31050128 - PLANT/EQUIPMENT STORE</v>
      </c>
      <c r="E36" s="622"/>
      <c r="F36" s="623">
        <v>0</v>
      </c>
      <c r="G36" s="623"/>
    </row>
    <row r="37" spans="2:7" ht="15" hidden="1" thickBot="1" x14ac:dyDescent="0.25">
      <c r="B37" s="811">
        <v>31050129</v>
      </c>
      <c r="C37" s="378" t="s">
        <v>1444</v>
      </c>
      <c r="D37" s="752" t="str">
        <f t="shared" si="0"/>
        <v>31050129 - PLANT/EQUIPMENT SPARE STORE</v>
      </c>
      <c r="E37" s="622"/>
      <c r="F37" s="623">
        <v>0</v>
      </c>
      <c r="G37" s="623"/>
    </row>
    <row r="38" spans="2:7" ht="15" hidden="1" thickBot="1" x14ac:dyDescent="0.25">
      <c r="B38" s="811">
        <v>31050130</v>
      </c>
      <c r="C38" s="378" t="s">
        <v>1445</v>
      </c>
      <c r="D38" s="752" t="str">
        <f t="shared" si="0"/>
        <v>31050130 - ANIMAL FEED STORE</v>
      </c>
      <c r="E38" s="622"/>
      <c r="F38" s="623">
        <v>0</v>
      </c>
      <c r="G38" s="623"/>
    </row>
    <row r="39" spans="2:7" ht="15" hidden="1" thickBot="1" x14ac:dyDescent="0.25">
      <c r="B39" s="811">
        <v>31050131</v>
      </c>
      <c r="C39" s="378" t="s">
        <v>1446</v>
      </c>
      <c r="D39" s="752" t="str">
        <f t="shared" si="0"/>
        <v>31050131 - VETERINARY STORE</v>
      </c>
      <c r="E39" s="622"/>
      <c r="F39" s="623">
        <v>0</v>
      </c>
      <c r="G39" s="623"/>
    </row>
    <row r="40" spans="2:7" ht="15" hidden="1" thickBot="1" x14ac:dyDescent="0.25">
      <c r="B40" s="811">
        <v>31050132</v>
      </c>
      <c r="C40" s="378" t="s">
        <v>1447</v>
      </c>
      <c r="D40" s="752" t="str">
        <f t="shared" si="0"/>
        <v>31050132 - CLASS WARE/APPARATOS STORE</v>
      </c>
      <c r="E40" s="622"/>
      <c r="F40" s="623">
        <v>0</v>
      </c>
      <c r="G40" s="623"/>
    </row>
    <row r="41" spans="2:7" ht="15" hidden="1" thickBot="1" x14ac:dyDescent="0.25">
      <c r="B41" s="811">
        <v>31050133</v>
      </c>
      <c r="C41" s="378" t="s">
        <v>1448</v>
      </c>
      <c r="D41" s="752" t="str">
        <f t="shared" si="0"/>
        <v>31050133 - LABORATORY EQUIPMENT STORE</v>
      </c>
      <c r="E41" s="622"/>
      <c r="F41" s="623">
        <v>0</v>
      </c>
      <c r="G41" s="623"/>
    </row>
    <row r="42" spans="2:7" ht="15" hidden="1" thickBot="1" x14ac:dyDescent="0.25">
      <c r="B42" s="811">
        <v>31050134</v>
      </c>
      <c r="C42" s="378" t="s">
        <v>1449</v>
      </c>
      <c r="D42" s="752" t="str">
        <f t="shared" si="0"/>
        <v>31050134 - UNIFORM STORE</v>
      </c>
      <c r="E42" s="622"/>
      <c r="F42" s="623">
        <v>0</v>
      </c>
      <c r="G42" s="623"/>
    </row>
    <row r="43" spans="2:7" ht="15" hidden="1" thickBot="1" x14ac:dyDescent="0.25">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0</v>
      </c>
      <c r="G44" s="630">
        <f>SUM(G9:G43)</f>
        <v>0</v>
      </c>
    </row>
    <row r="45" spans="2:7" ht="15"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F66" si="7">SUM(D64:D65)</f>
        <v>0</v>
      </c>
      <c r="E66" s="630">
        <f>SUM(E64:E65)</f>
        <v>0</v>
      </c>
      <c r="F66" s="631">
        <f t="shared" si="7"/>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8">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9">SUM(D74:D76)</f>
        <v>0</v>
      </c>
      <c r="E77" s="630">
        <f>SUM(E74:E76)</f>
        <v>0</v>
      </c>
      <c r="F77" s="630">
        <f>SUM(F74:F76)</f>
        <v>0</v>
      </c>
      <c r="G77" s="630"/>
    </row>
    <row r="78" spans="2:7" ht="15" x14ac:dyDescent="0.25">
      <c r="B78" s="818">
        <v>32010100</v>
      </c>
      <c r="C78" s="374" t="s">
        <v>110</v>
      </c>
      <c r="D78" s="754"/>
      <c r="E78" s="618"/>
      <c r="F78" s="619"/>
      <c r="G78" s="619"/>
    </row>
    <row r="79" spans="2:7" ht="15" thickBot="1" x14ac:dyDescent="0.25">
      <c r="B79" s="811">
        <v>32010101</v>
      </c>
      <c r="C79" s="378" t="s">
        <v>1477</v>
      </c>
      <c r="D79" s="752" t="str">
        <f>B79&amp;" - "&amp;C79</f>
        <v>32010101 - LAND &amp; BUILDINGS - ADMINISTRATIVE</v>
      </c>
      <c r="E79" s="622"/>
      <c r="F79" s="623">
        <v>2350000</v>
      </c>
      <c r="G79" s="623"/>
    </row>
    <row r="80" spans="2:7" ht="15" hidden="1" thickBot="1" x14ac:dyDescent="0.25">
      <c r="B80" s="811">
        <v>32010102</v>
      </c>
      <c r="C80" s="378" t="s">
        <v>1478</v>
      </c>
      <c r="D80" s="752" t="str">
        <f>B80&amp;" - "&amp;C80</f>
        <v>32010102 - LAND &amp; BUILDINGS - RESIDENTIAL</v>
      </c>
      <c r="E80" s="622"/>
      <c r="F80" s="623">
        <v>0</v>
      </c>
      <c r="G80" s="623"/>
    </row>
    <row r="81" spans="2:7" ht="15" hidden="1" thickBot="1" x14ac:dyDescent="0.25">
      <c r="B81" s="811">
        <v>32010103</v>
      </c>
      <c r="C81" s="378" t="s">
        <v>1479</v>
      </c>
      <c r="D81" s="752" t="str">
        <f>B81&amp;" - "&amp;C81</f>
        <v>32010103 - SILOS</v>
      </c>
      <c r="E81" s="622"/>
      <c r="F81" s="623">
        <v>0</v>
      </c>
      <c r="G81" s="623"/>
    </row>
    <row r="82" spans="2:7" ht="15" hidden="1" thickBot="1" x14ac:dyDescent="0.25">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0">SUM(D79:D82)</f>
        <v>0</v>
      </c>
      <c r="E83" s="630">
        <f>SUM(E79:E82)</f>
        <v>0</v>
      </c>
      <c r="F83" s="630">
        <f>SUM(F79:F82)</f>
        <v>2350000</v>
      </c>
      <c r="G83" s="630">
        <f>SUM(G79:G82)</f>
        <v>0</v>
      </c>
    </row>
    <row r="84" spans="2:7" ht="15" hidden="1" x14ac:dyDescent="0.25">
      <c r="B84" s="818">
        <v>32010200</v>
      </c>
      <c r="C84" s="374" t="s">
        <v>112</v>
      </c>
      <c r="D84" s="754"/>
      <c r="E84" s="618"/>
      <c r="F84" s="619"/>
      <c r="G84" s="619"/>
    </row>
    <row r="85" spans="2:7" hidden="1" x14ac:dyDescent="0.2">
      <c r="B85" s="811">
        <v>32010201</v>
      </c>
      <c r="C85" s="378" t="s">
        <v>1482</v>
      </c>
      <c r="D85" s="752" t="str">
        <f t="shared" ref="D85:D99" si="11">B85&amp;" - "&amp;C85</f>
        <v>32010201 - RAILS</v>
      </c>
      <c r="E85" s="622"/>
      <c r="F85" s="623">
        <v>0</v>
      </c>
      <c r="G85" s="623"/>
    </row>
    <row r="86" spans="2:7" hidden="1" x14ac:dyDescent="0.2">
      <c r="B86" s="811">
        <v>32010202</v>
      </c>
      <c r="C86" s="378" t="s">
        <v>1483</v>
      </c>
      <c r="D86" s="752" t="str">
        <f t="shared" si="11"/>
        <v>32010202 - ROADS &amp; BRIDGES</v>
      </c>
      <c r="E86" s="622"/>
      <c r="F86" s="623">
        <v>0</v>
      </c>
      <c r="G86" s="623"/>
    </row>
    <row r="87" spans="2:7" hidden="1" x14ac:dyDescent="0.2">
      <c r="B87" s="811">
        <v>32010203</v>
      </c>
      <c r="C87" s="378" t="s">
        <v>1484</v>
      </c>
      <c r="D87" s="752" t="str">
        <f t="shared" si="11"/>
        <v>32010203 - AIRPORTS</v>
      </c>
      <c r="E87" s="622"/>
      <c r="F87" s="623">
        <v>0</v>
      </c>
      <c r="G87" s="623"/>
    </row>
    <row r="88" spans="2:7" hidden="1" x14ac:dyDescent="0.2">
      <c r="B88" s="811">
        <v>32010204</v>
      </c>
      <c r="C88" s="378" t="s">
        <v>1485</v>
      </c>
      <c r="D88" s="752" t="str">
        <f t="shared" si="11"/>
        <v>32010204 - HARBOURS/ SEA PORTS/JETTIES</v>
      </c>
      <c r="E88" s="622"/>
      <c r="F88" s="623">
        <v>0</v>
      </c>
      <c r="G88" s="623"/>
    </row>
    <row r="89" spans="2:7" hidden="1" x14ac:dyDescent="0.2">
      <c r="B89" s="811">
        <v>32010205</v>
      </c>
      <c r="C89" s="378" t="s">
        <v>1486</v>
      </c>
      <c r="D89" s="752" t="str">
        <f t="shared" si="11"/>
        <v>32010205 - ZOOS, PARKS &amp; RESERVES</v>
      </c>
      <c r="E89" s="622"/>
      <c r="F89" s="623">
        <v>0</v>
      </c>
      <c r="G89" s="623"/>
    </row>
    <row r="90" spans="2:7" hidden="1" x14ac:dyDescent="0.2">
      <c r="B90" s="811">
        <v>32010206</v>
      </c>
      <c r="C90" s="378" t="s">
        <v>1487</v>
      </c>
      <c r="D90" s="752" t="str">
        <f t="shared" si="11"/>
        <v>32010206 - SECURITY INSTALLATIONS/ EQUIPMENT</v>
      </c>
      <c r="E90" s="622"/>
      <c r="F90" s="623">
        <v>0</v>
      </c>
      <c r="G90" s="623"/>
    </row>
    <row r="91" spans="2:7" hidden="1" x14ac:dyDescent="0.2">
      <c r="B91" s="811">
        <v>32010207</v>
      </c>
      <c r="C91" s="378" t="s">
        <v>1488</v>
      </c>
      <c r="D91" s="752" t="str">
        <f t="shared" si="11"/>
        <v>32010207 - ELECTRICITY TRANSMISSION NETWORK</v>
      </c>
      <c r="E91" s="622"/>
      <c r="F91" s="623">
        <v>0</v>
      </c>
      <c r="G91" s="623"/>
    </row>
    <row r="92" spans="2:7" hidden="1" x14ac:dyDescent="0.2">
      <c r="B92" s="811">
        <v>32010208</v>
      </c>
      <c r="C92" s="378" t="s">
        <v>1489</v>
      </c>
      <c r="D92" s="752" t="str">
        <f t="shared" si="11"/>
        <v>32010208 - WATER DISTRIBUTION NETWORK</v>
      </c>
      <c r="E92" s="622"/>
      <c r="F92" s="623">
        <v>0</v>
      </c>
      <c r="G92" s="623"/>
    </row>
    <row r="93" spans="2:7" hidden="1" x14ac:dyDescent="0.2">
      <c r="B93" s="811">
        <v>32010209</v>
      </c>
      <c r="C93" s="378" t="s">
        <v>1490</v>
      </c>
      <c r="D93" s="752" t="str">
        <f t="shared" si="11"/>
        <v>32010209 - SEWAGE/ DRAINAGE NETWORK</v>
      </c>
      <c r="E93" s="622"/>
      <c r="F93" s="623">
        <v>0</v>
      </c>
      <c r="G93" s="623"/>
    </row>
    <row r="94" spans="2:7" hidden="1" x14ac:dyDescent="0.2">
      <c r="B94" s="811">
        <v>32010210</v>
      </c>
      <c r="C94" s="378" t="s">
        <v>1491</v>
      </c>
      <c r="D94" s="752" t="str">
        <f t="shared" si="11"/>
        <v>32010210 - DAMS</v>
      </c>
      <c r="E94" s="622"/>
      <c r="F94" s="623">
        <v>0</v>
      </c>
      <c r="G94" s="623"/>
    </row>
    <row r="95" spans="2:7" hidden="1" x14ac:dyDescent="0.2">
      <c r="B95" s="811">
        <v>32010211</v>
      </c>
      <c r="C95" s="378" t="s">
        <v>1492</v>
      </c>
      <c r="D95" s="752" t="str">
        <f t="shared" si="11"/>
        <v>32010211 - SPECIALISED RESEARCH EQUIPMENT (E.G. SATELLITE)</v>
      </c>
      <c r="E95" s="622"/>
      <c r="F95" s="623">
        <v>0</v>
      </c>
      <c r="G95" s="623"/>
    </row>
    <row r="96" spans="2:7" hidden="1" x14ac:dyDescent="0.2">
      <c r="B96" s="811">
        <v>32010212</v>
      </c>
      <c r="C96" s="378" t="s">
        <v>1493</v>
      </c>
      <c r="D96" s="752" t="str">
        <f t="shared" si="11"/>
        <v>32010212 - MONUMENTS</v>
      </c>
      <c r="E96" s="622"/>
      <c r="F96" s="623">
        <v>0</v>
      </c>
      <c r="G96" s="623"/>
    </row>
    <row r="97" spans="2:7" hidden="1" x14ac:dyDescent="0.2">
      <c r="B97" s="811">
        <v>32010213</v>
      </c>
      <c r="C97" s="378" t="s">
        <v>1494</v>
      </c>
      <c r="D97" s="752" t="str">
        <f t="shared" si="11"/>
        <v>32010213 - HERITAGE ASSETS</v>
      </c>
      <c r="E97" s="622"/>
      <c r="F97" s="623">
        <v>0</v>
      </c>
      <c r="G97" s="623"/>
    </row>
    <row r="98" spans="2:7" hidden="1" x14ac:dyDescent="0.2">
      <c r="B98" s="811">
        <v>32010214</v>
      </c>
      <c r="C98" s="378" t="s">
        <v>1495</v>
      </c>
      <c r="D98" s="752" t="str">
        <f t="shared" si="11"/>
        <v>32010214 - BOREHOLES &amp; OTHER WATER FACILITIES</v>
      </c>
      <c r="E98" s="622"/>
      <c r="F98" s="623">
        <v>0</v>
      </c>
      <c r="G98" s="623"/>
    </row>
    <row r="99" spans="2:7" hidden="1" x14ac:dyDescent="0.2">
      <c r="B99" s="811">
        <v>32010215</v>
      </c>
      <c r="C99" s="378" t="s">
        <v>1496</v>
      </c>
      <c r="D99" s="752" t="str">
        <f t="shared" si="11"/>
        <v>32010215 - WASTE DISPOSAL EQUIPMENT</v>
      </c>
      <c r="E99" s="622"/>
      <c r="F99" s="623">
        <v>0</v>
      </c>
      <c r="G99" s="623"/>
    </row>
    <row r="100" spans="2:7" ht="15.75" hidden="1" thickBot="1" x14ac:dyDescent="0.3">
      <c r="B100" s="815"/>
      <c r="C100" s="385" t="s">
        <v>1497</v>
      </c>
      <c r="D100" s="753">
        <f t="shared" ref="D100" si="12">SUM(D85:D99)</f>
        <v>0</v>
      </c>
      <c r="E100" s="630">
        <f>SUM(E85:E99)</f>
        <v>0</v>
      </c>
      <c r="F100" s="630">
        <f>SUM(F85:F99)</f>
        <v>0</v>
      </c>
      <c r="G100" s="630"/>
    </row>
    <row r="101" spans="2:7" ht="15" hidden="1" x14ac:dyDescent="0.25">
      <c r="B101" s="818">
        <v>32010300</v>
      </c>
      <c r="C101" s="374" t="s">
        <v>114</v>
      </c>
      <c r="D101" s="754"/>
      <c r="E101" s="618"/>
      <c r="F101" s="619"/>
      <c r="G101" s="619"/>
    </row>
    <row r="102" spans="2:7" hidden="1" x14ac:dyDescent="0.2">
      <c r="B102" s="811">
        <v>32010301</v>
      </c>
      <c r="C102" s="378" t="s">
        <v>1498</v>
      </c>
      <c r="D102" s="752" t="str">
        <f>B102&amp;" - "&amp;C102</f>
        <v>32010301 - EARTH MOVING EQUIPMENT - BULL DOZERS ETC.</v>
      </c>
      <c r="E102" s="622"/>
      <c r="F102" s="623">
        <v>0</v>
      </c>
      <c r="G102" s="623"/>
    </row>
    <row r="103" spans="2:7" hidden="1" x14ac:dyDescent="0.2">
      <c r="B103" s="811">
        <v>32010302</v>
      </c>
      <c r="C103" s="378" t="s">
        <v>1499</v>
      </c>
      <c r="D103" s="752" t="str">
        <f>B103&amp;" - "&amp;C103</f>
        <v>32010302 - INDUSTRIAL EQUIPMENT</v>
      </c>
      <c r="E103" s="622"/>
      <c r="F103" s="623">
        <v>0</v>
      </c>
      <c r="G103" s="623"/>
    </row>
    <row r="104" spans="2:7" hidden="1" x14ac:dyDescent="0.2">
      <c r="B104" s="811">
        <v>32010303</v>
      </c>
      <c r="C104" s="378" t="s">
        <v>1500</v>
      </c>
      <c r="D104" s="752" t="str">
        <f>B104&amp;" - "&amp;C104</f>
        <v>32010303 - NAVIGATIONAL EQUIPMENT</v>
      </c>
      <c r="E104" s="622"/>
      <c r="F104" s="623">
        <v>0</v>
      </c>
      <c r="G104" s="623"/>
    </row>
    <row r="105" spans="2:7" hidden="1" x14ac:dyDescent="0.2">
      <c r="B105" s="811">
        <v>32010304</v>
      </c>
      <c r="C105" s="378" t="s">
        <v>1501</v>
      </c>
      <c r="D105" s="752" t="str">
        <f>B105&amp;" - "&amp;C105</f>
        <v>32010304 - POWER PLANTS</v>
      </c>
      <c r="E105" s="622"/>
      <c r="F105" s="623">
        <v>0</v>
      </c>
      <c r="G105" s="623"/>
    </row>
    <row r="106" spans="2:7" hidden="1" x14ac:dyDescent="0.2">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3">SUM(D102:D106)</f>
        <v>0</v>
      </c>
      <c r="E107" s="630">
        <f>SUM(E102:E106)</f>
        <v>0</v>
      </c>
      <c r="F107" s="630">
        <f>SUM(F102:F106)</f>
        <v>0</v>
      </c>
      <c r="G107" s="630"/>
    </row>
    <row r="108" spans="2:7" ht="15" x14ac:dyDescent="0.25">
      <c r="B108" s="818">
        <v>32010400</v>
      </c>
      <c r="C108" s="374" t="s">
        <v>116</v>
      </c>
      <c r="D108" s="754"/>
      <c r="E108" s="618"/>
      <c r="F108" s="619"/>
      <c r="G108" s="619"/>
    </row>
    <row r="109" spans="2:7" hidden="1" x14ac:dyDescent="0.2">
      <c r="B109" s="811">
        <v>32010401</v>
      </c>
      <c r="C109" s="378" t="s">
        <v>1504</v>
      </c>
      <c r="D109" s="752" t="str">
        <f t="shared" ref="D109:D116" si="14">B109&amp;" - "&amp;C109</f>
        <v>32010401 - SHIPS</v>
      </c>
      <c r="E109" s="622"/>
      <c r="F109" s="623">
        <v>0</v>
      </c>
      <c r="G109" s="623"/>
    </row>
    <row r="110" spans="2:7" hidden="1" x14ac:dyDescent="0.2">
      <c r="B110" s="811">
        <v>32010402</v>
      </c>
      <c r="C110" s="378" t="s">
        <v>1505</v>
      </c>
      <c r="D110" s="752" t="str">
        <f t="shared" si="14"/>
        <v>32010402 - AIR CRAFTS</v>
      </c>
      <c r="E110" s="622"/>
      <c r="F110" s="623">
        <v>0</v>
      </c>
      <c r="G110" s="623"/>
    </row>
    <row r="111" spans="2:7" hidden="1" x14ac:dyDescent="0.2">
      <c r="B111" s="811">
        <v>32010403</v>
      </c>
      <c r="C111" s="378" t="s">
        <v>1506</v>
      </c>
      <c r="D111" s="752" t="str">
        <f t="shared" si="14"/>
        <v>32010403 - TRAINS</v>
      </c>
      <c r="E111" s="622"/>
      <c r="F111" s="623">
        <v>0</v>
      </c>
      <c r="G111" s="623"/>
    </row>
    <row r="112" spans="2:7" hidden="1" x14ac:dyDescent="0.2">
      <c r="B112" s="811">
        <v>32010404</v>
      </c>
      <c r="C112" s="378" t="s">
        <v>1507</v>
      </c>
      <c r="D112" s="752" t="str">
        <f t="shared" si="14"/>
        <v>32010404 - BOATS</v>
      </c>
      <c r="E112" s="622"/>
      <c r="F112" s="623">
        <v>0</v>
      </c>
      <c r="G112" s="623"/>
    </row>
    <row r="113" spans="2:7" ht="15" thickBot="1" x14ac:dyDescent="0.25">
      <c r="B113" s="811">
        <v>32010405</v>
      </c>
      <c r="C113" s="378" t="s">
        <v>1508</v>
      </c>
      <c r="D113" s="752" t="str">
        <f t="shared" si="14"/>
        <v>32010405 - MOTOR VEHICLES</v>
      </c>
      <c r="E113" s="622">
        <v>18000000</v>
      </c>
      <c r="F113" s="623">
        <v>10000000</v>
      </c>
      <c r="G113" s="623"/>
    </row>
    <row r="114" spans="2:7" ht="15" hidden="1" thickBot="1" x14ac:dyDescent="0.25">
      <c r="B114" s="811">
        <v>32010406</v>
      </c>
      <c r="C114" s="378" t="s">
        <v>1509</v>
      </c>
      <c r="D114" s="752" t="str">
        <f t="shared" si="14"/>
        <v>32010406 - TRICYCLE</v>
      </c>
      <c r="E114" s="622"/>
      <c r="F114" s="623">
        <v>0</v>
      </c>
      <c r="G114" s="623"/>
    </row>
    <row r="115" spans="2:7" ht="15" hidden="1" thickBot="1" x14ac:dyDescent="0.25">
      <c r="B115" s="811">
        <v>32010407</v>
      </c>
      <c r="C115" s="378" t="s">
        <v>1510</v>
      </c>
      <c r="D115" s="752" t="str">
        <f t="shared" si="14"/>
        <v>32010407 - MOTOR CYCLES</v>
      </c>
      <c r="E115" s="622"/>
      <c r="F115" s="623">
        <v>0</v>
      </c>
      <c r="G115" s="623"/>
    </row>
    <row r="116" spans="2:7" ht="15" hidden="1" thickBot="1" x14ac:dyDescent="0.25">
      <c r="B116" s="811">
        <v>32010408</v>
      </c>
      <c r="C116" s="378" t="s">
        <v>1511</v>
      </c>
      <c r="D116" s="752" t="str">
        <f t="shared" si="14"/>
        <v>32010408 - BICYCLE</v>
      </c>
      <c r="E116" s="622"/>
      <c r="F116" s="623">
        <v>0</v>
      </c>
      <c r="G116" s="623"/>
    </row>
    <row r="117" spans="2:7" ht="15.75" thickBot="1" x14ac:dyDescent="0.3">
      <c r="B117" s="815"/>
      <c r="C117" s="385" t="s">
        <v>1512</v>
      </c>
      <c r="D117" s="753">
        <f t="shared" ref="D117" si="15">SUM(D109:D116)</f>
        <v>0</v>
      </c>
      <c r="E117" s="630">
        <f>SUM(E109:E116)</f>
        <v>18000000</v>
      </c>
      <c r="F117" s="630">
        <f>SUM(F109:F116)</f>
        <v>10000000</v>
      </c>
      <c r="G117" s="630">
        <f>SUM(G109:G116)</f>
        <v>0</v>
      </c>
    </row>
    <row r="118" spans="2:7" ht="15" x14ac:dyDescent="0.25">
      <c r="B118" s="818">
        <v>32010500</v>
      </c>
      <c r="C118" s="374" t="s">
        <v>118</v>
      </c>
      <c r="D118" s="754"/>
      <c r="E118" s="618"/>
      <c r="F118" s="619"/>
      <c r="G118" s="619"/>
    </row>
    <row r="119" spans="2:7" x14ac:dyDescent="0.2">
      <c r="B119" s="811">
        <v>32010501</v>
      </c>
      <c r="C119" s="378" t="s">
        <v>1513</v>
      </c>
      <c r="D119" s="752" t="str">
        <f t="shared" ref="D119:D127" si="16">B119&amp;" - "&amp;C119</f>
        <v>32010501 - COMPUTERS/NETWORKING EQUIPMENT</v>
      </c>
      <c r="E119" s="622">
        <v>300000</v>
      </c>
      <c r="F119" s="623">
        <v>411472000</v>
      </c>
      <c r="G119" s="623"/>
    </row>
    <row r="120" spans="2:7" hidden="1" x14ac:dyDescent="0.2">
      <c r="B120" s="811">
        <v>32010502</v>
      </c>
      <c r="C120" s="378" t="s">
        <v>1514</v>
      </c>
      <c r="D120" s="752" t="str">
        <f t="shared" si="16"/>
        <v>32010502 - PRINTERS</v>
      </c>
      <c r="E120" s="622"/>
      <c r="F120" s="623">
        <v>0</v>
      </c>
      <c r="G120" s="623"/>
    </row>
    <row r="121" spans="2:7" ht="15" thickBot="1" x14ac:dyDescent="0.25">
      <c r="B121" s="811">
        <v>32010503</v>
      </c>
      <c r="C121" s="378" t="s">
        <v>1515</v>
      </c>
      <c r="D121" s="752" t="str">
        <f t="shared" si="16"/>
        <v>32010503 - SCANNERS</v>
      </c>
      <c r="E121" s="622">
        <v>6700000</v>
      </c>
      <c r="F121" s="623">
        <v>13280000</v>
      </c>
      <c r="G121" s="623"/>
    </row>
    <row r="122" spans="2:7" ht="15" hidden="1" thickBot="1" x14ac:dyDescent="0.25">
      <c r="B122" s="811">
        <v>32010504</v>
      </c>
      <c r="C122" s="378" t="s">
        <v>1516</v>
      </c>
      <c r="D122" s="752" t="str">
        <f t="shared" si="16"/>
        <v>32010504 - FAX MACHINE</v>
      </c>
      <c r="E122" s="622"/>
      <c r="F122" s="623">
        <v>0</v>
      </c>
      <c r="G122" s="623"/>
    </row>
    <row r="123" spans="2:7" ht="15" hidden="1" thickBot="1" x14ac:dyDescent="0.25">
      <c r="B123" s="811">
        <v>32010505</v>
      </c>
      <c r="C123" s="378" t="s">
        <v>1517</v>
      </c>
      <c r="D123" s="752" t="str">
        <f t="shared" si="16"/>
        <v>32010505 - PHOTOCOPIERS</v>
      </c>
      <c r="E123" s="622"/>
      <c r="F123" s="623">
        <v>0</v>
      </c>
      <c r="G123" s="623"/>
    </row>
    <row r="124" spans="2:7" ht="15" hidden="1" thickBot="1" x14ac:dyDescent="0.25">
      <c r="B124" s="811">
        <v>32010506</v>
      </c>
      <c r="C124" s="378" t="s">
        <v>1518</v>
      </c>
      <c r="D124" s="752" t="str">
        <f t="shared" si="16"/>
        <v>32010506 - TYPE-WRITERS</v>
      </c>
      <c r="E124" s="622"/>
      <c r="F124" s="623">
        <v>0</v>
      </c>
      <c r="G124" s="623"/>
    </row>
    <row r="125" spans="2:7" ht="15" hidden="1" thickBot="1" x14ac:dyDescent="0.25">
      <c r="B125" s="811">
        <v>32010507</v>
      </c>
      <c r="C125" s="378" t="s">
        <v>1519</v>
      </c>
      <c r="D125" s="752" t="str">
        <f t="shared" si="16"/>
        <v>32010507 - SHREDDING MACHINES</v>
      </c>
      <c r="E125" s="622"/>
      <c r="F125" s="623">
        <v>0</v>
      </c>
      <c r="G125" s="623"/>
    </row>
    <row r="126" spans="2:7" ht="15" hidden="1" thickBot="1" x14ac:dyDescent="0.25">
      <c r="B126" s="811">
        <v>32010508</v>
      </c>
      <c r="C126" s="378" t="s">
        <v>1520</v>
      </c>
      <c r="D126" s="752" t="str">
        <f t="shared" si="16"/>
        <v>32010508 - PROJECTORS</v>
      </c>
      <c r="E126" s="622"/>
      <c r="F126" s="623">
        <v>0</v>
      </c>
      <c r="G126" s="623"/>
    </row>
    <row r="127" spans="2:7" ht="15" hidden="1" thickBot="1" x14ac:dyDescent="0.25">
      <c r="B127" s="811">
        <v>32010509</v>
      </c>
      <c r="C127" s="378" t="s">
        <v>1521</v>
      </c>
      <c r="D127" s="752" t="str">
        <f t="shared" si="16"/>
        <v>32010509 - BINDING EQUIPMENT</v>
      </c>
      <c r="E127" s="622"/>
      <c r="F127" s="623">
        <v>0</v>
      </c>
      <c r="G127" s="623"/>
    </row>
    <row r="128" spans="2:7" ht="15.75" thickBot="1" x14ac:dyDescent="0.3">
      <c r="B128" s="815"/>
      <c r="C128" s="385" t="s">
        <v>1522</v>
      </c>
      <c r="D128" s="753">
        <f t="shared" ref="D128" si="17">SUM(D119:D127)</f>
        <v>0</v>
      </c>
      <c r="E128" s="630">
        <f>SUM(E119:E127)</f>
        <v>7000000</v>
      </c>
      <c r="F128" s="630">
        <f>SUM(F119:F127)</f>
        <v>424752000</v>
      </c>
      <c r="G128" s="630">
        <f>SUM(G119:G127)</f>
        <v>0</v>
      </c>
    </row>
    <row r="129" spans="2:7" ht="15" x14ac:dyDescent="0.25">
      <c r="B129" s="818">
        <v>32010600</v>
      </c>
      <c r="C129" s="374" t="s">
        <v>120</v>
      </c>
      <c r="D129" s="754"/>
      <c r="E129" s="618"/>
      <c r="F129" s="619"/>
      <c r="G129" s="619"/>
    </row>
    <row r="130" spans="2:7" hidden="1" x14ac:dyDescent="0.2">
      <c r="B130" s="811">
        <v>32010601</v>
      </c>
      <c r="C130" s="378" t="s">
        <v>1523</v>
      </c>
      <c r="D130" s="752" t="str">
        <f t="shared" ref="D130:D139" si="18">B130&amp;" - "&amp;C130</f>
        <v>32010601 - CHAIRS</v>
      </c>
      <c r="E130" s="622"/>
      <c r="F130" s="623">
        <v>0</v>
      </c>
      <c r="G130" s="623"/>
    </row>
    <row r="131" spans="2:7" hidden="1" x14ac:dyDescent="0.2">
      <c r="B131" s="811">
        <v>32010602</v>
      </c>
      <c r="C131" s="378" t="s">
        <v>1524</v>
      </c>
      <c r="D131" s="752" t="str">
        <f t="shared" si="18"/>
        <v>32010602 - TABLES</v>
      </c>
      <c r="E131" s="622"/>
      <c r="F131" s="623">
        <v>0</v>
      </c>
      <c r="G131" s="623"/>
    </row>
    <row r="132" spans="2:7" hidden="1" x14ac:dyDescent="0.2">
      <c r="B132" s="811">
        <v>32010603</v>
      </c>
      <c r="C132" s="378" t="s">
        <v>1525</v>
      </c>
      <c r="D132" s="752" t="str">
        <f t="shared" si="18"/>
        <v>32010603 - SAFES/FILE CABINETS/ CUPBOARDS</v>
      </c>
      <c r="E132" s="622"/>
      <c r="F132" s="623">
        <v>0</v>
      </c>
      <c r="G132" s="623"/>
    </row>
    <row r="133" spans="2:7" hidden="1" x14ac:dyDescent="0.2">
      <c r="B133" s="811">
        <v>32010604</v>
      </c>
      <c r="C133" s="378" t="s">
        <v>1526</v>
      </c>
      <c r="D133" s="752" t="str">
        <f t="shared" si="18"/>
        <v>32010604 - TELEVISION SETS</v>
      </c>
      <c r="E133" s="622"/>
      <c r="F133" s="623">
        <v>0</v>
      </c>
      <c r="G133" s="623"/>
    </row>
    <row r="134" spans="2:7" hidden="1" x14ac:dyDescent="0.2">
      <c r="B134" s="811">
        <v>32010605</v>
      </c>
      <c r="C134" s="378" t="s">
        <v>1527</v>
      </c>
      <c r="D134" s="752" t="str">
        <f t="shared" si="18"/>
        <v>32010605 - RADIO SETS</v>
      </c>
      <c r="E134" s="622"/>
      <c r="F134" s="623">
        <v>0</v>
      </c>
      <c r="G134" s="623"/>
    </row>
    <row r="135" spans="2:7" hidden="1" x14ac:dyDescent="0.2">
      <c r="B135" s="811">
        <v>32010606</v>
      </c>
      <c r="C135" s="378" t="s">
        <v>1528</v>
      </c>
      <c r="D135" s="752" t="str">
        <f t="shared" si="18"/>
        <v>32010606 - AIR -CONDITIONER</v>
      </c>
      <c r="E135" s="622"/>
      <c r="F135" s="623">
        <v>0</v>
      </c>
      <c r="G135" s="623"/>
    </row>
    <row r="136" spans="2:7" hidden="1" x14ac:dyDescent="0.2">
      <c r="B136" s="811">
        <v>32010607</v>
      </c>
      <c r="C136" s="378" t="s">
        <v>1529</v>
      </c>
      <c r="D136" s="752" t="str">
        <f t="shared" si="18"/>
        <v>32010607 - STOOLS</v>
      </c>
      <c r="E136" s="622"/>
      <c r="F136" s="623">
        <v>0</v>
      </c>
      <c r="G136" s="623"/>
    </row>
    <row r="137" spans="2:7" hidden="1" x14ac:dyDescent="0.2">
      <c r="B137" s="811">
        <v>32010608</v>
      </c>
      <c r="C137" s="378" t="s">
        <v>1530</v>
      </c>
      <c r="D137" s="752" t="str">
        <f t="shared" si="18"/>
        <v>32010608 - SHELVES</v>
      </c>
      <c r="E137" s="622"/>
      <c r="F137" s="623">
        <v>0</v>
      </c>
      <c r="G137" s="623"/>
    </row>
    <row r="138" spans="2:7" hidden="1" x14ac:dyDescent="0.2">
      <c r="B138" s="811">
        <v>32010609</v>
      </c>
      <c r="C138" s="378" t="s">
        <v>1531</v>
      </c>
      <c r="D138" s="752" t="str">
        <f t="shared" si="18"/>
        <v>32010609 - CEILING FANS</v>
      </c>
      <c r="E138" s="622"/>
      <c r="F138" s="623">
        <v>0</v>
      </c>
      <c r="G138" s="623"/>
    </row>
    <row r="139" spans="2:7" hidden="1" x14ac:dyDescent="0.2">
      <c r="B139" s="811">
        <v>32010610</v>
      </c>
      <c r="C139" s="378" t="s">
        <v>1532</v>
      </c>
      <c r="D139" s="752" t="str">
        <f t="shared" si="18"/>
        <v>32010610 - REFRIDGERATOR</v>
      </c>
      <c r="E139" s="622"/>
      <c r="F139" s="623">
        <v>0</v>
      </c>
      <c r="G139" s="623"/>
    </row>
    <row r="140" spans="2:7" ht="15.75" hidden="1" thickBot="1" x14ac:dyDescent="0.3">
      <c r="B140" s="815"/>
      <c r="C140" s="385" t="s">
        <v>1533</v>
      </c>
      <c r="D140" s="753">
        <f t="shared" ref="D140" si="19">SUM(D130:D139)</f>
        <v>0</v>
      </c>
      <c r="E140" s="630">
        <f>SUM(E130:E139)</f>
        <v>0</v>
      </c>
      <c r="F140" s="630">
        <f>SUM(F130:F139)</f>
        <v>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0">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1">SUM(D145)</f>
        <v>0</v>
      </c>
      <c r="E146" s="630">
        <f>SUM(E145)</f>
        <v>0</v>
      </c>
      <c r="F146" s="630">
        <f>SUM(F145)</f>
        <v>0</v>
      </c>
      <c r="G146" s="630"/>
    </row>
    <row r="147" spans="2:7" ht="15"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t="15" thickBot="1" x14ac:dyDescent="0.25">
      <c r="B150" s="811">
        <v>32010903</v>
      </c>
      <c r="C150" s="378" t="s">
        <v>1540</v>
      </c>
      <c r="D150" s="752" t="str">
        <f>B150&amp;" - "&amp;C150</f>
        <v>32010903 - BIOLOGICAL ASSETS</v>
      </c>
      <c r="E150" s="622">
        <v>1460000000</v>
      </c>
      <c r="F150" s="623">
        <v>2013284070</v>
      </c>
      <c r="G150" s="623"/>
    </row>
    <row r="151" spans="2:7" ht="15" hidden="1" thickBot="1" x14ac:dyDescent="0.25">
      <c r="B151" s="811">
        <v>32010904</v>
      </c>
      <c r="C151" s="378" t="s">
        <v>1541</v>
      </c>
      <c r="D151" s="752" t="str">
        <f>B151&amp;" - "&amp;C151</f>
        <v>32010904 - LABORATORY MEDICAL EQUIPMENTS</v>
      </c>
      <c r="E151" s="622"/>
      <c r="F151" s="623">
        <v>0</v>
      </c>
      <c r="G151" s="623"/>
    </row>
    <row r="152" spans="2:7" ht="15.75" thickBot="1" x14ac:dyDescent="0.3">
      <c r="B152" s="815"/>
      <c r="C152" s="385" t="s">
        <v>1542</v>
      </c>
      <c r="D152" s="753">
        <f t="shared" ref="D152" si="22">SUM(D148:D151)</f>
        <v>0</v>
      </c>
      <c r="E152" s="630">
        <f>SUM(E148:E151)</f>
        <v>1460000000</v>
      </c>
      <c r="F152" s="630">
        <f>SUM(F148:F151)</f>
        <v>2013284070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3">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4">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5">B163&amp;" - "&amp;C163</f>
        <v>32030101 - GOODWILL (ACQUIRED)</v>
      </c>
      <c r="E163" s="622"/>
      <c r="F163" s="623">
        <v>0</v>
      </c>
      <c r="G163" s="623"/>
    </row>
    <row r="164" spans="2:7" hidden="1" x14ac:dyDescent="0.2">
      <c r="B164" s="811">
        <v>32030102</v>
      </c>
      <c r="C164" s="378" t="s">
        <v>1548</v>
      </c>
      <c r="D164" s="752" t="str">
        <f t="shared" si="25"/>
        <v>32030102 - PATENT RIGHT</v>
      </c>
      <c r="E164" s="622"/>
      <c r="F164" s="623">
        <v>0</v>
      </c>
      <c r="G164" s="623"/>
    </row>
    <row r="165" spans="2:7" hidden="1" x14ac:dyDescent="0.2">
      <c r="B165" s="811">
        <v>32030103</v>
      </c>
      <c r="C165" s="378" t="s">
        <v>1549</v>
      </c>
      <c r="D165" s="752" t="str">
        <f t="shared" si="25"/>
        <v>32030103 - COPYRIGHT</v>
      </c>
      <c r="E165" s="622"/>
      <c r="F165" s="623">
        <v>0</v>
      </c>
      <c r="G165" s="623"/>
    </row>
    <row r="166" spans="2:7" hidden="1" x14ac:dyDescent="0.2">
      <c r="B166" s="811">
        <v>32030104</v>
      </c>
      <c r="C166" s="378" t="s">
        <v>1550</v>
      </c>
      <c r="D166" s="752" t="str">
        <f t="shared" si="25"/>
        <v>32030104 - TRADE MARK</v>
      </c>
      <c r="E166" s="622"/>
      <c r="F166" s="623">
        <v>0</v>
      </c>
      <c r="G166" s="623"/>
    </row>
    <row r="167" spans="2:7" hidden="1" x14ac:dyDescent="0.2">
      <c r="B167" s="811">
        <v>32030105</v>
      </c>
      <c r="C167" s="378" t="s">
        <v>1551</v>
      </c>
      <c r="D167" s="752" t="str">
        <f t="shared" si="25"/>
        <v>32030105 - FRANCHISE</v>
      </c>
      <c r="E167" s="622"/>
      <c r="F167" s="623">
        <v>0</v>
      </c>
      <c r="G167" s="623"/>
    </row>
    <row r="168" spans="2:7" ht="15" thickBot="1" x14ac:dyDescent="0.25">
      <c r="B168" s="811">
        <v>32030109</v>
      </c>
      <c r="C168" s="378" t="s">
        <v>1552</v>
      </c>
      <c r="D168" s="752" t="str">
        <f t="shared" si="25"/>
        <v>32030109 - RESEARCH &amp; DEVELOPMENT</v>
      </c>
      <c r="E168" s="622">
        <v>15000000</v>
      </c>
      <c r="F168" s="623">
        <v>21372000</v>
      </c>
      <c r="G168" s="623"/>
    </row>
    <row r="169" spans="2:7" ht="15" hidden="1" thickBot="1" x14ac:dyDescent="0.25">
      <c r="B169" s="813">
        <v>32030110</v>
      </c>
      <c r="C169" s="383" t="s">
        <v>1553</v>
      </c>
      <c r="D169" s="752" t="str">
        <f t="shared" si="25"/>
        <v>32030110 - BROADCAST RIGHTS</v>
      </c>
      <c r="E169" s="622"/>
      <c r="F169" s="623">
        <v>0</v>
      </c>
      <c r="G169" s="623"/>
    </row>
    <row r="170" spans="2:7" ht="15.75" thickBot="1" x14ac:dyDescent="0.3">
      <c r="B170" s="815"/>
      <c r="C170" s="385" t="s">
        <v>1554</v>
      </c>
      <c r="D170" s="753"/>
      <c r="E170" s="630">
        <f>SUM(E163:E169)</f>
        <v>15000000</v>
      </c>
      <c r="F170" s="630">
        <f>SUM(F163:F169)</f>
        <v>21372000</v>
      </c>
      <c r="G170" s="630">
        <f>SUM(G163:G169)</f>
        <v>0</v>
      </c>
    </row>
    <row r="171" spans="2:7" ht="19.5" thickBot="1" x14ac:dyDescent="0.35">
      <c r="B171" s="398"/>
      <c r="C171" s="399" t="s">
        <v>1415</v>
      </c>
      <c r="D171" s="399"/>
      <c r="E171" s="645">
        <f t="shared" ref="E171:F171" si="26">E170+E161+E155+E152+E146+E143+E140+E128+E117+E107+E100+E83+E77+E72+E66+E62+E53+E50+E47+E44</f>
        <v>1500000000</v>
      </c>
      <c r="F171" s="646">
        <f t="shared" si="26"/>
        <v>2471758070</v>
      </c>
      <c r="G171" s="646">
        <f t="shared" ref="G171" si="27">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8" fitToHeight="0" orientation="portrait" r:id="rId1"/>
  <headerFooter>
    <oddFooter>&amp;C&amp;"Rockwell,Bold"&amp;14&amp;P</oddFooter>
  </headerFooter>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pageSetUpPr fitToPage="1"/>
  </sheetPr>
  <dimension ref="B1:G171"/>
  <sheetViews>
    <sheetView view="pageBreakPreview" zoomScale="84" zoomScaleSheetLayoutView="84" workbookViewId="0">
      <pane xSplit="2" ySplit="6" topLeftCell="C7" activePane="bottomRight" state="frozen"/>
      <selection activeCell="C7" sqref="C7"/>
      <selection pane="topRight" activeCell="C7" sqref="C7"/>
      <selection pane="bottomLeft" activeCell="C7" sqref="C7"/>
      <selection pane="bottomRight" activeCell="B2" sqref="B2:F2"/>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11" t="s">
        <v>1742</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25">
      <c r="B6" s="992"/>
      <c r="C6" s="992"/>
      <c r="D6" s="427"/>
      <c r="E6" s="366" t="s">
        <v>5</v>
      </c>
      <c r="F6" s="367" t="s">
        <v>5</v>
      </c>
      <c r="G6" s="613" t="s">
        <v>5</v>
      </c>
    </row>
    <row r="7" spans="2:7" ht="18.75" x14ac:dyDescent="0.3">
      <c r="B7" s="717">
        <v>30000000</v>
      </c>
      <c r="C7" s="718" t="s">
        <v>1414</v>
      </c>
      <c r="D7" s="735"/>
      <c r="E7" s="736"/>
      <c r="F7" s="737"/>
      <c r="G7" s="737"/>
    </row>
    <row r="8" spans="2:7" ht="15" x14ac:dyDescent="0.25">
      <c r="B8" s="809">
        <v>31050100</v>
      </c>
      <c r="C8" s="369" t="s">
        <v>93</v>
      </c>
      <c r="D8" s="738"/>
      <c r="E8" s="562"/>
      <c r="F8" s="563"/>
      <c r="G8" s="563"/>
    </row>
    <row r="9" spans="2:7" hidden="1" x14ac:dyDescent="0.2">
      <c r="B9" s="811">
        <v>31050101</v>
      </c>
      <c r="C9" s="378" t="s">
        <v>1416</v>
      </c>
      <c r="D9" s="740" t="str">
        <f t="shared" ref="D9:D43" si="0">B9&amp;" - "&amp;C9</f>
        <v>31050101 - ENGINEERING STORES</v>
      </c>
      <c r="E9" s="551"/>
      <c r="F9" s="552">
        <v>0</v>
      </c>
      <c r="G9" s="552"/>
    </row>
    <row r="10" spans="2:7" hidden="1" x14ac:dyDescent="0.2">
      <c r="B10" s="811">
        <v>31050102</v>
      </c>
      <c r="C10" s="378" t="s">
        <v>1417</v>
      </c>
      <c r="D10" s="740" t="str">
        <f t="shared" si="0"/>
        <v>31050102 - MEDICAL STORES</v>
      </c>
      <c r="E10" s="551"/>
      <c r="F10" s="552">
        <v>0</v>
      </c>
      <c r="G10" s="552"/>
    </row>
    <row r="11" spans="2:7" hidden="1" x14ac:dyDescent="0.2">
      <c r="B11" s="811">
        <v>31050103</v>
      </c>
      <c r="C11" s="378" t="s">
        <v>1418</v>
      </c>
      <c r="D11" s="740" t="str">
        <f t="shared" si="0"/>
        <v>31050103 - INDUSTRIAL &amp; CHEMICAL STORES</v>
      </c>
      <c r="E11" s="551"/>
      <c r="F11" s="552">
        <v>0</v>
      </c>
      <c r="G11" s="552"/>
    </row>
    <row r="12" spans="2:7" hidden="1" x14ac:dyDescent="0.2">
      <c r="B12" s="811">
        <v>31050104</v>
      </c>
      <c r="C12" s="378" t="s">
        <v>1419</v>
      </c>
      <c r="D12" s="740" t="str">
        <f t="shared" si="0"/>
        <v>31050104 - AMORY STORES (AMMUNITION, E.T.C.)</v>
      </c>
      <c r="E12" s="551"/>
      <c r="F12" s="552">
        <v>0</v>
      </c>
      <c r="G12" s="552"/>
    </row>
    <row r="13" spans="2:7" hidden="1" x14ac:dyDescent="0.2">
      <c r="B13" s="811">
        <v>31050105</v>
      </c>
      <c r="C13" s="378" t="s">
        <v>1420</v>
      </c>
      <c r="D13" s="740" t="str">
        <f t="shared" si="0"/>
        <v>31050105 - FUEL &amp; LUBRICANTS</v>
      </c>
      <c r="E13" s="551"/>
      <c r="F13" s="552">
        <v>0</v>
      </c>
      <c r="G13" s="552"/>
    </row>
    <row r="14" spans="2:7" hidden="1" x14ac:dyDescent="0.2">
      <c r="B14" s="811">
        <v>31050106</v>
      </c>
      <c r="C14" s="378" t="s">
        <v>1421</v>
      </c>
      <c r="D14" s="740" t="str">
        <f t="shared" si="0"/>
        <v>31050106 - AGRICULTURAL INPUTS</v>
      </c>
      <c r="E14" s="551"/>
      <c r="F14" s="552">
        <v>0</v>
      </c>
      <c r="G14" s="552"/>
    </row>
    <row r="15" spans="2:7" hidden="1" x14ac:dyDescent="0.2">
      <c r="B15" s="811">
        <v>31050107</v>
      </c>
      <c r="C15" s="378" t="s">
        <v>1422</v>
      </c>
      <c r="D15" s="740" t="str">
        <f t="shared" si="0"/>
        <v>31050107 - FARM STOCK</v>
      </c>
      <c r="E15" s="551"/>
      <c r="F15" s="552">
        <v>0</v>
      </c>
      <c r="G15" s="552"/>
    </row>
    <row r="16" spans="2:7" hidden="1" x14ac:dyDescent="0.2">
      <c r="B16" s="811">
        <v>31050108</v>
      </c>
      <c r="C16" s="378" t="s">
        <v>1423</v>
      </c>
      <c r="D16" s="740" t="str">
        <f t="shared" si="0"/>
        <v>31050108 - SCHOLASTIC MATERIALS</v>
      </c>
      <c r="E16" s="551"/>
      <c r="F16" s="552">
        <v>0</v>
      </c>
      <c r="G16" s="552"/>
    </row>
    <row r="17" spans="2:7" hidden="1" x14ac:dyDescent="0.2">
      <c r="B17" s="811">
        <v>31050109</v>
      </c>
      <c r="C17" s="378" t="s">
        <v>1424</v>
      </c>
      <c r="D17" s="740" t="str">
        <f t="shared" si="0"/>
        <v>31050109 - STATIONERIES STORES</v>
      </c>
      <c r="E17" s="551"/>
      <c r="F17" s="552">
        <v>0</v>
      </c>
      <c r="G17" s="552"/>
    </row>
    <row r="18" spans="2:7" hidden="1" x14ac:dyDescent="0.2">
      <c r="B18" s="811">
        <v>31050110</v>
      </c>
      <c r="C18" s="378" t="s">
        <v>1425</v>
      </c>
      <c r="D18" s="740" t="str">
        <f t="shared" si="0"/>
        <v>31050110 - PRINTED MATERIALS</v>
      </c>
      <c r="E18" s="551"/>
      <c r="F18" s="552">
        <v>0</v>
      </c>
      <c r="G18" s="552"/>
    </row>
    <row r="19" spans="2:7" hidden="1" x14ac:dyDescent="0.2">
      <c r="B19" s="811">
        <v>31050111</v>
      </c>
      <c r="C19" s="378" t="s">
        <v>1426</v>
      </c>
      <c r="D19" s="740" t="str">
        <f t="shared" si="0"/>
        <v>31050111 - BUILDING MATERIALS</v>
      </c>
      <c r="E19" s="551"/>
      <c r="F19" s="552">
        <v>0</v>
      </c>
      <c r="G19" s="552"/>
    </row>
    <row r="20" spans="2:7" hidden="1" x14ac:dyDescent="0.2">
      <c r="B20" s="811">
        <v>31050112</v>
      </c>
      <c r="C20" s="378" t="s">
        <v>1427</v>
      </c>
      <c r="D20" s="740" t="str">
        <f t="shared" si="0"/>
        <v>31050112 - STRATEGIC STOCK PILES</v>
      </c>
      <c r="E20" s="551"/>
      <c r="F20" s="552">
        <v>0</v>
      </c>
      <c r="G20" s="552"/>
    </row>
    <row r="21" spans="2:7" hidden="1" x14ac:dyDescent="0.2">
      <c r="B21" s="811">
        <v>31050113</v>
      </c>
      <c r="C21" s="378" t="s">
        <v>1428</v>
      </c>
      <c r="D21" s="740" t="str">
        <f t="shared" si="0"/>
        <v>31050113 - UNISSUED CURRENCY</v>
      </c>
      <c r="E21" s="551"/>
      <c r="F21" s="552">
        <v>0</v>
      </c>
      <c r="G21" s="552"/>
    </row>
    <row r="22" spans="2:7" hidden="1" x14ac:dyDescent="0.2">
      <c r="B22" s="811">
        <v>31050114</v>
      </c>
      <c r="C22" s="378" t="s">
        <v>1429</v>
      </c>
      <c r="D22" s="740" t="str">
        <f t="shared" si="0"/>
        <v>31050114 - STAMPS</v>
      </c>
      <c r="E22" s="551"/>
      <c r="F22" s="552">
        <v>0</v>
      </c>
      <c r="G22" s="552"/>
    </row>
    <row r="23" spans="2:7" hidden="1" x14ac:dyDescent="0.2">
      <c r="B23" s="811">
        <v>31050115</v>
      </c>
      <c r="C23" s="378" t="s">
        <v>1430</v>
      </c>
      <c r="D23" s="740" t="str">
        <f t="shared" si="0"/>
        <v>31050115 - PROPERTY HELD FOR SALE</v>
      </c>
      <c r="E23" s="551"/>
      <c r="F23" s="552">
        <v>0</v>
      </c>
      <c r="G23" s="552"/>
    </row>
    <row r="24" spans="2:7" hidden="1" x14ac:dyDescent="0.2">
      <c r="B24" s="811">
        <v>31050116</v>
      </c>
      <c r="C24" s="378" t="s">
        <v>1431</v>
      </c>
      <c r="D24" s="740" t="str">
        <f t="shared" si="0"/>
        <v>31050116 - AIRCRAFT SPARE STORE</v>
      </c>
      <c r="E24" s="551"/>
      <c r="F24" s="552">
        <v>0</v>
      </c>
      <c r="G24" s="552"/>
    </row>
    <row r="25" spans="2:7" hidden="1" x14ac:dyDescent="0.2">
      <c r="B25" s="811">
        <v>31050117</v>
      </c>
      <c r="C25" s="378" t="s">
        <v>1432</v>
      </c>
      <c r="D25" s="740" t="str">
        <f t="shared" si="0"/>
        <v>31050117 - COMPUTER/INFORMATION TECHNOLOGY STORE</v>
      </c>
      <c r="E25" s="551"/>
      <c r="F25" s="552">
        <v>0</v>
      </c>
      <c r="G25" s="552"/>
    </row>
    <row r="26" spans="2:7" hidden="1" x14ac:dyDescent="0.2">
      <c r="B26" s="811">
        <v>31050118</v>
      </c>
      <c r="C26" s="378" t="s">
        <v>1433</v>
      </c>
      <c r="D26" s="740" t="str">
        <f t="shared" si="0"/>
        <v>31050118 - PROVISIONAL STORE</v>
      </c>
      <c r="E26" s="551"/>
      <c r="F26" s="552">
        <v>0</v>
      </c>
      <c r="G26" s="552"/>
    </row>
    <row r="27" spans="2:7" x14ac:dyDescent="0.2">
      <c r="B27" s="811">
        <v>31050119</v>
      </c>
      <c r="C27" s="378" t="s">
        <v>1434</v>
      </c>
      <c r="D27" s="740" t="str">
        <f t="shared" si="0"/>
        <v>31050119 - EQUIPMENT STORE</v>
      </c>
      <c r="E27" s="551">
        <v>67000000</v>
      </c>
      <c r="F27" s="552">
        <v>223510200</v>
      </c>
      <c r="G27" s="552"/>
    </row>
    <row r="28" spans="2:7" hidden="1" x14ac:dyDescent="0.2">
      <c r="B28" s="811">
        <v>31050120</v>
      </c>
      <c r="C28" s="378" t="s">
        <v>1435</v>
      </c>
      <c r="D28" s="740" t="str">
        <f t="shared" si="0"/>
        <v>31050120 - PROJECT STORE ( IPPIS, GIFMIS, IPSAS, E.T.C.)</v>
      </c>
      <c r="E28" s="551"/>
      <c r="F28" s="552">
        <v>0</v>
      </c>
      <c r="G28" s="552"/>
    </row>
    <row r="29" spans="2:7" hidden="1" x14ac:dyDescent="0.2">
      <c r="B29" s="811">
        <v>31050121</v>
      </c>
      <c r="C29" s="378" t="s">
        <v>1436</v>
      </c>
      <c r="D29" s="740" t="str">
        <f t="shared" si="0"/>
        <v>31050121 - ELECTRICAL/ELECTRONIC STORE</v>
      </c>
      <c r="E29" s="551"/>
      <c r="F29" s="552">
        <v>0</v>
      </c>
      <c r="G29" s="552"/>
    </row>
    <row r="30" spans="2:7" hidden="1" x14ac:dyDescent="0.2">
      <c r="B30" s="811">
        <v>31050122</v>
      </c>
      <c r="C30" s="378" t="s">
        <v>1437</v>
      </c>
      <c r="D30" s="740" t="str">
        <f t="shared" si="0"/>
        <v>31050122 - GRAINS STORE</v>
      </c>
      <c r="E30" s="551"/>
      <c r="F30" s="552">
        <v>0</v>
      </c>
      <c r="G30" s="552"/>
    </row>
    <row r="31" spans="2:7" hidden="1" x14ac:dyDescent="0.2">
      <c r="B31" s="811">
        <v>31050123</v>
      </c>
      <c r="C31" s="378" t="s">
        <v>1438</v>
      </c>
      <c r="D31" s="740" t="str">
        <f t="shared" si="0"/>
        <v>31050123 - PERISHABLE STORE</v>
      </c>
      <c r="E31" s="551"/>
      <c r="F31" s="552">
        <v>0</v>
      </c>
      <c r="G31" s="552"/>
    </row>
    <row r="32" spans="2:7" hidden="1" x14ac:dyDescent="0.2">
      <c r="B32" s="811">
        <v>31050124</v>
      </c>
      <c r="C32" s="378" t="s">
        <v>1439</v>
      </c>
      <c r="D32" s="740" t="str">
        <f t="shared" si="0"/>
        <v>31050124 - MOTOR SPARE STORE</v>
      </c>
      <c r="E32" s="551"/>
      <c r="F32" s="552">
        <v>0</v>
      </c>
      <c r="G32" s="552"/>
    </row>
    <row r="33" spans="2:7" hidden="1" x14ac:dyDescent="0.2">
      <c r="B33" s="811">
        <v>31050125</v>
      </c>
      <c r="C33" s="378" t="s">
        <v>1440</v>
      </c>
      <c r="D33" s="740" t="str">
        <f t="shared" si="0"/>
        <v>31050125 - RAIL SPARE STORE</v>
      </c>
      <c r="E33" s="551"/>
      <c r="F33" s="552">
        <v>0</v>
      </c>
      <c r="G33" s="552"/>
    </row>
    <row r="34" spans="2:7" hidden="1" x14ac:dyDescent="0.2">
      <c r="B34" s="811">
        <v>31050126</v>
      </c>
      <c r="C34" s="378" t="s">
        <v>1441</v>
      </c>
      <c r="D34" s="740" t="str">
        <f t="shared" si="0"/>
        <v>31050126 - SHIP SPARE STORE</v>
      </c>
      <c r="E34" s="551"/>
      <c r="F34" s="552">
        <v>0</v>
      </c>
      <c r="G34" s="552"/>
    </row>
    <row r="35" spans="2:7" hidden="1" x14ac:dyDescent="0.2">
      <c r="B35" s="811">
        <v>31050127</v>
      </c>
      <c r="C35" s="378" t="s">
        <v>1442</v>
      </c>
      <c r="D35" s="740" t="str">
        <f t="shared" si="0"/>
        <v>31050127 - FURNITURE STORE</v>
      </c>
      <c r="E35" s="551"/>
      <c r="F35" s="552">
        <v>0</v>
      </c>
      <c r="G35" s="552"/>
    </row>
    <row r="36" spans="2:7" hidden="1" x14ac:dyDescent="0.2">
      <c r="B36" s="811">
        <v>31050128</v>
      </c>
      <c r="C36" s="378" t="s">
        <v>1443</v>
      </c>
      <c r="D36" s="740" t="str">
        <f t="shared" si="0"/>
        <v>31050128 - PLANT/EQUIPMENT STORE</v>
      </c>
      <c r="E36" s="551"/>
      <c r="F36" s="552">
        <v>0</v>
      </c>
      <c r="G36" s="552"/>
    </row>
    <row r="37" spans="2:7" hidden="1" x14ac:dyDescent="0.2">
      <c r="B37" s="811">
        <v>31050129</v>
      </c>
      <c r="C37" s="378" t="s">
        <v>1444</v>
      </c>
      <c r="D37" s="740" t="str">
        <f t="shared" si="0"/>
        <v>31050129 - PLANT/EQUIPMENT SPARE STORE</v>
      </c>
      <c r="E37" s="551"/>
      <c r="F37" s="552">
        <v>0</v>
      </c>
      <c r="G37" s="552"/>
    </row>
    <row r="38" spans="2:7" hidden="1" x14ac:dyDescent="0.2">
      <c r="B38" s="811">
        <v>31050130</v>
      </c>
      <c r="C38" s="378" t="s">
        <v>1445</v>
      </c>
      <c r="D38" s="740" t="str">
        <f t="shared" si="0"/>
        <v>31050130 - ANIMAL FEED STORE</v>
      </c>
      <c r="E38" s="551"/>
      <c r="F38" s="552">
        <v>0</v>
      </c>
      <c r="G38" s="552"/>
    </row>
    <row r="39" spans="2:7" hidden="1" x14ac:dyDescent="0.2">
      <c r="B39" s="811">
        <v>31050131</v>
      </c>
      <c r="C39" s="378" t="s">
        <v>1446</v>
      </c>
      <c r="D39" s="740" t="str">
        <f t="shared" si="0"/>
        <v>31050131 - VETERINARY STORE</v>
      </c>
      <c r="E39" s="551"/>
      <c r="F39" s="552">
        <v>0</v>
      </c>
      <c r="G39" s="552"/>
    </row>
    <row r="40" spans="2:7" hidden="1" x14ac:dyDescent="0.2">
      <c r="B40" s="811">
        <v>31050132</v>
      </c>
      <c r="C40" s="378" t="s">
        <v>1447</v>
      </c>
      <c r="D40" s="740" t="str">
        <f t="shared" si="0"/>
        <v>31050132 - CLASS WARE/APPARATOS STORE</v>
      </c>
      <c r="E40" s="551"/>
      <c r="F40" s="552">
        <v>0</v>
      </c>
      <c r="G40" s="552"/>
    </row>
    <row r="41" spans="2:7" hidden="1" x14ac:dyDescent="0.2">
      <c r="B41" s="811">
        <v>31050133</v>
      </c>
      <c r="C41" s="378" t="s">
        <v>1448</v>
      </c>
      <c r="D41" s="740" t="str">
        <f t="shared" si="0"/>
        <v>31050133 - LABORATORY EQUIPMENT STORE</v>
      </c>
      <c r="E41" s="551"/>
      <c r="F41" s="552">
        <v>0</v>
      </c>
      <c r="G41" s="552"/>
    </row>
    <row r="42" spans="2:7" x14ac:dyDescent="0.2">
      <c r="B42" s="811">
        <v>31050134</v>
      </c>
      <c r="C42" s="378" t="s">
        <v>1449</v>
      </c>
      <c r="D42" s="740" t="str">
        <f t="shared" si="0"/>
        <v>31050134 - UNIFORM STORE</v>
      </c>
      <c r="E42" s="551"/>
      <c r="F42" s="552">
        <v>848000</v>
      </c>
      <c r="G42" s="552"/>
    </row>
    <row r="43" spans="2:7" ht="15" thickBot="1" x14ac:dyDescent="0.25">
      <c r="B43" s="813">
        <v>31050135</v>
      </c>
      <c r="C43" s="383" t="s">
        <v>1450</v>
      </c>
      <c r="D43" s="822" t="str">
        <f t="shared" si="0"/>
        <v>31050135 - OTHER STOCK</v>
      </c>
      <c r="E43" s="555"/>
      <c r="F43" s="556">
        <v>2241100</v>
      </c>
      <c r="G43" s="556"/>
    </row>
    <row r="44" spans="2:7" ht="15.75" thickBot="1" x14ac:dyDescent="0.3">
      <c r="B44" s="815"/>
      <c r="C44" s="385" t="s">
        <v>1451</v>
      </c>
      <c r="D44" s="741">
        <f t="shared" ref="D44" si="1">SUM(D9:D43)</f>
        <v>0</v>
      </c>
      <c r="E44" s="559">
        <f>SUM(E9:E43)</f>
        <v>67000000</v>
      </c>
      <c r="F44" s="559">
        <f>SUM(F9:F43)</f>
        <v>226599300</v>
      </c>
      <c r="G44" s="559">
        <f>SUM(G9:G43)</f>
        <v>0</v>
      </c>
    </row>
    <row r="45" spans="2:7" ht="15" hidden="1" x14ac:dyDescent="0.25">
      <c r="B45" s="809">
        <v>31050200</v>
      </c>
      <c r="C45" s="369" t="s">
        <v>204</v>
      </c>
      <c r="D45" s="823"/>
      <c r="E45" s="562"/>
      <c r="F45" s="563"/>
      <c r="G45" s="563"/>
    </row>
    <row r="46" spans="2:7" hidden="1" x14ac:dyDescent="0.2">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t="15" hidden="1" x14ac:dyDescent="0.25">
      <c r="B48" s="818">
        <v>31060100</v>
      </c>
      <c r="C48" s="374" t="s">
        <v>96</v>
      </c>
      <c r="D48" s="742"/>
      <c r="E48" s="548"/>
      <c r="F48" s="549"/>
      <c r="G48" s="549"/>
    </row>
    <row r="49" spans="2:7" hidden="1" x14ac:dyDescent="0.2">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t="15" hidden="1" x14ac:dyDescent="0.25">
      <c r="B51" s="818">
        <v>31060200</v>
      </c>
      <c r="C51" s="374" t="s">
        <v>98</v>
      </c>
      <c r="D51" s="742"/>
      <c r="E51" s="548"/>
      <c r="F51" s="549"/>
      <c r="G51" s="549"/>
    </row>
    <row r="52" spans="2:7" hidden="1" x14ac:dyDescent="0.2">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 hidden="1" x14ac:dyDescent="0.25">
      <c r="B54" s="818">
        <v>31090100</v>
      </c>
      <c r="C54" s="374" t="s">
        <v>102</v>
      </c>
      <c r="D54" s="742"/>
      <c r="E54" s="548"/>
      <c r="F54" s="549"/>
      <c r="G54" s="549"/>
    </row>
    <row r="55" spans="2:7" hidden="1" x14ac:dyDescent="0.2">
      <c r="B55" s="811">
        <v>31090101</v>
      </c>
      <c r="C55" s="378" t="s">
        <v>1457</v>
      </c>
      <c r="D55" s="740" t="str">
        <f t="shared" ref="D55:D61" si="5">B55&amp;" - "&amp;C55</f>
        <v>31090101 - LOCAL INVESTMENTS: QUOTED COMPANIES</v>
      </c>
      <c r="E55" s="551"/>
      <c r="F55" s="552">
        <v>0</v>
      </c>
      <c r="G55" s="552"/>
    </row>
    <row r="56" spans="2:7" hidden="1" x14ac:dyDescent="0.2">
      <c r="B56" s="811">
        <v>31090102</v>
      </c>
      <c r="C56" s="378" t="s">
        <v>1458</v>
      </c>
      <c r="D56" s="740" t="str">
        <f t="shared" si="5"/>
        <v>31090102 - LOCAL INVESTMENTS: NON QUOTED COMPANIES</v>
      </c>
      <c r="E56" s="551"/>
      <c r="F56" s="552">
        <v>0</v>
      </c>
      <c r="G56" s="552"/>
    </row>
    <row r="57" spans="2:7" hidden="1" x14ac:dyDescent="0.2">
      <c r="B57" s="811">
        <v>31090103</v>
      </c>
      <c r="C57" s="378" t="s">
        <v>1459</v>
      </c>
      <c r="D57" s="740" t="str">
        <f t="shared" si="5"/>
        <v>31090103 - INVESTMENT IN NIGERIAN TREASURY BILLS (NTBs)</v>
      </c>
      <c r="E57" s="551"/>
      <c r="F57" s="552">
        <v>0</v>
      </c>
      <c r="G57" s="552"/>
    </row>
    <row r="58" spans="2:7" hidden="1" x14ac:dyDescent="0.2">
      <c r="B58" s="811">
        <v>31090104</v>
      </c>
      <c r="C58" s="378" t="s">
        <v>1460</v>
      </c>
      <c r="D58" s="740" t="str">
        <f t="shared" si="5"/>
        <v>31090104 - INVESTMENT IN TREASURY BILLS OF OTHER GOVERNMENTS</v>
      </c>
      <c r="E58" s="551"/>
      <c r="F58" s="552">
        <v>0</v>
      </c>
      <c r="G58" s="552"/>
    </row>
    <row r="59" spans="2:7" hidden="1" x14ac:dyDescent="0.2">
      <c r="B59" s="811">
        <v>31090105</v>
      </c>
      <c r="C59" s="378" t="s">
        <v>1461</v>
      </c>
      <c r="D59" s="740" t="str">
        <f t="shared" si="5"/>
        <v>31090105 - INVESTMENT IN TREASURY BONDS</v>
      </c>
      <c r="E59" s="551"/>
      <c r="F59" s="552">
        <v>0</v>
      </c>
      <c r="G59" s="552"/>
    </row>
    <row r="60" spans="2:7" hidden="1" x14ac:dyDescent="0.2">
      <c r="B60" s="811">
        <v>31090106</v>
      </c>
      <c r="C60" s="378" t="s">
        <v>1462</v>
      </c>
      <c r="D60" s="740" t="str">
        <f t="shared" si="5"/>
        <v>31090106 - INVESTMENT IN DERIVIATIVES</v>
      </c>
      <c r="E60" s="551"/>
      <c r="F60" s="552">
        <v>0</v>
      </c>
      <c r="G60" s="552"/>
    </row>
    <row r="61" spans="2:7" hidden="1" x14ac:dyDescent="0.2">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 hidden="1" x14ac:dyDescent="0.25">
      <c r="B63" s="818">
        <v>31090200</v>
      </c>
      <c r="C63" s="374" t="s">
        <v>104</v>
      </c>
      <c r="D63" s="742"/>
      <c r="E63" s="548"/>
      <c r="F63" s="549"/>
      <c r="G63" s="549"/>
    </row>
    <row r="64" spans="2:7" hidden="1" x14ac:dyDescent="0.2">
      <c r="B64" s="811">
        <v>31090201</v>
      </c>
      <c r="C64" s="378" t="s">
        <v>1465</v>
      </c>
      <c r="D64" s="740" t="str">
        <f>B64&amp;" - "&amp;C64</f>
        <v>31090201 - FOREIGN INVESTMENTS: QUOTED COMPANIES</v>
      </c>
      <c r="E64" s="551"/>
      <c r="F64" s="552">
        <v>0</v>
      </c>
      <c r="G64" s="552"/>
    </row>
    <row r="65" spans="2:7" hidden="1" x14ac:dyDescent="0.2">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t="15" hidden="1" x14ac:dyDescent="0.25">
      <c r="B67" s="818">
        <v>31100100</v>
      </c>
      <c r="C67" s="374" t="s">
        <v>106</v>
      </c>
      <c r="D67" s="742"/>
      <c r="E67" s="548"/>
      <c r="F67" s="549"/>
      <c r="G67" s="549"/>
    </row>
    <row r="68" spans="2:7" hidden="1" x14ac:dyDescent="0.2">
      <c r="B68" s="811">
        <v>31100101</v>
      </c>
      <c r="C68" s="378" t="s">
        <v>1468</v>
      </c>
      <c r="D68" s="740" t="str">
        <f>B68&amp;" - "&amp;C68</f>
        <v xml:space="preserve">31100101 - LOAN TO OTHER STATE GOVERNMENTS </v>
      </c>
      <c r="E68" s="551"/>
      <c r="F68" s="552">
        <v>0</v>
      </c>
      <c r="G68" s="552"/>
    </row>
    <row r="69" spans="2:7" hidden="1" x14ac:dyDescent="0.2">
      <c r="B69" s="811">
        <v>31100102</v>
      </c>
      <c r="C69" s="378" t="s">
        <v>1469</v>
      </c>
      <c r="D69" s="740" t="str">
        <f>B69&amp;" - "&amp;C69</f>
        <v>31100102 - LOAN TO LOCAL GOVERNMENTS</v>
      </c>
      <c r="E69" s="551"/>
      <c r="F69" s="552">
        <v>0</v>
      </c>
      <c r="G69" s="552"/>
    </row>
    <row r="70" spans="2:7" hidden="1" x14ac:dyDescent="0.2">
      <c r="B70" s="811">
        <v>31100103</v>
      </c>
      <c r="C70" s="378" t="s">
        <v>1470</v>
      </c>
      <c r="D70" s="740" t="str">
        <f>B70&amp;" - "&amp;C70</f>
        <v xml:space="preserve">31100103 - LOAN TO GOVERNMENT OWNED COMPANIES </v>
      </c>
      <c r="E70" s="551"/>
      <c r="F70" s="552">
        <v>0</v>
      </c>
      <c r="G70" s="552"/>
    </row>
    <row r="71" spans="2:7" hidden="1" x14ac:dyDescent="0.2">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t="15" hidden="1" x14ac:dyDescent="0.25">
      <c r="B73" s="818">
        <v>31100200</v>
      </c>
      <c r="C73" s="374" t="s">
        <v>108</v>
      </c>
      <c r="D73" s="742"/>
      <c r="E73" s="548"/>
      <c r="F73" s="549"/>
      <c r="G73" s="549"/>
    </row>
    <row r="74" spans="2:7" hidden="1" x14ac:dyDescent="0.2">
      <c r="B74" s="811">
        <v>31100201</v>
      </c>
      <c r="C74" s="378" t="s">
        <v>1473</v>
      </c>
      <c r="D74" s="740" t="str">
        <f>B74&amp;" - "&amp;C74</f>
        <v>31100201 - LOAN TO FOREIGN GOVERNMENTS</v>
      </c>
      <c r="E74" s="551"/>
      <c r="F74" s="552">
        <v>0</v>
      </c>
      <c r="G74" s="552"/>
    </row>
    <row r="75" spans="2:7" hidden="1" x14ac:dyDescent="0.2">
      <c r="B75" s="811">
        <v>31100202</v>
      </c>
      <c r="C75" s="378" t="s">
        <v>1474</v>
      </c>
      <c r="D75" s="740" t="str">
        <f>B75&amp;" - "&amp;C75</f>
        <v>31100202 - LOAN TO FOREIGN/INTERNATIONAL ORGANIZATIONS</v>
      </c>
      <c r="E75" s="551"/>
      <c r="F75" s="552">
        <v>0</v>
      </c>
      <c r="G75" s="552"/>
    </row>
    <row r="76" spans="2:7" hidden="1" x14ac:dyDescent="0.2">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t="15" x14ac:dyDescent="0.25">
      <c r="B78" s="818">
        <v>32010100</v>
      </c>
      <c r="C78" s="374" t="s">
        <v>110</v>
      </c>
      <c r="D78" s="742"/>
      <c r="E78" s="548"/>
      <c r="F78" s="549"/>
      <c r="G78" s="549"/>
    </row>
    <row r="79" spans="2:7" ht="15" thickBot="1" x14ac:dyDescent="0.25">
      <c r="B79" s="811">
        <v>32010101</v>
      </c>
      <c r="C79" s="378" t="s">
        <v>1477</v>
      </c>
      <c r="D79" s="740" t="str">
        <f>B79&amp;" - "&amp;C79</f>
        <v>32010101 - LAND &amp; BUILDINGS - ADMINISTRATIVE</v>
      </c>
      <c r="E79" s="551">
        <v>37000000</v>
      </c>
      <c r="F79" s="552">
        <v>231532370</v>
      </c>
      <c r="G79" s="552"/>
    </row>
    <row r="80" spans="2:7" ht="15" hidden="1" thickBot="1" x14ac:dyDescent="0.25">
      <c r="B80" s="811">
        <v>32010102</v>
      </c>
      <c r="C80" s="378" t="s">
        <v>1478</v>
      </c>
      <c r="D80" s="740" t="str">
        <f>B80&amp;" - "&amp;C80</f>
        <v>32010102 - LAND &amp; BUILDINGS - RESIDENTIAL</v>
      </c>
      <c r="E80" s="551"/>
      <c r="F80" s="552">
        <v>0</v>
      </c>
      <c r="G80" s="552"/>
    </row>
    <row r="81" spans="2:7" ht="15" hidden="1" thickBot="1" x14ac:dyDescent="0.25">
      <c r="B81" s="811">
        <v>32010103</v>
      </c>
      <c r="C81" s="378" t="s">
        <v>1479</v>
      </c>
      <c r="D81" s="740" t="str">
        <f>B81&amp;" - "&amp;C81</f>
        <v>32010103 - SILOS</v>
      </c>
      <c r="E81" s="551"/>
      <c r="F81" s="552">
        <v>0</v>
      </c>
      <c r="G81" s="552"/>
    </row>
    <row r="82" spans="2:7" ht="15" hidden="1" thickBot="1" x14ac:dyDescent="0.25">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37000000</v>
      </c>
      <c r="F83" s="559">
        <f>SUM(F79:F82)</f>
        <v>231532370</v>
      </c>
      <c r="G83" s="559">
        <f>SUM(G79:G82)</f>
        <v>0</v>
      </c>
    </row>
    <row r="84" spans="2:7" ht="15" x14ac:dyDescent="0.25">
      <c r="B84" s="818">
        <v>32010200</v>
      </c>
      <c r="C84" s="374" t="s">
        <v>112</v>
      </c>
      <c r="D84" s="742"/>
      <c r="E84" s="548"/>
      <c r="F84" s="549"/>
      <c r="G84" s="549"/>
    </row>
    <row r="85" spans="2:7" hidden="1" x14ac:dyDescent="0.2">
      <c r="B85" s="811">
        <v>32010201</v>
      </c>
      <c r="C85" s="378" t="s">
        <v>1482</v>
      </c>
      <c r="D85" s="740" t="str">
        <f t="shared" ref="D85:D99" si="12">B85&amp;" - "&amp;C85</f>
        <v>32010201 - RAILS</v>
      </c>
      <c r="E85" s="551"/>
      <c r="F85" s="552">
        <v>0</v>
      </c>
      <c r="G85" s="552"/>
    </row>
    <row r="86" spans="2:7" hidden="1" x14ac:dyDescent="0.2">
      <c r="B86" s="811">
        <v>32010202</v>
      </c>
      <c r="C86" s="378" t="s">
        <v>1483</v>
      </c>
      <c r="D86" s="740" t="str">
        <f t="shared" si="12"/>
        <v>32010202 - ROADS &amp; BRIDGES</v>
      </c>
      <c r="E86" s="551"/>
      <c r="F86" s="552">
        <v>0</v>
      </c>
      <c r="G86" s="552"/>
    </row>
    <row r="87" spans="2:7" hidden="1" x14ac:dyDescent="0.2">
      <c r="B87" s="811">
        <v>32010203</v>
      </c>
      <c r="C87" s="378" t="s">
        <v>1484</v>
      </c>
      <c r="D87" s="740" t="str">
        <f t="shared" si="12"/>
        <v>32010203 - AIRPORTS</v>
      </c>
      <c r="E87" s="551"/>
      <c r="F87" s="552">
        <v>0</v>
      </c>
      <c r="G87" s="552"/>
    </row>
    <row r="88" spans="2:7" hidden="1" x14ac:dyDescent="0.2">
      <c r="B88" s="811">
        <v>32010204</v>
      </c>
      <c r="C88" s="378" t="s">
        <v>1485</v>
      </c>
      <c r="D88" s="740" t="str">
        <f t="shared" si="12"/>
        <v>32010204 - HARBOURS/ SEA PORTS/JETTIES</v>
      </c>
      <c r="E88" s="551"/>
      <c r="F88" s="552">
        <v>0</v>
      </c>
      <c r="G88" s="552"/>
    </row>
    <row r="89" spans="2:7" hidden="1" x14ac:dyDescent="0.2">
      <c r="B89" s="811">
        <v>32010205</v>
      </c>
      <c r="C89" s="378" t="s">
        <v>1486</v>
      </c>
      <c r="D89" s="740" t="str">
        <f t="shared" si="12"/>
        <v>32010205 - ZOOS, PARKS &amp; RESERVES</v>
      </c>
      <c r="E89" s="551"/>
      <c r="F89" s="552">
        <v>0</v>
      </c>
      <c r="G89" s="552"/>
    </row>
    <row r="90" spans="2:7" hidden="1" x14ac:dyDescent="0.2">
      <c r="B90" s="811">
        <v>32010206</v>
      </c>
      <c r="C90" s="378" t="s">
        <v>1487</v>
      </c>
      <c r="D90" s="740" t="str">
        <f t="shared" si="12"/>
        <v>32010206 - SECURITY INSTALLATIONS/ EQUIPMENT</v>
      </c>
      <c r="E90" s="551"/>
      <c r="F90" s="552">
        <v>0</v>
      </c>
      <c r="G90" s="552"/>
    </row>
    <row r="91" spans="2:7" hidden="1" x14ac:dyDescent="0.2">
      <c r="B91" s="811">
        <v>32010207</v>
      </c>
      <c r="C91" s="378" t="s">
        <v>1488</v>
      </c>
      <c r="D91" s="740" t="str">
        <f t="shared" si="12"/>
        <v>32010207 - ELECTRICITY TRANSMISSION NETWORK</v>
      </c>
      <c r="E91" s="551"/>
      <c r="F91" s="552">
        <v>0</v>
      </c>
      <c r="G91" s="552"/>
    </row>
    <row r="92" spans="2:7" hidden="1" x14ac:dyDescent="0.2">
      <c r="B92" s="811">
        <v>32010208</v>
      </c>
      <c r="C92" s="378" t="s">
        <v>1489</v>
      </c>
      <c r="D92" s="740" t="str">
        <f t="shared" si="12"/>
        <v>32010208 - WATER DISTRIBUTION NETWORK</v>
      </c>
      <c r="E92" s="551"/>
      <c r="F92" s="552">
        <v>0</v>
      </c>
      <c r="G92" s="552"/>
    </row>
    <row r="93" spans="2:7" hidden="1" x14ac:dyDescent="0.2">
      <c r="B93" s="811">
        <v>32010209</v>
      </c>
      <c r="C93" s="378" t="s">
        <v>1490</v>
      </c>
      <c r="D93" s="740" t="str">
        <f t="shared" si="12"/>
        <v>32010209 - SEWAGE/ DRAINAGE NETWORK</v>
      </c>
      <c r="E93" s="551"/>
      <c r="F93" s="552">
        <v>0</v>
      </c>
      <c r="G93" s="552"/>
    </row>
    <row r="94" spans="2:7" hidden="1" x14ac:dyDescent="0.2">
      <c r="B94" s="811">
        <v>32010210</v>
      </c>
      <c r="C94" s="378" t="s">
        <v>1491</v>
      </c>
      <c r="D94" s="740" t="str">
        <f t="shared" si="12"/>
        <v>32010210 - DAMS</v>
      </c>
      <c r="E94" s="551"/>
      <c r="F94" s="552">
        <v>0</v>
      </c>
      <c r="G94" s="552"/>
    </row>
    <row r="95" spans="2:7" hidden="1" x14ac:dyDescent="0.2">
      <c r="B95" s="811">
        <v>32010211</v>
      </c>
      <c r="C95" s="378" t="s">
        <v>1492</v>
      </c>
      <c r="D95" s="740" t="str">
        <f t="shared" si="12"/>
        <v>32010211 - SPECIALISED RESEARCH EQUIPMENT (E.G. SATELLITE)</v>
      </c>
      <c r="E95" s="551"/>
      <c r="F95" s="552">
        <v>0</v>
      </c>
      <c r="G95" s="552"/>
    </row>
    <row r="96" spans="2:7" hidden="1" x14ac:dyDescent="0.2">
      <c r="B96" s="811">
        <v>32010212</v>
      </c>
      <c r="C96" s="378" t="s">
        <v>1493</v>
      </c>
      <c r="D96" s="740" t="str">
        <f t="shared" si="12"/>
        <v>32010212 - MONUMENTS</v>
      </c>
      <c r="E96" s="551"/>
      <c r="F96" s="552">
        <v>0</v>
      </c>
      <c r="G96" s="552"/>
    </row>
    <row r="97" spans="2:7" hidden="1" x14ac:dyDescent="0.2">
      <c r="B97" s="811">
        <v>32010213</v>
      </c>
      <c r="C97" s="378" t="s">
        <v>1494</v>
      </c>
      <c r="D97" s="740" t="str">
        <f t="shared" si="12"/>
        <v>32010213 - HERITAGE ASSETS</v>
      </c>
      <c r="E97" s="551"/>
      <c r="F97" s="552">
        <v>0</v>
      </c>
      <c r="G97" s="552"/>
    </row>
    <row r="98" spans="2:7" ht="15" thickBot="1" x14ac:dyDescent="0.25">
      <c r="B98" s="811">
        <v>32010214</v>
      </c>
      <c r="C98" s="378" t="s">
        <v>1495</v>
      </c>
      <c r="D98" s="740" t="str">
        <f t="shared" si="12"/>
        <v>32010214 - BOREHOLES &amp; OTHER WATER FACILITIES</v>
      </c>
      <c r="E98" s="551">
        <v>1000000</v>
      </c>
      <c r="F98" s="552">
        <v>0</v>
      </c>
      <c r="G98" s="552"/>
    </row>
    <row r="99" spans="2:7" ht="15" hidden="1" thickBot="1" x14ac:dyDescent="0.25">
      <c r="B99" s="811">
        <v>32010215</v>
      </c>
      <c r="C99" s="378" t="s">
        <v>1496</v>
      </c>
      <c r="D99" s="740" t="str">
        <f t="shared" si="12"/>
        <v>32010215 - WASTE DISPOSAL EQUIPMENT</v>
      </c>
      <c r="E99" s="551"/>
      <c r="F99" s="552">
        <v>0</v>
      </c>
      <c r="G99" s="552"/>
    </row>
    <row r="100" spans="2:7" ht="15.75" thickBot="1" x14ac:dyDescent="0.3">
      <c r="B100" s="815"/>
      <c r="C100" s="385" t="s">
        <v>1497</v>
      </c>
      <c r="D100" s="741">
        <f t="shared" ref="D100" si="13">SUM(D85:D99)</f>
        <v>0</v>
      </c>
      <c r="E100" s="559">
        <f>SUM(E85:E99)</f>
        <v>1000000</v>
      </c>
      <c r="F100" s="559">
        <f>SUM(F85:F99)</f>
        <v>0</v>
      </c>
      <c r="G100" s="559"/>
    </row>
    <row r="101" spans="2:7" ht="15" x14ac:dyDescent="0.25">
      <c r="B101" s="818">
        <v>32010300</v>
      </c>
      <c r="C101" s="374" t="s">
        <v>114</v>
      </c>
      <c r="D101" s="742"/>
      <c r="E101" s="548"/>
      <c r="F101" s="549"/>
      <c r="G101" s="549"/>
    </row>
    <row r="102" spans="2:7" hidden="1" x14ac:dyDescent="0.2">
      <c r="B102" s="811">
        <v>32010301</v>
      </c>
      <c r="C102" s="378" t="s">
        <v>1498</v>
      </c>
      <c r="D102" s="740" t="str">
        <f>B102&amp;" - "&amp;C102</f>
        <v>32010301 - EARTH MOVING EQUIPMENT - BULL DOZERS ETC.</v>
      </c>
      <c r="E102" s="551"/>
      <c r="F102" s="552">
        <v>0</v>
      </c>
      <c r="G102" s="552"/>
    </row>
    <row r="103" spans="2:7" x14ac:dyDescent="0.2">
      <c r="B103" s="811">
        <v>32010302</v>
      </c>
      <c r="C103" s="378" t="s">
        <v>1499</v>
      </c>
      <c r="D103" s="740" t="str">
        <f>B103&amp;" - "&amp;C103</f>
        <v>32010302 - INDUSTRIAL EQUIPMENT</v>
      </c>
      <c r="E103" s="551"/>
      <c r="F103" s="552">
        <v>230000</v>
      </c>
      <c r="G103" s="552"/>
    </row>
    <row r="104" spans="2:7" x14ac:dyDescent="0.2">
      <c r="B104" s="811">
        <v>32010303</v>
      </c>
      <c r="C104" s="378" t="s">
        <v>1500</v>
      </c>
      <c r="D104" s="740" t="str">
        <f>B104&amp;" - "&amp;C104</f>
        <v>32010303 - NAVIGATIONAL EQUIPMENT</v>
      </c>
      <c r="E104" s="551"/>
      <c r="F104" s="552">
        <v>0</v>
      </c>
      <c r="G104" s="552"/>
    </row>
    <row r="105" spans="2:7" x14ac:dyDescent="0.2">
      <c r="B105" s="811">
        <v>32010304</v>
      </c>
      <c r="C105" s="378" t="s">
        <v>1501</v>
      </c>
      <c r="D105" s="740" t="str">
        <f>B105&amp;" - "&amp;C105</f>
        <v>32010304 - POWER PLANTS</v>
      </c>
      <c r="E105" s="551">
        <v>2600000</v>
      </c>
      <c r="F105" s="552">
        <v>0</v>
      </c>
      <c r="G105" s="552"/>
    </row>
    <row r="106" spans="2:7" ht="15" thickBot="1" x14ac:dyDescent="0.25">
      <c r="B106" s="811">
        <v>32010305</v>
      </c>
      <c r="C106" s="378" t="s">
        <v>1502</v>
      </c>
      <c r="D106" s="740" t="str">
        <f>B106&amp;" - "&amp;C106</f>
        <v>32010305 - POWER GENERATING SETS</v>
      </c>
      <c r="E106" s="551">
        <v>10000000</v>
      </c>
      <c r="F106" s="552">
        <v>25200000</v>
      </c>
      <c r="G106" s="552"/>
    </row>
    <row r="107" spans="2:7" ht="15.75" thickBot="1" x14ac:dyDescent="0.3">
      <c r="B107" s="815"/>
      <c r="C107" s="385" t="s">
        <v>1503</v>
      </c>
      <c r="D107" s="741">
        <f t="shared" ref="D107" si="14">SUM(D102:D106)</f>
        <v>0</v>
      </c>
      <c r="E107" s="559">
        <f>SUM(E102:E106)</f>
        <v>12600000</v>
      </c>
      <c r="F107" s="559">
        <f>SUM(F102:F106)</f>
        <v>25430000</v>
      </c>
      <c r="G107" s="559"/>
    </row>
    <row r="108" spans="2:7" ht="15" x14ac:dyDescent="0.25">
      <c r="B108" s="818">
        <v>32010400</v>
      </c>
      <c r="C108" s="374" t="s">
        <v>116</v>
      </c>
      <c r="D108" s="742"/>
      <c r="E108" s="548"/>
      <c r="F108" s="549"/>
      <c r="G108" s="549"/>
    </row>
    <row r="109" spans="2:7" hidden="1" x14ac:dyDescent="0.2">
      <c r="B109" s="811">
        <v>32010401</v>
      </c>
      <c r="C109" s="378" t="s">
        <v>1504</v>
      </c>
      <c r="D109" s="740" t="str">
        <f t="shared" ref="D109:D116" si="15">B109&amp;" - "&amp;C109</f>
        <v>32010401 - SHIPS</v>
      </c>
      <c r="E109" s="551"/>
      <c r="F109" s="552">
        <v>0</v>
      </c>
      <c r="G109" s="552"/>
    </row>
    <row r="110" spans="2:7" hidden="1" x14ac:dyDescent="0.2">
      <c r="B110" s="811">
        <v>32010402</v>
      </c>
      <c r="C110" s="378" t="s">
        <v>1505</v>
      </c>
      <c r="D110" s="740" t="str">
        <f t="shared" si="15"/>
        <v>32010402 - AIR CRAFTS</v>
      </c>
      <c r="E110" s="551"/>
      <c r="F110" s="552">
        <v>0</v>
      </c>
      <c r="G110" s="552"/>
    </row>
    <row r="111" spans="2:7" hidden="1" x14ac:dyDescent="0.2">
      <c r="B111" s="811">
        <v>32010403</v>
      </c>
      <c r="C111" s="378" t="s">
        <v>1506</v>
      </c>
      <c r="D111" s="740" t="str">
        <f t="shared" si="15"/>
        <v>32010403 - TRAINS</v>
      </c>
      <c r="E111" s="551"/>
      <c r="F111" s="552">
        <v>0</v>
      </c>
      <c r="G111" s="552"/>
    </row>
    <row r="112" spans="2:7" hidden="1" x14ac:dyDescent="0.2">
      <c r="B112" s="811">
        <v>32010404</v>
      </c>
      <c r="C112" s="378" t="s">
        <v>1507</v>
      </c>
      <c r="D112" s="740" t="str">
        <f t="shared" si="15"/>
        <v>32010404 - BOATS</v>
      </c>
      <c r="E112" s="551"/>
      <c r="F112" s="552">
        <v>0</v>
      </c>
      <c r="G112" s="552"/>
    </row>
    <row r="113" spans="2:7" ht="15" thickBot="1" x14ac:dyDescent="0.25">
      <c r="B113" s="811">
        <v>32010405</v>
      </c>
      <c r="C113" s="378" t="s">
        <v>1508</v>
      </c>
      <c r="D113" s="740" t="str">
        <f t="shared" si="15"/>
        <v>32010405 - MOTOR VEHICLES</v>
      </c>
      <c r="E113" s="551"/>
      <c r="F113" s="552">
        <v>67000000</v>
      </c>
      <c r="G113" s="552"/>
    </row>
    <row r="114" spans="2:7" ht="15" hidden="1" thickBot="1" x14ac:dyDescent="0.25">
      <c r="B114" s="811">
        <v>32010406</v>
      </c>
      <c r="C114" s="378" t="s">
        <v>1509</v>
      </c>
      <c r="D114" s="740" t="str">
        <f t="shared" si="15"/>
        <v>32010406 - TRICYCLE</v>
      </c>
      <c r="E114" s="551"/>
      <c r="F114" s="552">
        <v>0</v>
      </c>
      <c r="G114" s="552"/>
    </row>
    <row r="115" spans="2:7" ht="15" hidden="1" thickBot="1" x14ac:dyDescent="0.25">
      <c r="B115" s="811">
        <v>32010407</v>
      </c>
      <c r="C115" s="378" t="s">
        <v>1510</v>
      </c>
      <c r="D115" s="740" t="str">
        <f t="shared" si="15"/>
        <v>32010407 - MOTOR CYCLES</v>
      </c>
      <c r="E115" s="551"/>
      <c r="F115" s="552">
        <v>0</v>
      </c>
      <c r="G115" s="552"/>
    </row>
    <row r="116" spans="2:7" ht="15" hidden="1" thickBot="1" x14ac:dyDescent="0.25">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0</v>
      </c>
      <c r="F117" s="559">
        <f>SUM(F109:F116)</f>
        <v>67000000</v>
      </c>
      <c r="G117" s="559">
        <f>SUM(G109:G116)</f>
        <v>0</v>
      </c>
    </row>
    <row r="118" spans="2:7" ht="15" x14ac:dyDescent="0.25">
      <c r="B118" s="818">
        <v>32010500</v>
      </c>
      <c r="C118" s="374" t="s">
        <v>118</v>
      </c>
      <c r="D118" s="742"/>
      <c r="E118" s="548"/>
      <c r="F118" s="549"/>
      <c r="G118" s="549"/>
    </row>
    <row r="119" spans="2:7" x14ac:dyDescent="0.2">
      <c r="B119" s="811">
        <v>32010501</v>
      </c>
      <c r="C119" s="378" t="s">
        <v>1513</v>
      </c>
      <c r="D119" s="740" t="str">
        <f t="shared" ref="D119:D127" si="17">B119&amp;" - "&amp;C119</f>
        <v>32010501 - COMPUTERS/NETWORKING EQUIPMENT</v>
      </c>
      <c r="E119" s="551">
        <v>3000000</v>
      </c>
      <c r="F119" s="552">
        <v>30734500</v>
      </c>
      <c r="G119" s="552"/>
    </row>
    <row r="120" spans="2:7" x14ac:dyDescent="0.2">
      <c r="B120" s="811">
        <v>32010502</v>
      </c>
      <c r="C120" s="378" t="s">
        <v>1514</v>
      </c>
      <c r="D120" s="740" t="str">
        <f t="shared" si="17"/>
        <v>32010502 - PRINTERS</v>
      </c>
      <c r="E120" s="551">
        <v>2500000</v>
      </c>
      <c r="F120" s="552">
        <v>620000</v>
      </c>
      <c r="G120" s="552"/>
    </row>
    <row r="121" spans="2:7" x14ac:dyDescent="0.2">
      <c r="B121" s="811">
        <v>32010503</v>
      </c>
      <c r="C121" s="378" t="s">
        <v>1515</v>
      </c>
      <c r="D121" s="740" t="str">
        <f t="shared" si="17"/>
        <v>32010503 - SCANNERS</v>
      </c>
      <c r="E121" s="551"/>
      <c r="F121" s="552">
        <v>50000</v>
      </c>
      <c r="G121" s="552"/>
    </row>
    <row r="122" spans="2:7" hidden="1" x14ac:dyDescent="0.2">
      <c r="B122" s="811">
        <v>32010504</v>
      </c>
      <c r="C122" s="378" t="s">
        <v>1516</v>
      </c>
      <c r="D122" s="740" t="str">
        <f t="shared" si="17"/>
        <v>32010504 - FAX MACHINE</v>
      </c>
      <c r="E122" s="551"/>
      <c r="F122" s="552">
        <v>0</v>
      </c>
      <c r="G122" s="552"/>
    </row>
    <row r="123" spans="2:7" x14ac:dyDescent="0.2">
      <c r="B123" s="811">
        <v>32010505</v>
      </c>
      <c r="C123" s="378" t="s">
        <v>1517</v>
      </c>
      <c r="D123" s="740" t="str">
        <f t="shared" si="17"/>
        <v>32010505 - PHOTOCOPIERS</v>
      </c>
      <c r="E123" s="551">
        <v>3000000</v>
      </c>
      <c r="F123" s="552">
        <v>2043260</v>
      </c>
      <c r="G123" s="552"/>
    </row>
    <row r="124" spans="2:7" hidden="1" x14ac:dyDescent="0.2">
      <c r="B124" s="811">
        <v>32010506</v>
      </c>
      <c r="C124" s="378" t="s">
        <v>1518</v>
      </c>
      <c r="D124" s="740" t="str">
        <f t="shared" si="17"/>
        <v>32010506 - TYPE-WRITERS</v>
      </c>
      <c r="E124" s="551"/>
      <c r="F124" s="552">
        <v>0</v>
      </c>
      <c r="G124" s="552"/>
    </row>
    <row r="125" spans="2:7" hidden="1" x14ac:dyDescent="0.2">
      <c r="B125" s="811">
        <v>32010507</v>
      </c>
      <c r="C125" s="378" t="s">
        <v>1519</v>
      </c>
      <c r="D125" s="740" t="str">
        <f t="shared" si="17"/>
        <v>32010507 - SHREDDING MACHINES</v>
      </c>
      <c r="E125" s="551"/>
      <c r="F125" s="552">
        <v>0</v>
      </c>
      <c r="G125" s="552"/>
    </row>
    <row r="126" spans="2:7" ht="15" thickBot="1" x14ac:dyDescent="0.25">
      <c r="B126" s="811">
        <v>32010508</v>
      </c>
      <c r="C126" s="378" t="s">
        <v>1520</v>
      </c>
      <c r="D126" s="740" t="str">
        <f t="shared" si="17"/>
        <v>32010508 - PROJECTORS</v>
      </c>
      <c r="E126" s="551"/>
      <c r="F126" s="552">
        <v>880000</v>
      </c>
      <c r="G126" s="552"/>
    </row>
    <row r="127" spans="2:7" ht="15" hidden="1" thickBot="1" x14ac:dyDescent="0.25">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8500000</v>
      </c>
      <c r="F128" s="559">
        <f>SUM(F119:F127)</f>
        <v>34327760</v>
      </c>
      <c r="G128" s="559">
        <f>SUM(G119:G127)</f>
        <v>0</v>
      </c>
    </row>
    <row r="129" spans="2:7" ht="15" x14ac:dyDescent="0.25">
      <c r="B129" s="818">
        <v>32010600</v>
      </c>
      <c r="C129" s="374" t="s">
        <v>120</v>
      </c>
      <c r="D129" s="742"/>
      <c r="E129" s="548"/>
      <c r="F129" s="549"/>
      <c r="G129" s="549"/>
    </row>
    <row r="130" spans="2:7" x14ac:dyDescent="0.2">
      <c r="B130" s="811">
        <v>32010601</v>
      </c>
      <c r="C130" s="378" t="s">
        <v>1523</v>
      </c>
      <c r="D130" s="740" t="str">
        <f t="shared" ref="D130:D139" si="19">B130&amp;" - "&amp;C130</f>
        <v>32010601 - CHAIRS</v>
      </c>
      <c r="E130" s="551">
        <v>3000000</v>
      </c>
      <c r="F130" s="552">
        <v>6668070</v>
      </c>
      <c r="G130" s="552"/>
    </row>
    <row r="131" spans="2:7" x14ac:dyDescent="0.2">
      <c r="B131" s="811">
        <v>32010602</v>
      </c>
      <c r="C131" s="378" t="s">
        <v>1524</v>
      </c>
      <c r="D131" s="740" t="str">
        <f t="shared" si="19"/>
        <v>32010602 - TABLES</v>
      </c>
      <c r="E131" s="551">
        <v>1150000</v>
      </c>
      <c r="F131" s="552">
        <v>1800000</v>
      </c>
      <c r="G131" s="552"/>
    </row>
    <row r="132" spans="2:7" x14ac:dyDescent="0.2">
      <c r="B132" s="811">
        <v>32010603</v>
      </c>
      <c r="C132" s="378" t="s">
        <v>1525</v>
      </c>
      <c r="D132" s="740" t="str">
        <f t="shared" si="19"/>
        <v>32010603 - SAFES/FILE CABINETS/ CUPBOARDS</v>
      </c>
      <c r="E132" s="551">
        <v>400000</v>
      </c>
      <c r="F132" s="552">
        <v>930050</v>
      </c>
      <c r="G132" s="552"/>
    </row>
    <row r="133" spans="2:7" x14ac:dyDescent="0.2">
      <c r="B133" s="811">
        <v>32010604</v>
      </c>
      <c r="C133" s="378" t="s">
        <v>1526</v>
      </c>
      <c r="D133" s="740" t="str">
        <f t="shared" si="19"/>
        <v>32010604 - TELEVISION SETS</v>
      </c>
      <c r="E133" s="551">
        <v>350000</v>
      </c>
      <c r="F133" s="552">
        <v>777650</v>
      </c>
      <c r="G133" s="552"/>
    </row>
    <row r="134" spans="2:7" x14ac:dyDescent="0.2">
      <c r="B134" s="811">
        <v>32010605</v>
      </c>
      <c r="C134" s="378" t="s">
        <v>1527</v>
      </c>
      <c r="D134" s="740" t="str">
        <f t="shared" si="19"/>
        <v>32010605 - RADIO SETS</v>
      </c>
      <c r="E134" s="551"/>
      <c r="F134" s="552">
        <v>60000</v>
      </c>
      <c r="G134" s="552"/>
    </row>
    <row r="135" spans="2:7" x14ac:dyDescent="0.2">
      <c r="B135" s="811">
        <v>32010606</v>
      </c>
      <c r="C135" s="378" t="s">
        <v>1528</v>
      </c>
      <c r="D135" s="740" t="str">
        <f t="shared" si="19"/>
        <v>32010606 - AIR -CONDITIONER</v>
      </c>
      <c r="E135" s="551">
        <v>500000</v>
      </c>
      <c r="F135" s="552">
        <v>1350000</v>
      </c>
      <c r="G135" s="552"/>
    </row>
    <row r="136" spans="2:7" x14ac:dyDescent="0.2">
      <c r="B136" s="811">
        <v>32010607</v>
      </c>
      <c r="C136" s="378" t="s">
        <v>1529</v>
      </c>
      <c r="D136" s="740" t="str">
        <f t="shared" si="19"/>
        <v>32010607 - STOOLS</v>
      </c>
      <c r="E136" s="551"/>
      <c r="F136" s="552">
        <v>106800</v>
      </c>
      <c r="G136" s="552"/>
    </row>
    <row r="137" spans="2:7" x14ac:dyDescent="0.2">
      <c r="B137" s="811">
        <v>32010608</v>
      </c>
      <c r="C137" s="378" t="s">
        <v>1530</v>
      </c>
      <c r="D137" s="740" t="str">
        <f t="shared" si="19"/>
        <v>32010608 - SHELVES</v>
      </c>
      <c r="E137" s="551"/>
      <c r="F137" s="552">
        <v>230000</v>
      </c>
      <c r="G137" s="552"/>
    </row>
    <row r="138" spans="2:7" x14ac:dyDescent="0.2">
      <c r="B138" s="811">
        <v>32010609</v>
      </c>
      <c r="C138" s="378" t="s">
        <v>1531</v>
      </c>
      <c r="D138" s="740" t="str">
        <f t="shared" si="19"/>
        <v>32010609 - CEILING FANS</v>
      </c>
      <c r="E138" s="551"/>
      <c r="F138" s="552">
        <v>1015000</v>
      </c>
      <c r="G138" s="552"/>
    </row>
    <row r="139" spans="2:7" ht="15" thickBot="1" x14ac:dyDescent="0.25">
      <c r="B139" s="811">
        <v>32010610</v>
      </c>
      <c r="C139" s="378" t="s">
        <v>1532</v>
      </c>
      <c r="D139" s="740" t="str">
        <f t="shared" si="19"/>
        <v>32010610 - REFRIDGERATOR</v>
      </c>
      <c r="E139" s="551">
        <v>500000</v>
      </c>
      <c r="F139" s="552">
        <v>1335000</v>
      </c>
      <c r="G139" s="552"/>
    </row>
    <row r="140" spans="2:7" ht="15.75" thickBot="1" x14ac:dyDescent="0.3">
      <c r="B140" s="815"/>
      <c r="C140" s="385" t="s">
        <v>1533</v>
      </c>
      <c r="D140" s="741">
        <f t="shared" ref="D140" si="20">SUM(D130:D139)</f>
        <v>0</v>
      </c>
      <c r="E140" s="559">
        <f>SUM(E130:E139)</f>
        <v>5900000</v>
      </c>
      <c r="F140" s="559">
        <f>SUM(F130:F139)</f>
        <v>14272570</v>
      </c>
      <c r="G140" s="559"/>
    </row>
    <row r="141" spans="2:7" ht="15" hidden="1" x14ac:dyDescent="0.25">
      <c r="B141" s="818">
        <v>32010700</v>
      </c>
      <c r="C141" s="374" t="s">
        <v>122</v>
      </c>
      <c r="D141" s="742"/>
      <c r="E141" s="548"/>
      <c r="F141" s="549"/>
      <c r="G141" s="549"/>
    </row>
    <row r="142" spans="2:7" hidden="1" x14ac:dyDescent="0.2">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 hidden="1" x14ac:dyDescent="0.25">
      <c r="B144" s="818">
        <v>32010800</v>
      </c>
      <c r="C144" s="374" t="s">
        <v>124</v>
      </c>
      <c r="D144" s="742"/>
      <c r="E144" s="548"/>
      <c r="F144" s="549"/>
      <c r="G144" s="549"/>
    </row>
    <row r="145" spans="2:7" hidden="1" x14ac:dyDescent="0.2">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 x14ac:dyDescent="0.25">
      <c r="B147" s="818">
        <v>32010900</v>
      </c>
      <c r="C147" s="374" t="s">
        <v>126</v>
      </c>
      <c r="D147" s="742"/>
      <c r="E147" s="548"/>
      <c r="F147" s="549"/>
      <c r="G147" s="549"/>
    </row>
    <row r="148" spans="2:7" hidden="1" x14ac:dyDescent="0.2">
      <c r="B148" s="811">
        <v>32010901</v>
      </c>
      <c r="C148" s="378" t="s">
        <v>1538</v>
      </c>
      <c r="D148" s="740" t="str">
        <f>B148&amp;" - "&amp;C148</f>
        <v>32010901 - MILITARY EQUIPMENT</v>
      </c>
      <c r="E148" s="551"/>
      <c r="F148" s="552">
        <v>0</v>
      </c>
      <c r="G148" s="552"/>
    </row>
    <row r="149" spans="2:7" hidden="1" x14ac:dyDescent="0.2">
      <c r="B149" s="811">
        <v>32010902</v>
      </c>
      <c r="C149" s="378" t="s">
        <v>1539</v>
      </c>
      <c r="D149" s="740" t="str">
        <f>B149&amp;" - "&amp;C149</f>
        <v>32010902 - POLICE/PARA-MILITARY EQUIPMENT</v>
      </c>
      <c r="E149" s="551"/>
      <c r="F149" s="552">
        <v>0</v>
      </c>
      <c r="G149" s="552"/>
    </row>
    <row r="150" spans="2:7" hidden="1" x14ac:dyDescent="0.2">
      <c r="B150" s="811">
        <v>32010903</v>
      </c>
      <c r="C150" s="378" t="s">
        <v>1540</v>
      </c>
      <c r="D150" s="740" t="str">
        <f>B150&amp;" - "&amp;C150</f>
        <v>32010903 - BIOLOGICAL ASSETS</v>
      </c>
      <c r="E150" s="551"/>
      <c r="F150" s="552">
        <v>0</v>
      </c>
      <c r="G150" s="552"/>
    </row>
    <row r="151" spans="2:7" ht="15" thickBot="1" x14ac:dyDescent="0.25">
      <c r="B151" s="811">
        <v>32010904</v>
      </c>
      <c r="C151" s="378" t="s">
        <v>1541</v>
      </c>
      <c r="D151" s="740" t="str">
        <f>B151&amp;" - "&amp;C151</f>
        <v>32010904 - LABORATORY MEDICAL EQUIPMENTS</v>
      </c>
      <c r="E151" s="551">
        <v>5000000</v>
      </c>
      <c r="F151" s="552">
        <v>40838000</v>
      </c>
      <c r="G151" s="552"/>
    </row>
    <row r="152" spans="2:7" ht="15.75" thickBot="1" x14ac:dyDescent="0.3">
      <c r="B152" s="815"/>
      <c r="C152" s="385" t="s">
        <v>1542</v>
      </c>
      <c r="D152" s="741">
        <f t="shared" ref="D152" si="23">SUM(D148:D151)</f>
        <v>0</v>
      </c>
      <c r="E152" s="559">
        <f>SUM(E148:E151)</f>
        <v>5000000</v>
      </c>
      <c r="F152" s="559">
        <f>SUM(F148:F151)</f>
        <v>40838000</v>
      </c>
      <c r="G152" s="559"/>
    </row>
    <row r="153" spans="2:7" ht="15" hidden="1" x14ac:dyDescent="0.25">
      <c r="B153" s="818">
        <v>32011000</v>
      </c>
      <c r="C153" s="374" t="s">
        <v>128</v>
      </c>
      <c r="D153" s="742"/>
      <c r="E153" s="548"/>
      <c r="F153" s="549"/>
      <c r="G153" s="549"/>
    </row>
    <row r="154" spans="2:7" ht="15" hidden="1" thickBot="1" x14ac:dyDescent="0.25">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 hidden="1" x14ac:dyDescent="0.25">
      <c r="B156" s="818">
        <v>32020100</v>
      </c>
      <c r="C156" s="374" t="s">
        <v>130</v>
      </c>
      <c r="D156" s="742"/>
      <c r="E156" s="548"/>
      <c r="F156" s="549"/>
      <c r="G156" s="549"/>
    </row>
    <row r="157" spans="2:7" hidden="1" x14ac:dyDescent="0.2">
      <c r="B157" s="811">
        <v>32020101</v>
      </c>
      <c r="C157" s="378" t="s">
        <v>1544</v>
      </c>
      <c r="D157" s="740" t="str">
        <f>B157&amp;" - "&amp;C157</f>
        <v>32020101 - LAND &amp; BUILDINGS-OFFICE</v>
      </c>
      <c r="E157" s="551"/>
      <c r="F157" s="552">
        <v>0</v>
      </c>
      <c r="G157" s="552"/>
    </row>
    <row r="158" spans="2:7" hidden="1" x14ac:dyDescent="0.2">
      <c r="B158" s="811">
        <v>32020102</v>
      </c>
      <c r="C158" s="378" t="s">
        <v>1545</v>
      </c>
      <c r="D158" s="740" t="str">
        <f>B158&amp;" - "&amp;C158</f>
        <v>32020102 - LAND &amp; BUILDINGS-RESIDENTIAL</v>
      </c>
      <c r="E158" s="551"/>
      <c r="F158" s="552">
        <v>0</v>
      </c>
      <c r="G158" s="552"/>
    </row>
    <row r="159" spans="2:7" hidden="1" x14ac:dyDescent="0.2">
      <c r="B159" s="811">
        <v>32020103</v>
      </c>
      <c r="C159" s="378" t="s">
        <v>1479</v>
      </c>
      <c r="D159" s="740" t="str">
        <f>B159&amp;" - "&amp;C159</f>
        <v>32020103 - SILOS</v>
      </c>
      <c r="E159" s="551"/>
      <c r="F159" s="552">
        <v>0</v>
      </c>
      <c r="G159" s="552"/>
    </row>
    <row r="160" spans="2:7" ht="15" hidden="1" thickBot="1" x14ac:dyDescent="0.25">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 x14ac:dyDescent="0.25">
      <c r="B162" s="818">
        <v>32030100</v>
      </c>
      <c r="C162" s="374" t="s">
        <v>132</v>
      </c>
      <c r="D162" s="742"/>
      <c r="E162" s="548"/>
      <c r="F162" s="549"/>
      <c r="G162" s="549"/>
    </row>
    <row r="163" spans="2:7" hidden="1" x14ac:dyDescent="0.2">
      <c r="B163" s="811">
        <v>32030101</v>
      </c>
      <c r="C163" s="378" t="s">
        <v>1547</v>
      </c>
      <c r="D163" s="740" t="str">
        <f t="shared" ref="D163:D169" si="26">B163&amp;" - "&amp;C163</f>
        <v>32030101 - GOODWILL (ACQUIRED)</v>
      </c>
      <c r="E163" s="551"/>
      <c r="F163" s="552">
        <v>0</v>
      </c>
      <c r="G163" s="552"/>
    </row>
    <row r="164" spans="2:7" hidden="1" x14ac:dyDescent="0.2">
      <c r="B164" s="811">
        <v>32030102</v>
      </c>
      <c r="C164" s="378" t="s">
        <v>1548</v>
      </c>
      <c r="D164" s="740" t="str">
        <f t="shared" si="26"/>
        <v>32030102 - PATENT RIGHT</v>
      </c>
      <c r="E164" s="551"/>
      <c r="F164" s="552">
        <v>0</v>
      </c>
      <c r="G164" s="552"/>
    </row>
    <row r="165" spans="2:7" hidden="1" x14ac:dyDescent="0.2">
      <c r="B165" s="811">
        <v>32030103</v>
      </c>
      <c r="C165" s="378" t="s">
        <v>1549</v>
      </c>
      <c r="D165" s="740" t="str">
        <f t="shared" si="26"/>
        <v>32030103 - COPYRIGHT</v>
      </c>
      <c r="E165" s="551"/>
      <c r="F165" s="552">
        <v>0</v>
      </c>
      <c r="G165" s="552"/>
    </row>
    <row r="166" spans="2:7" hidden="1" x14ac:dyDescent="0.2">
      <c r="B166" s="811">
        <v>32030104</v>
      </c>
      <c r="C166" s="378" t="s">
        <v>1550</v>
      </c>
      <c r="D166" s="740" t="str">
        <f t="shared" si="26"/>
        <v>32030104 - TRADE MARK</v>
      </c>
      <c r="E166" s="551"/>
      <c r="F166" s="552">
        <v>0</v>
      </c>
      <c r="G166" s="552"/>
    </row>
    <row r="167" spans="2:7" hidden="1" x14ac:dyDescent="0.2">
      <c r="B167" s="811">
        <v>32030105</v>
      </c>
      <c r="C167" s="378" t="s">
        <v>1551</v>
      </c>
      <c r="D167" s="740" t="str">
        <f t="shared" si="26"/>
        <v>32030105 - FRANCHISE</v>
      </c>
      <c r="E167" s="551"/>
      <c r="F167" s="552">
        <v>0</v>
      </c>
      <c r="G167" s="552"/>
    </row>
    <row r="168" spans="2:7" ht="15" thickBot="1" x14ac:dyDescent="0.25">
      <c r="B168" s="811">
        <v>32030109</v>
      </c>
      <c r="C168" s="378" t="s">
        <v>1552</v>
      </c>
      <c r="D168" s="740" t="str">
        <f t="shared" si="26"/>
        <v>32030109 - RESEARCH &amp; DEVELOPMENT</v>
      </c>
      <c r="E168" s="551"/>
      <c r="F168" s="552">
        <v>20000000</v>
      </c>
      <c r="G168" s="552"/>
    </row>
    <row r="169" spans="2:7" ht="15" hidden="1" thickBot="1" x14ac:dyDescent="0.25">
      <c r="B169" s="813">
        <v>32030110</v>
      </c>
      <c r="C169" s="383" t="s">
        <v>1553</v>
      </c>
      <c r="D169" s="740" t="str">
        <f t="shared" si="26"/>
        <v>32030110 - BROADCAST RIGHTS</v>
      </c>
      <c r="E169" s="551"/>
      <c r="F169" s="552">
        <v>0</v>
      </c>
      <c r="G169" s="552"/>
    </row>
    <row r="170" spans="2:7" ht="15.75" thickBot="1" x14ac:dyDescent="0.3">
      <c r="B170" s="815"/>
      <c r="C170" s="385" t="s">
        <v>1554</v>
      </c>
      <c r="D170" s="741"/>
      <c r="E170" s="559">
        <f>SUM(E163:E169)</f>
        <v>0</v>
      </c>
      <c r="F170" s="559">
        <f>SUM(F163:F169)</f>
        <v>20000000</v>
      </c>
      <c r="G170" s="559">
        <f>SUM(G163:G169)</f>
        <v>0</v>
      </c>
    </row>
    <row r="171" spans="2:7" ht="19.5" thickBot="1" x14ac:dyDescent="0.35">
      <c r="B171" s="398"/>
      <c r="C171" s="399" t="s">
        <v>1415</v>
      </c>
      <c r="D171" s="399"/>
      <c r="E171" s="571">
        <f t="shared" ref="E171:F171" si="27">E170+E161+E155+E152+E146+E143+E140+E128+E117+E107+E100+E83+E77+E72+E66+E62+E53+E50+E47+E44</f>
        <v>137000000</v>
      </c>
      <c r="F171" s="572">
        <f t="shared" si="27"/>
        <v>660000000</v>
      </c>
      <c r="G171" s="572">
        <f t="shared" ref="G171" si="28">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B1:G171"/>
  <sheetViews>
    <sheetView view="pageBreakPreview" zoomScale="84" zoomScaleSheetLayoutView="84" workbookViewId="0">
      <pane xSplit="2" ySplit="6" topLeftCell="C44" activePane="bottomRight" state="frozen"/>
      <selection activeCell="B2" sqref="B2:F2"/>
      <selection pane="topRight" activeCell="B2" sqref="B2:F2"/>
      <selection pane="bottomLeft" activeCell="B2" sqref="B2:F2"/>
      <selection pane="bottomRight" activeCell="B2" sqref="B2:F2"/>
    </sheetView>
  </sheetViews>
  <sheetFormatPr defaultRowHeight="14.25" x14ac:dyDescent="0.2"/>
  <cols>
    <col min="1" max="1" width="28.7109375" style="338" customWidth="1"/>
    <col min="2" max="2" width="12.7109375" style="338" bestFit="1" customWidth="1"/>
    <col min="3" max="3" width="57.5703125" style="338" customWidth="1"/>
    <col min="4" max="4" width="37.85546875" style="338" hidden="1" customWidth="1"/>
    <col min="5" max="5" width="14.4257812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999</v>
      </c>
      <c r="C2" s="1002"/>
      <c r="D2" s="1002"/>
      <c r="E2" s="1002"/>
      <c r="F2" s="1002"/>
    </row>
    <row r="3" spans="2:7" ht="15" x14ac:dyDescent="0.25">
      <c r="B3" s="734"/>
      <c r="C3" s="734"/>
      <c r="D3" s="734"/>
      <c r="E3" s="734"/>
      <c r="F3" s="734"/>
    </row>
    <row r="4" spans="2:7" s="421" customFormat="1" ht="27" thickBot="1" x14ac:dyDescent="0.45">
      <c r="B4" s="1017" t="s">
        <v>1571</v>
      </c>
      <c r="C4" s="1017"/>
      <c r="D4" s="1017"/>
      <c r="E4" s="1017"/>
      <c r="F4" s="1017"/>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
        <v>1572</v>
      </c>
      <c r="E9" s="622"/>
      <c r="F9" s="623">
        <v>0</v>
      </c>
      <c r="G9" s="623"/>
    </row>
    <row r="10" spans="2:7" ht="15" customHeight="1" x14ac:dyDescent="0.2">
      <c r="B10" s="811">
        <v>31050102</v>
      </c>
      <c r="C10" s="378" t="s">
        <v>1417</v>
      </c>
      <c r="D10" s="752" t="s">
        <v>1573</v>
      </c>
      <c r="E10" s="622">
        <v>20000000</v>
      </c>
      <c r="F10" s="623">
        <v>20750000</v>
      </c>
      <c r="G10" s="623"/>
    </row>
    <row r="11" spans="2:7" hidden="1" x14ac:dyDescent="0.2">
      <c r="B11" s="811">
        <v>31050103</v>
      </c>
      <c r="C11" s="378" t="s">
        <v>1418</v>
      </c>
      <c r="D11" s="752" t="s">
        <v>1574</v>
      </c>
      <c r="E11" s="622"/>
      <c r="F11" s="623">
        <v>0</v>
      </c>
      <c r="G11" s="623"/>
    </row>
    <row r="12" spans="2:7" hidden="1" x14ac:dyDescent="0.2">
      <c r="B12" s="811">
        <v>31050104</v>
      </c>
      <c r="C12" s="378" t="s">
        <v>1419</v>
      </c>
      <c r="D12" s="752" t="s">
        <v>1575</v>
      </c>
      <c r="E12" s="622"/>
      <c r="F12" s="623">
        <v>0</v>
      </c>
      <c r="G12" s="623"/>
    </row>
    <row r="13" spans="2:7" hidden="1" x14ac:dyDescent="0.2">
      <c r="B13" s="811">
        <v>31050105</v>
      </c>
      <c r="C13" s="378" t="s">
        <v>1420</v>
      </c>
      <c r="D13" s="752" t="s">
        <v>1576</v>
      </c>
      <c r="E13" s="622"/>
      <c r="F13" s="623">
        <v>0</v>
      </c>
      <c r="G13" s="623"/>
    </row>
    <row r="14" spans="2:7" hidden="1" x14ac:dyDescent="0.2">
      <c r="B14" s="811">
        <v>31050106</v>
      </c>
      <c r="C14" s="378" t="s">
        <v>1421</v>
      </c>
      <c r="D14" s="752" t="s">
        <v>1577</v>
      </c>
      <c r="E14" s="622"/>
      <c r="F14" s="623">
        <v>0</v>
      </c>
      <c r="G14" s="623"/>
    </row>
    <row r="15" spans="2:7" hidden="1" x14ac:dyDescent="0.2">
      <c r="B15" s="811">
        <v>31050107</v>
      </c>
      <c r="C15" s="378" t="s">
        <v>1422</v>
      </c>
      <c r="D15" s="752" t="s">
        <v>1578</v>
      </c>
      <c r="E15" s="622"/>
      <c r="F15" s="623">
        <v>0</v>
      </c>
      <c r="G15" s="623"/>
    </row>
    <row r="16" spans="2:7" hidden="1" x14ac:dyDescent="0.2">
      <c r="B16" s="811">
        <v>31050108</v>
      </c>
      <c r="C16" s="378" t="s">
        <v>1423</v>
      </c>
      <c r="D16" s="752" t="s">
        <v>1579</v>
      </c>
      <c r="E16" s="622"/>
      <c r="F16" s="623">
        <v>0</v>
      </c>
      <c r="G16" s="623"/>
    </row>
    <row r="17" spans="2:7" hidden="1" x14ac:dyDescent="0.2">
      <c r="B17" s="811">
        <v>31050109</v>
      </c>
      <c r="C17" s="378" t="s">
        <v>1424</v>
      </c>
      <c r="D17" s="752" t="s">
        <v>1580</v>
      </c>
      <c r="E17" s="622"/>
      <c r="F17" s="623">
        <v>0</v>
      </c>
      <c r="G17" s="623"/>
    </row>
    <row r="18" spans="2:7" ht="15" thickBot="1" x14ac:dyDescent="0.25">
      <c r="B18" s="811">
        <v>31050110</v>
      </c>
      <c r="C18" s="378" t="s">
        <v>1425</v>
      </c>
      <c r="D18" s="752" t="s">
        <v>1581</v>
      </c>
      <c r="E18" s="622">
        <v>6000000</v>
      </c>
      <c r="F18" s="623">
        <v>14722270</v>
      </c>
      <c r="G18" s="623"/>
    </row>
    <row r="19" spans="2:7" ht="15" hidden="1" thickBot="1" x14ac:dyDescent="0.25">
      <c r="B19" s="811">
        <v>31050111</v>
      </c>
      <c r="C19" s="378" t="s">
        <v>1426</v>
      </c>
      <c r="D19" s="752" t="s">
        <v>1582</v>
      </c>
      <c r="E19" s="622"/>
      <c r="F19" s="623">
        <v>0</v>
      </c>
      <c r="G19" s="623"/>
    </row>
    <row r="20" spans="2:7" ht="15" hidden="1" thickBot="1" x14ac:dyDescent="0.25">
      <c r="B20" s="811">
        <v>31050112</v>
      </c>
      <c r="C20" s="378" t="s">
        <v>1427</v>
      </c>
      <c r="D20" s="752" t="s">
        <v>1583</v>
      </c>
      <c r="E20" s="622"/>
      <c r="F20" s="623">
        <v>0</v>
      </c>
      <c r="G20" s="623"/>
    </row>
    <row r="21" spans="2:7" ht="15" hidden="1" thickBot="1" x14ac:dyDescent="0.25">
      <c r="B21" s="811">
        <v>31050113</v>
      </c>
      <c r="C21" s="378" t="s">
        <v>1428</v>
      </c>
      <c r="D21" s="752" t="s">
        <v>1584</v>
      </c>
      <c r="E21" s="622"/>
      <c r="F21" s="623">
        <v>0</v>
      </c>
      <c r="G21" s="623"/>
    </row>
    <row r="22" spans="2:7" ht="15" hidden="1" thickBot="1" x14ac:dyDescent="0.25">
      <c r="B22" s="811">
        <v>31050114</v>
      </c>
      <c r="C22" s="378" t="s">
        <v>1429</v>
      </c>
      <c r="D22" s="752" t="s">
        <v>1585</v>
      </c>
      <c r="E22" s="622"/>
      <c r="F22" s="623">
        <v>0</v>
      </c>
      <c r="G22" s="623"/>
    </row>
    <row r="23" spans="2:7" ht="15" hidden="1" thickBot="1" x14ac:dyDescent="0.25">
      <c r="B23" s="811">
        <v>31050115</v>
      </c>
      <c r="C23" s="378" t="s">
        <v>1430</v>
      </c>
      <c r="D23" s="752" t="s">
        <v>1586</v>
      </c>
      <c r="E23" s="622"/>
      <c r="F23" s="623">
        <v>0</v>
      </c>
      <c r="G23" s="623"/>
    </row>
    <row r="24" spans="2:7" ht="15" hidden="1" thickBot="1" x14ac:dyDescent="0.25">
      <c r="B24" s="811">
        <v>31050116</v>
      </c>
      <c r="C24" s="378" t="s">
        <v>1431</v>
      </c>
      <c r="D24" s="752" t="s">
        <v>1587</v>
      </c>
      <c r="E24" s="622"/>
      <c r="F24" s="623">
        <v>0</v>
      </c>
      <c r="G24" s="623"/>
    </row>
    <row r="25" spans="2:7" ht="15" hidden="1" thickBot="1" x14ac:dyDescent="0.25">
      <c r="B25" s="811">
        <v>31050117</v>
      </c>
      <c r="C25" s="378" t="s">
        <v>1432</v>
      </c>
      <c r="D25" s="752" t="s">
        <v>1588</v>
      </c>
      <c r="E25" s="622"/>
      <c r="F25" s="623">
        <v>0</v>
      </c>
      <c r="G25" s="623"/>
    </row>
    <row r="26" spans="2:7" ht="15" hidden="1" thickBot="1" x14ac:dyDescent="0.25">
      <c r="B26" s="811">
        <v>31050118</v>
      </c>
      <c r="C26" s="378" t="s">
        <v>1433</v>
      </c>
      <c r="D26" s="752" t="s">
        <v>1589</v>
      </c>
      <c r="E26" s="622"/>
      <c r="F26" s="623">
        <v>0</v>
      </c>
      <c r="G26" s="623"/>
    </row>
    <row r="27" spans="2:7" ht="15" hidden="1" thickBot="1" x14ac:dyDescent="0.25">
      <c r="B27" s="811">
        <v>31050119</v>
      </c>
      <c r="C27" s="378" t="s">
        <v>1434</v>
      </c>
      <c r="D27" s="752" t="s">
        <v>1590</v>
      </c>
      <c r="E27" s="622"/>
      <c r="F27" s="623">
        <v>0</v>
      </c>
      <c r="G27" s="623"/>
    </row>
    <row r="28" spans="2:7" ht="15" hidden="1" thickBot="1" x14ac:dyDescent="0.25">
      <c r="B28" s="811">
        <v>31050120</v>
      </c>
      <c r="C28" s="378" t="s">
        <v>1435</v>
      </c>
      <c r="D28" s="752" t="s">
        <v>1591</v>
      </c>
      <c r="E28" s="622"/>
      <c r="F28" s="623">
        <v>0</v>
      </c>
      <c r="G28" s="623"/>
    </row>
    <row r="29" spans="2:7" ht="15" hidden="1" thickBot="1" x14ac:dyDescent="0.25">
      <c r="B29" s="811">
        <v>31050121</v>
      </c>
      <c r="C29" s="378" t="s">
        <v>1436</v>
      </c>
      <c r="D29" s="752" t="s">
        <v>1592</v>
      </c>
      <c r="E29" s="622"/>
      <c r="F29" s="623">
        <v>0</v>
      </c>
      <c r="G29" s="623"/>
    </row>
    <row r="30" spans="2:7" ht="15" hidden="1" thickBot="1" x14ac:dyDescent="0.25">
      <c r="B30" s="811">
        <v>31050122</v>
      </c>
      <c r="C30" s="378" t="s">
        <v>1437</v>
      </c>
      <c r="D30" s="752" t="s">
        <v>1593</v>
      </c>
      <c r="E30" s="622"/>
      <c r="F30" s="623">
        <v>0</v>
      </c>
      <c r="G30" s="623"/>
    </row>
    <row r="31" spans="2:7" ht="15" hidden="1" thickBot="1" x14ac:dyDescent="0.25">
      <c r="B31" s="811">
        <v>31050123</v>
      </c>
      <c r="C31" s="378" t="s">
        <v>1438</v>
      </c>
      <c r="D31" s="752" t="s">
        <v>1594</v>
      </c>
      <c r="E31" s="622"/>
      <c r="F31" s="623">
        <v>0</v>
      </c>
      <c r="G31" s="623"/>
    </row>
    <row r="32" spans="2:7" ht="15" hidden="1" thickBot="1" x14ac:dyDescent="0.25">
      <c r="B32" s="811">
        <v>31050124</v>
      </c>
      <c r="C32" s="378" t="s">
        <v>1439</v>
      </c>
      <c r="D32" s="752" t="s">
        <v>1595</v>
      </c>
      <c r="E32" s="622"/>
      <c r="F32" s="623">
        <v>0</v>
      </c>
      <c r="G32" s="623"/>
    </row>
    <row r="33" spans="2:7" ht="15" hidden="1" thickBot="1" x14ac:dyDescent="0.25">
      <c r="B33" s="811">
        <v>31050125</v>
      </c>
      <c r="C33" s="378" t="s">
        <v>1440</v>
      </c>
      <c r="D33" s="752" t="s">
        <v>1596</v>
      </c>
      <c r="E33" s="622"/>
      <c r="F33" s="623">
        <v>0</v>
      </c>
      <c r="G33" s="623"/>
    </row>
    <row r="34" spans="2:7" ht="15" hidden="1" thickBot="1" x14ac:dyDescent="0.25">
      <c r="B34" s="811">
        <v>31050126</v>
      </c>
      <c r="C34" s="378" t="s">
        <v>1441</v>
      </c>
      <c r="D34" s="752" t="s">
        <v>1597</v>
      </c>
      <c r="E34" s="622"/>
      <c r="F34" s="623">
        <v>0</v>
      </c>
      <c r="G34" s="623"/>
    </row>
    <row r="35" spans="2:7" ht="15" hidden="1" thickBot="1" x14ac:dyDescent="0.25">
      <c r="B35" s="811">
        <v>31050127</v>
      </c>
      <c r="C35" s="378" t="s">
        <v>1442</v>
      </c>
      <c r="D35" s="752" t="s">
        <v>1598</v>
      </c>
      <c r="E35" s="622"/>
      <c r="F35" s="623">
        <v>0</v>
      </c>
      <c r="G35" s="623"/>
    </row>
    <row r="36" spans="2:7" ht="15" hidden="1" thickBot="1" x14ac:dyDescent="0.25">
      <c r="B36" s="811">
        <v>31050128</v>
      </c>
      <c r="C36" s="378" t="s">
        <v>1443</v>
      </c>
      <c r="D36" s="752" t="s">
        <v>1599</v>
      </c>
      <c r="E36" s="622"/>
      <c r="F36" s="623">
        <v>0</v>
      </c>
      <c r="G36" s="623"/>
    </row>
    <row r="37" spans="2:7" ht="15" hidden="1" thickBot="1" x14ac:dyDescent="0.25">
      <c r="B37" s="811">
        <v>31050129</v>
      </c>
      <c r="C37" s="378" t="s">
        <v>1444</v>
      </c>
      <c r="D37" s="752" t="s">
        <v>1600</v>
      </c>
      <c r="E37" s="622"/>
      <c r="F37" s="623">
        <v>0</v>
      </c>
      <c r="G37" s="623"/>
    </row>
    <row r="38" spans="2:7" ht="15" hidden="1" thickBot="1" x14ac:dyDescent="0.25">
      <c r="B38" s="811">
        <v>31050130</v>
      </c>
      <c r="C38" s="378" t="s">
        <v>1445</v>
      </c>
      <c r="D38" s="752" t="s">
        <v>1601</v>
      </c>
      <c r="E38" s="622"/>
      <c r="F38" s="623">
        <v>0</v>
      </c>
      <c r="G38" s="623"/>
    </row>
    <row r="39" spans="2:7" ht="15" hidden="1" thickBot="1" x14ac:dyDescent="0.25">
      <c r="B39" s="811">
        <v>31050131</v>
      </c>
      <c r="C39" s="378" t="s">
        <v>1446</v>
      </c>
      <c r="D39" s="752" t="s">
        <v>1602</v>
      </c>
      <c r="E39" s="622"/>
      <c r="F39" s="623">
        <v>0</v>
      </c>
      <c r="G39" s="623"/>
    </row>
    <row r="40" spans="2:7" ht="15" hidden="1" thickBot="1" x14ac:dyDescent="0.25">
      <c r="B40" s="811">
        <v>31050132</v>
      </c>
      <c r="C40" s="378" t="s">
        <v>1447</v>
      </c>
      <c r="D40" s="752" t="s">
        <v>1603</v>
      </c>
      <c r="E40" s="622"/>
      <c r="F40" s="623">
        <v>0</v>
      </c>
      <c r="G40" s="623"/>
    </row>
    <row r="41" spans="2:7" ht="15" hidden="1" thickBot="1" x14ac:dyDescent="0.25">
      <c r="B41" s="811">
        <v>31050133</v>
      </c>
      <c r="C41" s="378" t="s">
        <v>1448</v>
      </c>
      <c r="D41" s="752" t="s">
        <v>1604</v>
      </c>
      <c r="E41" s="622"/>
      <c r="F41" s="623">
        <v>0</v>
      </c>
      <c r="G41" s="623"/>
    </row>
    <row r="42" spans="2:7" ht="15" hidden="1" thickBot="1" x14ac:dyDescent="0.25">
      <c r="B42" s="811">
        <v>31050134</v>
      </c>
      <c r="C42" s="378" t="s">
        <v>1449</v>
      </c>
      <c r="D42" s="752" t="s">
        <v>1605</v>
      </c>
      <c r="E42" s="622"/>
      <c r="F42" s="623">
        <v>0</v>
      </c>
      <c r="G42" s="623"/>
    </row>
    <row r="43" spans="2:7" ht="15" hidden="1" thickBot="1" x14ac:dyDescent="0.25">
      <c r="B43" s="813">
        <v>31050135</v>
      </c>
      <c r="C43" s="383" t="s">
        <v>1450</v>
      </c>
      <c r="D43" s="820" t="s">
        <v>1606</v>
      </c>
      <c r="E43" s="626"/>
      <c r="F43" s="627">
        <v>0</v>
      </c>
      <c r="G43" s="627"/>
    </row>
    <row r="44" spans="2:7" ht="15.75" thickBot="1" x14ac:dyDescent="0.3">
      <c r="B44" s="815"/>
      <c r="C44" s="385" t="s">
        <v>1451</v>
      </c>
      <c r="D44" s="753">
        <v>0</v>
      </c>
      <c r="E44" s="630">
        <v>26000000</v>
      </c>
      <c r="F44" s="631">
        <v>35472270</v>
      </c>
      <c r="G44" s="631"/>
    </row>
    <row r="45" spans="2:7" ht="15" hidden="1" x14ac:dyDescent="0.25">
      <c r="B45" s="809">
        <v>31050200</v>
      </c>
      <c r="C45" s="369" t="s">
        <v>204</v>
      </c>
      <c r="D45" s="821"/>
      <c r="E45" s="634"/>
      <c r="F45" s="635"/>
      <c r="G45" s="635"/>
    </row>
    <row r="46" spans="2:7" hidden="1" x14ac:dyDescent="0.2">
      <c r="B46" s="811">
        <v>31050201</v>
      </c>
      <c r="C46" s="378" t="s">
        <v>204</v>
      </c>
      <c r="D46" s="752" t="s">
        <v>1607</v>
      </c>
      <c r="E46" s="622"/>
      <c r="F46" s="623">
        <v>0</v>
      </c>
      <c r="G46" s="623"/>
    </row>
    <row r="47" spans="2:7" ht="15.75" hidden="1" thickBot="1" x14ac:dyDescent="0.3">
      <c r="B47" s="815"/>
      <c r="C47" s="385" t="s">
        <v>1452</v>
      </c>
      <c r="D47" s="753">
        <v>0</v>
      </c>
      <c r="E47" s="630">
        <v>0</v>
      </c>
      <c r="F47" s="631">
        <v>0</v>
      </c>
      <c r="G47" s="631"/>
    </row>
    <row r="48" spans="2:7" ht="15" hidden="1" x14ac:dyDescent="0.25">
      <c r="B48" s="818">
        <v>31060100</v>
      </c>
      <c r="C48" s="374" t="s">
        <v>96</v>
      </c>
      <c r="D48" s="754"/>
      <c r="E48" s="618"/>
      <c r="F48" s="619"/>
      <c r="G48" s="619"/>
    </row>
    <row r="49" spans="2:7" hidden="1" x14ac:dyDescent="0.2">
      <c r="B49" s="811">
        <v>31060101</v>
      </c>
      <c r="C49" s="378" t="s">
        <v>96</v>
      </c>
      <c r="D49" s="752" t="s">
        <v>1608</v>
      </c>
      <c r="E49" s="622"/>
      <c r="F49" s="623">
        <v>0</v>
      </c>
      <c r="G49" s="623"/>
    </row>
    <row r="50" spans="2:7" ht="15.75" hidden="1" thickBot="1" x14ac:dyDescent="0.3">
      <c r="B50" s="815"/>
      <c r="C50" s="385" t="s">
        <v>1453</v>
      </c>
      <c r="D50" s="753">
        <v>0</v>
      </c>
      <c r="E50" s="630">
        <v>0</v>
      </c>
      <c r="F50" s="631">
        <v>0</v>
      </c>
      <c r="G50" s="631"/>
    </row>
    <row r="51" spans="2:7" ht="15" hidden="1" x14ac:dyDescent="0.25">
      <c r="B51" s="818">
        <v>31060200</v>
      </c>
      <c r="C51" s="374" t="s">
        <v>98</v>
      </c>
      <c r="D51" s="754"/>
      <c r="E51" s="618"/>
      <c r="F51" s="619"/>
      <c r="G51" s="619"/>
    </row>
    <row r="52" spans="2:7" hidden="1" x14ac:dyDescent="0.2">
      <c r="B52" s="811">
        <v>31060201</v>
      </c>
      <c r="C52" s="378" t="s">
        <v>98</v>
      </c>
      <c r="D52" s="752" t="s">
        <v>1609</v>
      </c>
      <c r="E52" s="622"/>
      <c r="F52" s="623">
        <v>0</v>
      </c>
      <c r="G52" s="623"/>
    </row>
    <row r="53" spans="2:7" ht="15.75" hidden="1" thickBot="1" x14ac:dyDescent="0.3">
      <c r="B53" s="815"/>
      <c r="C53" s="385" t="s">
        <v>1454</v>
      </c>
      <c r="D53" s="753">
        <v>0</v>
      </c>
      <c r="E53" s="630">
        <v>0</v>
      </c>
      <c r="F53" s="631">
        <v>0</v>
      </c>
      <c r="G53" s="631"/>
    </row>
    <row r="54" spans="2:7" ht="15" hidden="1" x14ac:dyDescent="0.25">
      <c r="B54" s="818">
        <v>31090100</v>
      </c>
      <c r="C54" s="374" t="s">
        <v>102</v>
      </c>
      <c r="D54" s="754"/>
      <c r="E54" s="618"/>
      <c r="F54" s="619"/>
      <c r="G54" s="619"/>
    </row>
    <row r="55" spans="2:7" hidden="1" x14ac:dyDescent="0.2">
      <c r="B55" s="811">
        <v>31090101</v>
      </c>
      <c r="C55" s="378" t="s">
        <v>1457</v>
      </c>
      <c r="D55" s="752" t="s">
        <v>1610</v>
      </c>
      <c r="E55" s="622"/>
      <c r="F55" s="623">
        <v>0</v>
      </c>
      <c r="G55" s="623"/>
    </row>
    <row r="56" spans="2:7" hidden="1" x14ac:dyDescent="0.2">
      <c r="B56" s="811">
        <v>31090102</v>
      </c>
      <c r="C56" s="378" t="s">
        <v>1458</v>
      </c>
      <c r="D56" s="752" t="s">
        <v>1611</v>
      </c>
      <c r="E56" s="622"/>
      <c r="F56" s="623">
        <v>0</v>
      </c>
      <c r="G56" s="623"/>
    </row>
    <row r="57" spans="2:7" hidden="1" x14ac:dyDescent="0.2">
      <c r="B57" s="811">
        <v>31090103</v>
      </c>
      <c r="C57" s="378" t="s">
        <v>1459</v>
      </c>
      <c r="D57" s="752" t="s">
        <v>1612</v>
      </c>
      <c r="E57" s="622"/>
      <c r="F57" s="623">
        <v>0</v>
      </c>
      <c r="G57" s="623"/>
    </row>
    <row r="58" spans="2:7" hidden="1" x14ac:dyDescent="0.2">
      <c r="B58" s="811">
        <v>31090104</v>
      </c>
      <c r="C58" s="378" t="s">
        <v>1460</v>
      </c>
      <c r="D58" s="752" t="s">
        <v>1613</v>
      </c>
      <c r="E58" s="622"/>
      <c r="F58" s="623">
        <v>0</v>
      </c>
      <c r="G58" s="623"/>
    </row>
    <row r="59" spans="2:7" hidden="1" x14ac:dyDescent="0.2">
      <c r="B59" s="811">
        <v>31090105</v>
      </c>
      <c r="C59" s="378" t="s">
        <v>1461</v>
      </c>
      <c r="D59" s="752" t="s">
        <v>1614</v>
      </c>
      <c r="E59" s="622"/>
      <c r="F59" s="623">
        <v>0</v>
      </c>
      <c r="G59" s="623"/>
    </row>
    <row r="60" spans="2:7" hidden="1" x14ac:dyDescent="0.2">
      <c r="B60" s="811">
        <v>31090106</v>
      </c>
      <c r="C60" s="378" t="s">
        <v>1462</v>
      </c>
      <c r="D60" s="752" t="s">
        <v>1615</v>
      </c>
      <c r="E60" s="622"/>
      <c r="F60" s="623">
        <v>0</v>
      </c>
      <c r="G60" s="623"/>
    </row>
    <row r="61" spans="2:7" hidden="1" x14ac:dyDescent="0.2">
      <c r="B61" s="811">
        <v>31090107</v>
      </c>
      <c r="C61" s="378" t="s">
        <v>1463</v>
      </c>
      <c r="D61" s="752" t="s">
        <v>1616</v>
      </c>
      <c r="E61" s="622"/>
      <c r="F61" s="623">
        <v>0</v>
      </c>
      <c r="G61" s="623"/>
    </row>
    <row r="62" spans="2:7" ht="15.75" hidden="1" thickBot="1" x14ac:dyDescent="0.3">
      <c r="B62" s="815"/>
      <c r="C62" s="385" t="s">
        <v>1464</v>
      </c>
      <c r="D62" s="753">
        <v>0</v>
      </c>
      <c r="E62" s="630">
        <v>0</v>
      </c>
      <c r="F62" s="631">
        <v>0</v>
      </c>
      <c r="G62" s="631"/>
    </row>
    <row r="63" spans="2:7" ht="15" hidden="1" x14ac:dyDescent="0.25">
      <c r="B63" s="818">
        <v>31090200</v>
      </c>
      <c r="C63" s="374" t="s">
        <v>104</v>
      </c>
      <c r="D63" s="754"/>
      <c r="E63" s="618"/>
      <c r="F63" s="619"/>
      <c r="G63" s="619"/>
    </row>
    <row r="64" spans="2:7" hidden="1" x14ac:dyDescent="0.2">
      <c r="B64" s="811">
        <v>31090201</v>
      </c>
      <c r="C64" s="378" t="s">
        <v>1465</v>
      </c>
      <c r="D64" s="752" t="s">
        <v>1617</v>
      </c>
      <c r="E64" s="622"/>
      <c r="F64" s="623">
        <v>0</v>
      </c>
      <c r="G64" s="623"/>
    </row>
    <row r="65" spans="2:7" hidden="1" x14ac:dyDescent="0.2">
      <c r="B65" s="811">
        <v>31090202</v>
      </c>
      <c r="C65" s="378" t="s">
        <v>1466</v>
      </c>
      <c r="D65" s="752" t="s">
        <v>1618</v>
      </c>
      <c r="E65" s="622"/>
      <c r="F65" s="623">
        <v>0</v>
      </c>
      <c r="G65" s="623"/>
    </row>
    <row r="66" spans="2:7" ht="15.75" hidden="1" thickBot="1" x14ac:dyDescent="0.3">
      <c r="B66" s="815"/>
      <c r="C66" s="385" t="s">
        <v>1467</v>
      </c>
      <c r="D66" s="753">
        <v>0</v>
      </c>
      <c r="E66" s="630">
        <v>0</v>
      </c>
      <c r="F66" s="631">
        <v>0</v>
      </c>
      <c r="G66" s="631"/>
    </row>
    <row r="67" spans="2:7" ht="15" hidden="1" x14ac:dyDescent="0.25">
      <c r="B67" s="818">
        <v>31100100</v>
      </c>
      <c r="C67" s="374" t="s">
        <v>106</v>
      </c>
      <c r="D67" s="754"/>
      <c r="E67" s="618"/>
      <c r="F67" s="619"/>
      <c r="G67" s="619"/>
    </row>
    <row r="68" spans="2:7" hidden="1" x14ac:dyDescent="0.2">
      <c r="B68" s="811">
        <v>31100101</v>
      </c>
      <c r="C68" s="378" t="s">
        <v>1468</v>
      </c>
      <c r="D68" s="752" t="s">
        <v>1619</v>
      </c>
      <c r="E68" s="622"/>
      <c r="F68" s="623">
        <v>0</v>
      </c>
      <c r="G68" s="623"/>
    </row>
    <row r="69" spans="2:7" hidden="1" x14ac:dyDescent="0.2">
      <c r="B69" s="811">
        <v>31100102</v>
      </c>
      <c r="C69" s="378" t="s">
        <v>1469</v>
      </c>
      <c r="D69" s="752" t="s">
        <v>1620</v>
      </c>
      <c r="E69" s="622"/>
      <c r="F69" s="623">
        <v>0</v>
      </c>
      <c r="G69" s="623"/>
    </row>
    <row r="70" spans="2:7" hidden="1" x14ac:dyDescent="0.2">
      <c r="B70" s="811">
        <v>31100103</v>
      </c>
      <c r="C70" s="378" t="s">
        <v>1470</v>
      </c>
      <c r="D70" s="752" t="s">
        <v>1621</v>
      </c>
      <c r="E70" s="622"/>
      <c r="F70" s="623">
        <v>0</v>
      </c>
      <c r="G70" s="623"/>
    </row>
    <row r="71" spans="2:7" hidden="1" x14ac:dyDescent="0.2">
      <c r="B71" s="811">
        <v>31100104</v>
      </c>
      <c r="C71" s="378" t="s">
        <v>1471</v>
      </c>
      <c r="D71" s="752" t="s">
        <v>1622</v>
      </c>
      <c r="E71" s="622"/>
      <c r="F71" s="623">
        <v>0</v>
      </c>
      <c r="G71" s="623"/>
    </row>
    <row r="72" spans="2:7" ht="15.75" hidden="1" thickBot="1" x14ac:dyDescent="0.3">
      <c r="B72" s="815"/>
      <c r="C72" s="385" t="s">
        <v>1472</v>
      </c>
      <c r="D72" s="753">
        <v>0</v>
      </c>
      <c r="E72" s="630">
        <v>0</v>
      </c>
      <c r="F72" s="631">
        <v>0</v>
      </c>
      <c r="G72" s="631"/>
    </row>
    <row r="73" spans="2:7" ht="15" hidden="1" x14ac:dyDescent="0.25">
      <c r="B73" s="818">
        <v>31100200</v>
      </c>
      <c r="C73" s="374" t="s">
        <v>108</v>
      </c>
      <c r="D73" s="754"/>
      <c r="E73" s="618"/>
      <c r="F73" s="619"/>
      <c r="G73" s="619"/>
    </row>
    <row r="74" spans="2:7" hidden="1" x14ac:dyDescent="0.2">
      <c r="B74" s="811">
        <v>31100201</v>
      </c>
      <c r="C74" s="378" t="s">
        <v>1473</v>
      </c>
      <c r="D74" s="752" t="s">
        <v>1623</v>
      </c>
      <c r="E74" s="622"/>
      <c r="F74" s="623">
        <v>0</v>
      </c>
      <c r="G74" s="623"/>
    </row>
    <row r="75" spans="2:7" hidden="1" x14ac:dyDescent="0.2">
      <c r="B75" s="811">
        <v>31100202</v>
      </c>
      <c r="C75" s="378" t="s">
        <v>1474</v>
      </c>
      <c r="D75" s="752" t="s">
        <v>1624</v>
      </c>
      <c r="E75" s="622"/>
      <c r="F75" s="623">
        <v>0</v>
      </c>
      <c r="G75" s="623"/>
    </row>
    <row r="76" spans="2:7" hidden="1" x14ac:dyDescent="0.2">
      <c r="B76" s="811">
        <v>31100203</v>
      </c>
      <c r="C76" s="378" t="s">
        <v>1475</v>
      </c>
      <c r="D76" s="752" t="s">
        <v>1625</v>
      </c>
      <c r="E76" s="622"/>
      <c r="F76" s="623">
        <v>0</v>
      </c>
      <c r="G76" s="623"/>
    </row>
    <row r="77" spans="2:7" ht="15.75" hidden="1" thickBot="1" x14ac:dyDescent="0.3">
      <c r="B77" s="815"/>
      <c r="C77" s="385" t="s">
        <v>1476</v>
      </c>
      <c r="D77" s="753">
        <v>0</v>
      </c>
      <c r="E77" s="630">
        <v>0</v>
      </c>
      <c r="F77" s="631">
        <v>0</v>
      </c>
      <c r="G77" s="631"/>
    </row>
    <row r="78" spans="2:7" ht="15" hidden="1" x14ac:dyDescent="0.25">
      <c r="B78" s="818">
        <v>32010100</v>
      </c>
      <c r="C78" s="374" t="s">
        <v>110</v>
      </c>
      <c r="D78" s="754"/>
      <c r="E78" s="618"/>
      <c r="F78" s="619"/>
      <c r="G78" s="619"/>
    </row>
    <row r="79" spans="2:7" hidden="1" x14ac:dyDescent="0.2">
      <c r="B79" s="811">
        <v>32010101</v>
      </c>
      <c r="C79" s="378" t="s">
        <v>1477</v>
      </c>
      <c r="D79" s="752" t="s">
        <v>1626</v>
      </c>
      <c r="E79" s="622"/>
      <c r="F79" s="623">
        <v>0</v>
      </c>
      <c r="G79" s="623"/>
    </row>
    <row r="80" spans="2:7" hidden="1" x14ac:dyDescent="0.2">
      <c r="B80" s="811">
        <v>32010102</v>
      </c>
      <c r="C80" s="378" t="s">
        <v>1478</v>
      </c>
      <c r="D80" s="752" t="s">
        <v>1627</v>
      </c>
      <c r="E80" s="622"/>
      <c r="F80" s="623">
        <v>0</v>
      </c>
      <c r="G80" s="623"/>
    </row>
    <row r="81" spans="2:7" hidden="1" x14ac:dyDescent="0.2">
      <c r="B81" s="811">
        <v>32010103</v>
      </c>
      <c r="C81" s="378" t="s">
        <v>1479</v>
      </c>
      <c r="D81" s="752" t="s">
        <v>1628</v>
      </c>
      <c r="E81" s="622"/>
      <c r="F81" s="623">
        <v>0</v>
      </c>
      <c r="G81" s="623"/>
    </row>
    <row r="82" spans="2:7" hidden="1" x14ac:dyDescent="0.2">
      <c r="B82" s="811">
        <v>32010104</v>
      </c>
      <c r="C82" s="378" t="s">
        <v>1480</v>
      </c>
      <c r="D82" s="752" t="s">
        <v>1629</v>
      </c>
      <c r="E82" s="622"/>
      <c r="F82" s="623">
        <v>0</v>
      </c>
      <c r="G82" s="623"/>
    </row>
    <row r="83" spans="2:7" ht="15.75" hidden="1" thickBot="1" x14ac:dyDescent="0.3">
      <c r="B83" s="815"/>
      <c r="C83" s="385" t="s">
        <v>1481</v>
      </c>
      <c r="D83" s="753">
        <v>0</v>
      </c>
      <c r="E83" s="630">
        <v>0</v>
      </c>
      <c r="F83" s="631">
        <v>0</v>
      </c>
      <c r="G83" s="631"/>
    </row>
    <row r="84" spans="2:7" ht="15" hidden="1" x14ac:dyDescent="0.25">
      <c r="B84" s="818">
        <v>32010200</v>
      </c>
      <c r="C84" s="374" t="s">
        <v>112</v>
      </c>
      <c r="D84" s="754"/>
      <c r="E84" s="618"/>
      <c r="F84" s="619"/>
      <c r="G84" s="619"/>
    </row>
    <row r="85" spans="2:7" hidden="1" x14ac:dyDescent="0.2">
      <c r="B85" s="811">
        <v>32010201</v>
      </c>
      <c r="C85" s="378" t="s">
        <v>1482</v>
      </c>
      <c r="D85" s="752" t="s">
        <v>1630</v>
      </c>
      <c r="E85" s="622"/>
      <c r="F85" s="623">
        <v>0</v>
      </c>
      <c r="G85" s="623"/>
    </row>
    <row r="86" spans="2:7" hidden="1" x14ac:dyDescent="0.2">
      <c r="B86" s="811">
        <v>32010202</v>
      </c>
      <c r="C86" s="378" t="s">
        <v>1483</v>
      </c>
      <c r="D86" s="752" t="s">
        <v>1631</v>
      </c>
      <c r="E86" s="622"/>
      <c r="F86" s="623">
        <v>0</v>
      </c>
      <c r="G86" s="623"/>
    </row>
    <row r="87" spans="2:7" hidden="1" x14ac:dyDescent="0.2">
      <c r="B87" s="811">
        <v>32010203</v>
      </c>
      <c r="C87" s="378" t="s">
        <v>1484</v>
      </c>
      <c r="D87" s="752" t="s">
        <v>1632</v>
      </c>
      <c r="E87" s="622"/>
      <c r="F87" s="623">
        <v>0</v>
      </c>
      <c r="G87" s="623"/>
    </row>
    <row r="88" spans="2:7" hidden="1" x14ac:dyDescent="0.2">
      <c r="B88" s="811">
        <v>32010204</v>
      </c>
      <c r="C88" s="378" t="s">
        <v>1485</v>
      </c>
      <c r="D88" s="752" t="s">
        <v>1633</v>
      </c>
      <c r="E88" s="622"/>
      <c r="F88" s="623">
        <v>0</v>
      </c>
      <c r="G88" s="623"/>
    </row>
    <row r="89" spans="2:7" hidden="1" x14ac:dyDescent="0.2">
      <c r="B89" s="811">
        <v>32010205</v>
      </c>
      <c r="C89" s="378" t="s">
        <v>1486</v>
      </c>
      <c r="D89" s="752" t="s">
        <v>1634</v>
      </c>
      <c r="E89" s="622"/>
      <c r="F89" s="623">
        <v>0</v>
      </c>
      <c r="G89" s="623"/>
    </row>
    <row r="90" spans="2:7" hidden="1" x14ac:dyDescent="0.2">
      <c r="B90" s="811">
        <v>32010206</v>
      </c>
      <c r="C90" s="378" t="s">
        <v>1487</v>
      </c>
      <c r="D90" s="752" t="s">
        <v>1635</v>
      </c>
      <c r="E90" s="622"/>
      <c r="F90" s="623">
        <v>0</v>
      </c>
      <c r="G90" s="623"/>
    </row>
    <row r="91" spans="2:7" hidden="1" x14ac:dyDescent="0.2">
      <c r="B91" s="811">
        <v>32010207</v>
      </c>
      <c r="C91" s="378" t="s">
        <v>1488</v>
      </c>
      <c r="D91" s="752" t="s">
        <v>1636</v>
      </c>
      <c r="E91" s="622"/>
      <c r="F91" s="623">
        <v>0</v>
      </c>
      <c r="G91" s="623"/>
    </row>
    <row r="92" spans="2:7" hidden="1" x14ac:dyDescent="0.2">
      <c r="B92" s="811">
        <v>32010208</v>
      </c>
      <c r="C92" s="378" t="s">
        <v>1489</v>
      </c>
      <c r="D92" s="752" t="s">
        <v>1637</v>
      </c>
      <c r="E92" s="622"/>
      <c r="F92" s="623">
        <v>0</v>
      </c>
      <c r="G92" s="623"/>
    </row>
    <row r="93" spans="2:7" hidden="1" x14ac:dyDescent="0.2">
      <c r="B93" s="811">
        <v>32010209</v>
      </c>
      <c r="C93" s="378" t="s">
        <v>1490</v>
      </c>
      <c r="D93" s="752" t="s">
        <v>1638</v>
      </c>
      <c r="E93" s="622"/>
      <c r="F93" s="623">
        <v>0</v>
      </c>
      <c r="G93" s="623"/>
    </row>
    <row r="94" spans="2:7" hidden="1" x14ac:dyDescent="0.2">
      <c r="B94" s="811">
        <v>32010210</v>
      </c>
      <c r="C94" s="378" t="s">
        <v>1491</v>
      </c>
      <c r="D94" s="752" t="s">
        <v>1639</v>
      </c>
      <c r="E94" s="622"/>
      <c r="F94" s="623">
        <v>0</v>
      </c>
      <c r="G94" s="623"/>
    </row>
    <row r="95" spans="2:7" hidden="1" x14ac:dyDescent="0.2">
      <c r="B95" s="811">
        <v>32010211</v>
      </c>
      <c r="C95" s="378" t="s">
        <v>1492</v>
      </c>
      <c r="D95" s="752" t="s">
        <v>1640</v>
      </c>
      <c r="E95" s="622"/>
      <c r="F95" s="623">
        <v>0</v>
      </c>
      <c r="G95" s="623"/>
    </row>
    <row r="96" spans="2:7" hidden="1" x14ac:dyDescent="0.2">
      <c r="B96" s="811">
        <v>32010212</v>
      </c>
      <c r="C96" s="378" t="s">
        <v>1493</v>
      </c>
      <c r="D96" s="752" t="s">
        <v>1641</v>
      </c>
      <c r="E96" s="622"/>
      <c r="F96" s="623">
        <v>0</v>
      </c>
      <c r="G96" s="623"/>
    </row>
    <row r="97" spans="2:7" hidden="1" x14ac:dyDescent="0.2">
      <c r="B97" s="811">
        <v>32010213</v>
      </c>
      <c r="C97" s="378" t="s">
        <v>1494</v>
      </c>
      <c r="D97" s="752" t="s">
        <v>1642</v>
      </c>
      <c r="E97" s="622"/>
      <c r="F97" s="623">
        <v>0</v>
      </c>
      <c r="G97" s="623"/>
    </row>
    <row r="98" spans="2:7" hidden="1" x14ac:dyDescent="0.2">
      <c r="B98" s="811">
        <v>32010214</v>
      </c>
      <c r="C98" s="378" t="s">
        <v>1495</v>
      </c>
      <c r="D98" s="752" t="s">
        <v>1643</v>
      </c>
      <c r="E98" s="622"/>
      <c r="F98" s="623">
        <v>0</v>
      </c>
      <c r="G98" s="623"/>
    </row>
    <row r="99" spans="2:7" hidden="1" x14ac:dyDescent="0.2">
      <c r="B99" s="811">
        <v>32010215</v>
      </c>
      <c r="C99" s="378" t="s">
        <v>1496</v>
      </c>
      <c r="D99" s="752" t="s">
        <v>1644</v>
      </c>
      <c r="E99" s="622"/>
      <c r="F99" s="623">
        <v>0</v>
      </c>
      <c r="G99" s="623"/>
    </row>
    <row r="100" spans="2:7" ht="15.75" hidden="1" thickBot="1" x14ac:dyDescent="0.3">
      <c r="B100" s="815"/>
      <c r="C100" s="385" t="s">
        <v>1497</v>
      </c>
      <c r="D100" s="753">
        <v>0</v>
      </c>
      <c r="E100" s="630">
        <v>0</v>
      </c>
      <c r="F100" s="631">
        <v>0</v>
      </c>
      <c r="G100" s="631"/>
    </row>
    <row r="101" spans="2:7" ht="15" hidden="1" x14ac:dyDescent="0.25">
      <c r="B101" s="818">
        <v>32010300</v>
      </c>
      <c r="C101" s="374" t="s">
        <v>114</v>
      </c>
      <c r="D101" s="754"/>
      <c r="E101" s="618"/>
      <c r="F101" s="619"/>
      <c r="G101" s="619"/>
    </row>
    <row r="102" spans="2:7" hidden="1" x14ac:dyDescent="0.2">
      <c r="B102" s="811">
        <v>32010301</v>
      </c>
      <c r="C102" s="378" t="s">
        <v>1498</v>
      </c>
      <c r="D102" s="752" t="s">
        <v>1645</v>
      </c>
      <c r="E102" s="622"/>
      <c r="F102" s="623">
        <v>0</v>
      </c>
      <c r="G102" s="623"/>
    </row>
    <row r="103" spans="2:7" hidden="1" x14ac:dyDescent="0.2">
      <c r="B103" s="811">
        <v>32010302</v>
      </c>
      <c r="C103" s="378" t="s">
        <v>1499</v>
      </c>
      <c r="D103" s="752" t="s">
        <v>1646</v>
      </c>
      <c r="E103" s="622"/>
      <c r="F103" s="623">
        <v>0</v>
      </c>
      <c r="G103" s="623"/>
    </row>
    <row r="104" spans="2:7" hidden="1" x14ac:dyDescent="0.2">
      <c r="B104" s="811">
        <v>32010303</v>
      </c>
      <c r="C104" s="378" t="s">
        <v>1500</v>
      </c>
      <c r="D104" s="752" t="s">
        <v>1647</v>
      </c>
      <c r="E104" s="622"/>
      <c r="F104" s="623">
        <v>0</v>
      </c>
      <c r="G104" s="623"/>
    </row>
    <row r="105" spans="2:7" hidden="1" x14ac:dyDescent="0.2">
      <c r="B105" s="811">
        <v>32010304</v>
      </c>
      <c r="C105" s="378" t="s">
        <v>1501</v>
      </c>
      <c r="D105" s="752" t="s">
        <v>1648</v>
      </c>
      <c r="E105" s="622"/>
      <c r="F105" s="623">
        <v>0</v>
      </c>
      <c r="G105" s="623"/>
    </row>
    <row r="106" spans="2:7" hidden="1" x14ac:dyDescent="0.2">
      <c r="B106" s="811">
        <v>32010305</v>
      </c>
      <c r="C106" s="378" t="s">
        <v>1502</v>
      </c>
      <c r="D106" s="752" t="s">
        <v>1649</v>
      </c>
      <c r="E106" s="622"/>
      <c r="F106" s="623">
        <v>0</v>
      </c>
      <c r="G106" s="623"/>
    </row>
    <row r="107" spans="2:7" ht="15.75" hidden="1" thickBot="1" x14ac:dyDescent="0.3">
      <c r="B107" s="815"/>
      <c r="C107" s="385" t="s">
        <v>1503</v>
      </c>
      <c r="D107" s="753">
        <v>0</v>
      </c>
      <c r="E107" s="630">
        <v>0</v>
      </c>
      <c r="F107" s="631">
        <v>0</v>
      </c>
      <c r="G107" s="631"/>
    </row>
    <row r="108" spans="2:7" ht="15" x14ac:dyDescent="0.25">
      <c r="B108" s="818">
        <v>32010400</v>
      </c>
      <c r="C108" s="374" t="s">
        <v>116</v>
      </c>
      <c r="D108" s="754"/>
      <c r="E108" s="618"/>
      <c r="F108" s="619"/>
      <c r="G108" s="619"/>
    </row>
    <row r="109" spans="2:7" hidden="1" x14ac:dyDescent="0.2">
      <c r="B109" s="811">
        <v>32010401</v>
      </c>
      <c r="C109" s="378" t="s">
        <v>1504</v>
      </c>
      <c r="D109" s="752" t="s">
        <v>1650</v>
      </c>
      <c r="E109" s="622"/>
      <c r="F109" s="623">
        <v>0</v>
      </c>
      <c r="G109" s="623"/>
    </row>
    <row r="110" spans="2:7" hidden="1" x14ac:dyDescent="0.2">
      <c r="B110" s="811">
        <v>32010402</v>
      </c>
      <c r="C110" s="378" t="s">
        <v>1505</v>
      </c>
      <c r="D110" s="752" t="s">
        <v>1651</v>
      </c>
      <c r="E110" s="622"/>
      <c r="F110" s="623">
        <v>0</v>
      </c>
      <c r="G110" s="623"/>
    </row>
    <row r="111" spans="2:7" hidden="1" x14ac:dyDescent="0.2">
      <c r="B111" s="811">
        <v>32010403</v>
      </c>
      <c r="C111" s="378" t="s">
        <v>1506</v>
      </c>
      <c r="D111" s="752" t="s">
        <v>1652</v>
      </c>
      <c r="E111" s="622"/>
      <c r="F111" s="623">
        <v>0</v>
      </c>
      <c r="G111" s="623"/>
    </row>
    <row r="112" spans="2:7" hidden="1" x14ac:dyDescent="0.2">
      <c r="B112" s="811">
        <v>32010404</v>
      </c>
      <c r="C112" s="378" t="s">
        <v>1507</v>
      </c>
      <c r="D112" s="752" t="s">
        <v>1653</v>
      </c>
      <c r="E112" s="622"/>
      <c r="F112" s="623">
        <v>0</v>
      </c>
      <c r="G112" s="623"/>
    </row>
    <row r="113" spans="2:7" ht="15" thickBot="1" x14ac:dyDescent="0.25">
      <c r="B113" s="811">
        <v>32010405</v>
      </c>
      <c r="C113" s="378" t="s">
        <v>1508</v>
      </c>
      <c r="D113" s="752" t="s">
        <v>1654</v>
      </c>
      <c r="E113" s="622">
        <v>2500000</v>
      </c>
      <c r="F113" s="623">
        <v>19900000</v>
      </c>
      <c r="G113" s="623"/>
    </row>
    <row r="114" spans="2:7" ht="15" hidden="1" thickBot="1" x14ac:dyDescent="0.25">
      <c r="B114" s="811">
        <v>32010406</v>
      </c>
      <c r="C114" s="378" t="s">
        <v>1509</v>
      </c>
      <c r="D114" s="752" t="s">
        <v>1655</v>
      </c>
      <c r="E114" s="622"/>
      <c r="F114" s="623">
        <v>0</v>
      </c>
      <c r="G114" s="623"/>
    </row>
    <row r="115" spans="2:7" ht="15" hidden="1" thickBot="1" x14ac:dyDescent="0.25">
      <c r="B115" s="811">
        <v>32010407</v>
      </c>
      <c r="C115" s="378" t="s">
        <v>1510</v>
      </c>
      <c r="D115" s="752" t="s">
        <v>1656</v>
      </c>
      <c r="E115" s="622"/>
      <c r="F115" s="623">
        <v>0</v>
      </c>
      <c r="G115" s="623"/>
    </row>
    <row r="116" spans="2:7" ht="15" hidden="1" thickBot="1" x14ac:dyDescent="0.25">
      <c r="B116" s="811">
        <v>32010408</v>
      </c>
      <c r="C116" s="378" t="s">
        <v>1511</v>
      </c>
      <c r="D116" s="752" t="s">
        <v>1657</v>
      </c>
      <c r="E116" s="622"/>
      <c r="F116" s="623">
        <v>0</v>
      </c>
      <c r="G116" s="623"/>
    </row>
    <row r="117" spans="2:7" ht="15.75" thickBot="1" x14ac:dyDescent="0.3">
      <c r="B117" s="815"/>
      <c r="C117" s="385" t="s">
        <v>1512</v>
      </c>
      <c r="D117" s="753">
        <v>0</v>
      </c>
      <c r="E117" s="630">
        <v>2500000</v>
      </c>
      <c r="F117" s="631">
        <v>19900000</v>
      </c>
      <c r="G117" s="631"/>
    </row>
    <row r="118" spans="2:7" ht="15" hidden="1" x14ac:dyDescent="0.25">
      <c r="B118" s="818">
        <v>32010500</v>
      </c>
      <c r="C118" s="374" t="s">
        <v>118</v>
      </c>
      <c r="D118" s="754"/>
      <c r="E118" s="618"/>
      <c r="F118" s="619"/>
      <c r="G118" s="619"/>
    </row>
    <row r="119" spans="2:7" hidden="1" x14ac:dyDescent="0.2">
      <c r="B119" s="811">
        <v>32010501</v>
      </c>
      <c r="C119" s="378" t="s">
        <v>1513</v>
      </c>
      <c r="D119" s="752" t="s">
        <v>1658</v>
      </c>
      <c r="E119" s="622"/>
      <c r="F119" s="623">
        <v>0</v>
      </c>
      <c r="G119" s="623"/>
    </row>
    <row r="120" spans="2:7" hidden="1" x14ac:dyDescent="0.2">
      <c r="B120" s="811">
        <v>32010502</v>
      </c>
      <c r="C120" s="378" t="s">
        <v>1514</v>
      </c>
      <c r="D120" s="752" t="s">
        <v>1659</v>
      </c>
      <c r="E120" s="622"/>
      <c r="F120" s="623">
        <v>0</v>
      </c>
      <c r="G120" s="623"/>
    </row>
    <row r="121" spans="2:7" hidden="1" x14ac:dyDescent="0.2">
      <c r="B121" s="811">
        <v>32010503</v>
      </c>
      <c r="C121" s="378" t="s">
        <v>1515</v>
      </c>
      <c r="D121" s="752" t="s">
        <v>1660</v>
      </c>
      <c r="E121" s="622"/>
      <c r="F121" s="623">
        <v>0</v>
      </c>
      <c r="G121" s="623"/>
    </row>
    <row r="122" spans="2:7" hidden="1" x14ac:dyDescent="0.2">
      <c r="B122" s="811">
        <v>32010504</v>
      </c>
      <c r="C122" s="378" t="s">
        <v>1516</v>
      </c>
      <c r="D122" s="752" t="s">
        <v>1661</v>
      </c>
      <c r="E122" s="622"/>
      <c r="F122" s="623">
        <v>0</v>
      </c>
      <c r="G122" s="623"/>
    </row>
    <row r="123" spans="2:7" hidden="1" x14ac:dyDescent="0.2">
      <c r="B123" s="811">
        <v>32010505</v>
      </c>
      <c r="C123" s="378" t="s">
        <v>1517</v>
      </c>
      <c r="D123" s="752" t="s">
        <v>1662</v>
      </c>
      <c r="E123" s="622"/>
      <c r="F123" s="623">
        <v>0</v>
      </c>
      <c r="G123" s="623"/>
    </row>
    <row r="124" spans="2:7" hidden="1" x14ac:dyDescent="0.2">
      <c r="B124" s="811">
        <v>32010506</v>
      </c>
      <c r="C124" s="378" t="s">
        <v>1518</v>
      </c>
      <c r="D124" s="752" t="s">
        <v>1663</v>
      </c>
      <c r="E124" s="622"/>
      <c r="F124" s="623">
        <v>0</v>
      </c>
      <c r="G124" s="623"/>
    </row>
    <row r="125" spans="2:7" hidden="1" x14ac:dyDescent="0.2">
      <c r="B125" s="811">
        <v>32010507</v>
      </c>
      <c r="C125" s="378" t="s">
        <v>1519</v>
      </c>
      <c r="D125" s="752" t="s">
        <v>1664</v>
      </c>
      <c r="E125" s="622"/>
      <c r="F125" s="623">
        <v>0</v>
      </c>
      <c r="G125" s="623"/>
    </row>
    <row r="126" spans="2:7" hidden="1" x14ac:dyDescent="0.2">
      <c r="B126" s="811">
        <v>32010508</v>
      </c>
      <c r="C126" s="378" t="s">
        <v>1520</v>
      </c>
      <c r="D126" s="752" t="s">
        <v>1665</v>
      </c>
      <c r="E126" s="622"/>
      <c r="F126" s="623">
        <v>0</v>
      </c>
      <c r="G126" s="623"/>
    </row>
    <row r="127" spans="2:7" hidden="1" x14ac:dyDescent="0.2">
      <c r="B127" s="811">
        <v>32010509</v>
      </c>
      <c r="C127" s="378" t="s">
        <v>1521</v>
      </c>
      <c r="D127" s="752" t="s">
        <v>1666</v>
      </c>
      <c r="E127" s="622"/>
      <c r="F127" s="623">
        <v>0</v>
      </c>
      <c r="G127" s="623"/>
    </row>
    <row r="128" spans="2:7" ht="15.75" hidden="1" thickBot="1" x14ac:dyDescent="0.3">
      <c r="B128" s="815"/>
      <c r="C128" s="385" t="s">
        <v>1522</v>
      </c>
      <c r="D128" s="753">
        <v>0</v>
      </c>
      <c r="E128" s="630">
        <v>0</v>
      </c>
      <c r="F128" s="631">
        <v>0</v>
      </c>
      <c r="G128" s="631"/>
    </row>
    <row r="129" spans="2:7" ht="15" hidden="1" x14ac:dyDescent="0.25">
      <c r="B129" s="818">
        <v>32010600</v>
      </c>
      <c r="C129" s="374" t="s">
        <v>120</v>
      </c>
      <c r="D129" s="754"/>
      <c r="E129" s="618"/>
      <c r="F129" s="619"/>
      <c r="G129" s="619"/>
    </row>
    <row r="130" spans="2:7" hidden="1" x14ac:dyDescent="0.2">
      <c r="B130" s="811">
        <v>32010601</v>
      </c>
      <c r="C130" s="378" t="s">
        <v>1523</v>
      </c>
      <c r="D130" s="752" t="s">
        <v>1667</v>
      </c>
      <c r="E130" s="622"/>
      <c r="F130" s="623">
        <v>0</v>
      </c>
      <c r="G130" s="623"/>
    </row>
    <row r="131" spans="2:7" hidden="1" x14ac:dyDescent="0.2">
      <c r="B131" s="811">
        <v>32010602</v>
      </c>
      <c r="C131" s="378" t="s">
        <v>1524</v>
      </c>
      <c r="D131" s="752" t="s">
        <v>1668</v>
      </c>
      <c r="E131" s="622"/>
      <c r="F131" s="623">
        <v>0</v>
      </c>
      <c r="G131" s="623"/>
    </row>
    <row r="132" spans="2:7" hidden="1" x14ac:dyDescent="0.2">
      <c r="B132" s="811">
        <v>32010603</v>
      </c>
      <c r="C132" s="378" t="s">
        <v>1525</v>
      </c>
      <c r="D132" s="752" t="s">
        <v>1669</v>
      </c>
      <c r="E132" s="622"/>
      <c r="F132" s="623">
        <v>0</v>
      </c>
      <c r="G132" s="623"/>
    </row>
    <row r="133" spans="2:7" hidden="1" x14ac:dyDescent="0.2">
      <c r="B133" s="811">
        <v>32010604</v>
      </c>
      <c r="C133" s="378" t="s">
        <v>1526</v>
      </c>
      <c r="D133" s="752" t="s">
        <v>1670</v>
      </c>
      <c r="E133" s="622"/>
      <c r="F133" s="623">
        <v>0</v>
      </c>
      <c r="G133" s="623"/>
    </row>
    <row r="134" spans="2:7" hidden="1" x14ac:dyDescent="0.2">
      <c r="B134" s="811">
        <v>32010605</v>
      </c>
      <c r="C134" s="378" t="s">
        <v>1527</v>
      </c>
      <c r="D134" s="752" t="s">
        <v>1671</v>
      </c>
      <c r="E134" s="622"/>
      <c r="F134" s="623">
        <v>0</v>
      </c>
      <c r="G134" s="623"/>
    </row>
    <row r="135" spans="2:7" hidden="1" x14ac:dyDescent="0.2">
      <c r="B135" s="811">
        <v>32010606</v>
      </c>
      <c r="C135" s="378" t="s">
        <v>1528</v>
      </c>
      <c r="D135" s="752" t="s">
        <v>1672</v>
      </c>
      <c r="E135" s="622"/>
      <c r="F135" s="623">
        <v>0</v>
      </c>
      <c r="G135" s="623"/>
    </row>
    <row r="136" spans="2:7" hidden="1" x14ac:dyDescent="0.2">
      <c r="B136" s="811">
        <v>32010607</v>
      </c>
      <c r="C136" s="378" t="s">
        <v>1529</v>
      </c>
      <c r="D136" s="752" t="s">
        <v>1673</v>
      </c>
      <c r="E136" s="622"/>
      <c r="F136" s="623">
        <v>0</v>
      </c>
      <c r="G136" s="623"/>
    </row>
    <row r="137" spans="2:7" hidden="1" x14ac:dyDescent="0.2">
      <c r="B137" s="811">
        <v>32010608</v>
      </c>
      <c r="C137" s="378" t="s">
        <v>1530</v>
      </c>
      <c r="D137" s="752" t="s">
        <v>1674</v>
      </c>
      <c r="E137" s="622"/>
      <c r="F137" s="623">
        <v>0</v>
      </c>
      <c r="G137" s="623"/>
    </row>
    <row r="138" spans="2:7" hidden="1" x14ac:dyDescent="0.2">
      <c r="B138" s="811">
        <v>32010609</v>
      </c>
      <c r="C138" s="378" t="s">
        <v>1531</v>
      </c>
      <c r="D138" s="752" t="s">
        <v>1675</v>
      </c>
      <c r="E138" s="622"/>
      <c r="F138" s="623">
        <v>0</v>
      </c>
      <c r="G138" s="623"/>
    </row>
    <row r="139" spans="2:7" hidden="1" x14ac:dyDescent="0.2">
      <c r="B139" s="811">
        <v>32010610</v>
      </c>
      <c r="C139" s="378" t="s">
        <v>1532</v>
      </c>
      <c r="D139" s="752" t="s">
        <v>1676</v>
      </c>
      <c r="E139" s="622"/>
      <c r="F139" s="623">
        <v>0</v>
      </c>
      <c r="G139" s="623"/>
    </row>
    <row r="140" spans="2:7" ht="15.75" hidden="1" thickBot="1" x14ac:dyDescent="0.3">
      <c r="B140" s="815"/>
      <c r="C140" s="385" t="s">
        <v>1533</v>
      </c>
      <c r="D140" s="753">
        <v>0</v>
      </c>
      <c r="E140" s="630">
        <v>0</v>
      </c>
      <c r="F140" s="631">
        <f>SUM(F130:F139)</f>
        <v>0</v>
      </c>
      <c r="G140" s="631"/>
    </row>
    <row r="141" spans="2:7" ht="15" hidden="1" x14ac:dyDescent="0.25">
      <c r="B141" s="818">
        <v>32010700</v>
      </c>
      <c r="C141" s="374" t="s">
        <v>122</v>
      </c>
      <c r="D141" s="754"/>
      <c r="E141" s="618"/>
      <c r="F141" s="619"/>
      <c r="G141" s="619"/>
    </row>
    <row r="142" spans="2:7" hidden="1" x14ac:dyDescent="0.2">
      <c r="B142" s="811">
        <v>32010701</v>
      </c>
      <c r="C142" s="378" t="s">
        <v>1534</v>
      </c>
      <c r="D142" s="752" t="s">
        <v>1677</v>
      </c>
      <c r="E142" s="622"/>
      <c r="F142" s="623">
        <v>0</v>
      </c>
      <c r="G142" s="623"/>
    </row>
    <row r="143" spans="2:7" ht="15.75" hidden="1" thickBot="1" x14ac:dyDescent="0.3">
      <c r="B143" s="815"/>
      <c r="C143" s="385" t="s">
        <v>1535</v>
      </c>
      <c r="D143" s="753">
        <v>0</v>
      </c>
      <c r="E143" s="630">
        <v>0</v>
      </c>
      <c r="F143" s="631">
        <f>SUM(F142)</f>
        <v>0</v>
      </c>
      <c r="G143" s="631"/>
    </row>
    <row r="144" spans="2:7" ht="15" hidden="1" x14ac:dyDescent="0.25">
      <c r="B144" s="818">
        <v>32010800</v>
      </c>
      <c r="C144" s="374" t="s">
        <v>124</v>
      </c>
      <c r="D144" s="754"/>
      <c r="E144" s="618"/>
      <c r="F144" s="619"/>
      <c r="G144" s="619"/>
    </row>
    <row r="145" spans="2:7" hidden="1" x14ac:dyDescent="0.2">
      <c r="B145" s="811">
        <v>32010801</v>
      </c>
      <c r="C145" s="378" t="s">
        <v>1536</v>
      </c>
      <c r="D145" s="752" t="s">
        <v>1678</v>
      </c>
      <c r="E145" s="622"/>
      <c r="F145" s="623">
        <v>0</v>
      </c>
      <c r="G145" s="623"/>
    </row>
    <row r="146" spans="2:7" ht="15.75" hidden="1" thickBot="1" x14ac:dyDescent="0.3">
      <c r="B146" s="815"/>
      <c r="C146" s="385" t="s">
        <v>1537</v>
      </c>
      <c r="D146" s="753">
        <v>0</v>
      </c>
      <c r="E146" s="630">
        <v>0</v>
      </c>
      <c r="F146" s="631">
        <f>SUM(F145)</f>
        <v>0</v>
      </c>
      <c r="G146" s="631"/>
    </row>
    <row r="147" spans="2:7" ht="15" x14ac:dyDescent="0.25">
      <c r="B147" s="818">
        <v>32010900</v>
      </c>
      <c r="C147" s="374" t="s">
        <v>126</v>
      </c>
      <c r="D147" s="754"/>
      <c r="E147" s="618"/>
      <c r="F147" s="619"/>
      <c r="G147" s="619"/>
    </row>
    <row r="148" spans="2:7" hidden="1" x14ac:dyDescent="0.2">
      <c r="B148" s="811">
        <v>32010901</v>
      </c>
      <c r="C148" s="378" t="s">
        <v>1538</v>
      </c>
      <c r="D148" s="752" t="s">
        <v>1679</v>
      </c>
      <c r="E148" s="622"/>
      <c r="F148" s="623">
        <v>0</v>
      </c>
      <c r="G148" s="623"/>
    </row>
    <row r="149" spans="2:7" hidden="1" x14ac:dyDescent="0.2">
      <c r="B149" s="811">
        <v>32010902</v>
      </c>
      <c r="C149" s="378" t="s">
        <v>1539</v>
      </c>
      <c r="D149" s="752" t="s">
        <v>1680</v>
      </c>
      <c r="E149" s="622"/>
      <c r="F149" s="623">
        <v>0</v>
      </c>
      <c r="G149" s="623"/>
    </row>
    <row r="150" spans="2:7" hidden="1" x14ac:dyDescent="0.2">
      <c r="B150" s="811">
        <v>32010903</v>
      </c>
      <c r="C150" s="378" t="s">
        <v>1540</v>
      </c>
      <c r="D150" s="752" t="s">
        <v>1681</v>
      </c>
      <c r="E150" s="622"/>
      <c r="F150" s="623">
        <v>0</v>
      </c>
      <c r="G150" s="623"/>
    </row>
    <row r="151" spans="2:7" ht="15" thickBot="1" x14ac:dyDescent="0.25">
      <c r="B151" s="811">
        <v>32010904</v>
      </c>
      <c r="C151" s="378" t="s">
        <v>1541</v>
      </c>
      <c r="D151" s="752" t="s">
        <v>1682</v>
      </c>
      <c r="E151" s="622">
        <v>0</v>
      </c>
      <c r="F151" s="623">
        <v>7625000</v>
      </c>
      <c r="G151" s="623"/>
    </row>
    <row r="152" spans="2:7" ht="15.75" thickBot="1" x14ac:dyDescent="0.3">
      <c r="B152" s="815"/>
      <c r="C152" s="385" t="s">
        <v>1542</v>
      </c>
      <c r="D152" s="753">
        <v>0</v>
      </c>
      <c r="E152" s="630">
        <v>0</v>
      </c>
      <c r="F152" s="631">
        <f>SUM(F148:F151)</f>
        <v>7625000</v>
      </c>
      <c r="G152" s="631">
        <f>SUM(G148:G151)</f>
        <v>0</v>
      </c>
    </row>
    <row r="153" spans="2:7" ht="15" hidden="1" x14ac:dyDescent="0.25">
      <c r="B153" s="818">
        <v>32011000</v>
      </c>
      <c r="C153" s="374" t="s">
        <v>128</v>
      </c>
      <c r="D153" s="754"/>
      <c r="E153" s="618"/>
      <c r="F153" s="619"/>
      <c r="G153" s="619"/>
    </row>
    <row r="154" spans="2:7" hidden="1" x14ac:dyDescent="0.2">
      <c r="B154" s="811">
        <v>32011001</v>
      </c>
      <c r="C154" s="378" t="s">
        <v>128</v>
      </c>
      <c r="D154" s="752" t="s">
        <v>1683</v>
      </c>
      <c r="E154" s="622"/>
      <c r="F154" s="623">
        <v>0</v>
      </c>
      <c r="G154" s="623"/>
    </row>
    <row r="155" spans="2:7" ht="15.75" hidden="1" thickBot="1" x14ac:dyDescent="0.3">
      <c r="B155" s="815"/>
      <c r="C155" s="385" t="s">
        <v>1543</v>
      </c>
      <c r="D155" s="753">
        <v>0</v>
      </c>
      <c r="E155" s="630">
        <v>0</v>
      </c>
      <c r="F155" s="631">
        <f>SUM(F154)</f>
        <v>0</v>
      </c>
      <c r="G155" s="631"/>
    </row>
    <row r="156" spans="2:7" ht="15" hidden="1" x14ac:dyDescent="0.25">
      <c r="B156" s="818">
        <v>32020100</v>
      </c>
      <c r="C156" s="374" t="s">
        <v>130</v>
      </c>
      <c r="D156" s="754"/>
      <c r="E156" s="618"/>
      <c r="F156" s="619"/>
      <c r="G156" s="619"/>
    </row>
    <row r="157" spans="2:7" hidden="1" x14ac:dyDescent="0.2">
      <c r="B157" s="811">
        <v>32020101</v>
      </c>
      <c r="C157" s="378" t="s">
        <v>1544</v>
      </c>
      <c r="D157" s="752" t="s">
        <v>1684</v>
      </c>
      <c r="E157" s="622"/>
      <c r="F157" s="623">
        <v>0</v>
      </c>
      <c r="G157" s="623"/>
    </row>
    <row r="158" spans="2:7" hidden="1" x14ac:dyDescent="0.2">
      <c r="B158" s="811">
        <v>32020102</v>
      </c>
      <c r="C158" s="378" t="s">
        <v>1545</v>
      </c>
      <c r="D158" s="752" t="s">
        <v>1685</v>
      </c>
      <c r="E158" s="622"/>
      <c r="F158" s="623">
        <v>0</v>
      </c>
      <c r="G158" s="623"/>
    </row>
    <row r="159" spans="2:7" hidden="1" x14ac:dyDescent="0.2">
      <c r="B159" s="811">
        <v>32020103</v>
      </c>
      <c r="C159" s="378" t="s">
        <v>1479</v>
      </c>
      <c r="D159" s="752" t="s">
        <v>1686</v>
      </c>
      <c r="E159" s="622"/>
      <c r="F159" s="623">
        <v>0</v>
      </c>
      <c r="G159" s="623"/>
    </row>
    <row r="160" spans="2:7" hidden="1" x14ac:dyDescent="0.2">
      <c r="B160" s="811">
        <v>32020104</v>
      </c>
      <c r="C160" s="378" t="s">
        <v>1480</v>
      </c>
      <c r="D160" s="752" t="s">
        <v>1687</v>
      </c>
      <c r="E160" s="622"/>
      <c r="F160" s="623">
        <v>0</v>
      </c>
      <c r="G160" s="623"/>
    </row>
    <row r="161" spans="2:7" ht="15.75" hidden="1" thickBot="1" x14ac:dyDescent="0.3">
      <c r="B161" s="815"/>
      <c r="C161" s="385" t="s">
        <v>1546</v>
      </c>
      <c r="D161" s="753">
        <v>0</v>
      </c>
      <c r="E161" s="630">
        <v>0</v>
      </c>
      <c r="F161" s="631">
        <f>SUM(F157:F160)</f>
        <v>0</v>
      </c>
      <c r="G161" s="631"/>
    </row>
    <row r="162" spans="2:7" ht="15" x14ac:dyDescent="0.25">
      <c r="B162" s="818">
        <v>32030100</v>
      </c>
      <c r="C162" s="374" t="s">
        <v>132</v>
      </c>
      <c r="D162" s="754"/>
      <c r="E162" s="618"/>
      <c r="F162" s="619"/>
      <c r="G162" s="619"/>
    </row>
    <row r="163" spans="2:7" x14ac:dyDescent="0.2">
      <c r="B163" s="811">
        <v>32030101</v>
      </c>
      <c r="C163" s="378" t="s">
        <v>1547</v>
      </c>
      <c r="D163" s="752" t="s">
        <v>1688</v>
      </c>
      <c r="E163" s="622"/>
      <c r="F163" s="623">
        <v>16303610</v>
      </c>
      <c r="G163" s="623"/>
    </row>
    <row r="164" spans="2:7" x14ac:dyDescent="0.2">
      <c r="B164" s="811">
        <v>32030102</v>
      </c>
      <c r="C164" s="378" t="s">
        <v>1548</v>
      </c>
      <c r="D164" s="752" t="s">
        <v>1689</v>
      </c>
      <c r="E164" s="622">
        <v>1500000</v>
      </c>
      <c r="F164" s="623">
        <v>0</v>
      </c>
      <c r="G164" s="623"/>
    </row>
    <row r="165" spans="2:7" hidden="1" x14ac:dyDescent="0.2">
      <c r="B165" s="811">
        <v>32030103</v>
      </c>
      <c r="C165" s="378" t="s">
        <v>1549</v>
      </c>
      <c r="D165" s="752" t="s">
        <v>1690</v>
      </c>
      <c r="E165" s="622"/>
      <c r="F165" s="623">
        <v>0</v>
      </c>
      <c r="G165" s="623"/>
    </row>
    <row r="166" spans="2:7" hidden="1" x14ac:dyDescent="0.2">
      <c r="B166" s="811">
        <v>32030104</v>
      </c>
      <c r="C166" s="378" t="s">
        <v>1550</v>
      </c>
      <c r="D166" s="752" t="s">
        <v>1691</v>
      </c>
      <c r="E166" s="622"/>
      <c r="F166" s="623">
        <v>0</v>
      </c>
      <c r="G166" s="623"/>
    </row>
    <row r="167" spans="2:7" hidden="1" x14ac:dyDescent="0.2">
      <c r="B167" s="811">
        <v>32030105</v>
      </c>
      <c r="C167" s="378" t="s">
        <v>1551</v>
      </c>
      <c r="D167" s="752" t="s">
        <v>1692</v>
      </c>
      <c r="E167" s="622"/>
      <c r="F167" s="623">
        <v>0</v>
      </c>
      <c r="G167" s="623"/>
    </row>
    <row r="168" spans="2:7" ht="15" thickBot="1" x14ac:dyDescent="0.25">
      <c r="B168" s="811">
        <v>32030109</v>
      </c>
      <c r="C168" s="378" t="s">
        <v>1552</v>
      </c>
      <c r="D168" s="752" t="s">
        <v>1693</v>
      </c>
      <c r="E168" s="622"/>
      <c r="F168" s="623">
        <v>5062500</v>
      </c>
      <c r="G168" s="623"/>
    </row>
    <row r="169" spans="2:7" ht="15" hidden="1" thickBot="1" x14ac:dyDescent="0.25">
      <c r="B169" s="813">
        <v>32030110</v>
      </c>
      <c r="C169" s="383" t="s">
        <v>1553</v>
      </c>
      <c r="D169" s="752" t="s">
        <v>1694</v>
      </c>
      <c r="E169" s="622"/>
      <c r="F169" s="623">
        <v>0</v>
      </c>
      <c r="G169" s="623"/>
    </row>
    <row r="170" spans="2:7" ht="15.75" thickBot="1" x14ac:dyDescent="0.3">
      <c r="B170" s="815"/>
      <c r="C170" s="385" t="s">
        <v>1554</v>
      </c>
      <c r="D170" s="753"/>
      <c r="E170" s="630">
        <v>1500000</v>
      </c>
      <c r="F170" s="631">
        <f>SUM(F163:F169)</f>
        <v>21366110</v>
      </c>
      <c r="G170" s="631">
        <f>SUM(G163:G169)</f>
        <v>0</v>
      </c>
    </row>
    <row r="171" spans="2:7" ht="19.5" thickBot="1" x14ac:dyDescent="0.35">
      <c r="B171" s="398"/>
      <c r="C171" s="399" t="s">
        <v>1415</v>
      </c>
      <c r="D171" s="399"/>
      <c r="E171" s="572">
        <f t="shared" ref="E171:G171" si="0">E170+E161+E155+E152+E146+E143+E140+E128+E117+E107+E100+E83+E77+E72+E66+E62+E53+E50+E47+E44</f>
        <v>30000000</v>
      </c>
      <c r="F171" s="572">
        <f t="shared" si="0"/>
        <v>84363380</v>
      </c>
      <c r="G171" s="572">
        <f t="shared" si="0"/>
        <v>0</v>
      </c>
    </row>
  </sheetData>
  <mergeCells count="5">
    <mergeCell ref="B1:F1"/>
    <mergeCell ref="B2:F2"/>
    <mergeCell ref="B4:F4"/>
    <mergeCell ref="B5:B6"/>
    <mergeCell ref="C5:C6"/>
  </mergeCells>
  <pageMargins left="0.98" right="0.3" top="0.37" bottom="0.36" header="0.17" footer="0.17"/>
  <pageSetup paperSize="9" scale="75" fitToWidth="0" fitToHeight="0" orientation="portrait" r:id="rId1"/>
  <headerFooter>
    <oddFooter>&amp;C&amp;"Rockwell,Bold"&amp;14&amp;P</oddFooter>
  </headerFooter>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pageSetUpPr fitToPage="1"/>
  </sheetPr>
  <dimension ref="B1:G171"/>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ColWidth="9.140625"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1005</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25">
      <c r="B6" s="992"/>
      <c r="C6" s="992"/>
      <c r="D6" s="427"/>
      <c r="E6" s="366" t="s">
        <v>5</v>
      </c>
      <c r="F6" s="367" t="s">
        <v>5</v>
      </c>
      <c r="G6" s="613" t="s">
        <v>5</v>
      </c>
    </row>
    <row r="7" spans="2:7" ht="18.75" x14ac:dyDescent="0.3">
      <c r="B7" s="717">
        <v>30000000</v>
      </c>
      <c r="C7" s="718" t="s">
        <v>1414</v>
      </c>
      <c r="D7" s="735"/>
      <c r="E7" s="736"/>
      <c r="F7" s="737"/>
      <c r="G7" s="737"/>
    </row>
    <row r="8" spans="2:7" ht="15" x14ac:dyDescent="0.25">
      <c r="B8" s="809">
        <v>31050100</v>
      </c>
      <c r="C8" s="369" t="s">
        <v>93</v>
      </c>
      <c r="D8" s="738"/>
      <c r="E8" s="562"/>
      <c r="F8" s="563"/>
      <c r="G8" s="563"/>
    </row>
    <row r="9" spans="2:7" x14ac:dyDescent="0.2">
      <c r="B9" s="811">
        <v>31050101</v>
      </c>
      <c r="C9" s="378" t="s">
        <v>1416</v>
      </c>
      <c r="D9" s="740" t="str">
        <f t="shared" ref="D9:D43" si="0">B9&amp;" - "&amp;C9</f>
        <v>31050101 - ENGINEERING STORES</v>
      </c>
      <c r="E9" s="551"/>
      <c r="F9" s="552">
        <v>0</v>
      </c>
      <c r="G9" s="552"/>
    </row>
    <row r="10" spans="2:7" ht="15" thickBot="1" x14ac:dyDescent="0.25">
      <c r="B10" s="811">
        <v>31050102</v>
      </c>
      <c r="C10" s="378" t="s">
        <v>1417</v>
      </c>
      <c r="D10" s="740" t="str">
        <f t="shared" si="0"/>
        <v>31050102 - MEDICAL STORES</v>
      </c>
      <c r="E10" s="551">
        <v>244716540</v>
      </c>
      <c r="F10" s="552">
        <v>832951700</v>
      </c>
      <c r="G10" s="552"/>
    </row>
    <row r="11" spans="2:7" ht="20.100000000000001" hidden="1" customHeight="1" x14ac:dyDescent="0.2">
      <c r="B11" s="811">
        <v>31050103</v>
      </c>
      <c r="C11" s="378" t="s">
        <v>1418</v>
      </c>
      <c r="D11" s="740" t="str">
        <f t="shared" si="0"/>
        <v>31050103 - INDUSTRIAL &amp; CHEMICAL STORES</v>
      </c>
      <c r="E11" s="551"/>
      <c r="F11" s="552">
        <v>0</v>
      </c>
      <c r="G11" s="552"/>
    </row>
    <row r="12" spans="2:7" ht="20.100000000000001" hidden="1" customHeight="1" x14ac:dyDescent="0.2">
      <c r="B12" s="811">
        <v>31050104</v>
      </c>
      <c r="C12" s="378" t="s">
        <v>1419</v>
      </c>
      <c r="D12" s="740" t="str">
        <f t="shared" si="0"/>
        <v>31050104 - AMORY STORES (AMMUNITION, E.T.C.)</v>
      </c>
      <c r="E12" s="551"/>
      <c r="F12" s="552">
        <v>0</v>
      </c>
      <c r="G12" s="552"/>
    </row>
    <row r="13" spans="2:7" ht="20.100000000000001" hidden="1" customHeight="1" thickBot="1" x14ac:dyDescent="0.25">
      <c r="B13" s="811">
        <v>31050105</v>
      </c>
      <c r="C13" s="378" t="s">
        <v>1420</v>
      </c>
      <c r="D13" s="740" t="str">
        <f t="shared" si="0"/>
        <v>31050105 - FUEL &amp; LUBRICANTS</v>
      </c>
      <c r="E13" s="551"/>
      <c r="F13" s="552">
        <v>0</v>
      </c>
      <c r="G13" s="552"/>
    </row>
    <row r="14" spans="2:7" ht="20.100000000000001" hidden="1" customHeight="1" thickBot="1" x14ac:dyDescent="0.25">
      <c r="B14" s="811">
        <v>31050106</v>
      </c>
      <c r="C14" s="378" t="s">
        <v>1421</v>
      </c>
      <c r="D14" s="740" t="str">
        <f t="shared" si="0"/>
        <v>31050106 - AGRICULTURAL INPUTS</v>
      </c>
      <c r="E14" s="551"/>
      <c r="F14" s="552">
        <v>0</v>
      </c>
      <c r="G14" s="552"/>
    </row>
    <row r="15" spans="2:7" ht="20.100000000000001" hidden="1" customHeight="1" x14ac:dyDescent="0.2">
      <c r="B15" s="811">
        <v>31050107</v>
      </c>
      <c r="C15" s="378" t="s">
        <v>1422</v>
      </c>
      <c r="D15" s="740" t="str">
        <f t="shared" si="0"/>
        <v>31050107 - FARM STOCK</v>
      </c>
      <c r="E15" s="551"/>
      <c r="F15" s="552">
        <v>0</v>
      </c>
      <c r="G15" s="552"/>
    </row>
    <row r="16" spans="2:7" ht="20.100000000000001" hidden="1" customHeight="1" x14ac:dyDescent="0.2">
      <c r="B16" s="811">
        <v>31050108</v>
      </c>
      <c r="C16" s="378" t="s">
        <v>1423</v>
      </c>
      <c r="D16" s="740" t="str">
        <f t="shared" si="0"/>
        <v>31050108 - SCHOLASTIC MATERIALS</v>
      </c>
      <c r="E16" s="551"/>
      <c r="F16" s="552">
        <v>0</v>
      </c>
      <c r="G16" s="552"/>
    </row>
    <row r="17" spans="2:7" ht="20.100000000000001" hidden="1" customHeight="1" x14ac:dyDescent="0.2">
      <c r="B17" s="811">
        <v>31050109</v>
      </c>
      <c r="C17" s="378" t="s">
        <v>1424</v>
      </c>
      <c r="D17" s="740" t="str">
        <f t="shared" si="0"/>
        <v>31050109 - STATIONERIES STORES</v>
      </c>
      <c r="E17" s="551"/>
      <c r="F17" s="552">
        <v>0</v>
      </c>
      <c r="G17" s="552"/>
    </row>
    <row r="18" spans="2:7" ht="20.100000000000001" hidden="1" customHeight="1" x14ac:dyDescent="0.2">
      <c r="B18" s="811">
        <v>31050110</v>
      </c>
      <c r="C18" s="378" t="s">
        <v>1425</v>
      </c>
      <c r="D18" s="740" t="str">
        <f t="shared" si="0"/>
        <v>31050110 - PRINTED MATERIALS</v>
      </c>
      <c r="E18" s="551"/>
      <c r="F18" s="552">
        <v>0</v>
      </c>
      <c r="G18" s="552"/>
    </row>
    <row r="19" spans="2:7" ht="20.100000000000001" hidden="1" customHeight="1" x14ac:dyDescent="0.2">
      <c r="B19" s="811">
        <v>31050111</v>
      </c>
      <c r="C19" s="378" t="s">
        <v>1426</v>
      </c>
      <c r="D19" s="740" t="str">
        <f t="shared" si="0"/>
        <v>31050111 - BUILDING MATERIALS</v>
      </c>
      <c r="E19" s="551"/>
      <c r="F19" s="552">
        <v>0</v>
      </c>
      <c r="G19" s="552"/>
    </row>
    <row r="20" spans="2:7" ht="20.100000000000001" hidden="1" customHeight="1" x14ac:dyDescent="0.2">
      <c r="B20" s="811">
        <v>31050112</v>
      </c>
      <c r="C20" s="378" t="s">
        <v>1427</v>
      </c>
      <c r="D20" s="740" t="str">
        <f t="shared" si="0"/>
        <v>31050112 - STRATEGIC STOCK PILES</v>
      </c>
      <c r="E20" s="551"/>
      <c r="F20" s="552">
        <v>0</v>
      </c>
      <c r="G20" s="552"/>
    </row>
    <row r="21" spans="2:7" ht="20.100000000000001" hidden="1" customHeight="1" x14ac:dyDescent="0.2">
      <c r="B21" s="811">
        <v>31050113</v>
      </c>
      <c r="C21" s="378" t="s">
        <v>1428</v>
      </c>
      <c r="D21" s="740" t="str">
        <f t="shared" si="0"/>
        <v>31050113 - UNISSUED CURRENCY</v>
      </c>
      <c r="E21" s="551"/>
      <c r="F21" s="552">
        <v>0</v>
      </c>
      <c r="G21" s="552"/>
    </row>
    <row r="22" spans="2:7" ht="20.100000000000001" hidden="1" customHeight="1" x14ac:dyDescent="0.2">
      <c r="B22" s="811">
        <v>31050114</v>
      </c>
      <c r="C22" s="378" t="s">
        <v>1429</v>
      </c>
      <c r="D22" s="740" t="str">
        <f t="shared" si="0"/>
        <v>31050114 - STAMPS</v>
      </c>
      <c r="E22" s="551"/>
      <c r="F22" s="552">
        <v>0</v>
      </c>
      <c r="G22" s="552"/>
    </row>
    <row r="23" spans="2:7" ht="20.100000000000001" hidden="1" customHeight="1" x14ac:dyDescent="0.2">
      <c r="B23" s="811">
        <v>31050115</v>
      </c>
      <c r="C23" s="378" t="s">
        <v>1430</v>
      </c>
      <c r="D23" s="740" t="str">
        <f t="shared" si="0"/>
        <v>31050115 - PROPERTY HELD FOR SALE</v>
      </c>
      <c r="E23" s="551"/>
      <c r="F23" s="552">
        <v>0</v>
      </c>
      <c r="G23" s="552"/>
    </row>
    <row r="24" spans="2:7" ht="20.100000000000001" hidden="1" customHeight="1" x14ac:dyDescent="0.2">
      <c r="B24" s="811">
        <v>31050116</v>
      </c>
      <c r="C24" s="378" t="s">
        <v>1431</v>
      </c>
      <c r="D24" s="740" t="str">
        <f t="shared" si="0"/>
        <v>31050116 - AIRCRAFT SPARE STORE</v>
      </c>
      <c r="E24" s="551"/>
      <c r="F24" s="552">
        <v>0</v>
      </c>
      <c r="G24" s="552"/>
    </row>
    <row r="25" spans="2:7" ht="20.100000000000001" hidden="1" customHeight="1" thickBot="1" x14ac:dyDescent="0.25">
      <c r="B25" s="811">
        <v>31050117</v>
      </c>
      <c r="C25" s="378" t="s">
        <v>1432</v>
      </c>
      <c r="D25" s="740" t="str">
        <f t="shared" si="0"/>
        <v>31050117 - COMPUTER/INFORMATION TECHNOLOGY STORE</v>
      </c>
      <c r="E25" s="551"/>
      <c r="F25" s="552">
        <v>0</v>
      </c>
      <c r="G25" s="552"/>
    </row>
    <row r="26" spans="2:7" ht="20.100000000000001" hidden="1" customHeight="1" thickBot="1" x14ac:dyDescent="0.25">
      <c r="B26" s="811">
        <v>31050118</v>
      </c>
      <c r="C26" s="378" t="s">
        <v>1433</v>
      </c>
      <c r="D26" s="740" t="str">
        <f t="shared" si="0"/>
        <v>31050118 - PROVISIONAL STORE</v>
      </c>
      <c r="E26" s="551"/>
      <c r="F26" s="552">
        <v>0</v>
      </c>
      <c r="G26" s="552"/>
    </row>
    <row r="27" spans="2:7" ht="20.100000000000001" hidden="1" customHeight="1" x14ac:dyDescent="0.2">
      <c r="B27" s="811">
        <v>31050119</v>
      </c>
      <c r="C27" s="378" t="s">
        <v>1434</v>
      </c>
      <c r="D27" s="740" t="str">
        <f t="shared" si="0"/>
        <v>31050119 - EQUIPMENT STORE</v>
      </c>
      <c r="E27" s="551"/>
      <c r="F27" s="552">
        <v>0</v>
      </c>
      <c r="G27" s="552"/>
    </row>
    <row r="28" spans="2:7" ht="20.100000000000001" hidden="1" customHeight="1" x14ac:dyDescent="0.2">
      <c r="B28" s="811">
        <v>31050120</v>
      </c>
      <c r="C28" s="378" t="s">
        <v>1435</v>
      </c>
      <c r="D28" s="740" t="str">
        <f t="shared" si="0"/>
        <v>31050120 - PROJECT STORE ( IPPIS, GIFMIS, IPSAS, E.T.C.)</v>
      </c>
      <c r="E28" s="551"/>
      <c r="F28" s="552">
        <v>0</v>
      </c>
      <c r="G28" s="552"/>
    </row>
    <row r="29" spans="2:7" ht="20.100000000000001" hidden="1" customHeight="1" x14ac:dyDescent="0.2">
      <c r="B29" s="811">
        <v>31050121</v>
      </c>
      <c r="C29" s="378" t="s">
        <v>1436</v>
      </c>
      <c r="D29" s="740" t="str">
        <f t="shared" si="0"/>
        <v>31050121 - ELECTRICAL/ELECTRONIC STORE</v>
      </c>
      <c r="E29" s="551"/>
      <c r="F29" s="552">
        <v>0</v>
      </c>
      <c r="G29" s="552"/>
    </row>
    <row r="30" spans="2:7" ht="20.100000000000001" hidden="1" customHeight="1" x14ac:dyDescent="0.2">
      <c r="B30" s="811">
        <v>31050122</v>
      </c>
      <c r="C30" s="378" t="s">
        <v>1437</v>
      </c>
      <c r="D30" s="740" t="str">
        <f t="shared" si="0"/>
        <v>31050122 - GRAINS STORE</v>
      </c>
      <c r="E30" s="551"/>
      <c r="F30" s="552">
        <v>0</v>
      </c>
      <c r="G30" s="552"/>
    </row>
    <row r="31" spans="2:7" ht="20.100000000000001" hidden="1" customHeight="1" x14ac:dyDescent="0.2">
      <c r="B31" s="811">
        <v>31050123</v>
      </c>
      <c r="C31" s="378" t="s">
        <v>1438</v>
      </c>
      <c r="D31" s="740" t="str">
        <f t="shared" si="0"/>
        <v>31050123 - PERISHABLE STORE</v>
      </c>
      <c r="E31" s="551"/>
      <c r="F31" s="552">
        <v>0</v>
      </c>
      <c r="G31" s="552"/>
    </row>
    <row r="32" spans="2:7" ht="20.100000000000001" hidden="1" customHeight="1" x14ac:dyDescent="0.2">
      <c r="B32" s="811">
        <v>31050124</v>
      </c>
      <c r="C32" s="378" t="s">
        <v>1439</v>
      </c>
      <c r="D32" s="740" t="str">
        <f t="shared" si="0"/>
        <v>31050124 - MOTOR SPARE STORE</v>
      </c>
      <c r="E32" s="551"/>
      <c r="F32" s="552">
        <v>0</v>
      </c>
      <c r="G32" s="552"/>
    </row>
    <row r="33" spans="2:7" ht="20.100000000000001" hidden="1" customHeight="1" x14ac:dyDescent="0.2">
      <c r="B33" s="811">
        <v>31050125</v>
      </c>
      <c r="C33" s="378" t="s">
        <v>1440</v>
      </c>
      <c r="D33" s="740" t="str">
        <f t="shared" si="0"/>
        <v>31050125 - RAIL SPARE STORE</v>
      </c>
      <c r="E33" s="551"/>
      <c r="F33" s="552">
        <v>0</v>
      </c>
      <c r="G33" s="552"/>
    </row>
    <row r="34" spans="2:7" ht="20.100000000000001" hidden="1" customHeight="1" x14ac:dyDescent="0.2">
      <c r="B34" s="811">
        <v>31050126</v>
      </c>
      <c r="C34" s="378" t="s">
        <v>1441</v>
      </c>
      <c r="D34" s="740" t="str">
        <f t="shared" si="0"/>
        <v>31050126 - SHIP SPARE STORE</v>
      </c>
      <c r="E34" s="551"/>
      <c r="F34" s="552">
        <v>0</v>
      </c>
      <c r="G34" s="552"/>
    </row>
    <row r="35" spans="2:7" ht="20.100000000000001" hidden="1" customHeight="1" x14ac:dyDescent="0.2">
      <c r="B35" s="811">
        <v>31050127</v>
      </c>
      <c r="C35" s="378" t="s">
        <v>1442</v>
      </c>
      <c r="D35" s="740" t="str">
        <f t="shared" si="0"/>
        <v>31050127 - FURNITURE STORE</v>
      </c>
      <c r="E35" s="551"/>
      <c r="F35" s="552">
        <v>0</v>
      </c>
      <c r="G35" s="552"/>
    </row>
    <row r="36" spans="2:7" ht="20.100000000000001" hidden="1" customHeight="1" x14ac:dyDescent="0.2">
      <c r="B36" s="811">
        <v>31050128</v>
      </c>
      <c r="C36" s="378" t="s">
        <v>1443</v>
      </c>
      <c r="D36" s="740" t="str">
        <f t="shared" si="0"/>
        <v>31050128 - PLANT/EQUIPMENT STORE</v>
      </c>
      <c r="E36" s="551"/>
      <c r="F36" s="552">
        <v>0</v>
      </c>
      <c r="G36" s="552"/>
    </row>
    <row r="37" spans="2:7" ht="20.100000000000001" hidden="1" customHeight="1" x14ac:dyDescent="0.2">
      <c r="B37" s="811">
        <v>31050129</v>
      </c>
      <c r="C37" s="378" t="s">
        <v>1444</v>
      </c>
      <c r="D37" s="740" t="str">
        <f t="shared" si="0"/>
        <v>31050129 - PLANT/EQUIPMENT SPARE STORE</v>
      </c>
      <c r="E37" s="551"/>
      <c r="F37" s="552">
        <v>0</v>
      </c>
      <c r="G37" s="552"/>
    </row>
    <row r="38" spans="2:7" ht="20.100000000000001" hidden="1" customHeight="1" x14ac:dyDescent="0.2">
      <c r="B38" s="811">
        <v>31050130</v>
      </c>
      <c r="C38" s="378" t="s">
        <v>1445</v>
      </c>
      <c r="D38" s="740" t="str">
        <f t="shared" si="0"/>
        <v>31050130 - ANIMAL FEED STORE</v>
      </c>
      <c r="E38" s="551"/>
      <c r="F38" s="552">
        <v>0</v>
      </c>
      <c r="G38" s="552"/>
    </row>
    <row r="39" spans="2:7" ht="20.100000000000001" hidden="1" customHeight="1" x14ac:dyDescent="0.2">
      <c r="B39" s="811">
        <v>31050131</v>
      </c>
      <c r="C39" s="378" t="s">
        <v>1446</v>
      </c>
      <c r="D39" s="740" t="str">
        <f t="shared" si="0"/>
        <v>31050131 - VETERINARY STORE</v>
      </c>
      <c r="E39" s="551"/>
      <c r="F39" s="552">
        <v>0</v>
      </c>
      <c r="G39" s="552"/>
    </row>
    <row r="40" spans="2:7" ht="20.100000000000001" hidden="1" customHeight="1" thickBot="1" x14ac:dyDescent="0.25">
      <c r="B40" s="811">
        <v>31050132</v>
      </c>
      <c r="C40" s="378" t="s">
        <v>1447</v>
      </c>
      <c r="D40" s="740" t="str">
        <f t="shared" si="0"/>
        <v>31050132 - CLASS WARE/APPARATOS STORE</v>
      </c>
      <c r="E40" s="551"/>
      <c r="F40" s="552">
        <v>0</v>
      </c>
      <c r="G40" s="552"/>
    </row>
    <row r="41" spans="2:7" ht="20.100000000000001" hidden="1" customHeight="1" thickBot="1" x14ac:dyDescent="0.25">
      <c r="B41" s="811">
        <v>31050133</v>
      </c>
      <c r="C41" s="378" t="s">
        <v>1448</v>
      </c>
      <c r="D41" s="740" t="str">
        <f t="shared" si="0"/>
        <v>31050133 - LABORATORY EQUIPMENT STORE</v>
      </c>
      <c r="E41" s="551"/>
      <c r="F41" s="552">
        <v>0</v>
      </c>
      <c r="G41" s="552"/>
    </row>
    <row r="42" spans="2:7" ht="20.100000000000001" hidden="1" customHeight="1" x14ac:dyDescent="0.2">
      <c r="B42" s="811">
        <v>31050134</v>
      </c>
      <c r="C42" s="378" t="s">
        <v>1449</v>
      </c>
      <c r="D42" s="740" t="str">
        <f t="shared" si="0"/>
        <v>31050134 - UNIFORM STORE</v>
      </c>
      <c r="E42" s="551"/>
      <c r="F42" s="552">
        <v>0</v>
      </c>
      <c r="G42" s="552"/>
    </row>
    <row r="43" spans="2:7" ht="20.100000000000001" hidden="1" customHeight="1" x14ac:dyDescent="0.2">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244716540</v>
      </c>
      <c r="F44" s="559">
        <f>SUM(F9:F43)</f>
        <v>832951700</v>
      </c>
      <c r="G44" s="559">
        <f>SUM(G9:G43)</f>
        <v>0</v>
      </c>
    </row>
    <row r="45" spans="2:7" ht="20.100000000000001" hidden="1" customHeight="1" x14ac:dyDescent="0.25">
      <c r="B45" s="809">
        <v>31050200</v>
      </c>
      <c r="C45" s="369" t="s">
        <v>204</v>
      </c>
      <c r="D45" s="823"/>
      <c r="E45" s="562"/>
      <c r="F45" s="563"/>
      <c r="G45" s="563"/>
    </row>
    <row r="46" spans="2:7" ht="20.100000000000001" hidden="1" customHeight="1" x14ac:dyDescent="0.2">
      <c r="B46" s="811">
        <v>31050201</v>
      </c>
      <c r="C46" s="378" t="s">
        <v>204</v>
      </c>
      <c r="D46" s="740" t="str">
        <f>B46&amp;" - "&amp;C46</f>
        <v>31050201 - WORK IN PROGRESS</v>
      </c>
      <c r="E46" s="551"/>
      <c r="F46" s="552">
        <v>0</v>
      </c>
      <c r="G46" s="552"/>
    </row>
    <row r="47" spans="2:7" ht="20.100000000000001" hidden="1" customHeight="1" x14ac:dyDescent="0.25">
      <c r="B47" s="815"/>
      <c r="C47" s="385" t="s">
        <v>1452</v>
      </c>
      <c r="D47" s="741">
        <f t="shared" ref="D47" si="2">SUM(D46)</f>
        <v>0</v>
      </c>
      <c r="E47" s="559">
        <f>SUM(E46)</f>
        <v>0</v>
      </c>
      <c r="F47" s="559">
        <f>SUM(F46)</f>
        <v>0</v>
      </c>
      <c r="G47" s="559"/>
    </row>
    <row r="48" spans="2:7" ht="20.100000000000001" hidden="1" customHeight="1" x14ac:dyDescent="0.25">
      <c r="B48" s="818">
        <v>31060100</v>
      </c>
      <c r="C48" s="374" t="s">
        <v>96</v>
      </c>
      <c r="D48" s="742"/>
      <c r="E48" s="548"/>
      <c r="F48" s="549"/>
      <c r="G48" s="549"/>
    </row>
    <row r="49" spans="2:7" ht="20.100000000000001" hidden="1" customHeight="1" x14ac:dyDescent="0.2">
      <c r="B49" s="811">
        <v>31060101</v>
      </c>
      <c r="C49" s="378" t="s">
        <v>96</v>
      </c>
      <c r="D49" s="740" t="str">
        <f>B49&amp;" - "&amp;C49</f>
        <v>31060101 - PERSONAL ADVANCES</v>
      </c>
      <c r="E49" s="551"/>
      <c r="F49" s="552">
        <v>0</v>
      </c>
      <c r="G49" s="552"/>
    </row>
    <row r="50" spans="2:7" ht="20.100000000000001" hidden="1" customHeight="1" x14ac:dyDescent="0.25">
      <c r="B50" s="815"/>
      <c r="C50" s="385" t="s">
        <v>1453</v>
      </c>
      <c r="D50" s="741">
        <f t="shared" ref="D50" si="3">SUM(D49)</f>
        <v>0</v>
      </c>
      <c r="E50" s="559">
        <f>SUM(E49)</f>
        <v>0</v>
      </c>
      <c r="F50" s="559">
        <f>SUM(F49)</f>
        <v>0</v>
      </c>
      <c r="G50" s="559"/>
    </row>
    <row r="51" spans="2:7" ht="20.100000000000001" hidden="1" customHeight="1" x14ac:dyDescent="0.25">
      <c r="B51" s="818">
        <v>31060200</v>
      </c>
      <c r="C51" s="374" t="s">
        <v>98</v>
      </c>
      <c r="D51" s="742"/>
      <c r="E51" s="548"/>
      <c r="F51" s="549"/>
      <c r="G51" s="549"/>
    </row>
    <row r="52" spans="2:7" ht="20.100000000000001" hidden="1" customHeight="1" x14ac:dyDescent="0.2">
      <c r="B52" s="811">
        <v>31060201</v>
      </c>
      <c r="C52" s="378" t="s">
        <v>98</v>
      </c>
      <c r="D52" s="740" t="str">
        <f>B52&amp;" - "&amp;C52</f>
        <v>31060201 - ADMINISTRATIVE ADVANCES</v>
      </c>
      <c r="E52" s="551"/>
      <c r="F52" s="552">
        <v>0</v>
      </c>
      <c r="G52" s="552"/>
    </row>
    <row r="53" spans="2:7" ht="20.100000000000001" hidden="1" customHeight="1" x14ac:dyDescent="0.25">
      <c r="B53" s="815"/>
      <c r="C53" s="385" t="s">
        <v>1454</v>
      </c>
      <c r="D53" s="741">
        <f t="shared" ref="D53" si="4">SUM(D52)</f>
        <v>0</v>
      </c>
      <c r="E53" s="559">
        <f>SUM(E52)</f>
        <v>0</v>
      </c>
      <c r="F53" s="559">
        <f>SUM(F52)</f>
        <v>0</v>
      </c>
      <c r="G53" s="559"/>
    </row>
    <row r="54" spans="2:7" ht="20.100000000000001" hidden="1" customHeight="1" x14ac:dyDescent="0.25">
      <c r="B54" s="818">
        <v>31090100</v>
      </c>
      <c r="C54" s="374" t="s">
        <v>102</v>
      </c>
      <c r="D54" s="742"/>
      <c r="E54" s="548"/>
      <c r="F54" s="549"/>
      <c r="G54" s="549"/>
    </row>
    <row r="55" spans="2:7" ht="20.100000000000001" hidden="1" customHeight="1" thickBot="1" x14ac:dyDescent="0.25">
      <c r="B55" s="811">
        <v>31090101</v>
      </c>
      <c r="C55" s="378" t="s">
        <v>1457</v>
      </c>
      <c r="D55" s="740" t="str">
        <f t="shared" ref="D55:D61" si="5">B55&amp;" - "&amp;C55</f>
        <v>31090101 - LOCAL INVESTMENTS: QUOTED COMPANIES</v>
      </c>
      <c r="E55" s="551"/>
      <c r="F55" s="552">
        <v>0</v>
      </c>
      <c r="G55" s="552"/>
    </row>
    <row r="56" spans="2:7" ht="20.100000000000001" hidden="1" customHeight="1" thickBot="1" x14ac:dyDescent="0.25">
      <c r="B56" s="811">
        <v>31090102</v>
      </c>
      <c r="C56" s="378" t="s">
        <v>1458</v>
      </c>
      <c r="D56" s="740" t="str">
        <f t="shared" si="5"/>
        <v>31090102 - LOCAL INVESTMENTS: NON QUOTED COMPANIES</v>
      </c>
      <c r="E56" s="551"/>
      <c r="F56" s="552">
        <v>0</v>
      </c>
      <c r="G56" s="552"/>
    </row>
    <row r="57" spans="2:7" ht="20.100000000000001" hidden="1" customHeight="1" x14ac:dyDescent="0.2">
      <c r="B57" s="811">
        <v>31090103</v>
      </c>
      <c r="C57" s="378" t="s">
        <v>1459</v>
      </c>
      <c r="D57" s="740" t="str">
        <f t="shared" si="5"/>
        <v>31090103 - INVESTMENT IN NIGERIAN TREASURY BILLS (NTBs)</v>
      </c>
      <c r="E57" s="551"/>
      <c r="F57" s="552">
        <v>0</v>
      </c>
      <c r="G57" s="552"/>
    </row>
    <row r="58" spans="2:7" ht="20.100000000000001" hidden="1" customHeight="1" x14ac:dyDescent="0.2">
      <c r="B58" s="811">
        <v>31090104</v>
      </c>
      <c r="C58" s="378" t="s">
        <v>1460</v>
      </c>
      <c r="D58" s="740" t="str">
        <f t="shared" si="5"/>
        <v>31090104 - INVESTMENT IN TREASURY BILLS OF OTHER GOVERNMENTS</v>
      </c>
      <c r="E58" s="551"/>
      <c r="F58" s="552">
        <v>0</v>
      </c>
      <c r="G58" s="552"/>
    </row>
    <row r="59" spans="2:7" ht="20.100000000000001" hidden="1" customHeight="1" thickBot="1" x14ac:dyDescent="0.25">
      <c r="B59" s="811">
        <v>31090105</v>
      </c>
      <c r="C59" s="378" t="s">
        <v>1461</v>
      </c>
      <c r="D59" s="740" t="str">
        <f t="shared" si="5"/>
        <v>31090105 - INVESTMENT IN TREASURY BONDS</v>
      </c>
      <c r="E59" s="551"/>
      <c r="F59" s="552">
        <v>0</v>
      </c>
      <c r="G59" s="552"/>
    </row>
    <row r="60" spans="2:7" ht="20.100000000000001" hidden="1" customHeight="1" thickBot="1" x14ac:dyDescent="0.25">
      <c r="B60" s="811">
        <v>31090106</v>
      </c>
      <c r="C60" s="378" t="s">
        <v>1462</v>
      </c>
      <c r="D60" s="740" t="str">
        <f t="shared" si="5"/>
        <v>31090106 - INVESTMENT IN DERIVIATIVES</v>
      </c>
      <c r="E60" s="551"/>
      <c r="F60" s="552">
        <v>0</v>
      </c>
      <c r="G60" s="552"/>
    </row>
    <row r="61" spans="2:7" ht="20.100000000000001" hidden="1" customHeight="1" x14ac:dyDescent="0.2">
      <c r="B61" s="811">
        <v>31090107</v>
      </c>
      <c r="C61" s="378" t="s">
        <v>1463</v>
      </c>
      <c r="D61" s="740" t="str">
        <f t="shared" si="5"/>
        <v>31090107 - INVESTMENT IN PUBLIC CORPORATIONS</v>
      </c>
      <c r="E61" s="551"/>
      <c r="F61" s="552">
        <v>0</v>
      </c>
      <c r="G61" s="552"/>
    </row>
    <row r="62" spans="2:7" ht="20.100000000000001" hidden="1" customHeight="1" x14ac:dyDescent="0.25">
      <c r="B62" s="815"/>
      <c r="C62" s="385" t="s">
        <v>1464</v>
      </c>
      <c r="D62" s="741">
        <f t="shared" ref="D62:E62" si="6">SUM(D55:D61)</f>
        <v>0</v>
      </c>
      <c r="E62" s="559">
        <f t="shared" si="6"/>
        <v>0</v>
      </c>
      <c r="F62" s="560">
        <f>SUM(F55:F61)</f>
        <v>0</v>
      </c>
      <c r="G62" s="560"/>
    </row>
    <row r="63" spans="2:7" ht="20.100000000000001" hidden="1" customHeight="1" x14ac:dyDescent="0.25">
      <c r="B63" s="818">
        <v>31090200</v>
      </c>
      <c r="C63" s="374" t="s">
        <v>104</v>
      </c>
      <c r="D63" s="742"/>
      <c r="E63" s="548"/>
      <c r="F63" s="549"/>
      <c r="G63" s="549"/>
    </row>
    <row r="64" spans="2:7" ht="20.100000000000001" hidden="1" customHeight="1" x14ac:dyDescent="0.2">
      <c r="B64" s="811">
        <v>31090201</v>
      </c>
      <c r="C64" s="378" t="s">
        <v>1465</v>
      </c>
      <c r="D64" s="740" t="str">
        <f>B64&amp;" - "&amp;C64</f>
        <v>31090201 - FOREIGN INVESTMENTS: QUOTED COMPANIES</v>
      </c>
      <c r="E64" s="551"/>
      <c r="F64" s="552">
        <v>0</v>
      </c>
      <c r="G64" s="552"/>
    </row>
    <row r="65" spans="2:7" ht="20.100000000000001" hidden="1" customHeight="1" x14ac:dyDescent="0.2">
      <c r="B65" s="811">
        <v>31090202</v>
      </c>
      <c r="C65" s="378" t="s">
        <v>1466</v>
      </c>
      <c r="D65" s="740" t="str">
        <f>B65&amp;" - "&amp;C65</f>
        <v>31090202 - FOREIGN INVESTMENTS: NON QUOTED COMPANIES</v>
      </c>
      <c r="E65" s="551"/>
      <c r="F65" s="552">
        <v>0</v>
      </c>
      <c r="G65" s="552"/>
    </row>
    <row r="66" spans="2:7" ht="20.100000000000001" hidden="1" customHeight="1" x14ac:dyDescent="0.25">
      <c r="B66" s="815"/>
      <c r="C66" s="385" t="s">
        <v>1467</v>
      </c>
      <c r="D66" s="741">
        <f t="shared" ref="D66:F66" si="7">SUM(D64:D65)</f>
        <v>0</v>
      </c>
      <c r="E66" s="559">
        <f>SUM(E64:E65)</f>
        <v>0</v>
      </c>
      <c r="F66" s="560">
        <f t="shared" si="7"/>
        <v>0</v>
      </c>
      <c r="G66" s="560"/>
    </row>
    <row r="67" spans="2:7" ht="20.100000000000001" hidden="1" customHeight="1" x14ac:dyDescent="0.25">
      <c r="B67" s="818">
        <v>31100100</v>
      </c>
      <c r="C67" s="374" t="s">
        <v>106</v>
      </c>
      <c r="D67" s="742"/>
      <c r="E67" s="548"/>
      <c r="F67" s="549"/>
      <c r="G67" s="549"/>
    </row>
    <row r="68" spans="2:7" ht="20.100000000000001" hidden="1" customHeight="1" thickBot="1" x14ac:dyDescent="0.25">
      <c r="B68" s="811">
        <v>31100101</v>
      </c>
      <c r="C68" s="378" t="s">
        <v>1468</v>
      </c>
      <c r="D68" s="740" t="str">
        <f>B68&amp;" - "&amp;C68</f>
        <v xml:space="preserve">31100101 - LOAN TO OTHER STATE GOVERNMENTS </v>
      </c>
      <c r="E68" s="551"/>
      <c r="F68" s="552">
        <v>0</v>
      </c>
      <c r="G68" s="552"/>
    </row>
    <row r="69" spans="2:7" ht="20.100000000000001" hidden="1" customHeight="1" thickBot="1" x14ac:dyDescent="0.25">
      <c r="B69" s="811">
        <v>31100102</v>
      </c>
      <c r="C69" s="378" t="s">
        <v>1469</v>
      </c>
      <c r="D69" s="740" t="str">
        <f>B69&amp;" - "&amp;C69</f>
        <v>31100102 - LOAN TO LOCAL GOVERNMENTS</v>
      </c>
      <c r="E69" s="551"/>
      <c r="F69" s="552">
        <v>0</v>
      </c>
      <c r="G69" s="552"/>
    </row>
    <row r="70" spans="2:7" ht="20.100000000000001" hidden="1" customHeight="1" x14ac:dyDescent="0.2">
      <c r="B70" s="811">
        <v>31100103</v>
      </c>
      <c r="C70" s="378" t="s">
        <v>1470</v>
      </c>
      <c r="D70" s="740" t="str">
        <f>B70&amp;" - "&amp;C70</f>
        <v xml:space="preserve">31100103 - LOAN TO GOVERNMENT OWNED COMPANIES </v>
      </c>
      <c r="E70" s="551"/>
      <c r="F70" s="552">
        <v>0</v>
      </c>
      <c r="G70" s="552"/>
    </row>
    <row r="71" spans="2:7" ht="20.100000000000001" hidden="1" customHeight="1" x14ac:dyDescent="0.2">
      <c r="B71" s="811">
        <v>31100104</v>
      </c>
      <c r="C71" s="378" t="s">
        <v>1471</v>
      </c>
      <c r="D71" s="740" t="str">
        <f>B71&amp;" - "&amp;C71</f>
        <v>31100104 - LOAN TO PRIVATE COMPANIES</v>
      </c>
      <c r="E71" s="551"/>
      <c r="F71" s="552">
        <v>0</v>
      </c>
      <c r="G71" s="552"/>
    </row>
    <row r="72" spans="2:7" ht="20.100000000000001" hidden="1" customHeight="1" x14ac:dyDescent="0.25">
      <c r="B72" s="815"/>
      <c r="C72" s="385" t="s">
        <v>1472</v>
      </c>
      <c r="D72" s="741">
        <f t="shared" ref="D72" si="8">SUM(D68:D71)</f>
        <v>0</v>
      </c>
      <c r="E72" s="559">
        <f>SUM(E68:E71)</f>
        <v>0</v>
      </c>
      <c r="F72" s="559">
        <f>SUM(F68:F71)</f>
        <v>0</v>
      </c>
      <c r="G72" s="559"/>
    </row>
    <row r="73" spans="2:7" ht="20.100000000000001" hidden="1" customHeight="1" x14ac:dyDescent="0.25">
      <c r="B73" s="818">
        <v>31100200</v>
      </c>
      <c r="C73" s="374" t="s">
        <v>108</v>
      </c>
      <c r="D73" s="742"/>
      <c r="E73" s="548"/>
      <c r="F73" s="549"/>
      <c r="G73" s="549"/>
    </row>
    <row r="74" spans="2:7" ht="20.100000000000001" hidden="1" customHeight="1" x14ac:dyDescent="0.2">
      <c r="B74" s="811">
        <v>31100201</v>
      </c>
      <c r="C74" s="378" t="s">
        <v>1473</v>
      </c>
      <c r="D74" s="740" t="str">
        <f>B74&amp;" - "&amp;C74</f>
        <v>31100201 - LOAN TO FOREIGN GOVERNMENTS</v>
      </c>
      <c r="E74" s="551"/>
      <c r="F74" s="552">
        <v>0</v>
      </c>
      <c r="G74" s="552"/>
    </row>
    <row r="75" spans="2:7" ht="20.100000000000001" hidden="1" customHeight="1" x14ac:dyDescent="0.2">
      <c r="B75" s="811">
        <v>31100202</v>
      </c>
      <c r="C75" s="378" t="s">
        <v>1474</v>
      </c>
      <c r="D75" s="740" t="str">
        <f>B75&amp;" - "&amp;C75</f>
        <v>31100202 - LOAN TO FOREIGN/INTERNATIONAL ORGANIZATIONS</v>
      </c>
      <c r="E75" s="551"/>
      <c r="F75" s="552">
        <v>0</v>
      </c>
      <c r="G75" s="552"/>
    </row>
    <row r="76" spans="2:7" ht="20.100000000000001" hidden="1" customHeight="1" x14ac:dyDescent="0.2">
      <c r="B76" s="811">
        <v>31100203</v>
      </c>
      <c r="C76" s="378" t="s">
        <v>1475</v>
      </c>
      <c r="D76" s="740" t="str">
        <f>B76&amp;" - "&amp;C76</f>
        <v>31100203 - LOAN TO FOREIGN COMPANIES</v>
      </c>
      <c r="E76" s="551"/>
      <c r="F76" s="552">
        <v>0</v>
      </c>
      <c r="G76" s="552"/>
    </row>
    <row r="77" spans="2:7" ht="20.100000000000001" hidden="1" customHeight="1" x14ac:dyDescent="0.25">
      <c r="B77" s="815"/>
      <c r="C77" s="385" t="s">
        <v>1476</v>
      </c>
      <c r="D77" s="741">
        <f t="shared" ref="D77" si="9">SUM(D74:D76)</f>
        <v>0</v>
      </c>
      <c r="E77" s="559">
        <f>SUM(E74:E76)</f>
        <v>0</v>
      </c>
      <c r="F77" s="559">
        <f>SUM(F74:F76)</f>
        <v>0</v>
      </c>
      <c r="G77" s="559"/>
    </row>
    <row r="78" spans="2:7" ht="15" x14ac:dyDescent="0.25">
      <c r="B78" s="818">
        <v>32010100</v>
      </c>
      <c r="C78" s="374" t="s">
        <v>110</v>
      </c>
      <c r="D78" s="742"/>
      <c r="E78" s="548"/>
      <c r="F78" s="549"/>
      <c r="G78" s="549"/>
    </row>
    <row r="79" spans="2:7" ht="15" thickBot="1" x14ac:dyDescent="0.25">
      <c r="B79" s="811">
        <v>32010101</v>
      </c>
      <c r="C79" s="378" t="s">
        <v>1477</v>
      </c>
      <c r="D79" s="740" t="str">
        <f>B79&amp;" - "&amp;C79</f>
        <v>32010101 - LAND &amp; BUILDINGS - ADMINISTRATIVE</v>
      </c>
      <c r="E79" s="551">
        <v>1115948920</v>
      </c>
      <c r="F79" s="552">
        <v>0</v>
      </c>
      <c r="G79" s="552"/>
    </row>
    <row r="80" spans="2:7" ht="20.100000000000001" hidden="1" customHeight="1" thickBot="1" x14ac:dyDescent="0.25">
      <c r="B80" s="811">
        <v>32010102</v>
      </c>
      <c r="C80" s="378" t="s">
        <v>1478</v>
      </c>
      <c r="D80" s="740" t="str">
        <f>B80&amp;" - "&amp;C80</f>
        <v>32010102 - LAND &amp; BUILDINGS - RESIDENTIAL</v>
      </c>
      <c r="E80" s="551"/>
      <c r="F80" s="552">
        <v>0</v>
      </c>
      <c r="G80" s="552"/>
    </row>
    <row r="81" spans="2:7" ht="20.100000000000001" hidden="1" customHeight="1" x14ac:dyDescent="0.2">
      <c r="B81" s="811">
        <v>32010103</v>
      </c>
      <c r="C81" s="378" t="s">
        <v>1479</v>
      </c>
      <c r="D81" s="740" t="str">
        <f>B81&amp;" - "&amp;C81</f>
        <v>32010103 - SILOS</v>
      </c>
      <c r="E81" s="551"/>
      <c r="F81" s="552">
        <v>0</v>
      </c>
      <c r="G81" s="552"/>
    </row>
    <row r="82" spans="2:7" ht="20.100000000000001" hidden="1" customHeight="1" x14ac:dyDescent="0.2">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0">SUM(D79:D82)</f>
        <v>0</v>
      </c>
      <c r="E83" s="559">
        <f>SUM(E79:E82)</f>
        <v>1115948920</v>
      </c>
      <c r="F83" s="559">
        <f>SUM(F79:F82)</f>
        <v>0</v>
      </c>
      <c r="G83" s="559">
        <f>SUM(G79:G82)</f>
        <v>0</v>
      </c>
    </row>
    <row r="84" spans="2:7" ht="20.100000000000001" hidden="1" customHeight="1" x14ac:dyDescent="0.25">
      <c r="B84" s="818">
        <v>32010200</v>
      </c>
      <c r="C84" s="374" t="s">
        <v>112</v>
      </c>
      <c r="D84" s="742"/>
      <c r="E84" s="548"/>
      <c r="F84" s="549"/>
      <c r="G84" s="549"/>
    </row>
    <row r="85" spans="2:7" ht="20.100000000000001" hidden="1" customHeight="1" x14ac:dyDescent="0.2">
      <c r="B85" s="811">
        <v>32010201</v>
      </c>
      <c r="C85" s="378" t="s">
        <v>1482</v>
      </c>
      <c r="D85" s="740" t="str">
        <f t="shared" ref="D85:D99" si="11">B85&amp;" - "&amp;C85</f>
        <v>32010201 - RAILS</v>
      </c>
      <c r="E85" s="551"/>
      <c r="F85" s="552">
        <v>0</v>
      </c>
      <c r="G85" s="552"/>
    </row>
    <row r="86" spans="2:7" ht="20.100000000000001" hidden="1" customHeight="1" x14ac:dyDescent="0.2">
      <c r="B86" s="811">
        <v>32010202</v>
      </c>
      <c r="C86" s="378" t="s">
        <v>1483</v>
      </c>
      <c r="D86" s="740" t="str">
        <f t="shared" si="11"/>
        <v>32010202 - ROADS &amp; BRIDGES</v>
      </c>
      <c r="E86" s="551"/>
      <c r="F86" s="552">
        <v>0</v>
      </c>
      <c r="G86" s="552"/>
    </row>
    <row r="87" spans="2:7" ht="20.100000000000001" hidden="1" customHeight="1" thickBot="1" x14ac:dyDescent="0.25">
      <c r="B87" s="811">
        <v>32010203</v>
      </c>
      <c r="C87" s="378" t="s">
        <v>1484</v>
      </c>
      <c r="D87" s="740" t="str">
        <f t="shared" si="11"/>
        <v>32010203 - AIRPORTS</v>
      </c>
      <c r="E87" s="551"/>
      <c r="F87" s="552">
        <v>0</v>
      </c>
      <c r="G87" s="552"/>
    </row>
    <row r="88" spans="2:7" ht="20.100000000000001" hidden="1" customHeight="1" thickBot="1" x14ac:dyDescent="0.25">
      <c r="B88" s="811">
        <v>32010204</v>
      </c>
      <c r="C88" s="378" t="s">
        <v>1485</v>
      </c>
      <c r="D88" s="740" t="str">
        <f t="shared" si="11"/>
        <v>32010204 - HARBOURS/ SEA PORTS/JETTIES</v>
      </c>
      <c r="E88" s="551"/>
      <c r="F88" s="552">
        <v>0</v>
      </c>
      <c r="G88" s="552"/>
    </row>
    <row r="89" spans="2:7" ht="20.100000000000001" hidden="1" customHeight="1" x14ac:dyDescent="0.2">
      <c r="B89" s="811">
        <v>32010205</v>
      </c>
      <c r="C89" s="378" t="s">
        <v>1486</v>
      </c>
      <c r="D89" s="740" t="str">
        <f t="shared" si="11"/>
        <v>32010205 - ZOOS, PARKS &amp; RESERVES</v>
      </c>
      <c r="E89" s="551"/>
      <c r="F89" s="552">
        <v>0</v>
      </c>
      <c r="G89" s="552"/>
    </row>
    <row r="90" spans="2:7" ht="20.100000000000001" hidden="1" customHeight="1" x14ac:dyDescent="0.2">
      <c r="B90" s="811">
        <v>32010206</v>
      </c>
      <c r="C90" s="378" t="s">
        <v>1487</v>
      </c>
      <c r="D90" s="740" t="str">
        <f t="shared" si="11"/>
        <v>32010206 - SECURITY INSTALLATIONS/ EQUIPMENT</v>
      </c>
      <c r="E90" s="551"/>
      <c r="F90" s="552">
        <v>0</v>
      </c>
      <c r="G90" s="552"/>
    </row>
    <row r="91" spans="2:7" ht="20.100000000000001" hidden="1" customHeight="1" x14ac:dyDescent="0.2">
      <c r="B91" s="811">
        <v>32010207</v>
      </c>
      <c r="C91" s="378" t="s">
        <v>1488</v>
      </c>
      <c r="D91" s="740" t="str">
        <f t="shared" si="11"/>
        <v>32010207 - ELECTRICITY TRANSMISSION NETWORK</v>
      </c>
      <c r="E91" s="551"/>
      <c r="F91" s="552">
        <v>0</v>
      </c>
      <c r="G91" s="552"/>
    </row>
    <row r="92" spans="2:7" ht="20.100000000000001" hidden="1" customHeight="1" x14ac:dyDescent="0.2">
      <c r="B92" s="811">
        <v>32010208</v>
      </c>
      <c r="C92" s="378" t="s">
        <v>1489</v>
      </c>
      <c r="D92" s="740" t="str">
        <f t="shared" si="11"/>
        <v>32010208 - WATER DISTRIBUTION NETWORK</v>
      </c>
      <c r="E92" s="551"/>
      <c r="F92" s="552">
        <v>0</v>
      </c>
      <c r="G92" s="552"/>
    </row>
    <row r="93" spans="2:7" ht="20.100000000000001" hidden="1" customHeight="1" x14ac:dyDescent="0.2">
      <c r="B93" s="811">
        <v>32010209</v>
      </c>
      <c r="C93" s="378" t="s">
        <v>1490</v>
      </c>
      <c r="D93" s="740" t="str">
        <f t="shared" si="11"/>
        <v>32010209 - SEWAGE/ DRAINAGE NETWORK</v>
      </c>
      <c r="E93" s="551"/>
      <c r="F93" s="552">
        <v>0</v>
      </c>
      <c r="G93" s="552"/>
    </row>
    <row r="94" spans="2:7" ht="20.100000000000001" hidden="1" customHeight="1" x14ac:dyDescent="0.2">
      <c r="B94" s="811">
        <v>32010210</v>
      </c>
      <c r="C94" s="378" t="s">
        <v>1491</v>
      </c>
      <c r="D94" s="740" t="str">
        <f t="shared" si="11"/>
        <v>32010210 - DAMS</v>
      </c>
      <c r="E94" s="551"/>
      <c r="F94" s="552">
        <v>0</v>
      </c>
      <c r="G94" s="552"/>
    </row>
    <row r="95" spans="2:7" ht="20.100000000000001" hidden="1" customHeight="1" x14ac:dyDescent="0.2">
      <c r="B95" s="811">
        <v>32010211</v>
      </c>
      <c r="C95" s="378" t="s">
        <v>1492</v>
      </c>
      <c r="D95" s="740" t="str">
        <f t="shared" si="11"/>
        <v>32010211 - SPECIALISED RESEARCH EQUIPMENT (E.G. SATELLITE)</v>
      </c>
      <c r="E95" s="551"/>
      <c r="F95" s="552">
        <v>0</v>
      </c>
      <c r="G95" s="552"/>
    </row>
    <row r="96" spans="2:7" ht="20.100000000000001" hidden="1" customHeight="1" thickBot="1" x14ac:dyDescent="0.25">
      <c r="B96" s="811">
        <v>32010212</v>
      </c>
      <c r="C96" s="378" t="s">
        <v>1493</v>
      </c>
      <c r="D96" s="740" t="str">
        <f t="shared" si="11"/>
        <v>32010212 - MONUMENTS</v>
      </c>
      <c r="E96" s="551"/>
      <c r="F96" s="552">
        <v>0</v>
      </c>
      <c r="G96" s="552"/>
    </row>
    <row r="97" spans="2:7" ht="20.100000000000001" hidden="1" customHeight="1" thickBot="1" x14ac:dyDescent="0.25">
      <c r="B97" s="811">
        <v>32010213</v>
      </c>
      <c r="C97" s="378" t="s">
        <v>1494</v>
      </c>
      <c r="D97" s="740" t="str">
        <f t="shared" si="11"/>
        <v>32010213 - HERITAGE ASSETS</v>
      </c>
      <c r="E97" s="551"/>
      <c r="F97" s="552">
        <v>0</v>
      </c>
      <c r="G97" s="552"/>
    </row>
    <row r="98" spans="2:7" ht="20.100000000000001" hidden="1" customHeight="1" x14ac:dyDescent="0.2">
      <c r="B98" s="811">
        <v>32010214</v>
      </c>
      <c r="C98" s="378" t="s">
        <v>1495</v>
      </c>
      <c r="D98" s="740" t="str">
        <f t="shared" si="11"/>
        <v>32010214 - BOREHOLES &amp; OTHER WATER FACILITIES</v>
      </c>
      <c r="E98" s="551"/>
      <c r="F98" s="552">
        <v>0</v>
      </c>
      <c r="G98" s="552"/>
    </row>
    <row r="99" spans="2:7" ht="20.100000000000001" hidden="1" customHeight="1" x14ac:dyDescent="0.2">
      <c r="B99" s="811">
        <v>32010215</v>
      </c>
      <c r="C99" s="378" t="s">
        <v>1496</v>
      </c>
      <c r="D99" s="740" t="str">
        <f t="shared" si="11"/>
        <v>32010215 - WASTE DISPOSAL EQUIPMENT</v>
      </c>
      <c r="E99" s="551"/>
      <c r="F99" s="552">
        <v>0</v>
      </c>
      <c r="G99" s="552"/>
    </row>
    <row r="100" spans="2:7" ht="20.100000000000001" hidden="1" customHeight="1" x14ac:dyDescent="0.25">
      <c r="B100" s="815"/>
      <c r="C100" s="385" t="s">
        <v>1497</v>
      </c>
      <c r="D100" s="741">
        <f t="shared" ref="D100" si="12">SUM(D85:D99)</f>
        <v>0</v>
      </c>
      <c r="E100" s="559">
        <f>SUM(E85:E99)</f>
        <v>0</v>
      </c>
      <c r="F100" s="559">
        <f>SUM(F85:F99)</f>
        <v>0</v>
      </c>
      <c r="G100" s="559"/>
    </row>
    <row r="101" spans="2:7" ht="20.100000000000001" hidden="1" customHeight="1" x14ac:dyDescent="0.25">
      <c r="B101" s="818">
        <v>32010300</v>
      </c>
      <c r="C101" s="374" t="s">
        <v>114</v>
      </c>
      <c r="D101" s="742"/>
      <c r="E101" s="548"/>
      <c r="F101" s="549"/>
      <c r="G101" s="549"/>
    </row>
    <row r="102" spans="2:7" ht="20.100000000000001" hidden="1" customHeight="1" x14ac:dyDescent="0.2">
      <c r="B102" s="811">
        <v>32010301</v>
      </c>
      <c r="C102" s="378" t="s">
        <v>1498</v>
      </c>
      <c r="D102" s="740" t="str">
        <f>B102&amp;" - "&amp;C102</f>
        <v>32010301 - EARTH MOVING EQUIPMENT - BULL DOZERS ETC.</v>
      </c>
      <c r="E102" s="551"/>
      <c r="F102" s="552">
        <v>0</v>
      </c>
      <c r="G102" s="552"/>
    </row>
    <row r="103" spans="2:7" ht="20.100000000000001" hidden="1" customHeight="1" x14ac:dyDescent="0.2">
      <c r="B103" s="811">
        <v>32010302</v>
      </c>
      <c r="C103" s="378" t="s">
        <v>1499</v>
      </c>
      <c r="D103" s="740" t="str">
        <f>B103&amp;" - "&amp;C103</f>
        <v>32010302 - INDUSTRIAL EQUIPMENT</v>
      </c>
      <c r="E103" s="551"/>
      <c r="F103" s="552">
        <v>0</v>
      </c>
      <c r="G103" s="552"/>
    </row>
    <row r="104" spans="2:7" ht="20.100000000000001" hidden="1" customHeight="1" x14ac:dyDescent="0.2">
      <c r="B104" s="811">
        <v>32010303</v>
      </c>
      <c r="C104" s="378" t="s">
        <v>1500</v>
      </c>
      <c r="D104" s="740" t="str">
        <f>B104&amp;" - "&amp;C104</f>
        <v>32010303 - NAVIGATIONAL EQUIPMENT</v>
      </c>
      <c r="E104" s="551"/>
      <c r="F104" s="552">
        <v>0</v>
      </c>
      <c r="G104" s="552"/>
    </row>
    <row r="105" spans="2:7" ht="20.100000000000001" hidden="1" customHeight="1" x14ac:dyDescent="0.2">
      <c r="B105" s="811">
        <v>32010304</v>
      </c>
      <c r="C105" s="378" t="s">
        <v>1501</v>
      </c>
      <c r="D105" s="740" t="str">
        <f>B105&amp;" - "&amp;C105</f>
        <v>32010304 - POWER PLANTS</v>
      </c>
      <c r="E105" s="551"/>
      <c r="F105" s="552">
        <v>0</v>
      </c>
      <c r="G105" s="552"/>
    </row>
    <row r="106" spans="2:7" ht="20.100000000000001" hidden="1" customHeight="1" x14ac:dyDescent="0.2">
      <c r="B106" s="811">
        <v>32010305</v>
      </c>
      <c r="C106" s="378" t="s">
        <v>1502</v>
      </c>
      <c r="D106" s="740" t="str">
        <f>B106&amp;" - "&amp;C106</f>
        <v>32010305 - POWER GENERATING SETS</v>
      </c>
      <c r="E106" s="551"/>
      <c r="F106" s="552">
        <v>0</v>
      </c>
      <c r="G106" s="552"/>
    </row>
    <row r="107" spans="2:7" ht="20.100000000000001" hidden="1" customHeight="1" x14ac:dyDescent="0.25">
      <c r="B107" s="815"/>
      <c r="C107" s="385" t="s">
        <v>1503</v>
      </c>
      <c r="D107" s="741">
        <f t="shared" ref="D107" si="13">SUM(D102:D106)</f>
        <v>0</v>
      </c>
      <c r="E107" s="559">
        <f>SUM(E102:E106)</f>
        <v>0</v>
      </c>
      <c r="F107" s="559">
        <f>SUM(F102:F106)</f>
        <v>0</v>
      </c>
      <c r="G107" s="559"/>
    </row>
    <row r="108" spans="2:7" ht="20.100000000000001" hidden="1" customHeight="1" x14ac:dyDescent="0.25">
      <c r="B108" s="818">
        <v>32010400</v>
      </c>
      <c r="C108" s="374" t="s">
        <v>116</v>
      </c>
      <c r="D108" s="742"/>
      <c r="E108" s="548"/>
      <c r="F108" s="549"/>
      <c r="G108" s="549"/>
    </row>
    <row r="109" spans="2:7" ht="20.100000000000001" hidden="1" customHeight="1" x14ac:dyDescent="0.2">
      <c r="B109" s="811">
        <v>32010401</v>
      </c>
      <c r="C109" s="378" t="s">
        <v>1504</v>
      </c>
      <c r="D109" s="740" t="str">
        <f t="shared" ref="D109:D116" si="14">B109&amp;" - "&amp;C109</f>
        <v>32010401 - SHIPS</v>
      </c>
      <c r="E109" s="551"/>
      <c r="F109" s="552">
        <v>0</v>
      </c>
      <c r="G109" s="552"/>
    </row>
    <row r="110" spans="2:7" ht="20.100000000000001" hidden="1" customHeight="1" x14ac:dyDescent="0.2">
      <c r="B110" s="811">
        <v>32010402</v>
      </c>
      <c r="C110" s="378" t="s">
        <v>1505</v>
      </c>
      <c r="D110" s="740" t="str">
        <f t="shared" si="14"/>
        <v>32010402 - AIR CRAFTS</v>
      </c>
      <c r="E110" s="551"/>
      <c r="F110" s="552">
        <v>0</v>
      </c>
      <c r="G110" s="552"/>
    </row>
    <row r="111" spans="2:7" ht="20.100000000000001" hidden="1" customHeight="1" x14ac:dyDescent="0.2">
      <c r="B111" s="811">
        <v>32010403</v>
      </c>
      <c r="C111" s="378" t="s">
        <v>1506</v>
      </c>
      <c r="D111" s="740" t="str">
        <f t="shared" si="14"/>
        <v>32010403 - TRAINS</v>
      </c>
      <c r="E111" s="551"/>
      <c r="F111" s="552">
        <v>0</v>
      </c>
      <c r="G111" s="552"/>
    </row>
    <row r="112" spans="2:7" ht="20.100000000000001" hidden="1" customHeight="1" thickBot="1" x14ac:dyDescent="0.25">
      <c r="B112" s="811">
        <v>32010404</v>
      </c>
      <c r="C112" s="378" t="s">
        <v>1507</v>
      </c>
      <c r="D112" s="740" t="str">
        <f t="shared" si="14"/>
        <v>32010404 - BOATS</v>
      </c>
      <c r="E112" s="551"/>
      <c r="F112" s="552">
        <v>0</v>
      </c>
      <c r="G112" s="552"/>
    </row>
    <row r="113" spans="2:7" ht="20.100000000000001" hidden="1" customHeight="1" x14ac:dyDescent="0.2">
      <c r="B113" s="811">
        <v>32010405</v>
      </c>
      <c r="C113" s="378" t="s">
        <v>1508</v>
      </c>
      <c r="D113" s="740" t="str">
        <f t="shared" si="14"/>
        <v>32010405 - MOTOR VEHICLES</v>
      </c>
      <c r="E113" s="551"/>
      <c r="F113" s="552">
        <v>0</v>
      </c>
      <c r="G113" s="552"/>
    </row>
    <row r="114" spans="2:7" ht="20.100000000000001" hidden="1" customHeight="1" x14ac:dyDescent="0.2">
      <c r="B114" s="811">
        <v>32010406</v>
      </c>
      <c r="C114" s="378" t="s">
        <v>1509</v>
      </c>
      <c r="D114" s="740" t="str">
        <f t="shared" si="14"/>
        <v>32010406 - TRICYCLE</v>
      </c>
      <c r="E114" s="551"/>
      <c r="F114" s="552">
        <v>0</v>
      </c>
      <c r="G114" s="552"/>
    </row>
    <row r="115" spans="2:7" ht="20.100000000000001" hidden="1" customHeight="1" thickBot="1" x14ac:dyDescent="0.25">
      <c r="B115" s="811">
        <v>32010407</v>
      </c>
      <c r="C115" s="378" t="s">
        <v>1510</v>
      </c>
      <c r="D115" s="740" t="str">
        <f t="shared" si="14"/>
        <v>32010407 - MOTOR CYCLES</v>
      </c>
      <c r="E115" s="551"/>
      <c r="F115" s="552">
        <v>0</v>
      </c>
      <c r="G115" s="552"/>
    </row>
    <row r="116" spans="2:7" ht="20.100000000000001" hidden="1" customHeight="1" x14ac:dyDescent="0.2">
      <c r="B116" s="811">
        <v>32010408</v>
      </c>
      <c r="C116" s="378" t="s">
        <v>1511</v>
      </c>
      <c r="D116" s="740" t="str">
        <f t="shared" si="14"/>
        <v>32010408 - BICYCLE</v>
      </c>
      <c r="E116" s="551"/>
      <c r="F116" s="552">
        <v>0</v>
      </c>
      <c r="G116" s="552"/>
    </row>
    <row r="117" spans="2:7" ht="20.100000000000001" hidden="1" customHeight="1" thickBot="1" x14ac:dyDescent="0.3">
      <c r="B117" s="815"/>
      <c r="C117" s="385" t="s">
        <v>1512</v>
      </c>
      <c r="D117" s="741">
        <f t="shared" ref="D117" si="15">SUM(D109:D116)</f>
        <v>0</v>
      </c>
      <c r="E117" s="559">
        <f>SUM(E109:E116)</f>
        <v>0</v>
      </c>
      <c r="F117" s="559">
        <f>SUM(F109:F116)</f>
        <v>0</v>
      </c>
      <c r="G117" s="559">
        <f>SUM(G109:G116)</f>
        <v>0</v>
      </c>
    </row>
    <row r="118" spans="2:7" ht="20.100000000000001" hidden="1" customHeight="1" x14ac:dyDescent="0.25">
      <c r="B118" s="818">
        <v>32010500</v>
      </c>
      <c r="C118" s="374" t="s">
        <v>118</v>
      </c>
      <c r="D118" s="742"/>
      <c r="E118" s="548"/>
      <c r="F118" s="549"/>
      <c r="G118" s="549"/>
    </row>
    <row r="119" spans="2:7" ht="20.100000000000001" hidden="1" customHeight="1" thickBot="1" x14ac:dyDescent="0.25">
      <c r="B119" s="811">
        <v>32010501</v>
      </c>
      <c r="C119" s="378" t="s">
        <v>1513</v>
      </c>
      <c r="D119" s="740" t="str">
        <f t="shared" ref="D119:D127" si="16">B119&amp;" - "&amp;C119</f>
        <v>32010501 - COMPUTERS/NETWORKING EQUIPMENT</v>
      </c>
      <c r="E119" s="551"/>
      <c r="F119" s="552">
        <v>0</v>
      </c>
      <c r="G119" s="552"/>
    </row>
    <row r="120" spans="2:7" ht="20.100000000000001" hidden="1" customHeight="1" x14ac:dyDescent="0.2">
      <c r="B120" s="811">
        <v>32010502</v>
      </c>
      <c r="C120" s="378" t="s">
        <v>1514</v>
      </c>
      <c r="D120" s="740" t="str">
        <f t="shared" si="16"/>
        <v>32010502 - PRINTERS</v>
      </c>
      <c r="E120" s="551"/>
      <c r="F120" s="552">
        <v>0</v>
      </c>
      <c r="G120" s="552"/>
    </row>
    <row r="121" spans="2:7" ht="20.100000000000001" hidden="1" customHeight="1" x14ac:dyDescent="0.2">
      <c r="B121" s="811">
        <v>32010503</v>
      </c>
      <c r="C121" s="378" t="s">
        <v>1515</v>
      </c>
      <c r="D121" s="740" t="str">
        <f t="shared" si="16"/>
        <v>32010503 - SCANNERS</v>
      </c>
      <c r="E121" s="551"/>
      <c r="F121" s="552">
        <v>0</v>
      </c>
      <c r="G121" s="552"/>
    </row>
    <row r="122" spans="2:7" ht="20.100000000000001" hidden="1" customHeight="1" x14ac:dyDescent="0.2">
      <c r="B122" s="811">
        <v>32010504</v>
      </c>
      <c r="C122" s="378" t="s">
        <v>1516</v>
      </c>
      <c r="D122" s="740" t="str">
        <f t="shared" si="16"/>
        <v>32010504 - FAX MACHINE</v>
      </c>
      <c r="E122" s="551"/>
      <c r="F122" s="552">
        <v>0</v>
      </c>
      <c r="G122" s="552"/>
    </row>
    <row r="123" spans="2:7" ht="20.100000000000001" hidden="1" customHeight="1" thickBot="1" x14ac:dyDescent="0.25">
      <c r="B123" s="811">
        <v>32010505</v>
      </c>
      <c r="C123" s="378" t="s">
        <v>1517</v>
      </c>
      <c r="D123" s="740" t="str">
        <f t="shared" si="16"/>
        <v>32010505 - PHOTOCOPIERS</v>
      </c>
      <c r="E123" s="551"/>
      <c r="F123" s="552">
        <v>0</v>
      </c>
      <c r="G123" s="552"/>
    </row>
    <row r="124" spans="2:7" ht="20.100000000000001" hidden="1" customHeight="1" thickBot="1" x14ac:dyDescent="0.25">
      <c r="B124" s="811">
        <v>32010506</v>
      </c>
      <c r="C124" s="378" t="s">
        <v>1518</v>
      </c>
      <c r="D124" s="740" t="str">
        <f t="shared" si="16"/>
        <v>32010506 - TYPE-WRITERS</v>
      </c>
      <c r="E124" s="551"/>
      <c r="F124" s="552">
        <v>0</v>
      </c>
      <c r="G124" s="552"/>
    </row>
    <row r="125" spans="2:7" ht="20.100000000000001" hidden="1" customHeight="1" x14ac:dyDescent="0.2">
      <c r="B125" s="811">
        <v>32010507</v>
      </c>
      <c r="C125" s="378" t="s">
        <v>1519</v>
      </c>
      <c r="D125" s="740" t="str">
        <f t="shared" si="16"/>
        <v>32010507 - SHREDDING MACHINES</v>
      </c>
      <c r="E125" s="551"/>
      <c r="F125" s="552">
        <v>0</v>
      </c>
      <c r="G125" s="552"/>
    </row>
    <row r="126" spans="2:7" ht="20.100000000000001" hidden="1" customHeight="1" x14ac:dyDescent="0.2">
      <c r="B126" s="811">
        <v>32010508</v>
      </c>
      <c r="C126" s="378" t="s">
        <v>1520</v>
      </c>
      <c r="D126" s="740" t="str">
        <f t="shared" si="16"/>
        <v>32010508 - PROJECTORS</v>
      </c>
      <c r="E126" s="551"/>
      <c r="F126" s="552">
        <v>0</v>
      </c>
      <c r="G126" s="552"/>
    </row>
    <row r="127" spans="2:7" ht="20.100000000000001" hidden="1" customHeight="1" x14ac:dyDescent="0.2">
      <c r="B127" s="811">
        <v>32010509</v>
      </c>
      <c r="C127" s="378" t="s">
        <v>1521</v>
      </c>
      <c r="D127" s="740" t="str">
        <f t="shared" si="16"/>
        <v>32010509 - BINDING EQUIPMENT</v>
      </c>
      <c r="E127" s="551"/>
      <c r="F127" s="552">
        <v>0</v>
      </c>
      <c r="G127" s="552"/>
    </row>
    <row r="128" spans="2:7" ht="20.100000000000001" hidden="1" customHeight="1" thickBot="1" x14ac:dyDescent="0.3">
      <c r="B128" s="815"/>
      <c r="C128" s="385" t="s">
        <v>1522</v>
      </c>
      <c r="D128" s="741">
        <f t="shared" ref="D128" si="17">SUM(D119:D127)</f>
        <v>0</v>
      </c>
      <c r="E128" s="559">
        <f>SUM(E119:E127)</f>
        <v>0</v>
      </c>
      <c r="F128" s="559">
        <f>SUM(F119:F127)</f>
        <v>0</v>
      </c>
      <c r="G128" s="559">
        <f>SUM(G119:G127)</f>
        <v>0</v>
      </c>
    </row>
    <row r="129" spans="2:7" ht="20.100000000000001" hidden="1" customHeight="1" x14ac:dyDescent="0.25">
      <c r="B129" s="818">
        <v>32010600</v>
      </c>
      <c r="C129" s="374" t="s">
        <v>120</v>
      </c>
      <c r="D129" s="742"/>
      <c r="E129" s="548"/>
      <c r="F129" s="549"/>
      <c r="G129" s="549"/>
    </row>
    <row r="130" spans="2:7" ht="20.100000000000001" hidden="1" customHeight="1" thickBot="1" x14ac:dyDescent="0.25">
      <c r="B130" s="811">
        <v>32010601</v>
      </c>
      <c r="C130" s="378" t="s">
        <v>1523</v>
      </c>
      <c r="D130" s="740" t="str">
        <f t="shared" ref="D130:D139" si="18">B130&amp;" - "&amp;C130</f>
        <v>32010601 - CHAIRS</v>
      </c>
      <c r="E130" s="551"/>
      <c r="F130" s="552">
        <v>0</v>
      </c>
      <c r="G130" s="552"/>
    </row>
    <row r="131" spans="2:7" ht="20.100000000000001" hidden="1" customHeight="1" x14ac:dyDescent="0.2">
      <c r="B131" s="811">
        <v>32010602</v>
      </c>
      <c r="C131" s="378" t="s">
        <v>1524</v>
      </c>
      <c r="D131" s="740" t="str">
        <f t="shared" si="18"/>
        <v>32010602 - TABLES</v>
      </c>
      <c r="E131" s="551"/>
      <c r="F131" s="552">
        <v>0</v>
      </c>
      <c r="G131" s="552"/>
    </row>
    <row r="132" spans="2:7" ht="20.100000000000001" hidden="1" customHeight="1" x14ac:dyDescent="0.2">
      <c r="B132" s="811">
        <v>32010603</v>
      </c>
      <c r="C132" s="378" t="s">
        <v>1525</v>
      </c>
      <c r="D132" s="740" t="str">
        <f t="shared" si="18"/>
        <v>32010603 - SAFES/FILE CABINETS/ CUPBOARDS</v>
      </c>
      <c r="E132" s="551"/>
      <c r="F132" s="552">
        <v>0</v>
      </c>
      <c r="G132" s="552"/>
    </row>
    <row r="133" spans="2:7" ht="20.100000000000001" hidden="1" customHeight="1" thickBot="1" x14ac:dyDescent="0.25">
      <c r="B133" s="811">
        <v>32010604</v>
      </c>
      <c r="C133" s="378" t="s">
        <v>1526</v>
      </c>
      <c r="D133" s="740" t="str">
        <f t="shared" si="18"/>
        <v>32010604 - TELEVISION SETS</v>
      </c>
      <c r="E133" s="551"/>
      <c r="F133" s="552">
        <v>0</v>
      </c>
      <c r="G133" s="552"/>
    </row>
    <row r="134" spans="2:7" ht="20.100000000000001" hidden="1" customHeight="1" thickBot="1" x14ac:dyDescent="0.25">
      <c r="B134" s="811">
        <v>32010605</v>
      </c>
      <c r="C134" s="378" t="s">
        <v>1527</v>
      </c>
      <c r="D134" s="740" t="str">
        <f t="shared" si="18"/>
        <v>32010605 - RADIO SETS</v>
      </c>
      <c r="E134" s="551"/>
      <c r="F134" s="552">
        <v>0</v>
      </c>
      <c r="G134" s="552"/>
    </row>
    <row r="135" spans="2:7" ht="20.100000000000001" hidden="1" customHeight="1" x14ac:dyDescent="0.2">
      <c r="B135" s="811">
        <v>32010606</v>
      </c>
      <c r="C135" s="378" t="s">
        <v>1528</v>
      </c>
      <c r="D135" s="740" t="str">
        <f t="shared" si="18"/>
        <v>32010606 - AIR -CONDITIONER</v>
      </c>
      <c r="E135" s="551"/>
      <c r="F135" s="552">
        <v>0</v>
      </c>
      <c r="G135" s="552"/>
    </row>
    <row r="136" spans="2:7" ht="20.100000000000001" hidden="1" customHeight="1" x14ac:dyDescent="0.2">
      <c r="B136" s="811">
        <v>32010607</v>
      </c>
      <c r="C136" s="378" t="s">
        <v>1529</v>
      </c>
      <c r="D136" s="740" t="str">
        <f t="shared" si="18"/>
        <v>32010607 - STOOLS</v>
      </c>
      <c r="E136" s="551"/>
      <c r="F136" s="552">
        <v>0</v>
      </c>
      <c r="G136" s="552"/>
    </row>
    <row r="137" spans="2:7" ht="20.100000000000001" hidden="1" customHeight="1" thickBot="1" x14ac:dyDescent="0.25">
      <c r="B137" s="811">
        <v>32010608</v>
      </c>
      <c r="C137" s="378" t="s">
        <v>1530</v>
      </c>
      <c r="D137" s="740" t="str">
        <f t="shared" si="18"/>
        <v>32010608 - SHELVES</v>
      </c>
      <c r="E137" s="551"/>
      <c r="F137" s="552">
        <v>0</v>
      </c>
      <c r="G137" s="552"/>
    </row>
    <row r="138" spans="2:7" ht="20.100000000000001" hidden="1" customHeight="1" thickBot="1" x14ac:dyDescent="0.25">
      <c r="B138" s="811">
        <v>32010609</v>
      </c>
      <c r="C138" s="378" t="s">
        <v>1531</v>
      </c>
      <c r="D138" s="740" t="str">
        <f t="shared" si="18"/>
        <v>32010609 - CEILING FANS</v>
      </c>
      <c r="E138" s="551"/>
      <c r="F138" s="552">
        <v>0</v>
      </c>
      <c r="G138" s="552"/>
    </row>
    <row r="139" spans="2:7" ht="20.100000000000001" hidden="1" customHeight="1" x14ac:dyDescent="0.2">
      <c r="B139" s="811">
        <v>32010610</v>
      </c>
      <c r="C139" s="378" t="s">
        <v>1532</v>
      </c>
      <c r="D139" s="740" t="str">
        <f t="shared" si="18"/>
        <v>32010610 - REFRIDGERATOR</v>
      </c>
      <c r="E139" s="551"/>
      <c r="F139" s="552">
        <v>0</v>
      </c>
      <c r="G139" s="552"/>
    </row>
    <row r="140" spans="2:7" ht="20.100000000000001" hidden="1" customHeight="1" thickBot="1" x14ac:dyDescent="0.3">
      <c r="B140" s="815"/>
      <c r="C140" s="385" t="s">
        <v>1533</v>
      </c>
      <c r="D140" s="741">
        <f t="shared" ref="D140" si="19">SUM(D130:D139)</f>
        <v>0</v>
      </c>
      <c r="E140" s="559">
        <f>SUM(E130:E139)</f>
        <v>0</v>
      </c>
      <c r="F140" s="559">
        <f>SUM(F130:F139)</f>
        <v>0</v>
      </c>
      <c r="G140" s="559"/>
    </row>
    <row r="141" spans="2:7" ht="20.100000000000001" hidden="1" customHeight="1" x14ac:dyDescent="0.25">
      <c r="B141" s="818">
        <v>32010700</v>
      </c>
      <c r="C141" s="374" t="s">
        <v>122</v>
      </c>
      <c r="D141" s="742"/>
      <c r="E141" s="548"/>
      <c r="F141" s="549"/>
      <c r="G141" s="549"/>
    </row>
    <row r="142" spans="2:7" ht="20.100000000000001" hidden="1" customHeight="1" x14ac:dyDescent="0.2">
      <c r="B142" s="811">
        <v>32010701</v>
      </c>
      <c r="C142" s="378" t="s">
        <v>1534</v>
      </c>
      <c r="D142" s="740" t="str">
        <f>B142&amp;" - "&amp;C142</f>
        <v>32010701 - SERVICE CONCESSION ASSETS (PPP)</v>
      </c>
      <c r="E142" s="551"/>
      <c r="F142" s="552">
        <v>0</v>
      </c>
      <c r="G142" s="552"/>
    </row>
    <row r="143" spans="2:7" ht="20.100000000000001" hidden="1" customHeight="1" x14ac:dyDescent="0.25">
      <c r="B143" s="815"/>
      <c r="C143" s="385" t="s">
        <v>1535</v>
      </c>
      <c r="D143" s="741">
        <f t="shared" ref="D143" si="20">SUM(D142)</f>
        <v>0</v>
      </c>
      <c r="E143" s="559">
        <f>SUM(E142)</f>
        <v>0</v>
      </c>
      <c r="F143" s="559">
        <f>SUM(F142)</f>
        <v>0</v>
      </c>
      <c r="G143" s="559"/>
    </row>
    <row r="144" spans="2:7" ht="20.100000000000001" hidden="1" customHeight="1" x14ac:dyDescent="0.25">
      <c r="B144" s="818">
        <v>32010800</v>
      </c>
      <c r="C144" s="374" t="s">
        <v>124</v>
      </c>
      <c r="D144" s="742"/>
      <c r="E144" s="548"/>
      <c r="F144" s="549"/>
      <c r="G144" s="549"/>
    </row>
    <row r="145" spans="2:7" ht="20.100000000000001" hidden="1" customHeight="1" x14ac:dyDescent="0.2">
      <c r="B145" s="811">
        <v>32010801</v>
      </c>
      <c r="C145" s="378" t="s">
        <v>1536</v>
      </c>
      <c r="D145" s="740" t="str">
        <f>B145&amp;" - "&amp;C145</f>
        <v>32010801 - LEASED ASSETS</v>
      </c>
      <c r="E145" s="551"/>
      <c r="F145" s="552">
        <v>0</v>
      </c>
      <c r="G145" s="552"/>
    </row>
    <row r="146" spans="2:7" ht="20.100000000000001" hidden="1" customHeight="1" x14ac:dyDescent="0.25">
      <c r="B146" s="815"/>
      <c r="C146" s="385" t="s">
        <v>1537</v>
      </c>
      <c r="D146" s="741">
        <f t="shared" ref="D146" si="21">SUM(D145)</f>
        <v>0</v>
      </c>
      <c r="E146" s="559">
        <f>SUM(E145)</f>
        <v>0</v>
      </c>
      <c r="F146" s="559">
        <f>SUM(F145)</f>
        <v>0</v>
      </c>
      <c r="G146" s="559"/>
    </row>
    <row r="147" spans="2:7" ht="20.100000000000001" hidden="1" customHeight="1" thickBot="1" x14ac:dyDescent="0.3">
      <c r="B147" s="818">
        <v>32010900</v>
      </c>
      <c r="C147" s="374" t="s">
        <v>126</v>
      </c>
      <c r="D147" s="742"/>
      <c r="E147" s="548"/>
      <c r="F147" s="549"/>
      <c r="G147" s="549"/>
    </row>
    <row r="148" spans="2:7" ht="20.100000000000001" hidden="1" customHeight="1" thickBot="1" x14ac:dyDescent="0.25">
      <c r="B148" s="811">
        <v>32010901</v>
      </c>
      <c r="C148" s="378" t="s">
        <v>1538</v>
      </c>
      <c r="D148" s="740" t="str">
        <f>B148&amp;" - "&amp;C148</f>
        <v>32010901 - MILITARY EQUIPMENT</v>
      </c>
      <c r="E148" s="551"/>
      <c r="F148" s="552">
        <v>0</v>
      </c>
      <c r="G148" s="552"/>
    </row>
    <row r="149" spans="2:7" ht="20.100000000000001" hidden="1" customHeight="1" x14ac:dyDescent="0.2">
      <c r="B149" s="811">
        <v>32010902</v>
      </c>
      <c r="C149" s="378" t="s">
        <v>1539</v>
      </c>
      <c r="D149" s="740" t="str">
        <f>B149&amp;" - "&amp;C149</f>
        <v>32010902 - POLICE/PARA-MILITARY EQUIPMENT</v>
      </c>
      <c r="E149" s="551"/>
      <c r="F149" s="552">
        <v>0</v>
      </c>
      <c r="G149" s="552"/>
    </row>
    <row r="150" spans="2:7" ht="20.100000000000001" hidden="1" customHeight="1" thickBot="1" x14ac:dyDescent="0.25">
      <c r="B150" s="811">
        <v>32010903</v>
      </c>
      <c r="C150" s="378" t="s">
        <v>1540</v>
      </c>
      <c r="D150" s="740" t="str">
        <f>B150&amp;" - "&amp;C150</f>
        <v>32010903 - BIOLOGICAL ASSETS</v>
      </c>
      <c r="E150" s="551"/>
      <c r="F150" s="552">
        <v>0</v>
      </c>
      <c r="G150" s="552"/>
    </row>
    <row r="151" spans="2:7" ht="20.100000000000001" hidden="1" customHeight="1" thickBot="1" x14ac:dyDescent="0.25">
      <c r="B151" s="811">
        <v>32010904</v>
      </c>
      <c r="C151" s="378" t="s">
        <v>1541</v>
      </c>
      <c r="D151" s="740" t="str">
        <f>B151&amp;" - "&amp;C151</f>
        <v>32010904 - LABORATORY MEDICAL EQUIPMENTS</v>
      </c>
      <c r="E151" s="551"/>
      <c r="F151" s="552">
        <v>0</v>
      </c>
      <c r="G151" s="552"/>
    </row>
    <row r="152" spans="2:7" ht="20.100000000000001" hidden="1" customHeight="1" x14ac:dyDescent="0.25">
      <c r="B152" s="815"/>
      <c r="C152" s="385" t="s">
        <v>1542</v>
      </c>
      <c r="D152" s="741">
        <f t="shared" ref="D152" si="22">SUM(D148:D151)</f>
        <v>0</v>
      </c>
      <c r="E152" s="559">
        <f>SUM(E148:E151)</f>
        <v>0</v>
      </c>
      <c r="F152" s="559">
        <f>SUM(F148:F151)</f>
        <v>0</v>
      </c>
      <c r="G152" s="559"/>
    </row>
    <row r="153" spans="2:7" ht="20.100000000000001" hidden="1" customHeight="1" x14ac:dyDescent="0.25">
      <c r="B153" s="818">
        <v>32011000</v>
      </c>
      <c r="C153" s="374" t="s">
        <v>128</v>
      </c>
      <c r="D153" s="742"/>
      <c r="E153" s="548"/>
      <c r="F153" s="549"/>
      <c r="G153" s="549"/>
    </row>
    <row r="154" spans="2:7" ht="20.100000000000001" hidden="1" customHeight="1" x14ac:dyDescent="0.2">
      <c r="B154" s="811">
        <v>32011001</v>
      </c>
      <c r="C154" s="378" t="s">
        <v>128</v>
      </c>
      <c r="D154" s="740" t="str">
        <f>B154&amp;" - "&amp;C154</f>
        <v>32011001 - ASSETS-UNDER-CONSTRUCTION</v>
      </c>
      <c r="E154" s="551"/>
      <c r="F154" s="552">
        <v>0</v>
      </c>
      <c r="G154" s="552"/>
    </row>
    <row r="155" spans="2:7" ht="20.100000000000001" hidden="1" customHeight="1" x14ac:dyDescent="0.25">
      <c r="B155" s="815"/>
      <c r="C155" s="385" t="s">
        <v>1543</v>
      </c>
      <c r="D155" s="741">
        <f t="shared" ref="D155" si="23">SUM(D154)</f>
        <v>0</v>
      </c>
      <c r="E155" s="559">
        <f>SUM(E154)</f>
        <v>0</v>
      </c>
      <c r="F155" s="559">
        <f>SUM(F154)</f>
        <v>0</v>
      </c>
      <c r="G155" s="559"/>
    </row>
    <row r="156" spans="2:7" ht="20.100000000000001" hidden="1" customHeight="1" x14ac:dyDescent="0.25">
      <c r="B156" s="818">
        <v>32020100</v>
      </c>
      <c r="C156" s="374" t="s">
        <v>130</v>
      </c>
      <c r="D156" s="742"/>
      <c r="E156" s="548"/>
      <c r="F156" s="549"/>
      <c r="G156" s="549"/>
    </row>
    <row r="157" spans="2:7" ht="20.100000000000001" hidden="1" customHeight="1" thickBot="1" x14ac:dyDescent="0.25">
      <c r="B157" s="811">
        <v>32020101</v>
      </c>
      <c r="C157" s="378" t="s">
        <v>1544</v>
      </c>
      <c r="D157" s="740" t="str">
        <f>B157&amp;" - "&amp;C157</f>
        <v>32020101 - LAND &amp; BUILDINGS-OFFICE</v>
      </c>
      <c r="E157" s="551"/>
      <c r="F157" s="552">
        <v>0</v>
      </c>
      <c r="G157" s="552"/>
    </row>
    <row r="158" spans="2:7" ht="20.100000000000001" hidden="1" customHeight="1" thickBot="1" x14ac:dyDescent="0.25">
      <c r="B158" s="811">
        <v>32020102</v>
      </c>
      <c r="C158" s="378" t="s">
        <v>1545</v>
      </c>
      <c r="D158" s="740" t="str">
        <f>B158&amp;" - "&amp;C158</f>
        <v>32020102 - LAND &amp; BUILDINGS-RESIDENTIAL</v>
      </c>
      <c r="E158" s="551"/>
      <c r="F158" s="552">
        <v>0</v>
      </c>
      <c r="G158" s="552"/>
    </row>
    <row r="159" spans="2:7" ht="20.100000000000001" hidden="1" customHeight="1" x14ac:dyDescent="0.2">
      <c r="B159" s="811">
        <v>32020103</v>
      </c>
      <c r="C159" s="378" t="s">
        <v>1479</v>
      </c>
      <c r="D159" s="740" t="str">
        <f>B159&amp;" - "&amp;C159</f>
        <v>32020103 - SILOS</v>
      </c>
      <c r="E159" s="551"/>
      <c r="F159" s="552">
        <v>0</v>
      </c>
      <c r="G159" s="552"/>
    </row>
    <row r="160" spans="2:7" ht="20.100000000000001" hidden="1" customHeight="1" x14ac:dyDescent="0.2">
      <c r="B160" s="811">
        <v>32020104</v>
      </c>
      <c r="C160" s="378" t="s">
        <v>1480</v>
      </c>
      <c r="D160" s="740" t="str">
        <f>B160&amp;" - "&amp;C160</f>
        <v>32020104 - OTHER STORAGE FACILITIES</v>
      </c>
      <c r="E160" s="551"/>
      <c r="F160" s="552">
        <v>0</v>
      </c>
      <c r="G160" s="552"/>
    </row>
    <row r="161" spans="2:7" ht="20.100000000000001" hidden="1" customHeight="1" x14ac:dyDescent="0.25">
      <c r="B161" s="815"/>
      <c r="C161" s="385" t="s">
        <v>1546</v>
      </c>
      <c r="D161" s="741">
        <f t="shared" ref="D161" si="24">SUM(D157:D160)</f>
        <v>0</v>
      </c>
      <c r="E161" s="559">
        <f>SUM(E157:E160)</f>
        <v>0</v>
      </c>
      <c r="F161" s="559">
        <f>SUM(F157:F160)</f>
        <v>0</v>
      </c>
      <c r="G161" s="559"/>
    </row>
    <row r="162" spans="2:7" ht="20.100000000000001" hidden="1" customHeight="1" thickBot="1" x14ac:dyDescent="0.3">
      <c r="B162" s="818">
        <v>32030100</v>
      </c>
      <c r="C162" s="374" t="s">
        <v>132</v>
      </c>
      <c r="D162" s="742"/>
      <c r="E162" s="548"/>
      <c r="F162" s="549"/>
      <c r="G162" s="549"/>
    </row>
    <row r="163" spans="2:7" ht="20.100000000000001" hidden="1" customHeight="1" thickBot="1" x14ac:dyDescent="0.25">
      <c r="B163" s="811">
        <v>32030101</v>
      </c>
      <c r="C163" s="378" t="s">
        <v>1547</v>
      </c>
      <c r="D163" s="740" t="str">
        <f t="shared" ref="D163:D169" si="25">B163&amp;" - "&amp;C163</f>
        <v>32030101 - GOODWILL (ACQUIRED)</v>
      </c>
      <c r="E163" s="551"/>
      <c r="F163" s="552">
        <v>0</v>
      </c>
      <c r="G163" s="552"/>
    </row>
    <row r="164" spans="2:7" ht="20.100000000000001" hidden="1" customHeight="1" x14ac:dyDescent="0.2">
      <c r="B164" s="811">
        <v>32030102</v>
      </c>
      <c r="C164" s="378" t="s">
        <v>1548</v>
      </c>
      <c r="D164" s="740" t="str">
        <f t="shared" si="25"/>
        <v>32030102 - PATENT RIGHT</v>
      </c>
      <c r="E164" s="551"/>
      <c r="F164" s="552">
        <v>0</v>
      </c>
      <c r="G164" s="552"/>
    </row>
    <row r="165" spans="2:7" ht="20.100000000000001" hidden="1" customHeight="1" x14ac:dyDescent="0.2">
      <c r="B165" s="811">
        <v>32030103</v>
      </c>
      <c r="C165" s="378" t="s">
        <v>1549</v>
      </c>
      <c r="D165" s="740" t="str">
        <f t="shared" si="25"/>
        <v>32030103 - COPYRIGHT</v>
      </c>
      <c r="E165" s="551"/>
      <c r="F165" s="552">
        <v>0</v>
      </c>
      <c r="G165" s="552"/>
    </row>
    <row r="166" spans="2:7" ht="20.100000000000001" hidden="1" customHeight="1" x14ac:dyDescent="0.2">
      <c r="B166" s="811">
        <v>32030104</v>
      </c>
      <c r="C166" s="378" t="s">
        <v>1550</v>
      </c>
      <c r="D166" s="740" t="str">
        <f t="shared" si="25"/>
        <v>32030104 - TRADE MARK</v>
      </c>
      <c r="E166" s="551"/>
      <c r="F166" s="552">
        <v>0</v>
      </c>
      <c r="G166" s="552"/>
    </row>
    <row r="167" spans="2:7" ht="20.100000000000001" hidden="1" customHeight="1" x14ac:dyDescent="0.2">
      <c r="B167" s="811">
        <v>32030105</v>
      </c>
      <c r="C167" s="378" t="s">
        <v>1551</v>
      </c>
      <c r="D167" s="740" t="str">
        <f t="shared" si="25"/>
        <v>32030105 - FRANCHISE</v>
      </c>
      <c r="E167" s="551"/>
      <c r="F167" s="552">
        <v>0</v>
      </c>
      <c r="G167" s="552"/>
    </row>
    <row r="168" spans="2:7" ht="20.100000000000001" hidden="1" customHeight="1" x14ac:dyDescent="0.2">
      <c r="B168" s="811">
        <v>32030109</v>
      </c>
      <c r="C168" s="378" t="s">
        <v>1552</v>
      </c>
      <c r="D168" s="740" t="str">
        <f t="shared" si="25"/>
        <v>32030109 - RESEARCH &amp; DEVELOPMENT</v>
      </c>
      <c r="E168" s="551"/>
      <c r="F168" s="552">
        <v>0</v>
      </c>
      <c r="G168" s="552"/>
    </row>
    <row r="169" spans="2:7" ht="20.100000000000001" hidden="1" customHeight="1" x14ac:dyDescent="0.2">
      <c r="B169" s="813">
        <v>32030110</v>
      </c>
      <c r="C169" s="383" t="s">
        <v>1553</v>
      </c>
      <c r="D169" s="740" t="str">
        <f t="shared" si="25"/>
        <v>32030110 - BROADCAST RIGHTS</v>
      </c>
      <c r="E169" s="551"/>
      <c r="F169" s="552">
        <v>0</v>
      </c>
      <c r="G169" s="552"/>
    </row>
    <row r="170" spans="2:7" ht="20.100000000000001" hidden="1" customHeight="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1360665460</v>
      </c>
      <c r="F171" s="572">
        <f t="shared" si="26"/>
        <v>832951700</v>
      </c>
      <c r="G171" s="572">
        <f t="shared" ref="G171" si="27">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ColWidth="9.140625"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1008</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x14ac:dyDescent="0.25">
      <c r="B18" s="811">
        <v>31050110</v>
      </c>
      <c r="C18" s="378" t="s">
        <v>1425</v>
      </c>
      <c r="D18" s="752" t="str">
        <f t="shared" si="0"/>
        <v>31050110 - PRINTED MATERIALS</v>
      </c>
      <c r="E18" s="622">
        <v>5000000</v>
      </c>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t="15.75" thickBot="1" x14ac:dyDescent="0.3">
      <c r="B27" s="811">
        <v>31050119</v>
      </c>
      <c r="C27" s="378" t="s">
        <v>1434</v>
      </c>
      <c r="D27" s="752" t="str">
        <f t="shared" si="0"/>
        <v>31050119 - EQUIPMENT STORE</v>
      </c>
      <c r="E27" s="622">
        <v>10000000</v>
      </c>
      <c r="F27" s="623">
        <v>0</v>
      </c>
      <c r="G27" s="623"/>
    </row>
    <row r="28" spans="2:7" ht="15.75" hidden="1" thickBot="1" x14ac:dyDescent="0.3">
      <c r="B28" s="811">
        <v>31050120</v>
      </c>
      <c r="C28" s="378" t="s">
        <v>1435</v>
      </c>
      <c r="D28" s="752" t="str">
        <f t="shared" si="0"/>
        <v>31050120 - PROJECT STORE ( IPPIS, GIFMIS, IPSAS, E.T.C.)</v>
      </c>
      <c r="E28" s="622"/>
      <c r="F28" s="623">
        <v>0</v>
      </c>
      <c r="G28" s="623"/>
    </row>
    <row r="29" spans="2:7" ht="15.75" hidden="1" thickBot="1" x14ac:dyDescent="0.3">
      <c r="B29" s="811">
        <v>31050121</v>
      </c>
      <c r="C29" s="378" t="s">
        <v>1436</v>
      </c>
      <c r="D29" s="752" t="str">
        <f t="shared" si="0"/>
        <v>31050121 - ELECTRICAL/ELECTRONIC STORE</v>
      </c>
      <c r="E29" s="622"/>
      <c r="F29" s="623">
        <v>0</v>
      </c>
      <c r="G29" s="623"/>
    </row>
    <row r="30" spans="2:7" ht="15.75" hidden="1" thickBot="1" x14ac:dyDescent="0.3">
      <c r="B30" s="811">
        <v>31050122</v>
      </c>
      <c r="C30" s="378" t="s">
        <v>1437</v>
      </c>
      <c r="D30" s="752" t="str">
        <f t="shared" si="0"/>
        <v>31050122 - GRAINS STORE</v>
      </c>
      <c r="E30" s="622"/>
      <c r="F30" s="623">
        <v>0</v>
      </c>
      <c r="G30" s="623"/>
    </row>
    <row r="31" spans="2:7" ht="15.75" hidden="1" thickBot="1" x14ac:dyDescent="0.3">
      <c r="B31" s="811">
        <v>31050123</v>
      </c>
      <c r="C31" s="378" t="s">
        <v>1438</v>
      </c>
      <c r="D31" s="752" t="str">
        <f t="shared" si="0"/>
        <v>31050123 - PERISHABLE STORE</v>
      </c>
      <c r="E31" s="622"/>
      <c r="F31" s="623">
        <v>0</v>
      </c>
      <c r="G31" s="623"/>
    </row>
    <row r="32" spans="2:7" ht="15.75" hidden="1" thickBot="1" x14ac:dyDescent="0.3">
      <c r="B32" s="811">
        <v>31050124</v>
      </c>
      <c r="C32" s="378" t="s">
        <v>1439</v>
      </c>
      <c r="D32" s="752" t="str">
        <f t="shared" si="0"/>
        <v>31050124 - MOTOR SPARE STORE</v>
      </c>
      <c r="E32" s="622"/>
      <c r="F32" s="623">
        <v>0</v>
      </c>
      <c r="G32" s="623"/>
    </row>
    <row r="33" spans="2:7" ht="15.75" hidden="1" thickBot="1" x14ac:dyDescent="0.3">
      <c r="B33" s="811">
        <v>31050125</v>
      </c>
      <c r="C33" s="378" t="s">
        <v>1440</v>
      </c>
      <c r="D33" s="752" t="str">
        <f t="shared" si="0"/>
        <v>31050125 - RAIL SPARE STORE</v>
      </c>
      <c r="E33" s="622"/>
      <c r="F33" s="623">
        <v>0</v>
      </c>
      <c r="G33" s="623"/>
    </row>
    <row r="34" spans="2:7" ht="15.75" hidden="1" thickBot="1" x14ac:dyDescent="0.3">
      <c r="B34" s="811">
        <v>31050126</v>
      </c>
      <c r="C34" s="378" t="s">
        <v>1441</v>
      </c>
      <c r="D34" s="752" t="str">
        <f t="shared" si="0"/>
        <v>31050126 - SHIP SPARE STORE</v>
      </c>
      <c r="E34" s="622"/>
      <c r="F34" s="623">
        <v>0</v>
      </c>
      <c r="G34" s="623"/>
    </row>
    <row r="35" spans="2:7" ht="15.75" hidden="1" thickBot="1" x14ac:dyDescent="0.3">
      <c r="B35" s="811">
        <v>31050127</v>
      </c>
      <c r="C35" s="378" t="s">
        <v>1442</v>
      </c>
      <c r="D35" s="752" t="str">
        <f t="shared" si="0"/>
        <v>31050127 - FURNITURE STORE</v>
      </c>
      <c r="E35" s="622"/>
      <c r="F35" s="623">
        <v>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15000000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t="15.75" thickBot="1" x14ac:dyDescent="0.3">
      <c r="B90" s="811">
        <v>32010206</v>
      </c>
      <c r="C90" s="378" t="s">
        <v>1487</v>
      </c>
      <c r="D90" s="752" t="str">
        <f t="shared" si="12"/>
        <v>32010206 - SECURITY INSTALLATIONS/ EQUIPMENT</v>
      </c>
      <c r="E90" s="622">
        <v>54000000</v>
      </c>
      <c r="F90" s="623">
        <v>0</v>
      </c>
      <c r="G90" s="623"/>
    </row>
    <row r="91" spans="2:7" ht="15.75" hidden="1" thickBot="1" x14ac:dyDescent="0.3">
      <c r="B91" s="811">
        <v>32010207</v>
      </c>
      <c r="C91" s="378" t="s">
        <v>1488</v>
      </c>
      <c r="D91" s="752" t="str">
        <f t="shared" si="12"/>
        <v>32010207 - ELECTRICITY TRANSMISSION NETWORK</v>
      </c>
      <c r="E91" s="622"/>
      <c r="F91" s="623">
        <v>0</v>
      </c>
      <c r="G91" s="623"/>
    </row>
    <row r="92" spans="2:7" ht="15.75" hidden="1" thickBot="1" x14ac:dyDescent="0.3">
      <c r="B92" s="811">
        <v>32010208</v>
      </c>
      <c r="C92" s="378" t="s">
        <v>1489</v>
      </c>
      <c r="D92" s="752" t="str">
        <f t="shared" si="12"/>
        <v>32010208 - WATER DISTRIBUTION NETWORK</v>
      </c>
      <c r="E92" s="622"/>
      <c r="F92" s="623">
        <v>0</v>
      </c>
      <c r="G92" s="623"/>
    </row>
    <row r="93" spans="2:7" ht="15.75" hidden="1" thickBot="1" x14ac:dyDescent="0.3">
      <c r="B93" s="811">
        <v>32010209</v>
      </c>
      <c r="C93" s="378" t="s">
        <v>1490</v>
      </c>
      <c r="D93" s="752" t="str">
        <f t="shared" si="12"/>
        <v>32010209 - SEWAGE/ DRAINAGE NETWORK</v>
      </c>
      <c r="E93" s="622"/>
      <c r="F93" s="623">
        <v>0</v>
      </c>
      <c r="G93" s="623"/>
    </row>
    <row r="94" spans="2:7" ht="15.75" hidden="1" thickBot="1" x14ac:dyDescent="0.3">
      <c r="B94" s="811">
        <v>32010210</v>
      </c>
      <c r="C94" s="378" t="s">
        <v>1491</v>
      </c>
      <c r="D94" s="752" t="str">
        <f t="shared" si="12"/>
        <v>32010210 - DAMS</v>
      </c>
      <c r="E94" s="622"/>
      <c r="F94" s="623">
        <v>0</v>
      </c>
      <c r="G94" s="623"/>
    </row>
    <row r="95" spans="2:7" ht="15.75" hidden="1" thickBot="1" x14ac:dyDescent="0.3">
      <c r="B95" s="811">
        <v>32010211</v>
      </c>
      <c r="C95" s="378" t="s">
        <v>1492</v>
      </c>
      <c r="D95" s="752" t="str">
        <f t="shared" si="12"/>
        <v>32010211 - SPECIALISED RESEARCH EQUIPMENT (E.G. SATELLITE)</v>
      </c>
      <c r="E95" s="622"/>
      <c r="F95" s="623">
        <v>0</v>
      </c>
      <c r="G95" s="623"/>
    </row>
    <row r="96" spans="2:7" ht="15.75" hidden="1" thickBot="1" x14ac:dyDescent="0.3">
      <c r="B96" s="811">
        <v>32010212</v>
      </c>
      <c r="C96" s="378" t="s">
        <v>1493</v>
      </c>
      <c r="D96" s="752" t="str">
        <f t="shared" si="12"/>
        <v>32010212 - MONUMENTS</v>
      </c>
      <c r="E96" s="622"/>
      <c r="F96" s="623">
        <v>0</v>
      </c>
      <c r="G96" s="623"/>
    </row>
    <row r="97" spans="2:7" ht="15.75" hidden="1" thickBot="1" x14ac:dyDescent="0.3">
      <c r="B97" s="811">
        <v>32010213</v>
      </c>
      <c r="C97" s="378" t="s">
        <v>1494</v>
      </c>
      <c r="D97" s="752" t="str">
        <f t="shared" si="12"/>
        <v>32010213 - HERITAGE ASSETS</v>
      </c>
      <c r="E97" s="622"/>
      <c r="F97" s="623">
        <v>0</v>
      </c>
      <c r="G97" s="623"/>
    </row>
    <row r="98" spans="2:7" ht="15.75" hidden="1" thickBot="1" x14ac:dyDescent="0.3">
      <c r="B98" s="811">
        <v>32010214</v>
      </c>
      <c r="C98" s="378" t="s">
        <v>1495</v>
      </c>
      <c r="D98" s="752" t="str">
        <f t="shared" si="12"/>
        <v>32010214 - BOREHOLES &amp; OTHER WATER FACILITIES</v>
      </c>
      <c r="E98" s="622"/>
      <c r="F98" s="623">
        <v>0</v>
      </c>
      <c r="G98" s="623"/>
    </row>
    <row r="99" spans="2:7" ht="15.75" hidden="1" thickBot="1" x14ac:dyDescent="0.3">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54000000</v>
      </c>
      <c r="F100" s="630">
        <f>SUM(F85:F99)</f>
        <v>0</v>
      </c>
      <c r="G100" s="630"/>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tr">
        <f>B102&amp;" - "&amp;C102</f>
        <v>32010301 - EARTH MOVING EQUIPMENT - BULL DOZERS ETC.</v>
      </c>
      <c r="E102" s="622"/>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5">B109&amp;" - "&amp;C109</f>
        <v>32010401 - SHIPS</v>
      </c>
      <c r="E109" s="622"/>
      <c r="F109" s="623">
        <v>0</v>
      </c>
      <c r="G109" s="623"/>
    </row>
    <row r="110" spans="2:7" ht="15.75" hidden="1" thickBot="1" x14ac:dyDescent="0.3">
      <c r="B110" s="811">
        <v>32010402</v>
      </c>
      <c r="C110" s="378" t="s">
        <v>1505</v>
      </c>
      <c r="D110" s="752" t="str">
        <f t="shared" si="15"/>
        <v>32010402 - AIR CRAFTS</v>
      </c>
      <c r="E110" s="622"/>
      <c r="F110" s="623">
        <v>0</v>
      </c>
      <c r="G110" s="623"/>
    </row>
    <row r="111" spans="2:7" ht="15.75" hidden="1" thickBot="1" x14ac:dyDescent="0.3">
      <c r="B111" s="811">
        <v>32010403</v>
      </c>
      <c r="C111" s="378" t="s">
        <v>1506</v>
      </c>
      <c r="D111" s="752" t="str">
        <f t="shared" si="15"/>
        <v>32010403 - TRAINS</v>
      </c>
      <c r="E111" s="622"/>
      <c r="F111" s="623">
        <v>0</v>
      </c>
      <c r="G111" s="623"/>
    </row>
    <row r="112" spans="2:7" ht="15.75" hidden="1" thickBot="1" x14ac:dyDescent="0.3">
      <c r="B112" s="811">
        <v>32010404</v>
      </c>
      <c r="C112" s="378" t="s">
        <v>1507</v>
      </c>
      <c r="D112" s="752" t="str">
        <f t="shared" si="15"/>
        <v>32010404 - BOATS</v>
      </c>
      <c r="E112" s="622"/>
      <c r="F112" s="623">
        <v>0</v>
      </c>
      <c r="G112" s="623"/>
    </row>
    <row r="113" spans="2:7" ht="15.75" hidden="1" thickBot="1" x14ac:dyDescent="0.3">
      <c r="B113" s="811">
        <v>32010405</v>
      </c>
      <c r="C113" s="378" t="s">
        <v>1508</v>
      </c>
      <c r="D113" s="752" t="str">
        <f t="shared" si="15"/>
        <v>32010405 - MOTOR VEHICLES</v>
      </c>
      <c r="E113" s="622"/>
      <c r="F113" s="623">
        <v>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7">B119&amp;" - "&amp;C119</f>
        <v>32010501 - COMPUTERS/NETWORKING EQUIPMENT</v>
      </c>
      <c r="E119" s="622"/>
      <c r="F119" s="623">
        <v>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9">B130&amp;" - "&amp;C130</f>
        <v>32010601 - CHAIRS</v>
      </c>
      <c r="E130" s="622"/>
      <c r="F130" s="623">
        <v>0</v>
      </c>
      <c r="G130" s="623"/>
    </row>
    <row r="131" spans="2:7" ht="15.75" hidden="1" thickBot="1" x14ac:dyDescent="0.3">
      <c r="B131" s="811">
        <v>32010602</v>
      </c>
      <c r="C131" s="378" t="s">
        <v>1524</v>
      </c>
      <c r="D131" s="752" t="str">
        <f t="shared" si="19"/>
        <v>32010602 - TABLES</v>
      </c>
      <c r="E131" s="622"/>
      <c r="F131" s="623">
        <v>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69000000</v>
      </c>
      <c r="F171" s="646">
        <f t="shared" si="27"/>
        <v>0</v>
      </c>
      <c r="G171" s="646">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9"/>
  <sheetViews>
    <sheetView view="pageBreakPreview" zoomScaleNormal="100" zoomScaleSheetLayoutView="100" workbookViewId="0">
      <selection activeCell="A3" sqref="A3"/>
    </sheetView>
  </sheetViews>
  <sheetFormatPr defaultRowHeight="15" x14ac:dyDescent="0.25"/>
  <cols>
    <col min="1" max="1" width="182.28515625" customWidth="1"/>
    <col min="6" max="6" width="48.140625" customWidth="1"/>
    <col min="7" max="7" width="19.85546875" customWidth="1"/>
  </cols>
  <sheetData>
    <row r="1" spans="1:9" ht="18.75" x14ac:dyDescent="0.25">
      <c r="A1" s="929" t="s">
        <v>1758</v>
      </c>
    </row>
    <row r="2" spans="1:9" ht="69" customHeight="1" x14ac:dyDescent="0.25">
      <c r="A2" s="930" t="s">
        <v>1751</v>
      </c>
    </row>
    <row r="3" spans="1:9" ht="72.75" customHeight="1" x14ac:dyDescent="0.25">
      <c r="A3" s="930" t="s">
        <v>1752</v>
      </c>
    </row>
    <row r="4" spans="1:9" ht="91.5" customHeight="1" x14ac:dyDescent="0.25">
      <c r="A4" s="930" t="s">
        <v>1753</v>
      </c>
    </row>
    <row r="5" spans="1:9" ht="86.25" customHeight="1" x14ac:dyDescent="0.25">
      <c r="A5" s="930" t="s">
        <v>1754</v>
      </c>
    </row>
    <row r="6" spans="1:9" ht="63.75" x14ac:dyDescent="0.25">
      <c r="A6" s="930" t="s">
        <v>1776</v>
      </c>
    </row>
    <row r="7" spans="1:9" ht="102.75" customHeight="1" x14ac:dyDescent="0.25">
      <c r="A7" s="930" t="s">
        <v>1777</v>
      </c>
    </row>
    <row r="8" spans="1:9" ht="66.75" customHeight="1" x14ac:dyDescent="0.25">
      <c r="A8" s="930" t="s">
        <v>1778</v>
      </c>
    </row>
    <row r="9" spans="1:9" ht="96" customHeight="1" x14ac:dyDescent="0.25">
      <c r="A9" s="930" t="s">
        <v>1779</v>
      </c>
    </row>
    <row r="10" spans="1:9" ht="72" customHeight="1" x14ac:dyDescent="0.25">
      <c r="A10" s="930" t="s">
        <v>1780</v>
      </c>
    </row>
    <row r="11" spans="1:9" ht="87" customHeight="1" x14ac:dyDescent="0.25">
      <c r="A11" s="931"/>
    </row>
    <row r="12" spans="1:9" ht="26.25" customHeight="1" x14ac:dyDescent="0.25">
      <c r="A12" s="931" t="s">
        <v>1781</v>
      </c>
    </row>
    <row r="13" spans="1:9" ht="23.25" customHeight="1" x14ac:dyDescent="0.25">
      <c r="A13" s="932" t="s">
        <v>1782</v>
      </c>
      <c r="F13" s="932" t="s">
        <v>1783</v>
      </c>
    </row>
    <row r="14" spans="1:9" ht="29.25" customHeight="1" x14ac:dyDescent="0.25">
      <c r="A14" s="932" t="s">
        <v>1784</v>
      </c>
      <c r="E14" s="932" t="s">
        <v>1785</v>
      </c>
    </row>
    <row r="15" spans="1:9" ht="40.5" customHeight="1" x14ac:dyDescent="0.25">
      <c r="A15" s="930" t="s">
        <v>1786</v>
      </c>
      <c r="B15" s="930" t="s">
        <v>1787</v>
      </c>
      <c r="I15" s="930" t="s">
        <v>1788</v>
      </c>
    </row>
    <row r="16" spans="1:9" ht="30.75" customHeight="1" x14ac:dyDescent="0.25">
      <c r="A16" s="933"/>
    </row>
    <row r="17" spans="1:5" ht="30.75" customHeight="1" x14ac:dyDescent="0.25">
      <c r="A17" s="930" t="s">
        <v>1789</v>
      </c>
    </row>
    <row r="18" spans="1:5" ht="32.25" customHeight="1" x14ac:dyDescent="0.25">
      <c r="A18" s="930" t="s">
        <v>1790</v>
      </c>
    </row>
    <row r="19" spans="1:5" ht="30.75" customHeight="1" x14ac:dyDescent="0.25">
      <c r="A19" s="930" t="s">
        <v>1791</v>
      </c>
    </row>
    <row r="20" spans="1:5" ht="28.5" customHeight="1" thickBot="1" x14ac:dyDescent="0.3">
      <c r="A20" s="932" t="s">
        <v>1792</v>
      </c>
    </row>
    <row r="21" spans="1:5" ht="33" customHeight="1" thickBot="1" x14ac:dyDescent="0.3">
      <c r="A21" s="934" t="s">
        <v>1793</v>
      </c>
      <c r="B21" s="935" t="s">
        <v>1794</v>
      </c>
      <c r="C21" s="935" t="s">
        <v>1795</v>
      </c>
    </row>
    <row r="22" spans="1:5" ht="36.75" customHeight="1" thickBot="1" x14ac:dyDescent="0.3">
      <c r="A22" s="936">
        <v>1</v>
      </c>
      <c r="B22" s="937" t="s">
        <v>1796</v>
      </c>
      <c r="C22" s="938">
        <v>200000000</v>
      </c>
    </row>
    <row r="23" spans="1:5" ht="78.75" customHeight="1" thickBot="1" x14ac:dyDescent="0.3">
      <c r="A23" s="936">
        <v>2</v>
      </c>
      <c r="B23" s="937" t="s">
        <v>1797</v>
      </c>
      <c r="C23" s="938">
        <v>175000000</v>
      </c>
    </row>
    <row r="24" spans="1:5" ht="78.75" customHeight="1" thickBot="1" x14ac:dyDescent="0.3">
      <c r="A24" s="936">
        <v>3</v>
      </c>
      <c r="B24" s="937" t="s">
        <v>1798</v>
      </c>
      <c r="C24" s="939">
        <v>100000000</v>
      </c>
    </row>
    <row r="25" spans="1:5" ht="69.75" customHeight="1" thickBot="1" x14ac:dyDescent="0.3">
      <c r="A25" s="936">
        <v>4</v>
      </c>
      <c r="B25" s="937" t="s">
        <v>1799</v>
      </c>
      <c r="C25" s="938">
        <v>225000000</v>
      </c>
    </row>
    <row r="26" spans="1:5" ht="27" customHeight="1" thickBot="1" x14ac:dyDescent="0.3">
      <c r="A26" s="936">
        <v>5</v>
      </c>
      <c r="B26" s="937" t="s">
        <v>1800</v>
      </c>
      <c r="C26" s="938">
        <v>222500000</v>
      </c>
    </row>
    <row r="27" spans="1:5" ht="27.75" customHeight="1" thickBot="1" x14ac:dyDescent="0.3">
      <c r="A27" s="936">
        <v>6</v>
      </c>
      <c r="B27" s="937" t="s">
        <v>1801</v>
      </c>
      <c r="C27" s="938">
        <v>147500000</v>
      </c>
    </row>
    <row r="28" spans="1:5" ht="37.5" customHeight="1" thickBot="1" x14ac:dyDescent="0.3">
      <c r="A28" s="936">
        <v>7</v>
      </c>
      <c r="B28" s="940" t="s">
        <v>1802</v>
      </c>
      <c r="C28" s="939">
        <v>175000000</v>
      </c>
    </row>
    <row r="29" spans="1:5" ht="50.25" customHeight="1" thickBot="1" x14ac:dyDescent="0.3">
      <c r="A29" s="936">
        <v>8</v>
      </c>
      <c r="B29" s="937" t="s">
        <v>1803</v>
      </c>
      <c r="C29" s="938">
        <v>188000000</v>
      </c>
    </row>
    <row r="30" spans="1:5" ht="51.75" customHeight="1" thickBot="1" x14ac:dyDescent="0.3">
      <c r="A30" s="936">
        <v>9</v>
      </c>
      <c r="B30" s="937" t="s">
        <v>1804</v>
      </c>
      <c r="C30" s="938">
        <v>127000000</v>
      </c>
    </row>
    <row r="31" spans="1:5" ht="51.75" customHeight="1" thickBot="1" x14ac:dyDescent="0.3">
      <c r="A31" s="909"/>
      <c r="B31" s="941" t="s">
        <v>735</v>
      </c>
      <c r="C31" s="941" t="s">
        <v>1805</v>
      </c>
    </row>
    <row r="32" spans="1:5" ht="49.5" customHeight="1" x14ac:dyDescent="0.25">
      <c r="E32" s="932" t="s">
        <v>1806</v>
      </c>
    </row>
    <row r="33" spans="1:6" ht="28.5" customHeight="1" x14ac:dyDescent="0.25">
      <c r="A33" s="930" t="s">
        <v>1807</v>
      </c>
    </row>
    <row r="34" spans="1:6" ht="85.5" customHeight="1" x14ac:dyDescent="0.25">
      <c r="A34" s="930" t="s">
        <v>1808</v>
      </c>
    </row>
    <row r="35" spans="1:6" ht="48" x14ac:dyDescent="0.25">
      <c r="A35" s="930" t="s">
        <v>1809</v>
      </c>
    </row>
    <row r="36" spans="1:6" ht="15.75" x14ac:dyDescent="0.25">
      <c r="A36" s="932" t="s">
        <v>1755</v>
      </c>
    </row>
    <row r="37" spans="1:6" ht="15.75" x14ac:dyDescent="0.25">
      <c r="A37" s="942" t="s">
        <v>1756</v>
      </c>
    </row>
    <row r="38" spans="1:6" ht="15.75" x14ac:dyDescent="0.25">
      <c r="A38" s="942" t="s">
        <v>1757</v>
      </c>
    </row>
    <row r="39" spans="1:6" ht="16.5" x14ac:dyDescent="0.25">
      <c r="A39" s="930"/>
    </row>
    <row r="40" spans="1:6" ht="32.25" x14ac:dyDescent="0.25">
      <c r="A40" s="930" t="s">
        <v>1810</v>
      </c>
    </row>
    <row r="41" spans="1:6" ht="15.75" x14ac:dyDescent="0.25">
      <c r="A41" s="932"/>
    </row>
    <row r="42" spans="1:6" ht="32.25" x14ac:dyDescent="0.25">
      <c r="A42" s="930" t="s">
        <v>1811</v>
      </c>
    </row>
    <row r="43" spans="1:6" ht="32.25" x14ac:dyDescent="0.25">
      <c r="A43" s="930" t="s">
        <v>1812</v>
      </c>
    </row>
    <row r="44" spans="1:6" ht="15.75" x14ac:dyDescent="0.25">
      <c r="A44" s="943" t="s">
        <v>1813</v>
      </c>
    </row>
    <row r="45" spans="1:6" ht="15.75" x14ac:dyDescent="0.25">
      <c r="A45" s="943" t="s">
        <v>1814</v>
      </c>
    </row>
    <row r="46" spans="1:6" ht="15.75" x14ac:dyDescent="0.25">
      <c r="A46" s="943" t="s">
        <v>1815</v>
      </c>
      <c r="D46" s="944" t="s">
        <v>1816</v>
      </c>
      <c r="F46" s="945">
        <v>56000000</v>
      </c>
    </row>
    <row r="47" spans="1:6" ht="15.75" x14ac:dyDescent="0.25">
      <c r="A47" s="943" t="s">
        <v>1817</v>
      </c>
      <c r="D47" s="945">
        <v>480000000</v>
      </c>
    </row>
    <row r="48" spans="1:6" ht="15.75" x14ac:dyDescent="0.25">
      <c r="A48" s="943" t="s">
        <v>1818</v>
      </c>
      <c r="C48" s="944" t="s">
        <v>1787</v>
      </c>
      <c r="F48" s="945">
        <v>45835000</v>
      </c>
    </row>
    <row r="49" spans="1:1" ht="48" x14ac:dyDescent="0.25">
      <c r="A49" s="930" t="s">
        <v>1819</v>
      </c>
    </row>
  </sheetData>
  <pageMargins left="0.7" right="0.7" top="0.75" bottom="0.75" header="0.3" footer="0.3"/>
  <pageSetup paperSize="9" scale="77" orientation="portrait" r:id="rId1"/>
  <headerFooter>
    <oddFooter>&amp;C&amp;14&amp;P</oddFooter>
  </headerFooter>
  <rowBreaks count="1" manualBreakCount="1">
    <brk id="1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H225"/>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4.25" x14ac:dyDescent="0.2"/>
  <cols>
    <col min="1" max="1" width="28.7109375" style="338" customWidth="1"/>
    <col min="2" max="2" width="12.7109375" style="338" bestFit="1" customWidth="1"/>
    <col min="3" max="3" width="60" style="338" customWidth="1"/>
    <col min="4" max="4" width="37.85546875" style="338" hidden="1" customWidth="1"/>
    <col min="5" max="6" width="12.7109375" style="338" hidden="1" customWidth="1"/>
    <col min="7" max="8" width="15.7109375" style="338" customWidth="1"/>
    <col min="9" max="16384" width="9.140625" style="338"/>
  </cols>
  <sheetData>
    <row r="1" spans="2:8" ht="31.5" x14ac:dyDescent="0.5">
      <c r="B1" s="1001" t="s">
        <v>0</v>
      </c>
      <c r="C1" s="1001"/>
      <c r="D1" s="1001"/>
      <c r="E1" s="1001"/>
      <c r="F1" s="1001"/>
      <c r="G1" s="1001"/>
      <c r="H1" s="1001"/>
    </row>
    <row r="2" spans="2:8" ht="36" x14ac:dyDescent="0.55000000000000004">
      <c r="B2" s="1002" t="s">
        <v>931</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25">
      <c r="B6" s="992"/>
      <c r="C6" s="992"/>
      <c r="D6" s="427"/>
      <c r="E6" s="428" t="s">
        <v>5</v>
      </c>
      <c r="F6" s="429" t="s">
        <v>5</v>
      </c>
      <c r="G6" s="430" t="s">
        <v>5</v>
      </c>
      <c r="H6" s="431" t="s">
        <v>5</v>
      </c>
    </row>
    <row r="7" spans="2:8" ht="18.75" hidden="1" x14ac:dyDescent="0.3">
      <c r="B7" s="432">
        <v>10000000</v>
      </c>
      <c r="C7" s="433" t="s">
        <v>398</v>
      </c>
      <c r="D7" s="434"/>
      <c r="E7" s="435"/>
      <c r="F7" s="436"/>
      <c r="G7" s="437"/>
      <c r="H7" s="438"/>
    </row>
    <row r="8" spans="2:8" ht="15" hidden="1" x14ac:dyDescent="0.25">
      <c r="B8" s="373">
        <v>11000000</v>
      </c>
      <c r="C8" s="374" t="s">
        <v>531</v>
      </c>
      <c r="D8" s="374"/>
      <c r="E8" s="439"/>
      <c r="F8" s="440"/>
      <c r="G8" s="441"/>
      <c r="H8" s="442"/>
    </row>
    <row r="9" spans="2:8" ht="15" hidden="1" x14ac:dyDescent="0.25">
      <c r="B9" s="373">
        <v>11010000</v>
      </c>
      <c r="C9" s="374" t="s">
        <v>531</v>
      </c>
      <c r="D9" s="374"/>
      <c r="E9" s="439"/>
      <c r="F9" s="440"/>
      <c r="G9" s="441"/>
      <c r="H9" s="442"/>
    </row>
    <row r="10" spans="2:8" ht="15" hidden="1" x14ac:dyDescent="0.25">
      <c r="B10" s="373">
        <v>11010100</v>
      </c>
      <c r="C10" s="374" t="s">
        <v>6</v>
      </c>
      <c r="D10" s="374"/>
      <c r="E10" s="439"/>
      <c r="F10" s="440"/>
      <c r="G10" s="441"/>
      <c r="H10" s="442"/>
    </row>
    <row r="11" spans="2:8" hidden="1" x14ac:dyDescent="0.2">
      <c r="B11" s="377">
        <v>11010101</v>
      </c>
      <c r="C11" s="378" t="s">
        <v>532</v>
      </c>
      <c r="D11" s="378" t="s">
        <v>739</v>
      </c>
      <c r="E11" s="443"/>
      <c r="F11" s="444"/>
      <c r="G11" s="445"/>
      <c r="H11" s="446">
        <v>0</v>
      </c>
    </row>
    <row r="12" spans="2:8" ht="15" hidden="1" x14ac:dyDescent="0.25">
      <c r="B12" s="373">
        <v>11010200</v>
      </c>
      <c r="C12" s="374" t="s">
        <v>31</v>
      </c>
      <c r="D12" s="374"/>
      <c r="E12" s="439"/>
      <c r="F12" s="440"/>
      <c r="G12" s="441"/>
      <c r="H12" s="442"/>
    </row>
    <row r="13" spans="2:8" hidden="1" x14ac:dyDescent="0.2">
      <c r="B13" s="377">
        <v>11010201</v>
      </c>
      <c r="C13" s="378" t="s">
        <v>526</v>
      </c>
      <c r="D13" s="378" t="s">
        <v>740</v>
      </c>
      <c r="E13" s="443"/>
      <c r="F13" s="444"/>
      <c r="G13" s="445"/>
      <c r="H13" s="446">
        <v>0</v>
      </c>
    </row>
    <row r="14" spans="2:8" ht="15" hidden="1" x14ac:dyDescent="0.25">
      <c r="B14" s="373">
        <v>11010300</v>
      </c>
      <c r="C14" s="374" t="s">
        <v>32</v>
      </c>
      <c r="D14" s="374"/>
      <c r="E14" s="439"/>
      <c r="F14" s="440"/>
      <c r="G14" s="441"/>
      <c r="H14" s="442"/>
    </row>
    <row r="15" spans="2:8" hidden="1" x14ac:dyDescent="0.2">
      <c r="B15" s="377">
        <v>11010301</v>
      </c>
      <c r="C15" s="378" t="s">
        <v>527</v>
      </c>
      <c r="D15" s="378" t="s">
        <v>741</v>
      </c>
      <c r="E15" s="443"/>
      <c r="F15" s="444"/>
      <c r="G15" s="445"/>
      <c r="H15" s="446">
        <v>0</v>
      </c>
    </row>
    <row r="16" spans="2:8" ht="15" hidden="1" x14ac:dyDescent="0.25">
      <c r="B16" s="373">
        <v>11010400</v>
      </c>
      <c r="C16" s="374" t="s">
        <v>7</v>
      </c>
      <c r="D16" s="374"/>
      <c r="E16" s="439"/>
      <c r="F16" s="440"/>
      <c r="G16" s="441"/>
      <c r="H16" s="442"/>
    </row>
    <row r="17" spans="2:8" hidden="1" x14ac:dyDescent="0.2">
      <c r="B17" s="382">
        <v>11010401</v>
      </c>
      <c r="C17" s="383" t="s">
        <v>7</v>
      </c>
      <c r="D17" s="383" t="s">
        <v>742</v>
      </c>
      <c r="E17" s="447"/>
      <c r="F17" s="448"/>
      <c r="G17" s="449"/>
      <c r="H17" s="450">
        <v>0</v>
      </c>
    </row>
    <row r="18" spans="2:8" ht="15.75" hidden="1" thickBot="1" x14ac:dyDescent="0.3">
      <c r="B18" s="384"/>
      <c r="C18" s="385" t="s">
        <v>533</v>
      </c>
      <c r="D18" s="385"/>
      <c r="E18" s="451"/>
      <c r="F18" s="452"/>
      <c r="G18" s="453">
        <v>0</v>
      </c>
      <c r="H18" s="454">
        <v>0</v>
      </c>
    </row>
    <row r="19" spans="2:8" ht="15" hidden="1" x14ac:dyDescent="0.25">
      <c r="B19" s="368">
        <v>12000000</v>
      </c>
      <c r="C19" s="369" t="s">
        <v>33</v>
      </c>
      <c r="D19" s="369"/>
      <c r="E19" s="455"/>
      <c r="F19" s="456"/>
      <c r="G19" s="457"/>
      <c r="H19" s="458"/>
    </row>
    <row r="20" spans="2:8" ht="15" hidden="1" x14ac:dyDescent="0.25">
      <c r="B20" s="373">
        <v>12010000</v>
      </c>
      <c r="C20" s="374" t="s">
        <v>534</v>
      </c>
      <c r="D20" s="374"/>
      <c r="E20" s="439"/>
      <c r="F20" s="440"/>
      <c r="G20" s="441"/>
      <c r="H20" s="442"/>
    </row>
    <row r="21" spans="2:8" ht="15" x14ac:dyDescent="0.25">
      <c r="B21" s="373">
        <v>12010100</v>
      </c>
      <c r="C21" s="374" t="s">
        <v>8</v>
      </c>
      <c r="D21" s="374"/>
      <c r="E21" s="439"/>
      <c r="F21" s="440"/>
      <c r="G21" s="441"/>
      <c r="H21" s="442"/>
    </row>
    <row r="22" spans="2:8" hidden="1" x14ac:dyDescent="0.2">
      <c r="B22" s="377">
        <v>12010101</v>
      </c>
      <c r="C22" s="378" t="s">
        <v>535</v>
      </c>
      <c r="D22" s="378" t="s">
        <v>743</v>
      </c>
      <c r="E22" s="443"/>
      <c r="F22" s="444"/>
      <c r="G22" s="445"/>
      <c r="H22" s="446">
        <v>0</v>
      </c>
    </row>
    <row r="23" spans="2:8" hidden="1" x14ac:dyDescent="0.2">
      <c r="B23" s="377">
        <v>12010104</v>
      </c>
      <c r="C23" s="378" t="s">
        <v>536</v>
      </c>
      <c r="D23" s="378" t="s">
        <v>744</v>
      </c>
      <c r="E23" s="443"/>
      <c r="F23" s="444"/>
      <c r="G23" s="445"/>
      <c r="H23" s="446">
        <v>0</v>
      </c>
    </row>
    <row r="24" spans="2:8" hidden="1" x14ac:dyDescent="0.2">
      <c r="B24" s="377">
        <v>12010105</v>
      </c>
      <c r="C24" s="378" t="s">
        <v>537</v>
      </c>
      <c r="D24" s="378" t="s">
        <v>745</v>
      </c>
      <c r="E24" s="443"/>
      <c r="F24" s="444"/>
      <c r="G24" s="445"/>
      <c r="H24" s="446">
        <v>0</v>
      </c>
    </row>
    <row r="25" spans="2:8" hidden="1" x14ac:dyDescent="0.2">
      <c r="B25" s="377">
        <v>12010106</v>
      </c>
      <c r="C25" s="378" t="s">
        <v>538</v>
      </c>
      <c r="D25" s="378" t="s">
        <v>746</v>
      </c>
      <c r="E25" s="443"/>
      <c r="F25" s="444"/>
      <c r="G25" s="445"/>
      <c r="H25" s="446">
        <v>0</v>
      </c>
    </row>
    <row r="26" spans="2:8" hidden="1" x14ac:dyDescent="0.2">
      <c r="B26" s="377">
        <v>12010107</v>
      </c>
      <c r="C26" s="378" t="s">
        <v>539</v>
      </c>
      <c r="D26" s="378" t="s">
        <v>747</v>
      </c>
      <c r="E26" s="443"/>
      <c r="F26" s="444"/>
      <c r="G26" s="445"/>
      <c r="H26" s="446">
        <v>0</v>
      </c>
    </row>
    <row r="27" spans="2:8" ht="15" thickBot="1" x14ac:dyDescent="0.25">
      <c r="B27" s="377">
        <v>12010108</v>
      </c>
      <c r="C27" s="378" t="s">
        <v>540</v>
      </c>
      <c r="D27" s="378" t="s">
        <v>748</v>
      </c>
      <c r="E27" s="443" t="s">
        <v>932</v>
      </c>
      <c r="F27" s="444" t="s">
        <v>932</v>
      </c>
      <c r="G27" s="445">
        <v>4000000</v>
      </c>
      <c r="H27" s="446">
        <v>11500000</v>
      </c>
    </row>
    <row r="28" spans="2:8" ht="15" hidden="1" thickBot="1" x14ac:dyDescent="0.25">
      <c r="B28" s="377">
        <v>12010109</v>
      </c>
      <c r="C28" s="378" t="s">
        <v>541</v>
      </c>
      <c r="D28" s="378" t="s">
        <v>749</v>
      </c>
      <c r="E28" s="443"/>
      <c r="F28" s="444"/>
      <c r="G28" s="445"/>
      <c r="H28" s="446">
        <v>0</v>
      </c>
    </row>
    <row r="29" spans="2:8" ht="15.75" thickBot="1" x14ac:dyDescent="0.3">
      <c r="B29" s="384"/>
      <c r="C29" s="385" t="s">
        <v>542</v>
      </c>
      <c r="D29" s="385"/>
      <c r="E29" s="451"/>
      <c r="F29" s="452"/>
      <c r="G29" s="453">
        <v>4000000</v>
      </c>
      <c r="H29" s="454">
        <v>11500000</v>
      </c>
    </row>
    <row r="30" spans="2:8" ht="15" x14ac:dyDescent="0.25">
      <c r="B30" s="388">
        <v>12010200</v>
      </c>
      <c r="C30" s="389" t="s">
        <v>9</v>
      </c>
      <c r="D30" s="389"/>
      <c r="E30" s="459"/>
      <c r="F30" s="460"/>
      <c r="G30" s="461"/>
      <c r="H30" s="462"/>
    </row>
    <row r="31" spans="2:8" ht="15" thickBot="1" x14ac:dyDescent="0.25">
      <c r="B31" s="377">
        <v>12010201</v>
      </c>
      <c r="C31" s="378" t="s">
        <v>9</v>
      </c>
      <c r="D31" s="378" t="s">
        <v>750</v>
      </c>
      <c r="E31" s="443" t="s">
        <v>933</v>
      </c>
      <c r="F31" s="443" t="s">
        <v>933</v>
      </c>
      <c r="G31" s="445"/>
      <c r="H31" s="446">
        <v>66000000</v>
      </c>
    </row>
    <row r="32" spans="2:8" ht="15.75" thickBot="1" x14ac:dyDescent="0.3">
      <c r="B32" s="384"/>
      <c r="C32" s="385" t="s">
        <v>543</v>
      </c>
      <c r="D32" s="385"/>
      <c r="E32" s="451"/>
      <c r="F32" s="452"/>
      <c r="G32" s="453"/>
      <c r="H32" s="454">
        <v>66000000</v>
      </c>
    </row>
    <row r="33" spans="2:8" ht="15" x14ac:dyDescent="0.25">
      <c r="B33" s="368">
        <v>12020000</v>
      </c>
      <c r="C33" s="369" t="s">
        <v>544</v>
      </c>
      <c r="D33" s="369"/>
      <c r="E33" s="455"/>
      <c r="F33" s="456"/>
      <c r="G33" s="457"/>
      <c r="H33" s="458"/>
    </row>
    <row r="34" spans="2:8" ht="15" x14ac:dyDescent="0.25">
      <c r="B34" s="373">
        <v>12020100</v>
      </c>
      <c r="C34" s="374" t="s">
        <v>10</v>
      </c>
      <c r="D34" s="374"/>
      <c r="E34" s="439"/>
      <c r="F34" s="440"/>
      <c r="G34" s="441"/>
      <c r="H34" s="442"/>
    </row>
    <row r="35" spans="2:8" hidden="1" x14ac:dyDescent="0.2">
      <c r="B35" s="377">
        <v>12020105</v>
      </c>
      <c r="C35" s="378" t="s">
        <v>545</v>
      </c>
      <c r="D35" s="378" t="s">
        <v>751</v>
      </c>
      <c r="E35" s="443"/>
      <c r="F35" s="444"/>
      <c r="G35" s="445"/>
      <c r="H35" s="446">
        <v>0</v>
      </c>
    </row>
    <row r="36" spans="2:8" hidden="1" x14ac:dyDescent="0.2">
      <c r="B36" s="377">
        <v>12020107</v>
      </c>
      <c r="C36" s="378" t="s">
        <v>546</v>
      </c>
      <c r="D36" s="378" t="s">
        <v>752</v>
      </c>
      <c r="E36" s="443"/>
      <c r="F36" s="444"/>
      <c r="G36" s="445"/>
      <c r="H36" s="446">
        <v>0</v>
      </c>
    </row>
    <row r="37" spans="2:8" hidden="1" x14ac:dyDescent="0.2">
      <c r="B37" s="377">
        <v>12020109</v>
      </c>
      <c r="C37" s="378" t="s">
        <v>547</v>
      </c>
      <c r="D37" s="378" t="s">
        <v>753</v>
      </c>
      <c r="E37" s="443"/>
      <c r="F37" s="444"/>
      <c r="G37" s="445"/>
      <c r="H37" s="446">
        <v>0</v>
      </c>
    </row>
    <row r="38" spans="2:8" hidden="1" x14ac:dyDescent="0.2">
      <c r="B38" s="377">
        <v>12020110</v>
      </c>
      <c r="C38" s="378" t="s">
        <v>548</v>
      </c>
      <c r="D38" s="378" t="s">
        <v>754</v>
      </c>
      <c r="E38" s="443"/>
      <c r="F38" s="444"/>
      <c r="G38" s="445"/>
      <c r="H38" s="446">
        <v>0</v>
      </c>
    </row>
    <row r="39" spans="2:8" hidden="1" x14ac:dyDescent="0.2">
      <c r="B39" s="377">
        <v>12020111</v>
      </c>
      <c r="C39" s="378" t="s">
        <v>549</v>
      </c>
      <c r="D39" s="378" t="s">
        <v>755</v>
      </c>
      <c r="E39" s="443"/>
      <c r="F39" s="444"/>
      <c r="G39" s="445"/>
      <c r="H39" s="446">
        <v>0</v>
      </c>
    </row>
    <row r="40" spans="2:8" hidden="1" x14ac:dyDescent="0.2">
      <c r="B40" s="377">
        <v>12020113</v>
      </c>
      <c r="C40" s="378" t="s">
        <v>550</v>
      </c>
      <c r="D40" s="378" t="s">
        <v>756</v>
      </c>
      <c r="E40" s="443"/>
      <c r="F40" s="444"/>
      <c r="G40" s="445"/>
      <c r="H40" s="446">
        <v>0</v>
      </c>
    </row>
    <row r="41" spans="2:8" hidden="1" x14ac:dyDescent="0.2">
      <c r="B41" s="377">
        <v>12020114</v>
      </c>
      <c r="C41" s="378" t="s">
        <v>551</v>
      </c>
      <c r="D41" s="378" t="s">
        <v>757</v>
      </c>
      <c r="E41" s="443"/>
      <c r="F41" s="444"/>
      <c r="G41" s="445"/>
      <c r="H41" s="446">
        <v>0</v>
      </c>
    </row>
    <row r="42" spans="2:8" hidden="1" x14ac:dyDescent="0.2">
      <c r="B42" s="377">
        <v>12020115</v>
      </c>
      <c r="C42" s="378" t="s">
        <v>552</v>
      </c>
      <c r="D42" s="378" t="s">
        <v>758</v>
      </c>
      <c r="E42" s="443"/>
      <c r="F42" s="444"/>
      <c r="G42" s="445"/>
      <c r="H42" s="446">
        <v>0</v>
      </c>
    </row>
    <row r="43" spans="2:8" x14ac:dyDescent="0.2">
      <c r="B43" s="377">
        <v>12020116</v>
      </c>
      <c r="C43" s="378" t="s">
        <v>553</v>
      </c>
      <c r="D43" s="378" t="s">
        <v>759</v>
      </c>
      <c r="E43" s="443" t="s">
        <v>933</v>
      </c>
      <c r="F43" s="443" t="s">
        <v>933</v>
      </c>
      <c r="G43" s="445">
        <v>5000000</v>
      </c>
      <c r="H43" s="446">
        <v>10000000</v>
      </c>
    </row>
    <row r="44" spans="2:8" hidden="1" x14ac:dyDescent="0.2">
      <c r="B44" s="377">
        <v>12020117</v>
      </c>
      <c r="C44" s="378" t="s">
        <v>554</v>
      </c>
      <c r="D44" s="378" t="s">
        <v>760</v>
      </c>
      <c r="E44" s="443"/>
      <c r="F44" s="444"/>
      <c r="G44" s="445"/>
      <c r="H44" s="446">
        <v>0</v>
      </c>
    </row>
    <row r="45" spans="2:8" hidden="1" x14ac:dyDescent="0.2">
      <c r="B45" s="377">
        <v>12020118</v>
      </c>
      <c r="C45" s="378" t="s">
        <v>555</v>
      </c>
      <c r="D45" s="378" t="s">
        <v>761</v>
      </c>
      <c r="E45" s="443"/>
      <c r="F45" s="444"/>
      <c r="G45" s="445"/>
      <c r="H45" s="446">
        <v>0</v>
      </c>
    </row>
    <row r="46" spans="2:8" x14ac:dyDescent="0.2">
      <c r="B46" s="377">
        <v>12020119</v>
      </c>
      <c r="C46" s="378" t="s">
        <v>556</v>
      </c>
      <c r="D46" s="378" t="s">
        <v>762</v>
      </c>
      <c r="E46" s="443">
        <v>5000</v>
      </c>
      <c r="F46" s="444">
        <v>5000</v>
      </c>
      <c r="G46" s="445">
        <v>250000</v>
      </c>
      <c r="H46" s="446">
        <v>1000000</v>
      </c>
    </row>
    <row r="47" spans="2:8" hidden="1" x14ac:dyDescent="0.2">
      <c r="B47" s="377">
        <v>12020120</v>
      </c>
      <c r="C47" s="378" t="s">
        <v>557</v>
      </c>
      <c r="D47" s="378" t="s">
        <v>763</v>
      </c>
      <c r="E47" s="443"/>
      <c r="F47" s="444"/>
      <c r="G47" s="445"/>
      <c r="H47" s="446">
        <v>0</v>
      </c>
    </row>
    <row r="48" spans="2:8" hidden="1" x14ac:dyDescent="0.2">
      <c r="B48" s="377">
        <v>12020121</v>
      </c>
      <c r="C48" s="378" t="s">
        <v>558</v>
      </c>
      <c r="D48" s="378" t="s">
        <v>764</v>
      </c>
      <c r="E48" s="443"/>
      <c r="F48" s="444"/>
      <c r="G48" s="445"/>
      <c r="H48" s="446">
        <v>0</v>
      </c>
    </row>
    <row r="49" spans="2:8" x14ac:dyDescent="0.2">
      <c r="B49" s="377">
        <v>12020122</v>
      </c>
      <c r="C49" s="378" t="s">
        <v>559</v>
      </c>
      <c r="D49" s="378" t="s">
        <v>765</v>
      </c>
      <c r="E49" s="443" t="s">
        <v>934</v>
      </c>
      <c r="F49" s="443" t="s">
        <v>934</v>
      </c>
      <c r="G49" s="445"/>
      <c r="H49" s="446">
        <v>6000000</v>
      </c>
    </row>
    <row r="50" spans="2:8" x14ac:dyDescent="0.2">
      <c r="B50" s="377">
        <v>12020126</v>
      </c>
      <c r="C50" s="378" t="s">
        <v>560</v>
      </c>
      <c r="D50" s="378" t="s">
        <v>766</v>
      </c>
      <c r="E50" s="443">
        <v>5000</v>
      </c>
      <c r="F50" s="444">
        <v>5000</v>
      </c>
      <c r="G50" s="445">
        <v>1000000</v>
      </c>
      <c r="H50" s="446">
        <v>5000000</v>
      </c>
    </row>
    <row r="51" spans="2:8" hidden="1" x14ac:dyDescent="0.2">
      <c r="B51" s="377">
        <v>12020128</v>
      </c>
      <c r="C51" s="378" t="s">
        <v>561</v>
      </c>
      <c r="D51" s="378" t="s">
        <v>767</v>
      </c>
      <c r="E51" s="443"/>
      <c r="F51" s="444"/>
      <c r="G51" s="445"/>
      <c r="H51" s="446">
        <v>0</v>
      </c>
    </row>
    <row r="52" spans="2:8" hidden="1" x14ac:dyDescent="0.2">
      <c r="B52" s="377">
        <v>12020129</v>
      </c>
      <c r="C52" s="378" t="s">
        <v>562</v>
      </c>
      <c r="D52" s="378" t="s">
        <v>768</v>
      </c>
      <c r="E52" s="443"/>
      <c r="F52" s="444"/>
      <c r="G52" s="445"/>
      <c r="H52" s="446">
        <v>0</v>
      </c>
    </row>
    <row r="53" spans="2:8" hidden="1" x14ac:dyDescent="0.2">
      <c r="B53" s="377">
        <v>12020130</v>
      </c>
      <c r="C53" s="378" t="s">
        <v>563</v>
      </c>
      <c r="D53" s="378" t="s">
        <v>769</v>
      </c>
      <c r="E53" s="443"/>
      <c r="F53" s="444"/>
      <c r="G53" s="445"/>
      <c r="H53" s="446">
        <v>0</v>
      </c>
    </row>
    <row r="54" spans="2:8" hidden="1" x14ac:dyDescent="0.2">
      <c r="B54" s="377">
        <v>12020132</v>
      </c>
      <c r="C54" s="378" t="s">
        <v>564</v>
      </c>
      <c r="D54" s="378" t="s">
        <v>770</v>
      </c>
      <c r="E54" s="443"/>
      <c r="F54" s="444"/>
      <c r="G54" s="445"/>
      <c r="H54" s="446">
        <v>0</v>
      </c>
    </row>
    <row r="55" spans="2:8" hidden="1" x14ac:dyDescent="0.2">
      <c r="B55" s="377">
        <v>12020133</v>
      </c>
      <c r="C55" s="378" t="s">
        <v>565</v>
      </c>
      <c r="D55" s="378" t="s">
        <v>771</v>
      </c>
      <c r="E55" s="443"/>
      <c r="F55" s="444"/>
      <c r="G55" s="445"/>
      <c r="H55" s="446">
        <v>0</v>
      </c>
    </row>
    <row r="56" spans="2:8" hidden="1" x14ac:dyDescent="0.2">
      <c r="B56" s="377">
        <v>12020134</v>
      </c>
      <c r="C56" s="378" t="s">
        <v>566</v>
      </c>
      <c r="D56" s="378" t="s">
        <v>772</v>
      </c>
      <c r="E56" s="443"/>
      <c r="F56" s="444"/>
      <c r="G56" s="445"/>
      <c r="H56" s="446">
        <v>0</v>
      </c>
    </row>
    <row r="57" spans="2:8" hidden="1" x14ac:dyDescent="0.2">
      <c r="B57" s="377">
        <v>12020135</v>
      </c>
      <c r="C57" s="378" t="s">
        <v>567</v>
      </c>
      <c r="D57" s="378" t="s">
        <v>773</v>
      </c>
      <c r="E57" s="443"/>
      <c r="F57" s="444"/>
      <c r="G57" s="445"/>
      <c r="H57" s="446">
        <v>0</v>
      </c>
    </row>
    <row r="58" spans="2:8" hidden="1" x14ac:dyDescent="0.2">
      <c r="B58" s="377">
        <v>12020136</v>
      </c>
      <c r="C58" s="378" t="s">
        <v>568</v>
      </c>
      <c r="D58" s="378" t="s">
        <v>774</v>
      </c>
      <c r="E58" s="443"/>
      <c r="F58" s="444"/>
      <c r="G58" s="445"/>
      <c r="H58" s="446">
        <v>0</v>
      </c>
    </row>
    <row r="59" spans="2:8" ht="15" thickBot="1" x14ac:dyDescent="0.25">
      <c r="B59" s="377">
        <v>12020137</v>
      </c>
      <c r="C59" s="378" t="s">
        <v>569</v>
      </c>
      <c r="D59" s="378" t="s">
        <v>775</v>
      </c>
      <c r="E59" s="443" t="s">
        <v>932</v>
      </c>
      <c r="F59" s="444" t="s">
        <v>932</v>
      </c>
      <c r="G59" s="445">
        <v>15750000</v>
      </c>
      <c r="H59" s="446">
        <v>39000000</v>
      </c>
    </row>
    <row r="60" spans="2:8" ht="15" hidden="1" thickBot="1" x14ac:dyDescent="0.25">
      <c r="B60" s="377">
        <v>12020138</v>
      </c>
      <c r="C60" s="378" t="s">
        <v>570</v>
      </c>
      <c r="D60" s="378" t="s">
        <v>776</v>
      </c>
      <c r="E60" s="443"/>
      <c r="F60" s="444"/>
      <c r="G60" s="445"/>
      <c r="H60" s="446">
        <v>0</v>
      </c>
    </row>
    <row r="61" spans="2:8" ht="15" hidden="1" thickBot="1" x14ac:dyDescent="0.25">
      <c r="B61" s="377">
        <v>12020140</v>
      </c>
      <c r="C61" s="378" t="s">
        <v>571</v>
      </c>
      <c r="D61" s="378" t="s">
        <v>777</v>
      </c>
      <c r="E61" s="443"/>
      <c r="F61" s="444"/>
      <c r="G61" s="445"/>
      <c r="H61" s="446">
        <v>0</v>
      </c>
    </row>
    <row r="62" spans="2:8" ht="15.75" thickBot="1" x14ac:dyDescent="0.3">
      <c r="B62" s="384"/>
      <c r="C62" s="385" t="s">
        <v>572</v>
      </c>
      <c r="D62" s="385"/>
      <c r="E62" s="451"/>
      <c r="F62" s="452"/>
      <c r="G62" s="453">
        <f>SUM(G35:G61)</f>
        <v>22000000</v>
      </c>
      <c r="H62" s="453">
        <f>SUM(H35:H61)</f>
        <v>61000000</v>
      </c>
    </row>
    <row r="63" spans="2:8" ht="15" x14ac:dyDescent="0.25">
      <c r="B63" s="373">
        <v>12020400</v>
      </c>
      <c r="C63" s="374" t="s">
        <v>11</v>
      </c>
      <c r="D63" s="374"/>
      <c r="E63" s="439"/>
      <c r="F63" s="440"/>
      <c r="G63" s="441"/>
      <c r="H63" s="442"/>
    </row>
    <row r="64" spans="2:8" hidden="1" x14ac:dyDescent="0.2">
      <c r="B64" s="377">
        <v>12020401</v>
      </c>
      <c r="C64" s="378" t="s">
        <v>573</v>
      </c>
      <c r="D64" s="378" t="s">
        <v>778</v>
      </c>
      <c r="E64" s="443"/>
      <c r="F64" s="444"/>
      <c r="G64" s="445"/>
      <c r="H64" s="446">
        <v>0</v>
      </c>
    </row>
    <row r="65" spans="2:8" hidden="1" x14ac:dyDescent="0.2">
      <c r="B65" s="377">
        <v>12020404</v>
      </c>
      <c r="C65" s="378" t="s">
        <v>574</v>
      </c>
      <c r="D65" s="378" t="s">
        <v>779</v>
      </c>
      <c r="E65" s="443"/>
      <c r="F65" s="444"/>
      <c r="G65" s="445"/>
      <c r="H65" s="446">
        <v>0</v>
      </c>
    </row>
    <row r="66" spans="2:8" hidden="1" x14ac:dyDescent="0.2">
      <c r="B66" s="377">
        <v>12020409</v>
      </c>
      <c r="C66" s="378" t="s">
        <v>575</v>
      </c>
      <c r="D66" s="378" t="s">
        <v>780</v>
      </c>
      <c r="E66" s="443"/>
      <c r="F66" s="444"/>
      <c r="G66" s="445"/>
      <c r="H66" s="446">
        <v>0</v>
      </c>
    </row>
    <row r="67" spans="2:8" hidden="1" x14ac:dyDescent="0.2">
      <c r="B67" s="377">
        <v>12020410</v>
      </c>
      <c r="C67" s="378" t="s">
        <v>576</v>
      </c>
      <c r="D67" s="378" t="s">
        <v>781</v>
      </c>
      <c r="E67" s="443"/>
      <c r="F67" s="444"/>
      <c r="G67" s="445"/>
      <c r="H67" s="446">
        <v>0</v>
      </c>
    </row>
    <row r="68" spans="2:8" hidden="1" x14ac:dyDescent="0.2">
      <c r="B68" s="377">
        <v>12020412</v>
      </c>
      <c r="C68" s="378" t="s">
        <v>577</v>
      </c>
      <c r="D68" s="378" t="s">
        <v>782</v>
      </c>
      <c r="E68" s="443"/>
      <c r="F68" s="444"/>
      <c r="G68" s="445"/>
      <c r="H68" s="446">
        <v>0</v>
      </c>
    </row>
    <row r="69" spans="2:8" hidden="1" x14ac:dyDescent="0.2">
      <c r="B69" s="377">
        <v>12020413</v>
      </c>
      <c r="C69" s="378" t="s">
        <v>578</v>
      </c>
      <c r="D69" s="378" t="s">
        <v>783</v>
      </c>
      <c r="E69" s="443"/>
      <c r="F69" s="444"/>
      <c r="G69" s="445"/>
      <c r="H69" s="446">
        <v>0</v>
      </c>
    </row>
    <row r="70" spans="2:8" hidden="1" x14ac:dyDescent="0.2">
      <c r="B70" s="377">
        <v>12020415</v>
      </c>
      <c r="C70" s="378" t="s">
        <v>579</v>
      </c>
      <c r="D70" s="378" t="s">
        <v>784</v>
      </c>
      <c r="E70" s="443"/>
      <c r="F70" s="444"/>
      <c r="G70" s="445"/>
      <c r="H70" s="446">
        <v>0</v>
      </c>
    </row>
    <row r="71" spans="2:8" hidden="1" x14ac:dyDescent="0.2">
      <c r="B71" s="377">
        <v>12020417</v>
      </c>
      <c r="C71" s="378" t="s">
        <v>580</v>
      </c>
      <c r="D71" s="378" t="s">
        <v>785</v>
      </c>
      <c r="E71" s="443"/>
      <c r="F71" s="444"/>
      <c r="G71" s="445"/>
      <c r="H71" s="446">
        <v>0</v>
      </c>
    </row>
    <row r="72" spans="2:8" hidden="1" x14ac:dyDescent="0.2">
      <c r="B72" s="377">
        <v>12020418</v>
      </c>
      <c r="C72" s="378" t="s">
        <v>581</v>
      </c>
      <c r="D72" s="378" t="s">
        <v>786</v>
      </c>
      <c r="E72" s="443"/>
      <c r="F72" s="444"/>
      <c r="G72" s="445"/>
      <c r="H72" s="446">
        <v>0</v>
      </c>
    </row>
    <row r="73" spans="2:8" hidden="1" x14ac:dyDescent="0.2">
      <c r="B73" s="377">
        <v>12020419</v>
      </c>
      <c r="C73" s="378" t="s">
        <v>582</v>
      </c>
      <c r="D73" s="378" t="s">
        <v>787</v>
      </c>
      <c r="E73" s="443"/>
      <c r="F73" s="444"/>
      <c r="G73" s="445"/>
      <c r="H73" s="446">
        <v>0</v>
      </c>
    </row>
    <row r="74" spans="2:8" hidden="1" x14ac:dyDescent="0.2">
      <c r="B74" s="377">
        <v>12020420</v>
      </c>
      <c r="C74" s="378" t="s">
        <v>583</v>
      </c>
      <c r="D74" s="378" t="s">
        <v>788</v>
      </c>
      <c r="E74" s="443"/>
      <c r="F74" s="444"/>
      <c r="G74" s="445"/>
      <c r="H74" s="446">
        <v>0</v>
      </c>
    </row>
    <row r="75" spans="2:8" hidden="1" x14ac:dyDescent="0.2">
      <c r="B75" s="377">
        <v>12020424</v>
      </c>
      <c r="C75" s="378" t="s">
        <v>584</v>
      </c>
      <c r="D75" s="378" t="s">
        <v>789</v>
      </c>
      <c r="E75" s="443"/>
      <c r="F75" s="444"/>
      <c r="G75" s="445"/>
      <c r="H75" s="446">
        <v>0</v>
      </c>
    </row>
    <row r="76" spans="2:8" hidden="1" x14ac:dyDescent="0.2">
      <c r="B76" s="377">
        <v>12020425</v>
      </c>
      <c r="C76" s="378" t="s">
        <v>585</v>
      </c>
      <c r="D76" s="378" t="s">
        <v>790</v>
      </c>
      <c r="E76" s="443"/>
      <c r="F76" s="444"/>
      <c r="G76" s="445"/>
      <c r="H76" s="446">
        <v>0</v>
      </c>
    </row>
    <row r="77" spans="2:8" hidden="1" x14ac:dyDescent="0.2">
      <c r="B77" s="377">
        <v>12020426</v>
      </c>
      <c r="C77" s="378" t="s">
        <v>586</v>
      </c>
      <c r="D77" s="378" t="s">
        <v>791</v>
      </c>
      <c r="E77" s="443"/>
      <c r="F77" s="444"/>
      <c r="G77" s="445"/>
      <c r="H77" s="446">
        <v>0</v>
      </c>
    </row>
    <row r="78" spans="2:8" hidden="1" x14ac:dyDescent="0.2">
      <c r="B78" s="377">
        <v>12020427</v>
      </c>
      <c r="C78" s="378" t="s">
        <v>587</v>
      </c>
      <c r="D78" s="378" t="s">
        <v>792</v>
      </c>
      <c r="E78" s="443"/>
      <c r="F78" s="444"/>
      <c r="G78" s="445"/>
      <c r="H78" s="446">
        <v>0</v>
      </c>
    </row>
    <row r="79" spans="2:8" hidden="1" x14ac:dyDescent="0.2">
      <c r="B79" s="377">
        <v>12020428</v>
      </c>
      <c r="C79" s="378" t="s">
        <v>588</v>
      </c>
      <c r="D79" s="378" t="s">
        <v>794</v>
      </c>
      <c r="E79" s="443"/>
      <c r="F79" s="444"/>
      <c r="G79" s="445"/>
      <c r="H79" s="446">
        <v>0</v>
      </c>
    </row>
    <row r="80" spans="2:8" hidden="1" x14ac:dyDescent="0.2">
      <c r="B80" s="377">
        <v>12020430</v>
      </c>
      <c r="C80" s="378" t="s">
        <v>589</v>
      </c>
      <c r="D80" s="378" t="s">
        <v>795</v>
      </c>
      <c r="E80" s="443"/>
      <c r="F80" s="444"/>
      <c r="G80" s="445"/>
      <c r="H80" s="446">
        <v>0</v>
      </c>
    </row>
    <row r="81" spans="2:8" hidden="1" x14ac:dyDescent="0.2">
      <c r="B81" s="377">
        <v>12020431</v>
      </c>
      <c r="C81" s="378" t="s">
        <v>590</v>
      </c>
      <c r="D81" s="378" t="s">
        <v>796</v>
      </c>
      <c r="E81" s="443"/>
      <c r="F81" s="444"/>
      <c r="G81" s="445"/>
      <c r="H81" s="446">
        <v>0</v>
      </c>
    </row>
    <row r="82" spans="2:8" hidden="1" x14ac:dyDescent="0.2">
      <c r="B82" s="377">
        <v>12020436</v>
      </c>
      <c r="C82" s="378" t="s">
        <v>591</v>
      </c>
      <c r="D82" s="378" t="s">
        <v>797</v>
      </c>
      <c r="E82" s="443"/>
      <c r="F82" s="444"/>
      <c r="G82" s="445"/>
      <c r="H82" s="446">
        <v>0</v>
      </c>
    </row>
    <row r="83" spans="2:8" hidden="1" x14ac:dyDescent="0.2">
      <c r="B83" s="377">
        <v>12020437</v>
      </c>
      <c r="C83" s="378" t="s">
        <v>592</v>
      </c>
      <c r="D83" s="378" t="s">
        <v>798</v>
      </c>
      <c r="E83" s="443"/>
      <c r="F83" s="444"/>
      <c r="G83" s="445"/>
      <c r="H83" s="446">
        <v>0</v>
      </c>
    </row>
    <row r="84" spans="2:8" hidden="1" x14ac:dyDescent="0.2">
      <c r="B84" s="377">
        <v>12020438</v>
      </c>
      <c r="C84" s="378" t="s">
        <v>593</v>
      </c>
      <c r="D84" s="378" t="s">
        <v>799</v>
      </c>
      <c r="E84" s="443"/>
      <c r="F84" s="444"/>
      <c r="G84" s="445"/>
      <c r="H84" s="446">
        <v>0</v>
      </c>
    </row>
    <row r="85" spans="2:8" hidden="1" x14ac:dyDescent="0.2">
      <c r="B85" s="377">
        <v>12020439</v>
      </c>
      <c r="C85" s="378" t="s">
        <v>594</v>
      </c>
      <c r="D85" s="378" t="s">
        <v>800</v>
      </c>
      <c r="E85" s="443"/>
      <c r="F85" s="444"/>
      <c r="G85" s="445"/>
      <c r="H85" s="446">
        <v>0</v>
      </c>
    </row>
    <row r="86" spans="2:8" hidden="1" x14ac:dyDescent="0.2">
      <c r="B86" s="377">
        <v>12020440</v>
      </c>
      <c r="C86" s="378" t="s">
        <v>595</v>
      </c>
      <c r="D86" s="378" t="s">
        <v>801</v>
      </c>
      <c r="E86" s="443"/>
      <c r="F86" s="444"/>
      <c r="G86" s="445"/>
      <c r="H86" s="446">
        <v>0</v>
      </c>
    </row>
    <row r="87" spans="2:8" hidden="1" x14ac:dyDescent="0.2">
      <c r="B87" s="377">
        <v>12020441</v>
      </c>
      <c r="C87" s="378" t="s">
        <v>596</v>
      </c>
      <c r="D87" s="378" t="s">
        <v>802</v>
      </c>
      <c r="E87" s="443"/>
      <c r="F87" s="444"/>
      <c r="G87" s="445"/>
      <c r="H87" s="446">
        <v>0</v>
      </c>
    </row>
    <row r="88" spans="2:8" hidden="1" x14ac:dyDescent="0.2">
      <c r="B88" s="377">
        <v>12020442</v>
      </c>
      <c r="C88" s="378" t="s">
        <v>597</v>
      </c>
      <c r="D88" s="378" t="s">
        <v>803</v>
      </c>
      <c r="E88" s="443"/>
      <c r="F88" s="444"/>
      <c r="G88" s="445"/>
      <c r="H88" s="446">
        <v>0</v>
      </c>
    </row>
    <row r="89" spans="2:8" hidden="1" x14ac:dyDescent="0.2">
      <c r="B89" s="377">
        <v>12020443</v>
      </c>
      <c r="C89" s="378" t="s">
        <v>598</v>
      </c>
      <c r="D89" s="378" t="s">
        <v>804</v>
      </c>
      <c r="E89" s="443"/>
      <c r="F89" s="444"/>
      <c r="G89" s="445"/>
      <c r="H89" s="446">
        <v>0</v>
      </c>
    </row>
    <row r="90" spans="2:8" hidden="1" x14ac:dyDescent="0.2">
      <c r="B90" s="377">
        <v>12020444</v>
      </c>
      <c r="C90" s="378" t="s">
        <v>599</v>
      </c>
      <c r="D90" s="378" t="s">
        <v>805</v>
      </c>
      <c r="E90" s="443"/>
      <c r="F90" s="444"/>
      <c r="G90" s="445"/>
      <c r="H90" s="446">
        <v>0</v>
      </c>
    </row>
    <row r="91" spans="2:8" hidden="1" x14ac:dyDescent="0.2">
      <c r="B91" s="377">
        <v>12020445</v>
      </c>
      <c r="C91" s="378" t="s">
        <v>600</v>
      </c>
      <c r="D91" s="378" t="s">
        <v>806</v>
      </c>
      <c r="E91" s="443"/>
      <c r="F91" s="444"/>
      <c r="G91" s="445"/>
      <c r="H91" s="446">
        <v>0</v>
      </c>
    </row>
    <row r="92" spans="2:8" x14ac:dyDescent="0.2">
      <c r="B92" s="377">
        <v>12020446</v>
      </c>
      <c r="C92" s="378" t="s">
        <v>601</v>
      </c>
      <c r="D92" s="378" t="s">
        <v>807</v>
      </c>
      <c r="E92" s="443" t="s">
        <v>935</v>
      </c>
      <c r="F92" s="443" t="s">
        <v>935</v>
      </c>
      <c r="G92" s="445">
        <v>2000000</v>
      </c>
      <c r="H92" s="446">
        <v>10000000</v>
      </c>
    </row>
    <row r="93" spans="2:8" hidden="1" x14ac:dyDescent="0.2">
      <c r="B93" s="377">
        <v>12020447</v>
      </c>
      <c r="C93" s="378" t="s">
        <v>602</v>
      </c>
      <c r="D93" s="378" t="s">
        <v>808</v>
      </c>
      <c r="E93" s="443"/>
      <c r="F93" s="444"/>
      <c r="G93" s="445"/>
      <c r="H93" s="446">
        <v>0</v>
      </c>
    </row>
    <row r="94" spans="2:8" hidden="1" x14ac:dyDescent="0.2">
      <c r="B94" s="377">
        <v>12020448</v>
      </c>
      <c r="C94" s="378" t="s">
        <v>603</v>
      </c>
      <c r="D94" s="378" t="s">
        <v>809</v>
      </c>
      <c r="E94" s="443"/>
      <c r="F94" s="444"/>
      <c r="G94" s="445"/>
      <c r="H94" s="446">
        <v>0</v>
      </c>
    </row>
    <row r="95" spans="2:8" x14ac:dyDescent="0.2">
      <c r="B95" s="377">
        <v>12020449</v>
      </c>
      <c r="C95" s="378" t="s">
        <v>604</v>
      </c>
      <c r="D95" s="378" t="s">
        <v>810</v>
      </c>
      <c r="E95" s="443">
        <v>400</v>
      </c>
      <c r="F95" s="444">
        <v>400</v>
      </c>
      <c r="G95" s="445">
        <v>2000000</v>
      </c>
      <c r="H95" s="446">
        <v>6000000</v>
      </c>
    </row>
    <row r="96" spans="2:8" x14ac:dyDescent="0.2">
      <c r="B96" s="377">
        <v>12020450</v>
      </c>
      <c r="C96" s="378" t="s">
        <v>605</v>
      </c>
      <c r="D96" s="378" t="s">
        <v>811</v>
      </c>
      <c r="E96" s="443" t="s">
        <v>932</v>
      </c>
      <c r="F96" s="444" t="s">
        <v>932</v>
      </c>
      <c r="G96" s="445"/>
      <c r="H96" s="446">
        <v>114000000</v>
      </c>
    </row>
    <row r="97" spans="2:8" hidden="1" x14ac:dyDescent="0.2">
      <c r="B97" s="377">
        <v>12020451</v>
      </c>
      <c r="C97" s="378" t="s">
        <v>606</v>
      </c>
      <c r="D97" s="378" t="s">
        <v>812</v>
      </c>
      <c r="E97" s="443"/>
      <c r="F97" s="444"/>
      <c r="G97" s="445"/>
      <c r="H97" s="446">
        <v>0</v>
      </c>
    </row>
    <row r="98" spans="2:8" hidden="1" x14ac:dyDescent="0.2">
      <c r="B98" s="377">
        <v>12020452</v>
      </c>
      <c r="C98" s="378" t="s">
        <v>607</v>
      </c>
      <c r="D98" s="378" t="s">
        <v>813</v>
      </c>
      <c r="E98" s="443"/>
      <c r="F98" s="444"/>
      <c r="G98" s="445"/>
      <c r="H98" s="446">
        <v>0</v>
      </c>
    </row>
    <row r="99" spans="2:8" ht="15" thickBot="1" x14ac:dyDescent="0.25">
      <c r="B99" s="377">
        <v>12020453</v>
      </c>
      <c r="C99" s="378" t="s">
        <v>608</v>
      </c>
      <c r="D99" s="378" t="s">
        <v>814</v>
      </c>
      <c r="E99" s="443" t="s">
        <v>932</v>
      </c>
      <c r="F99" s="444" t="s">
        <v>932</v>
      </c>
      <c r="G99" s="445">
        <v>25000000</v>
      </c>
      <c r="H99" s="446">
        <v>10000000</v>
      </c>
    </row>
    <row r="100" spans="2:8" ht="15" hidden="1" thickBot="1" x14ac:dyDescent="0.25">
      <c r="B100" s="377">
        <v>12020454</v>
      </c>
      <c r="C100" s="378" t="s">
        <v>609</v>
      </c>
      <c r="D100" s="378" t="s">
        <v>815</v>
      </c>
      <c r="E100" s="443"/>
      <c r="F100" s="444"/>
      <c r="G100" s="445"/>
      <c r="H100" s="446">
        <v>0</v>
      </c>
    </row>
    <row r="101" spans="2:8" ht="15" hidden="1" thickBot="1" x14ac:dyDescent="0.25">
      <c r="B101" s="377">
        <v>12020455</v>
      </c>
      <c r="C101" s="378" t="s">
        <v>610</v>
      </c>
      <c r="D101" s="378" t="s">
        <v>816</v>
      </c>
      <c r="E101" s="443"/>
      <c r="F101" s="444"/>
      <c r="G101" s="445"/>
      <c r="H101" s="446">
        <v>0</v>
      </c>
    </row>
    <row r="102" spans="2:8" ht="15" hidden="1" thickBot="1" x14ac:dyDescent="0.25">
      <c r="B102" s="377">
        <v>12020456</v>
      </c>
      <c r="C102" s="378" t="s">
        <v>611</v>
      </c>
      <c r="D102" s="378" t="s">
        <v>817</v>
      </c>
      <c r="E102" s="443"/>
      <c r="F102" s="444"/>
      <c r="G102" s="445"/>
      <c r="H102" s="446">
        <v>0</v>
      </c>
    </row>
    <row r="103" spans="2:8" ht="15" hidden="1" thickBot="1" x14ac:dyDescent="0.25">
      <c r="B103" s="377">
        <v>12020457</v>
      </c>
      <c r="C103" s="378" t="s">
        <v>612</v>
      </c>
      <c r="D103" s="378" t="s">
        <v>818</v>
      </c>
      <c r="E103" s="443"/>
      <c r="F103" s="444"/>
      <c r="G103" s="445"/>
      <c r="H103" s="446">
        <v>0</v>
      </c>
    </row>
    <row r="104" spans="2:8" ht="15" hidden="1" thickBot="1" x14ac:dyDescent="0.25">
      <c r="B104" s="377">
        <v>12020458</v>
      </c>
      <c r="C104" s="378" t="s">
        <v>613</v>
      </c>
      <c r="D104" s="378" t="s">
        <v>819</v>
      </c>
      <c r="E104" s="443"/>
      <c r="F104" s="444"/>
      <c r="G104" s="445"/>
      <c r="H104" s="446">
        <v>0</v>
      </c>
    </row>
    <row r="105" spans="2:8" ht="15" hidden="1" thickBot="1" x14ac:dyDescent="0.25">
      <c r="B105" s="377">
        <v>12020459</v>
      </c>
      <c r="C105" s="378" t="s">
        <v>614</v>
      </c>
      <c r="D105" s="378" t="s">
        <v>820</v>
      </c>
      <c r="E105" s="443"/>
      <c r="F105" s="444"/>
      <c r="G105" s="445"/>
      <c r="H105" s="446">
        <v>0</v>
      </c>
    </row>
    <row r="106" spans="2:8" ht="15" hidden="1" thickBot="1" x14ac:dyDescent="0.25">
      <c r="B106" s="377">
        <v>12020460</v>
      </c>
      <c r="C106" s="378" t="s">
        <v>615</v>
      </c>
      <c r="D106" s="378" t="s">
        <v>821</v>
      </c>
      <c r="E106" s="443"/>
      <c r="F106" s="444"/>
      <c r="G106" s="445"/>
      <c r="H106" s="446">
        <v>0</v>
      </c>
    </row>
    <row r="107" spans="2:8" ht="15" hidden="1" thickBot="1" x14ac:dyDescent="0.25">
      <c r="B107" s="377">
        <v>12020461</v>
      </c>
      <c r="C107" s="378" t="s">
        <v>616</v>
      </c>
      <c r="D107" s="378" t="s">
        <v>822</v>
      </c>
      <c r="E107" s="443"/>
      <c r="F107" s="444"/>
      <c r="G107" s="445"/>
      <c r="H107" s="446">
        <v>0</v>
      </c>
    </row>
    <row r="108" spans="2:8" ht="15" hidden="1" thickBot="1" x14ac:dyDescent="0.25">
      <c r="B108" s="377">
        <v>12020462</v>
      </c>
      <c r="C108" s="378" t="s">
        <v>617</v>
      </c>
      <c r="D108" s="378" t="s">
        <v>823</v>
      </c>
      <c r="E108" s="443"/>
      <c r="F108" s="444"/>
      <c r="G108" s="445"/>
      <c r="H108" s="446">
        <v>0</v>
      </c>
    </row>
    <row r="109" spans="2:8" ht="15" hidden="1" thickBot="1" x14ac:dyDescent="0.25">
      <c r="B109" s="377">
        <v>12020463</v>
      </c>
      <c r="C109" s="378" t="s">
        <v>618</v>
      </c>
      <c r="D109" s="378" t="s">
        <v>824</v>
      </c>
      <c r="E109" s="443"/>
      <c r="F109" s="444"/>
      <c r="G109" s="445"/>
      <c r="H109" s="446">
        <v>0</v>
      </c>
    </row>
    <row r="110" spans="2:8" ht="15" hidden="1" thickBot="1" x14ac:dyDescent="0.25">
      <c r="B110" s="377">
        <v>12020464</v>
      </c>
      <c r="C110" s="378" t="s">
        <v>619</v>
      </c>
      <c r="D110" s="378" t="s">
        <v>825</v>
      </c>
      <c r="E110" s="443"/>
      <c r="F110" s="444"/>
      <c r="G110" s="445"/>
      <c r="H110" s="446">
        <v>0</v>
      </c>
    </row>
    <row r="111" spans="2:8" ht="15" hidden="1" thickBot="1" x14ac:dyDescent="0.25">
      <c r="B111" s="377">
        <v>12020465</v>
      </c>
      <c r="C111" s="378" t="s">
        <v>620</v>
      </c>
      <c r="D111" s="378" t="s">
        <v>826</v>
      </c>
      <c r="E111" s="443"/>
      <c r="F111" s="444"/>
      <c r="G111" s="445"/>
      <c r="H111" s="446">
        <v>0</v>
      </c>
    </row>
    <row r="112" spans="2:8" ht="15" hidden="1" thickBot="1" x14ac:dyDescent="0.25">
      <c r="B112" s="377">
        <v>12020466</v>
      </c>
      <c r="C112" s="378" t="s">
        <v>621</v>
      </c>
      <c r="D112" s="378" t="s">
        <v>827</v>
      </c>
      <c r="E112" s="443"/>
      <c r="F112" s="444"/>
      <c r="G112" s="445"/>
      <c r="H112" s="446">
        <v>0</v>
      </c>
    </row>
    <row r="113" spans="2:8" ht="15" hidden="1" thickBot="1" x14ac:dyDescent="0.25">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SUM(G92:G113)</f>
        <v>29000000</v>
      </c>
      <c r="H114" s="454">
        <v>140000000</v>
      </c>
    </row>
    <row r="115" spans="2:8" ht="15" x14ac:dyDescent="0.25">
      <c r="B115" s="373">
        <v>12020500</v>
      </c>
      <c r="C115" s="374" t="s">
        <v>12</v>
      </c>
      <c r="D115" s="374"/>
      <c r="E115" s="439"/>
      <c r="F115" s="440"/>
      <c r="G115" s="441"/>
      <c r="H115" s="442"/>
    </row>
    <row r="116" spans="2:8" ht="15" thickBot="1" x14ac:dyDescent="0.25">
      <c r="B116" s="377">
        <v>12020501</v>
      </c>
      <c r="C116" s="378" t="s">
        <v>624</v>
      </c>
      <c r="D116" s="378" t="s">
        <v>830</v>
      </c>
      <c r="E116" s="443" t="s">
        <v>932</v>
      </c>
      <c r="F116" s="444" t="s">
        <v>932</v>
      </c>
      <c r="G116" s="445"/>
      <c r="H116" s="446">
        <v>1000000</v>
      </c>
    </row>
    <row r="117" spans="2:8" ht="15" hidden="1" thickBot="1" x14ac:dyDescent="0.25">
      <c r="B117" s="377">
        <v>12020502</v>
      </c>
      <c r="C117" s="378" t="s">
        <v>625</v>
      </c>
      <c r="D117" s="378" t="s">
        <v>831</v>
      </c>
      <c r="E117" s="443"/>
      <c r="F117" s="444"/>
      <c r="G117" s="445"/>
      <c r="H117" s="446">
        <v>0</v>
      </c>
    </row>
    <row r="118" spans="2:8" ht="15" hidden="1" thickBot="1" x14ac:dyDescent="0.25">
      <c r="B118" s="377">
        <v>12020503</v>
      </c>
      <c r="C118" s="378" t="s">
        <v>626</v>
      </c>
      <c r="D118" s="378" t="s">
        <v>832</v>
      </c>
      <c r="E118" s="443"/>
      <c r="F118" s="444"/>
      <c r="G118" s="445"/>
      <c r="H118" s="446">
        <v>0</v>
      </c>
    </row>
    <row r="119" spans="2:8" ht="15.75" thickBot="1" x14ac:dyDescent="0.3">
      <c r="B119" s="384"/>
      <c r="C119" s="385" t="s">
        <v>627</v>
      </c>
      <c r="D119" s="385"/>
      <c r="E119" s="451"/>
      <c r="F119" s="452"/>
      <c r="G119" s="453"/>
      <c r="H119" s="454">
        <v>1000000</v>
      </c>
    </row>
    <row r="120" spans="2:8" ht="15" x14ac:dyDescent="0.25">
      <c r="B120" s="373">
        <v>12020600</v>
      </c>
      <c r="C120" s="374" t="s">
        <v>13</v>
      </c>
      <c r="D120" s="374"/>
      <c r="E120" s="439"/>
      <c r="F120" s="440"/>
      <c r="G120" s="441"/>
      <c r="H120" s="442"/>
    </row>
    <row r="121" spans="2:8" hidden="1" x14ac:dyDescent="0.2">
      <c r="B121" s="377">
        <v>12020601</v>
      </c>
      <c r="C121" s="378" t="s">
        <v>628</v>
      </c>
      <c r="D121" s="378" t="s">
        <v>833</v>
      </c>
      <c r="E121" s="443"/>
      <c r="F121" s="444"/>
      <c r="G121" s="445"/>
      <c r="H121" s="446">
        <v>0</v>
      </c>
    </row>
    <row r="122" spans="2:8" hidden="1" x14ac:dyDescent="0.2">
      <c r="B122" s="377">
        <v>12020602</v>
      </c>
      <c r="C122" s="378" t="s">
        <v>629</v>
      </c>
      <c r="D122" s="378" t="s">
        <v>834</v>
      </c>
      <c r="E122" s="443"/>
      <c r="F122" s="444"/>
      <c r="G122" s="445"/>
      <c r="H122" s="446">
        <v>0</v>
      </c>
    </row>
    <row r="123" spans="2:8" hidden="1" x14ac:dyDescent="0.2">
      <c r="B123" s="377">
        <v>12020603</v>
      </c>
      <c r="C123" s="378" t="s">
        <v>630</v>
      </c>
      <c r="D123" s="378" t="s">
        <v>835</v>
      </c>
      <c r="E123" s="443"/>
      <c r="F123" s="444"/>
      <c r="G123" s="445"/>
      <c r="H123" s="446">
        <v>0</v>
      </c>
    </row>
    <row r="124" spans="2:8" hidden="1" x14ac:dyDescent="0.2">
      <c r="B124" s="377">
        <v>12020604</v>
      </c>
      <c r="C124" s="378" t="s">
        <v>631</v>
      </c>
      <c r="D124" s="378" t="s">
        <v>836</v>
      </c>
      <c r="E124" s="443"/>
      <c r="F124" s="444"/>
      <c r="G124" s="445"/>
      <c r="H124" s="446">
        <v>0</v>
      </c>
    </row>
    <row r="125" spans="2:8" hidden="1" x14ac:dyDescent="0.2">
      <c r="B125" s="377">
        <v>12020605</v>
      </c>
      <c r="C125" s="378" t="s">
        <v>632</v>
      </c>
      <c r="D125" s="378" t="s">
        <v>837</v>
      </c>
      <c r="E125" s="443"/>
      <c r="F125" s="444"/>
      <c r="G125" s="445"/>
      <c r="H125" s="446">
        <v>0</v>
      </c>
    </row>
    <row r="126" spans="2:8" hidden="1" x14ac:dyDescent="0.2">
      <c r="B126" s="377">
        <v>12020606</v>
      </c>
      <c r="C126" s="378" t="s">
        <v>633</v>
      </c>
      <c r="D126" s="378" t="s">
        <v>838</v>
      </c>
      <c r="E126" s="443"/>
      <c r="F126" s="444"/>
      <c r="G126" s="445"/>
      <c r="H126" s="446">
        <v>0</v>
      </c>
    </row>
    <row r="127" spans="2:8" hidden="1" x14ac:dyDescent="0.2">
      <c r="B127" s="377">
        <v>12020607</v>
      </c>
      <c r="C127" s="378" t="s">
        <v>634</v>
      </c>
      <c r="D127" s="378" t="s">
        <v>839</v>
      </c>
      <c r="E127" s="443"/>
      <c r="F127" s="444"/>
      <c r="G127" s="445"/>
      <c r="H127" s="446">
        <v>0</v>
      </c>
    </row>
    <row r="128" spans="2:8" ht="15" thickBot="1" x14ac:dyDescent="0.25">
      <c r="B128" s="377">
        <v>12020608</v>
      </c>
      <c r="C128" s="378" t="s">
        <v>635</v>
      </c>
      <c r="D128" s="378" t="s">
        <v>840</v>
      </c>
      <c r="E128" s="443" t="s">
        <v>932</v>
      </c>
      <c r="F128" s="444" t="s">
        <v>932</v>
      </c>
      <c r="G128" s="445">
        <v>1500000</v>
      </c>
      <c r="H128" s="446">
        <v>11000000</v>
      </c>
    </row>
    <row r="129" spans="2:8" ht="15" hidden="1" thickBot="1" x14ac:dyDescent="0.25">
      <c r="B129" s="377">
        <v>12020609</v>
      </c>
      <c r="C129" s="378" t="s">
        <v>636</v>
      </c>
      <c r="D129" s="378" t="s">
        <v>841</v>
      </c>
      <c r="E129" s="443"/>
      <c r="F129" s="444"/>
      <c r="G129" s="445"/>
      <c r="H129" s="446">
        <v>0</v>
      </c>
    </row>
    <row r="130" spans="2:8" ht="15" hidden="1" thickBot="1" x14ac:dyDescent="0.25">
      <c r="B130" s="377">
        <v>12020610</v>
      </c>
      <c r="C130" s="378" t="s">
        <v>637</v>
      </c>
      <c r="D130" s="378" t="s">
        <v>842</v>
      </c>
      <c r="E130" s="443"/>
      <c r="F130" s="444"/>
      <c r="G130" s="445"/>
      <c r="H130" s="446">
        <v>0</v>
      </c>
    </row>
    <row r="131" spans="2:8" ht="15" hidden="1" thickBot="1" x14ac:dyDescent="0.25">
      <c r="B131" s="377">
        <v>12020611</v>
      </c>
      <c r="C131" s="378" t="s">
        <v>638</v>
      </c>
      <c r="D131" s="378" t="s">
        <v>843</v>
      </c>
      <c r="E131" s="443"/>
      <c r="F131" s="444"/>
      <c r="G131" s="445"/>
      <c r="H131" s="446">
        <v>0</v>
      </c>
    </row>
    <row r="132" spans="2:8" ht="15" hidden="1" thickBot="1" x14ac:dyDescent="0.25">
      <c r="B132" s="377">
        <v>12020612</v>
      </c>
      <c r="C132" s="378" t="s">
        <v>639</v>
      </c>
      <c r="D132" s="378" t="s">
        <v>845</v>
      </c>
      <c r="E132" s="443"/>
      <c r="F132" s="444"/>
      <c r="G132" s="445"/>
      <c r="H132" s="446">
        <v>0</v>
      </c>
    </row>
    <row r="133" spans="2:8" ht="15" hidden="1" thickBot="1" x14ac:dyDescent="0.25">
      <c r="B133" s="377">
        <v>12020613</v>
      </c>
      <c r="C133" s="378" t="s">
        <v>640</v>
      </c>
      <c r="D133" s="378" t="s">
        <v>846</v>
      </c>
      <c r="E133" s="443"/>
      <c r="F133" s="444"/>
      <c r="G133" s="445"/>
      <c r="H133" s="446">
        <v>0</v>
      </c>
    </row>
    <row r="134" spans="2:8" ht="15" hidden="1" thickBot="1" x14ac:dyDescent="0.25">
      <c r="B134" s="377">
        <v>12020614</v>
      </c>
      <c r="C134" s="378" t="s">
        <v>641</v>
      </c>
      <c r="D134" s="378" t="s">
        <v>847</v>
      </c>
      <c r="E134" s="443"/>
      <c r="F134" s="444"/>
      <c r="G134" s="445"/>
      <c r="H134" s="446">
        <v>0</v>
      </c>
    </row>
    <row r="135" spans="2:8" ht="15" hidden="1" thickBot="1" x14ac:dyDescent="0.25">
      <c r="B135" s="377">
        <v>12020615</v>
      </c>
      <c r="C135" s="378" t="s">
        <v>642</v>
      </c>
      <c r="D135" s="378" t="s">
        <v>848</v>
      </c>
      <c r="E135" s="443"/>
      <c r="F135" s="444"/>
      <c r="G135" s="445"/>
      <c r="H135" s="446">
        <v>0</v>
      </c>
    </row>
    <row r="136" spans="2:8" ht="15" hidden="1" thickBot="1" x14ac:dyDescent="0.25">
      <c r="B136" s="377">
        <v>12020616</v>
      </c>
      <c r="C136" s="378" t="s">
        <v>643</v>
      </c>
      <c r="D136" s="378" t="s">
        <v>849</v>
      </c>
      <c r="E136" s="443"/>
      <c r="F136" s="444"/>
      <c r="G136" s="445"/>
      <c r="H136" s="446">
        <v>0</v>
      </c>
    </row>
    <row r="137" spans="2:8" ht="15" hidden="1" thickBot="1" x14ac:dyDescent="0.25">
      <c r="B137" s="377">
        <v>12020617</v>
      </c>
      <c r="C137" s="378" t="s">
        <v>644</v>
      </c>
      <c r="D137" s="378" t="s">
        <v>850</v>
      </c>
      <c r="E137" s="443"/>
      <c r="F137" s="444"/>
      <c r="G137" s="445"/>
      <c r="H137" s="446">
        <v>0</v>
      </c>
    </row>
    <row r="138" spans="2:8" ht="15" hidden="1" thickBot="1" x14ac:dyDescent="0.25">
      <c r="B138" s="377">
        <v>12020618</v>
      </c>
      <c r="C138" s="378" t="s">
        <v>645</v>
      </c>
      <c r="D138" s="378" t="s">
        <v>851</v>
      </c>
      <c r="E138" s="443"/>
      <c r="F138" s="444"/>
      <c r="G138" s="445"/>
      <c r="H138" s="446">
        <v>0</v>
      </c>
    </row>
    <row r="139" spans="2:8" ht="15" hidden="1" thickBot="1" x14ac:dyDescent="0.25">
      <c r="B139" s="377">
        <v>12020619</v>
      </c>
      <c r="C139" s="378" t="s">
        <v>646</v>
      </c>
      <c r="D139" s="378" t="s">
        <v>852</v>
      </c>
      <c r="E139" s="443"/>
      <c r="F139" s="444"/>
      <c r="G139" s="445"/>
      <c r="H139" s="446">
        <v>0</v>
      </c>
    </row>
    <row r="140" spans="2:8" ht="15" hidden="1" thickBot="1" x14ac:dyDescent="0.25">
      <c r="B140" s="377">
        <v>12020620</v>
      </c>
      <c r="C140" s="378" t="s">
        <v>647</v>
      </c>
      <c r="D140" s="378" t="s">
        <v>853</v>
      </c>
      <c r="E140" s="443"/>
      <c r="F140" s="444"/>
      <c r="G140" s="445"/>
      <c r="H140" s="446">
        <v>0</v>
      </c>
    </row>
    <row r="141" spans="2:8" ht="15" hidden="1" thickBot="1" x14ac:dyDescent="0.25">
      <c r="B141" s="377">
        <v>12020621</v>
      </c>
      <c r="C141" s="378" t="s">
        <v>648</v>
      </c>
      <c r="D141" s="378" t="s">
        <v>854</v>
      </c>
      <c r="E141" s="443"/>
      <c r="F141" s="444"/>
      <c r="G141" s="445"/>
      <c r="H141" s="446">
        <v>0</v>
      </c>
    </row>
    <row r="142" spans="2:8" ht="15.75" thickBot="1" x14ac:dyDescent="0.3">
      <c r="B142" s="384"/>
      <c r="C142" s="385" t="s">
        <v>649</v>
      </c>
      <c r="D142" s="385"/>
      <c r="E142" s="451"/>
      <c r="F142" s="452"/>
      <c r="G142" s="453">
        <v>1500000</v>
      </c>
      <c r="H142" s="454">
        <v>11000000</v>
      </c>
    </row>
    <row r="143" spans="2:8" ht="15" x14ac:dyDescent="0.25">
      <c r="B143" s="373">
        <v>12020700</v>
      </c>
      <c r="C143" s="374" t="s">
        <v>14</v>
      </c>
      <c r="D143" s="374"/>
      <c r="E143" s="439"/>
      <c r="F143" s="440"/>
      <c r="G143" s="441"/>
      <c r="H143" s="442"/>
    </row>
    <row r="144" spans="2:8" hidden="1" x14ac:dyDescent="0.2">
      <c r="B144" s="377">
        <v>12020701</v>
      </c>
      <c r="C144" s="378" t="s">
        <v>650</v>
      </c>
      <c r="D144" s="378" t="s">
        <v>855</v>
      </c>
      <c r="E144" s="443"/>
      <c r="F144" s="444"/>
      <c r="G144" s="445"/>
      <c r="H144" s="446">
        <v>0</v>
      </c>
    </row>
    <row r="145" spans="2:8" hidden="1" x14ac:dyDescent="0.2">
      <c r="B145" s="377">
        <v>12020702</v>
      </c>
      <c r="C145" s="378" t="s">
        <v>651</v>
      </c>
      <c r="D145" s="378" t="s">
        <v>856</v>
      </c>
      <c r="E145" s="443"/>
      <c r="F145" s="444"/>
      <c r="G145" s="445"/>
      <c r="H145" s="446">
        <v>0</v>
      </c>
    </row>
    <row r="146" spans="2:8" hidden="1" x14ac:dyDescent="0.2">
      <c r="B146" s="377">
        <v>12020703</v>
      </c>
      <c r="C146" s="378" t="s">
        <v>652</v>
      </c>
      <c r="D146" s="378" t="s">
        <v>857</v>
      </c>
      <c r="E146" s="443"/>
      <c r="F146" s="444"/>
      <c r="G146" s="445"/>
      <c r="H146" s="446">
        <v>0</v>
      </c>
    </row>
    <row r="147" spans="2:8" hidden="1" x14ac:dyDescent="0.2">
      <c r="B147" s="377">
        <v>12020704</v>
      </c>
      <c r="C147" s="378" t="s">
        <v>653</v>
      </c>
      <c r="D147" s="378" t="s">
        <v>858</v>
      </c>
      <c r="E147" s="443"/>
      <c r="F147" s="444"/>
      <c r="G147" s="445"/>
      <c r="H147" s="446">
        <v>0</v>
      </c>
    </row>
    <row r="148" spans="2:8" hidden="1" x14ac:dyDescent="0.2">
      <c r="B148" s="377">
        <v>12020705</v>
      </c>
      <c r="C148" s="378" t="s">
        <v>654</v>
      </c>
      <c r="D148" s="378" t="s">
        <v>860</v>
      </c>
      <c r="E148" s="443"/>
      <c r="F148" s="444"/>
      <c r="G148" s="445"/>
      <c r="H148" s="446">
        <v>0</v>
      </c>
    </row>
    <row r="149" spans="2:8" hidden="1" x14ac:dyDescent="0.2">
      <c r="B149" s="377">
        <v>12020706</v>
      </c>
      <c r="C149" s="378" t="s">
        <v>655</v>
      </c>
      <c r="D149" s="378" t="s">
        <v>861</v>
      </c>
      <c r="E149" s="443"/>
      <c r="F149" s="444"/>
      <c r="G149" s="445"/>
      <c r="H149" s="446">
        <v>0</v>
      </c>
    </row>
    <row r="150" spans="2:8" hidden="1" x14ac:dyDescent="0.2">
      <c r="B150" s="377">
        <v>12020707</v>
      </c>
      <c r="C150" s="378" t="s">
        <v>656</v>
      </c>
      <c r="D150" s="378" t="s">
        <v>862</v>
      </c>
      <c r="E150" s="443"/>
      <c r="F150" s="444"/>
      <c r="G150" s="445"/>
      <c r="H150" s="446">
        <v>0</v>
      </c>
    </row>
    <row r="151" spans="2:8" x14ac:dyDescent="0.2">
      <c r="B151" s="377">
        <v>12020708</v>
      </c>
      <c r="C151" s="378" t="s">
        <v>657</v>
      </c>
      <c r="D151" s="378" t="s">
        <v>863</v>
      </c>
      <c r="E151" s="443" t="s">
        <v>932</v>
      </c>
      <c r="F151" s="444" t="s">
        <v>932</v>
      </c>
      <c r="G151" s="445">
        <v>1750000</v>
      </c>
      <c r="H151" s="446">
        <v>12500000</v>
      </c>
    </row>
    <row r="152" spans="2:8" hidden="1" x14ac:dyDescent="0.2">
      <c r="B152" s="377">
        <v>12020709</v>
      </c>
      <c r="C152" s="378" t="s">
        <v>658</v>
      </c>
      <c r="D152" s="378" t="s">
        <v>864</v>
      </c>
      <c r="E152" s="443"/>
      <c r="F152" s="444"/>
      <c r="G152" s="445"/>
      <c r="H152" s="446">
        <v>0</v>
      </c>
    </row>
    <row r="153" spans="2:8" hidden="1" x14ac:dyDescent="0.2">
      <c r="B153" s="377">
        <v>12020710</v>
      </c>
      <c r="C153" s="378" t="s">
        <v>659</v>
      </c>
      <c r="D153" s="378" t="s">
        <v>865</v>
      </c>
      <c r="E153" s="443"/>
      <c r="F153" s="444"/>
      <c r="G153" s="445"/>
      <c r="H153" s="446">
        <v>0</v>
      </c>
    </row>
    <row r="154" spans="2:8" ht="15" thickBot="1" x14ac:dyDescent="0.25">
      <c r="B154" s="377">
        <v>12020711</v>
      </c>
      <c r="C154" s="378" t="s">
        <v>660</v>
      </c>
      <c r="D154" s="378" t="s">
        <v>866</v>
      </c>
      <c r="E154" s="443" t="s">
        <v>932</v>
      </c>
      <c r="F154" s="444" t="s">
        <v>932</v>
      </c>
      <c r="G154" s="445">
        <v>1750000</v>
      </c>
      <c r="H154" s="446">
        <v>4500000</v>
      </c>
    </row>
    <row r="155" spans="2:8" ht="15" hidden="1" thickBot="1" x14ac:dyDescent="0.25">
      <c r="B155" s="377">
        <v>12020712</v>
      </c>
      <c r="C155" s="378" t="s">
        <v>661</v>
      </c>
      <c r="D155" s="378" t="s">
        <v>867</v>
      </c>
      <c r="E155" s="443"/>
      <c r="F155" s="444"/>
      <c r="G155" s="445"/>
      <c r="H155" s="446">
        <v>0</v>
      </c>
    </row>
    <row r="156" spans="2:8" ht="15" hidden="1" thickBot="1" x14ac:dyDescent="0.25">
      <c r="B156" s="377">
        <v>12020713</v>
      </c>
      <c r="C156" s="378" t="s">
        <v>662</v>
      </c>
      <c r="D156" s="378" t="s">
        <v>868</v>
      </c>
      <c r="E156" s="443"/>
      <c r="F156" s="444"/>
      <c r="G156" s="445"/>
      <c r="H156" s="446">
        <v>0</v>
      </c>
    </row>
    <row r="157" spans="2:8" ht="15" hidden="1" thickBot="1" x14ac:dyDescent="0.25">
      <c r="B157" s="377">
        <v>12020714</v>
      </c>
      <c r="C157" s="378" t="s">
        <v>663</v>
      </c>
      <c r="D157" s="378" t="s">
        <v>869</v>
      </c>
      <c r="E157" s="443"/>
      <c r="F157" s="444"/>
      <c r="G157" s="445"/>
      <c r="H157" s="446">
        <v>0</v>
      </c>
    </row>
    <row r="158" spans="2:8" ht="15" hidden="1" thickBot="1" x14ac:dyDescent="0.25">
      <c r="B158" s="377">
        <v>12020715</v>
      </c>
      <c r="C158" s="378" t="s">
        <v>664</v>
      </c>
      <c r="D158" s="378" t="s">
        <v>870</v>
      </c>
      <c r="E158" s="443"/>
      <c r="F158" s="444"/>
      <c r="G158" s="445"/>
      <c r="H158" s="446">
        <v>0</v>
      </c>
    </row>
    <row r="159" spans="2:8" ht="15" hidden="1" thickBot="1" x14ac:dyDescent="0.25">
      <c r="B159" s="377">
        <v>12020720</v>
      </c>
      <c r="C159" s="378" t="s">
        <v>665</v>
      </c>
      <c r="D159" s="378" t="s">
        <v>871</v>
      </c>
      <c r="E159" s="443"/>
      <c r="F159" s="444"/>
      <c r="G159" s="445"/>
      <c r="H159" s="446">
        <v>0</v>
      </c>
    </row>
    <row r="160" spans="2:8" ht="15.75" thickBot="1" x14ac:dyDescent="0.3">
      <c r="B160" s="384"/>
      <c r="C160" s="385" t="s">
        <v>666</v>
      </c>
      <c r="D160" s="385"/>
      <c r="E160" s="451"/>
      <c r="F160" s="452"/>
      <c r="G160" s="453">
        <v>3500000</v>
      </c>
      <c r="H160" s="454">
        <v>17000000</v>
      </c>
    </row>
    <row r="161" spans="2:8" ht="15" hidden="1" x14ac:dyDescent="0.25">
      <c r="B161" s="373">
        <v>12020800</v>
      </c>
      <c r="C161" s="374" t="s">
        <v>15</v>
      </c>
      <c r="D161" s="374"/>
      <c r="E161" s="439"/>
      <c r="F161" s="440"/>
      <c r="G161" s="441"/>
      <c r="H161" s="442"/>
    </row>
    <row r="162" spans="2:8" hidden="1" x14ac:dyDescent="0.2">
      <c r="B162" s="377">
        <v>12020801</v>
      </c>
      <c r="C162" s="378" t="s">
        <v>667</v>
      </c>
      <c r="D162" s="378" t="s">
        <v>872</v>
      </c>
      <c r="E162" s="443"/>
      <c r="F162" s="444"/>
      <c r="G162" s="445"/>
      <c r="H162" s="446">
        <v>0</v>
      </c>
    </row>
    <row r="163" spans="2:8" hidden="1" x14ac:dyDescent="0.2">
      <c r="B163" s="377">
        <v>12020802</v>
      </c>
      <c r="C163" s="378" t="s">
        <v>668</v>
      </c>
      <c r="D163" s="378" t="s">
        <v>873</v>
      </c>
      <c r="E163" s="443"/>
      <c r="F163" s="444"/>
      <c r="G163" s="445"/>
      <c r="H163" s="446">
        <v>0</v>
      </c>
    </row>
    <row r="164" spans="2:8" hidden="1" x14ac:dyDescent="0.2">
      <c r="B164" s="377">
        <v>12020803</v>
      </c>
      <c r="C164" s="378" t="s">
        <v>669</v>
      </c>
      <c r="D164" s="378" t="s">
        <v>874</v>
      </c>
      <c r="E164" s="443"/>
      <c r="F164" s="444"/>
      <c r="G164" s="445"/>
      <c r="H164" s="446">
        <v>0</v>
      </c>
    </row>
    <row r="165" spans="2:8" hidden="1" x14ac:dyDescent="0.2">
      <c r="B165" s="377">
        <v>12020804</v>
      </c>
      <c r="C165" s="378" t="s">
        <v>670</v>
      </c>
      <c r="D165" s="378" t="s">
        <v>875</v>
      </c>
      <c r="E165" s="443"/>
      <c r="F165" s="444"/>
      <c r="G165" s="445"/>
      <c r="H165" s="446">
        <v>0</v>
      </c>
    </row>
    <row r="166" spans="2:8" hidden="1" x14ac:dyDescent="0.2">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 x14ac:dyDescent="0.25">
      <c r="B168" s="373">
        <v>12020900</v>
      </c>
      <c r="C168" s="374" t="s">
        <v>16</v>
      </c>
      <c r="D168" s="374"/>
      <c r="E168" s="439"/>
      <c r="F168" s="440"/>
      <c r="G168" s="441"/>
      <c r="H168" s="442"/>
    </row>
    <row r="169" spans="2:8" x14ac:dyDescent="0.2">
      <c r="B169" s="377">
        <v>12020901</v>
      </c>
      <c r="C169" s="378" t="s">
        <v>673</v>
      </c>
      <c r="D169" s="378" t="s">
        <v>877</v>
      </c>
      <c r="E169" s="443">
        <v>1000</v>
      </c>
      <c r="F169" s="444">
        <v>1000</v>
      </c>
      <c r="G169" s="445">
        <v>4424660</v>
      </c>
      <c r="H169" s="446">
        <v>0</v>
      </c>
    </row>
    <row r="170" spans="2:8" hidden="1" x14ac:dyDescent="0.2">
      <c r="B170" s="377">
        <v>12020902</v>
      </c>
      <c r="C170" s="378" t="s">
        <v>674</v>
      </c>
      <c r="D170" s="378" t="s">
        <v>878</v>
      </c>
      <c r="E170" s="443"/>
      <c r="F170" s="444"/>
      <c r="G170" s="445"/>
      <c r="H170" s="446">
        <v>0</v>
      </c>
    </row>
    <row r="171" spans="2:8" x14ac:dyDescent="0.2">
      <c r="B171" s="377">
        <v>12020903</v>
      </c>
      <c r="C171" s="378" t="s">
        <v>675</v>
      </c>
      <c r="D171" s="378" t="s">
        <v>879</v>
      </c>
      <c r="E171" s="443" t="s">
        <v>936</v>
      </c>
      <c r="F171" s="444" t="s">
        <v>936</v>
      </c>
      <c r="G171" s="445">
        <v>30000000</v>
      </c>
      <c r="H171" s="446">
        <v>40000000</v>
      </c>
    </row>
    <row r="172" spans="2:8" hidden="1" x14ac:dyDescent="0.2">
      <c r="B172" s="377">
        <v>12020904</v>
      </c>
      <c r="C172" s="378" t="s">
        <v>676</v>
      </c>
      <c r="D172" s="378" t="s">
        <v>880</v>
      </c>
      <c r="E172" s="443"/>
      <c r="F172" s="444"/>
      <c r="G172" s="445"/>
      <c r="H172" s="446">
        <v>0</v>
      </c>
    </row>
    <row r="173" spans="2:8" hidden="1" x14ac:dyDescent="0.2">
      <c r="B173" s="377">
        <v>12020905</v>
      </c>
      <c r="C173" s="378" t="s">
        <v>677</v>
      </c>
      <c r="D173" s="378" t="s">
        <v>881</v>
      </c>
      <c r="E173" s="443"/>
      <c r="F173" s="444"/>
      <c r="G173" s="445"/>
      <c r="H173" s="446">
        <v>0</v>
      </c>
    </row>
    <row r="174" spans="2:8" ht="15" thickBot="1" x14ac:dyDescent="0.25">
      <c r="B174" s="377">
        <v>12020906</v>
      </c>
      <c r="C174" s="378" t="s">
        <v>678</v>
      </c>
      <c r="D174" s="378" t="s">
        <v>882</v>
      </c>
      <c r="E174" s="445">
        <v>2500000</v>
      </c>
      <c r="F174" s="445">
        <v>2500000</v>
      </c>
      <c r="G174" s="445">
        <v>2500000</v>
      </c>
      <c r="H174" s="446">
        <v>2500000</v>
      </c>
    </row>
    <row r="175" spans="2:8" ht="15" hidden="1" customHeight="1" thickBot="1" x14ac:dyDescent="0.25">
      <c r="B175" s="377">
        <v>12020907</v>
      </c>
      <c r="C175" s="378" t="s">
        <v>679</v>
      </c>
      <c r="D175" s="378" t="s">
        <v>883</v>
      </c>
      <c r="E175" s="443"/>
      <c r="F175" s="444"/>
      <c r="G175" s="445"/>
      <c r="H175" s="446">
        <v>0</v>
      </c>
    </row>
    <row r="176" spans="2:8" ht="15.75" thickBot="1" x14ac:dyDescent="0.3">
      <c r="B176" s="384"/>
      <c r="C176" s="385" t="s">
        <v>680</v>
      </c>
      <c r="D176" s="385"/>
      <c r="E176" s="451"/>
      <c r="F176" s="452"/>
      <c r="G176" s="453">
        <v>36924660</v>
      </c>
      <c r="H176" s="454">
        <v>42500000</v>
      </c>
    </row>
    <row r="177" spans="2:8" ht="15" hidden="1" x14ac:dyDescent="0.25">
      <c r="B177" s="373">
        <v>12021000</v>
      </c>
      <c r="C177" s="374" t="s">
        <v>681</v>
      </c>
      <c r="D177" s="374"/>
      <c r="E177" s="439"/>
      <c r="F177" s="440"/>
      <c r="G177" s="441"/>
      <c r="H177" s="442"/>
    </row>
    <row r="178" spans="2:8" hidden="1" x14ac:dyDescent="0.2">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 hidden="1" x14ac:dyDescent="0.25">
      <c r="B180" s="373">
        <v>12021100</v>
      </c>
      <c r="C180" s="374" t="s">
        <v>17</v>
      </c>
      <c r="D180" s="374"/>
      <c r="E180" s="439"/>
      <c r="F180" s="440"/>
      <c r="G180" s="441"/>
      <c r="H180" s="442"/>
    </row>
    <row r="181" spans="2:8" hidden="1" x14ac:dyDescent="0.2">
      <c r="B181" s="377">
        <v>12021101</v>
      </c>
      <c r="C181" s="378" t="s">
        <v>684</v>
      </c>
      <c r="D181" s="378" t="s">
        <v>885</v>
      </c>
      <c r="E181" s="443"/>
      <c r="F181" s="444"/>
      <c r="G181" s="445"/>
      <c r="H181" s="446">
        <v>0</v>
      </c>
    </row>
    <row r="182" spans="2:8" hidden="1" x14ac:dyDescent="0.2">
      <c r="B182" s="377">
        <v>12021102</v>
      </c>
      <c r="C182" s="378" t="s">
        <v>685</v>
      </c>
      <c r="D182" s="378" t="s">
        <v>886</v>
      </c>
      <c r="E182" s="443"/>
      <c r="F182" s="444"/>
      <c r="G182" s="445"/>
      <c r="H182" s="446">
        <v>0</v>
      </c>
    </row>
    <row r="183" spans="2:8" hidden="1" x14ac:dyDescent="0.2">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 hidden="1" x14ac:dyDescent="0.25">
      <c r="B185" s="373">
        <v>12021200</v>
      </c>
      <c r="C185" s="374" t="s">
        <v>18</v>
      </c>
      <c r="D185" s="374"/>
      <c r="E185" s="439"/>
      <c r="F185" s="440"/>
      <c r="G185" s="441"/>
      <c r="H185" s="442"/>
    </row>
    <row r="186" spans="2:8" hidden="1" x14ac:dyDescent="0.2">
      <c r="B186" s="377">
        <v>12021201</v>
      </c>
      <c r="C186" s="378" t="s">
        <v>688</v>
      </c>
      <c r="D186" s="378" t="s">
        <v>888</v>
      </c>
      <c r="E186" s="443"/>
      <c r="F186" s="444"/>
      <c r="G186" s="445"/>
      <c r="H186" s="446">
        <v>0</v>
      </c>
    </row>
    <row r="187" spans="2:8" hidden="1" x14ac:dyDescent="0.2">
      <c r="B187" s="377">
        <v>12021202</v>
      </c>
      <c r="C187" s="378" t="s">
        <v>689</v>
      </c>
      <c r="D187" s="378" t="s">
        <v>889</v>
      </c>
      <c r="E187" s="443"/>
      <c r="F187" s="444"/>
      <c r="G187" s="445"/>
      <c r="H187" s="446">
        <v>0</v>
      </c>
    </row>
    <row r="188" spans="2:8" hidden="1" x14ac:dyDescent="0.2">
      <c r="B188" s="377">
        <v>12021203</v>
      </c>
      <c r="C188" s="378" t="s">
        <v>690</v>
      </c>
      <c r="D188" s="378" t="s">
        <v>890</v>
      </c>
      <c r="E188" s="443"/>
      <c r="F188" s="444"/>
      <c r="G188" s="445"/>
      <c r="H188" s="446">
        <v>0</v>
      </c>
    </row>
    <row r="189" spans="2:8" hidden="1" x14ac:dyDescent="0.2">
      <c r="B189" s="377">
        <v>12021204</v>
      </c>
      <c r="C189" s="378" t="s">
        <v>691</v>
      </c>
      <c r="D189" s="378" t="s">
        <v>891</v>
      </c>
      <c r="E189" s="443"/>
      <c r="F189" s="444"/>
      <c r="G189" s="445"/>
      <c r="H189" s="446">
        <v>0</v>
      </c>
    </row>
    <row r="190" spans="2:8" hidden="1" x14ac:dyDescent="0.2">
      <c r="B190" s="377">
        <v>12021205</v>
      </c>
      <c r="C190" s="378" t="s">
        <v>692</v>
      </c>
      <c r="D190" s="378" t="s">
        <v>892</v>
      </c>
      <c r="E190" s="443"/>
      <c r="F190" s="444"/>
      <c r="G190" s="445"/>
      <c r="H190" s="446">
        <v>0</v>
      </c>
    </row>
    <row r="191" spans="2:8" hidden="1" x14ac:dyDescent="0.2">
      <c r="B191" s="377">
        <v>12021206</v>
      </c>
      <c r="C191" s="378" t="s">
        <v>693</v>
      </c>
      <c r="D191" s="378" t="s">
        <v>893</v>
      </c>
      <c r="E191" s="443"/>
      <c r="F191" s="444"/>
      <c r="G191" s="445"/>
      <c r="H191" s="446">
        <v>0</v>
      </c>
    </row>
    <row r="192" spans="2:8" hidden="1" x14ac:dyDescent="0.2">
      <c r="B192" s="377">
        <v>12021207</v>
      </c>
      <c r="C192" s="378" t="s">
        <v>694</v>
      </c>
      <c r="D192" s="378" t="s">
        <v>894</v>
      </c>
      <c r="E192" s="443"/>
      <c r="F192" s="444"/>
      <c r="G192" s="445"/>
      <c r="H192" s="446">
        <v>0</v>
      </c>
    </row>
    <row r="193" spans="2:8" hidden="1" x14ac:dyDescent="0.2">
      <c r="B193" s="377">
        <v>12021208</v>
      </c>
      <c r="C193" s="378" t="s">
        <v>695</v>
      </c>
      <c r="D193" s="378" t="s">
        <v>895</v>
      </c>
      <c r="E193" s="443"/>
      <c r="F193" s="444"/>
      <c r="G193" s="445"/>
      <c r="H193" s="446">
        <v>0</v>
      </c>
    </row>
    <row r="194" spans="2:8" hidden="1" x14ac:dyDescent="0.2">
      <c r="B194" s="377">
        <v>12021209</v>
      </c>
      <c r="C194" s="378" t="s">
        <v>696</v>
      </c>
      <c r="D194" s="378" t="s">
        <v>896</v>
      </c>
      <c r="E194" s="443"/>
      <c r="F194" s="444"/>
      <c r="G194" s="445"/>
      <c r="H194" s="446">
        <v>0</v>
      </c>
    </row>
    <row r="195" spans="2:8" hidden="1" x14ac:dyDescent="0.2">
      <c r="B195" s="377">
        <v>12021210</v>
      </c>
      <c r="C195" s="378" t="s">
        <v>697</v>
      </c>
      <c r="D195" s="378" t="s">
        <v>897</v>
      </c>
      <c r="E195" s="443"/>
      <c r="F195" s="444"/>
      <c r="G195" s="445"/>
      <c r="H195" s="446">
        <v>0</v>
      </c>
    </row>
    <row r="196" spans="2:8" hidden="1" x14ac:dyDescent="0.2">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 hidden="1" x14ac:dyDescent="0.25">
      <c r="B198" s="373">
        <v>12021300</v>
      </c>
      <c r="C198" s="374" t="s">
        <v>19</v>
      </c>
      <c r="D198" s="374"/>
      <c r="E198" s="439"/>
      <c r="F198" s="440"/>
      <c r="G198" s="441"/>
      <c r="H198" s="442"/>
    </row>
    <row r="199" spans="2:8" hidden="1" x14ac:dyDescent="0.2">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 hidden="1" customHeight="1" x14ac:dyDescent="0.25">
      <c r="B201" s="373">
        <v>13000000</v>
      </c>
      <c r="C201" s="374" t="s">
        <v>702</v>
      </c>
      <c r="D201" s="374"/>
      <c r="E201" s="439"/>
      <c r="F201" s="440"/>
      <c r="G201" s="441"/>
      <c r="H201" s="442"/>
    </row>
    <row r="202" spans="2:8" ht="15" hidden="1" x14ac:dyDescent="0.25">
      <c r="B202" s="373">
        <v>13010000</v>
      </c>
      <c r="C202" s="374" t="s">
        <v>703</v>
      </c>
      <c r="D202" s="374"/>
      <c r="E202" s="439"/>
      <c r="F202" s="440"/>
      <c r="G202" s="441"/>
      <c r="H202" s="442"/>
    </row>
    <row r="203" spans="2:8" ht="15" hidden="1" x14ac:dyDescent="0.25">
      <c r="B203" s="373">
        <v>13010100</v>
      </c>
      <c r="C203" s="374" t="s">
        <v>20</v>
      </c>
      <c r="D203" s="374"/>
      <c r="E203" s="439"/>
      <c r="F203" s="440"/>
      <c r="G203" s="441"/>
      <c r="H203" s="442"/>
    </row>
    <row r="204" spans="2:8" hidden="1" x14ac:dyDescent="0.2">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 hidden="1" x14ac:dyDescent="0.25">
      <c r="B206" s="373">
        <v>13010200</v>
      </c>
      <c r="C206" s="374" t="s">
        <v>21</v>
      </c>
      <c r="D206" s="374"/>
      <c r="E206" s="439"/>
      <c r="F206" s="440"/>
      <c r="G206" s="441"/>
      <c r="H206" s="442"/>
    </row>
    <row r="207" spans="2:8" hidden="1" x14ac:dyDescent="0.2">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 hidden="1" x14ac:dyDescent="0.25">
      <c r="B209" s="373">
        <v>13020000</v>
      </c>
      <c r="C209" s="374" t="s">
        <v>708</v>
      </c>
      <c r="D209" s="374"/>
      <c r="E209" s="439"/>
      <c r="F209" s="440"/>
      <c r="G209" s="441"/>
      <c r="H209" s="442"/>
    </row>
    <row r="210" spans="2:8" ht="15" hidden="1" x14ac:dyDescent="0.25">
      <c r="B210" s="373">
        <v>13020300</v>
      </c>
      <c r="C210" s="374" t="s">
        <v>22</v>
      </c>
      <c r="D210" s="374"/>
      <c r="E210" s="439"/>
      <c r="F210" s="440"/>
      <c r="G210" s="441"/>
      <c r="H210" s="442"/>
    </row>
    <row r="211" spans="2:8" hidden="1" x14ac:dyDescent="0.2">
      <c r="B211" s="377">
        <v>13020301</v>
      </c>
      <c r="C211" s="378" t="s">
        <v>36</v>
      </c>
      <c r="D211" s="378" t="s">
        <v>902</v>
      </c>
      <c r="E211" s="443"/>
      <c r="F211" s="444"/>
      <c r="G211" s="445"/>
      <c r="H211" s="446">
        <v>0</v>
      </c>
    </row>
    <row r="212" spans="2:8" hidden="1" x14ac:dyDescent="0.2">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 x14ac:dyDescent="0.25">
      <c r="B214" s="373">
        <v>13020400</v>
      </c>
      <c r="C214" s="374" t="s">
        <v>23</v>
      </c>
      <c r="D214" s="374"/>
      <c r="E214" s="439"/>
      <c r="F214" s="440"/>
      <c r="G214" s="441"/>
      <c r="H214" s="442"/>
    </row>
    <row r="215" spans="2:8" ht="15" thickBot="1" x14ac:dyDescent="0.25">
      <c r="B215" s="377">
        <v>13020401</v>
      </c>
      <c r="C215" s="378" t="s">
        <v>37</v>
      </c>
      <c r="D215" s="378" t="s">
        <v>904</v>
      </c>
      <c r="E215" s="443"/>
      <c r="F215" s="444"/>
      <c r="G215" s="445"/>
      <c r="H215" s="446">
        <v>800000000</v>
      </c>
    </row>
    <row r="216" spans="2:8" ht="15.75" thickBot="1" x14ac:dyDescent="0.3">
      <c r="B216" s="384"/>
      <c r="C216" s="385" t="s">
        <v>713</v>
      </c>
      <c r="D216" s="385"/>
      <c r="E216" s="451"/>
      <c r="F216" s="452"/>
      <c r="G216" s="453">
        <v>0</v>
      </c>
      <c r="H216" s="454">
        <v>800000000</v>
      </c>
    </row>
    <row r="217" spans="2:8" ht="15" hidden="1" x14ac:dyDescent="0.25">
      <c r="B217" s="373" t="s">
        <v>714</v>
      </c>
      <c r="C217" s="374" t="s">
        <v>715</v>
      </c>
      <c r="D217" s="374"/>
      <c r="E217" s="439"/>
      <c r="F217" s="440"/>
      <c r="G217" s="441"/>
      <c r="H217" s="442"/>
    </row>
    <row r="218" spans="2:8" s="396" customFormat="1" ht="15" hidden="1" x14ac:dyDescent="0.25">
      <c r="B218" s="373">
        <v>14030000</v>
      </c>
      <c r="C218" s="374" t="s">
        <v>716</v>
      </c>
      <c r="D218" s="374"/>
      <c r="E218" s="439"/>
      <c r="F218" s="440"/>
      <c r="G218" s="441"/>
      <c r="H218" s="442"/>
    </row>
    <row r="219" spans="2:8" s="396" customFormat="1" ht="15" hidden="1" x14ac:dyDescent="0.25">
      <c r="B219" s="373">
        <v>14030100</v>
      </c>
      <c r="C219" s="374" t="s">
        <v>24</v>
      </c>
      <c r="D219" s="374"/>
      <c r="E219" s="439"/>
      <c r="F219" s="440"/>
      <c r="G219" s="441"/>
      <c r="H219" s="442"/>
    </row>
    <row r="220" spans="2:8" hidden="1" x14ac:dyDescent="0.2">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 x14ac:dyDescent="0.25">
      <c r="B222" s="373">
        <v>14030200</v>
      </c>
      <c r="C222" s="374" t="s">
        <v>25</v>
      </c>
      <c r="D222" s="374"/>
      <c r="E222" s="482"/>
      <c r="F222" s="483"/>
      <c r="G222" s="479"/>
      <c r="H222" s="442"/>
    </row>
    <row r="223" spans="2:8" ht="15" thickBot="1" x14ac:dyDescent="0.25">
      <c r="B223" s="377">
        <v>14030201</v>
      </c>
      <c r="C223" s="378" t="s">
        <v>515</v>
      </c>
      <c r="D223" s="378" t="s">
        <v>906</v>
      </c>
      <c r="E223" s="443"/>
      <c r="F223" s="444"/>
      <c r="G223" s="445"/>
      <c r="H223" s="446">
        <v>2437500000</v>
      </c>
    </row>
    <row r="224" spans="2:8" ht="15.75" thickBot="1" x14ac:dyDescent="0.3">
      <c r="B224" s="384"/>
      <c r="C224" s="385" t="s">
        <v>718</v>
      </c>
      <c r="D224" s="385"/>
      <c r="E224" s="451"/>
      <c r="F224" s="452"/>
      <c r="G224" s="453">
        <v>0</v>
      </c>
      <c r="H224" s="454">
        <v>2437500000</v>
      </c>
    </row>
    <row r="225" spans="2:8" s="401" customFormat="1" ht="19.5" thickBot="1" x14ac:dyDescent="0.35">
      <c r="B225" s="398"/>
      <c r="C225" s="399" t="s">
        <v>524</v>
      </c>
      <c r="D225" s="399"/>
      <c r="E225" s="484"/>
      <c r="F225" s="485"/>
      <c r="G225" s="480">
        <v>96924660</v>
      </c>
      <c r="H225" s="481">
        <v>3587500000</v>
      </c>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pageSetUpPr fitToPage="1"/>
  </sheetPr>
  <dimension ref="B1:G171"/>
  <sheetViews>
    <sheetView view="pageBreakPreview" zoomScale="84" zoomScaleSheetLayoutView="84" workbookViewId="0">
      <pane xSplit="2" ySplit="6" topLeftCell="C101" activePane="bottomRight" state="frozen"/>
      <selection activeCell="B2" sqref="B2:F2"/>
      <selection pane="topRight" activeCell="B2" sqref="B2:F2"/>
      <selection pane="bottomLeft" activeCell="B2" sqref="B2:F2"/>
      <selection pane="bottomRight" activeCell="B2" sqref="B2:F2"/>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7.570312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1112</v>
      </c>
      <c r="C2" s="1002"/>
      <c r="D2" s="1002"/>
      <c r="E2" s="1002"/>
      <c r="F2" s="1002"/>
    </row>
    <row r="3" spans="2:7" ht="15"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idden="1" x14ac:dyDescent="0.2">
      <c r="B11" s="811">
        <v>31050103</v>
      </c>
      <c r="C11" s="378" t="s">
        <v>1418</v>
      </c>
      <c r="D11" s="752" t="str">
        <f t="shared" si="0"/>
        <v>31050103 - INDUSTRIAL &amp; CHEMICAL STORES</v>
      </c>
      <c r="E11" s="622"/>
      <c r="F11" s="623">
        <v>0</v>
      </c>
      <c r="G11" s="623"/>
    </row>
    <row r="12" spans="2:7" hidden="1" x14ac:dyDescent="0.2">
      <c r="B12" s="811">
        <v>31050104</v>
      </c>
      <c r="C12" s="378" t="s">
        <v>1419</v>
      </c>
      <c r="D12" s="752" t="str">
        <f t="shared" si="0"/>
        <v>31050104 - AMORY STORES (AMMUNITION, E.T.C.)</v>
      </c>
      <c r="E12" s="622"/>
      <c r="F12" s="623">
        <v>0</v>
      </c>
      <c r="G12" s="623"/>
    </row>
    <row r="13" spans="2:7" hidden="1" x14ac:dyDescent="0.2">
      <c r="B13" s="811">
        <v>31050105</v>
      </c>
      <c r="C13" s="378" t="s">
        <v>1420</v>
      </c>
      <c r="D13" s="752" t="str">
        <f t="shared" si="0"/>
        <v>31050105 - FUEL &amp; LUBRICANTS</v>
      </c>
      <c r="E13" s="622"/>
      <c r="F13" s="623">
        <v>0</v>
      </c>
      <c r="G13" s="623"/>
    </row>
    <row r="14" spans="2:7" hidden="1" x14ac:dyDescent="0.2">
      <c r="B14" s="811">
        <v>31050106</v>
      </c>
      <c r="C14" s="378" t="s">
        <v>1421</v>
      </c>
      <c r="D14" s="752" t="str">
        <f t="shared" si="0"/>
        <v>31050106 - AGRICULTURAL INPUTS</v>
      </c>
      <c r="E14" s="622"/>
      <c r="F14" s="623">
        <v>0</v>
      </c>
      <c r="G14" s="623"/>
    </row>
    <row r="15" spans="2:7" hidden="1" x14ac:dyDescent="0.2">
      <c r="B15" s="811">
        <v>31050107</v>
      </c>
      <c r="C15" s="378" t="s">
        <v>1422</v>
      </c>
      <c r="D15" s="752" t="str">
        <f t="shared" si="0"/>
        <v>31050107 - FARM STOCK</v>
      </c>
      <c r="E15" s="622"/>
      <c r="F15" s="623">
        <v>0</v>
      </c>
      <c r="G15" s="623"/>
    </row>
    <row r="16" spans="2:7" hidden="1" x14ac:dyDescent="0.2">
      <c r="B16" s="811">
        <v>31050108</v>
      </c>
      <c r="C16" s="378" t="s">
        <v>1423</v>
      </c>
      <c r="D16" s="752" t="str">
        <f t="shared" si="0"/>
        <v>31050108 - SCHOLASTIC MATERIALS</v>
      </c>
      <c r="E16" s="622"/>
      <c r="F16" s="623">
        <v>0</v>
      </c>
      <c r="G16" s="623"/>
    </row>
    <row r="17" spans="2:7" hidden="1" x14ac:dyDescent="0.2">
      <c r="B17" s="811">
        <v>31050109</v>
      </c>
      <c r="C17" s="378" t="s">
        <v>1424</v>
      </c>
      <c r="D17" s="752" t="str">
        <f t="shared" si="0"/>
        <v>31050109 - STATIONERIES STORES</v>
      </c>
      <c r="E17" s="622"/>
      <c r="F17" s="623">
        <v>0</v>
      </c>
      <c r="G17" s="623"/>
    </row>
    <row r="18" spans="2:7" hidden="1" x14ac:dyDescent="0.2">
      <c r="B18" s="811">
        <v>31050110</v>
      </c>
      <c r="C18" s="378" t="s">
        <v>1425</v>
      </c>
      <c r="D18" s="752" t="str">
        <f t="shared" si="0"/>
        <v>31050110 - PRINTED MATERIALS</v>
      </c>
      <c r="E18" s="622"/>
      <c r="F18" s="623">
        <v>0</v>
      </c>
      <c r="G18" s="623"/>
    </row>
    <row r="19" spans="2:7" hidden="1" x14ac:dyDescent="0.2">
      <c r="B19" s="811">
        <v>31050111</v>
      </c>
      <c r="C19" s="378" t="s">
        <v>1426</v>
      </c>
      <c r="D19" s="752" t="str">
        <f t="shared" si="0"/>
        <v>31050111 - BUILDING MATERIALS</v>
      </c>
      <c r="E19" s="622"/>
      <c r="F19" s="623">
        <v>0</v>
      </c>
      <c r="G19" s="623"/>
    </row>
    <row r="20" spans="2:7" hidden="1" x14ac:dyDescent="0.2">
      <c r="B20" s="811">
        <v>31050112</v>
      </c>
      <c r="C20" s="378" t="s">
        <v>1427</v>
      </c>
      <c r="D20" s="752" t="str">
        <f t="shared" si="0"/>
        <v>31050112 - STRATEGIC STOCK PILES</v>
      </c>
      <c r="E20" s="622"/>
      <c r="F20" s="623">
        <v>0</v>
      </c>
      <c r="G20" s="623"/>
    </row>
    <row r="21" spans="2:7" hidden="1" x14ac:dyDescent="0.2">
      <c r="B21" s="811">
        <v>31050113</v>
      </c>
      <c r="C21" s="378" t="s">
        <v>1428</v>
      </c>
      <c r="D21" s="752" t="str">
        <f t="shared" si="0"/>
        <v>31050113 - UNISSUED CURRENCY</v>
      </c>
      <c r="E21" s="622"/>
      <c r="F21" s="623">
        <v>0</v>
      </c>
      <c r="G21" s="623"/>
    </row>
    <row r="22" spans="2:7" hidden="1" x14ac:dyDescent="0.2">
      <c r="B22" s="811">
        <v>31050114</v>
      </c>
      <c r="C22" s="378" t="s">
        <v>1429</v>
      </c>
      <c r="D22" s="752" t="str">
        <f t="shared" si="0"/>
        <v>31050114 - STAMPS</v>
      </c>
      <c r="E22" s="622"/>
      <c r="F22" s="623">
        <v>0</v>
      </c>
      <c r="G22" s="623"/>
    </row>
    <row r="23" spans="2:7" hidden="1" x14ac:dyDescent="0.2">
      <c r="B23" s="811">
        <v>31050115</v>
      </c>
      <c r="C23" s="378" t="s">
        <v>1430</v>
      </c>
      <c r="D23" s="752" t="str">
        <f t="shared" si="0"/>
        <v>31050115 - PROPERTY HELD FOR SALE</v>
      </c>
      <c r="E23" s="622"/>
      <c r="F23" s="623">
        <v>0</v>
      </c>
      <c r="G23" s="623"/>
    </row>
    <row r="24" spans="2:7" hidden="1" x14ac:dyDescent="0.2">
      <c r="B24" s="811">
        <v>31050116</v>
      </c>
      <c r="C24" s="378" t="s">
        <v>1431</v>
      </c>
      <c r="D24" s="752" t="str">
        <f t="shared" si="0"/>
        <v>31050116 - AIRCRAFT SPARE STORE</v>
      </c>
      <c r="E24" s="622"/>
      <c r="F24" s="623">
        <v>0</v>
      </c>
      <c r="G24" s="623"/>
    </row>
    <row r="25" spans="2:7" hidden="1" x14ac:dyDescent="0.2">
      <c r="B25" s="811">
        <v>31050117</v>
      </c>
      <c r="C25" s="378" t="s">
        <v>1432</v>
      </c>
      <c r="D25" s="752" t="str">
        <f t="shared" si="0"/>
        <v>31050117 - COMPUTER/INFORMATION TECHNOLOGY STORE</v>
      </c>
      <c r="E25" s="622"/>
      <c r="F25" s="623">
        <v>0</v>
      </c>
      <c r="G25" s="623"/>
    </row>
    <row r="26" spans="2:7" hidden="1" x14ac:dyDescent="0.2">
      <c r="B26" s="811">
        <v>31050118</v>
      </c>
      <c r="C26" s="378" t="s">
        <v>1433</v>
      </c>
      <c r="D26" s="752" t="str">
        <f t="shared" si="0"/>
        <v>31050118 - PROVISIONAL STORE</v>
      </c>
      <c r="E26" s="622"/>
      <c r="F26" s="623">
        <v>0</v>
      </c>
      <c r="G26" s="623"/>
    </row>
    <row r="27" spans="2:7" hidden="1" x14ac:dyDescent="0.2">
      <c r="B27" s="811">
        <v>31050119</v>
      </c>
      <c r="C27" s="378" t="s">
        <v>1434</v>
      </c>
      <c r="D27" s="752" t="str">
        <f t="shared" si="0"/>
        <v>31050119 - EQUIPMENT STORE</v>
      </c>
      <c r="E27" s="622"/>
      <c r="F27" s="623">
        <v>0</v>
      </c>
      <c r="G27" s="623"/>
    </row>
    <row r="28" spans="2:7" hidden="1" x14ac:dyDescent="0.2">
      <c r="B28" s="811">
        <v>31050120</v>
      </c>
      <c r="C28" s="378" t="s">
        <v>1435</v>
      </c>
      <c r="D28" s="752" t="str">
        <f t="shared" si="0"/>
        <v>31050120 - PROJECT STORE ( IPPIS, GIFMIS, IPSAS, E.T.C.)</v>
      </c>
      <c r="E28" s="622"/>
      <c r="F28" s="623">
        <v>0</v>
      </c>
      <c r="G28" s="623"/>
    </row>
    <row r="29" spans="2:7" hidden="1" x14ac:dyDescent="0.2">
      <c r="B29" s="811">
        <v>31050121</v>
      </c>
      <c r="C29" s="378" t="s">
        <v>1436</v>
      </c>
      <c r="D29" s="752" t="str">
        <f t="shared" si="0"/>
        <v>31050121 - ELECTRICAL/ELECTRONIC STORE</v>
      </c>
      <c r="E29" s="622"/>
      <c r="F29" s="623">
        <v>0</v>
      </c>
      <c r="G29" s="623"/>
    </row>
    <row r="30" spans="2:7" hidden="1" x14ac:dyDescent="0.2">
      <c r="B30" s="811">
        <v>31050122</v>
      </c>
      <c r="C30" s="378" t="s">
        <v>1437</v>
      </c>
      <c r="D30" s="752" t="str">
        <f t="shared" si="0"/>
        <v>31050122 - GRAINS STORE</v>
      </c>
      <c r="E30" s="622"/>
      <c r="F30" s="623">
        <v>0</v>
      </c>
      <c r="G30" s="623"/>
    </row>
    <row r="31" spans="2:7" hidden="1" x14ac:dyDescent="0.2">
      <c r="B31" s="811">
        <v>31050123</v>
      </c>
      <c r="C31" s="378" t="s">
        <v>1438</v>
      </c>
      <c r="D31" s="752" t="str">
        <f t="shared" si="0"/>
        <v>31050123 - PERISHABLE STORE</v>
      </c>
      <c r="E31" s="622"/>
      <c r="F31" s="623">
        <v>0</v>
      </c>
      <c r="G31" s="623"/>
    </row>
    <row r="32" spans="2:7" hidden="1" x14ac:dyDescent="0.2">
      <c r="B32" s="811">
        <v>31050124</v>
      </c>
      <c r="C32" s="378" t="s">
        <v>1439</v>
      </c>
      <c r="D32" s="752" t="str">
        <f t="shared" si="0"/>
        <v>31050124 - MOTOR SPARE STORE</v>
      </c>
      <c r="E32" s="622"/>
      <c r="F32" s="623">
        <v>0</v>
      </c>
      <c r="G32" s="623"/>
    </row>
    <row r="33" spans="2:7" hidden="1" x14ac:dyDescent="0.2">
      <c r="B33" s="811">
        <v>31050125</v>
      </c>
      <c r="C33" s="378" t="s">
        <v>1440</v>
      </c>
      <c r="D33" s="752" t="str">
        <f t="shared" si="0"/>
        <v>31050125 - RAIL SPARE STORE</v>
      </c>
      <c r="E33" s="622"/>
      <c r="F33" s="623">
        <v>0</v>
      </c>
      <c r="G33" s="623"/>
    </row>
    <row r="34" spans="2:7" hidden="1" x14ac:dyDescent="0.2">
      <c r="B34" s="811">
        <v>31050126</v>
      </c>
      <c r="C34" s="378" t="s">
        <v>1441</v>
      </c>
      <c r="D34" s="752" t="str">
        <f t="shared" si="0"/>
        <v>31050126 - SHIP SPARE STORE</v>
      </c>
      <c r="E34" s="622"/>
      <c r="F34" s="623">
        <v>0</v>
      </c>
      <c r="G34" s="623"/>
    </row>
    <row r="35" spans="2:7" hidden="1" x14ac:dyDescent="0.2">
      <c r="B35" s="811">
        <v>31050127</v>
      </c>
      <c r="C35" s="378" t="s">
        <v>1442</v>
      </c>
      <c r="D35" s="752" t="str">
        <f t="shared" si="0"/>
        <v>31050127 - FURNITURE STORE</v>
      </c>
      <c r="E35" s="622"/>
      <c r="F35" s="623">
        <v>0</v>
      </c>
      <c r="G35" s="623"/>
    </row>
    <row r="36" spans="2:7" hidden="1" x14ac:dyDescent="0.2">
      <c r="B36" s="811">
        <v>31050128</v>
      </c>
      <c r="C36" s="378" t="s">
        <v>1443</v>
      </c>
      <c r="D36" s="752" t="str">
        <f t="shared" si="0"/>
        <v>31050128 - PLANT/EQUIPMENT STORE</v>
      </c>
      <c r="E36" s="622"/>
      <c r="F36" s="623">
        <v>0</v>
      </c>
      <c r="G36" s="623"/>
    </row>
    <row r="37" spans="2:7" hidden="1" x14ac:dyDescent="0.2">
      <c r="B37" s="811">
        <v>31050129</v>
      </c>
      <c r="C37" s="378" t="s">
        <v>1444</v>
      </c>
      <c r="D37" s="752" t="str">
        <f t="shared" si="0"/>
        <v>31050129 - PLANT/EQUIPMENT SPARE STORE</v>
      </c>
      <c r="E37" s="622"/>
      <c r="F37" s="623">
        <v>0</v>
      </c>
      <c r="G37" s="623"/>
    </row>
    <row r="38" spans="2:7" hidden="1" x14ac:dyDescent="0.2">
      <c r="B38" s="811">
        <v>31050130</v>
      </c>
      <c r="C38" s="378" t="s">
        <v>1445</v>
      </c>
      <c r="D38" s="752" t="str">
        <f t="shared" si="0"/>
        <v>31050130 - ANIMAL FEED STORE</v>
      </c>
      <c r="E38" s="622"/>
      <c r="F38" s="623">
        <v>0</v>
      </c>
      <c r="G38" s="623"/>
    </row>
    <row r="39" spans="2:7" hidden="1" x14ac:dyDescent="0.2">
      <c r="B39" s="811">
        <v>31050131</v>
      </c>
      <c r="C39" s="378" t="s">
        <v>1446</v>
      </c>
      <c r="D39" s="752" t="str">
        <f t="shared" si="0"/>
        <v>31050131 - VETERINARY STORE</v>
      </c>
      <c r="E39" s="622"/>
      <c r="F39" s="623">
        <v>0</v>
      </c>
      <c r="G39" s="623"/>
    </row>
    <row r="40" spans="2:7" hidden="1" x14ac:dyDescent="0.2">
      <c r="B40" s="811">
        <v>31050132</v>
      </c>
      <c r="C40" s="378" t="s">
        <v>1447</v>
      </c>
      <c r="D40" s="752" t="str">
        <f t="shared" si="0"/>
        <v>31050132 - CLASS WARE/APPARATOS STORE</v>
      </c>
      <c r="E40" s="622"/>
      <c r="F40" s="623">
        <v>0</v>
      </c>
      <c r="G40" s="623"/>
    </row>
    <row r="41" spans="2:7" ht="15" thickBot="1" x14ac:dyDescent="0.25">
      <c r="B41" s="811">
        <v>31050133</v>
      </c>
      <c r="C41" s="378" t="s">
        <v>1448</v>
      </c>
      <c r="D41" s="752" t="str">
        <f t="shared" si="0"/>
        <v>31050133 - LABORATORY EQUIPMENT STORE</v>
      </c>
      <c r="E41" s="622">
        <v>0</v>
      </c>
      <c r="F41" s="623">
        <v>10320150</v>
      </c>
      <c r="G41" s="623"/>
    </row>
    <row r="42" spans="2:7" ht="15" hidden="1" thickBot="1" x14ac:dyDescent="0.25">
      <c r="B42" s="811">
        <v>31050134</v>
      </c>
      <c r="C42" s="378" t="s">
        <v>1449</v>
      </c>
      <c r="D42" s="752" t="str">
        <f t="shared" si="0"/>
        <v>31050134 - UNIFORM STORE</v>
      </c>
      <c r="E42" s="622"/>
      <c r="F42" s="623">
        <v>0</v>
      </c>
      <c r="G42" s="623"/>
    </row>
    <row r="43" spans="2:7" ht="15" hidden="1" thickBot="1" x14ac:dyDescent="0.25">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10320150</v>
      </c>
      <c r="G44" s="630">
        <f>SUM(G9:G43)</f>
        <v>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t="15" x14ac:dyDescent="0.25">
      <c r="B78" s="818">
        <v>32010100</v>
      </c>
      <c r="C78" s="374" t="s">
        <v>110</v>
      </c>
      <c r="D78" s="754"/>
      <c r="E78" s="618"/>
      <c r="F78" s="619"/>
      <c r="G78" s="619"/>
    </row>
    <row r="79" spans="2:7" ht="15" thickBot="1" x14ac:dyDescent="0.25">
      <c r="B79" s="811">
        <v>32010101</v>
      </c>
      <c r="C79" s="378" t="s">
        <v>1477</v>
      </c>
      <c r="D79" s="752" t="str">
        <f>B79&amp;" - "&amp;C79</f>
        <v>32010101 - LAND &amp; BUILDINGS - ADMINISTRATIVE</v>
      </c>
      <c r="E79" s="622">
        <v>35008050</v>
      </c>
      <c r="F79" s="623">
        <v>25809700</v>
      </c>
      <c r="G79" s="623"/>
    </row>
    <row r="80" spans="2:7" ht="15" hidden="1" thickBot="1" x14ac:dyDescent="0.25">
      <c r="B80" s="811">
        <v>32010102</v>
      </c>
      <c r="C80" s="378" t="s">
        <v>1478</v>
      </c>
      <c r="D80" s="752" t="str">
        <f>B80&amp;" - "&amp;C80</f>
        <v>32010102 - LAND &amp; BUILDINGS - RESIDENTIAL</v>
      </c>
      <c r="E80" s="622"/>
      <c r="F80" s="623">
        <v>0</v>
      </c>
      <c r="G80" s="623"/>
    </row>
    <row r="81" spans="2:7" ht="15" hidden="1" thickBot="1" x14ac:dyDescent="0.25">
      <c r="B81" s="811">
        <v>32010103</v>
      </c>
      <c r="C81" s="378" t="s">
        <v>1479</v>
      </c>
      <c r="D81" s="752" t="str">
        <f>B81&amp;" - "&amp;C81</f>
        <v>32010103 - SILOS</v>
      </c>
      <c r="E81" s="622"/>
      <c r="F81" s="623">
        <v>0</v>
      </c>
      <c r="G81" s="623"/>
    </row>
    <row r="82" spans="2:7" ht="15" hidden="1" thickBot="1" x14ac:dyDescent="0.25">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35008050</v>
      </c>
      <c r="F83" s="630">
        <f>SUM(F79:F82)</f>
        <v>25809700</v>
      </c>
      <c r="G83" s="630">
        <f>SUM(G79:G82)</f>
        <v>0</v>
      </c>
    </row>
    <row r="84" spans="2:7" ht="15" x14ac:dyDescent="0.25">
      <c r="B84" s="818">
        <v>32010200</v>
      </c>
      <c r="C84" s="374" t="s">
        <v>112</v>
      </c>
      <c r="D84" s="754"/>
      <c r="E84" s="618"/>
      <c r="F84" s="619"/>
      <c r="G84" s="619"/>
    </row>
    <row r="85" spans="2:7" hidden="1" x14ac:dyDescent="0.2">
      <c r="B85" s="811">
        <v>32010201</v>
      </c>
      <c r="C85" s="378" t="s">
        <v>1482</v>
      </c>
      <c r="D85" s="752" t="str">
        <f t="shared" ref="D85:D99" si="12">B85&amp;" - "&amp;C85</f>
        <v>32010201 - RAILS</v>
      </c>
      <c r="E85" s="622"/>
      <c r="F85" s="623">
        <v>0</v>
      </c>
      <c r="G85" s="623"/>
    </row>
    <row r="86" spans="2:7" x14ac:dyDescent="0.2">
      <c r="B86" s="811">
        <v>32010202</v>
      </c>
      <c r="C86" s="378" t="s">
        <v>1483</v>
      </c>
      <c r="D86" s="752" t="str">
        <f t="shared" si="12"/>
        <v>32010202 - ROADS &amp; BRIDGES</v>
      </c>
      <c r="E86" s="622">
        <v>6522062300</v>
      </c>
      <c r="F86" s="623">
        <f>1598036390-155000000</f>
        <v>1443036390</v>
      </c>
      <c r="G86" s="623"/>
    </row>
    <row r="87" spans="2:7" hidden="1" x14ac:dyDescent="0.2">
      <c r="B87" s="811">
        <v>32010203</v>
      </c>
      <c r="C87" s="378" t="s">
        <v>1484</v>
      </c>
      <c r="D87" s="752" t="str">
        <f t="shared" si="12"/>
        <v>32010203 - AIRPORTS</v>
      </c>
      <c r="E87" s="622"/>
      <c r="F87" s="623">
        <v>0</v>
      </c>
      <c r="G87" s="623"/>
    </row>
    <row r="88" spans="2:7" hidden="1" x14ac:dyDescent="0.2">
      <c r="B88" s="811">
        <v>32010204</v>
      </c>
      <c r="C88" s="378" t="s">
        <v>1485</v>
      </c>
      <c r="D88" s="752" t="str">
        <f t="shared" si="12"/>
        <v>32010204 - HARBOURS/ SEA PORTS/JETTIES</v>
      </c>
      <c r="E88" s="622"/>
      <c r="F88" s="623">
        <v>0</v>
      </c>
      <c r="G88" s="623"/>
    </row>
    <row r="89" spans="2:7" hidden="1" x14ac:dyDescent="0.2">
      <c r="B89" s="811">
        <v>32010205</v>
      </c>
      <c r="C89" s="378" t="s">
        <v>1486</v>
      </c>
      <c r="D89" s="752" t="str">
        <f t="shared" si="12"/>
        <v>32010205 - ZOOS, PARKS &amp; RESERVES</v>
      </c>
      <c r="E89" s="622"/>
      <c r="F89" s="623">
        <v>0</v>
      </c>
      <c r="G89" s="623"/>
    </row>
    <row r="90" spans="2:7" hidden="1" x14ac:dyDescent="0.2">
      <c r="B90" s="811">
        <v>32010206</v>
      </c>
      <c r="C90" s="378" t="s">
        <v>1487</v>
      </c>
      <c r="D90" s="752" t="str">
        <f t="shared" si="12"/>
        <v>32010206 - SECURITY INSTALLATIONS/ EQUIPMENT</v>
      </c>
      <c r="E90" s="622"/>
      <c r="F90" s="623">
        <v>0</v>
      </c>
      <c r="G90" s="623"/>
    </row>
    <row r="91" spans="2:7" x14ac:dyDescent="0.2">
      <c r="B91" s="811">
        <v>32010207</v>
      </c>
      <c r="C91" s="378" t="s">
        <v>1488</v>
      </c>
      <c r="D91" s="752" t="str">
        <f t="shared" si="12"/>
        <v>32010207 - ELECTRICITY TRANSMISSION NETWORK</v>
      </c>
      <c r="E91" s="622">
        <v>57963450</v>
      </c>
      <c r="F91" s="623">
        <v>14142320</v>
      </c>
      <c r="G91" s="623"/>
    </row>
    <row r="92" spans="2:7" hidden="1" x14ac:dyDescent="0.2">
      <c r="B92" s="811">
        <v>32010208</v>
      </c>
      <c r="C92" s="378" t="s">
        <v>1489</v>
      </c>
      <c r="D92" s="752" t="str">
        <f t="shared" si="12"/>
        <v>32010208 - WATER DISTRIBUTION NETWORK</v>
      </c>
      <c r="E92" s="622"/>
      <c r="F92" s="623">
        <v>0</v>
      </c>
      <c r="G92" s="623"/>
    </row>
    <row r="93" spans="2:7" hidden="1" x14ac:dyDescent="0.2">
      <c r="B93" s="811">
        <v>32010209</v>
      </c>
      <c r="C93" s="378" t="s">
        <v>1490</v>
      </c>
      <c r="D93" s="752" t="str">
        <f t="shared" si="12"/>
        <v>32010209 - SEWAGE/ DRAINAGE NETWORK</v>
      </c>
      <c r="E93" s="622"/>
      <c r="F93" s="623">
        <v>0</v>
      </c>
      <c r="G93" s="623"/>
    </row>
    <row r="94" spans="2:7" hidden="1" x14ac:dyDescent="0.2">
      <c r="B94" s="811">
        <v>32010210</v>
      </c>
      <c r="C94" s="378" t="s">
        <v>1491</v>
      </c>
      <c r="D94" s="752" t="str">
        <f t="shared" si="12"/>
        <v>32010210 - DAMS</v>
      </c>
      <c r="E94" s="622"/>
      <c r="F94" s="623">
        <v>0</v>
      </c>
      <c r="G94" s="623"/>
    </row>
    <row r="95" spans="2:7" hidden="1" x14ac:dyDescent="0.2">
      <c r="B95" s="811">
        <v>32010211</v>
      </c>
      <c r="C95" s="378" t="s">
        <v>1492</v>
      </c>
      <c r="D95" s="752" t="str">
        <f t="shared" si="12"/>
        <v>32010211 - SPECIALISED RESEARCH EQUIPMENT (E.G. SATELLITE)</v>
      </c>
      <c r="E95" s="622"/>
      <c r="F95" s="623">
        <v>0</v>
      </c>
      <c r="G95" s="623"/>
    </row>
    <row r="96" spans="2:7" hidden="1" x14ac:dyDescent="0.2">
      <c r="B96" s="811">
        <v>32010212</v>
      </c>
      <c r="C96" s="378" t="s">
        <v>1493</v>
      </c>
      <c r="D96" s="752" t="str">
        <f t="shared" si="12"/>
        <v>32010212 - MONUMENTS</v>
      </c>
      <c r="E96" s="622"/>
      <c r="F96" s="623">
        <v>0</v>
      </c>
      <c r="G96" s="623"/>
    </row>
    <row r="97" spans="2:7" hidden="1" x14ac:dyDescent="0.2">
      <c r="B97" s="811">
        <v>32010213</v>
      </c>
      <c r="C97" s="378" t="s">
        <v>1494</v>
      </c>
      <c r="D97" s="752" t="str">
        <f t="shared" si="12"/>
        <v>32010213 - HERITAGE ASSETS</v>
      </c>
      <c r="E97" s="622"/>
      <c r="F97" s="623">
        <v>0</v>
      </c>
      <c r="G97" s="623"/>
    </row>
    <row r="98" spans="2:7" ht="15" thickBot="1" x14ac:dyDescent="0.25">
      <c r="B98" s="811">
        <v>32010214</v>
      </c>
      <c r="C98" s="378" t="s">
        <v>1495</v>
      </c>
      <c r="D98" s="752" t="str">
        <f t="shared" si="12"/>
        <v>32010214 - BOREHOLES &amp; OTHER WATER FACILITIES</v>
      </c>
      <c r="E98" s="622">
        <v>500000</v>
      </c>
      <c r="F98" s="623">
        <v>0</v>
      </c>
      <c r="G98" s="623"/>
    </row>
    <row r="99" spans="2:7" ht="15" hidden="1" thickBot="1" x14ac:dyDescent="0.25">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6580525750</v>
      </c>
      <c r="F100" s="630">
        <f>SUM(F85:F99)</f>
        <v>1457178710</v>
      </c>
      <c r="G100" s="630"/>
    </row>
    <row r="101" spans="2:7" ht="15" x14ac:dyDescent="0.25">
      <c r="B101" s="818">
        <v>32010300</v>
      </c>
      <c r="C101" s="374" t="s">
        <v>114</v>
      </c>
      <c r="D101" s="754"/>
      <c r="E101" s="618"/>
      <c r="F101" s="619"/>
      <c r="G101" s="619"/>
    </row>
    <row r="102" spans="2:7" x14ac:dyDescent="0.2">
      <c r="B102" s="811">
        <v>32010301</v>
      </c>
      <c r="C102" s="378" t="s">
        <v>1498</v>
      </c>
      <c r="D102" s="752" t="str">
        <f>B102&amp;" - "&amp;C102</f>
        <v>32010301 - EARTH MOVING EQUIPMENT - BULL DOZERS ETC.</v>
      </c>
      <c r="E102" s="622">
        <v>100000000</v>
      </c>
      <c r="F102" s="623">
        <v>10787400</v>
      </c>
      <c r="G102" s="623"/>
    </row>
    <row r="103" spans="2:7" hidden="1" x14ac:dyDescent="0.2">
      <c r="B103" s="811">
        <v>32010302</v>
      </c>
      <c r="C103" s="378" t="s">
        <v>1499</v>
      </c>
      <c r="D103" s="752" t="str">
        <f>B103&amp;" - "&amp;C103</f>
        <v>32010302 - INDUSTRIAL EQUIPMENT</v>
      </c>
      <c r="E103" s="622"/>
      <c r="F103" s="623">
        <v>0</v>
      </c>
      <c r="G103" s="623"/>
    </row>
    <row r="104" spans="2:7" hidden="1" x14ac:dyDescent="0.2">
      <c r="B104" s="811">
        <v>32010303</v>
      </c>
      <c r="C104" s="378" t="s">
        <v>1500</v>
      </c>
      <c r="D104" s="752" t="str">
        <f>B104&amp;" - "&amp;C104</f>
        <v>32010303 - NAVIGATIONAL EQUIPMENT</v>
      </c>
      <c r="E104" s="622"/>
      <c r="F104" s="623">
        <v>0</v>
      </c>
      <c r="G104" s="623"/>
    </row>
    <row r="105" spans="2:7" hidden="1" x14ac:dyDescent="0.2">
      <c r="B105" s="811">
        <v>32010304</v>
      </c>
      <c r="C105" s="378" t="s">
        <v>1501</v>
      </c>
      <c r="D105" s="752" t="str">
        <f>B105&amp;" - "&amp;C105</f>
        <v>32010304 - POWER PLANTS</v>
      </c>
      <c r="E105" s="622"/>
      <c r="F105" s="623">
        <v>0</v>
      </c>
      <c r="G105" s="623"/>
    </row>
    <row r="106" spans="2:7" ht="15" thickBot="1" x14ac:dyDescent="0.25">
      <c r="B106" s="811">
        <v>32010305</v>
      </c>
      <c r="C106" s="378" t="s">
        <v>1502</v>
      </c>
      <c r="D106" s="752" t="str">
        <f>B106&amp;" - "&amp;C106</f>
        <v>32010305 - POWER GENERATING SETS</v>
      </c>
      <c r="E106" s="622">
        <v>31285900</v>
      </c>
      <c r="F106" s="623">
        <v>5500000</v>
      </c>
      <c r="G106" s="623"/>
    </row>
    <row r="107" spans="2:7" ht="15.75" thickBot="1" x14ac:dyDescent="0.3">
      <c r="B107" s="815"/>
      <c r="C107" s="385" t="s">
        <v>1503</v>
      </c>
      <c r="D107" s="753">
        <f t="shared" ref="D107" si="14">SUM(D102:D106)</f>
        <v>0</v>
      </c>
      <c r="E107" s="630">
        <f>SUM(E102:E106)</f>
        <v>131285900</v>
      </c>
      <c r="F107" s="630">
        <f>SUM(F102:F106)</f>
        <v>16287400</v>
      </c>
      <c r="G107" s="630"/>
    </row>
    <row r="108" spans="2:7" ht="15" hidden="1" x14ac:dyDescent="0.25">
      <c r="B108" s="818">
        <v>32010400</v>
      </c>
      <c r="C108" s="374" t="s">
        <v>116</v>
      </c>
      <c r="D108" s="754"/>
      <c r="E108" s="618"/>
      <c r="F108" s="619"/>
      <c r="G108" s="619"/>
    </row>
    <row r="109" spans="2:7" hidden="1" x14ac:dyDescent="0.2">
      <c r="B109" s="811">
        <v>32010401</v>
      </c>
      <c r="C109" s="378" t="s">
        <v>1504</v>
      </c>
      <c r="D109" s="752" t="str">
        <f t="shared" ref="D109:D116" si="15">B109&amp;" - "&amp;C109</f>
        <v>32010401 - SHIPS</v>
      </c>
      <c r="E109" s="622"/>
      <c r="F109" s="623">
        <v>0</v>
      </c>
      <c r="G109" s="623"/>
    </row>
    <row r="110" spans="2:7" hidden="1" x14ac:dyDescent="0.2">
      <c r="B110" s="811">
        <v>32010402</v>
      </c>
      <c r="C110" s="378" t="s">
        <v>1505</v>
      </c>
      <c r="D110" s="752" t="str">
        <f t="shared" si="15"/>
        <v>32010402 - AIR CRAFTS</v>
      </c>
      <c r="E110" s="622"/>
      <c r="F110" s="623">
        <v>0</v>
      </c>
      <c r="G110" s="623"/>
    </row>
    <row r="111" spans="2:7" hidden="1" x14ac:dyDescent="0.2">
      <c r="B111" s="811">
        <v>32010403</v>
      </c>
      <c r="C111" s="378" t="s">
        <v>1506</v>
      </c>
      <c r="D111" s="752" t="str">
        <f t="shared" si="15"/>
        <v>32010403 - TRAINS</v>
      </c>
      <c r="E111" s="622"/>
      <c r="F111" s="623">
        <v>0</v>
      </c>
      <c r="G111" s="623"/>
    </row>
    <row r="112" spans="2:7" hidden="1" x14ac:dyDescent="0.2">
      <c r="B112" s="811">
        <v>32010404</v>
      </c>
      <c r="C112" s="378" t="s">
        <v>1507</v>
      </c>
      <c r="D112" s="752" t="str">
        <f t="shared" si="15"/>
        <v>32010404 - BOATS</v>
      </c>
      <c r="E112" s="622"/>
      <c r="F112" s="623">
        <v>0</v>
      </c>
      <c r="G112" s="623"/>
    </row>
    <row r="113" spans="2:7" hidden="1" x14ac:dyDescent="0.2">
      <c r="B113" s="811">
        <v>32010405</v>
      </c>
      <c r="C113" s="378" t="s">
        <v>1508</v>
      </c>
      <c r="D113" s="752" t="str">
        <f t="shared" si="15"/>
        <v>32010405 - MOTOR VEHICLES</v>
      </c>
      <c r="E113" s="622"/>
      <c r="F113" s="623">
        <v>0</v>
      </c>
      <c r="G113" s="623"/>
    </row>
    <row r="114" spans="2:7" hidden="1" x14ac:dyDescent="0.2">
      <c r="B114" s="811">
        <v>32010406</v>
      </c>
      <c r="C114" s="378" t="s">
        <v>1509</v>
      </c>
      <c r="D114" s="752" t="str">
        <f t="shared" si="15"/>
        <v>32010406 - TRICYCLE</v>
      </c>
      <c r="E114" s="622"/>
      <c r="F114" s="623">
        <v>0</v>
      </c>
      <c r="G114" s="623"/>
    </row>
    <row r="115" spans="2:7" hidden="1" x14ac:dyDescent="0.2">
      <c r="B115" s="811">
        <v>32010407</v>
      </c>
      <c r="C115" s="378" t="s">
        <v>1510</v>
      </c>
      <c r="D115" s="752" t="str">
        <f t="shared" si="15"/>
        <v>32010407 - MOTOR CYCLES</v>
      </c>
      <c r="E115" s="622"/>
      <c r="F115" s="623">
        <v>0</v>
      </c>
      <c r="G115" s="623"/>
    </row>
    <row r="116" spans="2:7" hidden="1" x14ac:dyDescent="0.2">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 x14ac:dyDescent="0.25">
      <c r="B118" s="818">
        <v>32010500</v>
      </c>
      <c r="C118" s="374" t="s">
        <v>118</v>
      </c>
      <c r="D118" s="754"/>
      <c r="E118" s="618"/>
      <c r="F118" s="619"/>
      <c r="G118" s="619"/>
    </row>
    <row r="119" spans="2:7" ht="15" thickBot="1" x14ac:dyDescent="0.25">
      <c r="B119" s="811">
        <v>32010501</v>
      </c>
      <c r="C119" s="378" t="s">
        <v>1513</v>
      </c>
      <c r="D119" s="752" t="str">
        <f t="shared" ref="D119:D127" si="17">B119&amp;" - "&amp;C119</f>
        <v>32010501 - COMPUTERS/NETWORKING EQUIPMENT</v>
      </c>
      <c r="E119" s="622">
        <v>7759780</v>
      </c>
      <c r="F119" s="623">
        <v>3100000</v>
      </c>
      <c r="G119" s="623"/>
    </row>
    <row r="120" spans="2:7" ht="15" hidden="1" thickBot="1" x14ac:dyDescent="0.25">
      <c r="B120" s="811">
        <v>32010502</v>
      </c>
      <c r="C120" s="378" t="s">
        <v>1514</v>
      </c>
      <c r="D120" s="752" t="str">
        <f t="shared" si="17"/>
        <v>32010502 - PRINTERS</v>
      </c>
      <c r="E120" s="622"/>
      <c r="F120" s="623">
        <v>0</v>
      </c>
      <c r="G120" s="623"/>
    </row>
    <row r="121" spans="2:7" ht="15" hidden="1" thickBot="1" x14ac:dyDescent="0.25">
      <c r="B121" s="811">
        <v>32010503</v>
      </c>
      <c r="C121" s="378" t="s">
        <v>1515</v>
      </c>
      <c r="D121" s="752" t="str">
        <f t="shared" si="17"/>
        <v>32010503 - SCANNERS</v>
      </c>
      <c r="E121" s="622"/>
      <c r="F121" s="623">
        <v>0</v>
      </c>
      <c r="G121" s="623"/>
    </row>
    <row r="122" spans="2:7" ht="15" hidden="1" thickBot="1" x14ac:dyDescent="0.25">
      <c r="B122" s="811">
        <v>32010504</v>
      </c>
      <c r="C122" s="378" t="s">
        <v>1516</v>
      </c>
      <c r="D122" s="752" t="str">
        <f t="shared" si="17"/>
        <v>32010504 - FAX MACHINE</v>
      </c>
      <c r="E122" s="622"/>
      <c r="F122" s="623">
        <v>0</v>
      </c>
      <c r="G122" s="623"/>
    </row>
    <row r="123" spans="2:7" ht="15" hidden="1" thickBot="1" x14ac:dyDescent="0.25">
      <c r="B123" s="811">
        <v>32010505</v>
      </c>
      <c r="C123" s="378" t="s">
        <v>1517</v>
      </c>
      <c r="D123" s="752" t="str">
        <f t="shared" si="17"/>
        <v>32010505 - PHOTOCOPIERS</v>
      </c>
      <c r="E123" s="622"/>
      <c r="F123" s="623">
        <v>0</v>
      </c>
      <c r="G123" s="623"/>
    </row>
    <row r="124" spans="2:7" ht="15" hidden="1" thickBot="1" x14ac:dyDescent="0.25">
      <c r="B124" s="811">
        <v>32010506</v>
      </c>
      <c r="C124" s="378" t="s">
        <v>1518</v>
      </c>
      <c r="D124" s="752" t="str">
        <f t="shared" si="17"/>
        <v>32010506 - TYPE-WRITERS</v>
      </c>
      <c r="E124" s="622"/>
      <c r="F124" s="623">
        <v>0</v>
      </c>
      <c r="G124" s="623"/>
    </row>
    <row r="125" spans="2:7" ht="15" hidden="1" thickBot="1" x14ac:dyDescent="0.25">
      <c r="B125" s="811">
        <v>32010507</v>
      </c>
      <c r="C125" s="378" t="s">
        <v>1519</v>
      </c>
      <c r="D125" s="752" t="str">
        <f t="shared" si="17"/>
        <v>32010507 - SHREDDING MACHINES</v>
      </c>
      <c r="E125" s="622"/>
      <c r="F125" s="623">
        <v>0</v>
      </c>
      <c r="G125" s="623"/>
    </row>
    <row r="126" spans="2:7" ht="15" hidden="1" thickBot="1" x14ac:dyDescent="0.25">
      <c r="B126" s="811">
        <v>32010508</v>
      </c>
      <c r="C126" s="378" t="s">
        <v>1520</v>
      </c>
      <c r="D126" s="752" t="str">
        <f t="shared" si="17"/>
        <v>32010508 - PROJECTORS</v>
      </c>
      <c r="E126" s="622"/>
      <c r="F126" s="623">
        <v>0</v>
      </c>
      <c r="G126" s="623"/>
    </row>
    <row r="127" spans="2:7" ht="15" hidden="1" thickBot="1" x14ac:dyDescent="0.25">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7759780</v>
      </c>
      <c r="F128" s="630">
        <f>SUM(F119:F127)</f>
        <v>3100000</v>
      </c>
      <c r="G128" s="630">
        <f>SUM(G119:G127)</f>
        <v>0</v>
      </c>
    </row>
    <row r="129" spans="2:7" ht="15" x14ac:dyDescent="0.25">
      <c r="B129" s="818">
        <v>32010600</v>
      </c>
      <c r="C129" s="374" t="s">
        <v>120</v>
      </c>
      <c r="D129" s="754"/>
      <c r="E129" s="618"/>
      <c r="F129" s="619"/>
      <c r="G129" s="619"/>
    </row>
    <row r="130" spans="2:7" hidden="1" x14ac:dyDescent="0.2">
      <c r="B130" s="811">
        <v>32010601</v>
      </c>
      <c r="C130" s="378" t="s">
        <v>1523</v>
      </c>
      <c r="D130" s="752" t="str">
        <f t="shared" ref="D130:D139" si="19">B130&amp;" - "&amp;C130</f>
        <v>32010601 - CHAIRS</v>
      </c>
      <c r="E130" s="622"/>
      <c r="F130" s="623">
        <v>0</v>
      </c>
      <c r="G130" s="623"/>
    </row>
    <row r="131" spans="2:7" hidden="1" x14ac:dyDescent="0.2">
      <c r="B131" s="811">
        <v>32010602</v>
      </c>
      <c r="C131" s="378" t="s">
        <v>1524</v>
      </c>
      <c r="D131" s="752" t="str">
        <f t="shared" si="19"/>
        <v>32010602 - TABLES</v>
      </c>
      <c r="E131" s="622"/>
      <c r="F131" s="623">
        <v>0</v>
      </c>
      <c r="G131" s="623"/>
    </row>
    <row r="132" spans="2:7" hidden="1" x14ac:dyDescent="0.2">
      <c r="B132" s="811">
        <v>32010603</v>
      </c>
      <c r="C132" s="378" t="s">
        <v>1525</v>
      </c>
      <c r="D132" s="752" t="str">
        <f t="shared" si="19"/>
        <v>32010603 - SAFES/FILE CABINETS/ CUPBOARDS</v>
      </c>
      <c r="E132" s="622"/>
      <c r="F132" s="623">
        <v>0</v>
      </c>
      <c r="G132" s="623"/>
    </row>
    <row r="133" spans="2:7" hidden="1" x14ac:dyDescent="0.2">
      <c r="B133" s="811">
        <v>32010604</v>
      </c>
      <c r="C133" s="378" t="s">
        <v>1526</v>
      </c>
      <c r="D133" s="752" t="str">
        <f t="shared" si="19"/>
        <v>32010604 - TELEVISION SETS</v>
      </c>
      <c r="E133" s="622"/>
      <c r="F133" s="623">
        <v>0</v>
      </c>
      <c r="G133" s="623"/>
    </row>
    <row r="134" spans="2:7" hidden="1" x14ac:dyDescent="0.2">
      <c r="B134" s="811">
        <v>32010605</v>
      </c>
      <c r="C134" s="378" t="s">
        <v>1527</v>
      </c>
      <c r="D134" s="752" t="str">
        <f t="shared" si="19"/>
        <v>32010605 - RADIO SETS</v>
      </c>
      <c r="E134" s="622"/>
      <c r="F134" s="623">
        <v>0</v>
      </c>
      <c r="G134" s="623"/>
    </row>
    <row r="135" spans="2:7" ht="15" thickBot="1" x14ac:dyDescent="0.25">
      <c r="B135" s="811">
        <v>32010606</v>
      </c>
      <c r="C135" s="378" t="s">
        <v>1528</v>
      </c>
      <c r="D135" s="752" t="str">
        <f t="shared" si="19"/>
        <v>32010606 - AIR -CONDITIONER</v>
      </c>
      <c r="E135" s="622">
        <v>5000000</v>
      </c>
      <c r="F135" s="623">
        <v>0</v>
      </c>
      <c r="G135" s="623"/>
    </row>
    <row r="136" spans="2:7" ht="15" hidden="1" thickBot="1" x14ac:dyDescent="0.25">
      <c r="B136" s="811">
        <v>32010607</v>
      </c>
      <c r="C136" s="378" t="s">
        <v>1529</v>
      </c>
      <c r="D136" s="752" t="str">
        <f t="shared" si="19"/>
        <v>32010607 - STOOLS</v>
      </c>
      <c r="E136" s="622"/>
      <c r="F136" s="623">
        <v>0</v>
      </c>
      <c r="G136" s="623"/>
    </row>
    <row r="137" spans="2:7" ht="15" hidden="1" thickBot="1" x14ac:dyDescent="0.25">
      <c r="B137" s="811">
        <v>32010608</v>
      </c>
      <c r="C137" s="378" t="s">
        <v>1530</v>
      </c>
      <c r="D137" s="752" t="str">
        <f t="shared" si="19"/>
        <v>32010608 - SHELVES</v>
      </c>
      <c r="E137" s="622"/>
      <c r="F137" s="623">
        <v>0</v>
      </c>
      <c r="G137" s="623"/>
    </row>
    <row r="138" spans="2:7" ht="15" hidden="1" thickBot="1" x14ac:dyDescent="0.25">
      <c r="B138" s="811">
        <v>32010609</v>
      </c>
      <c r="C138" s="378" t="s">
        <v>1531</v>
      </c>
      <c r="D138" s="752" t="str">
        <f t="shared" si="19"/>
        <v>32010609 - CEILING FANS</v>
      </c>
      <c r="E138" s="622"/>
      <c r="F138" s="623">
        <v>0</v>
      </c>
      <c r="G138" s="623"/>
    </row>
    <row r="139" spans="2:7" ht="15" hidden="1" thickBot="1" x14ac:dyDescent="0.25">
      <c r="B139" s="811">
        <v>32010610</v>
      </c>
      <c r="C139" s="378" t="s">
        <v>1532</v>
      </c>
      <c r="D139" s="752" t="str">
        <f t="shared" si="19"/>
        <v>32010610 - REFRIDGERATOR</v>
      </c>
      <c r="E139" s="622"/>
      <c r="F139" s="623">
        <v>0</v>
      </c>
      <c r="G139" s="623"/>
    </row>
    <row r="140" spans="2:7" ht="15.75" thickBot="1" x14ac:dyDescent="0.3">
      <c r="B140" s="815"/>
      <c r="C140" s="385" t="s">
        <v>1533</v>
      </c>
      <c r="D140" s="753">
        <f t="shared" ref="D140" si="20">SUM(D130:D139)</f>
        <v>0</v>
      </c>
      <c r="E140" s="630">
        <f>SUM(E130:E139)</f>
        <v>5000000</v>
      </c>
      <c r="F140" s="630">
        <f>SUM(F130:F139)</f>
        <v>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6">B163&amp;" - "&amp;C163</f>
        <v>32030101 - GOODWILL (ACQUIRED)</v>
      </c>
      <c r="E163" s="622"/>
      <c r="F163" s="623">
        <v>0</v>
      </c>
      <c r="G163" s="623"/>
    </row>
    <row r="164" spans="2:7" hidden="1" x14ac:dyDescent="0.2">
      <c r="B164" s="811">
        <v>32030102</v>
      </c>
      <c r="C164" s="378" t="s">
        <v>1548</v>
      </c>
      <c r="D164" s="752" t="str">
        <f t="shared" si="26"/>
        <v>32030102 - PATENT RIGHT</v>
      </c>
      <c r="E164" s="622"/>
      <c r="F164" s="623">
        <v>0</v>
      </c>
      <c r="G164" s="623"/>
    </row>
    <row r="165" spans="2:7" hidden="1" x14ac:dyDescent="0.2">
      <c r="B165" s="811">
        <v>32030103</v>
      </c>
      <c r="C165" s="378" t="s">
        <v>1549</v>
      </c>
      <c r="D165" s="752" t="str">
        <f t="shared" si="26"/>
        <v>32030103 - COPYRIGHT</v>
      </c>
      <c r="E165" s="622"/>
      <c r="F165" s="623">
        <v>0</v>
      </c>
      <c r="G165" s="623"/>
    </row>
    <row r="166" spans="2:7" hidden="1" x14ac:dyDescent="0.2">
      <c r="B166" s="811">
        <v>32030104</v>
      </c>
      <c r="C166" s="378" t="s">
        <v>1550</v>
      </c>
      <c r="D166" s="752" t="str">
        <f t="shared" si="26"/>
        <v>32030104 - TRADE MARK</v>
      </c>
      <c r="E166" s="622"/>
      <c r="F166" s="623">
        <v>0</v>
      </c>
      <c r="G166" s="623"/>
    </row>
    <row r="167" spans="2:7" hidden="1" x14ac:dyDescent="0.2">
      <c r="B167" s="811">
        <v>32030105</v>
      </c>
      <c r="C167" s="378" t="s">
        <v>1551</v>
      </c>
      <c r="D167" s="752" t="str">
        <f t="shared" si="26"/>
        <v>32030105 - FRANCHISE</v>
      </c>
      <c r="E167" s="622"/>
      <c r="F167" s="623">
        <v>0</v>
      </c>
      <c r="G167" s="623"/>
    </row>
    <row r="168" spans="2:7" ht="15" thickBot="1" x14ac:dyDescent="0.25">
      <c r="B168" s="811">
        <v>32030109</v>
      </c>
      <c r="C168" s="378" t="s">
        <v>1552</v>
      </c>
      <c r="D168" s="752" t="str">
        <f t="shared" si="26"/>
        <v>32030109 - RESEARCH &amp; DEVELOPMENT</v>
      </c>
      <c r="E168" s="622">
        <v>110281060</v>
      </c>
      <c r="F168" s="623">
        <v>0</v>
      </c>
      <c r="G168" s="623"/>
    </row>
    <row r="169" spans="2:7" ht="15" hidden="1" thickBot="1" x14ac:dyDescent="0.25">
      <c r="B169" s="813">
        <v>32030110</v>
      </c>
      <c r="C169" s="383" t="s">
        <v>1553</v>
      </c>
      <c r="D169" s="752" t="str">
        <f t="shared" si="26"/>
        <v>32030110 - BROADCAST RIGHTS</v>
      </c>
      <c r="E169" s="622"/>
      <c r="F169" s="623">
        <v>0</v>
      </c>
      <c r="G169" s="623"/>
    </row>
    <row r="170" spans="2:7" ht="15.75" thickBot="1" x14ac:dyDescent="0.3">
      <c r="B170" s="815"/>
      <c r="C170" s="385" t="s">
        <v>1554</v>
      </c>
      <c r="D170" s="753"/>
      <c r="E170" s="630">
        <f>SUM(E163:E169)</f>
        <v>110281060</v>
      </c>
      <c r="F170" s="630">
        <f>SUM(F163:F169)</f>
        <v>0</v>
      </c>
      <c r="G170" s="630">
        <f>SUM(G163:G169)</f>
        <v>0</v>
      </c>
    </row>
    <row r="171" spans="2:7" ht="19.5" thickBot="1" x14ac:dyDescent="0.35">
      <c r="B171" s="398"/>
      <c r="C171" s="399" t="s">
        <v>1415</v>
      </c>
      <c r="D171" s="399"/>
      <c r="E171" s="645">
        <f t="shared" ref="E171" si="27">E170+E161+E155+E152+E146+E143+E140+E128+E117+E107+E100+E83+E77+E72+E66+E62+E53+E50+E47+E44</f>
        <v>6869860540</v>
      </c>
      <c r="F171" s="646">
        <f>F170+F161+F155+F152+F146+F143+F140+F128+F117+F107+F100+F83+F77+F72+F66+F62+F53+F50+F47+F44</f>
        <v>1512695960</v>
      </c>
      <c r="G171" s="646">
        <f>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8" fitToHeight="0" orientation="portrait" r:id="rId1"/>
  <headerFooter>
    <oddFooter>&amp;C&amp;"Rockwell,Bold"&amp;14&amp;P</oddFooter>
  </headerFooter>
  <drawing r:id="rId2"/>
  <legacyDrawing r:id="rId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pageSetUpPr fitToPage="1"/>
  </sheetPr>
  <dimension ref="A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2.7109375" customWidth="1"/>
    <col min="2" max="2" width="13.7109375" customWidth="1"/>
    <col min="3" max="3" width="50.85546875" customWidth="1"/>
    <col min="4" max="4" width="105.7109375" hidden="1" customWidth="1"/>
    <col min="5" max="5" width="15.7109375" customWidth="1"/>
    <col min="6" max="7" width="16.28515625" customWidth="1"/>
  </cols>
  <sheetData>
    <row r="1" spans="1:7" ht="31.5" x14ac:dyDescent="0.5">
      <c r="A1" s="338"/>
      <c r="B1" s="1001" t="s">
        <v>0</v>
      </c>
      <c r="C1" s="1001"/>
      <c r="D1" s="1001"/>
      <c r="E1" s="1001"/>
      <c r="F1" s="1001"/>
    </row>
    <row r="2" spans="1:7" ht="36" x14ac:dyDescent="0.55000000000000004">
      <c r="A2" s="338"/>
      <c r="B2" s="1002" t="s">
        <v>1031</v>
      </c>
      <c r="C2" s="1002"/>
      <c r="D2" s="1002"/>
      <c r="E2" s="1002"/>
      <c r="F2" s="1002"/>
    </row>
    <row r="3" spans="1:7" ht="5.0999999999999996" customHeight="1" x14ac:dyDescent="0.25">
      <c r="A3" s="338"/>
      <c r="B3" s="734"/>
      <c r="C3" s="734"/>
      <c r="D3" s="734"/>
      <c r="E3" s="734"/>
      <c r="F3" s="734"/>
    </row>
    <row r="4" spans="1:7" s="421" customFormat="1" ht="27" thickBot="1" x14ac:dyDescent="0.45">
      <c r="B4" s="1017" t="s">
        <v>1571</v>
      </c>
      <c r="C4" s="1017"/>
      <c r="D4" s="1017"/>
      <c r="E4" s="1017"/>
      <c r="F4" s="1017"/>
    </row>
    <row r="5" spans="1:7" s="365" customFormat="1" ht="38.25" x14ac:dyDescent="0.2">
      <c r="B5" s="991" t="s">
        <v>2</v>
      </c>
      <c r="C5" s="991" t="s">
        <v>3</v>
      </c>
      <c r="D5" s="422"/>
      <c r="E5" s="363" t="s">
        <v>530</v>
      </c>
      <c r="F5" s="364" t="s">
        <v>1703</v>
      </c>
      <c r="G5" s="611" t="s">
        <v>1718</v>
      </c>
    </row>
    <row r="6" spans="1:7" ht="15.75" thickBot="1" x14ac:dyDescent="0.3">
      <c r="A6" s="338"/>
      <c r="B6" s="992"/>
      <c r="C6" s="992"/>
      <c r="D6" s="427"/>
      <c r="E6" s="366" t="s">
        <v>5</v>
      </c>
      <c r="F6" s="367" t="s">
        <v>5</v>
      </c>
      <c r="G6" s="613" t="s">
        <v>5</v>
      </c>
    </row>
    <row r="7" spans="1:7" ht="18.75" x14ac:dyDescent="0.3">
      <c r="A7" s="338"/>
      <c r="B7" s="717">
        <v>30000000</v>
      </c>
      <c r="C7" s="718" t="s">
        <v>1414</v>
      </c>
      <c r="D7" s="735"/>
      <c r="E7" s="736"/>
      <c r="F7" s="737"/>
      <c r="G7" s="737"/>
    </row>
    <row r="8" spans="1:7" hidden="1" x14ac:dyDescent="0.25">
      <c r="A8" s="338"/>
      <c r="B8" s="809">
        <v>31050100</v>
      </c>
      <c r="C8" s="369" t="s">
        <v>93</v>
      </c>
      <c r="D8" s="738"/>
      <c r="E8" s="562"/>
      <c r="F8" s="563"/>
      <c r="G8" s="563"/>
    </row>
    <row r="9" spans="1:7" hidden="1" x14ac:dyDescent="0.25">
      <c r="A9" s="338"/>
      <c r="B9" s="811">
        <v>31050101</v>
      </c>
      <c r="C9" s="378" t="s">
        <v>1416</v>
      </c>
      <c r="D9" s="740" t="s">
        <v>1572</v>
      </c>
      <c r="E9" s="551"/>
      <c r="F9" s="552">
        <v>0</v>
      </c>
      <c r="G9" s="552"/>
    </row>
    <row r="10" spans="1:7" hidden="1" x14ac:dyDescent="0.25">
      <c r="A10" s="338"/>
      <c r="B10" s="811">
        <v>31050102</v>
      </c>
      <c r="C10" s="378" t="s">
        <v>1417</v>
      </c>
      <c r="D10" s="740" t="s">
        <v>1573</v>
      </c>
      <c r="E10" s="551"/>
      <c r="F10" s="552">
        <v>0</v>
      </c>
      <c r="G10" s="552"/>
    </row>
    <row r="11" spans="1:7" hidden="1" x14ac:dyDescent="0.25">
      <c r="A11" s="338"/>
      <c r="B11" s="811">
        <v>31050103</v>
      </c>
      <c r="C11" s="378" t="s">
        <v>1418</v>
      </c>
      <c r="D11" s="740" t="s">
        <v>1574</v>
      </c>
      <c r="E11" s="551"/>
      <c r="F11" s="552">
        <v>0</v>
      </c>
      <c r="G11" s="552"/>
    </row>
    <row r="12" spans="1:7" hidden="1" x14ac:dyDescent="0.25">
      <c r="A12" s="338"/>
      <c r="B12" s="811">
        <v>31050104</v>
      </c>
      <c r="C12" s="378" t="s">
        <v>1419</v>
      </c>
      <c r="D12" s="740" t="s">
        <v>1575</v>
      </c>
      <c r="E12" s="551"/>
      <c r="F12" s="552">
        <v>0</v>
      </c>
      <c r="G12" s="552"/>
    </row>
    <row r="13" spans="1:7" hidden="1" x14ac:dyDescent="0.25">
      <c r="A13" s="338"/>
      <c r="B13" s="811">
        <v>31050105</v>
      </c>
      <c r="C13" s="378" t="s">
        <v>1420</v>
      </c>
      <c r="D13" s="740" t="s">
        <v>1576</v>
      </c>
      <c r="E13" s="551"/>
      <c r="F13" s="552">
        <v>0</v>
      </c>
      <c r="G13" s="552"/>
    </row>
    <row r="14" spans="1:7" hidden="1" x14ac:dyDescent="0.25">
      <c r="A14" s="338"/>
      <c r="B14" s="811">
        <v>31050106</v>
      </c>
      <c r="C14" s="378" t="s">
        <v>1421</v>
      </c>
      <c r="D14" s="740" t="s">
        <v>1577</v>
      </c>
      <c r="E14" s="551"/>
      <c r="F14" s="552">
        <v>0</v>
      </c>
      <c r="G14" s="552"/>
    </row>
    <row r="15" spans="1:7" hidden="1" x14ac:dyDescent="0.25">
      <c r="A15" s="338"/>
      <c r="B15" s="811">
        <v>31050107</v>
      </c>
      <c r="C15" s="378" t="s">
        <v>1422</v>
      </c>
      <c r="D15" s="740" t="s">
        <v>1578</v>
      </c>
      <c r="E15" s="551"/>
      <c r="F15" s="552">
        <v>0</v>
      </c>
      <c r="G15" s="552"/>
    </row>
    <row r="16" spans="1:7" hidden="1" x14ac:dyDescent="0.25">
      <c r="A16" s="338"/>
      <c r="B16" s="811">
        <v>31050108</v>
      </c>
      <c r="C16" s="378" t="s">
        <v>1423</v>
      </c>
      <c r="D16" s="740" t="s">
        <v>1579</v>
      </c>
      <c r="E16" s="551"/>
      <c r="F16" s="552">
        <v>0</v>
      </c>
      <c r="G16" s="552"/>
    </row>
    <row r="17" spans="1:7" hidden="1" x14ac:dyDescent="0.25">
      <c r="A17" s="338"/>
      <c r="B17" s="811">
        <v>31050109</v>
      </c>
      <c r="C17" s="378" t="s">
        <v>1424</v>
      </c>
      <c r="D17" s="740" t="s">
        <v>1580</v>
      </c>
      <c r="E17" s="551"/>
      <c r="F17" s="552">
        <v>0</v>
      </c>
      <c r="G17" s="552"/>
    </row>
    <row r="18" spans="1:7" hidden="1" x14ac:dyDescent="0.25">
      <c r="A18" s="338"/>
      <c r="B18" s="811">
        <v>31050110</v>
      </c>
      <c r="C18" s="378" t="s">
        <v>1425</v>
      </c>
      <c r="D18" s="740" t="s">
        <v>1581</v>
      </c>
      <c r="E18" s="551"/>
      <c r="F18" s="552">
        <v>0</v>
      </c>
      <c r="G18" s="552"/>
    </row>
    <row r="19" spans="1:7" hidden="1" x14ac:dyDescent="0.25">
      <c r="A19" s="338"/>
      <c r="B19" s="811">
        <v>31050111</v>
      </c>
      <c r="C19" s="378" t="s">
        <v>1426</v>
      </c>
      <c r="D19" s="740" t="s">
        <v>1582</v>
      </c>
      <c r="E19" s="551"/>
      <c r="F19" s="552">
        <v>0</v>
      </c>
      <c r="G19" s="552"/>
    </row>
    <row r="20" spans="1:7" hidden="1" x14ac:dyDescent="0.25">
      <c r="A20" s="338"/>
      <c r="B20" s="811">
        <v>31050112</v>
      </c>
      <c r="C20" s="378" t="s">
        <v>1427</v>
      </c>
      <c r="D20" s="740" t="s">
        <v>1583</v>
      </c>
      <c r="E20" s="551"/>
      <c r="F20" s="552">
        <v>0</v>
      </c>
      <c r="G20" s="552"/>
    </row>
    <row r="21" spans="1:7" hidden="1" x14ac:dyDescent="0.25">
      <c r="A21" s="338"/>
      <c r="B21" s="811">
        <v>31050113</v>
      </c>
      <c r="C21" s="378" t="s">
        <v>1428</v>
      </c>
      <c r="D21" s="740" t="s">
        <v>1584</v>
      </c>
      <c r="E21" s="551"/>
      <c r="F21" s="552">
        <v>0</v>
      </c>
      <c r="G21" s="552"/>
    </row>
    <row r="22" spans="1:7" hidden="1" x14ac:dyDescent="0.25">
      <c r="A22" s="338"/>
      <c r="B22" s="811">
        <v>31050114</v>
      </c>
      <c r="C22" s="378" t="s">
        <v>1429</v>
      </c>
      <c r="D22" s="740" t="s">
        <v>1585</v>
      </c>
      <c r="E22" s="551"/>
      <c r="F22" s="552">
        <v>0</v>
      </c>
      <c r="G22" s="552"/>
    </row>
    <row r="23" spans="1:7" hidden="1" x14ac:dyDescent="0.25">
      <c r="A23" s="338"/>
      <c r="B23" s="811">
        <v>31050115</v>
      </c>
      <c r="C23" s="378" t="s">
        <v>1430</v>
      </c>
      <c r="D23" s="740" t="s">
        <v>1586</v>
      </c>
      <c r="E23" s="551"/>
      <c r="F23" s="552">
        <v>0</v>
      </c>
      <c r="G23" s="552"/>
    </row>
    <row r="24" spans="1:7" hidden="1" x14ac:dyDescent="0.25">
      <c r="A24" s="338"/>
      <c r="B24" s="811">
        <v>31050116</v>
      </c>
      <c r="C24" s="378" t="s">
        <v>1431</v>
      </c>
      <c r="D24" s="740" t="s">
        <v>1587</v>
      </c>
      <c r="E24" s="551"/>
      <c r="F24" s="552">
        <v>0</v>
      </c>
      <c r="G24" s="552"/>
    </row>
    <row r="25" spans="1:7" hidden="1" x14ac:dyDescent="0.25">
      <c r="A25" s="338"/>
      <c r="B25" s="811">
        <v>31050117</v>
      </c>
      <c r="C25" s="378" t="s">
        <v>1432</v>
      </c>
      <c r="D25" s="740" t="s">
        <v>1588</v>
      </c>
      <c r="E25" s="551"/>
      <c r="F25" s="552">
        <v>0</v>
      </c>
      <c r="G25" s="552"/>
    </row>
    <row r="26" spans="1:7" hidden="1" x14ac:dyDescent="0.25">
      <c r="A26" s="338"/>
      <c r="B26" s="811">
        <v>31050118</v>
      </c>
      <c r="C26" s="378" t="s">
        <v>1433</v>
      </c>
      <c r="D26" s="740" t="s">
        <v>1589</v>
      </c>
      <c r="E26" s="551"/>
      <c r="F26" s="552">
        <v>0</v>
      </c>
      <c r="G26" s="552"/>
    </row>
    <row r="27" spans="1:7" hidden="1" x14ac:dyDescent="0.25">
      <c r="A27" s="338"/>
      <c r="B27" s="811">
        <v>31050119</v>
      </c>
      <c r="C27" s="378" t="s">
        <v>1434</v>
      </c>
      <c r="D27" s="740" t="s">
        <v>1590</v>
      </c>
      <c r="E27" s="551"/>
      <c r="F27" s="552">
        <v>0</v>
      </c>
      <c r="G27" s="552"/>
    </row>
    <row r="28" spans="1:7" hidden="1" x14ac:dyDescent="0.25">
      <c r="A28" s="338"/>
      <c r="B28" s="811">
        <v>31050120</v>
      </c>
      <c r="C28" s="378" t="s">
        <v>1435</v>
      </c>
      <c r="D28" s="740" t="s">
        <v>1591</v>
      </c>
      <c r="E28" s="551"/>
      <c r="F28" s="552">
        <v>0</v>
      </c>
      <c r="G28" s="552"/>
    </row>
    <row r="29" spans="1:7" hidden="1" x14ac:dyDescent="0.25">
      <c r="A29" s="338"/>
      <c r="B29" s="811">
        <v>31050121</v>
      </c>
      <c r="C29" s="378" t="s">
        <v>1436</v>
      </c>
      <c r="D29" s="740" t="s">
        <v>1592</v>
      </c>
      <c r="E29" s="551"/>
      <c r="F29" s="552">
        <v>0</v>
      </c>
      <c r="G29" s="552"/>
    </row>
    <row r="30" spans="1:7" hidden="1" x14ac:dyDescent="0.25">
      <c r="A30" s="338"/>
      <c r="B30" s="811">
        <v>31050122</v>
      </c>
      <c r="C30" s="378" t="s">
        <v>1437</v>
      </c>
      <c r="D30" s="740" t="s">
        <v>1593</v>
      </c>
      <c r="E30" s="551"/>
      <c r="F30" s="552">
        <v>0</v>
      </c>
      <c r="G30" s="552"/>
    </row>
    <row r="31" spans="1:7" hidden="1" x14ac:dyDescent="0.25">
      <c r="A31" s="338"/>
      <c r="B31" s="811">
        <v>31050123</v>
      </c>
      <c r="C31" s="378" t="s">
        <v>1438</v>
      </c>
      <c r="D31" s="740" t="s">
        <v>1594</v>
      </c>
      <c r="E31" s="551"/>
      <c r="F31" s="552">
        <v>0</v>
      </c>
      <c r="G31" s="552"/>
    </row>
    <row r="32" spans="1:7" hidden="1" x14ac:dyDescent="0.25">
      <c r="A32" s="338"/>
      <c r="B32" s="811">
        <v>31050124</v>
      </c>
      <c r="C32" s="378" t="s">
        <v>1439</v>
      </c>
      <c r="D32" s="740" t="s">
        <v>1595</v>
      </c>
      <c r="E32" s="551"/>
      <c r="F32" s="552">
        <v>0</v>
      </c>
      <c r="G32" s="552"/>
    </row>
    <row r="33" spans="1:7" hidden="1" x14ac:dyDescent="0.25">
      <c r="A33" s="338"/>
      <c r="B33" s="811">
        <v>31050125</v>
      </c>
      <c r="C33" s="378" t="s">
        <v>1440</v>
      </c>
      <c r="D33" s="740" t="s">
        <v>1596</v>
      </c>
      <c r="E33" s="551"/>
      <c r="F33" s="552">
        <v>0</v>
      </c>
      <c r="G33" s="552"/>
    </row>
    <row r="34" spans="1:7" hidden="1" x14ac:dyDescent="0.25">
      <c r="A34" s="338"/>
      <c r="B34" s="811">
        <v>31050126</v>
      </c>
      <c r="C34" s="378" t="s">
        <v>1441</v>
      </c>
      <c r="D34" s="740" t="s">
        <v>1597</v>
      </c>
      <c r="E34" s="551"/>
      <c r="F34" s="552">
        <v>0</v>
      </c>
      <c r="G34" s="552"/>
    </row>
    <row r="35" spans="1:7" hidden="1" x14ac:dyDescent="0.25">
      <c r="A35" s="338"/>
      <c r="B35" s="811">
        <v>31050127</v>
      </c>
      <c r="C35" s="378" t="s">
        <v>1442</v>
      </c>
      <c r="D35" s="740" t="s">
        <v>1598</v>
      </c>
      <c r="E35" s="551"/>
      <c r="F35" s="552">
        <v>0</v>
      </c>
      <c r="G35" s="552"/>
    </row>
    <row r="36" spans="1:7" hidden="1" x14ac:dyDescent="0.25">
      <c r="A36" s="338"/>
      <c r="B36" s="811">
        <v>31050128</v>
      </c>
      <c r="C36" s="378" t="s">
        <v>1443</v>
      </c>
      <c r="D36" s="740" t="s">
        <v>1599</v>
      </c>
      <c r="E36" s="551"/>
      <c r="F36" s="552">
        <v>0</v>
      </c>
      <c r="G36" s="552"/>
    </row>
    <row r="37" spans="1:7" hidden="1" x14ac:dyDescent="0.25">
      <c r="A37" s="338"/>
      <c r="B37" s="811">
        <v>31050129</v>
      </c>
      <c r="C37" s="378" t="s">
        <v>1444</v>
      </c>
      <c r="D37" s="740" t="s">
        <v>1600</v>
      </c>
      <c r="E37" s="551"/>
      <c r="F37" s="552">
        <v>0</v>
      </c>
      <c r="G37" s="552"/>
    </row>
    <row r="38" spans="1:7" hidden="1" x14ac:dyDescent="0.25">
      <c r="A38" s="338"/>
      <c r="B38" s="811">
        <v>31050130</v>
      </c>
      <c r="C38" s="378" t="s">
        <v>1445</v>
      </c>
      <c r="D38" s="740" t="s">
        <v>1601</v>
      </c>
      <c r="E38" s="551"/>
      <c r="F38" s="552">
        <v>0</v>
      </c>
      <c r="G38" s="552"/>
    </row>
    <row r="39" spans="1:7" hidden="1" x14ac:dyDescent="0.25">
      <c r="A39" s="338"/>
      <c r="B39" s="811">
        <v>31050131</v>
      </c>
      <c r="C39" s="378" t="s">
        <v>1446</v>
      </c>
      <c r="D39" s="740" t="s">
        <v>1602</v>
      </c>
      <c r="E39" s="551"/>
      <c r="F39" s="552">
        <v>0</v>
      </c>
      <c r="G39" s="552"/>
    </row>
    <row r="40" spans="1:7" hidden="1" x14ac:dyDescent="0.25">
      <c r="A40" s="338"/>
      <c r="B40" s="811">
        <v>31050132</v>
      </c>
      <c r="C40" s="378" t="s">
        <v>1447</v>
      </c>
      <c r="D40" s="740" t="s">
        <v>1603</v>
      </c>
      <c r="E40" s="551"/>
      <c r="F40" s="552">
        <v>0</v>
      </c>
      <c r="G40" s="552"/>
    </row>
    <row r="41" spans="1:7" hidden="1" x14ac:dyDescent="0.25">
      <c r="A41" s="338"/>
      <c r="B41" s="811">
        <v>31050133</v>
      </c>
      <c r="C41" s="378" t="s">
        <v>1448</v>
      </c>
      <c r="D41" s="740" t="s">
        <v>1604</v>
      </c>
      <c r="E41" s="551"/>
      <c r="F41" s="552">
        <v>0</v>
      </c>
      <c r="G41" s="552"/>
    </row>
    <row r="42" spans="1:7" hidden="1" x14ac:dyDescent="0.25">
      <c r="A42" s="338"/>
      <c r="B42" s="811">
        <v>31050134</v>
      </c>
      <c r="C42" s="378" t="s">
        <v>1449</v>
      </c>
      <c r="D42" s="740" t="s">
        <v>1605</v>
      </c>
      <c r="E42" s="551"/>
      <c r="F42" s="552">
        <v>0</v>
      </c>
      <c r="G42" s="552"/>
    </row>
    <row r="43" spans="1:7" hidden="1" x14ac:dyDescent="0.25">
      <c r="A43" s="338"/>
      <c r="B43" s="813">
        <v>31050135</v>
      </c>
      <c r="C43" s="383" t="s">
        <v>1450</v>
      </c>
      <c r="D43" s="822" t="s">
        <v>1606</v>
      </c>
      <c r="E43" s="555"/>
      <c r="F43" s="556">
        <v>0</v>
      </c>
      <c r="G43" s="556"/>
    </row>
    <row r="44" spans="1:7" ht="15.75" hidden="1" thickBot="1" x14ac:dyDescent="0.3">
      <c r="A44" s="338"/>
      <c r="B44" s="815"/>
      <c r="C44" s="385" t="s">
        <v>1451</v>
      </c>
      <c r="D44" s="741">
        <v>0</v>
      </c>
      <c r="E44" s="559">
        <v>0</v>
      </c>
      <c r="F44" s="560">
        <v>0</v>
      </c>
      <c r="G44" s="560">
        <v>0</v>
      </c>
    </row>
    <row r="45" spans="1:7" hidden="1" x14ac:dyDescent="0.25">
      <c r="A45" s="338"/>
      <c r="B45" s="809">
        <v>31050200</v>
      </c>
      <c r="C45" s="369" t="s">
        <v>204</v>
      </c>
      <c r="D45" s="823"/>
      <c r="E45" s="562"/>
      <c r="F45" s="563"/>
      <c r="G45" s="563"/>
    </row>
    <row r="46" spans="1:7" hidden="1" x14ac:dyDescent="0.25">
      <c r="A46" s="338"/>
      <c r="B46" s="811">
        <v>31050201</v>
      </c>
      <c r="C46" s="378" t="s">
        <v>204</v>
      </c>
      <c r="D46" s="740" t="s">
        <v>1607</v>
      </c>
      <c r="E46" s="551"/>
      <c r="F46" s="552">
        <v>0</v>
      </c>
      <c r="G46" s="552"/>
    </row>
    <row r="47" spans="1:7" ht="15.75" hidden="1" thickBot="1" x14ac:dyDescent="0.3">
      <c r="A47" s="338"/>
      <c r="B47" s="815"/>
      <c r="C47" s="385" t="s">
        <v>1452</v>
      </c>
      <c r="D47" s="741">
        <v>0</v>
      </c>
      <c r="E47" s="559">
        <v>0</v>
      </c>
      <c r="F47" s="560">
        <v>0</v>
      </c>
      <c r="G47" s="560"/>
    </row>
    <row r="48" spans="1:7" hidden="1" x14ac:dyDescent="0.25">
      <c r="A48" s="338"/>
      <c r="B48" s="818">
        <v>31060100</v>
      </c>
      <c r="C48" s="374" t="s">
        <v>96</v>
      </c>
      <c r="D48" s="742"/>
      <c r="E48" s="548"/>
      <c r="F48" s="549"/>
      <c r="G48" s="549"/>
    </row>
    <row r="49" spans="1:7" hidden="1" x14ac:dyDescent="0.25">
      <c r="A49" s="338"/>
      <c r="B49" s="811">
        <v>31060101</v>
      </c>
      <c r="C49" s="378" t="s">
        <v>96</v>
      </c>
      <c r="D49" s="740" t="s">
        <v>1608</v>
      </c>
      <c r="E49" s="551"/>
      <c r="F49" s="552">
        <v>0</v>
      </c>
      <c r="G49" s="552"/>
    </row>
    <row r="50" spans="1:7" ht="15.75" hidden="1" thickBot="1" x14ac:dyDescent="0.3">
      <c r="A50" s="338"/>
      <c r="B50" s="815"/>
      <c r="C50" s="385" t="s">
        <v>1453</v>
      </c>
      <c r="D50" s="741">
        <v>0</v>
      </c>
      <c r="E50" s="559">
        <v>0</v>
      </c>
      <c r="F50" s="560">
        <v>0</v>
      </c>
      <c r="G50" s="560"/>
    </row>
    <row r="51" spans="1:7" hidden="1" x14ac:dyDescent="0.25">
      <c r="A51" s="338"/>
      <c r="B51" s="818">
        <v>31060200</v>
      </c>
      <c r="C51" s="374" t="s">
        <v>98</v>
      </c>
      <c r="D51" s="742"/>
      <c r="E51" s="548"/>
      <c r="F51" s="549"/>
      <c r="G51" s="549"/>
    </row>
    <row r="52" spans="1:7" hidden="1" x14ac:dyDescent="0.25">
      <c r="A52" s="338"/>
      <c r="B52" s="811">
        <v>31060201</v>
      </c>
      <c r="C52" s="378" t="s">
        <v>98</v>
      </c>
      <c r="D52" s="740" t="s">
        <v>1609</v>
      </c>
      <c r="E52" s="551"/>
      <c r="F52" s="552">
        <v>0</v>
      </c>
      <c r="G52" s="552"/>
    </row>
    <row r="53" spans="1:7" ht="15.75" hidden="1" thickBot="1" x14ac:dyDescent="0.3">
      <c r="A53" s="338"/>
      <c r="B53" s="815"/>
      <c r="C53" s="385" t="s">
        <v>1454</v>
      </c>
      <c r="D53" s="741">
        <v>0</v>
      </c>
      <c r="E53" s="559">
        <v>0</v>
      </c>
      <c r="F53" s="560">
        <v>0</v>
      </c>
      <c r="G53" s="560"/>
    </row>
    <row r="54" spans="1:7" hidden="1" x14ac:dyDescent="0.25">
      <c r="A54" s="338"/>
      <c r="B54" s="818">
        <v>31090100</v>
      </c>
      <c r="C54" s="374" t="s">
        <v>102</v>
      </c>
      <c r="D54" s="742"/>
      <c r="E54" s="548"/>
      <c r="F54" s="549"/>
      <c r="G54" s="549"/>
    </row>
    <row r="55" spans="1:7" hidden="1" x14ac:dyDescent="0.25">
      <c r="A55" s="338"/>
      <c r="B55" s="811">
        <v>31090101</v>
      </c>
      <c r="C55" s="378" t="s">
        <v>1457</v>
      </c>
      <c r="D55" s="740" t="s">
        <v>1610</v>
      </c>
      <c r="E55" s="551"/>
      <c r="F55" s="552">
        <v>0</v>
      </c>
      <c r="G55" s="552"/>
    </row>
    <row r="56" spans="1:7" hidden="1" x14ac:dyDescent="0.25">
      <c r="A56" s="338"/>
      <c r="B56" s="811">
        <v>31090102</v>
      </c>
      <c r="C56" s="378" t="s">
        <v>1458</v>
      </c>
      <c r="D56" s="740" t="s">
        <v>1611</v>
      </c>
      <c r="E56" s="551"/>
      <c r="F56" s="552">
        <v>0</v>
      </c>
      <c r="G56" s="552"/>
    </row>
    <row r="57" spans="1:7" hidden="1" x14ac:dyDescent="0.25">
      <c r="A57" s="338"/>
      <c r="B57" s="811">
        <v>31090103</v>
      </c>
      <c r="C57" s="378" t="s">
        <v>1459</v>
      </c>
      <c r="D57" s="740" t="s">
        <v>1612</v>
      </c>
      <c r="E57" s="551"/>
      <c r="F57" s="552">
        <v>0</v>
      </c>
      <c r="G57" s="552"/>
    </row>
    <row r="58" spans="1:7" hidden="1" x14ac:dyDescent="0.25">
      <c r="A58" s="338"/>
      <c r="B58" s="811">
        <v>31090104</v>
      </c>
      <c r="C58" s="378" t="s">
        <v>1460</v>
      </c>
      <c r="D58" s="740" t="s">
        <v>1613</v>
      </c>
      <c r="E58" s="551"/>
      <c r="F58" s="552">
        <v>0</v>
      </c>
      <c r="G58" s="552"/>
    </row>
    <row r="59" spans="1:7" hidden="1" x14ac:dyDescent="0.25">
      <c r="A59" s="338"/>
      <c r="B59" s="811">
        <v>31090105</v>
      </c>
      <c r="C59" s="378" t="s">
        <v>1461</v>
      </c>
      <c r="D59" s="740" t="s">
        <v>1614</v>
      </c>
      <c r="E59" s="551"/>
      <c r="F59" s="552">
        <v>0</v>
      </c>
      <c r="G59" s="552"/>
    </row>
    <row r="60" spans="1:7" hidden="1" x14ac:dyDescent="0.25">
      <c r="A60" s="338"/>
      <c r="B60" s="811">
        <v>31090106</v>
      </c>
      <c r="C60" s="378" t="s">
        <v>1462</v>
      </c>
      <c r="D60" s="740" t="s">
        <v>1615</v>
      </c>
      <c r="E60" s="551"/>
      <c r="F60" s="552">
        <v>0</v>
      </c>
      <c r="G60" s="552"/>
    </row>
    <row r="61" spans="1:7" hidden="1" x14ac:dyDescent="0.25">
      <c r="A61" s="338"/>
      <c r="B61" s="811">
        <v>31090107</v>
      </c>
      <c r="C61" s="378" t="s">
        <v>1463</v>
      </c>
      <c r="D61" s="740" t="s">
        <v>1616</v>
      </c>
      <c r="E61" s="551"/>
      <c r="F61" s="552">
        <v>0</v>
      </c>
      <c r="G61" s="552"/>
    </row>
    <row r="62" spans="1:7" ht="15.75" hidden="1" thickBot="1" x14ac:dyDescent="0.3">
      <c r="A62" s="338"/>
      <c r="B62" s="815"/>
      <c r="C62" s="385" t="s">
        <v>1464</v>
      </c>
      <c r="D62" s="741">
        <v>0</v>
      </c>
      <c r="E62" s="559">
        <v>0</v>
      </c>
      <c r="F62" s="560">
        <v>0</v>
      </c>
      <c r="G62" s="560"/>
    </row>
    <row r="63" spans="1:7" hidden="1" x14ac:dyDescent="0.25">
      <c r="A63" s="338"/>
      <c r="B63" s="818">
        <v>31090200</v>
      </c>
      <c r="C63" s="374" t="s">
        <v>104</v>
      </c>
      <c r="D63" s="742"/>
      <c r="E63" s="548"/>
      <c r="F63" s="549"/>
      <c r="G63" s="549"/>
    </row>
    <row r="64" spans="1:7" hidden="1" x14ac:dyDescent="0.25">
      <c r="A64" s="338"/>
      <c r="B64" s="811">
        <v>31090201</v>
      </c>
      <c r="C64" s="378" t="s">
        <v>1465</v>
      </c>
      <c r="D64" s="740" t="s">
        <v>1617</v>
      </c>
      <c r="E64" s="551"/>
      <c r="F64" s="552">
        <v>0</v>
      </c>
      <c r="G64" s="552"/>
    </row>
    <row r="65" spans="1:7" hidden="1" x14ac:dyDescent="0.25">
      <c r="A65" s="338"/>
      <c r="B65" s="811">
        <v>31090202</v>
      </c>
      <c r="C65" s="378" t="s">
        <v>1466</v>
      </c>
      <c r="D65" s="740" t="s">
        <v>1618</v>
      </c>
      <c r="E65" s="551"/>
      <c r="F65" s="552">
        <v>0</v>
      </c>
      <c r="G65" s="552"/>
    </row>
    <row r="66" spans="1:7" ht="15.75" hidden="1" thickBot="1" x14ac:dyDescent="0.3">
      <c r="A66" s="338"/>
      <c r="B66" s="815"/>
      <c r="C66" s="385" t="s">
        <v>1467</v>
      </c>
      <c r="D66" s="741">
        <v>0</v>
      </c>
      <c r="E66" s="559">
        <v>0</v>
      </c>
      <c r="F66" s="560">
        <v>0</v>
      </c>
      <c r="G66" s="560"/>
    </row>
    <row r="67" spans="1:7" hidden="1" x14ac:dyDescent="0.25">
      <c r="A67" s="338"/>
      <c r="B67" s="818">
        <v>31100100</v>
      </c>
      <c r="C67" s="374" t="s">
        <v>106</v>
      </c>
      <c r="D67" s="742"/>
      <c r="E67" s="548"/>
      <c r="F67" s="549"/>
      <c r="G67" s="549"/>
    </row>
    <row r="68" spans="1:7" hidden="1" x14ac:dyDescent="0.25">
      <c r="A68" s="338"/>
      <c r="B68" s="811">
        <v>31100101</v>
      </c>
      <c r="C68" s="378" t="s">
        <v>1468</v>
      </c>
      <c r="D68" s="740" t="s">
        <v>1619</v>
      </c>
      <c r="E68" s="551"/>
      <c r="F68" s="552">
        <v>0</v>
      </c>
      <c r="G68" s="552"/>
    </row>
    <row r="69" spans="1:7" hidden="1" x14ac:dyDescent="0.25">
      <c r="A69" s="338"/>
      <c r="B69" s="811">
        <v>31100102</v>
      </c>
      <c r="C69" s="378" t="s">
        <v>1469</v>
      </c>
      <c r="D69" s="740" t="s">
        <v>1620</v>
      </c>
      <c r="E69" s="551"/>
      <c r="F69" s="552">
        <v>0</v>
      </c>
      <c r="G69" s="552"/>
    </row>
    <row r="70" spans="1:7" hidden="1" x14ac:dyDescent="0.25">
      <c r="A70" s="338"/>
      <c r="B70" s="811">
        <v>31100103</v>
      </c>
      <c r="C70" s="378" t="s">
        <v>1470</v>
      </c>
      <c r="D70" s="740" t="s">
        <v>1621</v>
      </c>
      <c r="E70" s="551"/>
      <c r="F70" s="552">
        <v>0</v>
      </c>
      <c r="G70" s="552"/>
    </row>
    <row r="71" spans="1:7" hidden="1" x14ac:dyDescent="0.25">
      <c r="A71" s="338"/>
      <c r="B71" s="811">
        <v>31100104</v>
      </c>
      <c r="C71" s="378" t="s">
        <v>1471</v>
      </c>
      <c r="D71" s="740" t="s">
        <v>1622</v>
      </c>
      <c r="E71" s="551"/>
      <c r="F71" s="552">
        <v>0</v>
      </c>
      <c r="G71" s="552"/>
    </row>
    <row r="72" spans="1:7" ht="15.75" hidden="1" thickBot="1" x14ac:dyDescent="0.3">
      <c r="A72" s="338"/>
      <c r="B72" s="815"/>
      <c r="C72" s="385" t="s">
        <v>1472</v>
      </c>
      <c r="D72" s="741">
        <v>0</v>
      </c>
      <c r="E72" s="559">
        <v>0</v>
      </c>
      <c r="F72" s="560">
        <v>0</v>
      </c>
      <c r="G72" s="560"/>
    </row>
    <row r="73" spans="1:7" hidden="1" x14ac:dyDescent="0.25">
      <c r="A73" s="338"/>
      <c r="B73" s="818">
        <v>31100200</v>
      </c>
      <c r="C73" s="374" t="s">
        <v>108</v>
      </c>
      <c r="D73" s="742"/>
      <c r="E73" s="548"/>
      <c r="F73" s="549"/>
      <c r="G73" s="549"/>
    </row>
    <row r="74" spans="1:7" hidden="1" x14ac:dyDescent="0.25">
      <c r="A74" s="338"/>
      <c r="B74" s="811">
        <v>31100201</v>
      </c>
      <c r="C74" s="378" t="s">
        <v>1473</v>
      </c>
      <c r="D74" s="740" t="s">
        <v>1623</v>
      </c>
      <c r="E74" s="551"/>
      <c r="F74" s="552">
        <v>0</v>
      </c>
      <c r="G74" s="552"/>
    </row>
    <row r="75" spans="1:7" hidden="1" x14ac:dyDescent="0.25">
      <c r="A75" s="338"/>
      <c r="B75" s="811">
        <v>31100202</v>
      </c>
      <c r="C75" s="378" t="s">
        <v>1474</v>
      </c>
      <c r="D75" s="740" t="s">
        <v>1624</v>
      </c>
      <c r="E75" s="551"/>
      <c r="F75" s="552">
        <v>0</v>
      </c>
      <c r="G75" s="552"/>
    </row>
    <row r="76" spans="1:7" hidden="1" x14ac:dyDescent="0.25">
      <c r="A76" s="338"/>
      <c r="B76" s="811">
        <v>31100203</v>
      </c>
      <c r="C76" s="378" t="s">
        <v>1475</v>
      </c>
      <c r="D76" s="740" t="s">
        <v>1625</v>
      </c>
      <c r="E76" s="551"/>
      <c r="F76" s="552">
        <v>0</v>
      </c>
      <c r="G76" s="552"/>
    </row>
    <row r="77" spans="1:7" ht="15.75" hidden="1" thickBot="1" x14ac:dyDescent="0.3">
      <c r="A77" s="338"/>
      <c r="B77" s="815"/>
      <c r="C77" s="385" t="s">
        <v>1476</v>
      </c>
      <c r="D77" s="741">
        <v>0</v>
      </c>
      <c r="E77" s="559">
        <v>0</v>
      </c>
      <c r="F77" s="560">
        <v>0</v>
      </c>
      <c r="G77" s="560"/>
    </row>
    <row r="78" spans="1:7" hidden="1" x14ac:dyDescent="0.25">
      <c r="A78" s="338"/>
      <c r="B78" s="818">
        <v>32010100</v>
      </c>
      <c r="C78" s="374" t="s">
        <v>110</v>
      </c>
      <c r="D78" s="742"/>
      <c r="E78" s="548"/>
      <c r="F78" s="549"/>
      <c r="G78" s="549"/>
    </row>
    <row r="79" spans="1:7" hidden="1" x14ac:dyDescent="0.25">
      <c r="A79" s="338"/>
      <c r="B79" s="811">
        <v>32010101</v>
      </c>
      <c r="C79" s="378" t="s">
        <v>1477</v>
      </c>
      <c r="D79" s="740" t="s">
        <v>1626</v>
      </c>
      <c r="E79" s="551"/>
      <c r="F79" s="552">
        <v>0</v>
      </c>
      <c r="G79" s="552"/>
    </row>
    <row r="80" spans="1:7" hidden="1" x14ac:dyDescent="0.25">
      <c r="A80" s="338"/>
      <c r="B80" s="811">
        <v>32010102</v>
      </c>
      <c r="C80" s="378" t="s">
        <v>1478</v>
      </c>
      <c r="D80" s="740" t="s">
        <v>1627</v>
      </c>
      <c r="E80" s="551"/>
      <c r="F80" s="552">
        <v>0</v>
      </c>
      <c r="G80" s="552"/>
    </row>
    <row r="81" spans="1:7" hidden="1" x14ac:dyDescent="0.25">
      <c r="A81" s="338"/>
      <c r="B81" s="811">
        <v>32010103</v>
      </c>
      <c r="C81" s="378" t="s">
        <v>1479</v>
      </c>
      <c r="D81" s="740" t="s">
        <v>1628</v>
      </c>
      <c r="E81" s="551"/>
      <c r="F81" s="552">
        <v>0</v>
      </c>
      <c r="G81" s="552"/>
    </row>
    <row r="82" spans="1:7" hidden="1" x14ac:dyDescent="0.25">
      <c r="A82" s="338"/>
      <c r="B82" s="811">
        <v>32010104</v>
      </c>
      <c r="C82" s="378" t="s">
        <v>1480</v>
      </c>
      <c r="D82" s="740" t="s">
        <v>1629</v>
      </c>
      <c r="E82" s="551"/>
      <c r="F82" s="552">
        <v>0</v>
      </c>
      <c r="G82" s="552"/>
    </row>
    <row r="83" spans="1:7" ht="15.75" hidden="1" thickBot="1" x14ac:dyDescent="0.3">
      <c r="A83" s="338"/>
      <c r="B83" s="815"/>
      <c r="C83" s="385" t="s">
        <v>1481</v>
      </c>
      <c r="D83" s="741">
        <v>0</v>
      </c>
      <c r="E83" s="559">
        <v>0</v>
      </c>
      <c r="F83" s="560">
        <v>0</v>
      </c>
      <c r="G83" s="560">
        <v>0</v>
      </c>
    </row>
    <row r="84" spans="1:7" x14ac:dyDescent="0.25">
      <c r="A84" s="338"/>
      <c r="B84" s="818">
        <v>32010200</v>
      </c>
      <c r="C84" s="374" t="s">
        <v>112</v>
      </c>
      <c r="D84" s="742"/>
      <c r="E84" s="548"/>
      <c r="F84" s="549"/>
      <c r="G84" s="549"/>
    </row>
    <row r="85" spans="1:7" x14ac:dyDescent="0.25">
      <c r="A85" s="338"/>
      <c r="B85" s="811">
        <v>32010201</v>
      </c>
      <c r="C85" s="378" t="s">
        <v>1482</v>
      </c>
      <c r="D85" s="740" t="s">
        <v>1630</v>
      </c>
      <c r="E85" s="551"/>
      <c r="F85" s="552">
        <v>0</v>
      </c>
      <c r="G85" s="552"/>
    </row>
    <row r="86" spans="1:7" ht="15.75" thickBot="1" x14ac:dyDescent="0.3">
      <c r="A86" s="338"/>
      <c r="B86" s="811">
        <v>32010202</v>
      </c>
      <c r="C86" s="378" t="s">
        <v>1483</v>
      </c>
      <c r="D86" s="740" t="s">
        <v>1631</v>
      </c>
      <c r="E86" s="551">
        <v>200000000</v>
      </c>
      <c r="F86" s="552">
        <v>55600000</v>
      </c>
      <c r="G86" s="552"/>
    </row>
    <row r="87" spans="1:7" ht="15.75" hidden="1" thickBot="1" x14ac:dyDescent="0.3">
      <c r="A87" s="338"/>
      <c r="B87" s="811">
        <v>32010203</v>
      </c>
      <c r="C87" s="378" t="s">
        <v>1484</v>
      </c>
      <c r="D87" s="740" t="s">
        <v>1632</v>
      </c>
      <c r="E87" s="551"/>
      <c r="F87" s="552">
        <v>0</v>
      </c>
      <c r="G87" s="552"/>
    </row>
    <row r="88" spans="1:7" ht="15.75" hidden="1" thickBot="1" x14ac:dyDescent="0.3">
      <c r="A88" s="338"/>
      <c r="B88" s="811">
        <v>32010204</v>
      </c>
      <c r="C88" s="378" t="s">
        <v>1485</v>
      </c>
      <c r="D88" s="740" t="s">
        <v>1633</v>
      </c>
      <c r="E88" s="551"/>
      <c r="F88" s="552">
        <v>0</v>
      </c>
      <c r="G88" s="552"/>
    </row>
    <row r="89" spans="1:7" ht="15.75" hidden="1" thickBot="1" x14ac:dyDescent="0.3">
      <c r="A89" s="338"/>
      <c r="B89" s="811">
        <v>32010205</v>
      </c>
      <c r="C89" s="378" t="s">
        <v>1486</v>
      </c>
      <c r="D89" s="740" t="s">
        <v>1634</v>
      </c>
      <c r="E89" s="551"/>
      <c r="F89" s="552">
        <v>0</v>
      </c>
      <c r="G89" s="552"/>
    </row>
    <row r="90" spans="1:7" ht="15.75" hidden="1" thickBot="1" x14ac:dyDescent="0.3">
      <c r="A90" s="338"/>
      <c r="B90" s="811">
        <v>32010206</v>
      </c>
      <c r="C90" s="378" t="s">
        <v>1487</v>
      </c>
      <c r="D90" s="740" t="s">
        <v>1635</v>
      </c>
      <c r="E90" s="551"/>
      <c r="F90" s="552">
        <v>0</v>
      </c>
      <c r="G90" s="552"/>
    </row>
    <row r="91" spans="1:7" ht="15.75" hidden="1" thickBot="1" x14ac:dyDescent="0.3">
      <c r="A91" s="338"/>
      <c r="B91" s="811">
        <v>32010207</v>
      </c>
      <c r="C91" s="378" t="s">
        <v>1488</v>
      </c>
      <c r="D91" s="740" t="s">
        <v>1636</v>
      </c>
      <c r="E91" s="551"/>
      <c r="F91" s="552">
        <v>0</v>
      </c>
      <c r="G91" s="552"/>
    </row>
    <row r="92" spans="1:7" ht="15.75" hidden="1" thickBot="1" x14ac:dyDescent="0.3">
      <c r="A92" s="338"/>
      <c r="B92" s="811">
        <v>32010208</v>
      </c>
      <c r="C92" s="378" t="s">
        <v>1489</v>
      </c>
      <c r="D92" s="740" t="s">
        <v>1637</v>
      </c>
      <c r="E92" s="551"/>
      <c r="F92" s="552">
        <v>0</v>
      </c>
      <c r="G92" s="552"/>
    </row>
    <row r="93" spans="1:7" ht="15.75" hidden="1" thickBot="1" x14ac:dyDescent="0.3">
      <c r="A93" s="338"/>
      <c r="B93" s="811">
        <v>32010209</v>
      </c>
      <c r="C93" s="378" t="s">
        <v>1490</v>
      </c>
      <c r="D93" s="740" t="s">
        <v>1638</v>
      </c>
      <c r="E93" s="551"/>
      <c r="F93" s="552">
        <v>0</v>
      </c>
      <c r="G93" s="552"/>
    </row>
    <row r="94" spans="1:7" ht="15.75" hidden="1" thickBot="1" x14ac:dyDescent="0.3">
      <c r="A94" s="338"/>
      <c r="B94" s="811">
        <v>32010210</v>
      </c>
      <c r="C94" s="378" t="s">
        <v>1491</v>
      </c>
      <c r="D94" s="740" t="s">
        <v>1639</v>
      </c>
      <c r="E94" s="551"/>
      <c r="F94" s="552">
        <v>0</v>
      </c>
      <c r="G94" s="552"/>
    </row>
    <row r="95" spans="1:7" ht="15.75" hidden="1" thickBot="1" x14ac:dyDescent="0.3">
      <c r="A95" s="338"/>
      <c r="B95" s="811">
        <v>32010211</v>
      </c>
      <c r="C95" s="378" t="s">
        <v>1492</v>
      </c>
      <c r="D95" s="740" t="s">
        <v>1640</v>
      </c>
      <c r="E95" s="551"/>
      <c r="F95" s="552">
        <v>0</v>
      </c>
      <c r="G95" s="552"/>
    </row>
    <row r="96" spans="1:7" ht="15.75" hidden="1" thickBot="1" x14ac:dyDescent="0.3">
      <c r="A96" s="338"/>
      <c r="B96" s="811">
        <v>32010212</v>
      </c>
      <c r="C96" s="378" t="s">
        <v>1493</v>
      </c>
      <c r="D96" s="740" t="s">
        <v>1641</v>
      </c>
      <c r="E96" s="551"/>
      <c r="F96" s="552">
        <v>0</v>
      </c>
      <c r="G96" s="552"/>
    </row>
    <row r="97" spans="1:7" ht="15.75" hidden="1" thickBot="1" x14ac:dyDescent="0.3">
      <c r="A97" s="338"/>
      <c r="B97" s="811">
        <v>32010213</v>
      </c>
      <c r="C97" s="378" t="s">
        <v>1494</v>
      </c>
      <c r="D97" s="740" t="s">
        <v>1642</v>
      </c>
      <c r="E97" s="551"/>
      <c r="F97" s="552">
        <v>0</v>
      </c>
      <c r="G97" s="552"/>
    </row>
    <row r="98" spans="1:7" ht="15.75" hidden="1" thickBot="1" x14ac:dyDescent="0.3">
      <c r="A98" s="338"/>
      <c r="B98" s="811">
        <v>32010214</v>
      </c>
      <c r="C98" s="378" t="s">
        <v>1495</v>
      </c>
      <c r="D98" s="740" t="s">
        <v>1643</v>
      </c>
      <c r="E98" s="551"/>
      <c r="F98" s="552">
        <v>0</v>
      </c>
      <c r="G98" s="552"/>
    </row>
    <row r="99" spans="1:7" ht="15.75" hidden="1" thickBot="1" x14ac:dyDescent="0.3">
      <c r="A99" s="338"/>
      <c r="B99" s="811">
        <v>32010215</v>
      </c>
      <c r="C99" s="378" t="s">
        <v>1496</v>
      </c>
      <c r="D99" s="740" t="s">
        <v>1644</v>
      </c>
      <c r="E99" s="551"/>
      <c r="F99" s="552">
        <v>0</v>
      </c>
      <c r="G99" s="552"/>
    </row>
    <row r="100" spans="1:7" ht="15.75" thickBot="1" x14ac:dyDescent="0.3">
      <c r="A100" s="338"/>
      <c r="B100" s="815"/>
      <c r="C100" s="385" t="s">
        <v>1497</v>
      </c>
      <c r="D100" s="741">
        <v>0</v>
      </c>
      <c r="E100" s="559">
        <f>SUM(E85:E99)</f>
        <v>200000000</v>
      </c>
      <c r="F100" s="559">
        <f>SUM(F85:F99)</f>
        <v>55600000</v>
      </c>
      <c r="G100" s="559"/>
    </row>
    <row r="101" spans="1:7" ht="15.75" hidden="1" thickBot="1" x14ac:dyDescent="0.3">
      <c r="A101" s="338"/>
      <c r="B101" s="818">
        <v>32010300</v>
      </c>
      <c r="C101" s="374" t="s">
        <v>114</v>
      </c>
      <c r="D101" s="742"/>
      <c r="E101" s="548"/>
      <c r="F101" s="549"/>
      <c r="G101" s="549"/>
    </row>
    <row r="102" spans="1:7" ht="15.75" hidden="1" thickBot="1" x14ac:dyDescent="0.3">
      <c r="A102" s="338"/>
      <c r="B102" s="811">
        <v>32010301</v>
      </c>
      <c r="C102" s="378" t="s">
        <v>1498</v>
      </c>
      <c r="D102" s="740" t="s">
        <v>1645</v>
      </c>
      <c r="E102" s="551"/>
      <c r="F102" s="552">
        <v>0</v>
      </c>
      <c r="G102" s="552"/>
    </row>
    <row r="103" spans="1:7" ht="15.75" hidden="1" thickBot="1" x14ac:dyDescent="0.3">
      <c r="A103" s="338"/>
      <c r="B103" s="811">
        <v>32010302</v>
      </c>
      <c r="C103" s="378" t="s">
        <v>1499</v>
      </c>
      <c r="D103" s="740" t="s">
        <v>1646</v>
      </c>
      <c r="E103" s="551"/>
      <c r="F103" s="552">
        <v>0</v>
      </c>
      <c r="G103" s="552"/>
    </row>
    <row r="104" spans="1:7" ht="15.75" hidden="1" thickBot="1" x14ac:dyDescent="0.3">
      <c r="A104" s="338"/>
      <c r="B104" s="811">
        <v>32010303</v>
      </c>
      <c r="C104" s="378" t="s">
        <v>1500</v>
      </c>
      <c r="D104" s="740" t="s">
        <v>1647</v>
      </c>
      <c r="E104" s="551"/>
      <c r="F104" s="552">
        <v>0</v>
      </c>
      <c r="G104" s="552"/>
    </row>
    <row r="105" spans="1:7" ht="15.75" hidden="1" thickBot="1" x14ac:dyDescent="0.3">
      <c r="A105" s="338"/>
      <c r="B105" s="811">
        <v>32010304</v>
      </c>
      <c r="C105" s="378" t="s">
        <v>1501</v>
      </c>
      <c r="D105" s="740" t="s">
        <v>1648</v>
      </c>
      <c r="E105" s="551"/>
      <c r="F105" s="552">
        <v>0</v>
      </c>
      <c r="G105" s="552"/>
    </row>
    <row r="106" spans="1:7" ht="15.75" hidden="1" thickBot="1" x14ac:dyDescent="0.3">
      <c r="A106" s="338"/>
      <c r="B106" s="811">
        <v>32010305</v>
      </c>
      <c r="C106" s="378" t="s">
        <v>1502</v>
      </c>
      <c r="D106" s="740" t="s">
        <v>1649</v>
      </c>
      <c r="E106" s="551"/>
      <c r="F106" s="552">
        <v>0</v>
      </c>
      <c r="G106" s="552"/>
    </row>
    <row r="107" spans="1:7" ht="15.75" hidden="1" thickBot="1" x14ac:dyDescent="0.3">
      <c r="A107" s="338"/>
      <c r="B107" s="815"/>
      <c r="C107" s="385" t="s">
        <v>1503</v>
      </c>
      <c r="D107" s="741">
        <v>0</v>
      </c>
      <c r="E107" s="559">
        <v>0</v>
      </c>
      <c r="F107" s="560">
        <v>0</v>
      </c>
      <c r="G107" s="560"/>
    </row>
    <row r="108" spans="1:7" ht="15.75" hidden="1" thickBot="1" x14ac:dyDescent="0.3">
      <c r="A108" s="338"/>
      <c r="B108" s="818">
        <v>32010400</v>
      </c>
      <c r="C108" s="374" t="s">
        <v>116</v>
      </c>
      <c r="D108" s="742"/>
      <c r="E108" s="548"/>
      <c r="F108" s="549"/>
      <c r="G108" s="549"/>
    </row>
    <row r="109" spans="1:7" ht="15.75" hidden="1" thickBot="1" x14ac:dyDescent="0.3">
      <c r="A109" s="338"/>
      <c r="B109" s="811">
        <v>32010401</v>
      </c>
      <c r="C109" s="378" t="s">
        <v>1504</v>
      </c>
      <c r="D109" s="740" t="s">
        <v>1650</v>
      </c>
      <c r="E109" s="551"/>
      <c r="F109" s="552">
        <v>0</v>
      </c>
      <c r="G109" s="552"/>
    </row>
    <row r="110" spans="1:7" ht="15.75" hidden="1" thickBot="1" x14ac:dyDescent="0.3">
      <c r="A110" s="338"/>
      <c r="B110" s="811">
        <v>32010402</v>
      </c>
      <c r="C110" s="378" t="s">
        <v>1505</v>
      </c>
      <c r="D110" s="740" t="s">
        <v>1651</v>
      </c>
      <c r="E110" s="551"/>
      <c r="F110" s="552">
        <v>0</v>
      </c>
      <c r="G110" s="552"/>
    </row>
    <row r="111" spans="1:7" ht="15.75" hidden="1" thickBot="1" x14ac:dyDescent="0.3">
      <c r="A111" s="338"/>
      <c r="B111" s="811">
        <v>32010403</v>
      </c>
      <c r="C111" s="378" t="s">
        <v>1506</v>
      </c>
      <c r="D111" s="740" t="s">
        <v>1652</v>
      </c>
      <c r="E111" s="551"/>
      <c r="F111" s="552">
        <v>0</v>
      </c>
      <c r="G111" s="552"/>
    </row>
    <row r="112" spans="1:7" ht="15.75" hidden="1" thickBot="1" x14ac:dyDescent="0.3">
      <c r="A112" s="338"/>
      <c r="B112" s="811">
        <v>32010404</v>
      </c>
      <c r="C112" s="378" t="s">
        <v>1507</v>
      </c>
      <c r="D112" s="740" t="s">
        <v>1653</v>
      </c>
      <c r="E112" s="551"/>
      <c r="F112" s="552">
        <v>0</v>
      </c>
      <c r="G112" s="552"/>
    </row>
    <row r="113" spans="1:7" ht="15.75" hidden="1" thickBot="1" x14ac:dyDescent="0.3">
      <c r="A113" s="338"/>
      <c r="B113" s="811">
        <v>32010405</v>
      </c>
      <c r="C113" s="378" t="s">
        <v>1508</v>
      </c>
      <c r="D113" s="740" t="s">
        <v>1654</v>
      </c>
      <c r="E113" s="551"/>
      <c r="F113" s="552">
        <v>0</v>
      </c>
      <c r="G113" s="552"/>
    </row>
    <row r="114" spans="1:7" ht="15.75" hidden="1" thickBot="1" x14ac:dyDescent="0.3">
      <c r="A114" s="338"/>
      <c r="B114" s="811">
        <v>32010406</v>
      </c>
      <c r="C114" s="378" t="s">
        <v>1509</v>
      </c>
      <c r="D114" s="740" t="s">
        <v>1655</v>
      </c>
      <c r="E114" s="551"/>
      <c r="F114" s="552">
        <v>0</v>
      </c>
      <c r="G114" s="552"/>
    </row>
    <row r="115" spans="1:7" ht="15.75" hidden="1" thickBot="1" x14ac:dyDescent="0.3">
      <c r="A115" s="338"/>
      <c r="B115" s="811">
        <v>32010407</v>
      </c>
      <c r="C115" s="378" t="s">
        <v>1510</v>
      </c>
      <c r="D115" s="740" t="s">
        <v>1656</v>
      </c>
      <c r="E115" s="551"/>
      <c r="F115" s="552">
        <v>0</v>
      </c>
      <c r="G115" s="552"/>
    </row>
    <row r="116" spans="1:7" ht="15.75" hidden="1" thickBot="1" x14ac:dyDescent="0.3">
      <c r="A116" s="338"/>
      <c r="B116" s="811">
        <v>32010408</v>
      </c>
      <c r="C116" s="378" t="s">
        <v>1511</v>
      </c>
      <c r="D116" s="740" t="s">
        <v>1657</v>
      </c>
      <c r="E116" s="551"/>
      <c r="F116" s="552">
        <v>0</v>
      </c>
      <c r="G116" s="552"/>
    </row>
    <row r="117" spans="1:7" ht="15.75" hidden="1" thickBot="1" x14ac:dyDescent="0.3">
      <c r="A117" s="338"/>
      <c r="B117" s="815"/>
      <c r="C117" s="385" t="s">
        <v>1512</v>
      </c>
      <c r="D117" s="741">
        <v>0</v>
      </c>
      <c r="E117" s="559">
        <v>0</v>
      </c>
      <c r="F117" s="560">
        <v>0</v>
      </c>
      <c r="G117" s="560"/>
    </row>
    <row r="118" spans="1:7" ht="15.75" hidden="1" thickBot="1" x14ac:dyDescent="0.3">
      <c r="A118" s="338"/>
      <c r="B118" s="818">
        <v>32010500</v>
      </c>
      <c r="C118" s="374" t="s">
        <v>118</v>
      </c>
      <c r="D118" s="742"/>
      <c r="E118" s="548"/>
      <c r="F118" s="549"/>
      <c r="G118" s="549"/>
    </row>
    <row r="119" spans="1:7" ht="15.75" hidden="1" thickBot="1" x14ac:dyDescent="0.3">
      <c r="A119" s="338"/>
      <c r="B119" s="811">
        <v>32010501</v>
      </c>
      <c r="C119" s="378" t="s">
        <v>1513</v>
      </c>
      <c r="D119" s="740" t="s">
        <v>1658</v>
      </c>
      <c r="E119" s="551"/>
      <c r="F119" s="552">
        <v>0</v>
      </c>
      <c r="G119" s="552"/>
    </row>
    <row r="120" spans="1:7" ht="15.75" hidden="1" thickBot="1" x14ac:dyDescent="0.3">
      <c r="A120" s="338"/>
      <c r="B120" s="811">
        <v>32010502</v>
      </c>
      <c r="C120" s="378" t="s">
        <v>1514</v>
      </c>
      <c r="D120" s="740" t="s">
        <v>1659</v>
      </c>
      <c r="E120" s="551"/>
      <c r="F120" s="552">
        <v>0</v>
      </c>
      <c r="G120" s="552"/>
    </row>
    <row r="121" spans="1:7" ht="15.75" hidden="1" thickBot="1" x14ac:dyDescent="0.3">
      <c r="A121" s="338"/>
      <c r="B121" s="811">
        <v>32010503</v>
      </c>
      <c r="C121" s="378" t="s">
        <v>1515</v>
      </c>
      <c r="D121" s="740" t="s">
        <v>1660</v>
      </c>
      <c r="E121" s="551"/>
      <c r="F121" s="552">
        <v>0</v>
      </c>
      <c r="G121" s="552"/>
    </row>
    <row r="122" spans="1:7" ht="15.75" hidden="1" thickBot="1" x14ac:dyDescent="0.3">
      <c r="A122" s="338"/>
      <c r="B122" s="811">
        <v>32010504</v>
      </c>
      <c r="C122" s="378" t="s">
        <v>1516</v>
      </c>
      <c r="D122" s="740" t="s">
        <v>1661</v>
      </c>
      <c r="E122" s="551"/>
      <c r="F122" s="552">
        <v>0</v>
      </c>
      <c r="G122" s="552"/>
    </row>
    <row r="123" spans="1:7" ht="15.75" hidden="1" thickBot="1" x14ac:dyDescent="0.3">
      <c r="A123" s="338"/>
      <c r="B123" s="811">
        <v>32010505</v>
      </c>
      <c r="C123" s="378" t="s">
        <v>1517</v>
      </c>
      <c r="D123" s="740" t="s">
        <v>1662</v>
      </c>
      <c r="E123" s="551"/>
      <c r="F123" s="552">
        <v>0</v>
      </c>
      <c r="G123" s="552"/>
    </row>
    <row r="124" spans="1:7" ht="15.75" hidden="1" thickBot="1" x14ac:dyDescent="0.3">
      <c r="A124" s="338"/>
      <c r="B124" s="811">
        <v>32010506</v>
      </c>
      <c r="C124" s="378" t="s">
        <v>1518</v>
      </c>
      <c r="D124" s="740" t="s">
        <v>1663</v>
      </c>
      <c r="E124" s="551"/>
      <c r="F124" s="552">
        <v>0</v>
      </c>
      <c r="G124" s="552"/>
    </row>
    <row r="125" spans="1:7" ht="15.75" hidden="1" thickBot="1" x14ac:dyDescent="0.3">
      <c r="A125" s="338"/>
      <c r="B125" s="811">
        <v>32010507</v>
      </c>
      <c r="C125" s="378" t="s">
        <v>1519</v>
      </c>
      <c r="D125" s="740" t="s">
        <v>1664</v>
      </c>
      <c r="E125" s="551"/>
      <c r="F125" s="552">
        <v>0</v>
      </c>
      <c r="G125" s="552"/>
    </row>
    <row r="126" spans="1:7" ht="15.75" hidden="1" thickBot="1" x14ac:dyDescent="0.3">
      <c r="A126" s="338"/>
      <c r="B126" s="811">
        <v>32010508</v>
      </c>
      <c r="C126" s="378" t="s">
        <v>1520</v>
      </c>
      <c r="D126" s="740" t="s">
        <v>1665</v>
      </c>
      <c r="E126" s="551"/>
      <c r="F126" s="552">
        <v>0</v>
      </c>
      <c r="G126" s="552"/>
    </row>
    <row r="127" spans="1:7" ht="15.75" hidden="1" thickBot="1" x14ac:dyDescent="0.3">
      <c r="A127" s="338"/>
      <c r="B127" s="811">
        <v>32010509</v>
      </c>
      <c r="C127" s="378" t="s">
        <v>1521</v>
      </c>
      <c r="D127" s="740" t="s">
        <v>1666</v>
      </c>
      <c r="E127" s="551"/>
      <c r="F127" s="552">
        <v>0</v>
      </c>
      <c r="G127" s="552"/>
    </row>
    <row r="128" spans="1:7" ht="15.75" hidden="1" thickBot="1" x14ac:dyDescent="0.3">
      <c r="A128" s="338"/>
      <c r="B128" s="815"/>
      <c r="C128" s="385" t="s">
        <v>1522</v>
      </c>
      <c r="D128" s="741">
        <v>0</v>
      </c>
      <c r="E128" s="559">
        <v>0</v>
      </c>
      <c r="F128" s="560">
        <v>0</v>
      </c>
      <c r="G128" s="560"/>
    </row>
    <row r="129" spans="1:7" ht="15.75" hidden="1" thickBot="1" x14ac:dyDescent="0.3">
      <c r="A129" s="338"/>
      <c r="B129" s="818">
        <v>32010600</v>
      </c>
      <c r="C129" s="374" t="s">
        <v>120</v>
      </c>
      <c r="D129" s="742"/>
      <c r="E129" s="548"/>
      <c r="F129" s="549"/>
      <c r="G129" s="549"/>
    </row>
    <row r="130" spans="1:7" ht="15.75" hidden="1" thickBot="1" x14ac:dyDescent="0.3">
      <c r="A130" s="338"/>
      <c r="B130" s="811">
        <v>32010601</v>
      </c>
      <c r="C130" s="378" t="s">
        <v>1523</v>
      </c>
      <c r="D130" s="740" t="s">
        <v>1667</v>
      </c>
      <c r="E130" s="551"/>
      <c r="F130" s="552">
        <v>0</v>
      </c>
      <c r="G130" s="552"/>
    </row>
    <row r="131" spans="1:7" ht="15.75" hidden="1" thickBot="1" x14ac:dyDescent="0.3">
      <c r="A131" s="338"/>
      <c r="B131" s="811">
        <v>32010602</v>
      </c>
      <c r="C131" s="378" t="s">
        <v>1524</v>
      </c>
      <c r="D131" s="740" t="s">
        <v>1668</v>
      </c>
      <c r="E131" s="551"/>
      <c r="F131" s="552">
        <v>0</v>
      </c>
      <c r="G131" s="552"/>
    </row>
    <row r="132" spans="1:7" ht="15.75" hidden="1" thickBot="1" x14ac:dyDescent="0.3">
      <c r="A132" s="338"/>
      <c r="B132" s="811">
        <v>32010603</v>
      </c>
      <c r="C132" s="378" t="s">
        <v>1525</v>
      </c>
      <c r="D132" s="740" t="s">
        <v>1669</v>
      </c>
      <c r="E132" s="551"/>
      <c r="F132" s="552">
        <v>0</v>
      </c>
      <c r="G132" s="552"/>
    </row>
    <row r="133" spans="1:7" ht="15.75" hidden="1" thickBot="1" x14ac:dyDescent="0.3">
      <c r="A133" s="338"/>
      <c r="B133" s="811">
        <v>32010604</v>
      </c>
      <c r="C133" s="378" t="s">
        <v>1526</v>
      </c>
      <c r="D133" s="740" t="s">
        <v>1670</v>
      </c>
      <c r="E133" s="551"/>
      <c r="F133" s="552">
        <v>0</v>
      </c>
      <c r="G133" s="552"/>
    </row>
    <row r="134" spans="1:7" ht="15.75" hidden="1" thickBot="1" x14ac:dyDescent="0.3">
      <c r="A134" s="338"/>
      <c r="B134" s="811">
        <v>32010605</v>
      </c>
      <c r="C134" s="378" t="s">
        <v>1527</v>
      </c>
      <c r="D134" s="740" t="s">
        <v>1671</v>
      </c>
      <c r="E134" s="551"/>
      <c r="F134" s="552">
        <v>0</v>
      </c>
      <c r="G134" s="552"/>
    </row>
    <row r="135" spans="1:7" ht="15.75" hidden="1" thickBot="1" x14ac:dyDescent="0.3">
      <c r="A135" s="338"/>
      <c r="B135" s="811">
        <v>32010606</v>
      </c>
      <c r="C135" s="378" t="s">
        <v>1528</v>
      </c>
      <c r="D135" s="740" t="s">
        <v>1672</v>
      </c>
      <c r="E135" s="551"/>
      <c r="F135" s="552">
        <v>0</v>
      </c>
      <c r="G135" s="552"/>
    </row>
    <row r="136" spans="1:7" ht="15.75" hidden="1" thickBot="1" x14ac:dyDescent="0.3">
      <c r="A136" s="338"/>
      <c r="B136" s="811">
        <v>32010607</v>
      </c>
      <c r="C136" s="378" t="s">
        <v>1529</v>
      </c>
      <c r="D136" s="740" t="s">
        <v>1673</v>
      </c>
      <c r="E136" s="551"/>
      <c r="F136" s="552">
        <v>0</v>
      </c>
      <c r="G136" s="552"/>
    </row>
    <row r="137" spans="1:7" ht="15.75" hidden="1" thickBot="1" x14ac:dyDescent="0.3">
      <c r="A137" s="338"/>
      <c r="B137" s="811">
        <v>32010608</v>
      </c>
      <c r="C137" s="378" t="s">
        <v>1530</v>
      </c>
      <c r="D137" s="740" t="s">
        <v>1674</v>
      </c>
      <c r="E137" s="551"/>
      <c r="F137" s="552">
        <v>0</v>
      </c>
      <c r="G137" s="552"/>
    </row>
    <row r="138" spans="1:7" ht="15.75" hidden="1" thickBot="1" x14ac:dyDescent="0.3">
      <c r="A138" s="338"/>
      <c r="B138" s="811">
        <v>32010609</v>
      </c>
      <c r="C138" s="378" t="s">
        <v>1531</v>
      </c>
      <c r="D138" s="740" t="s">
        <v>1675</v>
      </c>
      <c r="E138" s="551"/>
      <c r="F138" s="552">
        <v>0</v>
      </c>
      <c r="G138" s="552"/>
    </row>
    <row r="139" spans="1:7" ht="15.75" hidden="1" thickBot="1" x14ac:dyDescent="0.3">
      <c r="A139" s="338"/>
      <c r="B139" s="811">
        <v>32010610</v>
      </c>
      <c r="C139" s="378" t="s">
        <v>1532</v>
      </c>
      <c r="D139" s="740" t="s">
        <v>1676</v>
      </c>
      <c r="E139" s="551"/>
      <c r="F139" s="552">
        <v>0</v>
      </c>
      <c r="G139" s="552"/>
    </row>
    <row r="140" spans="1:7" ht="15.75" hidden="1" thickBot="1" x14ac:dyDescent="0.3">
      <c r="A140" s="338"/>
      <c r="B140" s="815"/>
      <c r="C140" s="385" t="s">
        <v>1533</v>
      </c>
      <c r="D140" s="741">
        <v>0</v>
      </c>
      <c r="E140" s="559">
        <v>0</v>
      </c>
      <c r="F140" s="560">
        <v>0</v>
      </c>
      <c r="G140" s="560"/>
    </row>
    <row r="141" spans="1:7" ht="15.75" hidden="1" thickBot="1" x14ac:dyDescent="0.3">
      <c r="A141" s="338"/>
      <c r="B141" s="818">
        <v>32010700</v>
      </c>
      <c r="C141" s="374" t="s">
        <v>122</v>
      </c>
      <c r="D141" s="742"/>
      <c r="E141" s="548"/>
      <c r="F141" s="549"/>
      <c r="G141" s="549"/>
    </row>
    <row r="142" spans="1:7" ht="15.75" hidden="1" thickBot="1" x14ac:dyDescent="0.3">
      <c r="A142" s="338"/>
      <c r="B142" s="811">
        <v>32010701</v>
      </c>
      <c r="C142" s="378" t="s">
        <v>1534</v>
      </c>
      <c r="D142" s="740" t="s">
        <v>1677</v>
      </c>
      <c r="E142" s="551"/>
      <c r="F142" s="552">
        <v>0</v>
      </c>
      <c r="G142" s="552"/>
    </row>
    <row r="143" spans="1:7" ht="15.75" hidden="1" thickBot="1" x14ac:dyDescent="0.3">
      <c r="A143" s="338"/>
      <c r="B143" s="815"/>
      <c r="C143" s="385" t="s">
        <v>1535</v>
      </c>
      <c r="D143" s="741">
        <v>0</v>
      </c>
      <c r="E143" s="559">
        <v>0</v>
      </c>
      <c r="F143" s="560">
        <v>0</v>
      </c>
      <c r="G143" s="560"/>
    </row>
    <row r="144" spans="1:7" ht="15.75" hidden="1" thickBot="1" x14ac:dyDescent="0.3">
      <c r="A144" s="338"/>
      <c r="B144" s="818">
        <v>32010800</v>
      </c>
      <c r="C144" s="374" t="s">
        <v>124</v>
      </c>
      <c r="D144" s="742"/>
      <c r="E144" s="548"/>
      <c r="F144" s="549"/>
      <c r="G144" s="549"/>
    </row>
    <row r="145" spans="1:7" ht="15.75" hidden="1" thickBot="1" x14ac:dyDescent="0.3">
      <c r="A145" s="338"/>
      <c r="B145" s="811">
        <v>32010801</v>
      </c>
      <c r="C145" s="378" t="s">
        <v>1536</v>
      </c>
      <c r="D145" s="740" t="s">
        <v>1678</v>
      </c>
      <c r="E145" s="551"/>
      <c r="F145" s="552">
        <v>0</v>
      </c>
      <c r="G145" s="552"/>
    </row>
    <row r="146" spans="1:7" ht="15.75" hidden="1" thickBot="1" x14ac:dyDescent="0.3">
      <c r="A146" s="338"/>
      <c r="B146" s="815"/>
      <c r="C146" s="385" t="s">
        <v>1537</v>
      </c>
      <c r="D146" s="741">
        <v>0</v>
      </c>
      <c r="E146" s="559">
        <v>0</v>
      </c>
      <c r="F146" s="560">
        <v>0</v>
      </c>
      <c r="G146" s="560"/>
    </row>
    <row r="147" spans="1:7" ht="15.75" hidden="1" thickBot="1" x14ac:dyDescent="0.3">
      <c r="A147" s="338"/>
      <c r="B147" s="818">
        <v>32010900</v>
      </c>
      <c r="C147" s="374" t="s">
        <v>126</v>
      </c>
      <c r="D147" s="742"/>
      <c r="E147" s="548"/>
      <c r="F147" s="549"/>
      <c r="G147" s="549"/>
    </row>
    <row r="148" spans="1:7" ht="15.75" hidden="1" thickBot="1" x14ac:dyDescent="0.3">
      <c r="A148" s="338"/>
      <c r="B148" s="811">
        <v>32010901</v>
      </c>
      <c r="C148" s="378" t="s">
        <v>1538</v>
      </c>
      <c r="D148" s="740" t="s">
        <v>1679</v>
      </c>
      <c r="E148" s="551"/>
      <c r="F148" s="552">
        <v>0</v>
      </c>
      <c r="G148" s="552"/>
    </row>
    <row r="149" spans="1:7" ht="15.75" hidden="1" thickBot="1" x14ac:dyDescent="0.3">
      <c r="A149" s="338"/>
      <c r="B149" s="811">
        <v>32010902</v>
      </c>
      <c r="C149" s="378" t="s">
        <v>1539</v>
      </c>
      <c r="D149" s="740" t="s">
        <v>1680</v>
      </c>
      <c r="E149" s="551"/>
      <c r="F149" s="552">
        <v>0</v>
      </c>
      <c r="G149" s="552"/>
    </row>
    <row r="150" spans="1:7" ht="15.75" hidden="1" thickBot="1" x14ac:dyDescent="0.3">
      <c r="A150" s="338"/>
      <c r="B150" s="811">
        <v>32010903</v>
      </c>
      <c r="C150" s="378" t="s">
        <v>1540</v>
      </c>
      <c r="D150" s="740" t="s">
        <v>1681</v>
      </c>
      <c r="E150" s="551"/>
      <c r="F150" s="552">
        <v>0</v>
      </c>
      <c r="G150" s="552"/>
    </row>
    <row r="151" spans="1:7" ht="15.75" hidden="1" thickBot="1" x14ac:dyDescent="0.3">
      <c r="A151" s="338"/>
      <c r="B151" s="811">
        <v>32010904</v>
      </c>
      <c r="C151" s="378" t="s">
        <v>1541</v>
      </c>
      <c r="D151" s="740" t="s">
        <v>1682</v>
      </c>
      <c r="E151" s="551"/>
      <c r="F151" s="552">
        <v>0</v>
      </c>
      <c r="G151" s="552"/>
    </row>
    <row r="152" spans="1:7" ht="15.75" hidden="1" thickBot="1" x14ac:dyDescent="0.3">
      <c r="A152" s="338"/>
      <c r="B152" s="815"/>
      <c r="C152" s="385" t="s">
        <v>1542</v>
      </c>
      <c r="D152" s="741">
        <v>0</v>
      </c>
      <c r="E152" s="559">
        <v>0</v>
      </c>
      <c r="F152" s="560">
        <v>0</v>
      </c>
      <c r="G152" s="560"/>
    </row>
    <row r="153" spans="1:7" ht="15.75" hidden="1" thickBot="1" x14ac:dyDescent="0.3">
      <c r="A153" s="338"/>
      <c r="B153" s="818">
        <v>32011000</v>
      </c>
      <c r="C153" s="374" t="s">
        <v>128</v>
      </c>
      <c r="D153" s="742"/>
      <c r="E153" s="548"/>
      <c r="F153" s="549"/>
      <c r="G153" s="549"/>
    </row>
    <row r="154" spans="1:7" ht="15.75" hidden="1" thickBot="1" x14ac:dyDescent="0.3">
      <c r="A154" s="338"/>
      <c r="B154" s="811">
        <v>32011001</v>
      </c>
      <c r="C154" s="378" t="s">
        <v>128</v>
      </c>
      <c r="D154" s="740" t="s">
        <v>1683</v>
      </c>
      <c r="E154" s="551"/>
      <c r="F154" s="552">
        <v>0</v>
      </c>
      <c r="G154" s="552"/>
    </row>
    <row r="155" spans="1:7" ht="15.75" hidden="1" thickBot="1" x14ac:dyDescent="0.3">
      <c r="A155" s="338"/>
      <c r="B155" s="815"/>
      <c r="C155" s="385" t="s">
        <v>1543</v>
      </c>
      <c r="D155" s="741">
        <v>0</v>
      </c>
      <c r="E155" s="559">
        <v>0</v>
      </c>
      <c r="F155" s="560">
        <v>0</v>
      </c>
      <c r="G155" s="560"/>
    </row>
    <row r="156" spans="1:7" ht="15.75" hidden="1" thickBot="1" x14ac:dyDescent="0.3">
      <c r="A156" s="338"/>
      <c r="B156" s="818">
        <v>32020100</v>
      </c>
      <c r="C156" s="374" t="s">
        <v>130</v>
      </c>
      <c r="D156" s="742"/>
      <c r="E156" s="548"/>
      <c r="F156" s="549"/>
      <c r="G156" s="549"/>
    </row>
    <row r="157" spans="1:7" ht="15.75" hidden="1" thickBot="1" x14ac:dyDescent="0.3">
      <c r="A157" s="338"/>
      <c r="B157" s="811">
        <v>32020101</v>
      </c>
      <c r="C157" s="378" t="s">
        <v>1544</v>
      </c>
      <c r="D157" s="740" t="s">
        <v>1684</v>
      </c>
      <c r="E157" s="551"/>
      <c r="F157" s="552">
        <v>0</v>
      </c>
      <c r="G157" s="552"/>
    </row>
    <row r="158" spans="1:7" ht="15.75" hidden="1" thickBot="1" x14ac:dyDescent="0.3">
      <c r="A158" s="338"/>
      <c r="B158" s="811">
        <v>32020102</v>
      </c>
      <c r="C158" s="378" t="s">
        <v>1545</v>
      </c>
      <c r="D158" s="740" t="s">
        <v>1685</v>
      </c>
      <c r="E158" s="551"/>
      <c r="F158" s="552">
        <v>0</v>
      </c>
      <c r="G158" s="552"/>
    </row>
    <row r="159" spans="1:7" ht="15.75" hidden="1" thickBot="1" x14ac:dyDescent="0.3">
      <c r="A159" s="338"/>
      <c r="B159" s="811">
        <v>32020103</v>
      </c>
      <c r="C159" s="378" t="s">
        <v>1479</v>
      </c>
      <c r="D159" s="740" t="s">
        <v>1686</v>
      </c>
      <c r="E159" s="551"/>
      <c r="F159" s="552">
        <v>0</v>
      </c>
      <c r="G159" s="552"/>
    </row>
    <row r="160" spans="1:7" ht="15.75" hidden="1" thickBot="1" x14ac:dyDescent="0.3">
      <c r="A160" s="338"/>
      <c r="B160" s="811">
        <v>32020104</v>
      </c>
      <c r="C160" s="378" t="s">
        <v>1480</v>
      </c>
      <c r="D160" s="740" t="s">
        <v>1687</v>
      </c>
      <c r="E160" s="551"/>
      <c r="F160" s="552">
        <v>0</v>
      </c>
      <c r="G160" s="552"/>
    </row>
    <row r="161" spans="1:7" ht="15.75" hidden="1" thickBot="1" x14ac:dyDescent="0.3">
      <c r="A161" s="338"/>
      <c r="B161" s="815"/>
      <c r="C161" s="385" t="s">
        <v>1546</v>
      </c>
      <c r="D161" s="741">
        <v>0</v>
      </c>
      <c r="E161" s="559">
        <v>0</v>
      </c>
      <c r="F161" s="560">
        <v>0</v>
      </c>
      <c r="G161" s="560"/>
    </row>
    <row r="162" spans="1:7" ht="15.75" hidden="1" thickBot="1" x14ac:dyDescent="0.3">
      <c r="A162" s="338"/>
      <c r="B162" s="818">
        <v>32030100</v>
      </c>
      <c r="C162" s="374" t="s">
        <v>132</v>
      </c>
      <c r="D162" s="742"/>
      <c r="E162" s="548"/>
      <c r="F162" s="549"/>
      <c r="G162" s="549"/>
    </row>
    <row r="163" spans="1:7" ht="15.75" hidden="1" thickBot="1" x14ac:dyDescent="0.3">
      <c r="A163" s="338"/>
      <c r="B163" s="811">
        <v>32030101</v>
      </c>
      <c r="C163" s="378" t="s">
        <v>1547</v>
      </c>
      <c r="D163" s="740" t="s">
        <v>1688</v>
      </c>
      <c r="E163" s="551"/>
      <c r="F163" s="552">
        <v>0</v>
      </c>
      <c r="G163" s="552"/>
    </row>
    <row r="164" spans="1:7" ht="15.75" hidden="1" thickBot="1" x14ac:dyDescent="0.3">
      <c r="A164" s="338"/>
      <c r="B164" s="811">
        <v>32030102</v>
      </c>
      <c r="C164" s="378" t="s">
        <v>1548</v>
      </c>
      <c r="D164" s="740" t="s">
        <v>1689</v>
      </c>
      <c r="E164" s="551"/>
      <c r="F164" s="552">
        <v>0</v>
      </c>
      <c r="G164" s="552"/>
    </row>
    <row r="165" spans="1:7" ht="15.75" hidden="1" thickBot="1" x14ac:dyDescent="0.3">
      <c r="A165" s="338"/>
      <c r="B165" s="811">
        <v>32030103</v>
      </c>
      <c r="C165" s="378" t="s">
        <v>1549</v>
      </c>
      <c r="D165" s="740" t="s">
        <v>1690</v>
      </c>
      <c r="E165" s="551"/>
      <c r="F165" s="552">
        <v>0</v>
      </c>
      <c r="G165" s="552"/>
    </row>
    <row r="166" spans="1:7" ht="15.75" hidden="1" thickBot="1" x14ac:dyDescent="0.3">
      <c r="A166" s="338"/>
      <c r="B166" s="811">
        <v>32030104</v>
      </c>
      <c r="C166" s="378" t="s">
        <v>1550</v>
      </c>
      <c r="D166" s="740" t="s">
        <v>1691</v>
      </c>
      <c r="E166" s="551"/>
      <c r="F166" s="552">
        <v>0</v>
      </c>
      <c r="G166" s="552"/>
    </row>
    <row r="167" spans="1:7" ht="15.75" hidden="1" thickBot="1" x14ac:dyDescent="0.3">
      <c r="A167" s="338"/>
      <c r="B167" s="811">
        <v>32030105</v>
      </c>
      <c r="C167" s="378" t="s">
        <v>1551</v>
      </c>
      <c r="D167" s="740" t="s">
        <v>1692</v>
      </c>
      <c r="E167" s="551"/>
      <c r="F167" s="552">
        <v>0</v>
      </c>
      <c r="G167" s="552"/>
    </row>
    <row r="168" spans="1:7" ht="15.75" hidden="1" thickBot="1" x14ac:dyDescent="0.3">
      <c r="A168" s="338"/>
      <c r="B168" s="811">
        <v>32030109</v>
      </c>
      <c r="C168" s="378" t="s">
        <v>1552</v>
      </c>
      <c r="D168" s="740" t="s">
        <v>1693</v>
      </c>
      <c r="E168" s="551"/>
      <c r="F168" s="552">
        <v>0</v>
      </c>
      <c r="G168" s="552"/>
    </row>
    <row r="169" spans="1:7" ht="15.75" hidden="1" thickBot="1" x14ac:dyDescent="0.3">
      <c r="A169" s="338"/>
      <c r="B169" s="813">
        <v>32030110</v>
      </c>
      <c r="C169" s="383" t="s">
        <v>1553</v>
      </c>
      <c r="D169" s="740" t="s">
        <v>1694</v>
      </c>
      <c r="E169" s="551"/>
      <c r="F169" s="552">
        <v>0</v>
      </c>
      <c r="G169" s="552"/>
    </row>
    <row r="170" spans="1:7" ht="15.75" hidden="1" thickBot="1" x14ac:dyDescent="0.3">
      <c r="A170" s="338"/>
      <c r="B170" s="815"/>
      <c r="C170" s="385" t="s">
        <v>1554</v>
      </c>
      <c r="D170" s="741"/>
      <c r="E170" s="559">
        <v>0</v>
      </c>
      <c r="F170" s="560">
        <v>0</v>
      </c>
      <c r="G170" s="560"/>
    </row>
    <row r="171" spans="1:7" ht="19.5" thickBot="1" x14ac:dyDescent="0.35">
      <c r="A171" s="338"/>
      <c r="B171" s="398"/>
      <c r="C171" s="399" t="s">
        <v>1415</v>
      </c>
      <c r="D171" s="399"/>
      <c r="E171" s="571">
        <f>E170+E161+E155+E152+E146+E143+E140+E128+E117+E107+E100+E83+E77+E72+E66+E62+E53+E50+E47+E44</f>
        <v>200000000</v>
      </c>
      <c r="F171" s="571">
        <f>F170+F161+F155+F152+F146+F143+F140+F128+F117+F107+F100+F83+F77+F72+F66+F62+F53+F50+F47+F44</f>
        <v>55600000</v>
      </c>
      <c r="G171" s="571"/>
    </row>
    <row r="172" spans="1:7" x14ac:dyDescent="0.25">
      <c r="A172" s="338"/>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78" fitToHeight="0" orientation="portrait" r:id="rId1"/>
  <headerFooter>
    <oddFooter>&amp;C&amp;"Rockwell,Bold"&amp;14&amp;P</oddFooter>
  </headerFooter>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pageSetUpPr fitToPage="1"/>
  </sheetPr>
  <dimension ref="A1:G172"/>
  <sheetViews>
    <sheetView view="pageBreakPreview" zoomScale="84" zoomScaleSheetLayoutView="84" workbookViewId="0">
      <pane xSplit="2" ySplit="6" topLeftCell="C108"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1" bestFit="1" customWidth="1"/>
    <col min="2" max="2" width="16.140625" customWidth="1"/>
    <col min="3" max="3" width="72.42578125" customWidth="1"/>
    <col min="4" max="4" width="23.28515625" hidden="1" customWidth="1"/>
    <col min="5" max="5" width="16.42578125" customWidth="1"/>
    <col min="6" max="7" width="16.28515625" customWidth="1"/>
    <col min="35" max="35" width="13" customWidth="1"/>
    <col min="36" max="36" width="16.140625" customWidth="1"/>
    <col min="37" max="37" width="96.5703125" bestFit="1" customWidth="1"/>
    <col min="38" max="39" width="17.28515625" bestFit="1" customWidth="1"/>
    <col min="40" max="40" width="20.28515625" bestFit="1" customWidth="1"/>
    <col min="41" max="41" width="23.85546875" bestFit="1" customWidth="1"/>
    <col min="42" max="42" width="26" bestFit="1" customWidth="1"/>
    <col min="43" max="43" width="18.7109375" bestFit="1" customWidth="1"/>
    <col min="44" max="44" width="10.7109375" bestFit="1" customWidth="1"/>
  </cols>
  <sheetData>
    <row r="1" spans="1:7" s="137" customFormat="1" ht="27" customHeight="1" x14ac:dyDescent="0.5">
      <c r="B1" s="1001" t="s">
        <v>0</v>
      </c>
      <c r="C1" s="1001"/>
      <c r="D1" s="1001"/>
      <c r="E1" s="1001"/>
      <c r="F1" s="1001"/>
    </row>
    <row r="2" spans="1:7" s="344" customFormat="1" ht="36" x14ac:dyDescent="0.55000000000000004">
      <c r="B2" s="1002" t="s">
        <v>1032</v>
      </c>
      <c r="C2" s="1002"/>
      <c r="D2" s="1002"/>
      <c r="E2" s="1002"/>
      <c r="F2" s="1002"/>
    </row>
    <row r="3" spans="1:7" s="137" customFormat="1" x14ac:dyDescent="0.25">
      <c r="B3" s="734"/>
      <c r="C3" s="734"/>
      <c r="D3" s="734"/>
      <c r="E3" s="734"/>
      <c r="F3" s="734"/>
    </row>
    <row r="4" spans="1:7" ht="27" thickBot="1" x14ac:dyDescent="0.45">
      <c r="A4" s="486"/>
      <c r="B4" s="1005" t="s">
        <v>1571</v>
      </c>
      <c r="C4" s="1005"/>
      <c r="D4" s="1005"/>
      <c r="E4" s="1005"/>
      <c r="F4" s="1005"/>
    </row>
    <row r="5" spans="1:7" ht="38.25" x14ac:dyDescent="0.25">
      <c r="A5" s="486"/>
      <c r="B5" s="991" t="s">
        <v>2</v>
      </c>
      <c r="C5" s="991" t="s">
        <v>3</v>
      </c>
      <c r="D5" s="422"/>
      <c r="E5" s="363" t="s">
        <v>530</v>
      </c>
      <c r="F5" s="364" t="s">
        <v>1703</v>
      </c>
      <c r="G5" s="611" t="s">
        <v>1718</v>
      </c>
    </row>
    <row r="6" spans="1:7" ht="15.75" customHeight="1" thickBot="1" x14ac:dyDescent="0.3">
      <c r="A6" s="486"/>
      <c r="B6" s="992"/>
      <c r="C6" s="992"/>
      <c r="D6" s="427"/>
      <c r="E6" s="366" t="s">
        <v>5</v>
      </c>
      <c r="F6" s="367" t="s">
        <v>5</v>
      </c>
      <c r="G6" s="613" t="s">
        <v>5</v>
      </c>
    </row>
    <row r="7" spans="1:7" s="493" customFormat="1" ht="18.75" x14ac:dyDescent="0.3">
      <c r="B7" s="717">
        <v>30000000</v>
      </c>
      <c r="C7" s="718" t="s">
        <v>1414</v>
      </c>
      <c r="D7" s="735"/>
      <c r="E7" s="736"/>
      <c r="F7" s="737"/>
      <c r="G7" s="737"/>
    </row>
    <row r="8" spans="1:7" s="493" customFormat="1" hidden="1" x14ac:dyDescent="0.25">
      <c r="B8" s="809">
        <v>31050100</v>
      </c>
      <c r="C8" s="369" t="s">
        <v>93</v>
      </c>
      <c r="D8" s="738"/>
      <c r="E8" s="562"/>
      <c r="F8" s="563"/>
      <c r="G8" s="563"/>
    </row>
    <row r="9" spans="1:7" s="493" customFormat="1" hidden="1" x14ac:dyDescent="0.2">
      <c r="B9" s="811">
        <v>31050101</v>
      </c>
      <c r="C9" s="378" t="s">
        <v>1416</v>
      </c>
      <c r="D9" s="740" t="s">
        <v>1572</v>
      </c>
      <c r="E9" s="551"/>
      <c r="F9" s="552">
        <v>0</v>
      </c>
      <c r="G9" s="552"/>
    </row>
    <row r="10" spans="1:7" hidden="1" x14ac:dyDescent="0.25">
      <c r="A10" s="502"/>
      <c r="B10" s="811">
        <v>31050102</v>
      </c>
      <c r="C10" s="378" t="s">
        <v>1417</v>
      </c>
      <c r="D10" s="740" t="s">
        <v>1573</v>
      </c>
      <c r="E10" s="551"/>
      <c r="F10" s="552">
        <v>0</v>
      </c>
      <c r="G10" s="552"/>
    </row>
    <row r="11" spans="1:7" hidden="1" x14ac:dyDescent="0.25">
      <c r="A11" s="502"/>
      <c r="B11" s="811">
        <v>31050103</v>
      </c>
      <c r="C11" s="378" t="s">
        <v>1418</v>
      </c>
      <c r="D11" s="740" t="s">
        <v>1574</v>
      </c>
      <c r="E11" s="551"/>
      <c r="F11" s="552">
        <v>0</v>
      </c>
      <c r="G11" s="552"/>
    </row>
    <row r="12" spans="1:7" hidden="1" x14ac:dyDescent="0.25">
      <c r="A12" s="502"/>
      <c r="B12" s="811">
        <v>31050104</v>
      </c>
      <c r="C12" s="378" t="s">
        <v>1419</v>
      </c>
      <c r="D12" s="740" t="s">
        <v>1575</v>
      </c>
      <c r="E12" s="551"/>
      <c r="F12" s="552">
        <v>0</v>
      </c>
      <c r="G12" s="552"/>
    </row>
    <row r="13" spans="1:7" hidden="1" x14ac:dyDescent="0.25">
      <c r="A13" s="502"/>
      <c r="B13" s="811">
        <v>31050105</v>
      </c>
      <c r="C13" s="378" t="s">
        <v>1420</v>
      </c>
      <c r="D13" s="740" t="s">
        <v>1576</v>
      </c>
      <c r="E13" s="551"/>
      <c r="F13" s="552">
        <v>0</v>
      </c>
      <c r="G13" s="552"/>
    </row>
    <row r="14" spans="1:7" s="493" customFormat="1" hidden="1" x14ac:dyDescent="0.2">
      <c r="A14" s="509"/>
      <c r="B14" s="811">
        <v>31050106</v>
      </c>
      <c r="C14" s="378" t="s">
        <v>1421</v>
      </c>
      <c r="D14" s="740" t="s">
        <v>1577</v>
      </c>
      <c r="E14" s="551"/>
      <c r="F14" s="552">
        <v>0</v>
      </c>
      <c r="G14" s="552"/>
    </row>
    <row r="15" spans="1:7" s="493" customFormat="1" hidden="1" x14ac:dyDescent="0.2">
      <c r="A15" s="509"/>
      <c r="B15" s="811">
        <v>31050107</v>
      </c>
      <c r="C15" s="378" t="s">
        <v>1422</v>
      </c>
      <c r="D15" s="740" t="s">
        <v>1578</v>
      </c>
      <c r="E15" s="551"/>
      <c r="F15" s="552">
        <v>0</v>
      </c>
      <c r="G15" s="552"/>
    </row>
    <row r="16" spans="1:7" hidden="1" x14ac:dyDescent="0.25">
      <c r="A16" s="502"/>
      <c r="B16" s="811">
        <v>31050108</v>
      </c>
      <c r="C16" s="378" t="s">
        <v>1423</v>
      </c>
      <c r="D16" s="740" t="s">
        <v>1579</v>
      </c>
      <c r="E16" s="551"/>
      <c r="F16" s="552">
        <v>0</v>
      </c>
      <c r="G16" s="552"/>
    </row>
    <row r="17" spans="1:7" hidden="1" x14ac:dyDescent="0.25">
      <c r="A17" s="502"/>
      <c r="B17" s="811">
        <v>31050109</v>
      </c>
      <c r="C17" s="378" t="s">
        <v>1424</v>
      </c>
      <c r="D17" s="740" t="s">
        <v>1580</v>
      </c>
      <c r="E17" s="551"/>
      <c r="F17" s="552">
        <v>0</v>
      </c>
      <c r="G17" s="552"/>
    </row>
    <row r="18" spans="1:7" hidden="1" x14ac:dyDescent="0.25">
      <c r="A18" s="502"/>
      <c r="B18" s="811">
        <v>31050110</v>
      </c>
      <c r="C18" s="378" t="s">
        <v>1425</v>
      </c>
      <c r="D18" s="740" t="s">
        <v>1581</v>
      </c>
      <c r="E18" s="551"/>
      <c r="F18" s="552">
        <v>0</v>
      </c>
      <c r="G18" s="552"/>
    </row>
    <row r="19" spans="1:7" hidden="1" x14ac:dyDescent="0.25">
      <c r="A19" s="502"/>
      <c r="B19" s="811">
        <v>31050111</v>
      </c>
      <c r="C19" s="378" t="s">
        <v>1426</v>
      </c>
      <c r="D19" s="740" t="s">
        <v>1582</v>
      </c>
      <c r="E19" s="551"/>
      <c r="F19" s="552">
        <v>0</v>
      </c>
      <c r="G19" s="552"/>
    </row>
    <row r="20" spans="1:7" hidden="1" x14ac:dyDescent="0.25">
      <c r="A20" s="502"/>
      <c r="B20" s="811">
        <v>31050112</v>
      </c>
      <c r="C20" s="378" t="s">
        <v>1427</v>
      </c>
      <c r="D20" s="740" t="s">
        <v>1583</v>
      </c>
      <c r="E20" s="551"/>
      <c r="F20" s="552">
        <v>0</v>
      </c>
      <c r="G20" s="552"/>
    </row>
    <row r="21" spans="1:7" hidden="1" x14ac:dyDescent="0.25">
      <c r="A21" s="502"/>
      <c r="B21" s="811">
        <v>31050113</v>
      </c>
      <c r="C21" s="378" t="s">
        <v>1428</v>
      </c>
      <c r="D21" s="740" t="s">
        <v>1584</v>
      </c>
      <c r="E21" s="551"/>
      <c r="F21" s="552">
        <v>0</v>
      </c>
      <c r="G21" s="552"/>
    </row>
    <row r="22" spans="1:7" hidden="1" x14ac:dyDescent="0.25">
      <c r="A22" s="502"/>
      <c r="B22" s="811">
        <v>31050114</v>
      </c>
      <c r="C22" s="378" t="s">
        <v>1429</v>
      </c>
      <c r="D22" s="740" t="s">
        <v>1585</v>
      </c>
      <c r="E22" s="551"/>
      <c r="F22" s="552">
        <v>0</v>
      </c>
      <c r="G22" s="552"/>
    </row>
    <row r="23" spans="1:7" hidden="1" x14ac:dyDescent="0.25">
      <c r="A23" s="502"/>
      <c r="B23" s="811">
        <v>31050115</v>
      </c>
      <c r="C23" s="378" t="s">
        <v>1430</v>
      </c>
      <c r="D23" s="740" t="s">
        <v>1586</v>
      </c>
      <c r="E23" s="551"/>
      <c r="F23" s="552">
        <v>0</v>
      </c>
      <c r="G23" s="552"/>
    </row>
    <row r="24" spans="1:7" hidden="1" x14ac:dyDescent="0.25">
      <c r="A24" s="502"/>
      <c r="B24" s="811">
        <v>31050116</v>
      </c>
      <c r="C24" s="378" t="s">
        <v>1431</v>
      </c>
      <c r="D24" s="740" t="s">
        <v>1587</v>
      </c>
      <c r="E24" s="551"/>
      <c r="F24" s="552">
        <v>0</v>
      </c>
      <c r="G24" s="552"/>
    </row>
    <row r="25" spans="1:7" hidden="1" x14ac:dyDescent="0.25">
      <c r="A25" s="502"/>
      <c r="B25" s="811">
        <v>31050117</v>
      </c>
      <c r="C25" s="378" t="s">
        <v>1432</v>
      </c>
      <c r="D25" s="740" t="s">
        <v>1588</v>
      </c>
      <c r="E25" s="551"/>
      <c r="F25" s="552">
        <v>0</v>
      </c>
      <c r="G25" s="552"/>
    </row>
    <row r="26" spans="1:7" s="493" customFormat="1" hidden="1" x14ac:dyDescent="0.2">
      <c r="A26" s="509"/>
      <c r="B26" s="811">
        <v>31050118</v>
      </c>
      <c r="C26" s="378" t="s">
        <v>1433</v>
      </c>
      <c r="D26" s="740" t="s">
        <v>1589</v>
      </c>
      <c r="E26" s="551"/>
      <c r="F26" s="552">
        <v>0</v>
      </c>
      <c r="G26" s="552"/>
    </row>
    <row r="27" spans="1:7" s="493" customFormat="1" hidden="1" x14ac:dyDescent="0.2">
      <c r="A27" s="509"/>
      <c r="B27" s="811">
        <v>31050119</v>
      </c>
      <c r="C27" s="378" t="s">
        <v>1434</v>
      </c>
      <c r="D27" s="740" t="s">
        <v>1590</v>
      </c>
      <c r="E27" s="551"/>
      <c r="F27" s="552">
        <v>0</v>
      </c>
      <c r="G27" s="552"/>
    </row>
    <row r="28" spans="1:7" hidden="1" x14ac:dyDescent="0.25">
      <c r="A28" s="502"/>
      <c r="B28" s="811">
        <v>31050120</v>
      </c>
      <c r="C28" s="378" t="s">
        <v>1435</v>
      </c>
      <c r="D28" s="740" t="s">
        <v>1591</v>
      </c>
      <c r="E28" s="551"/>
      <c r="F28" s="552">
        <v>0</v>
      </c>
      <c r="G28" s="552"/>
    </row>
    <row r="29" spans="1:7" hidden="1" x14ac:dyDescent="0.25">
      <c r="A29" s="502"/>
      <c r="B29" s="811">
        <v>31050121</v>
      </c>
      <c r="C29" s="378" t="s">
        <v>1436</v>
      </c>
      <c r="D29" s="740" t="s">
        <v>1592</v>
      </c>
      <c r="E29" s="551"/>
      <c r="F29" s="552">
        <v>0</v>
      </c>
      <c r="G29" s="552"/>
    </row>
    <row r="30" spans="1:7" hidden="1" x14ac:dyDescent="0.25">
      <c r="A30" s="502"/>
      <c r="B30" s="811">
        <v>31050122</v>
      </c>
      <c r="C30" s="378" t="s">
        <v>1437</v>
      </c>
      <c r="D30" s="740" t="s">
        <v>1593</v>
      </c>
      <c r="E30" s="551"/>
      <c r="F30" s="552">
        <v>0</v>
      </c>
      <c r="G30" s="552"/>
    </row>
    <row r="31" spans="1:7" hidden="1" x14ac:dyDescent="0.25">
      <c r="A31" s="502"/>
      <c r="B31" s="811">
        <v>31050123</v>
      </c>
      <c r="C31" s="378" t="s">
        <v>1438</v>
      </c>
      <c r="D31" s="740" t="s">
        <v>1594</v>
      </c>
      <c r="E31" s="551"/>
      <c r="F31" s="552">
        <v>0</v>
      </c>
      <c r="G31" s="552"/>
    </row>
    <row r="32" spans="1:7" hidden="1" x14ac:dyDescent="0.25">
      <c r="A32" s="502"/>
      <c r="B32" s="811">
        <v>31050124</v>
      </c>
      <c r="C32" s="378" t="s">
        <v>1439</v>
      </c>
      <c r="D32" s="740" t="s">
        <v>1595</v>
      </c>
      <c r="E32" s="551"/>
      <c r="F32" s="552">
        <v>0</v>
      </c>
      <c r="G32" s="552"/>
    </row>
    <row r="33" spans="1:7" hidden="1" x14ac:dyDescent="0.25">
      <c r="A33" s="502"/>
      <c r="B33" s="811">
        <v>31050125</v>
      </c>
      <c r="C33" s="378" t="s">
        <v>1440</v>
      </c>
      <c r="D33" s="740" t="s">
        <v>1596</v>
      </c>
      <c r="E33" s="551"/>
      <c r="F33" s="552">
        <v>0</v>
      </c>
      <c r="G33" s="552"/>
    </row>
    <row r="34" spans="1:7" hidden="1" x14ac:dyDescent="0.25">
      <c r="A34" s="502"/>
      <c r="B34" s="811">
        <v>31050126</v>
      </c>
      <c r="C34" s="378" t="s">
        <v>1441</v>
      </c>
      <c r="D34" s="740" t="s">
        <v>1597</v>
      </c>
      <c r="E34" s="551"/>
      <c r="F34" s="552">
        <v>0</v>
      </c>
      <c r="G34" s="552"/>
    </row>
    <row r="35" spans="1:7" hidden="1" x14ac:dyDescent="0.25">
      <c r="A35" s="502"/>
      <c r="B35" s="811">
        <v>31050127</v>
      </c>
      <c r="C35" s="378" t="s">
        <v>1442</v>
      </c>
      <c r="D35" s="740" t="s">
        <v>1598</v>
      </c>
      <c r="E35" s="551"/>
      <c r="F35" s="552">
        <v>0</v>
      </c>
      <c r="G35" s="552"/>
    </row>
    <row r="36" spans="1:7" hidden="1" x14ac:dyDescent="0.25">
      <c r="A36" s="502"/>
      <c r="B36" s="811">
        <v>31050128</v>
      </c>
      <c r="C36" s="378" t="s">
        <v>1443</v>
      </c>
      <c r="D36" s="740" t="s">
        <v>1599</v>
      </c>
      <c r="E36" s="551"/>
      <c r="F36" s="552">
        <v>0</v>
      </c>
      <c r="G36" s="552"/>
    </row>
    <row r="37" spans="1:7" hidden="1" x14ac:dyDescent="0.25">
      <c r="A37" s="502"/>
      <c r="B37" s="811">
        <v>31050129</v>
      </c>
      <c r="C37" s="378" t="s">
        <v>1444</v>
      </c>
      <c r="D37" s="740" t="s">
        <v>1600</v>
      </c>
      <c r="E37" s="551"/>
      <c r="F37" s="552">
        <v>0</v>
      </c>
      <c r="G37" s="552"/>
    </row>
    <row r="38" spans="1:7" hidden="1" x14ac:dyDescent="0.25">
      <c r="A38" s="502"/>
      <c r="B38" s="811">
        <v>31050130</v>
      </c>
      <c r="C38" s="378" t="s">
        <v>1445</v>
      </c>
      <c r="D38" s="740" t="s">
        <v>1601</v>
      </c>
      <c r="E38" s="551"/>
      <c r="F38" s="552">
        <v>0</v>
      </c>
      <c r="G38" s="552"/>
    </row>
    <row r="39" spans="1:7" hidden="1" x14ac:dyDescent="0.25">
      <c r="A39" s="502"/>
      <c r="B39" s="811">
        <v>31050131</v>
      </c>
      <c r="C39" s="378" t="s">
        <v>1446</v>
      </c>
      <c r="D39" s="740" t="s">
        <v>1602</v>
      </c>
      <c r="E39" s="551"/>
      <c r="F39" s="552">
        <v>0</v>
      </c>
      <c r="G39" s="552"/>
    </row>
    <row r="40" spans="1:7" hidden="1" x14ac:dyDescent="0.25">
      <c r="A40" s="502"/>
      <c r="B40" s="811">
        <v>31050132</v>
      </c>
      <c r="C40" s="378" t="s">
        <v>1447</v>
      </c>
      <c r="D40" s="740" t="s">
        <v>1603</v>
      </c>
      <c r="E40" s="551"/>
      <c r="F40" s="552">
        <v>0</v>
      </c>
      <c r="G40" s="552"/>
    </row>
    <row r="41" spans="1:7" s="493" customFormat="1" hidden="1" x14ac:dyDescent="0.2">
      <c r="A41" s="509"/>
      <c r="B41" s="811">
        <v>31050133</v>
      </c>
      <c r="C41" s="378" t="s">
        <v>1448</v>
      </c>
      <c r="D41" s="740" t="s">
        <v>1604</v>
      </c>
      <c r="E41" s="551"/>
      <c r="F41" s="552">
        <v>0</v>
      </c>
      <c r="G41" s="552"/>
    </row>
    <row r="42" spans="1:7" s="493" customFormat="1" hidden="1" x14ac:dyDescent="0.2">
      <c r="A42" s="509"/>
      <c r="B42" s="811">
        <v>31050134</v>
      </c>
      <c r="C42" s="378" t="s">
        <v>1449</v>
      </c>
      <c r="D42" s="740" t="s">
        <v>1605</v>
      </c>
      <c r="E42" s="551"/>
      <c r="F42" s="552">
        <v>0</v>
      </c>
      <c r="G42" s="552"/>
    </row>
    <row r="43" spans="1:7" hidden="1" x14ac:dyDescent="0.25">
      <c r="A43" s="502"/>
      <c r="B43" s="813">
        <v>31050135</v>
      </c>
      <c r="C43" s="383" t="s">
        <v>1450</v>
      </c>
      <c r="D43" s="822" t="s">
        <v>1606</v>
      </c>
      <c r="E43" s="555"/>
      <c r="F43" s="552">
        <v>0</v>
      </c>
      <c r="G43" s="552"/>
    </row>
    <row r="44" spans="1:7" ht="15.75" hidden="1" thickBot="1" x14ac:dyDescent="0.3">
      <c r="A44" s="502"/>
      <c r="B44" s="815"/>
      <c r="C44" s="385" t="s">
        <v>1451</v>
      </c>
      <c r="D44" s="741">
        <v>0</v>
      </c>
      <c r="E44" s="559">
        <v>0</v>
      </c>
      <c r="F44" s="560">
        <v>0</v>
      </c>
      <c r="G44" s="560">
        <v>0</v>
      </c>
    </row>
    <row r="45" spans="1:7" hidden="1" x14ac:dyDescent="0.25">
      <c r="A45" s="502"/>
      <c r="B45" s="809">
        <v>31050200</v>
      </c>
      <c r="C45" s="369" t="s">
        <v>204</v>
      </c>
      <c r="D45" s="823"/>
      <c r="E45" s="562"/>
      <c r="F45" s="563"/>
      <c r="G45" s="563"/>
    </row>
    <row r="46" spans="1:7" hidden="1" x14ac:dyDescent="0.25">
      <c r="A46" s="502"/>
      <c r="B46" s="811">
        <v>31050201</v>
      </c>
      <c r="C46" s="378" t="s">
        <v>204</v>
      </c>
      <c r="D46" s="740" t="s">
        <v>1607</v>
      </c>
      <c r="E46" s="551"/>
      <c r="F46" s="552">
        <v>0</v>
      </c>
      <c r="G46" s="552"/>
    </row>
    <row r="47" spans="1:7" ht="15.75" hidden="1" thickBot="1" x14ac:dyDescent="0.3">
      <c r="A47" s="502"/>
      <c r="B47" s="815"/>
      <c r="C47" s="385" t="s">
        <v>1452</v>
      </c>
      <c r="D47" s="741">
        <v>0</v>
      </c>
      <c r="E47" s="559">
        <v>0</v>
      </c>
      <c r="F47" s="560">
        <v>0</v>
      </c>
      <c r="G47" s="560"/>
    </row>
    <row r="48" spans="1:7" hidden="1" x14ac:dyDescent="0.25">
      <c r="A48" s="502"/>
      <c r="B48" s="818">
        <v>31060100</v>
      </c>
      <c r="C48" s="374" t="s">
        <v>96</v>
      </c>
      <c r="D48" s="742"/>
      <c r="E48" s="548"/>
      <c r="F48" s="549"/>
      <c r="G48" s="549"/>
    </row>
    <row r="49" spans="1:7" hidden="1" x14ac:dyDescent="0.25">
      <c r="A49" s="502"/>
      <c r="B49" s="811">
        <v>31060101</v>
      </c>
      <c r="C49" s="378" t="s">
        <v>96</v>
      </c>
      <c r="D49" s="740" t="s">
        <v>1608</v>
      </c>
      <c r="E49" s="551"/>
      <c r="F49" s="552">
        <v>0</v>
      </c>
      <c r="G49" s="552"/>
    </row>
    <row r="50" spans="1:7" ht="15.75" hidden="1" thickBot="1" x14ac:dyDescent="0.3">
      <c r="A50" s="502"/>
      <c r="B50" s="815"/>
      <c r="C50" s="385" t="s">
        <v>1453</v>
      </c>
      <c r="D50" s="741">
        <v>0</v>
      </c>
      <c r="E50" s="559">
        <v>0</v>
      </c>
      <c r="F50" s="560">
        <v>0</v>
      </c>
      <c r="G50" s="560"/>
    </row>
    <row r="51" spans="1:7" hidden="1" x14ac:dyDescent="0.25">
      <c r="A51" s="502"/>
      <c r="B51" s="818">
        <v>31060200</v>
      </c>
      <c r="C51" s="374" t="s">
        <v>98</v>
      </c>
      <c r="D51" s="742"/>
      <c r="E51" s="548"/>
      <c r="F51" s="549"/>
      <c r="G51" s="549"/>
    </row>
    <row r="52" spans="1:7" hidden="1" x14ac:dyDescent="0.25">
      <c r="A52" s="502"/>
      <c r="B52" s="811">
        <v>31060201</v>
      </c>
      <c r="C52" s="378" t="s">
        <v>98</v>
      </c>
      <c r="D52" s="740" t="s">
        <v>1609</v>
      </c>
      <c r="E52" s="551"/>
      <c r="F52" s="552">
        <v>0</v>
      </c>
      <c r="G52" s="552"/>
    </row>
    <row r="53" spans="1:7" ht="15.75" hidden="1" thickBot="1" x14ac:dyDescent="0.3">
      <c r="A53" s="502"/>
      <c r="B53" s="815"/>
      <c r="C53" s="385" t="s">
        <v>1454</v>
      </c>
      <c r="D53" s="741">
        <v>0</v>
      </c>
      <c r="E53" s="559">
        <v>0</v>
      </c>
      <c r="F53" s="560">
        <v>0</v>
      </c>
      <c r="G53" s="560"/>
    </row>
    <row r="54" spans="1:7" hidden="1" x14ac:dyDescent="0.25">
      <c r="A54" s="502"/>
      <c r="B54" s="818">
        <v>31090100</v>
      </c>
      <c r="C54" s="374" t="s">
        <v>102</v>
      </c>
      <c r="D54" s="742"/>
      <c r="E54" s="548"/>
      <c r="F54" s="549"/>
      <c r="G54" s="549"/>
    </row>
    <row r="55" spans="1:7" hidden="1" x14ac:dyDescent="0.25">
      <c r="A55" s="502"/>
      <c r="B55" s="811">
        <v>31090101</v>
      </c>
      <c r="C55" s="378" t="s">
        <v>1457</v>
      </c>
      <c r="D55" s="740" t="s">
        <v>1610</v>
      </c>
      <c r="E55" s="551"/>
      <c r="F55" s="552">
        <v>0</v>
      </c>
      <c r="G55" s="552"/>
    </row>
    <row r="56" spans="1:7" s="493" customFormat="1" hidden="1" x14ac:dyDescent="0.2">
      <c r="A56" s="509"/>
      <c r="B56" s="811">
        <v>31090102</v>
      </c>
      <c r="C56" s="378" t="s">
        <v>1458</v>
      </c>
      <c r="D56" s="740" t="s">
        <v>1611</v>
      </c>
      <c r="E56" s="551"/>
      <c r="F56" s="552">
        <v>0</v>
      </c>
      <c r="G56" s="552"/>
    </row>
    <row r="57" spans="1:7" s="493" customFormat="1" hidden="1" x14ac:dyDescent="0.2">
      <c r="A57" s="509"/>
      <c r="B57" s="811">
        <v>31090103</v>
      </c>
      <c r="C57" s="378" t="s">
        <v>1459</v>
      </c>
      <c r="D57" s="740" t="s">
        <v>1612</v>
      </c>
      <c r="E57" s="551"/>
      <c r="F57" s="552">
        <v>0</v>
      </c>
      <c r="G57" s="552"/>
    </row>
    <row r="58" spans="1:7" hidden="1" x14ac:dyDescent="0.25">
      <c r="A58" s="531"/>
      <c r="B58" s="811">
        <v>31090104</v>
      </c>
      <c r="C58" s="378" t="s">
        <v>1460</v>
      </c>
      <c r="D58" s="740" t="s">
        <v>1613</v>
      </c>
      <c r="E58" s="551"/>
      <c r="F58" s="552">
        <v>0</v>
      </c>
      <c r="G58" s="552"/>
    </row>
    <row r="59" spans="1:7" hidden="1" x14ac:dyDescent="0.25">
      <c r="A59" s="502"/>
      <c r="B59" s="811">
        <v>31090105</v>
      </c>
      <c r="C59" s="378" t="s">
        <v>1461</v>
      </c>
      <c r="D59" s="740" t="s">
        <v>1614</v>
      </c>
      <c r="E59" s="551"/>
      <c r="F59" s="552">
        <v>0</v>
      </c>
      <c r="G59" s="552"/>
    </row>
    <row r="60" spans="1:7" s="493" customFormat="1" hidden="1" x14ac:dyDescent="0.2">
      <c r="A60" s="509"/>
      <c r="B60" s="811">
        <v>31090106</v>
      </c>
      <c r="C60" s="378" t="s">
        <v>1462</v>
      </c>
      <c r="D60" s="740" t="s">
        <v>1615</v>
      </c>
      <c r="E60" s="551"/>
      <c r="F60" s="552">
        <v>0</v>
      </c>
      <c r="G60" s="552"/>
    </row>
    <row r="61" spans="1:7" s="493" customFormat="1" hidden="1" x14ac:dyDescent="0.2">
      <c r="A61" s="509"/>
      <c r="B61" s="811">
        <v>31090107</v>
      </c>
      <c r="C61" s="378" t="s">
        <v>1463</v>
      </c>
      <c r="D61" s="740" t="s">
        <v>1616</v>
      </c>
      <c r="E61" s="551"/>
      <c r="F61" s="552">
        <v>0</v>
      </c>
      <c r="G61" s="552"/>
    </row>
    <row r="62" spans="1:7" ht="15.75" hidden="1" thickBot="1" x14ac:dyDescent="0.3">
      <c r="A62" s="502"/>
      <c r="B62" s="815"/>
      <c r="C62" s="385" t="s">
        <v>1464</v>
      </c>
      <c r="D62" s="741">
        <v>0</v>
      </c>
      <c r="E62" s="559">
        <v>0</v>
      </c>
      <c r="F62" s="560">
        <v>0</v>
      </c>
      <c r="G62" s="560"/>
    </row>
    <row r="63" spans="1:7" hidden="1" x14ac:dyDescent="0.25">
      <c r="A63" s="502"/>
      <c r="B63" s="818">
        <v>31090200</v>
      </c>
      <c r="C63" s="374" t="s">
        <v>104</v>
      </c>
      <c r="D63" s="742"/>
      <c r="E63" s="548"/>
      <c r="F63" s="549"/>
      <c r="G63" s="549"/>
    </row>
    <row r="64" spans="1:7" hidden="1" x14ac:dyDescent="0.25">
      <c r="A64" s="502"/>
      <c r="B64" s="811">
        <v>31090201</v>
      </c>
      <c r="C64" s="378" t="s">
        <v>1465</v>
      </c>
      <c r="D64" s="740" t="s">
        <v>1617</v>
      </c>
      <c r="E64" s="551"/>
      <c r="F64" s="552">
        <v>0</v>
      </c>
      <c r="G64" s="552"/>
    </row>
    <row r="65" spans="1:7" hidden="1" x14ac:dyDescent="0.25">
      <c r="A65" s="502"/>
      <c r="B65" s="811">
        <v>31090202</v>
      </c>
      <c r="C65" s="378" t="s">
        <v>1466</v>
      </c>
      <c r="D65" s="740" t="s">
        <v>1618</v>
      </c>
      <c r="E65" s="551"/>
      <c r="F65" s="552">
        <v>0</v>
      </c>
      <c r="G65" s="552"/>
    </row>
    <row r="66" spans="1:7" ht="15.75" hidden="1" thickBot="1" x14ac:dyDescent="0.3">
      <c r="A66" s="502"/>
      <c r="B66" s="815"/>
      <c r="C66" s="385" t="s">
        <v>1467</v>
      </c>
      <c r="D66" s="741">
        <v>0</v>
      </c>
      <c r="E66" s="559">
        <v>0</v>
      </c>
      <c r="F66" s="560">
        <v>0</v>
      </c>
      <c r="G66" s="560"/>
    </row>
    <row r="67" spans="1:7" hidden="1" x14ac:dyDescent="0.25">
      <c r="A67" s="502"/>
      <c r="B67" s="818">
        <v>31100100</v>
      </c>
      <c r="C67" s="374" t="s">
        <v>106</v>
      </c>
      <c r="D67" s="742"/>
      <c r="E67" s="548"/>
      <c r="F67" s="549"/>
      <c r="G67" s="549"/>
    </row>
    <row r="68" spans="1:7" hidden="1" x14ac:dyDescent="0.25">
      <c r="A68" s="502"/>
      <c r="B68" s="811">
        <v>31100101</v>
      </c>
      <c r="C68" s="378" t="s">
        <v>1468</v>
      </c>
      <c r="D68" s="740" t="s">
        <v>1619</v>
      </c>
      <c r="E68" s="551"/>
      <c r="F68" s="552">
        <v>0</v>
      </c>
      <c r="G68" s="552"/>
    </row>
    <row r="69" spans="1:7" s="493" customFormat="1" hidden="1" x14ac:dyDescent="0.2">
      <c r="A69" s="509"/>
      <c r="B69" s="811">
        <v>31100102</v>
      </c>
      <c r="C69" s="378" t="s">
        <v>1469</v>
      </c>
      <c r="D69" s="740" t="s">
        <v>1620</v>
      </c>
      <c r="E69" s="551"/>
      <c r="F69" s="552">
        <v>0</v>
      </c>
      <c r="G69" s="552"/>
    </row>
    <row r="70" spans="1:7" s="493" customFormat="1" hidden="1" x14ac:dyDescent="0.2">
      <c r="A70" s="509"/>
      <c r="B70" s="811">
        <v>31100103</v>
      </c>
      <c r="C70" s="378" t="s">
        <v>1470</v>
      </c>
      <c r="D70" s="740" t="s">
        <v>1621</v>
      </c>
      <c r="E70" s="551"/>
      <c r="F70" s="552">
        <v>0</v>
      </c>
      <c r="G70" s="552"/>
    </row>
    <row r="71" spans="1:7" s="493" customFormat="1" hidden="1" x14ac:dyDescent="0.2">
      <c r="A71" s="509"/>
      <c r="B71" s="811">
        <v>31100104</v>
      </c>
      <c r="C71" s="378" t="s">
        <v>1471</v>
      </c>
      <c r="D71" s="740" t="s">
        <v>1622</v>
      </c>
      <c r="E71" s="551"/>
      <c r="F71" s="552">
        <v>0</v>
      </c>
      <c r="G71" s="552"/>
    </row>
    <row r="72" spans="1:7" ht="15.75" hidden="1" thickBot="1" x14ac:dyDescent="0.3">
      <c r="A72" s="502"/>
      <c r="B72" s="815"/>
      <c r="C72" s="385" t="s">
        <v>1472</v>
      </c>
      <c r="D72" s="741">
        <v>0</v>
      </c>
      <c r="E72" s="559">
        <v>0</v>
      </c>
      <c r="F72" s="560">
        <v>0</v>
      </c>
      <c r="G72" s="560"/>
    </row>
    <row r="73" spans="1:7" hidden="1" x14ac:dyDescent="0.25">
      <c r="A73" s="502"/>
      <c r="B73" s="818">
        <v>31100200</v>
      </c>
      <c r="C73" s="374" t="s">
        <v>108</v>
      </c>
      <c r="D73" s="742"/>
      <c r="E73" s="548"/>
      <c r="F73" s="549"/>
      <c r="G73" s="549"/>
    </row>
    <row r="74" spans="1:7" hidden="1" x14ac:dyDescent="0.25">
      <c r="A74" s="502"/>
      <c r="B74" s="811">
        <v>31100201</v>
      </c>
      <c r="C74" s="378" t="s">
        <v>1473</v>
      </c>
      <c r="D74" s="740" t="s">
        <v>1623</v>
      </c>
      <c r="E74" s="551"/>
      <c r="F74" s="552">
        <v>0</v>
      </c>
      <c r="G74" s="552"/>
    </row>
    <row r="75" spans="1:7" hidden="1" x14ac:dyDescent="0.25">
      <c r="A75" s="502"/>
      <c r="B75" s="811">
        <v>31100202</v>
      </c>
      <c r="C75" s="378" t="s">
        <v>1474</v>
      </c>
      <c r="D75" s="740" t="s">
        <v>1624</v>
      </c>
      <c r="E75" s="551"/>
      <c r="F75" s="552">
        <v>0</v>
      </c>
      <c r="G75" s="552"/>
    </row>
    <row r="76" spans="1:7" hidden="1" x14ac:dyDescent="0.25">
      <c r="A76" s="502"/>
      <c r="B76" s="811">
        <v>31100203</v>
      </c>
      <c r="C76" s="378" t="s">
        <v>1475</v>
      </c>
      <c r="D76" s="740" t="s">
        <v>1625</v>
      </c>
      <c r="E76" s="551"/>
      <c r="F76" s="552">
        <v>0</v>
      </c>
      <c r="G76" s="552"/>
    </row>
    <row r="77" spans="1:7" ht="15.75" hidden="1" thickBot="1" x14ac:dyDescent="0.3">
      <c r="A77" s="502"/>
      <c r="B77" s="815"/>
      <c r="C77" s="385" t="s">
        <v>1476</v>
      </c>
      <c r="D77" s="741">
        <v>0</v>
      </c>
      <c r="E77" s="559">
        <v>0</v>
      </c>
      <c r="F77" s="560">
        <v>0</v>
      </c>
      <c r="G77" s="560"/>
    </row>
    <row r="78" spans="1:7" hidden="1" x14ac:dyDescent="0.25">
      <c r="A78" s="502"/>
      <c r="B78" s="818">
        <v>32010100</v>
      </c>
      <c r="C78" s="374" t="s">
        <v>110</v>
      </c>
      <c r="D78" s="742"/>
      <c r="E78" s="548"/>
      <c r="F78" s="549"/>
      <c r="G78" s="549"/>
    </row>
    <row r="79" spans="1:7" hidden="1" x14ac:dyDescent="0.25">
      <c r="A79" s="502"/>
      <c r="B79" s="811">
        <v>32010101</v>
      </c>
      <c r="C79" s="378" t="s">
        <v>1477</v>
      </c>
      <c r="D79" s="740" t="s">
        <v>1626</v>
      </c>
      <c r="E79" s="551"/>
      <c r="F79" s="552">
        <v>0</v>
      </c>
      <c r="G79" s="552"/>
    </row>
    <row r="80" spans="1:7" s="493" customFormat="1" hidden="1" x14ac:dyDescent="0.2">
      <c r="A80" s="509"/>
      <c r="B80" s="811">
        <v>32010102</v>
      </c>
      <c r="C80" s="378" t="s">
        <v>1478</v>
      </c>
      <c r="D80" s="740" t="s">
        <v>1627</v>
      </c>
      <c r="E80" s="551"/>
      <c r="F80" s="552">
        <v>0</v>
      </c>
      <c r="G80" s="552"/>
    </row>
    <row r="81" spans="1:7" s="493" customFormat="1" hidden="1" x14ac:dyDescent="0.2">
      <c r="A81" s="509"/>
      <c r="B81" s="811">
        <v>32010103</v>
      </c>
      <c r="C81" s="378" t="s">
        <v>1479</v>
      </c>
      <c r="D81" s="740" t="s">
        <v>1628</v>
      </c>
      <c r="E81" s="551"/>
      <c r="F81" s="552">
        <v>0</v>
      </c>
      <c r="G81" s="552"/>
    </row>
    <row r="82" spans="1:7" hidden="1" x14ac:dyDescent="0.25">
      <c r="A82" s="502"/>
      <c r="B82" s="811">
        <v>32010104</v>
      </c>
      <c r="C82" s="378" t="s">
        <v>1480</v>
      </c>
      <c r="D82" s="740" t="s">
        <v>1629</v>
      </c>
      <c r="E82" s="551"/>
      <c r="F82" s="552">
        <v>0</v>
      </c>
      <c r="G82" s="552"/>
    </row>
    <row r="83" spans="1:7" ht="15.75" hidden="1" thickBot="1" x14ac:dyDescent="0.3">
      <c r="A83" s="502"/>
      <c r="B83" s="815"/>
      <c r="C83" s="385" t="s">
        <v>1481</v>
      </c>
      <c r="D83" s="741">
        <v>0</v>
      </c>
      <c r="E83" s="559">
        <v>0</v>
      </c>
      <c r="F83" s="560">
        <v>0</v>
      </c>
      <c r="G83" s="560">
        <v>0</v>
      </c>
    </row>
    <row r="84" spans="1:7" x14ac:dyDescent="0.25">
      <c r="A84" s="502"/>
      <c r="B84" s="818">
        <v>32010200</v>
      </c>
      <c r="C84" s="374" t="s">
        <v>112</v>
      </c>
      <c r="D84" s="742"/>
      <c r="E84" s="548"/>
      <c r="F84" s="549"/>
      <c r="G84" s="549"/>
    </row>
    <row r="85" spans="1:7" hidden="1" x14ac:dyDescent="0.25">
      <c r="A85" s="502"/>
      <c r="B85" s="811">
        <v>32010201</v>
      </c>
      <c r="C85" s="378" t="s">
        <v>1482</v>
      </c>
      <c r="D85" s="740" t="s">
        <v>1630</v>
      </c>
      <c r="E85" s="551"/>
      <c r="F85" s="552">
        <v>0</v>
      </c>
      <c r="G85" s="552"/>
    </row>
    <row r="86" spans="1:7" hidden="1" x14ac:dyDescent="0.25">
      <c r="A86" s="502"/>
      <c r="B86" s="811">
        <v>32010202</v>
      </c>
      <c r="C86" s="378" t="s">
        <v>1483</v>
      </c>
      <c r="D86" s="740" t="s">
        <v>1631</v>
      </c>
      <c r="E86" s="551"/>
      <c r="F86" s="552">
        <v>0</v>
      </c>
      <c r="G86" s="552"/>
    </row>
    <row r="87" spans="1:7" hidden="1" x14ac:dyDescent="0.25">
      <c r="A87" s="502"/>
      <c r="B87" s="811">
        <v>32010203</v>
      </c>
      <c r="C87" s="378" t="s">
        <v>1484</v>
      </c>
      <c r="D87" s="740" t="s">
        <v>1632</v>
      </c>
      <c r="E87" s="551"/>
      <c r="F87" s="552">
        <v>0</v>
      </c>
      <c r="G87" s="552"/>
    </row>
    <row r="88" spans="1:7" s="493" customFormat="1" hidden="1" x14ac:dyDescent="0.2">
      <c r="A88" s="509"/>
      <c r="B88" s="811">
        <v>32010204</v>
      </c>
      <c r="C88" s="378" t="s">
        <v>1485</v>
      </c>
      <c r="D88" s="740" t="s">
        <v>1633</v>
      </c>
      <c r="E88" s="551"/>
      <c r="F88" s="552">
        <v>0</v>
      </c>
      <c r="G88" s="552"/>
    </row>
    <row r="89" spans="1:7" s="493" customFormat="1" hidden="1" x14ac:dyDescent="0.2">
      <c r="A89" s="509"/>
      <c r="B89" s="811">
        <v>32010205</v>
      </c>
      <c r="C89" s="378" t="s">
        <v>1486</v>
      </c>
      <c r="D89" s="740" t="s">
        <v>1634</v>
      </c>
      <c r="E89" s="551"/>
      <c r="F89" s="552">
        <v>0</v>
      </c>
      <c r="G89" s="552"/>
    </row>
    <row r="90" spans="1:7" x14ac:dyDescent="0.25">
      <c r="A90" s="502"/>
      <c r="B90" s="811">
        <v>32010206</v>
      </c>
      <c r="C90" s="378" t="s">
        <v>1487</v>
      </c>
      <c r="D90" s="740" t="s">
        <v>1635</v>
      </c>
      <c r="E90" s="551">
        <v>13547930</v>
      </c>
      <c r="F90" s="552">
        <v>0</v>
      </c>
      <c r="G90" s="552"/>
    </row>
    <row r="91" spans="1:7" hidden="1" x14ac:dyDescent="0.25">
      <c r="A91" s="502"/>
      <c r="B91" s="811">
        <v>32010207</v>
      </c>
      <c r="C91" s="378" t="s">
        <v>1488</v>
      </c>
      <c r="D91" s="740" t="s">
        <v>1636</v>
      </c>
      <c r="E91" s="551"/>
      <c r="F91" s="552">
        <v>0</v>
      </c>
      <c r="G91" s="552"/>
    </row>
    <row r="92" spans="1:7" hidden="1" x14ac:dyDescent="0.25">
      <c r="A92" s="502"/>
      <c r="B92" s="811">
        <v>32010208</v>
      </c>
      <c r="C92" s="378" t="s">
        <v>1489</v>
      </c>
      <c r="D92" s="740" t="s">
        <v>1637</v>
      </c>
      <c r="E92" s="551"/>
      <c r="F92" s="552">
        <v>0</v>
      </c>
      <c r="G92" s="552"/>
    </row>
    <row r="93" spans="1:7" hidden="1" x14ac:dyDescent="0.25">
      <c r="A93" s="502"/>
      <c r="B93" s="811">
        <v>32010209</v>
      </c>
      <c r="C93" s="378" t="s">
        <v>1490</v>
      </c>
      <c r="D93" s="740" t="s">
        <v>1638</v>
      </c>
      <c r="E93" s="551"/>
      <c r="F93" s="552">
        <v>0</v>
      </c>
      <c r="G93" s="552"/>
    </row>
    <row r="94" spans="1:7" hidden="1" x14ac:dyDescent="0.25">
      <c r="A94" s="531"/>
      <c r="B94" s="811">
        <v>32010210</v>
      </c>
      <c r="C94" s="378" t="s">
        <v>1491</v>
      </c>
      <c r="D94" s="740" t="s">
        <v>1639</v>
      </c>
      <c r="E94" s="551"/>
      <c r="F94" s="552">
        <v>0</v>
      </c>
      <c r="G94" s="552"/>
    </row>
    <row r="95" spans="1:7" ht="15.75" thickBot="1" x14ac:dyDescent="0.3">
      <c r="A95" s="502"/>
      <c r="B95" s="811">
        <v>32010211</v>
      </c>
      <c r="C95" s="378" t="s">
        <v>1492</v>
      </c>
      <c r="D95" s="740" t="s">
        <v>1640</v>
      </c>
      <c r="E95" s="551">
        <v>8179000</v>
      </c>
      <c r="F95" s="552">
        <v>0</v>
      </c>
      <c r="G95" s="552"/>
    </row>
    <row r="96" spans="1:7" ht="15.75" hidden="1" thickBot="1" x14ac:dyDescent="0.3">
      <c r="A96" s="502"/>
      <c r="B96" s="811">
        <v>32010212</v>
      </c>
      <c r="C96" s="378" t="s">
        <v>1493</v>
      </c>
      <c r="D96" s="740" t="s">
        <v>1641</v>
      </c>
      <c r="E96" s="551"/>
      <c r="F96" s="552">
        <v>0</v>
      </c>
      <c r="G96" s="552"/>
    </row>
    <row r="97" spans="1:7" s="493" customFormat="1" ht="15.75" hidden="1" thickBot="1" x14ac:dyDescent="0.25">
      <c r="A97" s="509"/>
      <c r="B97" s="811">
        <v>32010213</v>
      </c>
      <c r="C97" s="378" t="s">
        <v>1494</v>
      </c>
      <c r="D97" s="740" t="s">
        <v>1642</v>
      </c>
      <c r="E97" s="551"/>
      <c r="F97" s="552">
        <v>0</v>
      </c>
      <c r="G97" s="552"/>
    </row>
    <row r="98" spans="1:7" s="493" customFormat="1" ht="15.75" hidden="1" thickBot="1" x14ac:dyDescent="0.25">
      <c r="A98" s="509"/>
      <c r="B98" s="811">
        <v>32010214</v>
      </c>
      <c r="C98" s="378" t="s">
        <v>1495</v>
      </c>
      <c r="D98" s="740" t="s">
        <v>1643</v>
      </c>
      <c r="E98" s="551"/>
      <c r="F98" s="552">
        <v>0</v>
      </c>
      <c r="G98" s="552"/>
    </row>
    <row r="99" spans="1:7" ht="15.75" hidden="1" thickBot="1" x14ac:dyDescent="0.3">
      <c r="A99" s="531"/>
      <c r="B99" s="811">
        <v>32010215</v>
      </c>
      <c r="C99" s="378" t="s">
        <v>1496</v>
      </c>
      <c r="D99" s="740" t="s">
        <v>1644</v>
      </c>
      <c r="E99" s="551"/>
      <c r="F99" s="552">
        <v>0</v>
      </c>
      <c r="G99" s="552"/>
    </row>
    <row r="100" spans="1:7" ht="15.75" thickBot="1" x14ac:dyDescent="0.3">
      <c r="A100" s="502"/>
      <c r="B100" s="815"/>
      <c r="C100" s="385" t="s">
        <v>1497</v>
      </c>
      <c r="D100" s="741">
        <v>0</v>
      </c>
      <c r="E100" s="559">
        <v>21726930</v>
      </c>
      <c r="F100" s="560">
        <v>0</v>
      </c>
      <c r="G100" s="560"/>
    </row>
    <row r="101" spans="1:7" hidden="1" x14ac:dyDescent="0.25">
      <c r="A101" s="502"/>
      <c r="B101" s="818">
        <v>32010300</v>
      </c>
      <c r="C101" s="374" t="s">
        <v>114</v>
      </c>
      <c r="D101" s="742"/>
      <c r="E101" s="548"/>
      <c r="F101" s="549"/>
      <c r="G101" s="549"/>
    </row>
    <row r="102" spans="1:7" hidden="1" x14ac:dyDescent="0.25">
      <c r="A102" s="502"/>
      <c r="B102" s="811">
        <v>32010301</v>
      </c>
      <c r="C102" s="378" t="s">
        <v>1498</v>
      </c>
      <c r="D102" s="740" t="s">
        <v>1645</v>
      </c>
      <c r="E102" s="551"/>
      <c r="F102" s="552">
        <v>0</v>
      </c>
      <c r="G102" s="552"/>
    </row>
    <row r="103" spans="1:7" hidden="1" x14ac:dyDescent="0.25">
      <c r="A103" s="502"/>
      <c r="B103" s="811">
        <v>32010302</v>
      </c>
      <c r="C103" s="378" t="s">
        <v>1499</v>
      </c>
      <c r="D103" s="740" t="s">
        <v>1646</v>
      </c>
      <c r="E103" s="551"/>
      <c r="F103" s="552">
        <v>0</v>
      </c>
      <c r="G103" s="552"/>
    </row>
    <row r="104" spans="1:7" hidden="1" x14ac:dyDescent="0.25">
      <c r="A104" s="502"/>
      <c r="B104" s="811">
        <v>32010303</v>
      </c>
      <c r="C104" s="378" t="s">
        <v>1500</v>
      </c>
      <c r="D104" s="740" t="s">
        <v>1647</v>
      </c>
      <c r="E104" s="551"/>
      <c r="F104" s="552">
        <v>0</v>
      </c>
      <c r="G104" s="552"/>
    </row>
    <row r="105" spans="1:7" hidden="1" x14ac:dyDescent="0.25">
      <c r="A105" s="502"/>
      <c r="B105" s="811">
        <v>32010304</v>
      </c>
      <c r="C105" s="378" t="s">
        <v>1501</v>
      </c>
      <c r="D105" s="740" t="s">
        <v>1648</v>
      </c>
      <c r="E105" s="551"/>
      <c r="F105" s="552">
        <v>0</v>
      </c>
      <c r="G105" s="552"/>
    </row>
    <row r="106" spans="1:7" hidden="1" x14ac:dyDescent="0.25">
      <c r="A106" s="502"/>
      <c r="B106" s="811">
        <v>32010305</v>
      </c>
      <c r="C106" s="378" t="s">
        <v>1502</v>
      </c>
      <c r="D106" s="740" t="s">
        <v>1649</v>
      </c>
      <c r="E106" s="551"/>
      <c r="F106" s="552">
        <v>0</v>
      </c>
      <c r="G106" s="552"/>
    </row>
    <row r="107" spans="1:7" ht="15.75" hidden="1" thickBot="1" x14ac:dyDescent="0.3">
      <c r="A107" s="502"/>
      <c r="B107" s="815"/>
      <c r="C107" s="385" t="s">
        <v>1503</v>
      </c>
      <c r="D107" s="741">
        <v>0</v>
      </c>
      <c r="E107" s="559">
        <v>0</v>
      </c>
      <c r="F107" s="560">
        <v>0</v>
      </c>
      <c r="G107" s="560"/>
    </row>
    <row r="108" spans="1:7" x14ac:dyDescent="0.25">
      <c r="A108" s="502"/>
      <c r="B108" s="818">
        <v>32010400</v>
      </c>
      <c r="C108" s="374" t="s">
        <v>116</v>
      </c>
      <c r="D108" s="742"/>
      <c r="E108" s="548"/>
      <c r="F108" s="549"/>
      <c r="G108" s="549"/>
    </row>
    <row r="109" spans="1:7" hidden="1" x14ac:dyDescent="0.25">
      <c r="A109" s="502"/>
      <c r="B109" s="811">
        <v>32010401</v>
      </c>
      <c r="C109" s="378" t="s">
        <v>1504</v>
      </c>
      <c r="D109" s="740" t="s">
        <v>1650</v>
      </c>
      <c r="E109" s="551"/>
      <c r="F109" s="552">
        <v>0</v>
      </c>
      <c r="G109" s="552"/>
    </row>
    <row r="110" spans="1:7" hidden="1" x14ac:dyDescent="0.25">
      <c r="A110" s="502"/>
      <c r="B110" s="811">
        <v>32010402</v>
      </c>
      <c r="C110" s="378" t="s">
        <v>1505</v>
      </c>
      <c r="D110" s="740" t="s">
        <v>1651</v>
      </c>
      <c r="E110" s="551"/>
      <c r="F110" s="552">
        <v>0</v>
      </c>
      <c r="G110" s="552"/>
    </row>
    <row r="111" spans="1:7" hidden="1" x14ac:dyDescent="0.25">
      <c r="A111" s="502"/>
      <c r="B111" s="811">
        <v>32010403</v>
      </c>
      <c r="C111" s="378" t="s">
        <v>1506</v>
      </c>
      <c r="D111" s="740" t="s">
        <v>1652</v>
      </c>
      <c r="E111" s="551"/>
      <c r="F111" s="552">
        <v>0</v>
      </c>
      <c r="G111" s="552"/>
    </row>
    <row r="112" spans="1:7" hidden="1" x14ac:dyDescent="0.25">
      <c r="A112" s="502"/>
      <c r="B112" s="811">
        <v>32010404</v>
      </c>
      <c r="C112" s="378" t="s">
        <v>1507</v>
      </c>
      <c r="D112" s="740" t="s">
        <v>1653</v>
      </c>
      <c r="E112" s="551"/>
      <c r="F112" s="552">
        <v>0</v>
      </c>
      <c r="G112" s="552"/>
    </row>
    <row r="113" spans="1:7" ht="15.75" thickBot="1" x14ac:dyDescent="0.3">
      <c r="A113" s="502"/>
      <c r="B113" s="811">
        <v>32010405</v>
      </c>
      <c r="C113" s="378" t="s">
        <v>1508</v>
      </c>
      <c r="D113" s="740" t="s">
        <v>1654</v>
      </c>
      <c r="E113" s="551">
        <v>7000000</v>
      </c>
      <c r="F113" s="552">
        <v>0</v>
      </c>
      <c r="G113" s="552"/>
    </row>
    <row r="114" spans="1:7" s="493" customFormat="1" ht="15.75" hidden="1" thickBot="1" x14ac:dyDescent="0.25">
      <c r="A114" s="509"/>
      <c r="B114" s="811">
        <v>32010406</v>
      </c>
      <c r="C114" s="378" t="s">
        <v>1509</v>
      </c>
      <c r="D114" s="740" t="s">
        <v>1655</v>
      </c>
      <c r="E114" s="551"/>
      <c r="F114" s="552">
        <v>0</v>
      </c>
      <c r="G114" s="552"/>
    </row>
    <row r="115" spans="1:7" s="493" customFormat="1" ht="15.75" hidden="1" thickBot="1" x14ac:dyDescent="0.25">
      <c r="A115" s="509"/>
      <c r="B115" s="811">
        <v>32010407</v>
      </c>
      <c r="C115" s="378" t="s">
        <v>1510</v>
      </c>
      <c r="D115" s="740" t="s">
        <v>1656</v>
      </c>
      <c r="E115" s="551"/>
      <c r="F115" s="552">
        <v>0</v>
      </c>
      <c r="G115" s="552"/>
    </row>
    <row r="116" spans="1:7" s="493" customFormat="1" ht="15.75" hidden="1" thickBot="1" x14ac:dyDescent="0.25">
      <c r="A116" s="509"/>
      <c r="B116" s="811">
        <v>32010408</v>
      </c>
      <c r="C116" s="378" t="s">
        <v>1511</v>
      </c>
      <c r="D116" s="740" t="s">
        <v>1657</v>
      </c>
      <c r="E116" s="551"/>
      <c r="F116" s="552">
        <v>0</v>
      </c>
      <c r="G116" s="552"/>
    </row>
    <row r="117" spans="1:7" ht="15.75" thickBot="1" x14ac:dyDescent="0.3">
      <c r="A117" s="502"/>
      <c r="B117" s="815"/>
      <c r="C117" s="385" t="s">
        <v>1512</v>
      </c>
      <c r="D117" s="741">
        <v>0</v>
      </c>
      <c r="E117" s="559">
        <v>7000000</v>
      </c>
      <c r="F117" s="560">
        <v>0</v>
      </c>
      <c r="G117" s="560">
        <v>0</v>
      </c>
    </row>
    <row r="118" spans="1:7" x14ac:dyDescent="0.25">
      <c r="A118" s="502"/>
      <c r="B118" s="818">
        <v>32010500</v>
      </c>
      <c r="C118" s="374" t="s">
        <v>118</v>
      </c>
      <c r="D118" s="742"/>
      <c r="E118" s="548"/>
      <c r="F118" s="549"/>
      <c r="G118" s="549"/>
    </row>
    <row r="119" spans="1:7" x14ac:dyDescent="0.25">
      <c r="A119" s="502"/>
      <c r="B119" s="811">
        <v>32010501</v>
      </c>
      <c r="C119" s="378" t="s">
        <v>1513</v>
      </c>
      <c r="D119" s="740" t="s">
        <v>1658</v>
      </c>
      <c r="E119" s="551">
        <v>11424020</v>
      </c>
      <c r="F119" s="552">
        <v>0</v>
      </c>
      <c r="G119" s="552"/>
    </row>
    <row r="120" spans="1:7" x14ac:dyDescent="0.25">
      <c r="A120" s="502"/>
      <c r="B120" s="811">
        <v>32010502</v>
      </c>
      <c r="C120" s="378" t="s">
        <v>1514</v>
      </c>
      <c r="D120" s="740" t="s">
        <v>1659</v>
      </c>
      <c r="E120" s="551">
        <v>150000</v>
      </c>
      <c r="F120" s="552">
        <v>0</v>
      </c>
      <c r="G120" s="552"/>
    </row>
    <row r="121" spans="1:7" hidden="1" x14ac:dyDescent="0.25">
      <c r="A121" s="502"/>
      <c r="B121" s="811">
        <v>32010503</v>
      </c>
      <c r="C121" s="378" t="s">
        <v>1515</v>
      </c>
      <c r="D121" s="740" t="s">
        <v>1660</v>
      </c>
      <c r="E121" s="551"/>
      <c r="F121" s="552">
        <v>0</v>
      </c>
      <c r="G121" s="552"/>
    </row>
    <row r="122" spans="1:7" hidden="1" x14ac:dyDescent="0.25">
      <c r="A122" s="502"/>
      <c r="B122" s="811">
        <v>32010504</v>
      </c>
      <c r="C122" s="378" t="s">
        <v>1516</v>
      </c>
      <c r="D122" s="740" t="s">
        <v>1661</v>
      </c>
      <c r="E122" s="551"/>
      <c r="F122" s="552">
        <v>0</v>
      </c>
      <c r="G122" s="552"/>
    </row>
    <row r="123" spans="1:7" x14ac:dyDescent="0.25">
      <c r="A123" s="502"/>
      <c r="B123" s="811">
        <v>32010505</v>
      </c>
      <c r="C123" s="378" t="s">
        <v>1517</v>
      </c>
      <c r="D123" s="740" t="s">
        <v>1662</v>
      </c>
      <c r="E123" s="551">
        <v>1800000</v>
      </c>
      <c r="F123" s="552">
        <v>0</v>
      </c>
      <c r="G123" s="552"/>
    </row>
    <row r="124" spans="1:7" hidden="1" x14ac:dyDescent="0.25">
      <c r="A124" s="502"/>
      <c r="B124" s="811">
        <v>32010506</v>
      </c>
      <c r="C124" s="378" t="s">
        <v>1518</v>
      </c>
      <c r="D124" s="740" t="s">
        <v>1663</v>
      </c>
      <c r="E124" s="551"/>
      <c r="F124" s="552">
        <v>0</v>
      </c>
      <c r="G124" s="552"/>
    </row>
    <row r="125" spans="1:7" s="493" customFormat="1" hidden="1" x14ac:dyDescent="0.2">
      <c r="A125" s="509"/>
      <c r="B125" s="811">
        <v>32010507</v>
      </c>
      <c r="C125" s="378" t="s">
        <v>1519</v>
      </c>
      <c r="D125" s="740" t="s">
        <v>1664</v>
      </c>
      <c r="E125" s="551"/>
      <c r="F125" s="552">
        <v>0</v>
      </c>
      <c r="G125" s="552"/>
    </row>
    <row r="126" spans="1:7" s="493" customFormat="1" ht="15.75" thickBot="1" x14ac:dyDescent="0.25">
      <c r="A126" s="509"/>
      <c r="B126" s="811">
        <v>32010508</v>
      </c>
      <c r="C126" s="378" t="s">
        <v>1520</v>
      </c>
      <c r="D126" s="740" t="s">
        <v>1665</v>
      </c>
      <c r="E126" s="551">
        <v>480000</v>
      </c>
      <c r="F126" s="552">
        <v>0</v>
      </c>
      <c r="G126" s="552"/>
    </row>
    <row r="127" spans="1:7" s="493" customFormat="1" ht="15.75" hidden="1" thickBot="1" x14ac:dyDescent="0.25">
      <c r="A127" s="509"/>
      <c r="B127" s="811">
        <v>32010509</v>
      </c>
      <c r="C127" s="378" t="s">
        <v>1521</v>
      </c>
      <c r="D127" s="740" t="s">
        <v>1666</v>
      </c>
      <c r="E127" s="551"/>
      <c r="F127" s="552">
        <v>0</v>
      </c>
      <c r="G127" s="552"/>
    </row>
    <row r="128" spans="1:7" ht="15.75" thickBot="1" x14ac:dyDescent="0.3">
      <c r="A128" s="502"/>
      <c r="B128" s="815"/>
      <c r="C128" s="385" t="s">
        <v>1522</v>
      </c>
      <c r="D128" s="741">
        <v>0</v>
      </c>
      <c r="E128" s="559">
        <v>13854020</v>
      </c>
      <c r="F128" s="560">
        <v>0</v>
      </c>
      <c r="G128" s="560">
        <v>0</v>
      </c>
    </row>
    <row r="129" spans="1:7" ht="15.75" hidden="1" thickBot="1" x14ac:dyDescent="0.3">
      <c r="A129" s="502"/>
      <c r="B129" s="818">
        <v>32010600</v>
      </c>
      <c r="C129" s="374" t="s">
        <v>120</v>
      </c>
      <c r="D129" s="742"/>
      <c r="E129" s="548"/>
      <c r="F129" s="549"/>
      <c r="G129" s="549"/>
    </row>
    <row r="130" spans="1:7" ht="15.75" hidden="1" thickBot="1" x14ac:dyDescent="0.3">
      <c r="A130" s="502"/>
      <c r="B130" s="811">
        <v>32010601</v>
      </c>
      <c r="C130" s="378" t="s">
        <v>1523</v>
      </c>
      <c r="D130" s="740" t="s">
        <v>1667</v>
      </c>
      <c r="E130" s="551"/>
      <c r="F130" s="552">
        <v>0</v>
      </c>
      <c r="G130" s="552"/>
    </row>
    <row r="131" spans="1:7" ht="15.75" hidden="1" thickBot="1" x14ac:dyDescent="0.3">
      <c r="A131" s="502"/>
      <c r="B131" s="811">
        <v>32010602</v>
      </c>
      <c r="C131" s="378" t="s">
        <v>1524</v>
      </c>
      <c r="D131" s="740" t="s">
        <v>1668</v>
      </c>
      <c r="E131" s="551"/>
      <c r="F131" s="552">
        <v>0</v>
      </c>
      <c r="G131" s="552"/>
    </row>
    <row r="132" spans="1:7" ht="15.75" hidden="1" thickBot="1" x14ac:dyDescent="0.3">
      <c r="A132" s="502"/>
      <c r="B132" s="811">
        <v>32010603</v>
      </c>
      <c r="C132" s="378" t="s">
        <v>1525</v>
      </c>
      <c r="D132" s="740" t="s">
        <v>1669</v>
      </c>
      <c r="E132" s="551"/>
      <c r="F132" s="552">
        <v>0</v>
      </c>
      <c r="G132" s="552"/>
    </row>
    <row r="133" spans="1:7" ht="15.75" hidden="1" thickBot="1" x14ac:dyDescent="0.3">
      <c r="A133" s="502"/>
      <c r="B133" s="811">
        <v>32010604</v>
      </c>
      <c r="C133" s="378" t="s">
        <v>1526</v>
      </c>
      <c r="D133" s="740" t="s">
        <v>1670</v>
      </c>
      <c r="E133" s="551"/>
      <c r="F133" s="552">
        <v>0</v>
      </c>
      <c r="G133" s="552"/>
    </row>
    <row r="134" spans="1:7" ht="15.75" hidden="1" thickBot="1" x14ac:dyDescent="0.3">
      <c r="A134" s="502"/>
      <c r="B134" s="811">
        <v>32010605</v>
      </c>
      <c r="C134" s="378" t="s">
        <v>1527</v>
      </c>
      <c r="D134" s="740" t="s">
        <v>1671</v>
      </c>
      <c r="E134" s="551"/>
      <c r="F134" s="552">
        <v>0</v>
      </c>
      <c r="G134" s="552"/>
    </row>
    <row r="135" spans="1:7" ht="15.75" hidden="1" thickBot="1" x14ac:dyDescent="0.3">
      <c r="A135" s="502"/>
      <c r="B135" s="811">
        <v>32010606</v>
      </c>
      <c r="C135" s="378" t="s">
        <v>1528</v>
      </c>
      <c r="D135" s="740" t="s">
        <v>1672</v>
      </c>
      <c r="E135" s="551"/>
      <c r="F135" s="552">
        <v>0</v>
      </c>
      <c r="G135" s="552"/>
    </row>
    <row r="136" spans="1:7" s="493" customFormat="1" ht="15.75" hidden="1" thickBot="1" x14ac:dyDescent="0.25">
      <c r="A136" s="509"/>
      <c r="B136" s="811">
        <v>32010607</v>
      </c>
      <c r="C136" s="378" t="s">
        <v>1529</v>
      </c>
      <c r="D136" s="740" t="s">
        <v>1673</v>
      </c>
      <c r="E136" s="551"/>
      <c r="F136" s="552">
        <v>0</v>
      </c>
      <c r="G136" s="552"/>
    </row>
    <row r="137" spans="1:7" ht="15.75" hidden="1" thickBot="1" x14ac:dyDescent="0.3">
      <c r="A137" s="502"/>
      <c r="B137" s="811">
        <v>32010608</v>
      </c>
      <c r="C137" s="378" t="s">
        <v>1530</v>
      </c>
      <c r="D137" s="740" t="s">
        <v>1674</v>
      </c>
      <c r="E137" s="551"/>
      <c r="F137" s="552">
        <v>0</v>
      </c>
      <c r="G137" s="552"/>
    </row>
    <row r="138" spans="1:7" ht="15.75" hidden="1" thickBot="1" x14ac:dyDescent="0.3">
      <c r="A138" s="502"/>
      <c r="B138" s="811">
        <v>32010609</v>
      </c>
      <c r="C138" s="378" t="s">
        <v>1531</v>
      </c>
      <c r="D138" s="740" t="s">
        <v>1675</v>
      </c>
      <c r="E138" s="551"/>
      <c r="F138" s="552">
        <v>0</v>
      </c>
      <c r="G138" s="552"/>
    </row>
    <row r="139" spans="1:7" s="493" customFormat="1" ht="15.75" hidden="1" thickBot="1" x14ac:dyDescent="0.25">
      <c r="A139" s="509"/>
      <c r="B139" s="811">
        <v>32010610</v>
      </c>
      <c r="C139" s="378" t="s">
        <v>1532</v>
      </c>
      <c r="D139" s="740" t="s">
        <v>1676</v>
      </c>
      <c r="E139" s="551"/>
      <c r="F139" s="552">
        <v>0</v>
      </c>
      <c r="G139" s="552"/>
    </row>
    <row r="140" spans="1:7" s="493" customFormat="1" ht="15.75" hidden="1" thickBot="1" x14ac:dyDescent="0.3">
      <c r="A140" s="509"/>
      <c r="B140" s="815"/>
      <c r="C140" s="385" t="s">
        <v>1533</v>
      </c>
      <c r="D140" s="741">
        <v>0</v>
      </c>
      <c r="E140" s="559">
        <v>0</v>
      </c>
      <c r="F140" s="560">
        <v>0</v>
      </c>
      <c r="G140" s="560"/>
    </row>
    <row r="141" spans="1:7" s="493" customFormat="1" ht="15.75" hidden="1" thickBot="1" x14ac:dyDescent="0.3">
      <c r="A141" s="509"/>
      <c r="B141" s="818">
        <v>32010700</v>
      </c>
      <c r="C141" s="374" t="s">
        <v>122</v>
      </c>
      <c r="D141" s="742"/>
      <c r="E141" s="548"/>
      <c r="F141" s="549"/>
      <c r="G141" s="549"/>
    </row>
    <row r="142" spans="1:7" ht="15.75" hidden="1" thickBot="1" x14ac:dyDescent="0.3">
      <c r="A142" s="502"/>
      <c r="B142" s="811">
        <v>32010701</v>
      </c>
      <c r="C142" s="378" t="s">
        <v>1534</v>
      </c>
      <c r="D142" s="740" t="s">
        <v>1677</v>
      </c>
      <c r="E142" s="551"/>
      <c r="F142" s="552">
        <v>0</v>
      </c>
      <c r="G142" s="552"/>
    </row>
    <row r="143" spans="1:7" ht="15.75" hidden="1" thickBot="1" x14ac:dyDescent="0.3">
      <c r="A143" s="502"/>
      <c r="B143" s="815"/>
      <c r="C143" s="385" t="s">
        <v>1535</v>
      </c>
      <c r="D143" s="741">
        <v>0</v>
      </c>
      <c r="E143" s="559">
        <v>0</v>
      </c>
      <c r="F143" s="560">
        <v>0</v>
      </c>
      <c r="G143" s="560"/>
    </row>
    <row r="144" spans="1:7" ht="15.75" hidden="1" thickBot="1" x14ac:dyDescent="0.3">
      <c r="A144" s="502"/>
      <c r="B144" s="818">
        <v>32010800</v>
      </c>
      <c r="C144" s="374" t="s">
        <v>124</v>
      </c>
      <c r="D144" s="742"/>
      <c r="E144" s="548"/>
      <c r="F144" s="549"/>
      <c r="G144" s="549"/>
    </row>
    <row r="145" spans="1:7" ht="15.75" hidden="1" thickBot="1" x14ac:dyDescent="0.3">
      <c r="A145" s="502"/>
      <c r="B145" s="811">
        <v>32010801</v>
      </c>
      <c r="C145" s="378" t="s">
        <v>1536</v>
      </c>
      <c r="D145" s="740" t="s">
        <v>1678</v>
      </c>
      <c r="E145" s="551"/>
      <c r="F145" s="552">
        <v>0</v>
      </c>
      <c r="G145" s="552"/>
    </row>
    <row r="146" spans="1:7" ht="15.75" hidden="1" thickBot="1" x14ac:dyDescent="0.3">
      <c r="A146" s="502"/>
      <c r="B146" s="815"/>
      <c r="C146" s="385" t="s">
        <v>1537</v>
      </c>
      <c r="D146" s="741">
        <v>0</v>
      </c>
      <c r="E146" s="559">
        <v>0</v>
      </c>
      <c r="F146" s="560">
        <v>0</v>
      </c>
      <c r="G146" s="560"/>
    </row>
    <row r="147" spans="1:7" ht="15.75" hidden="1" thickBot="1" x14ac:dyDescent="0.3">
      <c r="A147" s="502"/>
      <c r="B147" s="818">
        <v>32010900</v>
      </c>
      <c r="C147" s="374" t="s">
        <v>126</v>
      </c>
      <c r="D147" s="742"/>
      <c r="E147" s="548"/>
      <c r="F147" s="549"/>
      <c r="G147" s="549"/>
    </row>
    <row r="148" spans="1:7" ht="15.75" hidden="1" thickBot="1" x14ac:dyDescent="0.3">
      <c r="A148" s="502"/>
      <c r="B148" s="811">
        <v>32010901</v>
      </c>
      <c r="C148" s="378" t="s">
        <v>1538</v>
      </c>
      <c r="D148" s="740" t="s">
        <v>1679</v>
      </c>
      <c r="E148" s="551"/>
      <c r="F148" s="552">
        <v>0</v>
      </c>
      <c r="G148" s="552"/>
    </row>
    <row r="149" spans="1:7" ht="15.75" hidden="1" thickBot="1" x14ac:dyDescent="0.3">
      <c r="A149" s="502"/>
      <c r="B149" s="811">
        <v>32010902</v>
      </c>
      <c r="C149" s="378" t="s">
        <v>1539</v>
      </c>
      <c r="D149" s="740" t="s">
        <v>1680</v>
      </c>
      <c r="E149" s="551"/>
      <c r="F149" s="552">
        <v>0</v>
      </c>
      <c r="G149" s="552"/>
    </row>
    <row r="150" spans="1:7" s="493" customFormat="1" ht="15.75" hidden="1" thickBot="1" x14ac:dyDescent="0.25">
      <c r="A150" s="509"/>
      <c r="B150" s="811">
        <v>32010903</v>
      </c>
      <c r="C150" s="378" t="s">
        <v>1540</v>
      </c>
      <c r="D150" s="740" t="s">
        <v>1681</v>
      </c>
      <c r="E150" s="551"/>
      <c r="F150" s="552">
        <v>0</v>
      </c>
      <c r="G150" s="552"/>
    </row>
    <row r="151" spans="1:7" ht="15.75" hidden="1" thickBot="1" x14ac:dyDescent="0.3">
      <c r="A151" s="502"/>
      <c r="B151" s="811">
        <v>32010904</v>
      </c>
      <c r="C151" s="378" t="s">
        <v>1541</v>
      </c>
      <c r="D151" s="740" t="s">
        <v>1682</v>
      </c>
      <c r="E151" s="551"/>
      <c r="F151" s="552">
        <v>0</v>
      </c>
      <c r="G151" s="552"/>
    </row>
    <row r="152" spans="1:7" s="493" customFormat="1" ht="15.75" hidden="1" thickBot="1" x14ac:dyDescent="0.3">
      <c r="A152" s="509"/>
      <c r="B152" s="815"/>
      <c r="C152" s="385" t="s">
        <v>1542</v>
      </c>
      <c r="D152" s="741">
        <v>0</v>
      </c>
      <c r="E152" s="559">
        <v>0</v>
      </c>
      <c r="F152" s="560">
        <v>0</v>
      </c>
      <c r="G152" s="560"/>
    </row>
    <row r="153" spans="1:7" s="493" customFormat="1" ht="15.75" hidden="1" thickBot="1" x14ac:dyDescent="0.3">
      <c r="A153" s="509"/>
      <c r="B153" s="818">
        <v>32011000</v>
      </c>
      <c r="C153" s="374" t="s">
        <v>128</v>
      </c>
      <c r="D153" s="742"/>
      <c r="E153" s="548"/>
      <c r="F153" s="549"/>
      <c r="G153" s="549"/>
    </row>
    <row r="154" spans="1:7" s="493" customFormat="1" ht="15.75" hidden="1" thickBot="1" x14ac:dyDescent="0.25">
      <c r="A154" s="509"/>
      <c r="B154" s="811">
        <v>32011001</v>
      </c>
      <c r="C154" s="378" t="s">
        <v>128</v>
      </c>
      <c r="D154" s="740" t="s">
        <v>1683</v>
      </c>
      <c r="E154" s="551"/>
      <c r="F154" s="552">
        <v>0</v>
      </c>
      <c r="G154" s="552"/>
    </row>
    <row r="155" spans="1:7" s="493" customFormat="1" ht="15.75" hidden="1" thickBot="1" x14ac:dyDescent="0.3">
      <c r="A155" s="509"/>
      <c r="B155" s="815"/>
      <c r="C155" s="385" t="s">
        <v>1543</v>
      </c>
      <c r="D155" s="741">
        <v>0</v>
      </c>
      <c r="E155" s="559">
        <v>0</v>
      </c>
      <c r="F155" s="560">
        <v>0</v>
      </c>
      <c r="G155" s="560"/>
    </row>
    <row r="156" spans="1:7" s="493" customFormat="1" ht="15.75" hidden="1" thickBot="1" x14ac:dyDescent="0.3">
      <c r="A156" s="509"/>
      <c r="B156" s="818">
        <v>32020100</v>
      </c>
      <c r="C156" s="374" t="s">
        <v>130</v>
      </c>
      <c r="D156" s="742"/>
      <c r="E156" s="548"/>
      <c r="F156" s="549"/>
      <c r="G156" s="549"/>
    </row>
    <row r="157" spans="1:7" ht="15.75" hidden="1" thickBot="1" x14ac:dyDescent="0.3">
      <c r="A157" s="502"/>
      <c r="B157" s="811">
        <v>32020101</v>
      </c>
      <c r="C157" s="378" t="s">
        <v>1544</v>
      </c>
      <c r="D157" s="740" t="s">
        <v>1684</v>
      </c>
      <c r="E157" s="551"/>
      <c r="F157" s="552">
        <v>0</v>
      </c>
      <c r="G157" s="552"/>
    </row>
    <row r="158" spans="1:7" ht="15.75" hidden="1" thickBot="1" x14ac:dyDescent="0.3">
      <c r="A158" s="502"/>
      <c r="B158" s="811">
        <v>32020102</v>
      </c>
      <c r="C158" s="378" t="s">
        <v>1545</v>
      </c>
      <c r="D158" s="740" t="s">
        <v>1685</v>
      </c>
      <c r="E158" s="551"/>
      <c r="F158" s="552">
        <v>0</v>
      </c>
      <c r="G158" s="552"/>
    </row>
    <row r="159" spans="1:7" ht="15.75" hidden="1" thickBot="1" x14ac:dyDescent="0.3">
      <c r="A159" s="502"/>
      <c r="B159" s="811">
        <v>32020103</v>
      </c>
      <c r="C159" s="378" t="s">
        <v>1479</v>
      </c>
      <c r="D159" s="740" t="s">
        <v>1686</v>
      </c>
      <c r="E159" s="551"/>
      <c r="F159" s="552">
        <v>0</v>
      </c>
      <c r="G159" s="552"/>
    </row>
    <row r="160" spans="1:7" s="493" customFormat="1" ht="15.75" hidden="1" thickBot="1" x14ac:dyDescent="0.25">
      <c r="A160" s="509"/>
      <c r="B160" s="811">
        <v>32020104</v>
      </c>
      <c r="C160" s="378" t="s">
        <v>1480</v>
      </c>
      <c r="D160" s="740" t="s">
        <v>1687</v>
      </c>
      <c r="E160" s="551"/>
      <c r="F160" s="552">
        <v>0</v>
      </c>
      <c r="G160" s="552"/>
    </row>
    <row r="161" spans="1:7" s="493" customFormat="1" ht="15.75" hidden="1" thickBot="1" x14ac:dyDescent="0.3">
      <c r="A161" s="509"/>
      <c r="B161" s="815"/>
      <c r="C161" s="385" t="s">
        <v>1546</v>
      </c>
      <c r="D161" s="741">
        <v>0</v>
      </c>
      <c r="E161" s="559">
        <v>0</v>
      </c>
      <c r="F161" s="560">
        <v>0</v>
      </c>
      <c r="G161" s="560"/>
    </row>
    <row r="162" spans="1:7" ht="15.75" hidden="1" thickBot="1" x14ac:dyDescent="0.3">
      <c r="A162" s="502"/>
      <c r="B162" s="818">
        <v>32030100</v>
      </c>
      <c r="C162" s="374" t="s">
        <v>132</v>
      </c>
      <c r="D162" s="742"/>
      <c r="E162" s="548"/>
      <c r="F162" s="549"/>
      <c r="G162" s="549"/>
    </row>
    <row r="163" spans="1:7" ht="15.75" hidden="1" thickBot="1" x14ac:dyDescent="0.3">
      <c r="A163" s="502"/>
      <c r="B163" s="811">
        <v>32030101</v>
      </c>
      <c r="C163" s="378" t="s">
        <v>1547</v>
      </c>
      <c r="D163" s="740" t="s">
        <v>1688</v>
      </c>
      <c r="E163" s="551"/>
      <c r="F163" s="552">
        <v>0</v>
      </c>
      <c r="G163" s="552"/>
    </row>
    <row r="164" spans="1:7" ht="15.75" hidden="1" thickBot="1" x14ac:dyDescent="0.3">
      <c r="A164" s="502"/>
      <c r="B164" s="811">
        <v>32030102</v>
      </c>
      <c r="C164" s="378" t="s">
        <v>1548</v>
      </c>
      <c r="D164" s="740" t="s">
        <v>1689</v>
      </c>
      <c r="E164" s="551"/>
      <c r="F164" s="552">
        <v>0</v>
      </c>
      <c r="G164" s="552"/>
    </row>
    <row r="165" spans="1:7" s="493" customFormat="1" ht="15.75" hidden="1" thickBot="1" x14ac:dyDescent="0.25">
      <c r="A165" s="509"/>
      <c r="B165" s="811">
        <v>32030103</v>
      </c>
      <c r="C165" s="378" t="s">
        <v>1549</v>
      </c>
      <c r="D165" s="740" t="s">
        <v>1690</v>
      </c>
      <c r="E165" s="551"/>
      <c r="F165" s="552">
        <v>0</v>
      </c>
      <c r="G165" s="552"/>
    </row>
    <row r="166" spans="1:7" s="493" customFormat="1" ht="15.75" hidden="1" thickBot="1" x14ac:dyDescent="0.25">
      <c r="A166" s="509"/>
      <c r="B166" s="811">
        <v>32030104</v>
      </c>
      <c r="C166" s="378" t="s">
        <v>1550</v>
      </c>
      <c r="D166" s="740" t="s">
        <v>1691</v>
      </c>
      <c r="E166" s="551"/>
      <c r="F166" s="552">
        <v>0</v>
      </c>
      <c r="G166" s="552"/>
    </row>
    <row r="167" spans="1:7" ht="15.75" hidden="1" thickBot="1" x14ac:dyDescent="0.3">
      <c r="A167" s="502"/>
      <c r="B167" s="811">
        <v>32030105</v>
      </c>
      <c r="C167" s="378" t="s">
        <v>1551</v>
      </c>
      <c r="D167" s="740" t="s">
        <v>1692</v>
      </c>
      <c r="E167" s="551"/>
      <c r="F167" s="552">
        <v>0</v>
      </c>
      <c r="G167" s="552"/>
    </row>
    <row r="168" spans="1:7" ht="15.75" hidden="1" thickBot="1" x14ac:dyDescent="0.3">
      <c r="A168" s="502"/>
      <c r="B168" s="811">
        <v>32030109</v>
      </c>
      <c r="C168" s="378" t="s">
        <v>1552</v>
      </c>
      <c r="D168" s="740" t="s">
        <v>1693</v>
      </c>
      <c r="E168" s="551"/>
      <c r="F168" s="552">
        <v>0</v>
      </c>
      <c r="G168" s="552"/>
    </row>
    <row r="169" spans="1:7" s="493" customFormat="1" ht="15.75" hidden="1" thickBot="1" x14ac:dyDescent="0.25">
      <c r="A169" s="509"/>
      <c r="B169" s="813">
        <v>32030110</v>
      </c>
      <c r="C169" s="383" t="s">
        <v>1553</v>
      </c>
      <c r="D169" s="740" t="s">
        <v>1694</v>
      </c>
      <c r="E169" s="551"/>
      <c r="F169" s="552">
        <v>0</v>
      </c>
      <c r="G169" s="552"/>
    </row>
    <row r="170" spans="1:7" ht="15.75" hidden="1" thickBot="1" x14ac:dyDescent="0.3">
      <c r="A170" s="502"/>
      <c r="B170" s="815"/>
      <c r="C170" s="385" t="s">
        <v>1554</v>
      </c>
      <c r="D170" s="741"/>
      <c r="E170" s="559">
        <v>0</v>
      </c>
      <c r="F170" s="560">
        <v>0</v>
      </c>
      <c r="G170" s="560">
        <v>0</v>
      </c>
    </row>
    <row r="171" spans="1:7" ht="19.5" thickBot="1" x14ac:dyDescent="0.35">
      <c r="A171" s="502"/>
      <c r="B171" s="398"/>
      <c r="C171" s="399" t="s">
        <v>1415</v>
      </c>
      <c r="D171" s="399"/>
      <c r="E171" s="571">
        <v>42580950</v>
      </c>
      <c r="F171" s="572">
        <v>0</v>
      </c>
      <c r="G171" s="572">
        <v>0</v>
      </c>
    </row>
    <row r="172" spans="1:7" x14ac:dyDescent="0.25">
      <c r="A172" s="486"/>
      <c r="B172" s="543"/>
      <c r="C172" s="544"/>
      <c r="D172" s="486"/>
      <c r="E172" s="486"/>
      <c r="F172" s="486"/>
    </row>
  </sheetData>
  <mergeCells count="5">
    <mergeCell ref="B1:F1"/>
    <mergeCell ref="B2:F2"/>
    <mergeCell ref="B4:F4"/>
    <mergeCell ref="B5:B6"/>
    <mergeCell ref="C5:C6"/>
  </mergeCells>
  <pageMargins left="0.98" right="0.3" top="0.37" bottom="0.36" header="0.17" footer="0.17"/>
  <pageSetup paperSize="9" scale="64" fitToHeight="0" orientation="portrait" r:id="rId1"/>
  <headerFooter>
    <oddFooter>&amp;C&amp;"Rockwell,Bold"&amp;14&amp;P</oddFooter>
  </headerFooter>
  <drawing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pageSetUpPr fitToPage="1"/>
  </sheetPr>
  <dimension ref="B1:G172"/>
  <sheetViews>
    <sheetView view="pageBreakPreview" zoomScale="84" zoomScaleSheetLayoutView="84" workbookViewId="0">
      <pane xSplit="2" ySplit="6" topLeftCell="C11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1033</v>
      </c>
      <c r="C2" s="1002"/>
      <c r="D2" s="1002"/>
      <c r="E2" s="1002"/>
      <c r="F2" s="1002"/>
    </row>
    <row r="3" spans="2:7" ht="5.0999999999999996" customHeight="1" x14ac:dyDescent="0.25">
      <c r="B3" s="734"/>
      <c r="C3" s="734"/>
      <c r="D3" s="734"/>
      <c r="E3" s="734"/>
      <c r="F3" s="734"/>
    </row>
    <row r="4" spans="2:7" s="421" customFormat="1" ht="21.75" customHeight="1" thickBot="1" x14ac:dyDescent="0.45">
      <c r="B4" s="1005" t="s">
        <v>1571</v>
      </c>
      <c r="C4" s="1005"/>
      <c r="D4" s="1005"/>
      <c r="E4" s="1005"/>
      <c r="F4" s="1005"/>
    </row>
    <row r="5" spans="2:7" s="365" customFormat="1" ht="44.25" customHeight="1"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t="15.75" thickBot="1" x14ac:dyDescent="0.3">
      <c r="B25" s="811">
        <v>31050117</v>
      </c>
      <c r="C25" s="378" t="s">
        <v>1432</v>
      </c>
      <c r="D25" s="752" t="str">
        <f t="shared" si="0"/>
        <v>31050117 - COMPUTER/INFORMATION TECHNOLOGY STORE</v>
      </c>
      <c r="E25" s="622">
        <v>0</v>
      </c>
      <c r="F25" s="623">
        <v>6500000</v>
      </c>
      <c r="G25" s="623"/>
    </row>
    <row r="26" spans="2:7" ht="15.75" hidden="1" thickBot="1" x14ac:dyDescent="0.3">
      <c r="B26" s="811">
        <v>31050118</v>
      </c>
      <c r="C26" s="378" t="s">
        <v>1433</v>
      </c>
      <c r="D26" s="752" t="str">
        <f t="shared" si="0"/>
        <v>31050118 - PROVISIONAL STORE</v>
      </c>
      <c r="E26" s="622"/>
      <c r="F26" s="623">
        <v>0</v>
      </c>
      <c r="G26" s="623"/>
    </row>
    <row r="27" spans="2:7" ht="15.75" hidden="1" thickBot="1" x14ac:dyDescent="0.3">
      <c r="B27" s="811">
        <v>31050119</v>
      </c>
      <c r="C27" s="378" t="s">
        <v>1434</v>
      </c>
      <c r="D27" s="752" t="str">
        <f t="shared" si="0"/>
        <v>31050119 - EQUIPMENT STORE</v>
      </c>
      <c r="E27" s="622"/>
      <c r="F27" s="623">
        <v>0</v>
      </c>
      <c r="G27" s="623"/>
    </row>
    <row r="28" spans="2:7" ht="15.75" hidden="1" thickBot="1" x14ac:dyDescent="0.3">
      <c r="B28" s="811">
        <v>31050120</v>
      </c>
      <c r="C28" s="378" t="s">
        <v>1435</v>
      </c>
      <c r="D28" s="752" t="str">
        <f t="shared" si="0"/>
        <v>31050120 - PROJECT STORE ( IPPIS, GIFMIS, IPSAS, E.T.C.)</v>
      </c>
      <c r="E28" s="622"/>
      <c r="F28" s="623">
        <v>0</v>
      </c>
      <c r="G28" s="623"/>
    </row>
    <row r="29" spans="2:7" ht="15.75" hidden="1" thickBot="1" x14ac:dyDescent="0.3">
      <c r="B29" s="811">
        <v>31050121</v>
      </c>
      <c r="C29" s="378" t="s">
        <v>1436</v>
      </c>
      <c r="D29" s="752" t="str">
        <f t="shared" si="0"/>
        <v>31050121 - ELECTRICAL/ELECTRONIC STORE</v>
      </c>
      <c r="E29" s="622"/>
      <c r="F29" s="623">
        <v>0</v>
      </c>
      <c r="G29" s="623"/>
    </row>
    <row r="30" spans="2:7" ht="15.75" hidden="1" thickBot="1" x14ac:dyDescent="0.3">
      <c r="B30" s="811">
        <v>31050122</v>
      </c>
      <c r="C30" s="378" t="s">
        <v>1437</v>
      </c>
      <c r="D30" s="752" t="str">
        <f t="shared" si="0"/>
        <v>31050122 - GRAINS STORE</v>
      </c>
      <c r="E30" s="622"/>
      <c r="F30" s="623">
        <v>0</v>
      </c>
      <c r="G30" s="623"/>
    </row>
    <row r="31" spans="2:7" ht="15.75" hidden="1" thickBot="1" x14ac:dyDescent="0.3">
      <c r="B31" s="811">
        <v>31050123</v>
      </c>
      <c r="C31" s="378" t="s">
        <v>1438</v>
      </c>
      <c r="D31" s="752" t="str">
        <f t="shared" si="0"/>
        <v>31050123 - PERISHABLE STORE</v>
      </c>
      <c r="E31" s="622"/>
      <c r="F31" s="623">
        <v>0</v>
      </c>
      <c r="G31" s="623"/>
    </row>
    <row r="32" spans="2:7" ht="15.75" hidden="1" thickBot="1" x14ac:dyDescent="0.3">
      <c r="B32" s="811">
        <v>31050124</v>
      </c>
      <c r="C32" s="378" t="s">
        <v>1439</v>
      </c>
      <c r="D32" s="752" t="str">
        <f t="shared" si="0"/>
        <v>31050124 - MOTOR SPARE STORE</v>
      </c>
      <c r="E32" s="622"/>
      <c r="F32" s="623">
        <v>0</v>
      </c>
      <c r="G32" s="623"/>
    </row>
    <row r="33" spans="2:7" ht="15.75" hidden="1" thickBot="1" x14ac:dyDescent="0.3">
      <c r="B33" s="811">
        <v>31050125</v>
      </c>
      <c r="C33" s="378" t="s">
        <v>1440</v>
      </c>
      <c r="D33" s="752" t="str">
        <f t="shared" si="0"/>
        <v>31050125 - RAIL SPARE STORE</v>
      </c>
      <c r="E33" s="622"/>
      <c r="F33" s="623">
        <v>0</v>
      </c>
      <c r="G33" s="623"/>
    </row>
    <row r="34" spans="2:7" ht="15.75" hidden="1" thickBot="1" x14ac:dyDescent="0.3">
      <c r="B34" s="811">
        <v>31050126</v>
      </c>
      <c r="C34" s="378" t="s">
        <v>1441</v>
      </c>
      <c r="D34" s="752" t="str">
        <f t="shared" si="0"/>
        <v>31050126 - SHIP SPARE STORE</v>
      </c>
      <c r="E34" s="622"/>
      <c r="F34" s="623">
        <v>0</v>
      </c>
      <c r="G34" s="623"/>
    </row>
    <row r="35" spans="2:7" ht="15.75" hidden="1" thickBot="1" x14ac:dyDescent="0.3">
      <c r="B35" s="811">
        <v>31050127</v>
      </c>
      <c r="C35" s="378" t="s">
        <v>1442</v>
      </c>
      <c r="D35" s="752" t="str">
        <f t="shared" si="0"/>
        <v>31050127 - FURNITURE STORE</v>
      </c>
      <c r="E35" s="622"/>
      <c r="F35" s="623">
        <v>0</v>
      </c>
      <c r="G35" s="623"/>
    </row>
    <row r="36" spans="2:7" ht="15.75" hidden="1" thickBot="1" x14ac:dyDescent="0.3">
      <c r="B36" s="811">
        <v>31050128</v>
      </c>
      <c r="C36" s="378" t="s">
        <v>1443</v>
      </c>
      <c r="D36" s="752" t="str">
        <f t="shared" si="0"/>
        <v>31050128 - PLANT/EQUIPMENT STORE</v>
      </c>
      <c r="E36" s="622"/>
      <c r="F36" s="623">
        <v>0</v>
      </c>
      <c r="G36" s="623"/>
    </row>
    <row r="37" spans="2:7" ht="15.75" hidden="1" thickBot="1" x14ac:dyDescent="0.3">
      <c r="B37" s="811">
        <v>31050129</v>
      </c>
      <c r="C37" s="378" t="s">
        <v>1444</v>
      </c>
      <c r="D37" s="752" t="str">
        <f t="shared" si="0"/>
        <v>31050129 - PLANT/EQUIPMENT SPARE STORE</v>
      </c>
      <c r="E37" s="622"/>
      <c r="F37" s="623">
        <v>0</v>
      </c>
      <c r="G37" s="623"/>
    </row>
    <row r="38" spans="2:7" ht="15.75" hidden="1" thickBot="1" x14ac:dyDescent="0.3">
      <c r="B38" s="811">
        <v>31050130</v>
      </c>
      <c r="C38" s="378" t="s">
        <v>1445</v>
      </c>
      <c r="D38" s="752" t="str">
        <f t="shared" si="0"/>
        <v>31050130 - ANIMAL FEED STORE</v>
      </c>
      <c r="E38" s="622"/>
      <c r="F38" s="623">
        <v>0</v>
      </c>
      <c r="G38" s="623"/>
    </row>
    <row r="39" spans="2:7" ht="15.75" hidden="1" thickBot="1" x14ac:dyDescent="0.3">
      <c r="B39" s="811">
        <v>31050131</v>
      </c>
      <c r="C39" s="378" t="s">
        <v>1446</v>
      </c>
      <c r="D39" s="752" t="str">
        <f t="shared" si="0"/>
        <v>31050131 - VETERINARY STORE</v>
      </c>
      <c r="E39" s="622"/>
      <c r="F39" s="623">
        <v>0</v>
      </c>
      <c r="G39" s="623"/>
    </row>
    <row r="40" spans="2:7" ht="15.75" hidden="1" thickBot="1" x14ac:dyDescent="0.3">
      <c r="B40" s="811">
        <v>31050132</v>
      </c>
      <c r="C40" s="378" t="s">
        <v>1447</v>
      </c>
      <c r="D40" s="752" t="str">
        <f t="shared" si="0"/>
        <v>31050132 - CLASS WARE/APPARATOS STORE</v>
      </c>
      <c r="E40" s="622"/>
      <c r="F40" s="623">
        <v>0</v>
      </c>
      <c r="G40" s="623"/>
    </row>
    <row r="41" spans="2:7" ht="15.75" hidden="1" thickBot="1" x14ac:dyDescent="0.3">
      <c r="B41" s="811">
        <v>31050133</v>
      </c>
      <c r="C41" s="378" t="s">
        <v>1448</v>
      </c>
      <c r="D41" s="752" t="str">
        <f t="shared" si="0"/>
        <v>31050133 - LABORATORY EQUIPMENT STORE</v>
      </c>
      <c r="E41" s="622"/>
      <c r="F41" s="623">
        <v>0</v>
      </c>
      <c r="G41" s="623"/>
    </row>
    <row r="42" spans="2:7" ht="15.75" hidden="1" thickBot="1" x14ac:dyDescent="0.3">
      <c r="B42" s="811">
        <v>31050134</v>
      </c>
      <c r="C42" s="378" t="s">
        <v>1449</v>
      </c>
      <c r="D42" s="752" t="str">
        <f t="shared" si="0"/>
        <v>31050134 - UNIFORM STORE</v>
      </c>
      <c r="E42" s="622"/>
      <c r="F42" s="623">
        <v>0</v>
      </c>
      <c r="G42" s="623"/>
    </row>
    <row r="43" spans="2:7" ht="15.75" hidden="1" thickBot="1" x14ac:dyDescent="0.3">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0</v>
      </c>
      <c r="F44" s="630">
        <f>SUM(F9:F43)</f>
        <v>6500000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t="15.75" thickBot="1" x14ac:dyDescent="0.3">
      <c r="B80" s="811">
        <v>32010102</v>
      </c>
      <c r="C80" s="378" t="s">
        <v>1478</v>
      </c>
      <c r="D80" s="752" t="str">
        <f>B80&amp;" - "&amp;C80</f>
        <v>32010102 - LAND &amp; BUILDINGS - RESIDENTIAL</v>
      </c>
      <c r="E80" s="622">
        <v>2000000</v>
      </c>
      <c r="F80" s="623">
        <v>0</v>
      </c>
      <c r="G80" s="623"/>
    </row>
    <row r="81" spans="2:7" ht="15.75" hidden="1" thickBot="1" x14ac:dyDescent="0.3">
      <c r="B81" s="811">
        <v>32010103</v>
      </c>
      <c r="C81" s="378" t="s">
        <v>1479</v>
      </c>
      <c r="D81" s="752" t="str">
        <f>B81&amp;" - "&amp;C81</f>
        <v>32010103 - SILOS</v>
      </c>
      <c r="E81" s="622"/>
      <c r="F81" s="623">
        <v>0</v>
      </c>
      <c r="G81" s="623"/>
    </row>
    <row r="82" spans="2:7" ht="15.75" hidden="1" thickBot="1" x14ac:dyDescent="0.3">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2000000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x14ac:dyDescent="0.25">
      <c r="B86" s="811">
        <v>32010202</v>
      </c>
      <c r="C86" s="378" t="s">
        <v>1483</v>
      </c>
      <c r="D86" s="752" t="str">
        <f t="shared" si="12"/>
        <v>32010202 - ROADS &amp; BRIDGES</v>
      </c>
      <c r="E86" s="622">
        <v>13387460</v>
      </c>
      <c r="F86" s="623">
        <v>16921330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x14ac:dyDescent="0.25">
      <c r="B91" s="811">
        <v>32010207</v>
      </c>
      <c r="C91" s="378" t="s">
        <v>1488</v>
      </c>
      <c r="D91" s="752" t="str">
        <f t="shared" si="12"/>
        <v>32010207 - ELECTRICITY TRANSMISSION NETWORK</v>
      </c>
      <c r="E91" s="622">
        <v>2500000</v>
      </c>
      <c r="F91" s="623">
        <v>8000000</v>
      </c>
      <c r="G91" s="623"/>
    </row>
    <row r="92" spans="2:7" hidden="1" x14ac:dyDescent="0.25">
      <c r="B92" s="811">
        <v>32010208</v>
      </c>
      <c r="C92" s="378" t="s">
        <v>1489</v>
      </c>
      <c r="D92" s="752" t="str">
        <f t="shared" si="12"/>
        <v>32010208 - WATER DISTRIBUTION NETWORK</v>
      </c>
      <c r="E92" s="622"/>
      <c r="F92" s="623">
        <v>0</v>
      </c>
      <c r="G92" s="623"/>
    </row>
    <row r="93" spans="2:7" ht="15.75" thickBot="1" x14ac:dyDescent="0.3">
      <c r="B93" s="811">
        <v>32010209</v>
      </c>
      <c r="C93" s="378" t="s">
        <v>1490</v>
      </c>
      <c r="D93" s="752" t="str">
        <f t="shared" si="12"/>
        <v>32010209 - SEWAGE/ DRAINAGE NETWORK</v>
      </c>
      <c r="E93" s="622">
        <v>0</v>
      </c>
      <c r="F93" s="623">
        <v>0</v>
      </c>
      <c r="G93" s="623"/>
    </row>
    <row r="94" spans="2:7" ht="15.75" hidden="1" thickBot="1" x14ac:dyDescent="0.3">
      <c r="B94" s="811">
        <v>32010210</v>
      </c>
      <c r="C94" s="378" t="s">
        <v>1491</v>
      </c>
      <c r="D94" s="752" t="str">
        <f t="shared" si="12"/>
        <v>32010210 - DAMS</v>
      </c>
      <c r="E94" s="622"/>
      <c r="F94" s="623">
        <v>0</v>
      </c>
      <c r="G94" s="623"/>
    </row>
    <row r="95" spans="2:7" ht="15.75" hidden="1" thickBot="1" x14ac:dyDescent="0.3">
      <c r="B95" s="811">
        <v>32010211</v>
      </c>
      <c r="C95" s="378" t="s">
        <v>1492</v>
      </c>
      <c r="D95" s="752" t="str">
        <f t="shared" si="12"/>
        <v>32010211 - SPECIALISED RESEARCH EQUIPMENT (E.G. SATELLITE)</v>
      </c>
      <c r="E95" s="622"/>
      <c r="F95" s="623">
        <v>0</v>
      </c>
      <c r="G95" s="623"/>
    </row>
    <row r="96" spans="2:7" ht="15.75" hidden="1" thickBot="1" x14ac:dyDescent="0.3">
      <c r="B96" s="811">
        <v>32010212</v>
      </c>
      <c r="C96" s="378" t="s">
        <v>1493</v>
      </c>
      <c r="D96" s="752" t="str">
        <f t="shared" si="12"/>
        <v>32010212 - MONUMENTS</v>
      </c>
      <c r="E96" s="622"/>
      <c r="F96" s="623">
        <v>0</v>
      </c>
      <c r="G96" s="623"/>
    </row>
    <row r="97" spans="2:7" ht="15.75" hidden="1" thickBot="1" x14ac:dyDescent="0.3">
      <c r="B97" s="811">
        <v>32010213</v>
      </c>
      <c r="C97" s="378" t="s">
        <v>1494</v>
      </c>
      <c r="D97" s="752" t="str">
        <f t="shared" si="12"/>
        <v>32010213 - HERITAGE ASSETS</v>
      </c>
      <c r="E97" s="622"/>
      <c r="F97" s="623">
        <v>0</v>
      </c>
      <c r="G97" s="623"/>
    </row>
    <row r="98" spans="2:7" ht="15.75" hidden="1" thickBot="1" x14ac:dyDescent="0.3">
      <c r="B98" s="811">
        <v>32010214</v>
      </c>
      <c r="C98" s="378" t="s">
        <v>1495</v>
      </c>
      <c r="D98" s="752" t="str">
        <f t="shared" si="12"/>
        <v>32010214 - BOREHOLES &amp; OTHER WATER FACILITIES</v>
      </c>
      <c r="E98" s="622"/>
      <c r="F98" s="623">
        <v>0</v>
      </c>
      <c r="G98" s="623"/>
    </row>
    <row r="99" spans="2:7" ht="15.75" hidden="1" thickBot="1" x14ac:dyDescent="0.3">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15887460</v>
      </c>
      <c r="F100" s="630">
        <f>SUM(F85:F99)</f>
        <v>24921330</v>
      </c>
      <c r="G100" s="630"/>
    </row>
    <row r="101" spans="2:7" x14ac:dyDescent="0.25">
      <c r="B101" s="818">
        <v>32010300</v>
      </c>
      <c r="C101" s="374" t="s">
        <v>114</v>
      </c>
      <c r="D101" s="754"/>
      <c r="E101" s="618"/>
      <c r="F101" s="619"/>
      <c r="G101" s="619"/>
    </row>
    <row r="102" spans="2:7" ht="15.75" thickBot="1" x14ac:dyDescent="0.3">
      <c r="B102" s="811">
        <v>32010301</v>
      </c>
      <c r="C102" s="378" t="s">
        <v>1498</v>
      </c>
      <c r="D102" s="752" t="str">
        <f>B102&amp;" - "&amp;C102</f>
        <v>32010301 - EARTH MOVING EQUIPMENT - BULL DOZERS ETC.</v>
      </c>
      <c r="E102" s="622">
        <v>5000000</v>
      </c>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thickBot="1" x14ac:dyDescent="0.3">
      <c r="B107" s="815"/>
      <c r="C107" s="385" t="s">
        <v>1503</v>
      </c>
      <c r="D107" s="753">
        <f t="shared" ref="D107" si="14">SUM(D102:D106)</f>
        <v>0</v>
      </c>
      <c r="E107" s="630">
        <f>SUM(E102:E106)</f>
        <v>5000000</v>
      </c>
      <c r="F107" s="630">
        <f>SUM(F102:F106)</f>
        <v>0</v>
      </c>
      <c r="G107" s="630"/>
    </row>
    <row r="108" spans="2:7"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ht="15.75" thickBot="1" x14ac:dyDescent="0.3">
      <c r="B113" s="811">
        <v>32010405</v>
      </c>
      <c r="C113" s="378" t="s">
        <v>1508</v>
      </c>
      <c r="D113" s="752" t="str">
        <f t="shared" si="15"/>
        <v>32010405 - MOTOR VEHICLES</v>
      </c>
      <c r="E113" s="622"/>
      <c r="F113" s="623">
        <v>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0</v>
      </c>
      <c r="F117" s="630">
        <f>SUM(F109:F116)</f>
        <v>0</v>
      </c>
      <c r="G117" s="630">
        <f>SUM(G109:G116)</f>
        <v>0</v>
      </c>
    </row>
    <row r="118" spans="2:7" x14ac:dyDescent="0.25">
      <c r="B118" s="818">
        <v>32010500</v>
      </c>
      <c r="C118" s="374" t="s">
        <v>118</v>
      </c>
      <c r="D118" s="754"/>
      <c r="E118" s="618"/>
      <c r="F118" s="619"/>
      <c r="G118" s="619"/>
    </row>
    <row r="119" spans="2:7" x14ac:dyDescent="0.25">
      <c r="B119" s="811">
        <v>32010501</v>
      </c>
      <c r="C119" s="378" t="s">
        <v>1513</v>
      </c>
      <c r="D119" s="752" t="str">
        <f t="shared" ref="D119:D127" si="17">B119&amp;" - "&amp;C119</f>
        <v>32010501 - COMPUTERS/NETWORKING EQUIPMENT</v>
      </c>
      <c r="E119" s="622">
        <v>500000</v>
      </c>
      <c r="F119" s="623">
        <v>0</v>
      </c>
      <c r="G119" s="623"/>
    </row>
    <row r="120" spans="2:7" x14ac:dyDescent="0.25">
      <c r="B120" s="811">
        <v>32010502</v>
      </c>
      <c r="C120" s="378" t="s">
        <v>1514</v>
      </c>
      <c r="D120" s="752" t="str">
        <f t="shared" si="17"/>
        <v>32010502 - PRINTERS</v>
      </c>
      <c r="E120" s="622">
        <v>150000</v>
      </c>
      <c r="F120" s="623">
        <v>0</v>
      </c>
      <c r="G120" s="623"/>
    </row>
    <row r="121" spans="2:7" hidden="1" x14ac:dyDescent="0.25">
      <c r="B121" s="811">
        <v>32010503</v>
      </c>
      <c r="C121" s="378" t="s">
        <v>1515</v>
      </c>
      <c r="D121" s="752" t="str">
        <f t="shared" si="17"/>
        <v>32010503 - SCANNERS</v>
      </c>
      <c r="E121" s="622"/>
      <c r="F121" s="623">
        <v>0</v>
      </c>
      <c r="G121" s="623"/>
    </row>
    <row r="122" spans="2:7" hidden="1" x14ac:dyDescent="0.25">
      <c r="B122" s="811">
        <v>32010504</v>
      </c>
      <c r="C122" s="378" t="s">
        <v>1516</v>
      </c>
      <c r="D122" s="752" t="str">
        <f t="shared" si="17"/>
        <v>32010504 - FAX MACHINE</v>
      </c>
      <c r="E122" s="622"/>
      <c r="F122" s="623">
        <v>0</v>
      </c>
      <c r="G122" s="623"/>
    </row>
    <row r="123" spans="2:7" ht="15.75" thickBot="1" x14ac:dyDescent="0.3">
      <c r="B123" s="811">
        <v>32010505</v>
      </c>
      <c r="C123" s="378" t="s">
        <v>1517</v>
      </c>
      <c r="D123" s="752" t="str">
        <f t="shared" si="17"/>
        <v>32010505 - PHOTOCOPIERS</v>
      </c>
      <c r="E123" s="622">
        <v>300000</v>
      </c>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950000</v>
      </c>
      <c r="F128" s="630">
        <f>SUM(F119:F127)</f>
        <v>0</v>
      </c>
      <c r="G128" s="630">
        <f>SUM(G119:G127)</f>
        <v>0</v>
      </c>
    </row>
    <row r="129" spans="2:7" x14ac:dyDescent="0.25">
      <c r="B129" s="818">
        <v>32010600</v>
      </c>
      <c r="C129" s="374" t="s">
        <v>120</v>
      </c>
      <c r="D129" s="754"/>
      <c r="E129" s="618"/>
      <c r="F129" s="619"/>
      <c r="G129" s="619"/>
    </row>
    <row r="130" spans="2:7" x14ac:dyDescent="0.25">
      <c r="B130" s="811">
        <v>32010601</v>
      </c>
      <c r="C130" s="378" t="s">
        <v>1523</v>
      </c>
      <c r="D130" s="752" t="str">
        <f t="shared" ref="D130:D139" si="19">B130&amp;" - "&amp;C130</f>
        <v>32010601 - CHAIRS</v>
      </c>
      <c r="E130" s="622">
        <v>0</v>
      </c>
      <c r="F130" s="623">
        <v>0</v>
      </c>
      <c r="G130" s="623"/>
    </row>
    <row r="131" spans="2:7" x14ac:dyDescent="0.25">
      <c r="B131" s="811">
        <v>32010602</v>
      </c>
      <c r="C131" s="378" t="s">
        <v>1524</v>
      </c>
      <c r="D131" s="752" t="str">
        <f t="shared" si="19"/>
        <v>32010602 - TABLES</v>
      </c>
      <c r="E131" s="622">
        <v>0</v>
      </c>
      <c r="F131" s="623">
        <v>0</v>
      </c>
      <c r="G131" s="623"/>
    </row>
    <row r="132" spans="2:7" hidden="1" x14ac:dyDescent="0.25">
      <c r="B132" s="811">
        <v>32010603</v>
      </c>
      <c r="C132" s="378" t="s">
        <v>1525</v>
      </c>
      <c r="D132" s="752" t="str">
        <f t="shared" si="19"/>
        <v>32010603 - SAFES/FILE CABINETS/ CUPBOARDS</v>
      </c>
      <c r="E132" s="622"/>
      <c r="F132" s="623">
        <v>0</v>
      </c>
      <c r="G132" s="623"/>
    </row>
    <row r="133" spans="2:7" ht="14.25" hidden="1" customHeight="1" thickBot="1" x14ac:dyDescent="0.3">
      <c r="B133" s="811">
        <v>32010604</v>
      </c>
      <c r="C133" s="378" t="s">
        <v>1526</v>
      </c>
      <c r="D133" s="752" t="str">
        <f t="shared" si="19"/>
        <v>32010604 - TELEVISION SETS</v>
      </c>
      <c r="E133" s="622">
        <v>0</v>
      </c>
      <c r="F133" s="623">
        <v>0</v>
      </c>
      <c r="G133" s="623"/>
    </row>
    <row r="134" spans="2:7" hidden="1" x14ac:dyDescent="0.25">
      <c r="B134" s="811">
        <v>32010605</v>
      </c>
      <c r="C134" s="378" t="s">
        <v>1527</v>
      </c>
      <c r="D134" s="752" t="str">
        <f t="shared" si="19"/>
        <v>32010605 - RADIO SETS</v>
      </c>
      <c r="E134" s="622"/>
      <c r="F134" s="623">
        <v>0</v>
      </c>
      <c r="G134" s="623"/>
    </row>
    <row r="135" spans="2:7" ht="15.75" thickBot="1" x14ac:dyDescent="0.3">
      <c r="B135" s="811">
        <v>32010606</v>
      </c>
      <c r="C135" s="378" t="s">
        <v>1528</v>
      </c>
      <c r="D135" s="752" t="str">
        <f t="shared" si="19"/>
        <v>32010606 - AIR -CONDITIONER</v>
      </c>
      <c r="E135" s="622">
        <v>0</v>
      </c>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E170+E161+E155+E152+E146+E143+E140+E128+E117+E107+E100+E83+E77+E72+E66+E62+E53+E50+E47+E44</f>
        <v>23837460</v>
      </c>
      <c r="F171" s="645">
        <f>F170+F161+F155+F152+F146+F143+F140+F128+F117+F107+F100+F83+F77+F72+F66+F62+F53+F50+F47+F44</f>
        <v>31421330</v>
      </c>
      <c r="G171" s="645">
        <f>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1037</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x14ac:dyDescent="0.25">
      <c r="B78" s="818">
        <v>32010100</v>
      </c>
      <c r="C78" s="374" t="s">
        <v>110</v>
      </c>
      <c r="D78" s="742"/>
      <c r="E78" s="548"/>
      <c r="F78" s="549"/>
      <c r="G78" s="549"/>
    </row>
    <row r="79" spans="2:7" x14ac:dyDescent="0.25">
      <c r="B79" s="811">
        <v>32010101</v>
      </c>
      <c r="C79" s="378" t="s">
        <v>1477</v>
      </c>
      <c r="D79" s="740" t="str">
        <f>B79&amp;" - "&amp;C79</f>
        <v>32010101 - LAND &amp; BUILDINGS - ADMINISTRATIVE</v>
      </c>
      <c r="E79" s="551">
        <v>115000000</v>
      </c>
      <c r="F79" s="552">
        <v>100000000</v>
      </c>
      <c r="G79" s="552"/>
    </row>
    <row r="80" spans="2:7" ht="15.75" thickBot="1" x14ac:dyDescent="0.3">
      <c r="B80" s="811">
        <v>32010102</v>
      </c>
      <c r="C80" s="378" t="s">
        <v>1478</v>
      </c>
      <c r="D80" s="740" t="str">
        <f>B80&amp;" - "&amp;C80</f>
        <v>32010102 - LAND &amp; BUILDINGS - RESIDENTIAL</v>
      </c>
      <c r="E80" s="551"/>
      <c r="F80" s="552">
        <v>400000000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115000000</v>
      </c>
      <c r="F83" s="559">
        <f>SUM(F79:F82)</f>
        <v>500000000</v>
      </c>
      <c r="G83" s="559">
        <f>SUM(G79:G82)</f>
        <v>0</v>
      </c>
    </row>
    <row r="84" spans="2:7"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t="15.75" thickBot="1" x14ac:dyDescent="0.3">
      <c r="B89" s="811">
        <v>32010205</v>
      </c>
      <c r="C89" s="378" t="s">
        <v>1486</v>
      </c>
      <c r="D89" s="740" t="str">
        <f t="shared" si="12"/>
        <v>32010205 - ZOOS, PARKS &amp; RESERVES</v>
      </c>
      <c r="E89" s="551"/>
      <c r="F89" s="552">
        <v>150000000</v>
      </c>
      <c r="G89" s="552"/>
    </row>
    <row r="90" spans="2:7" ht="15.75" hidden="1" thickBot="1" x14ac:dyDescent="0.3">
      <c r="B90" s="811">
        <v>32010206</v>
      </c>
      <c r="C90" s="378" t="s">
        <v>1487</v>
      </c>
      <c r="D90" s="740" t="str">
        <f t="shared" si="12"/>
        <v>32010206 - SECURITY INSTALLATIONS/ EQUIPMENT</v>
      </c>
      <c r="E90" s="551"/>
      <c r="F90" s="552">
        <v>0</v>
      </c>
      <c r="G90" s="552"/>
    </row>
    <row r="91" spans="2:7" ht="15.75" hidden="1" thickBot="1" x14ac:dyDescent="0.3">
      <c r="B91" s="811">
        <v>32010207</v>
      </c>
      <c r="C91" s="378" t="s">
        <v>1488</v>
      </c>
      <c r="D91" s="740" t="str">
        <f t="shared" si="12"/>
        <v>32010207 - ELECTRICITY TRANSMISSION NETWORK</v>
      </c>
      <c r="E91" s="551"/>
      <c r="F91" s="552">
        <v>0</v>
      </c>
      <c r="G91" s="552"/>
    </row>
    <row r="92" spans="2:7" ht="15.75" hidden="1" thickBot="1" x14ac:dyDescent="0.3">
      <c r="B92" s="811">
        <v>32010208</v>
      </c>
      <c r="C92" s="378" t="s">
        <v>1489</v>
      </c>
      <c r="D92" s="740" t="str">
        <f t="shared" si="12"/>
        <v>32010208 - WATER DISTRIBUTION NETWORK</v>
      </c>
      <c r="E92" s="551"/>
      <c r="F92" s="552">
        <v>0</v>
      </c>
      <c r="G92" s="552"/>
    </row>
    <row r="93" spans="2:7" ht="15.75" hidden="1" thickBot="1" x14ac:dyDescent="0.3">
      <c r="B93" s="811">
        <v>32010209</v>
      </c>
      <c r="C93" s="378" t="s">
        <v>1490</v>
      </c>
      <c r="D93" s="740" t="str">
        <f t="shared" si="12"/>
        <v>32010209 - SEWAGE/ DRAINAGE NETWORK</v>
      </c>
      <c r="E93" s="551"/>
      <c r="F93" s="552">
        <v>0</v>
      </c>
      <c r="G93" s="552"/>
    </row>
    <row r="94" spans="2:7" ht="15.75" hidden="1" thickBot="1" x14ac:dyDescent="0.3">
      <c r="B94" s="811">
        <v>32010210</v>
      </c>
      <c r="C94" s="378" t="s">
        <v>1491</v>
      </c>
      <c r="D94" s="740" t="str">
        <f t="shared" si="12"/>
        <v>32010210 - DAMS</v>
      </c>
      <c r="E94" s="551"/>
      <c r="F94" s="552">
        <v>0</v>
      </c>
      <c r="G94" s="552"/>
    </row>
    <row r="95" spans="2:7" ht="15.75" hidden="1" thickBot="1" x14ac:dyDescent="0.3">
      <c r="B95" s="811">
        <v>32010211</v>
      </c>
      <c r="C95" s="378" t="s">
        <v>1492</v>
      </c>
      <c r="D95" s="740" t="str">
        <f t="shared" si="12"/>
        <v>32010211 - SPECIALISED RESEARCH EQUIPMENT (E.G. SATELLITE)</v>
      </c>
      <c r="E95" s="551"/>
      <c r="F95" s="552">
        <v>0</v>
      </c>
      <c r="G95" s="552"/>
    </row>
    <row r="96" spans="2:7" ht="15.75" hidden="1" thickBot="1" x14ac:dyDescent="0.3">
      <c r="B96" s="811">
        <v>32010212</v>
      </c>
      <c r="C96" s="378" t="s">
        <v>1493</v>
      </c>
      <c r="D96" s="740" t="str">
        <f t="shared" si="12"/>
        <v>32010212 - MONUMENTS</v>
      </c>
      <c r="E96" s="551"/>
      <c r="F96" s="552">
        <v>0</v>
      </c>
      <c r="G96" s="552"/>
    </row>
    <row r="97" spans="2:7" ht="15.75" hidden="1" thickBot="1" x14ac:dyDescent="0.3">
      <c r="B97" s="811">
        <v>32010213</v>
      </c>
      <c r="C97" s="378" t="s">
        <v>1494</v>
      </c>
      <c r="D97" s="740" t="str">
        <f t="shared" si="12"/>
        <v>32010213 - HERITAGE ASSETS</v>
      </c>
      <c r="E97" s="551"/>
      <c r="F97" s="552">
        <v>0</v>
      </c>
      <c r="G97" s="552"/>
    </row>
    <row r="98" spans="2:7" ht="15.75" hidden="1" thickBot="1" x14ac:dyDescent="0.3">
      <c r="B98" s="811">
        <v>32010214</v>
      </c>
      <c r="C98" s="378" t="s">
        <v>1495</v>
      </c>
      <c r="D98" s="740" t="str">
        <f t="shared" si="12"/>
        <v>32010214 - BOREHOLES &amp; OTHER WATER FACILITIES</v>
      </c>
      <c r="E98" s="551"/>
      <c r="F98" s="552">
        <v>0</v>
      </c>
      <c r="G98" s="552"/>
    </row>
    <row r="99" spans="2:7" ht="15.75" hidden="1" thickBot="1" x14ac:dyDescent="0.3">
      <c r="B99" s="811">
        <v>32010215</v>
      </c>
      <c r="C99" s="378" t="s">
        <v>1496</v>
      </c>
      <c r="D99" s="740" t="str">
        <f t="shared" si="12"/>
        <v>32010215 - WASTE DISPOSAL EQUIPMENT</v>
      </c>
      <c r="E99" s="551"/>
      <c r="F99" s="552">
        <v>0</v>
      </c>
      <c r="G99" s="552"/>
    </row>
    <row r="100" spans="2:7" ht="15.75" thickBot="1" x14ac:dyDescent="0.3">
      <c r="B100" s="815"/>
      <c r="C100" s="385" t="s">
        <v>1497</v>
      </c>
      <c r="D100" s="741">
        <f t="shared" ref="D100" si="13">SUM(D85:D99)</f>
        <v>0</v>
      </c>
      <c r="E100" s="559">
        <f>SUM(E85:E99)</f>
        <v>0</v>
      </c>
      <c r="F100" s="559">
        <f>SUM(F85:F99)</f>
        <v>150000000</v>
      </c>
      <c r="G100" s="559"/>
    </row>
    <row r="101" spans="2:7" ht="15.75" hidden="1" thickBot="1" x14ac:dyDescent="0.3">
      <c r="B101" s="818">
        <v>32010300</v>
      </c>
      <c r="C101" s="374" t="s">
        <v>114</v>
      </c>
      <c r="D101" s="742"/>
      <c r="E101" s="548"/>
      <c r="F101" s="549"/>
      <c r="G101" s="549"/>
    </row>
    <row r="102" spans="2:7" ht="15.75" hidden="1" thickBot="1" x14ac:dyDescent="0.3">
      <c r="B102" s="811">
        <v>32010301</v>
      </c>
      <c r="C102" s="378" t="s">
        <v>1498</v>
      </c>
      <c r="D102" s="740" t="str">
        <f>B102&amp;" - "&amp;C102</f>
        <v>32010301 - EARTH MOVING EQUIPMENT - BULL DOZERS ETC.</v>
      </c>
      <c r="E102" s="551"/>
      <c r="F102" s="552">
        <v>0</v>
      </c>
      <c r="G102" s="552"/>
    </row>
    <row r="103" spans="2:7" ht="15.75" hidden="1" thickBot="1" x14ac:dyDescent="0.3">
      <c r="B103" s="811">
        <v>32010302</v>
      </c>
      <c r="C103" s="378" t="s">
        <v>1499</v>
      </c>
      <c r="D103" s="740" t="str">
        <f>B103&amp;" - "&amp;C103</f>
        <v>32010302 - INDUSTRIAL EQUIPMENT</v>
      </c>
      <c r="E103" s="551"/>
      <c r="F103" s="552">
        <v>0</v>
      </c>
      <c r="G103" s="552"/>
    </row>
    <row r="104" spans="2:7" ht="15.75" hidden="1" thickBot="1" x14ac:dyDescent="0.3">
      <c r="B104" s="811">
        <v>32010303</v>
      </c>
      <c r="C104" s="378" t="s">
        <v>1500</v>
      </c>
      <c r="D104" s="740" t="str">
        <f>B104&amp;" - "&amp;C104</f>
        <v>32010303 - NAVIGATIONAL EQUIPMENT</v>
      </c>
      <c r="E104" s="551"/>
      <c r="F104" s="552">
        <v>0</v>
      </c>
      <c r="G104" s="552"/>
    </row>
    <row r="105" spans="2:7" ht="15.75" hidden="1" thickBot="1" x14ac:dyDescent="0.3">
      <c r="B105" s="811">
        <v>32010304</v>
      </c>
      <c r="C105" s="378" t="s">
        <v>1501</v>
      </c>
      <c r="D105" s="740" t="str">
        <f>B105&amp;" - "&amp;C105</f>
        <v>32010304 - POWER PLANTS</v>
      </c>
      <c r="E105" s="551"/>
      <c r="F105" s="552">
        <v>0</v>
      </c>
      <c r="G105" s="552"/>
    </row>
    <row r="106" spans="2:7" ht="15.75" hidden="1" thickBot="1" x14ac:dyDescent="0.3">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t="15.75" hidden="1" thickBot="1" x14ac:dyDescent="0.3">
      <c r="B108" s="818">
        <v>32010400</v>
      </c>
      <c r="C108" s="374" t="s">
        <v>116</v>
      </c>
      <c r="D108" s="742"/>
      <c r="E108" s="548"/>
      <c r="F108" s="549"/>
      <c r="G108" s="549"/>
    </row>
    <row r="109" spans="2:7" ht="15.75" hidden="1" thickBot="1" x14ac:dyDescent="0.3">
      <c r="B109" s="811">
        <v>32010401</v>
      </c>
      <c r="C109" s="378" t="s">
        <v>1504</v>
      </c>
      <c r="D109" s="740" t="str">
        <f t="shared" ref="D109:D116" si="15">B109&amp;" - "&amp;C109</f>
        <v>32010401 - SHIPS</v>
      </c>
      <c r="E109" s="551"/>
      <c r="F109" s="552">
        <v>0</v>
      </c>
      <c r="G109" s="552"/>
    </row>
    <row r="110" spans="2:7" ht="15.75" hidden="1" thickBot="1" x14ac:dyDescent="0.3">
      <c r="B110" s="811">
        <v>32010402</v>
      </c>
      <c r="C110" s="378" t="s">
        <v>1505</v>
      </c>
      <c r="D110" s="740" t="str">
        <f t="shared" si="15"/>
        <v>32010402 - AIR CRAFTS</v>
      </c>
      <c r="E110" s="551"/>
      <c r="F110" s="552">
        <v>0</v>
      </c>
      <c r="G110" s="552"/>
    </row>
    <row r="111" spans="2:7" ht="15.75" hidden="1" thickBot="1" x14ac:dyDescent="0.3">
      <c r="B111" s="811">
        <v>32010403</v>
      </c>
      <c r="C111" s="378" t="s">
        <v>1506</v>
      </c>
      <c r="D111" s="740" t="str">
        <f t="shared" si="15"/>
        <v>32010403 - TRAINS</v>
      </c>
      <c r="E111" s="551"/>
      <c r="F111" s="552">
        <v>0</v>
      </c>
      <c r="G111" s="552"/>
    </row>
    <row r="112" spans="2:7" ht="15.75" hidden="1" thickBot="1" x14ac:dyDescent="0.3">
      <c r="B112" s="811">
        <v>32010404</v>
      </c>
      <c r="C112" s="378" t="s">
        <v>1507</v>
      </c>
      <c r="D112" s="740" t="str">
        <f t="shared" si="15"/>
        <v>32010404 - BOATS</v>
      </c>
      <c r="E112" s="551"/>
      <c r="F112" s="552">
        <v>0</v>
      </c>
      <c r="G112" s="552"/>
    </row>
    <row r="113" spans="2:7" ht="15.75" hidden="1" thickBot="1" x14ac:dyDescent="0.3">
      <c r="B113" s="811">
        <v>32010405</v>
      </c>
      <c r="C113" s="378" t="s">
        <v>1508</v>
      </c>
      <c r="D113" s="740" t="str">
        <f t="shared" si="15"/>
        <v>32010405 - MOTOR VEHICLES</v>
      </c>
      <c r="E113" s="551"/>
      <c r="F113" s="552">
        <v>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t="15.75" hidden="1" thickBot="1" x14ac:dyDescent="0.3">
      <c r="B118" s="818">
        <v>32010500</v>
      </c>
      <c r="C118" s="374" t="s">
        <v>118</v>
      </c>
      <c r="D118" s="742"/>
      <c r="E118" s="548"/>
      <c r="F118" s="549"/>
      <c r="G118" s="549"/>
    </row>
    <row r="119" spans="2:7" ht="15.75" hidden="1" thickBot="1" x14ac:dyDescent="0.3">
      <c r="B119" s="811">
        <v>32010501</v>
      </c>
      <c r="C119" s="378" t="s">
        <v>1513</v>
      </c>
      <c r="D119" s="740" t="str">
        <f t="shared" ref="D119:D127" si="17">B119&amp;" - "&amp;C119</f>
        <v>32010501 - COMPUTERS/NETWORKING EQUIPMENT</v>
      </c>
      <c r="E119" s="551"/>
      <c r="F119" s="552">
        <v>0</v>
      </c>
      <c r="G119" s="552"/>
    </row>
    <row r="120" spans="2:7" ht="15.75" hidden="1"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t="15.75" hidden="1" thickBot="1" x14ac:dyDescent="0.3">
      <c r="B129" s="818">
        <v>32010600</v>
      </c>
      <c r="C129" s="374" t="s">
        <v>120</v>
      </c>
      <c r="D129" s="742"/>
      <c r="E129" s="548"/>
      <c r="F129" s="549"/>
      <c r="G129" s="549"/>
    </row>
    <row r="130" spans="2:7" ht="15.75" hidden="1" thickBot="1" x14ac:dyDescent="0.3">
      <c r="B130" s="811">
        <v>32010601</v>
      </c>
      <c r="C130" s="378" t="s">
        <v>1523</v>
      </c>
      <c r="D130" s="740" t="str">
        <f t="shared" ref="D130:D139" si="19">B130&amp;" - "&amp;C130</f>
        <v>32010601 - CHAIRS</v>
      </c>
      <c r="E130" s="551"/>
      <c r="F130" s="552">
        <v>0</v>
      </c>
      <c r="G130" s="552"/>
    </row>
    <row r="131" spans="2:7" ht="15.75" hidden="1" thickBot="1" x14ac:dyDescent="0.3">
      <c r="B131" s="811">
        <v>32010602</v>
      </c>
      <c r="C131" s="378" t="s">
        <v>1524</v>
      </c>
      <c r="D131" s="740" t="str">
        <f t="shared" si="19"/>
        <v>32010602 - TABLES</v>
      </c>
      <c r="E131" s="551"/>
      <c r="F131" s="552">
        <v>0</v>
      </c>
      <c r="G131" s="552"/>
    </row>
    <row r="132" spans="2:7" ht="15.75" hidden="1" thickBot="1" x14ac:dyDescent="0.3">
      <c r="B132" s="811">
        <v>32010603</v>
      </c>
      <c r="C132" s="378" t="s">
        <v>1525</v>
      </c>
      <c r="D132" s="740" t="str">
        <f t="shared" si="19"/>
        <v>32010603 - SAFES/FILE CABINETS/ CUPBOARDS</v>
      </c>
      <c r="E132" s="551"/>
      <c r="F132" s="552">
        <v>0</v>
      </c>
      <c r="G132" s="552"/>
    </row>
    <row r="133" spans="2:7" ht="15.75" hidden="1" thickBot="1" x14ac:dyDescent="0.3">
      <c r="B133" s="811">
        <v>32010604</v>
      </c>
      <c r="C133" s="378" t="s">
        <v>1526</v>
      </c>
      <c r="D133" s="740" t="str">
        <f t="shared" si="19"/>
        <v>32010604 - TELEVISION SETS</v>
      </c>
      <c r="E133" s="551"/>
      <c r="F133" s="552">
        <v>0</v>
      </c>
      <c r="G133" s="552"/>
    </row>
    <row r="134" spans="2:7" ht="15.75" hidden="1" thickBot="1" x14ac:dyDescent="0.3">
      <c r="B134" s="811">
        <v>32010605</v>
      </c>
      <c r="C134" s="378" t="s">
        <v>1527</v>
      </c>
      <c r="D134" s="740" t="str">
        <f t="shared" si="19"/>
        <v>32010605 - RADIO SETS</v>
      </c>
      <c r="E134" s="551"/>
      <c r="F134" s="552">
        <v>0</v>
      </c>
      <c r="G134" s="552"/>
    </row>
    <row r="135" spans="2:7" ht="15.75" hidden="1" thickBot="1" x14ac:dyDescent="0.3">
      <c r="B135" s="811">
        <v>32010606</v>
      </c>
      <c r="C135" s="378" t="s">
        <v>1528</v>
      </c>
      <c r="D135" s="740" t="str">
        <f t="shared" si="19"/>
        <v>32010606 - AIR -CONDITIONER</v>
      </c>
      <c r="E135" s="551"/>
      <c r="F135" s="552">
        <v>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t="15.75" hidden="1" thickBot="1" x14ac:dyDescent="0.3">
      <c r="B141" s="818">
        <v>32010700</v>
      </c>
      <c r="C141" s="374" t="s">
        <v>122</v>
      </c>
      <c r="D141" s="742"/>
      <c r="E141" s="548"/>
      <c r="F141" s="549" t="s">
        <v>1035</v>
      </c>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115000000</v>
      </c>
      <c r="F171" s="572">
        <f t="shared" si="27"/>
        <v>650000000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pageSetUpPr fitToPage="1"/>
  </sheetPr>
  <dimension ref="B1:G172"/>
  <sheetViews>
    <sheetView view="pageBreakPreview" zoomScale="91" zoomScaleSheetLayoutView="91" workbookViewId="0">
      <selection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1050</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t="15.75" hidden="1" thickBot="1" x14ac:dyDescent="0.3">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t="15.75" hidden="1" thickBot="1" x14ac:dyDescent="0.3">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t="15.75" hidden="1" thickBot="1" x14ac:dyDescent="0.3">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x14ac:dyDescent="0.25">
      <c r="B51" s="818">
        <v>31060200</v>
      </c>
      <c r="C51" s="374" t="s">
        <v>98</v>
      </c>
      <c r="D51" s="742"/>
      <c r="E51" s="548"/>
      <c r="F51" s="549"/>
      <c r="G51" s="549"/>
    </row>
    <row r="52" spans="2:7" ht="15.75" thickBot="1" x14ac:dyDescent="0.3">
      <c r="B52" s="811">
        <v>31060201</v>
      </c>
      <c r="C52" s="378" t="s">
        <v>98</v>
      </c>
      <c r="D52" s="740" t="str">
        <f>B52&amp;" - "&amp;C52</f>
        <v>31060201 - ADMINISTRATIVE ADVANCES</v>
      </c>
      <c r="E52" s="551"/>
      <c r="F52" s="552">
        <v>1108360000</v>
      </c>
      <c r="G52" s="552">
        <v>1062000000</v>
      </c>
    </row>
    <row r="53" spans="2:7" ht="15.75" thickBot="1" x14ac:dyDescent="0.3">
      <c r="B53" s="815"/>
      <c r="C53" s="385" t="s">
        <v>1454</v>
      </c>
      <c r="D53" s="741">
        <f t="shared" ref="D53" si="4">SUM(D52)</f>
        <v>0</v>
      </c>
      <c r="E53" s="559">
        <f>SUM(E52)</f>
        <v>0</v>
      </c>
      <c r="F53" s="559">
        <f>SUM(F52)</f>
        <v>1108360000</v>
      </c>
      <c r="G53" s="559">
        <f>SUM(G52)</f>
        <v>1062000000</v>
      </c>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0">SUM(D79:D82)</f>
        <v>0</v>
      </c>
      <c r="E83" s="559">
        <f>SUM(E79:E82)</f>
        <v>0</v>
      </c>
      <c r="F83" s="559">
        <f>SUM(F79:F82)</f>
        <v>0</v>
      </c>
      <c r="G83" s="559">
        <f>SUM(G79:G82)</f>
        <v>0</v>
      </c>
    </row>
    <row r="84" spans="2:7" x14ac:dyDescent="0.25">
      <c r="B84" s="818">
        <v>32010200</v>
      </c>
      <c r="C84" s="374" t="s">
        <v>112</v>
      </c>
      <c r="D84" s="742"/>
      <c r="E84" s="548"/>
      <c r="F84" s="549"/>
      <c r="G84" s="549"/>
    </row>
    <row r="85" spans="2:7" hidden="1" x14ac:dyDescent="0.25">
      <c r="B85" s="811">
        <v>32010201</v>
      </c>
      <c r="C85" s="378" t="s">
        <v>1482</v>
      </c>
      <c r="D85" s="740" t="str">
        <f t="shared" ref="D85:D99" si="11">B85&amp;" - "&amp;C85</f>
        <v>32010201 - RAILS</v>
      </c>
      <c r="E85" s="551"/>
      <c r="F85" s="552">
        <v>0</v>
      </c>
      <c r="G85" s="552"/>
    </row>
    <row r="86" spans="2:7" x14ac:dyDescent="0.25">
      <c r="B86" s="811">
        <v>32010202</v>
      </c>
      <c r="C86" s="378" t="s">
        <v>1695</v>
      </c>
      <c r="D86" s="740" t="str">
        <f t="shared" si="11"/>
        <v>32010202 - ROADS &amp; BRIDGES (RAMP)</v>
      </c>
      <c r="E86" s="551"/>
      <c r="F86" s="826">
        <v>315000000</v>
      </c>
      <c r="G86" s="826"/>
    </row>
    <row r="87" spans="2:7" hidden="1" x14ac:dyDescent="0.25">
      <c r="B87" s="811">
        <v>32010203</v>
      </c>
      <c r="C87" s="378" t="s">
        <v>1484</v>
      </c>
      <c r="D87" s="740" t="str">
        <f t="shared" si="11"/>
        <v>32010203 - AIRPORTS</v>
      </c>
      <c r="E87" s="551"/>
      <c r="F87" s="552">
        <v>0</v>
      </c>
      <c r="G87" s="552"/>
    </row>
    <row r="88" spans="2:7" hidden="1" x14ac:dyDescent="0.25">
      <c r="B88" s="811">
        <v>32010204</v>
      </c>
      <c r="C88" s="378" t="s">
        <v>1485</v>
      </c>
      <c r="D88" s="740" t="str">
        <f t="shared" si="11"/>
        <v>32010204 - HARBOURS/ SEA PORTS/JETTIES</v>
      </c>
      <c r="E88" s="551"/>
      <c r="F88" s="552">
        <v>0</v>
      </c>
      <c r="G88" s="552"/>
    </row>
    <row r="89" spans="2:7" hidden="1" x14ac:dyDescent="0.25">
      <c r="B89" s="811">
        <v>32010205</v>
      </c>
      <c r="C89" s="378" t="s">
        <v>1486</v>
      </c>
      <c r="D89" s="740" t="str">
        <f t="shared" si="11"/>
        <v>32010205 - ZOOS, PARKS &amp; RESERVES</v>
      </c>
      <c r="E89" s="551"/>
      <c r="F89" s="552">
        <v>0</v>
      </c>
      <c r="G89" s="552"/>
    </row>
    <row r="90" spans="2:7" hidden="1" x14ac:dyDescent="0.25">
      <c r="B90" s="811">
        <v>32010206</v>
      </c>
      <c r="C90" s="378" t="s">
        <v>1487</v>
      </c>
      <c r="D90" s="740" t="str">
        <f t="shared" si="11"/>
        <v>32010206 - SECURITY INSTALLATIONS/ EQUIPMENT</v>
      </c>
      <c r="E90" s="551"/>
      <c r="F90" s="552">
        <v>0</v>
      </c>
      <c r="G90" s="552"/>
    </row>
    <row r="91" spans="2:7" x14ac:dyDescent="0.25">
      <c r="B91" s="811">
        <v>32010207</v>
      </c>
      <c r="C91" s="378" t="s">
        <v>1488</v>
      </c>
      <c r="D91" s="740" t="str">
        <f t="shared" si="11"/>
        <v>32010207 - ELECTRICITY TRANSMISSION NETWORK</v>
      </c>
      <c r="E91" s="551"/>
      <c r="F91" s="552">
        <v>577633580</v>
      </c>
      <c r="G91" s="552"/>
    </row>
    <row r="92" spans="2:7" x14ac:dyDescent="0.25">
      <c r="B92" s="811">
        <v>32010208</v>
      </c>
      <c r="C92" s="378" t="s">
        <v>1489</v>
      </c>
      <c r="D92" s="740" t="str">
        <f t="shared" si="11"/>
        <v>32010208 - WATER DISTRIBUTION NETWORK</v>
      </c>
      <c r="E92" s="551"/>
      <c r="F92" s="552">
        <v>6063000</v>
      </c>
      <c r="G92" s="552"/>
    </row>
    <row r="93" spans="2:7" hidden="1" x14ac:dyDescent="0.25">
      <c r="B93" s="811">
        <v>32010209</v>
      </c>
      <c r="C93" s="378" t="s">
        <v>1490</v>
      </c>
      <c r="D93" s="740" t="str">
        <f t="shared" si="11"/>
        <v>32010209 - SEWAGE/ DRAINAGE NETWORK</v>
      </c>
      <c r="E93" s="551"/>
      <c r="F93" s="552">
        <v>0</v>
      </c>
      <c r="G93" s="552"/>
    </row>
    <row r="94" spans="2:7" hidden="1" x14ac:dyDescent="0.25">
      <c r="B94" s="811">
        <v>32010210</v>
      </c>
      <c r="C94" s="378" t="s">
        <v>1491</v>
      </c>
      <c r="D94" s="740" t="str">
        <f t="shared" si="11"/>
        <v>32010210 - DAMS</v>
      </c>
      <c r="E94" s="551"/>
      <c r="F94" s="552">
        <v>0</v>
      </c>
      <c r="G94" s="552"/>
    </row>
    <row r="95" spans="2:7" hidden="1" x14ac:dyDescent="0.25">
      <c r="B95" s="811">
        <v>32010211</v>
      </c>
      <c r="C95" s="378" t="s">
        <v>1492</v>
      </c>
      <c r="D95" s="740" t="str">
        <f t="shared" si="11"/>
        <v>32010211 - SPECIALISED RESEARCH EQUIPMENT (E.G. SATELLITE)</v>
      </c>
      <c r="E95" s="551"/>
      <c r="F95" s="552">
        <v>0</v>
      </c>
      <c r="G95" s="552"/>
    </row>
    <row r="96" spans="2:7" ht="15.75" thickBot="1" x14ac:dyDescent="0.3">
      <c r="B96" s="811">
        <v>32010212</v>
      </c>
      <c r="C96" s="378" t="s">
        <v>1493</v>
      </c>
      <c r="D96" s="740" t="str">
        <f t="shared" si="11"/>
        <v>32010212 - MONUMENTS</v>
      </c>
      <c r="E96" s="551"/>
      <c r="F96" s="552">
        <v>14688000</v>
      </c>
      <c r="G96" s="552"/>
    </row>
    <row r="97" spans="2:7" ht="15.75" hidden="1" thickBot="1" x14ac:dyDescent="0.3">
      <c r="B97" s="811">
        <v>32010213</v>
      </c>
      <c r="C97" s="378" t="s">
        <v>1494</v>
      </c>
      <c r="D97" s="740" t="str">
        <f t="shared" si="11"/>
        <v>32010213 - HERITAGE ASSETS</v>
      </c>
      <c r="E97" s="551"/>
      <c r="F97" s="552">
        <v>0</v>
      </c>
      <c r="G97" s="552"/>
    </row>
    <row r="98" spans="2:7" ht="15.75" hidden="1" thickBot="1" x14ac:dyDescent="0.3">
      <c r="B98" s="811">
        <v>32010214</v>
      </c>
      <c r="C98" s="378" t="s">
        <v>1495</v>
      </c>
      <c r="D98" s="740" t="str">
        <f t="shared" si="11"/>
        <v>32010214 - BOREHOLES &amp; OTHER WATER FACILITIES</v>
      </c>
      <c r="E98" s="551"/>
      <c r="F98" s="552">
        <v>0</v>
      </c>
      <c r="G98" s="552"/>
    </row>
    <row r="99" spans="2:7" ht="15.75" hidden="1" thickBot="1" x14ac:dyDescent="0.3">
      <c r="B99" s="811">
        <v>32010215</v>
      </c>
      <c r="C99" s="378" t="s">
        <v>1496</v>
      </c>
      <c r="D99" s="740" t="str">
        <f t="shared" si="11"/>
        <v>32010215 - WASTE DISPOSAL EQUIPMENT</v>
      </c>
      <c r="E99" s="551"/>
      <c r="F99" s="552">
        <v>0</v>
      </c>
      <c r="G99" s="552"/>
    </row>
    <row r="100" spans="2:7" ht="15.75" thickBot="1" x14ac:dyDescent="0.3">
      <c r="B100" s="815"/>
      <c r="C100" s="385" t="s">
        <v>1497</v>
      </c>
      <c r="D100" s="741">
        <f t="shared" ref="D100" si="12">SUM(D85:D99)</f>
        <v>0</v>
      </c>
      <c r="E100" s="559">
        <f>SUM(E85:E99)</f>
        <v>0</v>
      </c>
      <c r="F100" s="559">
        <f>SUM(F85:F99)</f>
        <v>913384580</v>
      </c>
      <c r="G100" s="559"/>
    </row>
    <row r="101" spans="2:7" ht="15.75" hidden="1" thickBot="1" x14ac:dyDescent="0.3">
      <c r="B101" s="818">
        <v>32010300</v>
      </c>
      <c r="C101" s="374" t="s">
        <v>114</v>
      </c>
      <c r="D101" s="742"/>
      <c r="E101" s="548"/>
      <c r="F101" s="549"/>
      <c r="G101" s="549"/>
    </row>
    <row r="102" spans="2:7" ht="15.75" hidden="1" thickBot="1" x14ac:dyDescent="0.3">
      <c r="B102" s="811">
        <v>32010301</v>
      </c>
      <c r="C102" s="378" t="s">
        <v>1498</v>
      </c>
      <c r="D102" s="740" t="str">
        <f>B102&amp;" - "&amp;C102</f>
        <v>32010301 - EARTH MOVING EQUIPMENT - BULL DOZERS ETC.</v>
      </c>
      <c r="E102" s="551"/>
      <c r="F102" s="552">
        <v>0</v>
      </c>
      <c r="G102" s="552"/>
    </row>
    <row r="103" spans="2:7" ht="15.75" hidden="1" thickBot="1" x14ac:dyDescent="0.3">
      <c r="B103" s="811">
        <v>32010302</v>
      </c>
      <c r="C103" s="378" t="s">
        <v>1499</v>
      </c>
      <c r="D103" s="740" t="str">
        <f>B103&amp;" - "&amp;C103</f>
        <v>32010302 - INDUSTRIAL EQUIPMENT</v>
      </c>
      <c r="E103" s="551"/>
      <c r="F103" s="552">
        <v>0</v>
      </c>
      <c r="G103" s="552"/>
    </row>
    <row r="104" spans="2:7" ht="15.75" hidden="1" thickBot="1" x14ac:dyDescent="0.3">
      <c r="B104" s="811">
        <v>32010303</v>
      </c>
      <c r="C104" s="378" t="s">
        <v>1500</v>
      </c>
      <c r="D104" s="740" t="str">
        <f>B104&amp;" - "&amp;C104</f>
        <v>32010303 - NAVIGATIONAL EQUIPMENT</v>
      </c>
      <c r="E104" s="551"/>
      <c r="F104" s="552">
        <v>0</v>
      </c>
      <c r="G104" s="552"/>
    </row>
    <row r="105" spans="2:7" ht="15.75" hidden="1" thickBot="1" x14ac:dyDescent="0.3">
      <c r="B105" s="811">
        <v>32010304</v>
      </c>
      <c r="C105" s="378" t="s">
        <v>1501</v>
      </c>
      <c r="D105" s="740" t="str">
        <f>B105&amp;" - "&amp;C105</f>
        <v>32010304 - POWER PLANTS</v>
      </c>
      <c r="E105" s="551"/>
      <c r="F105" s="552">
        <v>0</v>
      </c>
      <c r="G105" s="552"/>
    </row>
    <row r="106" spans="2:7" ht="15.75" hidden="1" thickBot="1" x14ac:dyDescent="0.3">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3">SUM(D102:D106)</f>
        <v>0</v>
      </c>
      <c r="E107" s="559">
        <f>SUM(E102:E106)</f>
        <v>0</v>
      </c>
      <c r="F107" s="559">
        <f>SUM(F102:F106)</f>
        <v>0</v>
      </c>
      <c r="G107" s="559"/>
    </row>
    <row r="108" spans="2:7" ht="15.75" hidden="1" thickBot="1" x14ac:dyDescent="0.3">
      <c r="B108" s="818">
        <v>32010400</v>
      </c>
      <c r="C108" s="374" t="s">
        <v>116</v>
      </c>
      <c r="D108" s="742"/>
      <c r="E108" s="548"/>
      <c r="F108" s="549"/>
      <c r="G108" s="549"/>
    </row>
    <row r="109" spans="2:7" ht="15.75" hidden="1" thickBot="1" x14ac:dyDescent="0.3">
      <c r="B109" s="811">
        <v>32010401</v>
      </c>
      <c r="C109" s="378" t="s">
        <v>1504</v>
      </c>
      <c r="D109" s="740" t="str">
        <f t="shared" ref="D109:D116" si="14">B109&amp;" - "&amp;C109</f>
        <v>32010401 - SHIPS</v>
      </c>
      <c r="E109" s="551"/>
      <c r="F109" s="552">
        <v>0</v>
      </c>
      <c r="G109" s="552"/>
    </row>
    <row r="110" spans="2:7" ht="15.75" hidden="1" thickBot="1" x14ac:dyDescent="0.3">
      <c r="B110" s="811">
        <v>32010402</v>
      </c>
      <c r="C110" s="378" t="s">
        <v>1505</v>
      </c>
      <c r="D110" s="740" t="str">
        <f t="shared" si="14"/>
        <v>32010402 - AIR CRAFTS</v>
      </c>
      <c r="E110" s="551"/>
      <c r="F110" s="552">
        <v>0</v>
      </c>
      <c r="G110" s="552"/>
    </row>
    <row r="111" spans="2:7" ht="15.75" hidden="1" thickBot="1" x14ac:dyDescent="0.3">
      <c r="B111" s="811">
        <v>32010403</v>
      </c>
      <c r="C111" s="378" t="s">
        <v>1506</v>
      </c>
      <c r="D111" s="740" t="str">
        <f t="shared" si="14"/>
        <v>32010403 - TRAINS</v>
      </c>
      <c r="E111" s="551"/>
      <c r="F111" s="552">
        <v>0</v>
      </c>
      <c r="G111" s="552"/>
    </row>
    <row r="112" spans="2:7" ht="15.75" hidden="1" thickBot="1" x14ac:dyDescent="0.3">
      <c r="B112" s="811">
        <v>32010404</v>
      </c>
      <c r="C112" s="378" t="s">
        <v>1507</v>
      </c>
      <c r="D112" s="740" t="str">
        <f t="shared" si="14"/>
        <v>32010404 - BOATS</v>
      </c>
      <c r="E112" s="551"/>
      <c r="F112" s="552">
        <v>0</v>
      </c>
      <c r="G112" s="552"/>
    </row>
    <row r="113" spans="2:7" ht="15.75" hidden="1" thickBot="1" x14ac:dyDescent="0.3">
      <c r="B113" s="811">
        <v>32010405</v>
      </c>
      <c r="C113" s="378" t="s">
        <v>1508</v>
      </c>
      <c r="D113" s="740" t="str">
        <f t="shared" si="14"/>
        <v>32010405 - MOTOR VEHICLES</v>
      </c>
      <c r="E113" s="551"/>
      <c r="F113" s="552">
        <v>0</v>
      </c>
      <c r="G113" s="552"/>
    </row>
    <row r="114" spans="2:7" ht="15.75" hidden="1" thickBot="1" x14ac:dyDescent="0.3">
      <c r="B114" s="811">
        <v>32010406</v>
      </c>
      <c r="C114" s="378" t="s">
        <v>1509</v>
      </c>
      <c r="D114" s="740" t="str">
        <f t="shared" si="14"/>
        <v>32010406 - TRICYCLE</v>
      </c>
      <c r="E114" s="551"/>
      <c r="F114" s="552">
        <v>0</v>
      </c>
      <c r="G114" s="552"/>
    </row>
    <row r="115" spans="2:7" ht="15.75" hidden="1" thickBot="1" x14ac:dyDescent="0.3">
      <c r="B115" s="811">
        <v>32010407</v>
      </c>
      <c r="C115" s="378" t="s">
        <v>1510</v>
      </c>
      <c r="D115" s="740" t="str">
        <f t="shared" si="14"/>
        <v>32010407 - MOTOR CYCLES</v>
      </c>
      <c r="E115" s="551"/>
      <c r="F115" s="552">
        <v>0</v>
      </c>
      <c r="G115" s="552"/>
    </row>
    <row r="116" spans="2:7" ht="15.75" hidden="1" thickBot="1" x14ac:dyDescent="0.3">
      <c r="B116" s="811">
        <v>32010408</v>
      </c>
      <c r="C116" s="378" t="s">
        <v>1511</v>
      </c>
      <c r="D116" s="740" t="str">
        <f t="shared" si="14"/>
        <v>32010408 - BICYCLE</v>
      </c>
      <c r="E116" s="551"/>
      <c r="F116" s="552">
        <v>0</v>
      </c>
      <c r="G116" s="552"/>
    </row>
    <row r="117" spans="2:7" ht="15.75" hidden="1" thickBot="1" x14ac:dyDescent="0.3">
      <c r="B117" s="815"/>
      <c r="C117" s="385" t="s">
        <v>1512</v>
      </c>
      <c r="D117" s="741">
        <f t="shared" ref="D117" si="15">SUM(D109:D116)</f>
        <v>0</v>
      </c>
      <c r="E117" s="559">
        <f>SUM(E109:E116)</f>
        <v>0</v>
      </c>
      <c r="F117" s="559">
        <f>SUM(F109:F116)</f>
        <v>0</v>
      </c>
      <c r="G117" s="559">
        <f>SUM(G109:G116)</f>
        <v>0</v>
      </c>
    </row>
    <row r="118" spans="2:7" ht="15.75" hidden="1" thickBot="1" x14ac:dyDescent="0.3">
      <c r="B118" s="818">
        <v>32010500</v>
      </c>
      <c r="C118" s="374" t="s">
        <v>118</v>
      </c>
      <c r="D118" s="742"/>
      <c r="E118" s="548"/>
      <c r="F118" s="549"/>
      <c r="G118" s="549"/>
    </row>
    <row r="119" spans="2:7" ht="15.75" hidden="1" thickBot="1" x14ac:dyDescent="0.3">
      <c r="B119" s="811">
        <v>32010501</v>
      </c>
      <c r="C119" s="378" t="s">
        <v>1513</v>
      </c>
      <c r="D119" s="740" t="str">
        <f t="shared" ref="D119:D127" si="16">B119&amp;" - "&amp;C119</f>
        <v>32010501 - COMPUTERS/NETWORKING EQUIPMENT</v>
      </c>
      <c r="E119" s="551"/>
      <c r="F119" s="552">
        <v>0</v>
      </c>
      <c r="G119" s="552"/>
    </row>
    <row r="120" spans="2:7" ht="15.75" hidden="1" thickBot="1" x14ac:dyDescent="0.3">
      <c r="B120" s="811">
        <v>32010502</v>
      </c>
      <c r="C120" s="378" t="s">
        <v>1514</v>
      </c>
      <c r="D120" s="740" t="str">
        <f t="shared" si="16"/>
        <v>32010502 - PRINTERS</v>
      </c>
      <c r="E120" s="551"/>
      <c r="F120" s="552">
        <v>0</v>
      </c>
      <c r="G120" s="552"/>
    </row>
    <row r="121" spans="2:7" ht="15.75" hidden="1" thickBot="1" x14ac:dyDescent="0.3">
      <c r="B121" s="811">
        <v>32010503</v>
      </c>
      <c r="C121" s="378" t="s">
        <v>1515</v>
      </c>
      <c r="D121" s="740" t="str">
        <f t="shared" si="16"/>
        <v>32010503 - SCANNERS</v>
      </c>
      <c r="E121" s="551"/>
      <c r="F121" s="552">
        <v>0</v>
      </c>
      <c r="G121" s="552"/>
    </row>
    <row r="122" spans="2:7" ht="15.75" hidden="1" thickBot="1" x14ac:dyDescent="0.3">
      <c r="B122" s="811">
        <v>32010504</v>
      </c>
      <c r="C122" s="378" t="s">
        <v>1516</v>
      </c>
      <c r="D122" s="740" t="str">
        <f t="shared" si="16"/>
        <v>32010504 - FAX MACHINE</v>
      </c>
      <c r="E122" s="551"/>
      <c r="F122" s="552">
        <v>0</v>
      </c>
      <c r="G122" s="552"/>
    </row>
    <row r="123" spans="2:7" ht="15.75" hidden="1" thickBot="1" x14ac:dyDescent="0.3">
      <c r="B123" s="811">
        <v>32010505</v>
      </c>
      <c r="C123" s="378" t="s">
        <v>1517</v>
      </c>
      <c r="D123" s="740" t="str">
        <f t="shared" si="16"/>
        <v>32010505 - PHOTOCOPIERS</v>
      </c>
      <c r="E123" s="551"/>
      <c r="F123" s="552">
        <v>0</v>
      </c>
      <c r="G123" s="552"/>
    </row>
    <row r="124" spans="2:7" ht="15.75" hidden="1" thickBot="1" x14ac:dyDescent="0.3">
      <c r="B124" s="811">
        <v>32010506</v>
      </c>
      <c r="C124" s="378" t="s">
        <v>1518</v>
      </c>
      <c r="D124" s="740" t="str">
        <f t="shared" si="16"/>
        <v>32010506 - TYPE-WRITERS</v>
      </c>
      <c r="E124" s="551"/>
      <c r="F124" s="552">
        <v>0</v>
      </c>
      <c r="G124" s="552"/>
    </row>
    <row r="125" spans="2:7" ht="15.75" hidden="1" thickBot="1" x14ac:dyDescent="0.3">
      <c r="B125" s="811">
        <v>32010507</v>
      </c>
      <c r="C125" s="378" t="s">
        <v>1519</v>
      </c>
      <c r="D125" s="740" t="str">
        <f t="shared" si="16"/>
        <v>32010507 - SHREDDING MACHINES</v>
      </c>
      <c r="E125" s="551"/>
      <c r="F125" s="552">
        <v>0</v>
      </c>
      <c r="G125" s="552"/>
    </row>
    <row r="126" spans="2:7" ht="15.75" hidden="1" thickBot="1" x14ac:dyDescent="0.3">
      <c r="B126" s="811">
        <v>32010508</v>
      </c>
      <c r="C126" s="378" t="s">
        <v>1520</v>
      </c>
      <c r="D126" s="740" t="str">
        <f t="shared" si="16"/>
        <v>32010508 - PROJECTORS</v>
      </c>
      <c r="E126" s="551"/>
      <c r="F126" s="552">
        <v>0</v>
      </c>
      <c r="G126" s="552"/>
    </row>
    <row r="127" spans="2:7" ht="15.75" hidden="1" thickBot="1" x14ac:dyDescent="0.3">
      <c r="B127" s="811">
        <v>32010509</v>
      </c>
      <c r="C127" s="378" t="s">
        <v>1521</v>
      </c>
      <c r="D127" s="740" t="str">
        <f t="shared" si="16"/>
        <v>32010509 - BINDING EQUIPMENT</v>
      </c>
      <c r="E127" s="551"/>
      <c r="F127" s="552">
        <v>0</v>
      </c>
      <c r="G127" s="552"/>
    </row>
    <row r="128" spans="2:7" ht="15.75" hidden="1" thickBot="1" x14ac:dyDescent="0.3">
      <c r="B128" s="815"/>
      <c r="C128" s="385" t="s">
        <v>1522</v>
      </c>
      <c r="D128" s="741">
        <f t="shared" ref="D128" si="17">SUM(D119:D127)</f>
        <v>0</v>
      </c>
      <c r="E128" s="559">
        <f>SUM(E119:E127)</f>
        <v>0</v>
      </c>
      <c r="F128" s="559">
        <f>SUM(F119:F127)</f>
        <v>0</v>
      </c>
      <c r="G128" s="559">
        <f>SUM(G119:G127)</f>
        <v>0</v>
      </c>
    </row>
    <row r="129" spans="2:7" ht="15.75" hidden="1" thickBot="1" x14ac:dyDescent="0.3">
      <c r="B129" s="818">
        <v>32010600</v>
      </c>
      <c r="C129" s="374" t="s">
        <v>120</v>
      </c>
      <c r="D129" s="742"/>
      <c r="E129" s="548"/>
      <c r="F129" s="549"/>
      <c r="G129" s="549"/>
    </row>
    <row r="130" spans="2:7" ht="15.75" hidden="1" thickBot="1" x14ac:dyDescent="0.3">
      <c r="B130" s="811">
        <v>32010601</v>
      </c>
      <c r="C130" s="378" t="s">
        <v>1523</v>
      </c>
      <c r="D130" s="740" t="str">
        <f t="shared" ref="D130:D139" si="18">B130&amp;" - "&amp;C130</f>
        <v>32010601 - CHAIRS</v>
      </c>
      <c r="E130" s="551"/>
      <c r="F130" s="552">
        <v>0</v>
      </c>
      <c r="G130" s="552"/>
    </row>
    <row r="131" spans="2:7" ht="15.75" hidden="1" thickBot="1" x14ac:dyDescent="0.3">
      <c r="B131" s="811">
        <v>32010602</v>
      </c>
      <c r="C131" s="378" t="s">
        <v>1524</v>
      </c>
      <c r="D131" s="740" t="str">
        <f t="shared" si="18"/>
        <v>32010602 - TABLES</v>
      </c>
      <c r="E131" s="551"/>
      <c r="F131" s="552">
        <v>0</v>
      </c>
      <c r="G131" s="552"/>
    </row>
    <row r="132" spans="2:7" ht="15.75" hidden="1" thickBot="1" x14ac:dyDescent="0.3">
      <c r="B132" s="811">
        <v>32010603</v>
      </c>
      <c r="C132" s="378" t="s">
        <v>1525</v>
      </c>
      <c r="D132" s="740" t="str">
        <f t="shared" si="18"/>
        <v>32010603 - SAFES/FILE CABINETS/ CUPBOARDS</v>
      </c>
      <c r="E132" s="551"/>
      <c r="F132" s="552">
        <v>0</v>
      </c>
      <c r="G132" s="552"/>
    </row>
    <row r="133" spans="2:7" ht="15.75" hidden="1" thickBot="1" x14ac:dyDescent="0.3">
      <c r="B133" s="811">
        <v>32010604</v>
      </c>
      <c r="C133" s="378" t="s">
        <v>1526</v>
      </c>
      <c r="D133" s="740" t="str">
        <f t="shared" si="18"/>
        <v>32010604 - TELEVISION SETS</v>
      </c>
      <c r="E133" s="551"/>
      <c r="F133" s="552">
        <v>0</v>
      </c>
      <c r="G133" s="552"/>
    </row>
    <row r="134" spans="2:7" ht="15.75" hidden="1" thickBot="1" x14ac:dyDescent="0.3">
      <c r="B134" s="811">
        <v>32010605</v>
      </c>
      <c r="C134" s="378" t="s">
        <v>1527</v>
      </c>
      <c r="D134" s="740" t="str">
        <f t="shared" si="18"/>
        <v>32010605 - RADIO SETS</v>
      </c>
      <c r="E134" s="551"/>
      <c r="F134" s="552">
        <v>0</v>
      </c>
      <c r="G134" s="552"/>
    </row>
    <row r="135" spans="2:7" ht="15.75" hidden="1" thickBot="1" x14ac:dyDescent="0.3">
      <c r="B135" s="811">
        <v>32010606</v>
      </c>
      <c r="C135" s="378" t="s">
        <v>1528</v>
      </c>
      <c r="D135" s="740" t="str">
        <f t="shared" si="18"/>
        <v>32010606 - AIR -CONDITIONER</v>
      </c>
      <c r="E135" s="551"/>
      <c r="F135" s="552">
        <v>0</v>
      </c>
      <c r="G135" s="552"/>
    </row>
    <row r="136" spans="2:7" ht="15.75" hidden="1" thickBot="1" x14ac:dyDescent="0.3">
      <c r="B136" s="811">
        <v>32010607</v>
      </c>
      <c r="C136" s="378" t="s">
        <v>1529</v>
      </c>
      <c r="D136" s="740" t="str">
        <f t="shared" si="18"/>
        <v>32010607 - STOOLS</v>
      </c>
      <c r="E136" s="551"/>
      <c r="F136" s="552">
        <v>0</v>
      </c>
      <c r="G136" s="552"/>
    </row>
    <row r="137" spans="2:7" ht="15.75" hidden="1" thickBot="1" x14ac:dyDescent="0.3">
      <c r="B137" s="811">
        <v>32010608</v>
      </c>
      <c r="C137" s="378" t="s">
        <v>1530</v>
      </c>
      <c r="D137" s="740" t="str">
        <f t="shared" si="18"/>
        <v>32010608 - SHELVES</v>
      </c>
      <c r="E137" s="551"/>
      <c r="F137" s="552">
        <v>0</v>
      </c>
      <c r="G137" s="552"/>
    </row>
    <row r="138" spans="2:7" ht="15.75" hidden="1" thickBot="1" x14ac:dyDescent="0.3">
      <c r="B138" s="811">
        <v>32010609</v>
      </c>
      <c r="C138" s="378" t="s">
        <v>1531</v>
      </c>
      <c r="D138" s="740" t="str">
        <f t="shared" si="18"/>
        <v>32010609 - CEILING FANS</v>
      </c>
      <c r="E138" s="551"/>
      <c r="F138" s="552">
        <v>0</v>
      </c>
      <c r="G138" s="552"/>
    </row>
    <row r="139" spans="2:7" ht="15.75" hidden="1" thickBot="1" x14ac:dyDescent="0.3">
      <c r="B139" s="811">
        <v>32010610</v>
      </c>
      <c r="C139" s="378" t="s">
        <v>1532</v>
      </c>
      <c r="D139" s="740" t="str">
        <f t="shared" si="18"/>
        <v>32010610 - REFRIDGERATOR</v>
      </c>
      <c r="E139" s="551"/>
      <c r="F139" s="552">
        <v>0</v>
      </c>
      <c r="G139" s="552"/>
    </row>
    <row r="140" spans="2:7" ht="15.75" hidden="1" thickBot="1" x14ac:dyDescent="0.3">
      <c r="B140" s="815"/>
      <c r="C140" s="385" t="s">
        <v>1533</v>
      </c>
      <c r="D140" s="741">
        <f t="shared" ref="D140" si="19">SUM(D130:D139)</f>
        <v>0</v>
      </c>
      <c r="E140" s="559">
        <f>SUM(E130:E139)</f>
        <v>0</v>
      </c>
      <c r="F140" s="559">
        <f>SUM(F130:F139)</f>
        <v>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0">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2">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5">B163&amp;" - "&amp;C163</f>
        <v>32030101 - GOODWILL (ACQUIRED)</v>
      </c>
      <c r="E163" s="551"/>
      <c r="F163" s="552">
        <v>0</v>
      </c>
      <c r="G163" s="552"/>
    </row>
    <row r="164" spans="2:7" ht="15.75" hidden="1" thickBot="1" x14ac:dyDescent="0.3">
      <c r="B164" s="811">
        <v>32030102</v>
      </c>
      <c r="C164" s="378" t="s">
        <v>1548</v>
      </c>
      <c r="D164" s="740" t="str">
        <f t="shared" si="25"/>
        <v>32030102 - PATENT RIGHT</v>
      </c>
      <c r="E164" s="551"/>
      <c r="F164" s="552">
        <v>0</v>
      </c>
      <c r="G164" s="552"/>
    </row>
    <row r="165" spans="2:7" ht="15.75" hidden="1" thickBot="1" x14ac:dyDescent="0.3">
      <c r="B165" s="811">
        <v>32030103</v>
      </c>
      <c r="C165" s="378" t="s">
        <v>1549</v>
      </c>
      <c r="D165" s="740" t="str">
        <f t="shared" si="25"/>
        <v>32030103 - COPYRIGHT</v>
      </c>
      <c r="E165" s="551"/>
      <c r="F165" s="552">
        <v>0</v>
      </c>
      <c r="G165" s="552"/>
    </row>
    <row r="166" spans="2:7" ht="15.75" hidden="1" thickBot="1" x14ac:dyDescent="0.3">
      <c r="B166" s="811">
        <v>32030104</v>
      </c>
      <c r="C166" s="378" t="s">
        <v>1550</v>
      </c>
      <c r="D166" s="740" t="str">
        <f t="shared" si="25"/>
        <v>32030104 - TRADE MARK</v>
      </c>
      <c r="E166" s="551"/>
      <c r="F166" s="552">
        <v>0</v>
      </c>
      <c r="G166" s="552"/>
    </row>
    <row r="167" spans="2:7" ht="15.75" hidden="1" thickBot="1" x14ac:dyDescent="0.3">
      <c r="B167" s="811">
        <v>32030105</v>
      </c>
      <c r="C167" s="378" t="s">
        <v>1551</v>
      </c>
      <c r="D167" s="740" t="str">
        <f t="shared" si="25"/>
        <v>32030105 - FRANCHISE</v>
      </c>
      <c r="E167" s="551"/>
      <c r="F167" s="552">
        <v>0</v>
      </c>
      <c r="G167" s="552"/>
    </row>
    <row r="168" spans="2:7" ht="15.75" hidden="1" thickBot="1" x14ac:dyDescent="0.3">
      <c r="B168" s="811">
        <v>32030109</v>
      </c>
      <c r="C168" s="378" t="s">
        <v>1552</v>
      </c>
      <c r="D168" s="740" t="str">
        <f t="shared" si="25"/>
        <v>32030109 - RESEARCH &amp; DEVELOPMENT</v>
      </c>
      <c r="E168" s="551"/>
      <c r="F168" s="552">
        <v>0</v>
      </c>
      <c r="G168" s="552"/>
    </row>
    <row r="169" spans="2:7" ht="15.75" hidden="1" thickBot="1" x14ac:dyDescent="0.3">
      <c r="B169" s="813">
        <v>32030110</v>
      </c>
      <c r="C169" s="383" t="s">
        <v>1553</v>
      </c>
      <c r="D169" s="740" t="str">
        <f t="shared" si="25"/>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0</v>
      </c>
      <c r="F171" s="572">
        <f t="shared" si="26"/>
        <v>2021744580</v>
      </c>
      <c r="G171" s="572">
        <f t="shared" ref="G171" si="27">G170+G161+G155+G152+G146+G143+G140+G128+G117+G107+G100+G83+G77+G72+G66+G62+G53+G50+G47+G44</f>
        <v>1062000000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1052</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 customHeight="1" x14ac:dyDescent="0.3">
      <c r="B7" s="717">
        <v>30000000</v>
      </c>
      <c r="C7" s="718" t="s">
        <v>1414</v>
      </c>
      <c r="D7" s="735"/>
      <c r="E7" s="736"/>
      <c r="F7" s="737"/>
      <c r="G7" s="737"/>
    </row>
    <row r="8" spans="2:7" ht="0.75" hidden="1" customHeight="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t="4.5" hidden="1" customHeight="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 hidden="1" customHeight="1" x14ac:dyDescent="0.25">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x14ac:dyDescent="0.25">
      <c r="B78" s="818">
        <v>32010100</v>
      </c>
      <c r="C78" s="374" t="s">
        <v>110</v>
      </c>
      <c r="D78" s="742"/>
      <c r="E78" s="548"/>
      <c r="F78" s="549"/>
      <c r="G78" s="549"/>
    </row>
    <row r="79" spans="2:7" ht="13.5" customHeight="1" thickBot="1" x14ac:dyDescent="0.3">
      <c r="B79" s="811">
        <v>32010101</v>
      </c>
      <c r="C79" s="378" t="s">
        <v>1477</v>
      </c>
      <c r="D79" s="740" t="str">
        <f>B79&amp;" - "&amp;C79</f>
        <v>32010101 - LAND &amp; BUILDINGS - ADMINISTRATIVE</v>
      </c>
      <c r="E79" s="551"/>
      <c r="F79" s="552">
        <v>15000000</v>
      </c>
      <c r="G79" s="552"/>
    </row>
    <row r="80" spans="2:7" ht="5.25" hidden="1" customHeight="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6.5" customHeight="1" thickBot="1" x14ac:dyDescent="0.3">
      <c r="B83" s="815"/>
      <c r="C83" s="385" t="s">
        <v>1481</v>
      </c>
      <c r="D83" s="741">
        <f t="shared" ref="D83" si="11">SUM(D79:D82)</f>
        <v>0</v>
      </c>
      <c r="E83" s="559">
        <f>SUM(E79:E82)</f>
        <v>0</v>
      </c>
      <c r="F83" s="559">
        <f>SUM(F79:F82)</f>
        <v>15000000</v>
      </c>
      <c r="G83" s="559">
        <f>SUM(G79:G82)</f>
        <v>0</v>
      </c>
    </row>
    <row r="84" spans="2:7" ht="3" hidden="1" customHeight="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c r="F98" s="552">
        <v>0</v>
      </c>
      <c r="G98" s="552"/>
    </row>
    <row r="99" spans="2:7" hidden="1" x14ac:dyDescent="0.25">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t="15.75" customHeight="1" x14ac:dyDescent="0.25">
      <c r="B101" s="818">
        <v>32010300</v>
      </c>
      <c r="C101" s="374" t="s">
        <v>114</v>
      </c>
      <c r="D101" s="742"/>
      <c r="E101" s="548"/>
      <c r="F101" s="549"/>
      <c r="G101" s="549"/>
    </row>
    <row r="102" spans="2:7" ht="15.75" thickBot="1" x14ac:dyDescent="0.3">
      <c r="B102" s="811">
        <v>32010301</v>
      </c>
      <c r="C102" s="378" t="s">
        <v>1498</v>
      </c>
      <c r="D102" s="740" t="str">
        <f>B102&amp;" - "&amp;C102</f>
        <v>32010301 - EARTH MOVING EQUIPMENT - BULL DOZERS ETC.</v>
      </c>
      <c r="E102" s="551"/>
      <c r="F102" s="552">
        <v>100000000</v>
      </c>
      <c r="G102" s="552"/>
    </row>
    <row r="103" spans="2:7" ht="3" hidden="1" customHeight="1" thickBot="1" x14ac:dyDescent="0.3">
      <c r="B103" s="811">
        <v>32010302</v>
      </c>
      <c r="C103" s="378" t="s">
        <v>1499</v>
      </c>
      <c r="D103" s="740" t="str">
        <f>B103&amp;" - "&amp;C103</f>
        <v>32010302 - INDUSTRIAL EQUIPMENT</v>
      </c>
      <c r="E103" s="551"/>
      <c r="F103" s="552">
        <v>0</v>
      </c>
      <c r="G103" s="552"/>
    </row>
    <row r="104" spans="2:7" ht="15.75" hidden="1" thickBot="1" x14ac:dyDescent="0.3">
      <c r="B104" s="811">
        <v>32010303</v>
      </c>
      <c r="C104" s="378" t="s">
        <v>1500</v>
      </c>
      <c r="D104" s="740" t="str">
        <f>B104&amp;" - "&amp;C104</f>
        <v>32010303 - NAVIGATIONAL EQUIPMENT</v>
      </c>
      <c r="E104" s="551"/>
      <c r="F104" s="552">
        <v>0</v>
      </c>
      <c r="G104" s="552"/>
    </row>
    <row r="105" spans="2:7" ht="15.75" hidden="1" thickBot="1" x14ac:dyDescent="0.3">
      <c r="B105" s="811">
        <v>32010304</v>
      </c>
      <c r="C105" s="378" t="s">
        <v>1501</v>
      </c>
      <c r="D105" s="740" t="str">
        <f>B105&amp;" - "&amp;C105</f>
        <v>32010304 - POWER PLANTS</v>
      </c>
      <c r="E105" s="551"/>
      <c r="F105" s="552">
        <v>0</v>
      </c>
      <c r="G105" s="552"/>
    </row>
    <row r="106" spans="2:7" ht="15.75" hidden="1" thickBot="1" x14ac:dyDescent="0.3">
      <c r="B106" s="811">
        <v>32010305</v>
      </c>
      <c r="C106" s="378" t="s">
        <v>1502</v>
      </c>
      <c r="D106" s="740" t="str">
        <f>B106&amp;" - "&amp;C106</f>
        <v>32010305 - POWER GENERATING SETS</v>
      </c>
      <c r="E106" s="551"/>
      <c r="F106" s="552">
        <v>0</v>
      </c>
      <c r="G106" s="552"/>
    </row>
    <row r="107" spans="2:7" ht="15.75" thickBot="1" x14ac:dyDescent="0.3">
      <c r="B107" s="815"/>
      <c r="C107" s="385" t="s">
        <v>1503</v>
      </c>
      <c r="D107" s="741">
        <f t="shared" ref="D107" si="14">SUM(D102:D106)</f>
        <v>0</v>
      </c>
      <c r="E107" s="559">
        <f>SUM(E102:E106)</f>
        <v>0</v>
      </c>
      <c r="F107" s="559">
        <f>SUM(F102:F106)</f>
        <v>100000000</v>
      </c>
      <c r="G107" s="559"/>
    </row>
    <row r="108" spans="2:7" ht="18" hidden="1" customHeight="1" thickBot="1" x14ac:dyDescent="0.3">
      <c r="B108" s="818">
        <v>32010400</v>
      </c>
      <c r="C108" s="374" t="s">
        <v>116</v>
      </c>
      <c r="D108" s="742"/>
      <c r="E108" s="548"/>
      <c r="F108" s="549"/>
      <c r="G108" s="549"/>
    </row>
    <row r="109" spans="2:7" ht="2.25" hidden="1" customHeight="1" thickBot="1" x14ac:dyDescent="0.3">
      <c r="B109" s="811">
        <v>32010401</v>
      </c>
      <c r="C109" s="378" t="s">
        <v>1504</v>
      </c>
      <c r="D109" s="740" t="str">
        <f t="shared" ref="D109:D116" si="15">B109&amp;" - "&amp;C109</f>
        <v>32010401 - SHIPS</v>
      </c>
      <c r="E109" s="551"/>
      <c r="F109" s="552">
        <v>0</v>
      </c>
      <c r="G109" s="552"/>
    </row>
    <row r="110" spans="2:7" ht="15.75" hidden="1" thickBot="1" x14ac:dyDescent="0.3">
      <c r="B110" s="811">
        <v>32010402</v>
      </c>
      <c r="C110" s="378" t="s">
        <v>1505</v>
      </c>
      <c r="D110" s="740" t="str">
        <f t="shared" si="15"/>
        <v>32010402 - AIR CRAFTS</v>
      </c>
      <c r="E110" s="551"/>
      <c r="F110" s="552">
        <v>0</v>
      </c>
      <c r="G110" s="552"/>
    </row>
    <row r="111" spans="2:7" ht="15.75" hidden="1" thickBot="1" x14ac:dyDescent="0.3">
      <c r="B111" s="811">
        <v>32010403</v>
      </c>
      <c r="C111" s="378" t="s">
        <v>1506</v>
      </c>
      <c r="D111" s="740" t="str">
        <f t="shared" si="15"/>
        <v>32010403 - TRAINS</v>
      </c>
      <c r="E111" s="551"/>
      <c r="F111" s="552">
        <v>0</v>
      </c>
      <c r="G111" s="552"/>
    </row>
    <row r="112" spans="2:7" ht="15.75" hidden="1" thickBot="1" x14ac:dyDescent="0.3">
      <c r="B112" s="811">
        <v>32010404</v>
      </c>
      <c r="C112" s="378" t="s">
        <v>1507</v>
      </c>
      <c r="D112" s="740" t="str">
        <f t="shared" si="15"/>
        <v>32010404 - BOATS</v>
      </c>
      <c r="E112" s="551"/>
      <c r="F112" s="552">
        <v>0</v>
      </c>
      <c r="G112" s="552"/>
    </row>
    <row r="113" spans="2:7" ht="15.75" hidden="1" thickBot="1" x14ac:dyDescent="0.3">
      <c r="B113" s="811">
        <v>32010405</v>
      </c>
      <c r="C113" s="378" t="s">
        <v>1508</v>
      </c>
      <c r="D113" s="740" t="str">
        <f t="shared" si="15"/>
        <v>32010405 - MOTOR VEHICLES</v>
      </c>
      <c r="E113" s="551"/>
      <c r="F113" s="552">
        <v>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t="15.75" hidden="1" thickBot="1" x14ac:dyDescent="0.3">
      <c r="B118" s="818">
        <v>32010500</v>
      </c>
      <c r="C118" s="374" t="s">
        <v>118</v>
      </c>
      <c r="D118" s="742"/>
      <c r="E118" s="548"/>
      <c r="F118" s="549"/>
      <c r="G118" s="549"/>
    </row>
    <row r="119" spans="2:7" ht="15.75" hidden="1" thickBot="1" x14ac:dyDescent="0.3">
      <c r="B119" s="811">
        <v>32010501</v>
      </c>
      <c r="C119" s="378" t="s">
        <v>1513</v>
      </c>
      <c r="D119" s="740" t="str">
        <f t="shared" ref="D119:D127" si="17">B119&amp;" - "&amp;C119</f>
        <v>32010501 - COMPUTERS/NETWORKING EQUIPMENT</v>
      </c>
      <c r="E119" s="551"/>
      <c r="F119" s="552">
        <v>0</v>
      </c>
      <c r="G119" s="552"/>
    </row>
    <row r="120" spans="2:7" ht="15.75" hidden="1"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t="15.75" hidden="1" thickBot="1" x14ac:dyDescent="0.3">
      <c r="B129" s="818">
        <v>32010600</v>
      </c>
      <c r="C129" s="374" t="s">
        <v>120</v>
      </c>
      <c r="D129" s="742"/>
      <c r="E129" s="548"/>
      <c r="F129" s="549"/>
      <c r="G129" s="549"/>
    </row>
    <row r="130" spans="2:7" ht="12" hidden="1" customHeight="1" x14ac:dyDescent="0.25">
      <c r="B130" s="811">
        <v>32010601</v>
      </c>
      <c r="C130" s="378" t="s">
        <v>1523</v>
      </c>
      <c r="D130" s="740" t="str">
        <f t="shared" ref="D130:D139" si="19">B130&amp;" - "&amp;C130</f>
        <v>32010601 - CHAIRS</v>
      </c>
      <c r="E130" s="551"/>
      <c r="F130" s="552">
        <v>0</v>
      </c>
      <c r="G130" s="552"/>
    </row>
    <row r="131" spans="2:7" ht="15.75" hidden="1" thickBot="1" x14ac:dyDescent="0.3">
      <c r="B131" s="811">
        <v>32010602</v>
      </c>
      <c r="C131" s="378" t="s">
        <v>1524</v>
      </c>
      <c r="D131" s="740" t="str">
        <f t="shared" si="19"/>
        <v>32010602 - TABLES</v>
      </c>
      <c r="E131" s="551"/>
      <c r="F131" s="552">
        <v>0</v>
      </c>
      <c r="G131" s="552"/>
    </row>
    <row r="132" spans="2:7" ht="15.75" hidden="1" thickBot="1" x14ac:dyDescent="0.3">
      <c r="B132" s="811">
        <v>32010603</v>
      </c>
      <c r="C132" s="378" t="s">
        <v>1525</v>
      </c>
      <c r="D132" s="740" t="str">
        <f t="shared" si="19"/>
        <v>32010603 - SAFES/FILE CABINETS/ CUPBOARDS</v>
      </c>
      <c r="E132" s="551"/>
      <c r="F132" s="552">
        <v>0</v>
      </c>
      <c r="G132" s="552"/>
    </row>
    <row r="133" spans="2:7" ht="15.75" hidden="1" thickBot="1" x14ac:dyDescent="0.3">
      <c r="B133" s="811">
        <v>32010604</v>
      </c>
      <c r="C133" s="378" t="s">
        <v>1526</v>
      </c>
      <c r="D133" s="740" t="str">
        <f t="shared" si="19"/>
        <v>32010604 - TELEVISION SETS</v>
      </c>
      <c r="E133" s="551"/>
      <c r="F133" s="552">
        <v>0</v>
      </c>
      <c r="G133" s="552"/>
    </row>
    <row r="134" spans="2:7" ht="15.75" hidden="1" thickBot="1" x14ac:dyDescent="0.3">
      <c r="B134" s="811">
        <v>32010605</v>
      </c>
      <c r="C134" s="378" t="s">
        <v>1527</v>
      </c>
      <c r="D134" s="740" t="str">
        <f t="shared" si="19"/>
        <v>32010605 - RADIO SETS</v>
      </c>
      <c r="E134" s="551"/>
      <c r="F134" s="552">
        <v>0</v>
      </c>
      <c r="G134" s="552"/>
    </row>
    <row r="135" spans="2:7" ht="15.75" hidden="1" thickBot="1" x14ac:dyDescent="0.3">
      <c r="B135" s="811">
        <v>32010606</v>
      </c>
      <c r="C135" s="378" t="s">
        <v>1528</v>
      </c>
      <c r="D135" s="740" t="str">
        <f t="shared" si="19"/>
        <v>32010606 - AIR -CONDITIONER</v>
      </c>
      <c r="E135" s="551"/>
      <c r="F135" s="552">
        <v>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t="15.75" hidden="1" thickBot="1" x14ac:dyDescent="0.3">
      <c r="B141" s="818">
        <v>32010700</v>
      </c>
      <c r="C141" s="374" t="s">
        <v>122</v>
      </c>
      <c r="D141" s="742"/>
      <c r="E141" s="548"/>
      <c r="F141" s="549" t="s">
        <v>1035</v>
      </c>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4.25" hidden="1" customHeight="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0</v>
      </c>
      <c r="F171" s="572">
        <f t="shared" si="27"/>
        <v>115000000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pageSetUpPr fitToPage="1"/>
  </sheetPr>
  <dimension ref="B1:G172"/>
  <sheetViews>
    <sheetView view="pageBreakPreview" zoomScale="84" zoomScaleSheetLayoutView="84" workbookViewId="0">
      <pane xSplit="5" ySplit="8" topLeftCell="F120"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1055</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t="15.75" thickBot="1" x14ac:dyDescent="0.3">
      <c r="B80" s="811">
        <v>32010102</v>
      </c>
      <c r="C80" s="378" t="s">
        <v>1478</v>
      </c>
      <c r="D80" s="752" t="str">
        <f>B80&amp;" - "&amp;C80</f>
        <v>32010102 - LAND &amp; BUILDINGS - RESIDENTIAL</v>
      </c>
      <c r="E80" s="622">
        <v>0</v>
      </c>
      <c r="F80" s="623">
        <v>9750000</v>
      </c>
      <c r="G80" s="623"/>
    </row>
    <row r="81" spans="2:7" ht="15.75" hidden="1" thickBot="1" x14ac:dyDescent="0.3">
      <c r="B81" s="811">
        <v>32010103</v>
      </c>
      <c r="C81" s="378" t="s">
        <v>1479</v>
      </c>
      <c r="D81" s="752" t="str">
        <f>B81&amp;" - "&amp;C81</f>
        <v>32010103 - SILOS</v>
      </c>
      <c r="E81" s="622">
        <v>0</v>
      </c>
      <c r="F81" s="623">
        <v>0</v>
      </c>
      <c r="G81" s="623"/>
    </row>
    <row r="82" spans="2:7" ht="15.75" hidden="1" thickBot="1" x14ac:dyDescent="0.3">
      <c r="B82" s="811">
        <v>32010104</v>
      </c>
      <c r="C82" s="378" t="s">
        <v>1480</v>
      </c>
      <c r="D82" s="752" t="str">
        <f>B82&amp;" - "&amp;C82</f>
        <v>32010104 - OTHER STORAGE FACILITIES</v>
      </c>
      <c r="E82" s="622">
        <v>0</v>
      </c>
      <c r="F82" s="623">
        <v>0</v>
      </c>
      <c r="G82" s="623"/>
    </row>
    <row r="83" spans="2:7" ht="15.75" thickBot="1" x14ac:dyDescent="0.3">
      <c r="B83" s="815"/>
      <c r="C83" s="385" t="s">
        <v>1481</v>
      </c>
      <c r="D83" s="753">
        <f t="shared" ref="D83" si="11">SUM(D79:D82)</f>
        <v>0</v>
      </c>
      <c r="E83" s="630">
        <f>SUM(E79:E82)</f>
        <v>0</v>
      </c>
      <c r="F83" s="630">
        <f>SUM(F79:F82)</f>
        <v>9750000</v>
      </c>
      <c r="G83" s="630">
        <f>SUM(G79:G82)</f>
        <v>0</v>
      </c>
    </row>
    <row r="84" spans="2:7" hidden="1"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idden="1" x14ac:dyDescent="0.25">
      <c r="B91" s="811">
        <v>32010207</v>
      </c>
      <c r="C91" s="378" t="s">
        <v>1488</v>
      </c>
      <c r="D91" s="752" t="str">
        <f t="shared" si="12"/>
        <v>32010207 - ELECTRICITY TRANSMISSION NETWORK</v>
      </c>
      <c r="E91" s="622"/>
      <c r="F91" s="623">
        <v>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idden="1" x14ac:dyDescent="0.25">
      <c r="B95" s="811">
        <v>32010211</v>
      </c>
      <c r="C95" s="378" t="s">
        <v>1492</v>
      </c>
      <c r="D95" s="752" t="str">
        <f t="shared" si="12"/>
        <v>32010211 - SPECIALISED RESEARCH EQUIPMENT (E.G. SATELLITE)</v>
      </c>
      <c r="E95" s="622"/>
      <c r="F95" s="623">
        <v>0</v>
      </c>
      <c r="G95" s="623"/>
    </row>
    <row r="96" spans="2:7" hidden="1" x14ac:dyDescent="0.25">
      <c r="B96" s="811">
        <v>32010212</v>
      </c>
      <c r="C96" s="378" t="s">
        <v>1493</v>
      </c>
      <c r="D96" s="752" t="str">
        <f t="shared" si="12"/>
        <v>32010212 - MONUMENTS</v>
      </c>
      <c r="E96" s="622"/>
      <c r="F96" s="623">
        <v>0</v>
      </c>
      <c r="G96" s="623"/>
    </row>
    <row r="97" spans="2:7" hidden="1" x14ac:dyDescent="0.25">
      <c r="B97" s="811">
        <v>32010213</v>
      </c>
      <c r="C97" s="378" t="s">
        <v>1494</v>
      </c>
      <c r="D97" s="752" t="str">
        <f t="shared" si="12"/>
        <v>32010213 - HERITAGE ASSETS</v>
      </c>
      <c r="E97" s="622"/>
      <c r="F97" s="623">
        <v>0</v>
      </c>
      <c r="G97" s="623"/>
    </row>
    <row r="98" spans="2:7" hidden="1" x14ac:dyDescent="0.25">
      <c r="B98" s="811">
        <v>32010214</v>
      </c>
      <c r="C98" s="378" t="s">
        <v>1495</v>
      </c>
      <c r="D98" s="752" t="str">
        <f t="shared" si="12"/>
        <v>32010214 - BOREHOLES &amp; OTHER WATER FACILITIES</v>
      </c>
      <c r="E98" s="622"/>
      <c r="F98" s="623">
        <v>0</v>
      </c>
      <c r="G98" s="623"/>
    </row>
    <row r="99" spans="2:7" hidden="1" x14ac:dyDescent="0.25">
      <c r="B99" s="811">
        <v>32010215</v>
      </c>
      <c r="C99" s="378" t="s">
        <v>1496</v>
      </c>
      <c r="D99" s="752" t="str">
        <f t="shared" si="12"/>
        <v>32010215 - WASTE DISPOSAL EQUIPMENT</v>
      </c>
      <c r="E99" s="622"/>
      <c r="F99" s="623">
        <v>0</v>
      </c>
      <c r="G99" s="623"/>
    </row>
    <row r="100" spans="2:7" ht="15.75" hidden="1" thickBot="1" x14ac:dyDescent="0.3">
      <c r="B100" s="815"/>
      <c r="C100" s="385" t="s">
        <v>1497</v>
      </c>
      <c r="D100" s="753">
        <f t="shared" ref="D100" si="13">SUM(D85:D99)</f>
        <v>0</v>
      </c>
      <c r="E100" s="630">
        <f>SUM(E85:E99)</f>
        <v>0</v>
      </c>
      <c r="F100" s="630">
        <f>SUM(F85:F99)</f>
        <v>0</v>
      </c>
      <c r="G100" s="630"/>
    </row>
    <row r="101" spans="2:7"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v>0</v>
      </c>
      <c r="F102" s="623">
        <v>0</v>
      </c>
      <c r="G102" s="623"/>
    </row>
    <row r="103" spans="2:7" ht="15.75" thickBot="1" x14ac:dyDescent="0.3">
      <c r="B103" s="811">
        <v>32010302</v>
      </c>
      <c r="C103" s="378" t="s">
        <v>1499</v>
      </c>
      <c r="D103" s="752" t="str">
        <f>B103&amp;" - "&amp;C103</f>
        <v>32010302 - INDUSTRIAL EQUIPMENT</v>
      </c>
      <c r="E103" s="622">
        <v>0</v>
      </c>
      <c r="F103" s="623">
        <v>11900000</v>
      </c>
      <c r="G103" s="623">
        <v>11900000</v>
      </c>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thickBot="1" x14ac:dyDescent="0.3">
      <c r="B107" s="815"/>
      <c r="C107" s="385" t="s">
        <v>1503</v>
      </c>
      <c r="D107" s="753">
        <f t="shared" ref="D107" si="14">SUM(D102:D106)</f>
        <v>0</v>
      </c>
      <c r="E107" s="630">
        <f>SUM(E102:E106)</f>
        <v>0</v>
      </c>
      <c r="F107" s="630">
        <f>SUM(F102:F106)</f>
        <v>11900000</v>
      </c>
      <c r="G107" s="630">
        <f>SUM(G102:G106)</f>
        <v>11900000</v>
      </c>
    </row>
    <row r="108" spans="2:7" x14ac:dyDescent="0.25">
      <c r="B108" s="818">
        <v>32010400</v>
      </c>
      <c r="C108" s="374" t="s">
        <v>116</v>
      </c>
      <c r="D108" s="754"/>
      <c r="E108" s="618"/>
      <c r="F108" s="619"/>
      <c r="G108" s="619"/>
    </row>
    <row r="109" spans="2:7" hidden="1" x14ac:dyDescent="0.25">
      <c r="B109" s="811">
        <v>32010401</v>
      </c>
      <c r="C109" s="378" t="s">
        <v>1504</v>
      </c>
      <c r="D109" s="752" t="str">
        <f t="shared" ref="D109:D116" si="15">B109&amp;" - "&amp;C109</f>
        <v>32010401 - SHIPS</v>
      </c>
      <c r="E109" s="622"/>
      <c r="F109" s="623">
        <v>0</v>
      </c>
      <c r="G109" s="623"/>
    </row>
    <row r="110" spans="2:7" hidden="1" x14ac:dyDescent="0.25">
      <c r="B110" s="811">
        <v>32010402</v>
      </c>
      <c r="C110" s="378" t="s">
        <v>1505</v>
      </c>
      <c r="D110" s="752" t="str">
        <f t="shared" si="15"/>
        <v>32010402 - AIR CRAFTS</v>
      </c>
      <c r="E110" s="622"/>
      <c r="F110" s="623">
        <v>0</v>
      </c>
      <c r="G110" s="623"/>
    </row>
    <row r="111" spans="2:7" hidden="1" x14ac:dyDescent="0.25">
      <c r="B111" s="811">
        <v>32010403</v>
      </c>
      <c r="C111" s="378" t="s">
        <v>1506</v>
      </c>
      <c r="D111" s="752" t="str">
        <f t="shared" si="15"/>
        <v>32010403 - TRAINS</v>
      </c>
      <c r="E111" s="622"/>
      <c r="F111" s="623">
        <v>0</v>
      </c>
      <c r="G111" s="623"/>
    </row>
    <row r="112" spans="2:7" hidden="1" x14ac:dyDescent="0.25">
      <c r="B112" s="811">
        <v>32010404</v>
      </c>
      <c r="C112" s="378" t="s">
        <v>1507</v>
      </c>
      <c r="D112" s="752" t="str">
        <f t="shared" si="15"/>
        <v>32010404 - BOATS</v>
      </c>
      <c r="E112" s="622"/>
      <c r="F112" s="623">
        <v>0</v>
      </c>
      <c r="G112" s="623"/>
    </row>
    <row r="113" spans="2:7" ht="15.75" thickBot="1" x14ac:dyDescent="0.3">
      <c r="B113" s="811">
        <v>32010405</v>
      </c>
      <c r="C113" s="378" t="s">
        <v>1508</v>
      </c>
      <c r="D113" s="752" t="str">
        <f t="shared" si="15"/>
        <v>32010405 - MOTOR VEHICLES</v>
      </c>
      <c r="E113" s="622">
        <v>0</v>
      </c>
      <c r="F113" s="623">
        <v>1500000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thickBot="1" x14ac:dyDescent="0.3">
      <c r="B117" s="815"/>
      <c r="C117" s="385" t="s">
        <v>1512</v>
      </c>
      <c r="D117" s="753">
        <f t="shared" ref="D117" si="16">SUM(D109:D116)</f>
        <v>0</v>
      </c>
      <c r="E117" s="630">
        <f>SUM(E109:E116)</f>
        <v>0</v>
      </c>
      <c r="F117" s="630">
        <f>SUM(F109:F116)</f>
        <v>1500000</v>
      </c>
      <c r="G117" s="630">
        <f>SUM(G109:G116)</f>
        <v>0</v>
      </c>
    </row>
    <row r="118" spans="2:7" x14ac:dyDescent="0.25">
      <c r="B118" s="818">
        <v>32010500</v>
      </c>
      <c r="C118" s="374" t="s">
        <v>118</v>
      </c>
      <c r="D118" s="754"/>
      <c r="E118" s="618"/>
      <c r="F118" s="619"/>
      <c r="G118" s="619"/>
    </row>
    <row r="119" spans="2:7" x14ac:dyDescent="0.25">
      <c r="B119" s="811">
        <v>32010501</v>
      </c>
      <c r="C119" s="378" t="s">
        <v>1513</v>
      </c>
      <c r="D119" s="752" t="str">
        <f t="shared" ref="D119:D127" si="17">B119&amp;" - "&amp;C119</f>
        <v>32010501 - COMPUTERS/NETWORKING EQUIPMENT</v>
      </c>
      <c r="E119" s="622">
        <v>0</v>
      </c>
      <c r="F119" s="623">
        <v>820000</v>
      </c>
      <c r="G119" s="623"/>
    </row>
    <row r="120" spans="2:7" ht="15.75" thickBot="1" x14ac:dyDescent="0.3">
      <c r="B120" s="811">
        <v>32010502</v>
      </c>
      <c r="C120" s="378" t="s">
        <v>1514</v>
      </c>
      <c r="D120" s="752" t="str">
        <f t="shared" si="17"/>
        <v>32010502 - PRINTERS</v>
      </c>
      <c r="E120" s="622">
        <v>0</v>
      </c>
      <c r="F120" s="623">
        <v>100000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thickBot="1" x14ac:dyDescent="0.3">
      <c r="B128" s="815"/>
      <c r="C128" s="385" t="s">
        <v>1522</v>
      </c>
      <c r="D128" s="753">
        <f t="shared" ref="D128" si="18">SUM(D119:D127)</f>
        <v>0</v>
      </c>
      <c r="E128" s="630">
        <f>SUM(E119:E127)</f>
        <v>0</v>
      </c>
      <c r="F128" s="630">
        <f>SUM(F119:F127)</f>
        <v>920000</v>
      </c>
      <c r="G128" s="630">
        <f>SUM(G119:G127)</f>
        <v>0</v>
      </c>
    </row>
    <row r="129" spans="2:7" x14ac:dyDescent="0.25">
      <c r="B129" s="818">
        <v>32010600</v>
      </c>
      <c r="C129" s="374" t="s">
        <v>120</v>
      </c>
      <c r="D129" s="754"/>
      <c r="E129" s="618"/>
      <c r="F129" s="619"/>
      <c r="G129" s="619"/>
    </row>
    <row r="130" spans="2:7" x14ac:dyDescent="0.25">
      <c r="B130" s="811">
        <v>32010601</v>
      </c>
      <c r="C130" s="378" t="s">
        <v>1523</v>
      </c>
      <c r="D130" s="752" t="str">
        <f t="shared" ref="D130:D139" si="19">B130&amp;" - "&amp;C130</f>
        <v>32010601 - CHAIRS</v>
      </c>
      <c r="E130" s="622">
        <v>0</v>
      </c>
      <c r="F130" s="623">
        <v>500000</v>
      </c>
      <c r="G130" s="623"/>
    </row>
    <row r="131" spans="2:7" x14ac:dyDescent="0.25">
      <c r="B131" s="811">
        <v>32010602</v>
      </c>
      <c r="C131" s="378" t="s">
        <v>1524</v>
      </c>
      <c r="D131" s="752" t="str">
        <f t="shared" si="19"/>
        <v>32010602 - TABLES</v>
      </c>
      <c r="E131" s="622">
        <v>0</v>
      </c>
      <c r="F131" s="623">
        <v>500000</v>
      </c>
      <c r="G131" s="623"/>
    </row>
    <row r="132" spans="2:7" x14ac:dyDescent="0.25">
      <c r="B132" s="811">
        <v>32010603</v>
      </c>
      <c r="C132" s="378" t="s">
        <v>1525</v>
      </c>
      <c r="D132" s="752" t="str">
        <f t="shared" si="19"/>
        <v>32010603 - SAFES/FILE CABINETS/ CUPBOARDS</v>
      </c>
      <c r="E132" s="622">
        <v>0</v>
      </c>
      <c r="F132" s="623">
        <v>500000</v>
      </c>
      <c r="G132" s="623"/>
    </row>
    <row r="133" spans="2:7" hidden="1" x14ac:dyDescent="0.25">
      <c r="B133" s="811">
        <v>32010604</v>
      </c>
      <c r="C133" s="378" t="s">
        <v>1526</v>
      </c>
      <c r="D133" s="752" t="str">
        <f t="shared" si="19"/>
        <v>32010604 - TELEVISION SETS</v>
      </c>
      <c r="E133" s="622"/>
      <c r="F133" s="623">
        <v>0</v>
      </c>
      <c r="G133" s="623"/>
    </row>
    <row r="134" spans="2:7" hidden="1" x14ac:dyDescent="0.25">
      <c r="B134" s="811">
        <v>32010605</v>
      </c>
      <c r="C134" s="378" t="s">
        <v>1527</v>
      </c>
      <c r="D134" s="752" t="str">
        <f t="shared" si="19"/>
        <v>32010605 - RADIO SETS</v>
      </c>
      <c r="E134" s="622"/>
      <c r="F134" s="623">
        <v>0</v>
      </c>
      <c r="G134" s="623"/>
    </row>
    <row r="135" spans="2:7" x14ac:dyDescent="0.25">
      <c r="B135" s="811">
        <v>32010606</v>
      </c>
      <c r="C135" s="378" t="s">
        <v>1528</v>
      </c>
      <c r="D135" s="752" t="str">
        <f t="shared" si="19"/>
        <v>32010606 - AIR -CONDITIONER</v>
      </c>
      <c r="E135" s="622">
        <v>0</v>
      </c>
      <c r="F135" s="623">
        <v>200000</v>
      </c>
      <c r="G135" s="623"/>
    </row>
    <row r="136" spans="2:7" hidden="1" x14ac:dyDescent="0.25">
      <c r="B136" s="811">
        <v>32010607</v>
      </c>
      <c r="C136" s="378" t="s">
        <v>1529</v>
      </c>
      <c r="D136" s="752" t="str">
        <f t="shared" si="19"/>
        <v>32010607 - STOOLS</v>
      </c>
      <c r="E136" s="622">
        <v>0</v>
      </c>
      <c r="F136" s="623">
        <v>0</v>
      </c>
      <c r="G136" s="623"/>
    </row>
    <row r="137" spans="2:7" ht="15.75" thickBot="1" x14ac:dyDescent="0.3">
      <c r="B137" s="811">
        <v>32010608</v>
      </c>
      <c r="C137" s="378" t="s">
        <v>1530</v>
      </c>
      <c r="D137" s="752" t="str">
        <f t="shared" si="19"/>
        <v>32010608 - SHELVES</v>
      </c>
      <c r="E137" s="622">
        <v>0</v>
      </c>
      <c r="F137" s="623">
        <v>150000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thickBot="1" x14ac:dyDescent="0.3">
      <c r="B140" s="815"/>
      <c r="C140" s="385" t="s">
        <v>1533</v>
      </c>
      <c r="D140" s="753">
        <f t="shared" ref="D140" si="20">SUM(D130:D139)</f>
        <v>0</v>
      </c>
      <c r="E140" s="630">
        <f>SUM(E130:E139)</f>
        <v>0</v>
      </c>
      <c r="F140" s="630">
        <f>SUM(F130:F139)</f>
        <v>1850000</v>
      </c>
      <c r="G140" s="630"/>
    </row>
    <row r="141" spans="2:7" hidden="1" x14ac:dyDescent="0.25">
      <c r="B141" s="818">
        <v>32010700</v>
      </c>
      <c r="C141" s="374" t="s">
        <v>122</v>
      </c>
      <c r="D141" s="754"/>
      <c r="E141" s="618"/>
      <c r="F141" s="619"/>
      <c r="G141" s="619"/>
    </row>
    <row r="142" spans="2:7" hidden="1" x14ac:dyDescent="0.25">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idden="1" x14ac:dyDescent="0.25">
      <c r="B144" s="818">
        <v>32010800</v>
      </c>
      <c r="C144" s="374" t="s">
        <v>124</v>
      </c>
      <c r="D144" s="754"/>
      <c r="E144" s="618"/>
      <c r="F144" s="619"/>
      <c r="G144" s="619"/>
    </row>
    <row r="145" spans="2:7" hidden="1" x14ac:dyDescent="0.25">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idden="1" x14ac:dyDescent="0.25">
      <c r="B147" s="818">
        <v>32010900</v>
      </c>
      <c r="C147" s="374" t="s">
        <v>126</v>
      </c>
      <c r="D147" s="754"/>
      <c r="E147" s="618"/>
      <c r="F147" s="619"/>
      <c r="G147" s="619"/>
    </row>
    <row r="148" spans="2:7" hidden="1" x14ac:dyDescent="0.25">
      <c r="B148" s="811">
        <v>32010901</v>
      </c>
      <c r="C148" s="378" t="s">
        <v>1538</v>
      </c>
      <c r="D148" s="752" t="str">
        <f>B148&amp;" - "&amp;C148</f>
        <v>32010901 - MILITARY EQUIPMENT</v>
      </c>
      <c r="E148" s="622"/>
      <c r="F148" s="623">
        <v>0</v>
      </c>
      <c r="G148" s="623"/>
    </row>
    <row r="149" spans="2:7" hidden="1" x14ac:dyDescent="0.25">
      <c r="B149" s="811">
        <v>32010902</v>
      </c>
      <c r="C149" s="378" t="s">
        <v>1539</v>
      </c>
      <c r="D149" s="752" t="str">
        <f>B149&amp;" - "&amp;C149</f>
        <v>32010902 - POLICE/PARA-MILITARY EQUIPMENT</v>
      </c>
      <c r="E149" s="622"/>
      <c r="F149" s="623">
        <v>0</v>
      </c>
      <c r="G149" s="623"/>
    </row>
    <row r="150" spans="2:7" hidden="1" x14ac:dyDescent="0.25">
      <c r="B150" s="811">
        <v>32010903</v>
      </c>
      <c r="C150" s="378" t="s">
        <v>1540</v>
      </c>
      <c r="D150" s="752" t="str">
        <f>B150&amp;" - "&amp;C150</f>
        <v>32010903 - BIOLOGICAL ASSETS</v>
      </c>
      <c r="E150" s="622"/>
      <c r="F150" s="623">
        <v>0</v>
      </c>
      <c r="G150" s="623"/>
    </row>
    <row r="151" spans="2:7" hidden="1" x14ac:dyDescent="0.25">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idden="1" x14ac:dyDescent="0.25">
      <c r="B153" s="818">
        <v>32011000</v>
      </c>
      <c r="C153" s="374" t="s">
        <v>128</v>
      </c>
      <c r="D153" s="754"/>
      <c r="E153" s="618"/>
      <c r="F153" s="619"/>
      <c r="G153" s="619"/>
    </row>
    <row r="154" spans="2:7" hidden="1" x14ac:dyDescent="0.25">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x14ac:dyDescent="0.25">
      <c r="B156" s="818">
        <v>32020100</v>
      </c>
      <c r="C156" s="374" t="s">
        <v>130</v>
      </c>
      <c r="D156" s="754"/>
      <c r="E156" s="618"/>
      <c r="F156" s="619"/>
      <c r="G156" s="619"/>
    </row>
    <row r="157" spans="2:7" ht="15.75" thickBot="1" x14ac:dyDescent="0.3">
      <c r="B157" s="811">
        <v>32020101</v>
      </c>
      <c r="C157" s="378" t="s">
        <v>1544</v>
      </c>
      <c r="D157" s="752" t="str">
        <f>B157&amp;" - "&amp;C157</f>
        <v>32020101 - LAND &amp; BUILDINGS-OFFICE</v>
      </c>
      <c r="E157" s="622">
        <v>2600000</v>
      </c>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thickBot="1" x14ac:dyDescent="0.3">
      <c r="B161" s="815"/>
      <c r="C161" s="385" t="s">
        <v>1546</v>
      </c>
      <c r="D161" s="753">
        <f t="shared" ref="D161" si="25">SUM(D157:D160)</f>
        <v>0</v>
      </c>
      <c r="E161" s="630">
        <f>SUM(E157:E160)</f>
        <v>2600000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F171" si="27">E170+E161+E155+E152+E146+E143+E140+E128+E117+E107+E100+E83+E77+E72+E66+E62+E53+E50+E47+E44</f>
        <v>2600000</v>
      </c>
      <c r="F171" s="646">
        <f t="shared" si="27"/>
        <v>25920000</v>
      </c>
      <c r="G171" s="646">
        <f t="shared" ref="G171" si="28">G170+G161+G155+G152+G146+G143+G140+G128+G117+G107+G100+G83+G77+G72+G66+G62+G53+G50+G47+G44</f>
        <v>11900000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rstPageNumber="325" fitToHeight="0" orientation="portrait" r:id="rId1"/>
  <headerFooter>
    <oddFooter>&amp;C&amp;"Rockwell,Bold"&amp;14&amp;P</oddFooter>
  </headerFooter>
  <drawing r:id="rId2"/>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pageSetUpPr fitToPage="1"/>
  </sheetPr>
  <dimension ref="B1:G172"/>
  <sheetViews>
    <sheetView view="pageBreakPreview" zoomScale="93" zoomScaleSheetLayoutView="93" workbookViewId="0">
      <selection activeCell="B2" sqref="B2:F2"/>
    </sheetView>
  </sheetViews>
  <sheetFormatPr defaultColWidth="9.140625" defaultRowHeight="15" x14ac:dyDescent="0.25"/>
  <cols>
    <col min="1" max="1" width="27" customWidth="1"/>
    <col min="2" max="2" width="13.42578125" bestFit="1" customWidth="1"/>
    <col min="3" max="3" width="52.7109375"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1061</v>
      </c>
      <c r="C2" s="1002"/>
      <c r="D2" s="1002"/>
      <c r="E2" s="1002"/>
      <c r="F2" s="1002"/>
    </row>
    <row r="3" spans="2:7" x14ac:dyDescent="0.25">
      <c r="B3" s="734"/>
      <c r="C3" s="734"/>
      <c r="D3" s="734"/>
      <c r="E3" s="734"/>
      <c r="F3" s="734"/>
    </row>
    <row r="4" spans="2:7" s="421" customFormat="1" ht="27" thickBot="1" x14ac:dyDescent="0.45">
      <c r="B4" s="1017" t="s">
        <v>1571</v>
      </c>
      <c r="C4" s="1017"/>
      <c r="D4" s="1017"/>
      <c r="E4" s="1017"/>
      <c r="F4" s="1017"/>
      <c r="G4" s="1017"/>
    </row>
    <row r="5" spans="2:7" s="365" customFormat="1" ht="38.25" x14ac:dyDescent="0.2">
      <c r="B5" s="991" t="s">
        <v>2</v>
      </c>
      <c r="C5" s="991" t="s">
        <v>3</v>
      </c>
      <c r="D5" s="422"/>
      <c r="E5" s="691" t="s">
        <v>530</v>
      </c>
      <c r="F5" s="692" t="s">
        <v>1703</v>
      </c>
      <c r="G5" s="611" t="s">
        <v>1718</v>
      </c>
    </row>
    <row r="6" spans="2:7" ht="15.75" thickBot="1" x14ac:dyDescent="0.3">
      <c r="B6" s="992"/>
      <c r="C6" s="992"/>
      <c r="D6" s="427"/>
      <c r="E6" s="866" t="s">
        <v>5</v>
      </c>
      <c r="F6" s="874" t="s">
        <v>5</v>
      </c>
      <c r="G6" s="613" t="s">
        <v>5</v>
      </c>
    </row>
    <row r="7" spans="2:7" ht="18.75" x14ac:dyDescent="0.3">
      <c r="B7" s="717">
        <v>30000000</v>
      </c>
      <c r="C7" s="718" t="s">
        <v>1414</v>
      </c>
      <c r="D7" s="747"/>
      <c r="E7" s="867"/>
      <c r="F7" s="875"/>
      <c r="G7" s="749"/>
    </row>
    <row r="8" spans="2:7" x14ac:dyDescent="0.25">
      <c r="B8" s="809">
        <v>31050100</v>
      </c>
      <c r="C8" s="369" t="s">
        <v>93</v>
      </c>
      <c r="D8" s="750"/>
      <c r="E8" s="868"/>
      <c r="F8" s="876"/>
      <c r="G8" s="635"/>
    </row>
    <row r="9" spans="2:7" hidden="1" x14ac:dyDescent="0.25">
      <c r="B9" s="811">
        <v>31050101</v>
      </c>
      <c r="C9" s="378" t="s">
        <v>1416</v>
      </c>
      <c r="D9" s="752" t="str">
        <f t="shared" ref="D9:D43" si="0">B9&amp;" - "&amp;C9</f>
        <v>31050101 - ENGINEERING STORES</v>
      </c>
      <c r="E9" s="869"/>
      <c r="F9" s="877">
        <v>0</v>
      </c>
      <c r="G9" s="623"/>
    </row>
    <row r="10" spans="2:7" hidden="1" x14ac:dyDescent="0.25">
      <c r="B10" s="811">
        <v>31050102</v>
      </c>
      <c r="C10" s="378" t="s">
        <v>1417</v>
      </c>
      <c r="D10" s="752" t="str">
        <f t="shared" si="0"/>
        <v>31050102 - MEDICAL STORES</v>
      </c>
      <c r="E10" s="869"/>
      <c r="F10" s="877">
        <v>0</v>
      </c>
      <c r="G10" s="623"/>
    </row>
    <row r="11" spans="2:7" hidden="1" x14ac:dyDescent="0.25">
      <c r="B11" s="811">
        <v>31050103</v>
      </c>
      <c r="C11" s="378" t="s">
        <v>1418</v>
      </c>
      <c r="D11" s="752" t="str">
        <f t="shared" si="0"/>
        <v>31050103 - INDUSTRIAL &amp; CHEMICAL STORES</v>
      </c>
      <c r="E11" s="869"/>
      <c r="F11" s="877">
        <v>0</v>
      </c>
      <c r="G11" s="623"/>
    </row>
    <row r="12" spans="2:7" hidden="1" x14ac:dyDescent="0.25">
      <c r="B12" s="811">
        <v>31050104</v>
      </c>
      <c r="C12" s="378" t="s">
        <v>1419</v>
      </c>
      <c r="D12" s="752" t="str">
        <f t="shared" si="0"/>
        <v>31050104 - AMORY STORES (AMMUNITION, E.T.C.)</v>
      </c>
      <c r="E12" s="869"/>
      <c r="F12" s="877">
        <v>0</v>
      </c>
      <c r="G12" s="623"/>
    </row>
    <row r="13" spans="2:7" hidden="1" x14ac:dyDescent="0.25">
      <c r="B13" s="811">
        <v>31050105</v>
      </c>
      <c r="C13" s="378" t="s">
        <v>1420</v>
      </c>
      <c r="D13" s="752" t="str">
        <f t="shared" si="0"/>
        <v>31050105 - FUEL &amp; LUBRICANTS</v>
      </c>
      <c r="E13" s="869"/>
      <c r="F13" s="877">
        <v>0</v>
      </c>
      <c r="G13" s="623"/>
    </row>
    <row r="14" spans="2:7" hidden="1" x14ac:dyDescent="0.25">
      <c r="B14" s="811">
        <v>31050106</v>
      </c>
      <c r="C14" s="378" t="s">
        <v>1421</v>
      </c>
      <c r="D14" s="752" t="str">
        <f t="shared" si="0"/>
        <v>31050106 - AGRICULTURAL INPUTS</v>
      </c>
      <c r="E14" s="869"/>
      <c r="F14" s="877">
        <v>0</v>
      </c>
      <c r="G14" s="623"/>
    </row>
    <row r="15" spans="2:7" hidden="1" x14ac:dyDescent="0.25">
      <c r="B15" s="811">
        <v>31050107</v>
      </c>
      <c r="C15" s="378" t="s">
        <v>1422</v>
      </c>
      <c r="D15" s="752" t="str">
        <f t="shared" si="0"/>
        <v>31050107 - FARM STOCK</v>
      </c>
      <c r="E15" s="869"/>
      <c r="F15" s="877">
        <v>0</v>
      </c>
      <c r="G15" s="623"/>
    </row>
    <row r="16" spans="2:7" hidden="1" x14ac:dyDescent="0.25">
      <c r="B16" s="811">
        <v>31050108</v>
      </c>
      <c r="C16" s="378" t="s">
        <v>1423</v>
      </c>
      <c r="D16" s="752" t="str">
        <f t="shared" si="0"/>
        <v>31050108 - SCHOLASTIC MATERIALS</v>
      </c>
      <c r="E16" s="869"/>
      <c r="F16" s="877">
        <v>0</v>
      </c>
      <c r="G16" s="623"/>
    </row>
    <row r="17" spans="2:7" hidden="1" x14ac:dyDescent="0.25">
      <c r="B17" s="811">
        <v>31050109</v>
      </c>
      <c r="C17" s="378" t="s">
        <v>1424</v>
      </c>
      <c r="D17" s="752" t="str">
        <f t="shared" si="0"/>
        <v>31050109 - STATIONERIES STORES</v>
      </c>
      <c r="E17" s="869"/>
      <c r="F17" s="877">
        <v>0</v>
      </c>
      <c r="G17" s="623"/>
    </row>
    <row r="18" spans="2:7" hidden="1" x14ac:dyDescent="0.25">
      <c r="B18" s="811">
        <v>31050110</v>
      </c>
      <c r="C18" s="378" t="s">
        <v>1425</v>
      </c>
      <c r="D18" s="752" t="str">
        <f t="shared" si="0"/>
        <v>31050110 - PRINTED MATERIALS</v>
      </c>
      <c r="E18" s="869"/>
      <c r="F18" s="877">
        <v>0</v>
      </c>
      <c r="G18" s="623"/>
    </row>
    <row r="19" spans="2:7" hidden="1" x14ac:dyDescent="0.25">
      <c r="B19" s="811">
        <v>31050111</v>
      </c>
      <c r="C19" s="378" t="s">
        <v>1426</v>
      </c>
      <c r="D19" s="752" t="str">
        <f t="shared" si="0"/>
        <v>31050111 - BUILDING MATERIALS</v>
      </c>
      <c r="E19" s="869"/>
      <c r="F19" s="877">
        <v>0</v>
      </c>
      <c r="G19" s="623"/>
    </row>
    <row r="20" spans="2:7" hidden="1" x14ac:dyDescent="0.25">
      <c r="B20" s="811">
        <v>31050112</v>
      </c>
      <c r="C20" s="378" t="s">
        <v>1427</v>
      </c>
      <c r="D20" s="752" t="str">
        <f t="shared" si="0"/>
        <v>31050112 - STRATEGIC STOCK PILES</v>
      </c>
      <c r="E20" s="869"/>
      <c r="F20" s="877">
        <v>0</v>
      </c>
      <c r="G20" s="623"/>
    </row>
    <row r="21" spans="2:7" hidden="1" x14ac:dyDescent="0.25">
      <c r="B21" s="811">
        <v>31050113</v>
      </c>
      <c r="C21" s="378" t="s">
        <v>1428</v>
      </c>
      <c r="D21" s="752" t="str">
        <f t="shared" si="0"/>
        <v>31050113 - UNISSUED CURRENCY</v>
      </c>
      <c r="E21" s="869"/>
      <c r="F21" s="877">
        <v>0</v>
      </c>
      <c r="G21" s="623"/>
    </row>
    <row r="22" spans="2:7" hidden="1" x14ac:dyDescent="0.25">
      <c r="B22" s="811">
        <v>31050114</v>
      </c>
      <c r="C22" s="378" t="s">
        <v>1429</v>
      </c>
      <c r="D22" s="752" t="str">
        <f t="shared" si="0"/>
        <v>31050114 - STAMPS</v>
      </c>
      <c r="E22" s="869"/>
      <c r="F22" s="877">
        <v>0</v>
      </c>
      <c r="G22" s="623"/>
    </row>
    <row r="23" spans="2:7" hidden="1" x14ac:dyDescent="0.25">
      <c r="B23" s="811">
        <v>31050115</v>
      </c>
      <c r="C23" s="378" t="s">
        <v>1430</v>
      </c>
      <c r="D23" s="752" t="str">
        <f t="shared" si="0"/>
        <v>31050115 - PROPERTY HELD FOR SALE</v>
      </c>
      <c r="E23" s="869"/>
      <c r="F23" s="877">
        <v>0</v>
      </c>
      <c r="G23" s="623"/>
    </row>
    <row r="24" spans="2:7" hidden="1" x14ac:dyDescent="0.25">
      <c r="B24" s="811">
        <v>31050116</v>
      </c>
      <c r="C24" s="378" t="s">
        <v>1431</v>
      </c>
      <c r="D24" s="752" t="str">
        <f t="shared" si="0"/>
        <v>31050116 - AIRCRAFT SPARE STORE</v>
      </c>
      <c r="E24" s="869"/>
      <c r="F24" s="877">
        <v>0</v>
      </c>
      <c r="G24" s="623"/>
    </row>
    <row r="25" spans="2:7" hidden="1" x14ac:dyDescent="0.25">
      <c r="B25" s="811">
        <v>31050117</v>
      </c>
      <c r="C25" s="378" t="s">
        <v>1432</v>
      </c>
      <c r="D25" s="752" t="str">
        <f t="shared" si="0"/>
        <v>31050117 - COMPUTER/INFORMATION TECHNOLOGY STORE</v>
      </c>
      <c r="E25" s="869"/>
      <c r="F25" s="877">
        <v>0</v>
      </c>
      <c r="G25" s="623"/>
    </row>
    <row r="26" spans="2:7" hidden="1" x14ac:dyDescent="0.25">
      <c r="B26" s="811">
        <v>31050118</v>
      </c>
      <c r="C26" s="378" t="s">
        <v>1433</v>
      </c>
      <c r="D26" s="752" t="str">
        <f t="shared" si="0"/>
        <v>31050118 - PROVISIONAL STORE</v>
      </c>
      <c r="E26" s="869"/>
      <c r="F26" s="877">
        <v>0</v>
      </c>
      <c r="G26" s="623"/>
    </row>
    <row r="27" spans="2:7" hidden="1" x14ac:dyDescent="0.25">
      <c r="B27" s="811">
        <v>31050119</v>
      </c>
      <c r="C27" s="378" t="s">
        <v>1434</v>
      </c>
      <c r="D27" s="752" t="str">
        <f t="shared" si="0"/>
        <v>31050119 - EQUIPMENT STORE</v>
      </c>
      <c r="E27" s="869"/>
      <c r="F27" s="877">
        <v>0</v>
      </c>
      <c r="G27" s="623"/>
    </row>
    <row r="28" spans="2:7" hidden="1" x14ac:dyDescent="0.25">
      <c r="B28" s="811">
        <v>31050120</v>
      </c>
      <c r="C28" s="378" t="s">
        <v>1435</v>
      </c>
      <c r="D28" s="752" t="str">
        <f t="shared" si="0"/>
        <v>31050120 - PROJECT STORE ( IPPIS, GIFMIS, IPSAS, E.T.C.)</v>
      </c>
      <c r="E28" s="869"/>
      <c r="F28" s="877">
        <v>0</v>
      </c>
      <c r="G28" s="623"/>
    </row>
    <row r="29" spans="2:7" hidden="1" x14ac:dyDescent="0.25">
      <c r="B29" s="811">
        <v>31050121</v>
      </c>
      <c r="C29" s="378" t="s">
        <v>1436</v>
      </c>
      <c r="D29" s="752" t="str">
        <f t="shared" si="0"/>
        <v>31050121 - ELECTRICAL/ELECTRONIC STORE</v>
      </c>
      <c r="E29" s="869"/>
      <c r="F29" s="877">
        <v>0</v>
      </c>
      <c r="G29" s="623"/>
    </row>
    <row r="30" spans="2:7" hidden="1" x14ac:dyDescent="0.25">
      <c r="B30" s="811">
        <v>31050122</v>
      </c>
      <c r="C30" s="378" t="s">
        <v>1437</v>
      </c>
      <c r="D30" s="752" t="str">
        <f t="shared" si="0"/>
        <v>31050122 - GRAINS STORE</v>
      </c>
      <c r="E30" s="869"/>
      <c r="F30" s="877">
        <v>0</v>
      </c>
      <c r="G30" s="623"/>
    </row>
    <row r="31" spans="2:7" hidden="1" x14ac:dyDescent="0.25">
      <c r="B31" s="811">
        <v>31050123</v>
      </c>
      <c r="C31" s="378" t="s">
        <v>1438</v>
      </c>
      <c r="D31" s="752" t="str">
        <f t="shared" si="0"/>
        <v>31050123 - PERISHABLE STORE</v>
      </c>
      <c r="E31" s="869"/>
      <c r="F31" s="877">
        <v>0</v>
      </c>
      <c r="G31" s="623"/>
    </row>
    <row r="32" spans="2:7" hidden="1" x14ac:dyDescent="0.25">
      <c r="B32" s="811">
        <v>31050124</v>
      </c>
      <c r="C32" s="378" t="s">
        <v>1439</v>
      </c>
      <c r="D32" s="752" t="str">
        <f t="shared" si="0"/>
        <v>31050124 - MOTOR SPARE STORE</v>
      </c>
      <c r="E32" s="869"/>
      <c r="F32" s="877">
        <v>0</v>
      </c>
      <c r="G32" s="623"/>
    </row>
    <row r="33" spans="2:7" hidden="1" x14ac:dyDescent="0.25">
      <c r="B33" s="811">
        <v>31050125</v>
      </c>
      <c r="C33" s="378" t="s">
        <v>1440</v>
      </c>
      <c r="D33" s="752" t="str">
        <f t="shared" si="0"/>
        <v>31050125 - RAIL SPARE STORE</v>
      </c>
      <c r="E33" s="869"/>
      <c r="F33" s="877">
        <v>0</v>
      </c>
      <c r="G33" s="623"/>
    </row>
    <row r="34" spans="2:7" hidden="1" x14ac:dyDescent="0.25">
      <c r="B34" s="811">
        <v>31050126</v>
      </c>
      <c r="C34" s="378" t="s">
        <v>1441</v>
      </c>
      <c r="D34" s="752" t="str">
        <f t="shared" si="0"/>
        <v>31050126 - SHIP SPARE STORE</v>
      </c>
      <c r="E34" s="869"/>
      <c r="F34" s="877">
        <v>0</v>
      </c>
      <c r="G34" s="623"/>
    </row>
    <row r="35" spans="2:7" hidden="1" x14ac:dyDescent="0.25">
      <c r="B35" s="811">
        <v>31050127</v>
      </c>
      <c r="C35" s="378" t="s">
        <v>1442</v>
      </c>
      <c r="D35" s="752" t="str">
        <f t="shared" si="0"/>
        <v>31050127 - FURNITURE STORE</v>
      </c>
      <c r="E35" s="869"/>
      <c r="F35" s="877">
        <v>0</v>
      </c>
      <c r="G35" s="623"/>
    </row>
    <row r="36" spans="2:7" hidden="1" x14ac:dyDescent="0.25">
      <c r="B36" s="811">
        <v>31050128</v>
      </c>
      <c r="C36" s="378" t="s">
        <v>1443</v>
      </c>
      <c r="D36" s="752" t="str">
        <f t="shared" si="0"/>
        <v>31050128 - PLANT/EQUIPMENT STORE</v>
      </c>
      <c r="E36" s="869"/>
      <c r="F36" s="877">
        <v>0</v>
      </c>
      <c r="G36" s="623"/>
    </row>
    <row r="37" spans="2:7" hidden="1" x14ac:dyDescent="0.25">
      <c r="B37" s="811">
        <v>31050129</v>
      </c>
      <c r="C37" s="378" t="s">
        <v>1444</v>
      </c>
      <c r="D37" s="752" t="str">
        <f t="shared" si="0"/>
        <v>31050129 - PLANT/EQUIPMENT SPARE STORE</v>
      </c>
      <c r="E37" s="869"/>
      <c r="F37" s="877">
        <v>0</v>
      </c>
      <c r="G37" s="623"/>
    </row>
    <row r="38" spans="2:7" hidden="1" x14ac:dyDescent="0.25">
      <c r="B38" s="811">
        <v>31050130</v>
      </c>
      <c r="C38" s="378" t="s">
        <v>1445</v>
      </c>
      <c r="D38" s="752" t="str">
        <f t="shared" si="0"/>
        <v>31050130 - ANIMAL FEED STORE</v>
      </c>
      <c r="E38" s="869"/>
      <c r="F38" s="877">
        <v>0</v>
      </c>
      <c r="G38" s="623"/>
    </row>
    <row r="39" spans="2:7" hidden="1" x14ac:dyDescent="0.25">
      <c r="B39" s="811">
        <v>31050131</v>
      </c>
      <c r="C39" s="378" t="s">
        <v>1446</v>
      </c>
      <c r="D39" s="752" t="str">
        <f t="shared" si="0"/>
        <v>31050131 - VETERINARY STORE</v>
      </c>
      <c r="E39" s="869"/>
      <c r="F39" s="877">
        <v>0</v>
      </c>
      <c r="G39" s="623"/>
    </row>
    <row r="40" spans="2:7" ht="15.75" thickBot="1" x14ac:dyDescent="0.3">
      <c r="B40" s="811">
        <v>31050132</v>
      </c>
      <c r="C40" s="378" t="s">
        <v>1447</v>
      </c>
      <c r="D40" s="752" t="str">
        <f t="shared" si="0"/>
        <v>31050132 - CLASS WARE/APPARATOS STORE</v>
      </c>
      <c r="E40" s="869"/>
      <c r="F40" s="877">
        <v>247560000</v>
      </c>
      <c r="G40" s="623">
        <v>234000000</v>
      </c>
    </row>
    <row r="41" spans="2:7" hidden="1" x14ac:dyDescent="0.25">
      <c r="B41" s="811">
        <v>31050133</v>
      </c>
      <c r="C41" s="378" t="s">
        <v>1448</v>
      </c>
      <c r="D41" s="752" t="str">
        <f t="shared" si="0"/>
        <v>31050133 - LABORATORY EQUIPMENT STORE</v>
      </c>
      <c r="E41" s="869"/>
      <c r="F41" s="877">
        <v>0</v>
      </c>
      <c r="G41" s="623"/>
    </row>
    <row r="42" spans="2:7" hidden="1" x14ac:dyDescent="0.25">
      <c r="B42" s="811">
        <v>31050134</v>
      </c>
      <c r="C42" s="378" t="s">
        <v>1449</v>
      </c>
      <c r="D42" s="752" t="str">
        <f t="shared" si="0"/>
        <v>31050134 - UNIFORM STORE</v>
      </c>
      <c r="E42" s="869"/>
      <c r="F42" s="877">
        <v>0</v>
      </c>
      <c r="G42" s="623"/>
    </row>
    <row r="43" spans="2:7" ht="15.75" hidden="1" thickBot="1" x14ac:dyDescent="0.3">
      <c r="B43" s="813">
        <v>31050135</v>
      </c>
      <c r="C43" s="383" t="s">
        <v>1450</v>
      </c>
      <c r="D43" s="820" t="str">
        <f t="shared" si="0"/>
        <v>31050135 - OTHER STOCK</v>
      </c>
      <c r="E43" s="870"/>
      <c r="F43" s="878">
        <v>0</v>
      </c>
      <c r="G43" s="627"/>
    </row>
    <row r="44" spans="2:7" ht="15.75" thickBot="1" x14ac:dyDescent="0.3">
      <c r="B44" s="815"/>
      <c r="C44" s="385" t="s">
        <v>1451</v>
      </c>
      <c r="D44" s="753">
        <f t="shared" ref="D44" si="1">SUM(D9:D43)</f>
        <v>0</v>
      </c>
      <c r="E44" s="871">
        <f>SUM(E9:E43)</f>
        <v>0</v>
      </c>
      <c r="F44" s="879">
        <f>SUM(F9:F43)</f>
        <v>247560000</v>
      </c>
      <c r="G44" s="630">
        <f>SUM(G9:G43)</f>
        <v>234000000</v>
      </c>
    </row>
    <row r="45" spans="2:7" hidden="1" x14ac:dyDescent="0.25">
      <c r="B45" s="809">
        <v>31050200</v>
      </c>
      <c r="C45" s="369" t="s">
        <v>204</v>
      </c>
      <c r="D45" s="821"/>
      <c r="E45" s="868"/>
      <c r="F45" s="876"/>
      <c r="G45" s="635"/>
    </row>
    <row r="46" spans="2:7" ht="15.75" hidden="1" thickBot="1" x14ac:dyDescent="0.3">
      <c r="B46" s="811">
        <v>31050201</v>
      </c>
      <c r="C46" s="378" t="s">
        <v>204</v>
      </c>
      <c r="D46" s="752" t="str">
        <f>B46&amp;" - "&amp;C46</f>
        <v>31050201 - WORK IN PROGRESS</v>
      </c>
      <c r="E46" s="869"/>
      <c r="F46" s="877">
        <v>0</v>
      </c>
      <c r="G46" s="623"/>
    </row>
    <row r="47" spans="2:7" ht="15.75" hidden="1" thickBot="1" x14ac:dyDescent="0.3">
      <c r="B47" s="815"/>
      <c r="C47" s="385" t="s">
        <v>1452</v>
      </c>
      <c r="D47" s="753">
        <f t="shared" ref="D47" si="2">SUM(D46)</f>
        <v>0</v>
      </c>
      <c r="E47" s="871">
        <f>SUM(E46)</f>
        <v>0</v>
      </c>
      <c r="F47" s="879">
        <f>SUM(F46)</f>
        <v>0</v>
      </c>
      <c r="G47" s="630"/>
    </row>
    <row r="48" spans="2:7" hidden="1" x14ac:dyDescent="0.25">
      <c r="B48" s="818">
        <v>31060100</v>
      </c>
      <c r="C48" s="374" t="s">
        <v>96</v>
      </c>
      <c r="D48" s="754"/>
      <c r="E48" s="872"/>
      <c r="F48" s="880"/>
      <c r="G48" s="619"/>
    </row>
    <row r="49" spans="2:7" ht="15.75" hidden="1" thickBot="1" x14ac:dyDescent="0.3">
      <c r="B49" s="811">
        <v>31060101</v>
      </c>
      <c r="C49" s="378" t="s">
        <v>96</v>
      </c>
      <c r="D49" s="752" t="str">
        <f>B49&amp;" - "&amp;C49</f>
        <v>31060101 - PERSONAL ADVANCES</v>
      </c>
      <c r="E49" s="869"/>
      <c r="F49" s="877">
        <v>0</v>
      </c>
      <c r="G49" s="623"/>
    </row>
    <row r="50" spans="2:7" ht="15.75" hidden="1" thickBot="1" x14ac:dyDescent="0.3">
      <c r="B50" s="815"/>
      <c r="C50" s="385" t="s">
        <v>1453</v>
      </c>
      <c r="D50" s="753">
        <f t="shared" ref="D50" si="3">SUM(D49)</f>
        <v>0</v>
      </c>
      <c r="E50" s="871">
        <f>SUM(E49)</f>
        <v>0</v>
      </c>
      <c r="F50" s="879">
        <f>SUM(F49)</f>
        <v>0</v>
      </c>
      <c r="G50" s="630"/>
    </row>
    <row r="51" spans="2:7" hidden="1" x14ac:dyDescent="0.25">
      <c r="B51" s="818">
        <v>31060200</v>
      </c>
      <c r="C51" s="374" t="s">
        <v>98</v>
      </c>
      <c r="D51" s="754"/>
      <c r="E51" s="872"/>
      <c r="F51" s="880"/>
      <c r="G51" s="619"/>
    </row>
    <row r="52" spans="2:7" ht="15.75" hidden="1" thickBot="1" x14ac:dyDescent="0.3">
      <c r="B52" s="811">
        <v>31060201</v>
      </c>
      <c r="C52" s="378" t="s">
        <v>98</v>
      </c>
      <c r="D52" s="752" t="str">
        <f>B52&amp;" - "&amp;C52</f>
        <v>31060201 - ADMINISTRATIVE ADVANCES</v>
      </c>
      <c r="E52" s="869"/>
      <c r="F52" s="877">
        <v>0</v>
      </c>
      <c r="G52" s="623"/>
    </row>
    <row r="53" spans="2:7" ht="15.75" hidden="1" thickBot="1" x14ac:dyDescent="0.3">
      <c r="B53" s="815"/>
      <c r="C53" s="385" t="s">
        <v>1454</v>
      </c>
      <c r="D53" s="753">
        <f t="shared" ref="D53" si="4">SUM(D52)</f>
        <v>0</v>
      </c>
      <c r="E53" s="871">
        <f>SUM(E52)</f>
        <v>0</v>
      </c>
      <c r="F53" s="879">
        <f>SUM(F52)</f>
        <v>0</v>
      </c>
      <c r="G53" s="630"/>
    </row>
    <row r="54" spans="2:7" hidden="1" x14ac:dyDescent="0.25">
      <c r="B54" s="818">
        <v>31090100</v>
      </c>
      <c r="C54" s="374" t="s">
        <v>102</v>
      </c>
      <c r="D54" s="754"/>
      <c r="E54" s="872"/>
      <c r="F54" s="880"/>
      <c r="G54" s="619"/>
    </row>
    <row r="55" spans="2:7" hidden="1" x14ac:dyDescent="0.25">
      <c r="B55" s="811">
        <v>31090101</v>
      </c>
      <c r="C55" s="378" t="s">
        <v>1457</v>
      </c>
      <c r="D55" s="752" t="str">
        <f t="shared" ref="D55:D61" si="5">B55&amp;" - "&amp;C55</f>
        <v>31090101 - LOCAL INVESTMENTS: QUOTED COMPANIES</v>
      </c>
      <c r="E55" s="869"/>
      <c r="F55" s="877">
        <v>0</v>
      </c>
      <c r="G55" s="623"/>
    </row>
    <row r="56" spans="2:7" hidden="1" x14ac:dyDescent="0.25">
      <c r="B56" s="811">
        <v>31090102</v>
      </c>
      <c r="C56" s="378" t="s">
        <v>1458</v>
      </c>
      <c r="D56" s="752" t="str">
        <f t="shared" si="5"/>
        <v>31090102 - LOCAL INVESTMENTS: NON QUOTED COMPANIES</v>
      </c>
      <c r="E56" s="869"/>
      <c r="F56" s="877">
        <v>0</v>
      </c>
      <c r="G56" s="623"/>
    </row>
    <row r="57" spans="2:7" hidden="1" x14ac:dyDescent="0.25">
      <c r="B57" s="811">
        <v>31090103</v>
      </c>
      <c r="C57" s="378" t="s">
        <v>1459</v>
      </c>
      <c r="D57" s="752" t="str">
        <f t="shared" si="5"/>
        <v>31090103 - INVESTMENT IN NIGERIAN TREASURY BILLS (NTBs)</v>
      </c>
      <c r="E57" s="869"/>
      <c r="F57" s="877">
        <v>0</v>
      </c>
      <c r="G57" s="623"/>
    </row>
    <row r="58" spans="2:7" hidden="1" x14ac:dyDescent="0.25">
      <c r="B58" s="811">
        <v>31090104</v>
      </c>
      <c r="C58" s="378" t="s">
        <v>1460</v>
      </c>
      <c r="D58" s="752" t="str">
        <f t="shared" si="5"/>
        <v>31090104 - INVESTMENT IN TREASURY BILLS OF OTHER GOVERNMENTS</v>
      </c>
      <c r="E58" s="869"/>
      <c r="F58" s="877">
        <v>0</v>
      </c>
      <c r="G58" s="623"/>
    </row>
    <row r="59" spans="2:7" hidden="1" x14ac:dyDescent="0.25">
      <c r="B59" s="811">
        <v>31090105</v>
      </c>
      <c r="C59" s="378" t="s">
        <v>1461</v>
      </c>
      <c r="D59" s="752" t="str">
        <f t="shared" si="5"/>
        <v>31090105 - INVESTMENT IN TREASURY BONDS</v>
      </c>
      <c r="E59" s="869"/>
      <c r="F59" s="877">
        <v>0</v>
      </c>
      <c r="G59" s="623"/>
    </row>
    <row r="60" spans="2:7" hidden="1" x14ac:dyDescent="0.25">
      <c r="B60" s="811">
        <v>31090106</v>
      </c>
      <c r="C60" s="378" t="s">
        <v>1462</v>
      </c>
      <c r="D60" s="752" t="str">
        <f t="shared" si="5"/>
        <v>31090106 - INVESTMENT IN DERIVIATIVES</v>
      </c>
      <c r="E60" s="869"/>
      <c r="F60" s="877">
        <v>0</v>
      </c>
      <c r="G60" s="623"/>
    </row>
    <row r="61" spans="2:7" ht="15.75" hidden="1" thickBot="1" x14ac:dyDescent="0.3">
      <c r="B61" s="811">
        <v>31090107</v>
      </c>
      <c r="C61" s="378" t="s">
        <v>1463</v>
      </c>
      <c r="D61" s="752" t="str">
        <f t="shared" si="5"/>
        <v>31090107 - INVESTMENT IN PUBLIC CORPORATIONS</v>
      </c>
      <c r="E61" s="869"/>
      <c r="F61" s="877">
        <v>0</v>
      </c>
      <c r="G61" s="623"/>
    </row>
    <row r="62" spans="2:7" ht="15.75" hidden="1" thickBot="1" x14ac:dyDescent="0.3">
      <c r="B62" s="815"/>
      <c r="C62" s="385" t="s">
        <v>1464</v>
      </c>
      <c r="D62" s="753">
        <f t="shared" ref="D62:E62" si="6">SUM(D55:D61)</f>
        <v>0</v>
      </c>
      <c r="E62" s="871">
        <f t="shared" si="6"/>
        <v>0</v>
      </c>
      <c r="F62" s="879">
        <f>SUM(F55:F61)</f>
        <v>0</v>
      </c>
      <c r="G62" s="631"/>
    </row>
    <row r="63" spans="2:7" hidden="1" x14ac:dyDescent="0.25">
      <c r="B63" s="818">
        <v>31090200</v>
      </c>
      <c r="C63" s="374" t="s">
        <v>104</v>
      </c>
      <c r="D63" s="754"/>
      <c r="E63" s="872"/>
      <c r="F63" s="880"/>
      <c r="G63" s="619"/>
    </row>
    <row r="64" spans="2:7" hidden="1" x14ac:dyDescent="0.25">
      <c r="B64" s="811">
        <v>31090201</v>
      </c>
      <c r="C64" s="378" t="s">
        <v>1465</v>
      </c>
      <c r="D64" s="752" t="str">
        <f>B64&amp;" - "&amp;C64</f>
        <v>31090201 - FOREIGN INVESTMENTS: QUOTED COMPANIES</v>
      </c>
      <c r="E64" s="869"/>
      <c r="F64" s="877">
        <v>0</v>
      </c>
      <c r="G64" s="623"/>
    </row>
    <row r="65" spans="2:7" ht="15.75" hidden="1" thickBot="1" x14ac:dyDescent="0.3">
      <c r="B65" s="811">
        <v>31090202</v>
      </c>
      <c r="C65" s="378" t="s">
        <v>1466</v>
      </c>
      <c r="D65" s="752" t="str">
        <f>B65&amp;" - "&amp;C65</f>
        <v>31090202 - FOREIGN INVESTMENTS: NON QUOTED COMPANIES</v>
      </c>
      <c r="E65" s="869"/>
      <c r="F65" s="877">
        <v>0</v>
      </c>
      <c r="G65" s="623"/>
    </row>
    <row r="66" spans="2:7" ht="15.75" hidden="1" thickBot="1" x14ac:dyDescent="0.3">
      <c r="B66" s="815"/>
      <c r="C66" s="385" t="s">
        <v>1467</v>
      </c>
      <c r="D66" s="753">
        <f t="shared" ref="D66:F66" si="7">SUM(D64:D65)</f>
        <v>0</v>
      </c>
      <c r="E66" s="871">
        <f>SUM(E64:E65)</f>
        <v>0</v>
      </c>
      <c r="F66" s="879">
        <f t="shared" si="7"/>
        <v>0</v>
      </c>
      <c r="G66" s="631"/>
    </row>
    <row r="67" spans="2:7" hidden="1" x14ac:dyDescent="0.25">
      <c r="B67" s="818">
        <v>31100100</v>
      </c>
      <c r="C67" s="374" t="s">
        <v>106</v>
      </c>
      <c r="D67" s="754"/>
      <c r="E67" s="872"/>
      <c r="F67" s="880"/>
      <c r="G67" s="619"/>
    </row>
    <row r="68" spans="2:7" hidden="1" x14ac:dyDescent="0.25">
      <c r="B68" s="811">
        <v>31100101</v>
      </c>
      <c r="C68" s="378" t="s">
        <v>1468</v>
      </c>
      <c r="D68" s="752" t="str">
        <f>B68&amp;" - "&amp;C68</f>
        <v xml:space="preserve">31100101 - LOAN TO OTHER STATE GOVERNMENTS </v>
      </c>
      <c r="E68" s="869"/>
      <c r="F68" s="877">
        <v>0</v>
      </c>
      <c r="G68" s="623"/>
    </row>
    <row r="69" spans="2:7" hidden="1" x14ac:dyDescent="0.25">
      <c r="B69" s="811">
        <v>31100102</v>
      </c>
      <c r="C69" s="378" t="s">
        <v>1469</v>
      </c>
      <c r="D69" s="752" t="str">
        <f>B69&amp;" - "&amp;C69</f>
        <v>31100102 - LOAN TO LOCAL GOVERNMENTS</v>
      </c>
      <c r="E69" s="869"/>
      <c r="F69" s="877">
        <v>0</v>
      </c>
      <c r="G69" s="623"/>
    </row>
    <row r="70" spans="2:7" hidden="1" x14ac:dyDescent="0.25">
      <c r="B70" s="811">
        <v>31100103</v>
      </c>
      <c r="C70" s="378" t="s">
        <v>1470</v>
      </c>
      <c r="D70" s="752" t="str">
        <f>B70&amp;" - "&amp;C70</f>
        <v xml:space="preserve">31100103 - LOAN TO GOVERNMENT OWNED COMPANIES </v>
      </c>
      <c r="E70" s="869"/>
      <c r="F70" s="877">
        <v>0</v>
      </c>
      <c r="G70" s="623"/>
    </row>
    <row r="71" spans="2:7" ht="15.75" hidden="1" thickBot="1" x14ac:dyDescent="0.3">
      <c r="B71" s="811">
        <v>31100104</v>
      </c>
      <c r="C71" s="378" t="s">
        <v>1471</v>
      </c>
      <c r="D71" s="752" t="str">
        <f>B71&amp;" - "&amp;C71</f>
        <v>31100104 - LOAN TO PRIVATE COMPANIES</v>
      </c>
      <c r="E71" s="869"/>
      <c r="F71" s="877">
        <v>0</v>
      </c>
      <c r="G71" s="623"/>
    </row>
    <row r="72" spans="2:7" ht="15.75" hidden="1" thickBot="1" x14ac:dyDescent="0.3">
      <c r="B72" s="815"/>
      <c r="C72" s="385" t="s">
        <v>1472</v>
      </c>
      <c r="D72" s="753">
        <f t="shared" ref="D72" si="8">SUM(D68:D71)</f>
        <v>0</v>
      </c>
      <c r="E72" s="871">
        <f>SUM(E68:E71)</f>
        <v>0</v>
      </c>
      <c r="F72" s="879">
        <f>SUM(F68:F71)</f>
        <v>0</v>
      </c>
      <c r="G72" s="630"/>
    </row>
    <row r="73" spans="2:7" hidden="1" x14ac:dyDescent="0.25">
      <c r="B73" s="818">
        <v>31100200</v>
      </c>
      <c r="C73" s="374" t="s">
        <v>108</v>
      </c>
      <c r="D73" s="754"/>
      <c r="E73" s="872"/>
      <c r="F73" s="880"/>
      <c r="G73" s="619"/>
    </row>
    <row r="74" spans="2:7" hidden="1" x14ac:dyDescent="0.25">
      <c r="B74" s="811">
        <v>31100201</v>
      </c>
      <c r="C74" s="378" t="s">
        <v>1473</v>
      </c>
      <c r="D74" s="752" t="str">
        <f>B74&amp;" - "&amp;C74</f>
        <v>31100201 - LOAN TO FOREIGN GOVERNMENTS</v>
      </c>
      <c r="E74" s="869"/>
      <c r="F74" s="877">
        <v>0</v>
      </c>
      <c r="G74" s="623"/>
    </row>
    <row r="75" spans="2:7" hidden="1" x14ac:dyDescent="0.25">
      <c r="B75" s="811">
        <v>31100202</v>
      </c>
      <c r="C75" s="378" t="s">
        <v>1474</v>
      </c>
      <c r="D75" s="752" t="str">
        <f>B75&amp;" - "&amp;C75</f>
        <v>31100202 - LOAN TO FOREIGN/INTERNATIONAL ORGANIZATIONS</v>
      </c>
      <c r="E75" s="869"/>
      <c r="F75" s="877">
        <v>0</v>
      </c>
      <c r="G75" s="623"/>
    </row>
    <row r="76" spans="2:7" ht="15.75" hidden="1" thickBot="1" x14ac:dyDescent="0.3">
      <c r="B76" s="811">
        <v>31100203</v>
      </c>
      <c r="C76" s="378" t="s">
        <v>1475</v>
      </c>
      <c r="D76" s="752" t="str">
        <f>B76&amp;" - "&amp;C76</f>
        <v>31100203 - LOAN TO FOREIGN COMPANIES</v>
      </c>
      <c r="E76" s="869"/>
      <c r="F76" s="877">
        <v>0</v>
      </c>
      <c r="G76" s="623"/>
    </row>
    <row r="77" spans="2:7" ht="15.75" hidden="1" thickBot="1" x14ac:dyDescent="0.3">
      <c r="B77" s="815"/>
      <c r="C77" s="385" t="s">
        <v>1476</v>
      </c>
      <c r="D77" s="753">
        <f t="shared" ref="D77" si="9">SUM(D74:D76)</f>
        <v>0</v>
      </c>
      <c r="E77" s="871">
        <f>SUM(E74:E76)</f>
        <v>0</v>
      </c>
      <c r="F77" s="879">
        <f>SUM(F74:F76)</f>
        <v>0</v>
      </c>
      <c r="G77" s="630"/>
    </row>
    <row r="78" spans="2:7" hidden="1" x14ac:dyDescent="0.25">
      <c r="B78" s="818">
        <v>32010100</v>
      </c>
      <c r="C78" s="374" t="s">
        <v>110</v>
      </c>
      <c r="D78" s="754"/>
      <c r="E78" s="872"/>
      <c r="F78" s="880"/>
      <c r="G78" s="619"/>
    </row>
    <row r="79" spans="2:7" hidden="1" x14ac:dyDescent="0.25">
      <c r="B79" s="811">
        <v>32010101</v>
      </c>
      <c r="C79" s="378" t="s">
        <v>1477</v>
      </c>
      <c r="D79" s="752" t="str">
        <f>B79&amp;" - "&amp;C79</f>
        <v>32010101 - LAND &amp; BUILDINGS - ADMINISTRATIVE</v>
      </c>
      <c r="E79" s="869"/>
      <c r="F79" s="877">
        <v>0</v>
      </c>
      <c r="G79" s="623"/>
    </row>
    <row r="80" spans="2:7" hidden="1" x14ac:dyDescent="0.25">
      <c r="B80" s="811">
        <v>32010102</v>
      </c>
      <c r="C80" s="378" t="s">
        <v>1478</v>
      </c>
      <c r="D80" s="752" t="str">
        <f>B80&amp;" - "&amp;C80</f>
        <v>32010102 - LAND &amp; BUILDINGS - RESIDENTIAL</v>
      </c>
      <c r="E80" s="869"/>
      <c r="F80" s="877">
        <v>0</v>
      </c>
      <c r="G80" s="623"/>
    </row>
    <row r="81" spans="2:7" hidden="1" x14ac:dyDescent="0.25">
      <c r="B81" s="811">
        <v>32010103</v>
      </c>
      <c r="C81" s="378" t="s">
        <v>1479</v>
      </c>
      <c r="D81" s="752" t="str">
        <f>B81&amp;" - "&amp;C81</f>
        <v>32010103 - SILOS</v>
      </c>
      <c r="E81" s="869"/>
      <c r="F81" s="877">
        <v>0</v>
      </c>
      <c r="G81" s="623"/>
    </row>
    <row r="82" spans="2:7" ht="15.75" hidden="1" thickBot="1" x14ac:dyDescent="0.3">
      <c r="B82" s="811">
        <v>32010104</v>
      </c>
      <c r="C82" s="378" t="s">
        <v>1480</v>
      </c>
      <c r="D82" s="752" t="str">
        <f>B82&amp;" - "&amp;C82</f>
        <v>32010104 - OTHER STORAGE FACILITIES</v>
      </c>
      <c r="E82" s="869"/>
      <c r="F82" s="877">
        <v>0</v>
      </c>
      <c r="G82" s="623"/>
    </row>
    <row r="83" spans="2:7" ht="15.75" hidden="1" thickBot="1" x14ac:dyDescent="0.3">
      <c r="B83" s="815"/>
      <c r="C83" s="385" t="s">
        <v>1481</v>
      </c>
      <c r="D83" s="753">
        <f t="shared" ref="D83" si="10">SUM(D79:D82)</f>
        <v>0</v>
      </c>
      <c r="E83" s="871">
        <f>SUM(E79:E82)</f>
        <v>0</v>
      </c>
      <c r="F83" s="879">
        <f>SUM(F79:F82)</f>
        <v>0</v>
      </c>
      <c r="G83" s="630">
        <f>SUM(G79:G82)</f>
        <v>0</v>
      </c>
    </row>
    <row r="84" spans="2:7" hidden="1" x14ac:dyDescent="0.25">
      <c r="B84" s="818">
        <v>32010200</v>
      </c>
      <c r="C84" s="374" t="s">
        <v>112</v>
      </c>
      <c r="D84" s="754"/>
      <c r="E84" s="872"/>
      <c r="F84" s="880"/>
      <c r="G84" s="619"/>
    </row>
    <row r="85" spans="2:7" hidden="1" x14ac:dyDescent="0.25">
      <c r="B85" s="811">
        <v>32010201</v>
      </c>
      <c r="C85" s="378" t="s">
        <v>1482</v>
      </c>
      <c r="D85" s="752" t="str">
        <f t="shared" ref="D85:D99" si="11">B85&amp;" - "&amp;C85</f>
        <v>32010201 - RAILS</v>
      </c>
      <c r="E85" s="869"/>
      <c r="F85" s="877">
        <v>0</v>
      </c>
      <c r="G85" s="623"/>
    </row>
    <row r="86" spans="2:7" hidden="1" x14ac:dyDescent="0.25">
      <c r="B86" s="811">
        <v>32010202</v>
      </c>
      <c r="C86" s="378" t="s">
        <v>1483</v>
      </c>
      <c r="D86" s="752" t="str">
        <f t="shared" si="11"/>
        <v>32010202 - ROADS &amp; BRIDGES</v>
      </c>
      <c r="E86" s="869"/>
      <c r="F86" s="877">
        <v>0</v>
      </c>
      <c r="G86" s="623"/>
    </row>
    <row r="87" spans="2:7" hidden="1" x14ac:dyDescent="0.25">
      <c r="B87" s="811">
        <v>32010203</v>
      </c>
      <c r="C87" s="378" t="s">
        <v>1484</v>
      </c>
      <c r="D87" s="752" t="str">
        <f t="shared" si="11"/>
        <v>32010203 - AIRPORTS</v>
      </c>
      <c r="E87" s="869"/>
      <c r="F87" s="877">
        <v>0</v>
      </c>
      <c r="G87" s="623"/>
    </row>
    <row r="88" spans="2:7" hidden="1" x14ac:dyDescent="0.25">
      <c r="B88" s="811">
        <v>32010204</v>
      </c>
      <c r="C88" s="378" t="s">
        <v>1485</v>
      </c>
      <c r="D88" s="752" t="str">
        <f t="shared" si="11"/>
        <v>32010204 - HARBOURS/ SEA PORTS/JETTIES</v>
      </c>
      <c r="E88" s="869"/>
      <c r="F88" s="877">
        <v>0</v>
      </c>
      <c r="G88" s="623"/>
    </row>
    <row r="89" spans="2:7" hidden="1" x14ac:dyDescent="0.25">
      <c r="B89" s="811">
        <v>32010205</v>
      </c>
      <c r="C89" s="378" t="s">
        <v>1486</v>
      </c>
      <c r="D89" s="752" t="str">
        <f t="shared" si="11"/>
        <v>32010205 - ZOOS, PARKS &amp; RESERVES</v>
      </c>
      <c r="E89" s="869"/>
      <c r="F89" s="877">
        <v>0</v>
      </c>
      <c r="G89" s="623"/>
    </row>
    <row r="90" spans="2:7" hidden="1" x14ac:dyDescent="0.25">
      <c r="B90" s="811">
        <v>32010206</v>
      </c>
      <c r="C90" s="378" t="s">
        <v>1487</v>
      </c>
      <c r="D90" s="752" t="str">
        <f t="shared" si="11"/>
        <v>32010206 - SECURITY INSTALLATIONS/ EQUIPMENT</v>
      </c>
      <c r="E90" s="869"/>
      <c r="F90" s="877">
        <v>0</v>
      </c>
      <c r="G90" s="623"/>
    </row>
    <row r="91" spans="2:7" hidden="1" x14ac:dyDescent="0.25">
      <c r="B91" s="811">
        <v>32010207</v>
      </c>
      <c r="C91" s="378" t="s">
        <v>1488</v>
      </c>
      <c r="D91" s="752" t="str">
        <f t="shared" si="11"/>
        <v>32010207 - ELECTRICITY TRANSMISSION NETWORK</v>
      </c>
      <c r="E91" s="869"/>
      <c r="F91" s="877">
        <v>0</v>
      </c>
      <c r="G91" s="623"/>
    </row>
    <row r="92" spans="2:7" hidden="1" x14ac:dyDescent="0.25">
      <c r="B92" s="811">
        <v>32010208</v>
      </c>
      <c r="C92" s="378" t="s">
        <v>1489</v>
      </c>
      <c r="D92" s="752" t="str">
        <f t="shared" si="11"/>
        <v>32010208 - WATER DISTRIBUTION NETWORK</v>
      </c>
      <c r="E92" s="869"/>
      <c r="F92" s="877">
        <v>0</v>
      </c>
      <c r="G92" s="623"/>
    </row>
    <row r="93" spans="2:7" hidden="1" x14ac:dyDescent="0.25">
      <c r="B93" s="811">
        <v>32010209</v>
      </c>
      <c r="C93" s="378" t="s">
        <v>1490</v>
      </c>
      <c r="D93" s="752" t="str">
        <f t="shared" si="11"/>
        <v>32010209 - SEWAGE/ DRAINAGE NETWORK</v>
      </c>
      <c r="E93" s="869"/>
      <c r="F93" s="877">
        <v>0</v>
      </c>
      <c r="G93" s="623"/>
    </row>
    <row r="94" spans="2:7" hidden="1" x14ac:dyDescent="0.25">
      <c r="B94" s="811">
        <v>32010210</v>
      </c>
      <c r="C94" s="378" t="s">
        <v>1491</v>
      </c>
      <c r="D94" s="752" t="str">
        <f t="shared" si="11"/>
        <v>32010210 - DAMS</v>
      </c>
      <c r="E94" s="869"/>
      <c r="F94" s="877">
        <v>0</v>
      </c>
      <c r="G94" s="623"/>
    </row>
    <row r="95" spans="2:7" hidden="1" x14ac:dyDescent="0.25">
      <c r="B95" s="811">
        <v>32010211</v>
      </c>
      <c r="C95" s="378" t="s">
        <v>1492</v>
      </c>
      <c r="D95" s="752" t="str">
        <f t="shared" si="11"/>
        <v>32010211 - SPECIALISED RESEARCH EQUIPMENT (E.G. SATELLITE)</v>
      </c>
      <c r="E95" s="869"/>
      <c r="F95" s="877">
        <v>0</v>
      </c>
      <c r="G95" s="623"/>
    </row>
    <row r="96" spans="2:7" hidden="1" x14ac:dyDescent="0.25">
      <c r="B96" s="811">
        <v>32010212</v>
      </c>
      <c r="C96" s="378" t="s">
        <v>1493</v>
      </c>
      <c r="D96" s="752" t="str">
        <f t="shared" si="11"/>
        <v>32010212 - MONUMENTS</v>
      </c>
      <c r="E96" s="869"/>
      <c r="F96" s="877">
        <v>0</v>
      </c>
      <c r="G96" s="623"/>
    </row>
    <row r="97" spans="2:7" hidden="1" x14ac:dyDescent="0.25">
      <c r="B97" s="811">
        <v>32010213</v>
      </c>
      <c r="C97" s="378" t="s">
        <v>1494</v>
      </c>
      <c r="D97" s="752" t="str">
        <f t="shared" si="11"/>
        <v>32010213 - HERITAGE ASSETS</v>
      </c>
      <c r="E97" s="869"/>
      <c r="F97" s="877">
        <v>0</v>
      </c>
      <c r="G97" s="623"/>
    </row>
    <row r="98" spans="2:7" hidden="1" x14ac:dyDescent="0.25">
      <c r="B98" s="811">
        <v>32010214</v>
      </c>
      <c r="C98" s="378" t="s">
        <v>1495</v>
      </c>
      <c r="D98" s="752" t="str">
        <f t="shared" si="11"/>
        <v>32010214 - BOREHOLES &amp; OTHER WATER FACILITIES</v>
      </c>
      <c r="E98" s="869"/>
      <c r="F98" s="877">
        <v>0</v>
      </c>
      <c r="G98" s="623"/>
    </row>
    <row r="99" spans="2:7" ht="15.75" hidden="1" thickBot="1" x14ac:dyDescent="0.3">
      <c r="B99" s="811">
        <v>32010215</v>
      </c>
      <c r="C99" s="378" t="s">
        <v>1496</v>
      </c>
      <c r="D99" s="752" t="str">
        <f t="shared" si="11"/>
        <v>32010215 - WASTE DISPOSAL EQUIPMENT</v>
      </c>
      <c r="E99" s="869"/>
      <c r="F99" s="877">
        <v>0</v>
      </c>
      <c r="G99" s="623"/>
    </row>
    <row r="100" spans="2:7" ht="15.75" hidden="1" thickBot="1" x14ac:dyDescent="0.3">
      <c r="B100" s="815"/>
      <c r="C100" s="385" t="s">
        <v>1497</v>
      </c>
      <c r="D100" s="753">
        <f t="shared" ref="D100" si="12">SUM(D85:D99)</f>
        <v>0</v>
      </c>
      <c r="E100" s="871">
        <f>SUM(E85:E99)</f>
        <v>0</v>
      </c>
      <c r="F100" s="879">
        <f>SUM(F85:F99)</f>
        <v>0</v>
      </c>
      <c r="G100" s="630"/>
    </row>
    <row r="101" spans="2:7" hidden="1" x14ac:dyDescent="0.25">
      <c r="B101" s="818">
        <v>32010300</v>
      </c>
      <c r="C101" s="374" t="s">
        <v>114</v>
      </c>
      <c r="D101" s="754"/>
      <c r="E101" s="872"/>
      <c r="F101" s="880"/>
      <c r="G101" s="619"/>
    </row>
    <row r="102" spans="2:7" hidden="1" x14ac:dyDescent="0.25">
      <c r="B102" s="811">
        <v>32010301</v>
      </c>
      <c r="C102" s="378" t="s">
        <v>1498</v>
      </c>
      <c r="D102" s="752" t="str">
        <f>B102&amp;" - "&amp;C102</f>
        <v>32010301 - EARTH MOVING EQUIPMENT - BULL DOZERS ETC.</v>
      </c>
      <c r="E102" s="869"/>
      <c r="F102" s="877">
        <v>0</v>
      </c>
      <c r="G102" s="623"/>
    </row>
    <row r="103" spans="2:7" hidden="1" x14ac:dyDescent="0.25">
      <c r="B103" s="811">
        <v>32010302</v>
      </c>
      <c r="C103" s="378" t="s">
        <v>1499</v>
      </c>
      <c r="D103" s="752" t="str">
        <f>B103&amp;" - "&amp;C103</f>
        <v>32010302 - INDUSTRIAL EQUIPMENT</v>
      </c>
      <c r="E103" s="869"/>
      <c r="F103" s="877">
        <v>0</v>
      </c>
      <c r="G103" s="623"/>
    </row>
    <row r="104" spans="2:7" hidden="1" x14ac:dyDescent="0.25">
      <c r="B104" s="811">
        <v>32010303</v>
      </c>
      <c r="C104" s="378" t="s">
        <v>1500</v>
      </c>
      <c r="D104" s="752" t="str">
        <f>B104&amp;" - "&amp;C104</f>
        <v>32010303 - NAVIGATIONAL EQUIPMENT</v>
      </c>
      <c r="E104" s="869"/>
      <c r="F104" s="877">
        <v>0</v>
      </c>
      <c r="G104" s="623"/>
    </row>
    <row r="105" spans="2:7" hidden="1" x14ac:dyDescent="0.25">
      <c r="B105" s="811">
        <v>32010304</v>
      </c>
      <c r="C105" s="378" t="s">
        <v>1501</v>
      </c>
      <c r="D105" s="752" t="str">
        <f>B105&amp;" - "&amp;C105</f>
        <v>32010304 - POWER PLANTS</v>
      </c>
      <c r="E105" s="869"/>
      <c r="F105" s="877">
        <v>0</v>
      </c>
      <c r="G105" s="623"/>
    </row>
    <row r="106" spans="2:7" ht="15.75" hidden="1" thickBot="1" x14ac:dyDescent="0.3">
      <c r="B106" s="811">
        <v>32010305</v>
      </c>
      <c r="C106" s="378" t="s">
        <v>1502</v>
      </c>
      <c r="D106" s="752" t="str">
        <f>B106&amp;" - "&amp;C106</f>
        <v>32010305 - POWER GENERATING SETS</v>
      </c>
      <c r="E106" s="869"/>
      <c r="F106" s="877">
        <v>0</v>
      </c>
      <c r="G106" s="623"/>
    </row>
    <row r="107" spans="2:7" ht="15.75" hidden="1" thickBot="1" x14ac:dyDescent="0.3">
      <c r="B107" s="815"/>
      <c r="C107" s="385" t="s">
        <v>1503</v>
      </c>
      <c r="D107" s="753">
        <f t="shared" ref="D107" si="13">SUM(D102:D106)</f>
        <v>0</v>
      </c>
      <c r="E107" s="871">
        <f>SUM(E102:E106)</f>
        <v>0</v>
      </c>
      <c r="F107" s="879">
        <f>SUM(F102:F106)</f>
        <v>0</v>
      </c>
      <c r="G107" s="630"/>
    </row>
    <row r="108" spans="2:7" hidden="1" x14ac:dyDescent="0.25">
      <c r="B108" s="818">
        <v>32010400</v>
      </c>
      <c r="C108" s="374" t="s">
        <v>116</v>
      </c>
      <c r="D108" s="754"/>
      <c r="E108" s="872"/>
      <c r="F108" s="880"/>
      <c r="G108" s="619"/>
    </row>
    <row r="109" spans="2:7" hidden="1" x14ac:dyDescent="0.25">
      <c r="B109" s="811">
        <v>32010401</v>
      </c>
      <c r="C109" s="378" t="s">
        <v>1504</v>
      </c>
      <c r="D109" s="752" t="str">
        <f t="shared" ref="D109:D116" si="14">B109&amp;" - "&amp;C109</f>
        <v>32010401 - SHIPS</v>
      </c>
      <c r="E109" s="869"/>
      <c r="F109" s="877">
        <v>0</v>
      </c>
      <c r="G109" s="623"/>
    </row>
    <row r="110" spans="2:7" hidden="1" x14ac:dyDescent="0.25">
      <c r="B110" s="811">
        <v>32010402</v>
      </c>
      <c r="C110" s="378" t="s">
        <v>1505</v>
      </c>
      <c r="D110" s="752" t="str">
        <f t="shared" si="14"/>
        <v>32010402 - AIR CRAFTS</v>
      </c>
      <c r="E110" s="869"/>
      <c r="F110" s="877">
        <v>0</v>
      </c>
      <c r="G110" s="623"/>
    </row>
    <row r="111" spans="2:7" hidden="1" x14ac:dyDescent="0.25">
      <c r="B111" s="811">
        <v>32010403</v>
      </c>
      <c r="C111" s="378" t="s">
        <v>1506</v>
      </c>
      <c r="D111" s="752" t="str">
        <f t="shared" si="14"/>
        <v>32010403 - TRAINS</v>
      </c>
      <c r="E111" s="869"/>
      <c r="F111" s="877">
        <v>0</v>
      </c>
      <c r="G111" s="623"/>
    </row>
    <row r="112" spans="2:7" hidden="1" x14ac:dyDescent="0.25">
      <c r="B112" s="811">
        <v>32010404</v>
      </c>
      <c r="C112" s="378" t="s">
        <v>1507</v>
      </c>
      <c r="D112" s="752" t="str">
        <f t="shared" si="14"/>
        <v>32010404 - BOATS</v>
      </c>
      <c r="E112" s="869"/>
      <c r="F112" s="877">
        <v>0</v>
      </c>
      <c r="G112" s="623"/>
    </row>
    <row r="113" spans="2:7" hidden="1" x14ac:dyDescent="0.25">
      <c r="B113" s="811">
        <v>32010405</v>
      </c>
      <c r="C113" s="378" t="s">
        <v>1508</v>
      </c>
      <c r="D113" s="752" t="str">
        <f t="shared" si="14"/>
        <v>32010405 - MOTOR VEHICLES</v>
      </c>
      <c r="E113" s="869"/>
      <c r="F113" s="877">
        <v>0</v>
      </c>
      <c r="G113" s="623"/>
    </row>
    <row r="114" spans="2:7" hidden="1" x14ac:dyDescent="0.25">
      <c r="B114" s="811">
        <v>32010406</v>
      </c>
      <c r="C114" s="378" t="s">
        <v>1509</v>
      </c>
      <c r="D114" s="752" t="str">
        <f t="shared" si="14"/>
        <v>32010406 - TRICYCLE</v>
      </c>
      <c r="E114" s="869"/>
      <c r="F114" s="877">
        <v>0</v>
      </c>
      <c r="G114" s="623"/>
    </row>
    <row r="115" spans="2:7" hidden="1" x14ac:dyDescent="0.25">
      <c r="B115" s="811">
        <v>32010407</v>
      </c>
      <c r="C115" s="378" t="s">
        <v>1510</v>
      </c>
      <c r="D115" s="752" t="str">
        <f t="shared" si="14"/>
        <v>32010407 - MOTOR CYCLES</v>
      </c>
      <c r="E115" s="869"/>
      <c r="F115" s="877">
        <v>0</v>
      </c>
      <c r="G115" s="623"/>
    </row>
    <row r="116" spans="2:7" ht="15.75" hidden="1" thickBot="1" x14ac:dyDescent="0.3">
      <c r="B116" s="811">
        <v>32010408</v>
      </c>
      <c r="C116" s="378" t="s">
        <v>1511</v>
      </c>
      <c r="D116" s="752" t="str">
        <f t="shared" si="14"/>
        <v>32010408 - BICYCLE</v>
      </c>
      <c r="E116" s="869"/>
      <c r="F116" s="877">
        <v>0</v>
      </c>
      <c r="G116" s="623"/>
    </row>
    <row r="117" spans="2:7" ht="15.75" hidden="1" thickBot="1" x14ac:dyDescent="0.3">
      <c r="B117" s="815"/>
      <c r="C117" s="385" t="s">
        <v>1512</v>
      </c>
      <c r="D117" s="753">
        <f t="shared" ref="D117" si="15">SUM(D109:D116)</f>
        <v>0</v>
      </c>
      <c r="E117" s="871">
        <f>SUM(E109:E116)</f>
        <v>0</v>
      </c>
      <c r="F117" s="879">
        <f>SUM(F109:F116)</f>
        <v>0</v>
      </c>
      <c r="G117" s="630">
        <f>SUM(G109:G116)</f>
        <v>0</v>
      </c>
    </row>
    <row r="118" spans="2:7" hidden="1" x14ac:dyDescent="0.25">
      <c r="B118" s="818">
        <v>32010500</v>
      </c>
      <c r="C118" s="374" t="s">
        <v>118</v>
      </c>
      <c r="D118" s="754"/>
      <c r="E118" s="872"/>
      <c r="F118" s="880"/>
      <c r="G118" s="619"/>
    </row>
    <row r="119" spans="2:7" hidden="1" x14ac:dyDescent="0.25">
      <c r="B119" s="811">
        <v>32010501</v>
      </c>
      <c r="C119" s="378" t="s">
        <v>1513</v>
      </c>
      <c r="D119" s="752" t="str">
        <f t="shared" ref="D119:D127" si="16">B119&amp;" - "&amp;C119</f>
        <v>32010501 - COMPUTERS/NETWORKING EQUIPMENT</v>
      </c>
      <c r="E119" s="869"/>
      <c r="F119" s="877">
        <v>0</v>
      </c>
      <c r="G119" s="623"/>
    </row>
    <row r="120" spans="2:7" hidden="1" x14ac:dyDescent="0.25">
      <c r="B120" s="811">
        <v>32010502</v>
      </c>
      <c r="C120" s="378" t="s">
        <v>1514</v>
      </c>
      <c r="D120" s="752" t="str">
        <f t="shared" si="16"/>
        <v>32010502 - PRINTERS</v>
      </c>
      <c r="E120" s="869"/>
      <c r="F120" s="877">
        <v>0</v>
      </c>
      <c r="G120" s="623"/>
    </row>
    <row r="121" spans="2:7" hidden="1" x14ac:dyDescent="0.25">
      <c r="B121" s="811">
        <v>32010503</v>
      </c>
      <c r="C121" s="378" t="s">
        <v>1515</v>
      </c>
      <c r="D121" s="752" t="str">
        <f t="shared" si="16"/>
        <v>32010503 - SCANNERS</v>
      </c>
      <c r="E121" s="869"/>
      <c r="F121" s="877">
        <v>0</v>
      </c>
      <c r="G121" s="623"/>
    </row>
    <row r="122" spans="2:7" hidden="1" x14ac:dyDescent="0.25">
      <c r="B122" s="811">
        <v>32010504</v>
      </c>
      <c r="C122" s="378" t="s">
        <v>1516</v>
      </c>
      <c r="D122" s="752" t="str">
        <f t="shared" si="16"/>
        <v>32010504 - FAX MACHINE</v>
      </c>
      <c r="E122" s="869"/>
      <c r="F122" s="877">
        <v>0</v>
      </c>
      <c r="G122" s="623"/>
    </row>
    <row r="123" spans="2:7" hidden="1" x14ac:dyDescent="0.25">
      <c r="B123" s="811">
        <v>32010505</v>
      </c>
      <c r="C123" s="378" t="s">
        <v>1517</v>
      </c>
      <c r="D123" s="752" t="str">
        <f t="shared" si="16"/>
        <v>32010505 - PHOTOCOPIERS</v>
      </c>
      <c r="E123" s="869"/>
      <c r="F123" s="877">
        <v>0</v>
      </c>
      <c r="G123" s="623"/>
    </row>
    <row r="124" spans="2:7" hidden="1" x14ac:dyDescent="0.25">
      <c r="B124" s="811">
        <v>32010506</v>
      </c>
      <c r="C124" s="378" t="s">
        <v>1518</v>
      </c>
      <c r="D124" s="752" t="str">
        <f t="shared" si="16"/>
        <v>32010506 - TYPE-WRITERS</v>
      </c>
      <c r="E124" s="869"/>
      <c r="F124" s="877">
        <v>0</v>
      </c>
      <c r="G124" s="623"/>
    </row>
    <row r="125" spans="2:7" hidden="1" x14ac:dyDescent="0.25">
      <c r="B125" s="811">
        <v>32010507</v>
      </c>
      <c r="C125" s="378" t="s">
        <v>1519</v>
      </c>
      <c r="D125" s="752" t="str">
        <f t="shared" si="16"/>
        <v>32010507 - SHREDDING MACHINES</v>
      </c>
      <c r="E125" s="869"/>
      <c r="F125" s="877">
        <v>0</v>
      </c>
      <c r="G125" s="623"/>
    </row>
    <row r="126" spans="2:7" hidden="1" x14ac:dyDescent="0.25">
      <c r="B126" s="811">
        <v>32010508</v>
      </c>
      <c r="C126" s="378" t="s">
        <v>1520</v>
      </c>
      <c r="D126" s="752" t="str">
        <f t="shared" si="16"/>
        <v>32010508 - PROJECTORS</v>
      </c>
      <c r="E126" s="869"/>
      <c r="F126" s="877">
        <v>0</v>
      </c>
      <c r="G126" s="623"/>
    </row>
    <row r="127" spans="2:7" hidden="1" x14ac:dyDescent="0.25">
      <c r="B127" s="811">
        <v>32010509</v>
      </c>
      <c r="C127" s="378" t="s">
        <v>1521</v>
      </c>
      <c r="D127" s="752" t="str">
        <f t="shared" si="16"/>
        <v>32010509 - BINDING EQUIPMENT</v>
      </c>
      <c r="E127" s="869"/>
      <c r="F127" s="877">
        <v>0</v>
      </c>
      <c r="G127" s="623"/>
    </row>
    <row r="128" spans="2:7" ht="15.75" hidden="1" thickBot="1" x14ac:dyDescent="0.3">
      <c r="B128" s="815"/>
      <c r="C128" s="385" t="s">
        <v>1522</v>
      </c>
      <c r="D128" s="753">
        <f t="shared" ref="D128" si="17">SUM(D119:D127)</f>
        <v>0</v>
      </c>
      <c r="E128" s="871">
        <f>SUM(E119:E127)</f>
        <v>0</v>
      </c>
      <c r="F128" s="879">
        <f>SUM(F119:F127)</f>
        <v>0</v>
      </c>
      <c r="G128" s="630">
        <f>SUM(G119:G127)</f>
        <v>0</v>
      </c>
    </row>
    <row r="129" spans="2:7" hidden="1" x14ac:dyDescent="0.25">
      <c r="B129" s="818">
        <v>32010600</v>
      </c>
      <c r="C129" s="374" t="s">
        <v>120</v>
      </c>
      <c r="D129" s="754"/>
      <c r="E129" s="872"/>
      <c r="F129" s="880"/>
      <c r="G129" s="619"/>
    </row>
    <row r="130" spans="2:7" hidden="1" x14ac:dyDescent="0.25">
      <c r="B130" s="811">
        <v>32010601</v>
      </c>
      <c r="C130" s="378" t="s">
        <v>1523</v>
      </c>
      <c r="D130" s="752" t="str">
        <f t="shared" ref="D130:D139" si="18">B130&amp;" - "&amp;C130</f>
        <v>32010601 - CHAIRS</v>
      </c>
      <c r="E130" s="869"/>
      <c r="F130" s="877">
        <v>0</v>
      </c>
      <c r="G130" s="623"/>
    </row>
    <row r="131" spans="2:7" hidden="1" x14ac:dyDescent="0.25">
      <c r="B131" s="811">
        <v>32010602</v>
      </c>
      <c r="C131" s="378" t="s">
        <v>1524</v>
      </c>
      <c r="D131" s="752" t="str">
        <f t="shared" si="18"/>
        <v>32010602 - TABLES</v>
      </c>
      <c r="E131" s="869"/>
      <c r="F131" s="877">
        <v>0</v>
      </c>
      <c r="G131" s="623"/>
    </row>
    <row r="132" spans="2:7" hidden="1" x14ac:dyDescent="0.25">
      <c r="B132" s="811">
        <v>32010603</v>
      </c>
      <c r="C132" s="378" t="s">
        <v>1525</v>
      </c>
      <c r="D132" s="752" t="str">
        <f t="shared" si="18"/>
        <v>32010603 - SAFES/FILE CABINETS/ CUPBOARDS</v>
      </c>
      <c r="E132" s="869"/>
      <c r="F132" s="877">
        <v>0</v>
      </c>
      <c r="G132" s="623"/>
    </row>
    <row r="133" spans="2:7" hidden="1" x14ac:dyDescent="0.25">
      <c r="B133" s="811">
        <v>32010604</v>
      </c>
      <c r="C133" s="378" t="s">
        <v>1526</v>
      </c>
      <c r="D133" s="752" t="str">
        <f t="shared" si="18"/>
        <v>32010604 - TELEVISION SETS</v>
      </c>
      <c r="E133" s="869"/>
      <c r="F133" s="877">
        <v>0</v>
      </c>
      <c r="G133" s="623"/>
    </row>
    <row r="134" spans="2:7" hidden="1" x14ac:dyDescent="0.25">
      <c r="B134" s="811">
        <v>32010605</v>
      </c>
      <c r="C134" s="378" t="s">
        <v>1527</v>
      </c>
      <c r="D134" s="752" t="str">
        <f t="shared" si="18"/>
        <v>32010605 - RADIO SETS</v>
      </c>
      <c r="E134" s="869"/>
      <c r="F134" s="877">
        <v>0</v>
      </c>
      <c r="G134" s="623"/>
    </row>
    <row r="135" spans="2:7" hidden="1" x14ac:dyDescent="0.25">
      <c r="B135" s="811">
        <v>32010606</v>
      </c>
      <c r="C135" s="378" t="s">
        <v>1528</v>
      </c>
      <c r="D135" s="752" t="str">
        <f t="shared" si="18"/>
        <v>32010606 - AIR -CONDITIONER</v>
      </c>
      <c r="E135" s="869"/>
      <c r="F135" s="877">
        <v>0</v>
      </c>
      <c r="G135" s="623"/>
    </row>
    <row r="136" spans="2:7" hidden="1" x14ac:dyDescent="0.25">
      <c r="B136" s="811">
        <v>32010607</v>
      </c>
      <c r="C136" s="378" t="s">
        <v>1529</v>
      </c>
      <c r="D136" s="752" t="str">
        <f t="shared" si="18"/>
        <v>32010607 - STOOLS</v>
      </c>
      <c r="E136" s="869"/>
      <c r="F136" s="877">
        <v>0</v>
      </c>
      <c r="G136" s="623"/>
    </row>
    <row r="137" spans="2:7" hidden="1" x14ac:dyDescent="0.25">
      <c r="B137" s="811">
        <v>32010608</v>
      </c>
      <c r="C137" s="378" t="s">
        <v>1530</v>
      </c>
      <c r="D137" s="752" t="str">
        <f t="shared" si="18"/>
        <v>32010608 - SHELVES</v>
      </c>
      <c r="E137" s="869"/>
      <c r="F137" s="877">
        <v>0</v>
      </c>
      <c r="G137" s="623"/>
    </row>
    <row r="138" spans="2:7" hidden="1" x14ac:dyDescent="0.25">
      <c r="B138" s="811">
        <v>32010609</v>
      </c>
      <c r="C138" s="378" t="s">
        <v>1531</v>
      </c>
      <c r="D138" s="752" t="str">
        <f t="shared" si="18"/>
        <v>32010609 - CEILING FANS</v>
      </c>
      <c r="E138" s="869"/>
      <c r="F138" s="877">
        <v>0</v>
      </c>
      <c r="G138" s="623"/>
    </row>
    <row r="139" spans="2:7" ht="15.75" hidden="1" thickBot="1" x14ac:dyDescent="0.3">
      <c r="B139" s="811">
        <v>32010610</v>
      </c>
      <c r="C139" s="378" t="s">
        <v>1532</v>
      </c>
      <c r="D139" s="752" t="str">
        <f t="shared" si="18"/>
        <v>32010610 - REFRIDGERATOR</v>
      </c>
      <c r="E139" s="869"/>
      <c r="F139" s="877">
        <v>0</v>
      </c>
      <c r="G139" s="623"/>
    </row>
    <row r="140" spans="2:7" ht="15.75" hidden="1" thickBot="1" x14ac:dyDescent="0.3">
      <c r="B140" s="815"/>
      <c r="C140" s="385" t="s">
        <v>1533</v>
      </c>
      <c r="D140" s="753">
        <f t="shared" ref="D140" si="19">SUM(D130:D139)</f>
        <v>0</v>
      </c>
      <c r="E140" s="871">
        <f>SUM(E130:E139)</f>
        <v>0</v>
      </c>
      <c r="F140" s="879">
        <f>SUM(F130:F139)</f>
        <v>0</v>
      </c>
      <c r="G140" s="630"/>
    </row>
    <row r="141" spans="2:7" hidden="1" x14ac:dyDescent="0.25">
      <c r="B141" s="818">
        <v>32010700</v>
      </c>
      <c r="C141" s="374" t="s">
        <v>122</v>
      </c>
      <c r="D141" s="754"/>
      <c r="E141" s="872"/>
      <c r="F141" s="880"/>
      <c r="G141" s="619"/>
    </row>
    <row r="142" spans="2:7" ht="15.75" hidden="1" thickBot="1" x14ac:dyDescent="0.3">
      <c r="B142" s="811">
        <v>32010701</v>
      </c>
      <c r="C142" s="378" t="s">
        <v>1534</v>
      </c>
      <c r="D142" s="752" t="str">
        <f>B142&amp;" - "&amp;C142</f>
        <v>32010701 - SERVICE CONCESSION ASSETS (PPP)</v>
      </c>
      <c r="E142" s="869"/>
      <c r="F142" s="877">
        <v>0</v>
      </c>
      <c r="G142" s="623"/>
    </row>
    <row r="143" spans="2:7" ht="15.75" hidden="1" thickBot="1" x14ac:dyDescent="0.3">
      <c r="B143" s="815"/>
      <c r="C143" s="385" t="s">
        <v>1535</v>
      </c>
      <c r="D143" s="753">
        <f t="shared" ref="D143" si="20">SUM(D142)</f>
        <v>0</v>
      </c>
      <c r="E143" s="871">
        <f>SUM(E142)</f>
        <v>0</v>
      </c>
      <c r="F143" s="879">
        <f>SUM(F142)</f>
        <v>0</v>
      </c>
      <c r="G143" s="630"/>
    </row>
    <row r="144" spans="2:7" hidden="1" x14ac:dyDescent="0.25">
      <c r="B144" s="818">
        <v>32010800</v>
      </c>
      <c r="C144" s="374" t="s">
        <v>124</v>
      </c>
      <c r="D144" s="754"/>
      <c r="E144" s="872"/>
      <c r="F144" s="880"/>
      <c r="G144" s="619"/>
    </row>
    <row r="145" spans="2:7" ht="15.75" hidden="1" thickBot="1" x14ac:dyDescent="0.3">
      <c r="B145" s="811">
        <v>32010801</v>
      </c>
      <c r="C145" s="378" t="s">
        <v>1536</v>
      </c>
      <c r="D145" s="752" t="str">
        <f>B145&amp;" - "&amp;C145</f>
        <v>32010801 - LEASED ASSETS</v>
      </c>
      <c r="E145" s="869"/>
      <c r="F145" s="877">
        <v>0</v>
      </c>
      <c r="G145" s="623"/>
    </row>
    <row r="146" spans="2:7" ht="15.75" hidden="1" thickBot="1" x14ac:dyDescent="0.3">
      <c r="B146" s="815"/>
      <c r="C146" s="385" t="s">
        <v>1537</v>
      </c>
      <c r="D146" s="753">
        <f t="shared" ref="D146" si="21">SUM(D145)</f>
        <v>0</v>
      </c>
      <c r="E146" s="871">
        <f>SUM(E145)</f>
        <v>0</v>
      </c>
      <c r="F146" s="879">
        <f>SUM(F145)</f>
        <v>0</v>
      </c>
      <c r="G146" s="630"/>
    </row>
    <row r="147" spans="2:7" hidden="1" x14ac:dyDescent="0.25">
      <c r="B147" s="818">
        <v>32010900</v>
      </c>
      <c r="C147" s="374" t="s">
        <v>126</v>
      </c>
      <c r="D147" s="754"/>
      <c r="E147" s="872"/>
      <c r="F147" s="880"/>
      <c r="G147" s="619"/>
    </row>
    <row r="148" spans="2:7" hidden="1" x14ac:dyDescent="0.25">
      <c r="B148" s="811">
        <v>32010901</v>
      </c>
      <c r="C148" s="378" t="s">
        <v>1538</v>
      </c>
      <c r="D148" s="752" t="str">
        <f>B148&amp;" - "&amp;C148</f>
        <v>32010901 - MILITARY EQUIPMENT</v>
      </c>
      <c r="E148" s="869"/>
      <c r="F148" s="877">
        <v>0</v>
      </c>
      <c r="G148" s="623"/>
    </row>
    <row r="149" spans="2:7" hidden="1" x14ac:dyDescent="0.25">
      <c r="B149" s="811">
        <v>32010902</v>
      </c>
      <c r="C149" s="378" t="s">
        <v>1539</v>
      </c>
      <c r="D149" s="752" t="str">
        <f>B149&amp;" - "&amp;C149</f>
        <v>32010902 - POLICE/PARA-MILITARY EQUIPMENT</v>
      </c>
      <c r="E149" s="869"/>
      <c r="F149" s="877">
        <v>0</v>
      </c>
      <c r="G149" s="623"/>
    </row>
    <row r="150" spans="2:7" hidden="1" x14ac:dyDescent="0.25">
      <c r="B150" s="811">
        <v>32010903</v>
      </c>
      <c r="C150" s="378" t="s">
        <v>1540</v>
      </c>
      <c r="D150" s="752" t="str">
        <f>B150&amp;" - "&amp;C150</f>
        <v>32010903 - BIOLOGICAL ASSETS</v>
      </c>
      <c r="E150" s="869"/>
      <c r="F150" s="877">
        <v>0</v>
      </c>
      <c r="G150" s="623"/>
    </row>
    <row r="151" spans="2:7" ht="15.75" hidden="1" thickBot="1" x14ac:dyDescent="0.3">
      <c r="B151" s="811">
        <v>32010904</v>
      </c>
      <c r="C151" s="378" t="s">
        <v>1541</v>
      </c>
      <c r="D151" s="752" t="str">
        <f>B151&amp;" - "&amp;C151</f>
        <v>32010904 - LABORATORY MEDICAL EQUIPMENTS</v>
      </c>
      <c r="E151" s="869"/>
      <c r="F151" s="877">
        <v>0</v>
      </c>
      <c r="G151" s="623"/>
    </row>
    <row r="152" spans="2:7" ht="15.75" hidden="1" thickBot="1" x14ac:dyDescent="0.3">
      <c r="B152" s="815"/>
      <c r="C152" s="385" t="s">
        <v>1542</v>
      </c>
      <c r="D152" s="753">
        <f t="shared" ref="D152" si="22">SUM(D148:D151)</f>
        <v>0</v>
      </c>
      <c r="E152" s="871">
        <f>SUM(E148:E151)</f>
        <v>0</v>
      </c>
      <c r="F152" s="879">
        <f>SUM(F148:F151)</f>
        <v>0</v>
      </c>
      <c r="G152" s="630"/>
    </row>
    <row r="153" spans="2:7" x14ac:dyDescent="0.25">
      <c r="B153" s="818">
        <v>32011000</v>
      </c>
      <c r="C153" s="374" t="s">
        <v>128</v>
      </c>
      <c r="D153" s="754"/>
      <c r="E153" s="872"/>
      <c r="F153" s="880"/>
      <c r="G153" s="619"/>
    </row>
    <row r="154" spans="2:7" ht="15.75" thickBot="1" x14ac:dyDescent="0.3">
      <c r="B154" s="811">
        <v>32011001</v>
      </c>
      <c r="C154" s="378" t="s">
        <v>128</v>
      </c>
      <c r="D154" s="752" t="str">
        <f>B154&amp;" - "&amp;C154</f>
        <v>32011001 - ASSETS-UNDER-CONSTRUCTION</v>
      </c>
      <c r="E154" s="869"/>
      <c r="F154" s="877">
        <v>244370000</v>
      </c>
      <c r="G154" s="623">
        <v>234000000</v>
      </c>
    </row>
    <row r="155" spans="2:7" ht="15.75" thickBot="1" x14ac:dyDescent="0.3">
      <c r="B155" s="815"/>
      <c r="C155" s="385" t="s">
        <v>1543</v>
      </c>
      <c r="D155" s="753">
        <f t="shared" ref="D155" si="23">SUM(D154)</f>
        <v>0</v>
      </c>
      <c r="E155" s="871">
        <f>SUM(E154)</f>
        <v>0</v>
      </c>
      <c r="F155" s="879">
        <f>SUM(F154)</f>
        <v>244370000</v>
      </c>
      <c r="G155" s="630">
        <f>SUM(G154)</f>
        <v>234000000</v>
      </c>
    </row>
    <row r="156" spans="2:7" hidden="1" x14ac:dyDescent="0.25">
      <c r="B156" s="818">
        <v>32020100</v>
      </c>
      <c r="C156" s="374" t="s">
        <v>130</v>
      </c>
      <c r="D156" s="754"/>
      <c r="E156" s="872"/>
      <c r="F156" s="880"/>
      <c r="G156" s="619"/>
    </row>
    <row r="157" spans="2:7" hidden="1" x14ac:dyDescent="0.25">
      <c r="B157" s="811">
        <v>32020101</v>
      </c>
      <c r="C157" s="378" t="s">
        <v>1544</v>
      </c>
      <c r="D157" s="752" t="str">
        <f>B157&amp;" - "&amp;C157</f>
        <v>32020101 - LAND &amp; BUILDINGS-OFFICE</v>
      </c>
      <c r="E157" s="869"/>
      <c r="F157" s="877">
        <v>0</v>
      </c>
      <c r="G157" s="623"/>
    </row>
    <row r="158" spans="2:7" hidden="1" x14ac:dyDescent="0.25">
      <c r="B158" s="811">
        <v>32020102</v>
      </c>
      <c r="C158" s="378" t="s">
        <v>1545</v>
      </c>
      <c r="D158" s="752" t="str">
        <f>B158&amp;" - "&amp;C158</f>
        <v>32020102 - LAND &amp; BUILDINGS-RESIDENTIAL</v>
      </c>
      <c r="E158" s="869"/>
      <c r="F158" s="877">
        <v>0</v>
      </c>
      <c r="G158" s="623"/>
    </row>
    <row r="159" spans="2:7" hidden="1" x14ac:dyDescent="0.25">
      <c r="B159" s="811">
        <v>32020103</v>
      </c>
      <c r="C159" s="378" t="s">
        <v>1479</v>
      </c>
      <c r="D159" s="752" t="str">
        <f>B159&amp;" - "&amp;C159</f>
        <v>32020103 - SILOS</v>
      </c>
      <c r="E159" s="869"/>
      <c r="F159" s="877">
        <v>0</v>
      </c>
      <c r="G159" s="623"/>
    </row>
    <row r="160" spans="2:7" ht="15.75" hidden="1" thickBot="1" x14ac:dyDescent="0.3">
      <c r="B160" s="811">
        <v>32020104</v>
      </c>
      <c r="C160" s="378" t="s">
        <v>1480</v>
      </c>
      <c r="D160" s="752" t="str">
        <f>B160&amp;" - "&amp;C160</f>
        <v>32020104 - OTHER STORAGE FACILITIES</v>
      </c>
      <c r="E160" s="869"/>
      <c r="F160" s="877">
        <v>0</v>
      </c>
      <c r="G160" s="623"/>
    </row>
    <row r="161" spans="2:7" ht="15.75" hidden="1" thickBot="1" x14ac:dyDescent="0.3">
      <c r="B161" s="815"/>
      <c r="C161" s="385" t="s">
        <v>1546</v>
      </c>
      <c r="D161" s="753">
        <f t="shared" ref="D161" si="24">SUM(D157:D160)</f>
        <v>0</v>
      </c>
      <c r="E161" s="871">
        <f>SUM(E157:E160)</f>
        <v>0</v>
      </c>
      <c r="F161" s="879">
        <f>SUM(F157:F160)</f>
        <v>0</v>
      </c>
      <c r="G161" s="630"/>
    </row>
    <row r="162" spans="2:7" hidden="1" x14ac:dyDescent="0.25">
      <c r="B162" s="818">
        <v>32030100</v>
      </c>
      <c r="C162" s="374" t="s">
        <v>132</v>
      </c>
      <c r="D162" s="754"/>
      <c r="E162" s="872"/>
      <c r="F162" s="880"/>
      <c r="G162" s="619"/>
    </row>
    <row r="163" spans="2:7" hidden="1" x14ac:dyDescent="0.25">
      <c r="B163" s="811">
        <v>32030101</v>
      </c>
      <c r="C163" s="378" t="s">
        <v>1547</v>
      </c>
      <c r="D163" s="752" t="str">
        <f t="shared" ref="D163:D169" si="25">B163&amp;" - "&amp;C163</f>
        <v>32030101 - GOODWILL (ACQUIRED)</v>
      </c>
      <c r="E163" s="869"/>
      <c r="F163" s="877">
        <v>0</v>
      </c>
      <c r="G163" s="623"/>
    </row>
    <row r="164" spans="2:7" hidden="1" x14ac:dyDescent="0.25">
      <c r="B164" s="811">
        <v>32030102</v>
      </c>
      <c r="C164" s="378" t="s">
        <v>1548</v>
      </c>
      <c r="D164" s="752" t="str">
        <f t="shared" si="25"/>
        <v>32030102 - PATENT RIGHT</v>
      </c>
      <c r="E164" s="869"/>
      <c r="F164" s="877">
        <v>0</v>
      </c>
      <c r="G164" s="623"/>
    </row>
    <row r="165" spans="2:7" hidden="1" x14ac:dyDescent="0.25">
      <c r="B165" s="811">
        <v>32030103</v>
      </c>
      <c r="C165" s="378" t="s">
        <v>1549</v>
      </c>
      <c r="D165" s="752" t="str">
        <f t="shared" si="25"/>
        <v>32030103 - COPYRIGHT</v>
      </c>
      <c r="E165" s="869"/>
      <c r="F165" s="877">
        <v>0</v>
      </c>
      <c r="G165" s="623"/>
    </row>
    <row r="166" spans="2:7" hidden="1" x14ac:dyDescent="0.25">
      <c r="B166" s="811">
        <v>32030104</v>
      </c>
      <c r="C166" s="378" t="s">
        <v>1550</v>
      </c>
      <c r="D166" s="752" t="str">
        <f t="shared" si="25"/>
        <v>32030104 - TRADE MARK</v>
      </c>
      <c r="E166" s="869"/>
      <c r="F166" s="877">
        <v>0</v>
      </c>
      <c r="G166" s="623"/>
    </row>
    <row r="167" spans="2:7" hidden="1" x14ac:dyDescent="0.25">
      <c r="B167" s="811">
        <v>32030105</v>
      </c>
      <c r="C167" s="378" t="s">
        <v>1551</v>
      </c>
      <c r="D167" s="752" t="str">
        <f t="shared" si="25"/>
        <v>32030105 - FRANCHISE</v>
      </c>
      <c r="E167" s="869"/>
      <c r="F167" s="877">
        <v>0</v>
      </c>
      <c r="G167" s="623"/>
    </row>
    <row r="168" spans="2:7" hidden="1" x14ac:dyDescent="0.25">
      <c r="B168" s="811">
        <v>32030109</v>
      </c>
      <c r="C168" s="378" t="s">
        <v>1552</v>
      </c>
      <c r="D168" s="752" t="str">
        <f t="shared" si="25"/>
        <v>32030109 - RESEARCH &amp; DEVELOPMENT</v>
      </c>
      <c r="E168" s="869"/>
      <c r="F168" s="877">
        <v>0</v>
      </c>
      <c r="G168" s="623"/>
    </row>
    <row r="169" spans="2:7" ht="15.75" hidden="1" thickBot="1" x14ac:dyDescent="0.3">
      <c r="B169" s="813">
        <v>32030110</v>
      </c>
      <c r="C169" s="383" t="s">
        <v>1553</v>
      </c>
      <c r="D169" s="752" t="str">
        <f t="shared" si="25"/>
        <v>32030110 - BROADCAST RIGHTS</v>
      </c>
      <c r="E169" s="869"/>
      <c r="F169" s="877">
        <v>0</v>
      </c>
      <c r="G169" s="623"/>
    </row>
    <row r="170" spans="2:7" ht="15.75" hidden="1" thickBot="1" x14ac:dyDescent="0.3">
      <c r="B170" s="815"/>
      <c r="C170" s="385" t="s">
        <v>1554</v>
      </c>
      <c r="D170" s="753"/>
      <c r="E170" s="871">
        <f>SUM(E163:E169)</f>
        <v>0</v>
      </c>
      <c r="F170" s="879">
        <f>SUM(F163:F169)</f>
        <v>0</v>
      </c>
      <c r="G170" s="630">
        <f>SUM(G163:G169)</f>
        <v>0</v>
      </c>
    </row>
    <row r="171" spans="2:7" ht="19.5" thickBot="1" x14ac:dyDescent="0.35">
      <c r="B171" s="398"/>
      <c r="C171" s="399" t="s">
        <v>1415</v>
      </c>
      <c r="D171" s="399"/>
      <c r="E171" s="873">
        <f t="shared" ref="E171:F171" si="26">E170+E161+E155+E152+E146+E143+E140+E128+E117+E107+E100+E83+E77+E72+E66+E62+E53+E50+E47+E44</f>
        <v>0</v>
      </c>
      <c r="F171" s="881">
        <f t="shared" si="26"/>
        <v>491930000</v>
      </c>
      <c r="G171" s="646">
        <f t="shared" ref="G171" si="27">G170+G161+G155+G152+G146+G143+G140+G128+G117+G107+G100+G83+G77+G72+G66+G62+G53+G50+G47+G44</f>
        <v>468000000</v>
      </c>
    </row>
    <row r="172" spans="2:7" x14ac:dyDescent="0.25">
      <c r="B172" s="338"/>
      <c r="C172" s="338"/>
      <c r="D172" s="338"/>
      <c r="E172" s="338"/>
      <c r="F172" s="338"/>
    </row>
  </sheetData>
  <mergeCells count="5">
    <mergeCell ref="B1:F1"/>
    <mergeCell ref="B2:F2"/>
    <mergeCell ref="B5:B6"/>
    <mergeCell ref="C5:C6"/>
    <mergeCell ref="B4:G4"/>
  </mergeCells>
  <pageMargins left="0.98" right="0.3" top="0.37" bottom="0.36" header="0.17" footer="0.17"/>
  <pageSetup paperSize="9" scale="77" fitToHeight="0" orientation="portrait" r:id="rId1"/>
  <headerFooter>
    <oddFooter>&amp;C&amp;"Rockwell,Bold"&amp;14&amp;P</oddFooter>
  </headerFooter>
  <drawing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1063</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t="15.75" thickBot="1" x14ac:dyDescent="0.3">
      <c r="B27" s="811">
        <v>31050119</v>
      </c>
      <c r="C27" s="378" t="s">
        <v>1434</v>
      </c>
      <c r="D27" s="740" t="str">
        <f t="shared" si="0"/>
        <v>31050119 - EQUIPMENT STORE</v>
      </c>
      <c r="E27" s="551">
        <v>4812430</v>
      </c>
      <c r="F27" s="552">
        <v>5610000</v>
      </c>
      <c r="G27" s="552"/>
    </row>
    <row r="28" spans="2:7" ht="15.75" hidden="1" thickBot="1" x14ac:dyDescent="0.3">
      <c r="B28" s="811">
        <v>31050120</v>
      </c>
      <c r="C28" s="378" t="s">
        <v>1435</v>
      </c>
      <c r="D28" s="740" t="str">
        <f t="shared" si="0"/>
        <v>31050120 - PROJECT STORE ( IPPIS, GIFMIS, IPSAS, E.T.C.)</v>
      </c>
      <c r="E28" s="551"/>
      <c r="F28" s="552">
        <v>0</v>
      </c>
      <c r="G28" s="552"/>
    </row>
    <row r="29" spans="2:7" ht="15.75" hidden="1" thickBot="1" x14ac:dyDescent="0.3">
      <c r="B29" s="811">
        <v>31050121</v>
      </c>
      <c r="C29" s="378" t="s">
        <v>1436</v>
      </c>
      <c r="D29" s="740" t="str">
        <f t="shared" si="0"/>
        <v>31050121 - ELECTRICAL/ELECTRONIC STORE</v>
      </c>
      <c r="E29" s="551"/>
      <c r="F29" s="552">
        <v>0</v>
      </c>
      <c r="G29" s="552"/>
    </row>
    <row r="30" spans="2:7" ht="15.75" hidden="1" thickBot="1" x14ac:dyDescent="0.3">
      <c r="B30" s="811">
        <v>31050122</v>
      </c>
      <c r="C30" s="378" t="s">
        <v>1437</v>
      </c>
      <c r="D30" s="740" t="str">
        <f t="shared" si="0"/>
        <v>31050122 - GRAINS STORE</v>
      </c>
      <c r="E30" s="551"/>
      <c r="F30" s="552">
        <v>0</v>
      </c>
      <c r="G30" s="552"/>
    </row>
    <row r="31" spans="2:7" ht="15.75" hidden="1" thickBot="1" x14ac:dyDescent="0.3">
      <c r="B31" s="811">
        <v>31050123</v>
      </c>
      <c r="C31" s="378" t="s">
        <v>1438</v>
      </c>
      <c r="D31" s="740" t="str">
        <f t="shared" si="0"/>
        <v>31050123 - PERISHABLE STORE</v>
      </c>
      <c r="E31" s="551"/>
      <c r="F31" s="552">
        <v>0</v>
      </c>
      <c r="G31" s="552"/>
    </row>
    <row r="32" spans="2:7" ht="15.75" hidden="1" thickBot="1" x14ac:dyDescent="0.3">
      <c r="B32" s="811">
        <v>31050124</v>
      </c>
      <c r="C32" s="378" t="s">
        <v>1439</v>
      </c>
      <c r="D32" s="740" t="str">
        <f t="shared" si="0"/>
        <v>31050124 - MOTOR SPARE STORE</v>
      </c>
      <c r="E32" s="551"/>
      <c r="F32" s="552">
        <v>0</v>
      </c>
      <c r="G32" s="552"/>
    </row>
    <row r="33" spans="2:7" ht="15.75" hidden="1" thickBot="1" x14ac:dyDescent="0.3">
      <c r="B33" s="811">
        <v>31050125</v>
      </c>
      <c r="C33" s="378" t="s">
        <v>1440</v>
      </c>
      <c r="D33" s="740" t="str">
        <f t="shared" si="0"/>
        <v>31050125 - RAIL SPARE STORE</v>
      </c>
      <c r="E33" s="551"/>
      <c r="F33" s="552">
        <v>0</v>
      </c>
      <c r="G33" s="552"/>
    </row>
    <row r="34" spans="2:7" ht="15.75" hidden="1" thickBot="1" x14ac:dyDescent="0.3">
      <c r="B34" s="811">
        <v>31050126</v>
      </c>
      <c r="C34" s="378" t="s">
        <v>1441</v>
      </c>
      <c r="D34" s="740" t="str">
        <f t="shared" si="0"/>
        <v>31050126 - SHIP SPARE STORE</v>
      </c>
      <c r="E34" s="551"/>
      <c r="F34" s="552">
        <v>0</v>
      </c>
      <c r="G34" s="552"/>
    </row>
    <row r="35" spans="2:7" ht="15.75" hidden="1" thickBot="1" x14ac:dyDescent="0.3">
      <c r="B35" s="811">
        <v>31050127</v>
      </c>
      <c r="C35" s="378" t="s">
        <v>1442</v>
      </c>
      <c r="D35" s="740" t="str">
        <f t="shared" si="0"/>
        <v>31050127 - FURNITURE STORE</v>
      </c>
      <c r="E35" s="551"/>
      <c r="F35" s="552">
        <v>0</v>
      </c>
      <c r="G35" s="552"/>
    </row>
    <row r="36" spans="2:7" ht="15.75" hidden="1" thickBot="1" x14ac:dyDescent="0.3">
      <c r="B36" s="811">
        <v>31050128</v>
      </c>
      <c r="C36" s="378" t="s">
        <v>1443</v>
      </c>
      <c r="D36" s="740" t="str">
        <f t="shared" si="0"/>
        <v>31050128 - PLANT/EQUIPMENT STORE</v>
      </c>
      <c r="E36" s="551"/>
      <c r="F36" s="552">
        <v>0</v>
      </c>
      <c r="G36" s="552"/>
    </row>
    <row r="37" spans="2:7" ht="15.75" hidden="1" thickBot="1" x14ac:dyDescent="0.3">
      <c r="B37" s="811">
        <v>31050129</v>
      </c>
      <c r="C37" s="378" t="s">
        <v>1444</v>
      </c>
      <c r="D37" s="740" t="str">
        <f t="shared" si="0"/>
        <v>31050129 - PLANT/EQUIPMENT SPARE STORE</v>
      </c>
      <c r="E37" s="551"/>
      <c r="F37" s="552">
        <v>0</v>
      </c>
      <c r="G37" s="552"/>
    </row>
    <row r="38" spans="2:7" ht="15.75" hidden="1" thickBot="1" x14ac:dyDescent="0.3">
      <c r="B38" s="811">
        <v>31050130</v>
      </c>
      <c r="C38" s="378" t="s">
        <v>1445</v>
      </c>
      <c r="D38" s="740" t="str">
        <f t="shared" si="0"/>
        <v>31050130 - ANIMAL FEED STORE</v>
      </c>
      <c r="E38" s="551"/>
      <c r="F38" s="552">
        <v>0</v>
      </c>
      <c r="G38" s="552"/>
    </row>
    <row r="39" spans="2:7" ht="15.75" hidden="1" thickBot="1" x14ac:dyDescent="0.3">
      <c r="B39" s="811">
        <v>31050131</v>
      </c>
      <c r="C39" s="378" t="s">
        <v>1446</v>
      </c>
      <c r="D39" s="740" t="str">
        <f t="shared" si="0"/>
        <v>31050131 - VETERINARY STORE</v>
      </c>
      <c r="E39" s="551"/>
      <c r="F39" s="552">
        <v>0</v>
      </c>
      <c r="G39" s="552"/>
    </row>
    <row r="40" spans="2:7" ht="15.75" hidden="1" thickBot="1" x14ac:dyDescent="0.3">
      <c r="B40" s="811">
        <v>31050132</v>
      </c>
      <c r="C40" s="378" t="s">
        <v>1447</v>
      </c>
      <c r="D40" s="740" t="str">
        <f t="shared" si="0"/>
        <v>31050132 - CLASS WARE/APPARATOS STORE</v>
      </c>
      <c r="E40" s="551"/>
      <c r="F40" s="552">
        <v>0</v>
      </c>
      <c r="G40" s="552"/>
    </row>
    <row r="41" spans="2:7" ht="15.75" hidden="1" thickBot="1" x14ac:dyDescent="0.3">
      <c r="B41" s="811">
        <v>31050133</v>
      </c>
      <c r="C41" s="378" t="s">
        <v>1448</v>
      </c>
      <c r="D41" s="740" t="str">
        <f t="shared" si="0"/>
        <v>31050133 - LABORATORY EQUIPMENT STORE</v>
      </c>
      <c r="E41" s="551"/>
      <c r="F41" s="552">
        <v>0</v>
      </c>
      <c r="G41" s="552"/>
    </row>
    <row r="42" spans="2:7" ht="15.75" hidden="1" thickBot="1" x14ac:dyDescent="0.3">
      <c r="B42" s="811">
        <v>31050134</v>
      </c>
      <c r="C42" s="378" t="s">
        <v>1449</v>
      </c>
      <c r="D42" s="740" t="str">
        <f t="shared" si="0"/>
        <v>31050134 - UNIFORM STORE</v>
      </c>
      <c r="E42" s="551"/>
      <c r="F42" s="552">
        <v>0</v>
      </c>
      <c r="G42" s="552"/>
    </row>
    <row r="43" spans="2:7" ht="15.75" hidden="1" thickBot="1" x14ac:dyDescent="0.3">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4812430</v>
      </c>
      <c r="F44" s="559">
        <f>SUM(F9:F43)</f>
        <v>5610000</v>
      </c>
      <c r="G44" s="559">
        <f>SUM(G9:G43)</f>
        <v>0</v>
      </c>
    </row>
    <row r="45" spans="2:7" ht="15.75" hidden="1" thickBot="1" x14ac:dyDescent="0.3">
      <c r="B45" s="809">
        <v>31050200</v>
      </c>
      <c r="C45" s="369" t="s">
        <v>204</v>
      </c>
      <c r="D45" s="823"/>
      <c r="E45" s="562"/>
      <c r="F45" s="563"/>
      <c r="G45" s="563"/>
    </row>
    <row r="46" spans="2:7" ht="15.75" hidden="1" thickBot="1" x14ac:dyDescent="0.3">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t="15.75" hidden="1" thickBot="1" x14ac:dyDescent="0.3">
      <c r="B48" s="818">
        <v>31060100</v>
      </c>
      <c r="C48" s="374" t="s">
        <v>96</v>
      </c>
      <c r="D48" s="742"/>
      <c r="E48" s="548"/>
      <c r="F48" s="549"/>
      <c r="G48" s="549"/>
    </row>
    <row r="49" spans="2:7" ht="15.75" hidden="1" thickBot="1" x14ac:dyDescent="0.3">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t="15.75" hidden="1" thickBot="1" x14ac:dyDescent="0.3">
      <c r="B51" s="818">
        <v>31060200</v>
      </c>
      <c r="C51" s="374" t="s">
        <v>98</v>
      </c>
      <c r="D51" s="742"/>
      <c r="E51" s="548"/>
      <c r="F51" s="549"/>
      <c r="G51" s="549"/>
    </row>
    <row r="52" spans="2:7" ht="15.75" hidden="1" thickBot="1" x14ac:dyDescent="0.3">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t="15.75" hidden="1" thickBot="1" x14ac:dyDescent="0.3">
      <c r="B54" s="818">
        <v>31090100</v>
      </c>
      <c r="C54" s="374" t="s">
        <v>102</v>
      </c>
      <c r="D54" s="742"/>
      <c r="E54" s="548"/>
      <c r="F54" s="549"/>
      <c r="G54" s="549"/>
    </row>
    <row r="55" spans="2:7" ht="15.75" hidden="1" thickBot="1" x14ac:dyDescent="0.3">
      <c r="B55" s="811">
        <v>31090101</v>
      </c>
      <c r="C55" s="378" t="s">
        <v>1457</v>
      </c>
      <c r="D55" s="740" t="str">
        <f t="shared" ref="D55:D61" si="5">B55&amp;" - "&amp;C55</f>
        <v>31090101 - LOCAL INVESTMENTS: QUOTED COMPANIES</v>
      </c>
      <c r="E55" s="551"/>
      <c r="F55" s="552">
        <v>0</v>
      </c>
      <c r="G55" s="552"/>
    </row>
    <row r="56" spans="2:7" ht="15.75" hidden="1" thickBot="1" x14ac:dyDescent="0.3">
      <c r="B56" s="811">
        <v>31090102</v>
      </c>
      <c r="C56" s="378" t="s">
        <v>1458</v>
      </c>
      <c r="D56" s="740" t="str">
        <f t="shared" si="5"/>
        <v>31090102 - LOCAL INVESTMENTS: NON QUOTED COMPANIES</v>
      </c>
      <c r="E56" s="551"/>
      <c r="F56" s="552">
        <v>0</v>
      </c>
      <c r="G56" s="552"/>
    </row>
    <row r="57" spans="2:7" ht="15.75" hidden="1" thickBot="1" x14ac:dyDescent="0.3">
      <c r="B57" s="811">
        <v>31090103</v>
      </c>
      <c r="C57" s="378" t="s">
        <v>1459</v>
      </c>
      <c r="D57" s="740" t="str">
        <f t="shared" si="5"/>
        <v>31090103 - INVESTMENT IN NIGERIAN TREASURY BILLS (NTBs)</v>
      </c>
      <c r="E57" s="551"/>
      <c r="F57" s="552">
        <v>0</v>
      </c>
      <c r="G57" s="552"/>
    </row>
    <row r="58" spans="2:7" ht="15.75" hidden="1" thickBot="1" x14ac:dyDescent="0.3">
      <c r="B58" s="811">
        <v>31090104</v>
      </c>
      <c r="C58" s="378" t="s">
        <v>1460</v>
      </c>
      <c r="D58" s="740" t="str">
        <f t="shared" si="5"/>
        <v>31090104 - INVESTMENT IN TREASURY BILLS OF OTHER GOVERNMENTS</v>
      </c>
      <c r="E58" s="551"/>
      <c r="F58" s="552">
        <v>0</v>
      </c>
      <c r="G58" s="552"/>
    </row>
    <row r="59" spans="2:7" ht="15.75" hidden="1" thickBot="1" x14ac:dyDescent="0.3">
      <c r="B59" s="811">
        <v>31090105</v>
      </c>
      <c r="C59" s="378" t="s">
        <v>1461</v>
      </c>
      <c r="D59" s="740" t="str">
        <f t="shared" si="5"/>
        <v>31090105 - INVESTMENT IN TREASURY BONDS</v>
      </c>
      <c r="E59" s="551"/>
      <c r="F59" s="552">
        <v>0</v>
      </c>
      <c r="G59" s="552"/>
    </row>
    <row r="60" spans="2:7" ht="15.75" hidden="1" thickBot="1" x14ac:dyDescent="0.3">
      <c r="B60" s="811">
        <v>31090106</v>
      </c>
      <c r="C60" s="378" t="s">
        <v>1462</v>
      </c>
      <c r="D60" s="740" t="str">
        <f t="shared" si="5"/>
        <v>31090106 - INVESTMENT IN DERIVIATIVES</v>
      </c>
      <c r="E60" s="551"/>
      <c r="F60" s="552">
        <v>0</v>
      </c>
      <c r="G60" s="552"/>
    </row>
    <row r="61" spans="2:7" ht="15.75" hidden="1" thickBot="1" x14ac:dyDescent="0.3">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t="15.75" hidden="1" thickBot="1" x14ac:dyDescent="0.3">
      <c r="B63" s="818">
        <v>31090200</v>
      </c>
      <c r="C63" s="374" t="s">
        <v>104</v>
      </c>
      <c r="D63" s="742"/>
      <c r="E63" s="548"/>
      <c r="F63" s="549"/>
      <c r="G63" s="549"/>
    </row>
    <row r="64" spans="2:7" ht="15.75" hidden="1" thickBot="1" x14ac:dyDescent="0.3">
      <c r="B64" s="811">
        <v>31090201</v>
      </c>
      <c r="C64" s="378" t="s">
        <v>1465</v>
      </c>
      <c r="D64" s="740" t="str">
        <f>B64&amp;" - "&amp;C64</f>
        <v>31090201 - FOREIGN INVESTMENTS: QUOTED COMPANIES</v>
      </c>
      <c r="E64" s="551"/>
      <c r="F64" s="552">
        <v>0</v>
      </c>
      <c r="G64" s="552"/>
    </row>
    <row r="65" spans="2:7" ht="15.75" hidden="1" thickBot="1" x14ac:dyDescent="0.3">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t="15.75" hidden="1" thickBot="1" x14ac:dyDescent="0.3">
      <c r="B67" s="818">
        <v>31100100</v>
      </c>
      <c r="C67" s="374" t="s">
        <v>106</v>
      </c>
      <c r="D67" s="742"/>
      <c r="E67" s="548"/>
      <c r="F67" s="549"/>
      <c r="G67" s="549"/>
    </row>
    <row r="68" spans="2:7" ht="15.75" hidden="1" thickBot="1" x14ac:dyDescent="0.3">
      <c r="B68" s="811">
        <v>31100101</v>
      </c>
      <c r="C68" s="378" t="s">
        <v>1468</v>
      </c>
      <c r="D68" s="740" t="str">
        <f>B68&amp;" - "&amp;C68</f>
        <v xml:space="preserve">31100101 - LOAN TO OTHER STATE GOVERNMENTS </v>
      </c>
      <c r="E68" s="551"/>
      <c r="F68" s="552">
        <v>0</v>
      </c>
      <c r="G68" s="552"/>
    </row>
    <row r="69" spans="2:7" ht="15.75" hidden="1" thickBot="1" x14ac:dyDescent="0.3">
      <c r="B69" s="811">
        <v>31100102</v>
      </c>
      <c r="C69" s="378" t="s">
        <v>1469</v>
      </c>
      <c r="D69" s="740" t="str">
        <f>B69&amp;" - "&amp;C69</f>
        <v>31100102 - LOAN TO LOCAL GOVERNMENTS</v>
      </c>
      <c r="E69" s="551"/>
      <c r="F69" s="552">
        <v>0</v>
      </c>
      <c r="G69" s="552"/>
    </row>
    <row r="70" spans="2:7" ht="15.75" hidden="1" thickBot="1" x14ac:dyDescent="0.3">
      <c r="B70" s="811">
        <v>31100103</v>
      </c>
      <c r="C70" s="378" t="s">
        <v>1470</v>
      </c>
      <c r="D70" s="740" t="str">
        <f>B70&amp;" - "&amp;C70</f>
        <v xml:space="preserve">31100103 - LOAN TO GOVERNMENT OWNED COMPANIES </v>
      </c>
      <c r="E70" s="551"/>
      <c r="F70" s="552">
        <v>0</v>
      </c>
      <c r="G70" s="552"/>
    </row>
    <row r="71" spans="2:7" ht="15.75" hidden="1" thickBot="1" x14ac:dyDescent="0.3">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t="15.75" hidden="1" thickBot="1" x14ac:dyDescent="0.3">
      <c r="B73" s="818">
        <v>31100200</v>
      </c>
      <c r="C73" s="374" t="s">
        <v>108</v>
      </c>
      <c r="D73" s="742"/>
      <c r="E73" s="548"/>
      <c r="F73" s="549"/>
      <c r="G73" s="549"/>
    </row>
    <row r="74" spans="2:7" ht="15.75" hidden="1" thickBot="1" x14ac:dyDescent="0.3">
      <c r="B74" s="811">
        <v>31100201</v>
      </c>
      <c r="C74" s="378" t="s">
        <v>1473</v>
      </c>
      <c r="D74" s="740" t="str">
        <f>B74&amp;" - "&amp;C74</f>
        <v>31100201 - LOAN TO FOREIGN GOVERNMENTS</v>
      </c>
      <c r="E74" s="551"/>
      <c r="F74" s="552">
        <v>0</v>
      </c>
      <c r="G74" s="552"/>
    </row>
    <row r="75" spans="2:7" ht="15.75" hidden="1" thickBot="1" x14ac:dyDescent="0.3">
      <c r="B75" s="811">
        <v>31100202</v>
      </c>
      <c r="C75" s="378" t="s">
        <v>1474</v>
      </c>
      <c r="D75" s="740" t="str">
        <f>B75&amp;" - "&amp;C75</f>
        <v>31100202 - LOAN TO FOREIGN/INTERNATIONAL ORGANIZATIONS</v>
      </c>
      <c r="E75" s="551"/>
      <c r="F75" s="552">
        <v>0</v>
      </c>
      <c r="G75" s="552"/>
    </row>
    <row r="76" spans="2:7" ht="15.75" hidden="1" thickBot="1" x14ac:dyDescent="0.3">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t="15.75" hidden="1" thickBot="1" x14ac:dyDescent="0.3">
      <c r="B78" s="818">
        <v>32010100</v>
      </c>
      <c r="C78" s="374" t="s">
        <v>110</v>
      </c>
      <c r="D78" s="742"/>
      <c r="E78" s="548"/>
      <c r="F78" s="549"/>
      <c r="G78" s="549"/>
    </row>
    <row r="79" spans="2:7" ht="15.75" hidden="1" thickBot="1" x14ac:dyDescent="0.3">
      <c r="B79" s="811">
        <v>32010101</v>
      </c>
      <c r="C79" s="378" t="s">
        <v>1477</v>
      </c>
      <c r="D79" s="740" t="str">
        <f>B79&amp;" - "&amp;C79</f>
        <v>32010101 - LAND &amp; BUILDINGS - ADMINISTRATIVE</v>
      </c>
      <c r="E79" s="551"/>
      <c r="F79" s="552">
        <v>0</v>
      </c>
      <c r="G79" s="552"/>
    </row>
    <row r="80" spans="2:7" ht="15.75" hidden="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ht="15.75" hidden="1" thickBot="1" x14ac:dyDescent="0.3">
      <c r="B84" s="818">
        <v>32010200</v>
      </c>
      <c r="C84" s="374" t="s">
        <v>112</v>
      </c>
      <c r="D84" s="742"/>
      <c r="E84" s="548"/>
      <c r="F84" s="549"/>
      <c r="G84" s="549"/>
    </row>
    <row r="85" spans="2:7" ht="15.75" hidden="1" thickBot="1" x14ac:dyDescent="0.3">
      <c r="B85" s="811">
        <v>32010201</v>
      </c>
      <c r="C85" s="378" t="s">
        <v>1482</v>
      </c>
      <c r="D85" s="740" t="str">
        <f t="shared" ref="D85:D99" si="12">B85&amp;" - "&amp;C85</f>
        <v>32010201 - RAILS</v>
      </c>
      <c r="E85" s="551"/>
      <c r="F85" s="552">
        <v>0</v>
      </c>
      <c r="G85" s="552"/>
    </row>
    <row r="86" spans="2:7" ht="15.75" hidden="1" thickBot="1" x14ac:dyDescent="0.3">
      <c r="B86" s="811">
        <v>32010202</v>
      </c>
      <c r="C86" s="378" t="s">
        <v>1483</v>
      </c>
      <c r="D86" s="740" t="str">
        <f t="shared" si="12"/>
        <v>32010202 - ROADS &amp; BRIDGES</v>
      </c>
      <c r="E86" s="551"/>
      <c r="F86" s="552">
        <v>0</v>
      </c>
      <c r="G86" s="552"/>
    </row>
    <row r="87" spans="2:7" ht="15.75" hidden="1" thickBot="1" x14ac:dyDescent="0.3">
      <c r="B87" s="811">
        <v>32010203</v>
      </c>
      <c r="C87" s="378" t="s">
        <v>1484</v>
      </c>
      <c r="D87" s="740" t="str">
        <f t="shared" si="12"/>
        <v>32010203 - AIRPORTS</v>
      </c>
      <c r="E87" s="551"/>
      <c r="F87" s="552">
        <v>0</v>
      </c>
      <c r="G87" s="552"/>
    </row>
    <row r="88" spans="2:7" ht="15.75" hidden="1" thickBot="1" x14ac:dyDescent="0.3">
      <c r="B88" s="811">
        <v>32010204</v>
      </c>
      <c r="C88" s="378" t="s">
        <v>1485</v>
      </c>
      <c r="D88" s="740" t="str">
        <f t="shared" si="12"/>
        <v>32010204 - HARBOURS/ SEA PORTS/JETTIES</v>
      </c>
      <c r="E88" s="551"/>
      <c r="F88" s="552">
        <v>0</v>
      </c>
      <c r="G88" s="552"/>
    </row>
    <row r="89" spans="2:7" ht="15.75" hidden="1" thickBot="1" x14ac:dyDescent="0.3">
      <c r="B89" s="811">
        <v>32010205</v>
      </c>
      <c r="C89" s="378" t="s">
        <v>1486</v>
      </c>
      <c r="D89" s="740" t="str">
        <f t="shared" si="12"/>
        <v>32010205 - ZOOS, PARKS &amp; RESERVES</v>
      </c>
      <c r="E89" s="551"/>
      <c r="F89" s="552">
        <v>0</v>
      </c>
      <c r="G89" s="552"/>
    </row>
    <row r="90" spans="2:7" ht="15.75" hidden="1" thickBot="1" x14ac:dyDescent="0.3">
      <c r="B90" s="811">
        <v>32010206</v>
      </c>
      <c r="C90" s="378" t="s">
        <v>1487</v>
      </c>
      <c r="D90" s="740" t="str">
        <f t="shared" si="12"/>
        <v>32010206 - SECURITY INSTALLATIONS/ EQUIPMENT</v>
      </c>
      <c r="E90" s="551"/>
      <c r="F90" s="552">
        <v>0</v>
      </c>
      <c r="G90" s="552"/>
    </row>
    <row r="91" spans="2:7" ht="15.75" hidden="1" thickBot="1" x14ac:dyDescent="0.3">
      <c r="B91" s="811">
        <v>32010207</v>
      </c>
      <c r="C91" s="378" t="s">
        <v>1488</v>
      </c>
      <c r="D91" s="740" t="str">
        <f t="shared" si="12"/>
        <v>32010207 - ELECTRICITY TRANSMISSION NETWORK</v>
      </c>
      <c r="E91" s="551"/>
      <c r="F91" s="552">
        <v>0</v>
      </c>
      <c r="G91" s="552"/>
    </row>
    <row r="92" spans="2:7" ht="15.75" hidden="1" thickBot="1" x14ac:dyDescent="0.3">
      <c r="B92" s="811">
        <v>32010208</v>
      </c>
      <c r="C92" s="378" t="s">
        <v>1489</v>
      </c>
      <c r="D92" s="740" t="str">
        <f t="shared" si="12"/>
        <v>32010208 - WATER DISTRIBUTION NETWORK</v>
      </c>
      <c r="E92" s="551"/>
      <c r="F92" s="552">
        <v>0</v>
      </c>
      <c r="G92" s="552"/>
    </row>
    <row r="93" spans="2:7" ht="15.75" hidden="1" thickBot="1" x14ac:dyDescent="0.3">
      <c r="B93" s="811">
        <v>32010209</v>
      </c>
      <c r="C93" s="378" t="s">
        <v>1490</v>
      </c>
      <c r="D93" s="740" t="str">
        <f t="shared" si="12"/>
        <v>32010209 - SEWAGE/ DRAINAGE NETWORK</v>
      </c>
      <c r="E93" s="551"/>
      <c r="F93" s="552">
        <v>0</v>
      </c>
      <c r="G93" s="552"/>
    </row>
    <row r="94" spans="2:7" ht="15.75" hidden="1" thickBot="1" x14ac:dyDescent="0.3">
      <c r="B94" s="811">
        <v>32010210</v>
      </c>
      <c r="C94" s="378" t="s">
        <v>1491</v>
      </c>
      <c r="D94" s="740" t="str">
        <f t="shared" si="12"/>
        <v>32010210 - DAMS</v>
      </c>
      <c r="E94" s="551"/>
      <c r="F94" s="552">
        <v>0</v>
      </c>
      <c r="G94" s="552"/>
    </row>
    <row r="95" spans="2:7" ht="15.75" hidden="1" thickBot="1" x14ac:dyDescent="0.3">
      <c r="B95" s="811">
        <v>32010211</v>
      </c>
      <c r="C95" s="378" t="s">
        <v>1492</v>
      </c>
      <c r="D95" s="740" t="str">
        <f t="shared" si="12"/>
        <v>32010211 - SPECIALISED RESEARCH EQUIPMENT (E.G. SATELLITE)</v>
      </c>
      <c r="E95" s="551"/>
      <c r="F95" s="552">
        <v>0</v>
      </c>
      <c r="G95" s="552"/>
    </row>
    <row r="96" spans="2:7" ht="15.75" hidden="1" thickBot="1" x14ac:dyDescent="0.3">
      <c r="B96" s="811">
        <v>32010212</v>
      </c>
      <c r="C96" s="378" t="s">
        <v>1493</v>
      </c>
      <c r="D96" s="740" t="str">
        <f t="shared" si="12"/>
        <v>32010212 - MONUMENTS</v>
      </c>
      <c r="E96" s="551"/>
      <c r="F96" s="552">
        <v>0</v>
      </c>
      <c r="G96" s="552"/>
    </row>
    <row r="97" spans="2:7" ht="15.75" hidden="1" thickBot="1" x14ac:dyDescent="0.3">
      <c r="B97" s="811">
        <v>32010213</v>
      </c>
      <c r="C97" s="378" t="s">
        <v>1494</v>
      </c>
      <c r="D97" s="740" t="str">
        <f t="shared" si="12"/>
        <v>32010213 - HERITAGE ASSETS</v>
      </c>
      <c r="E97" s="551"/>
      <c r="F97" s="552">
        <v>0</v>
      </c>
      <c r="G97" s="552"/>
    </row>
    <row r="98" spans="2:7" ht="15.75" hidden="1" thickBot="1" x14ac:dyDescent="0.3">
      <c r="B98" s="811">
        <v>32010214</v>
      </c>
      <c r="C98" s="378" t="s">
        <v>1495</v>
      </c>
      <c r="D98" s="740" t="str">
        <f t="shared" si="12"/>
        <v>32010214 - BOREHOLES &amp; OTHER WATER FACILITIES</v>
      </c>
      <c r="E98" s="551"/>
      <c r="F98" s="552">
        <v>0</v>
      </c>
      <c r="G98" s="552"/>
    </row>
    <row r="99" spans="2:7" ht="15.75" hidden="1" thickBot="1" x14ac:dyDescent="0.3">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t="15.75" hidden="1" thickBot="1" x14ac:dyDescent="0.3">
      <c r="B101" s="818">
        <v>32010300</v>
      </c>
      <c r="C101" s="374" t="s">
        <v>114</v>
      </c>
      <c r="D101" s="742"/>
      <c r="E101" s="548"/>
      <c r="F101" s="549"/>
      <c r="G101" s="549"/>
    </row>
    <row r="102" spans="2:7" ht="15.75" hidden="1" thickBot="1" x14ac:dyDescent="0.3">
      <c r="B102" s="811">
        <v>32010301</v>
      </c>
      <c r="C102" s="378" t="s">
        <v>1498</v>
      </c>
      <c r="D102" s="740" t="str">
        <f>B102&amp;" - "&amp;C102</f>
        <v>32010301 - EARTH MOVING EQUIPMENT - BULL DOZERS ETC.</v>
      </c>
      <c r="E102" s="551"/>
      <c r="F102" s="552">
        <v>0</v>
      </c>
      <c r="G102" s="552"/>
    </row>
    <row r="103" spans="2:7" ht="15.75" hidden="1" thickBot="1" x14ac:dyDescent="0.3">
      <c r="B103" s="811">
        <v>32010302</v>
      </c>
      <c r="C103" s="378" t="s">
        <v>1499</v>
      </c>
      <c r="D103" s="740" t="str">
        <f>B103&amp;" - "&amp;C103</f>
        <v>32010302 - INDUSTRIAL EQUIPMENT</v>
      </c>
      <c r="E103" s="551"/>
      <c r="F103" s="552">
        <v>0</v>
      </c>
      <c r="G103" s="552"/>
    </row>
    <row r="104" spans="2:7" ht="15.75" hidden="1" thickBot="1" x14ac:dyDescent="0.3">
      <c r="B104" s="811">
        <v>32010303</v>
      </c>
      <c r="C104" s="378" t="s">
        <v>1500</v>
      </c>
      <c r="D104" s="740" t="str">
        <f>B104&amp;" - "&amp;C104</f>
        <v>32010303 - NAVIGATIONAL EQUIPMENT</v>
      </c>
      <c r="E104" s="551"/>
      <c r="F104" s="552">
        <v>0</v>
      </c>
      <c r="G104" s="552"/>
    </row>
    <row r="105" spans="2:7" ht="15.75" hidden="1" thickBot="1" x14ac:dyDescent="0.3">
      <c r="B105" s="811">
        <v>32010304</v>
      </c>
      <c r="C105" s="378" t="s">
        <v>1501</v>
      </c>
      <c r="D105" s="740" t="str">
        <f>B105&amp;" - "&amp;C105</f>
        <v>32010304 - POWER PLANTS</v>
      </c>
      <c r="E105" s="551"/>
      <c r="F105" s="552">
        <v>0</v>
      </c>
      <c r="G105" s="552"/>
    </row>
    <row r="106" spans="2:7" ht="15.75" hidden="1" thickBot="1" x14ac:dyDescent="0.3">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t="15.75" hidden="1" thickBot="1" x14ac:dyDescent="0.3">
      <c r="B108" s="818">
        <v>32010400</v>
      </c>
      <c r="C108" s="374" t="s">
        <v>116</v>
      </c>
      <c r="D108" s="742"/>
      <c r="E108" s="548"/>
      <c r="F108" s="549"/>
      <c r="G108" s="549"/>
    </row>
    <row r="109" spans="2:7" ht="15.75" hidden="1" thickBot="1" x14ac:dyDescent="0.3">
      <c r="B109" s="811">
        <v>32010401</v>
      </c>
      <c r="C109" s="378" t="s">
        <v>1504</v>
      </c>
      <c r="D109" s="740" t="str">
        <f t="shared" ref="D109:D116" si="15">B109&amp;" - "&amp;C109</f>
        <v>32010401 - SHIPS</v>
      </c>
      <c r="E109" s="551"/>
      <c r="F109" s="552">
        <v>0</v>
      </c>
      <c r="G109" s="552"/>
    </row>
    <row r="110" spans="2:7" ht="15.75" hidden="1" thickBot="1" x14ac:dyDescent="0.3">
      <c r="B110" s="811">
        <v>32010402</v>
      </c>
      <c r="C110" s="378" t="s">
        <v>1505</v>
      </c>
      <c r="D110" s="740" t="str">
        <f t="shared" si="15"/>
        <v>32010402 - AIR CRAFTS</v>
      </c>
      <c r="E110" s="551"/>
      <c r="F110" s="552">
        <v>0</v>
      </c>
      <c r="G110" s="552"/>
    </row>
    <row r="111" spans="2:7" ht="15.75" hidden="1" thickBot="1" x14ac:dyDescent="0.3">
      <c r="B111" s="811">
        <v>32010403</v>
      </c>
      <c r="C111" s="378" t="s">
        <v>1506</v>
      </c>
      <c r="D111" s="740" t="str">
        <f t="shared" si="15"/>
        <v>32010403 - TRAINS</v>
      </c>
      <c r="E111" s="551"/>
      <c r="F111" s="552">
        <v>0</v>
      </c>
      <c r="G111" s="552"/>
    </row>
    <row r="112" spans="2:7" ht="15.75" hidden="1" thickBot="1" x14ac:dyDescent="0.3">
      <c r="B112" s="811">
        <v>32010404</v>
      </c>
      <c r="C112" s="378" t="s">
        <v>1507</v>
      </c>
      <c r="D112" s="740" t="str">
        <f t="shared" si="15"/>
        <v>32010404 - BOATS</v>
      </c>
      <c r="E112" s="551"/>
      <c r="F112" s="552">
        <v>0</v>
      </c>
      <c r="G112" s="552"/>
    </row>
    <row r="113" spans="2:7" ht="15.75" hidden="1" thickBot="1" x14ac:dyDescent="0.3">
      <c r="B113" s="811">
        <v>32010405</v>
      </c>
      <c r="C113" s="378" t="s">
        <v>1508</v>
      </c>
      <c r="D113" s="740" t="str">
        <f t="shared" si="15"/>
        <v>32010405 - MOTOR VEHICLES</v>
      </c>
      <c r="E113" s="551"/>
      <c r="F113" s="552">
        <v>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t="15.75" hidden="1" thickBot="1" x14ac:dyDescent="0.3">
      <c r="B118" s="818">
        <v>32010500</v>
      </c>
      <c r="C118" s="374" t="s">
        <v>118</v>
      </c>
      <c r="D118" s="742"/>
      <c r="E118" s="548"/>
      <c r="F118" s="549"/>
      <c r="G118" s="549"/>
    </row>
    <row r="119" spans="2:7" ht="15.75" hidden="1" thickBot="1" x14ac:dyDescent="0.3">
      <c r="B119" s="811">
        <v>32010501</v>
      </c>
      <c r="C119" s="378" t="s">
        <v>1513</v>
      </c>
      <c r="D119" s="740" t="str">
        <f t="shared" ref="D119:D127" si="17">B119&amp;" - "&amp;C119</f>
        <v>32010501 - COMPUTERS/NETWORKING EQUIPMENT</v>
      </c>
      <c r="E119" s="551"/>
      <c r="F119" s="552">
        <v>0</v>
      </c>
      <c r="G119" s="552"/>
    </row>
    <row r="120" spans="2:7" ht="15.75" hidden="1"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hidden="1" thickBot="1" x14ac:dyDescent="0.3">
      <c r="B128" s="815"/>
      <c r="C128" s="385" t="s">
        <v>1522</v>
      </c>
      <c r="D128" s="741">
        <f t="shared" ref="D128" si="18">SUM(D119:D127)</f>
        <v>0</v>
      </c>
      <c r="E128" s="559">
        <f>SUM(E119:E127)</f>
        <v>0</v>
      </c>
      <c r="F128" s="559">
        <f>SUM(F119:F127)</f>
        <v>0</v>
      </c>
      <c r="G128" s="559">
        <f>SUM(G119:G127)</f>
        <v>0</v>
      </c>
    </row>
    <row r="129" spans="2:7" ht="15.75" hidden="1" thickBot="1" x14ac:dyDescent="0.3">
      <c r="B129" s="818">
        <v>32010600</v>
      </c>
      <c r="C129" s="374" t="s">
        <v>120</v>
      </c>
      <c r="D129" s="742"/>
      <c r="E129" s="548"/>
      <c r="F129" s="549"/>
      <c r="G129" s="549"/>
    </row>
    <row r="130" spans="2:7" ht="15.75" hidden="1" thickBot="1" x14ac:dyDescent="0.3">
      <c r="B130" s="811">
        <v>32010601</v>
      </c>
      <c r="C130" s="378" t="s">
        <v>1523</v>
      </c>
      <c r="D130" s="740" t="str">
        <f t="shared" ref="D130:D139" si="19">B130&amp;" - "&amp;C130</f>
        <v>32010601 - CHAIRS</v>
      </c>
      <c r="E130" s="551"/>
      <c r="F130" s="552">
        <v>0</v>
      </c>
      <c r="G130" s="552"/>
    </row>
    <row r="131" spans="2:7" ht="15.75" hidden="1" thickBot="1" x14ac:dyDescent="0.3">
      <c r="B131" s="811">
        <v>32010602</v>
      </c>
      <c r="C131" s="378" t="s">
        <v>1524</v>
      </c>
      <c r="D131" s="740" t="str">
        <f t="shared" si="19"/>
        <v>32010602 - TABLES</v>
      </c>
      <c r="E131" s="551"/>
      <c r="F131" s="552">
        <v>0</v>
      </c>
      <c r="G131" s="552"/>
    </row>
    <row r="132" spans="2:7" ht="15.75" hidden="1" thickBot="1" x14ac:dyDescent="0.3">
      <c r="B132" s="811">
        <v>32010603</v>
      </c>
      <c r="C132" s="378" t="s">
        <v>1525</v>
      </c>
      <c r="D132" s="740" t="str">
        <f t="shared" si="19"/>
        <v>32010603 - SAFES/FILE CABINETS/ CUPBOARDS</v>
      </c>
      <c r="E132" s="551"/>
      <c r="F132" s="552">
        <v>0</v>
      </c>
      <c r="G132" s="552"/>
    </row>
    <row r="133" spans="2:7" ht="15.75" hidden="1" thickBot="1" x14ac:dyDescent="0.3">
      <c r="B133" s="811">
        <v>32010604</v>
      </c>
      <c r="C133" s="378" t="s">
        <v>1526</v>
      </c>
      <c r="D133" s="740" t="str">
        <f t="shared" si="19"/>
        <v>32010604 - TELEVISION SETS</v>
      </c>
      <c r="E133" s="551"/>
      <c r="F133" s="552">
        <v>0</v>
      </c>
      <c r="G133" s="552"/>
    </row>
    <row r="134" spans="2:7" ht="15.75" hidden="1" thickBot="1" x14ac:dyDescent="0.3">
      <c r="B134" s="811">
        <v>32010605</v>
      </c>
      <c r="C134" s="378" t="s">
        <v>1527</v>
      </c>
      <c r="D134" s="740" t="str">
        <f t="shared" si="19"/>
        <v>32010605 - RADIO SETS</v>
      </c>
      <c r="E134" s="551"/>
      <c r="F134" s="552">
        <v>0</v>
      </c>
      <c r="G134" s="552"/>
    </row>
    <row r="135" spans="2:7" ht="15.75" hidden="1" thickBot="1" x14ac:dyDescent="0.3">
      <c r="B135" s="811">
        <v>32010606</v>
      </c>
      <c r="C135" s="378" t="s">
        <v>1528</v>
      </c>
      <c r="D135" s="740" t="str">
        <f t="shared" si="19"/>
        <v>32010606 - AIR -CONDITIONER</v>
      </c>
      <c r="E135" s="551"/>
      <c r="F135" s="552">
        <v>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4812430</v>
      </c>
      <c r="F171" s="572">
        <f t="shared" si="27"/>
        <v>5610000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226"/>
  <sheetViews>
    <sheetView view="pageBreakPreview" zoomScale="84" zoomScaleSheetLayoutView="84" workbookViewId="0">
      <pane xSplit="2" ySplit="6" topLeftCell="C95"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5" width="8.5703125" hidden="1" customWidth="1"/>
    <col min="6" max="6" width="0" hidden="1" customWidth="1"/>
    <col min="7" max="8" width="15.28515625" customWidth="1"/>
    <col min="9" max="12" width="0" hidden="1" customWidth="1"/>
    <col min="49" max="49" width="13" customWidth="1"/>
    <col min="50" max="50" width="16.140625" customWidth="1"/>
    <col min="51" max="51" width="96.5703125" bestFit="1" customWidth="1"/>
    <col min="52" max="53" width="17.28515625" bestFit="1" customWidth="1"/>
    <col min="54" max="54" width="20.28515625" bestFit="1" customWidth="1"/>
    <col min="55" max="55" width="23.85546875" bestFit="1" customWidth="1"/>
    <col min="56" max="56" width="26" bestFit="1" customWidth="1"/>
    <col min="57" max="57" width="18.7109375" bestFit="1" customWidth="1"/>
    <col min="58" max="58" width="10.7109375" bestFit="1" customWidth="1"/>
  </cols>
  <sheetData>
    <row r="1" spans="1:12" s="137" customFormat="1" ht="27" customHeight="1" x14ac:dyDescent="0.5">
      <c r="B1" s="1001" t="s">
        <v>0</v>
      </c>
      <c r="C1" s="1001"/>
      <c r="D1" s="1001"/>
      <c r="E1" s="1001"/>
      <c r="F1" s="1001"/>
      <c r="G1" s="1001"/>
      <c r="H1" s="1001"/>
      <c r="I1" s="1001"/>
      <c r="J1" s="1001"/>
      <c r="K1" s="1001"/>
      <c r="L1" s="1001"/>
    </row>
    <row r="2" spans="1:12" s="344" customFormat="1" ht="36" x14ac:dyDescent="0.55000000000000004">
      <c r="B2" s="1002" t="s">
        <v>937</v>
      </c>
      <c r="C2" s="1002"/>
      <c r="D2" s="1002"/>
      <c r="E2" s="1002"/>
      <c r="F2" s="1002"/>
      <c r="G2" s="1002"/>
      <c r="H2" s="1002"/>
      <c r="I2" s="1002"/>
      <c r="J2" s="1002"/>
      <c r="K2" s="1002"/>
      <c r="L2" s="1002"/>
    </row>
    <row r="3" spans="1:12" s="137" customFormat="1" ht="6.75" customHeight="1" x14ac:dyDescent="0.25">
      <c r="B3" s="989"/>
      <c r="C3" s="989"/>
      <c r="D3" s="989"/>
      <c r="E3" s="989"/>
      <c r="F3" s="989"/>
      <c r="G3" s="989"/>
      <c r="H3" s="989"/>
      <c r="I3" s="989"/>
      <c r="J3" s="989"/>
      <c r="K3" s="989"/>
      <c r="L3" s="989"/>
    </row>
    <row r="4" spans="1:12" ht="27" thickBot="1" x14ac:dyDescent="0.45">
      <c r="A4" s="486"/>
      <c r="B4" s="1003" t="s">
        <v>737</v>
      </c>
      <c r="C4" s="1003"/>
      <c r="D4" s="1003"/>
      <c r="E4" s="1003"/>
      <c r="F4" s="1003"/>
      <c r="G4" s="1003"/>
      <c r="H4" s="1003"/>
      <c r="I4" s="1005"/>
      <c r="J4" s="1005"/>
      <c r="K4" s="1005"/>
      <c r="L4" s="1005"/>
    </row>
    <row r="5" spans="1:12" ht="24" customHeight="1" x14ac:dyDescent="0.25">
      <c r="A5" s="486"/>
      <c r="B5" s="991" t="s">
        <v>2</v>
      </c>
      <c r="C5" s="991" t="s">
        <v>3</v>
      </c>
      <c r="D5" s="422"/>
      <c r="E5" s="423" t="s">
        <v>909</v>
      </c>
      <c r="F5" s="424" t="s">
        <v>909</v>
      </c>
      <c r="G5" s="363" t="s">
        <v>530</v>
      </c>
      <c r="H5" s="364" t="s">
        <v>1703</v>
      </c>
      <c r="I5" s="363" t="s">
        <v>920</v>
      </c>
      <c r="J5" s="579" t="s">
        <v>921</v>
      </c>
      <c r="K5" s="579" t="s">
        <v>922</v>
      </c>
      <c r="L5" s="364" t="s">
        <v>923</v>
      </c>
    </row>
    <row r="6" spans="1:12" ht="15.75" customHeight="1" thickBot="1" x14ac:dyDescent="0.3">
      <c r="A6" s="486"/>
      <c r="B6" s="992"/>
      <c r="C6" s="992"/>
      <c r="D6" s="427"/>
      <c r="E6" s="428" t="s">
        <v>5</v>
      </c>
      <c r="F6" s="429" t="s">
        <v>5</v>
      </c>
      <c r="G6" s="366" t="s">
        <v>5</v>
      </c>
      <c r="H6" s="367" t="s">
        <v>5</v>
      </c>
      <c r="I6" s="366" t="s">
        <v>5</v>
      </c>
      <c r="J6" s="580" t="s">
        <v>5</v>
      </c>
      <c r="K6" s="580" t="s">
        <v>5</v>
      </c>
      <c r="L6" s="367" t="s">
        <v>5</v>
      </c>
    </row>
    <row r="7" spans="1:12" s="493" customFormat="1" ht="18.75" x14ac:dyDescent="0.3">
      <c r="B7" s="432">
        <v>10000000</v>
      </c>
      <c r="C7" s="433" t="s">
        <v>398</v>
      </c>
      <c r="D7" s="434"/>
      <c r="E7" s="435"/>
      <c r="F7" s="436"/>
      <c r="G7" s="545"/>
      <c r="H7" s="546"/>
      <c r="I7" s="545"/>
      <c r="J7" s="581"/>
      <c r="K7" s="581"/>
      <c r="L7" s="546"/>
    </row>
    <row r="8" spans="1:12" s="493" customFormat="1" ht="15" hidden="1" customHeight="1" x14ac:dyDescent="0.25">
      <c r="B8" s="373">
        <v>11000000</v>
      </c>
      <c r="C8" s="374" t="s">
        <v>531</v>
      </c>
      <c r="D8" s="374"/>
      <c r="E8" s="547"/>
      <c r="F8" s="375"/>
      <c r="G8" s="548"/>
      <c r="H8" s="549"/>
      <c r="I8" s="548"/>
      <c r="J8" s="582"/>
      <c r="K8" s="582"/>
      <c r="L8" s="549"/>
    </row>
    <row r="9" spans="1:12" s="493" customFormat="1" hidden="1" x14ac:dyDescent="0.25">
      <c r="B9" s="373">
        <v>11010000</v>
      </c>
      <c r="C9" s="374" t="s">
        <v>531</v>
      </c>
      <c r="D9" s="374"/>
      <c r="E9" s="547"/>
      <c r="F9" s="375"/>
      <c r="G9" s="548"/>
      <c r="H9" s="549"/>
      <c r="I9" s="548"/>
      <c r="J9" s="582"/>
      <c r="K9" s="582"/>
      <c r="L9" s="549"/>
    </row>
    <row r="10" spans="1:12" ht="15" hidden="1" customHeight="1" x14ac:dyDescent="0.25">
      <c r="A10" s="502"/>
      <c r="B10" s="373">
        <v>11010100</v>
      </c>
      <c r="C10" s="374" t="s">
        <v>6</v>
      </c>
      <c r="D10" s="374"/>
      <c r="E10" s="547"/>
      <c r="F10" s="375"/>
      <c r="G10" s="548"/>
      <c r="H10" s="549"/>
      <c r="I10" s="548"/>
      <c r="J10" s="582"/>
      <c r="K10" s="582"/>
      <c r="L10" s="549"/>
    </row>
    <row r="11" spans="1:12" hidden="1" x14ac:dyDescent="0.25">
      <c r="A11" s="502"/>
      <c r="B11" s="377">
        <v>11010101</v>
      </c>
      <c r="C11" s="378" t="s">
        <v>532</v>
      </c>
      <c r="D11" s="378" t="s">
        <v>739</v>
      </c>
      <c r="E11" s="550"/>
      <c r="F11" s="391"/>
      <c r="G11" s="551"/>
      <c r="H11" s="552"/>
      <c r="I11" s="551"/>
      <c r="J11" s="583"/>
      <c r="K11" s="583"/>
      <c r="L11" s="552">
        <v>0</v>
      </c>
    </row>
    <row r="12" spans="1:12" ht="15" hidden="1" customHeight="1" x14ac:dyDescent="0.25">
      <c r="A12" s="502"/>
      <c r="B12" s="373">
        <v>11010200</v>
      </c>
      <c r="C12" s="374" t="s">
        <v>31</v>
      </c>
      <c r="D12" s="374"/>
      <c r="E12" s="547"/>
      <c r="F12" s="375"/>
      <c r="G12" s="548"/>
      <c r="H12" s="549"/>
      <c r="I12" s="548"/>
      <c r="J12" s="582"/>
      <c r="K12" s="582"/>
      <c r="L12" s="549"/>
    </row>
    <row r="13" spans="1:12" hidden="1" x14ac:dyDescent="0.25">
      <c r="A13" s="502"/>
      <c r="B13" s="377">
        <v>11010201</v>
      </c>
      <c r="C13" s="378" t="s">
        <v>526</v>
      </c>
      <c r="D13" s="378" t="s">
        <v>740</v>
      </c>
      <c r="E13" s="550"/>
      <c r="F13" s="391"/>
      <c r="G13" s="551"/>
      <c r="H13" s="552"/>
      <c r="I13" s="551"/>
      <c r="J13" s="583"/>
      <c r="K13" s="583"/>
      <c r="L13" s="552">
        <v>0</v>
      </c>
    </row>
    <row r="14" spans="1:12" s="493" customFormat="1" ht="15" hidden="1" customHeight="1" x14ac:dyDescent="0.25">
      <c r="A14" s="509"/>
      <c r="B14" s="373">
        <v>11010300</v>
      </c>
      <c r="C14" s="374" t="s">
        <v>32</v>
      </c>
      <c r="D14" s="374"/>
      <c r="E14" s="547"/>
      <c r="F14" s="375"/>
      <c r="G14" s="548"/>
      <c r="H14" s="549"/>
      <c r="I14" s="548"/>
      <c r="J14" s="582"/>
      <c r="K14" s="582"/>
      <c r="L14" s="549"/>
    </row>
    <row r="15" spans="1:12" s="493" customFormat="1" hidden="1" x14ac:dyDescent="0.2">
      <c r="A15" s="509"/>
      <c r="B15" s="377">
        <v>11010301</v>
      </c>
      <c r="C15" s="378" t="s">
        <v>527</v>
      </c>
      <c r="D15" s="378" t="s">
        <v>741</v>
      </c>
      <c r="E15" s="550"/>
      <c r="F15" s="391"/>
      <c r="G15" s="551"/>
      <c r="H15" s="552"/>
      <c r="I15" s="551"/>
      <c r="J15" s="583"/>
      <c r="K15" s="583"/>
      <c r="L15" s="552">
        <v>0</v>
      </c>
    </row>
    <row r="16" spans="1:12" ht="15" hidden="1" customHeight="1" x14ac:dyDescent="0.25">
      <c r="A16" s="502"/>
      <c r="B16" s="373">
        <v>11010400</v>
      </c>
      <c r="C16" s="374" t="s">
        <v>7</v>
      </c>
      <c r="D16" s="374"/>
      <c r="E16" s="547"/>
      <c r="F16" s="375"/>
      <c r="G16" s="548"/>
      <c r="H16" s="549"/>
      <c r="I16" s="548"/>
      <c r="J16" s="582"/>
      <c r="K16" s="582"/>
      <c r="L16" s="549"/>
    </row>
    <row r="17" spans="1:12" hidden="1" x14ac:dyDescent="0.25">
      <c r="A17" s="502"/>
      <c r="B17" s="382">
        <v>11010401</v>
      </c>
      <c r="C17" s="383" t="s">
        <v>7</v>
      </c>
      <c r="D17" s="383" t="s">
        <v>742</v>
      </c>
      <c r="E17" s="553"/>
      <c r="F17" s="554"/>
      <c r="G17" s="555"/>
      <c r="H17" s="556"/>
      <c r="I17" s="555"/>
      <c r="J17" s="584"/>
      <c r="K17" s="584"/>
      <c r="L17" s="556">
        <v>0</v>
      </c>
    </row>
    <row r="18" spans="1:12" ht="15.75" hidden="1" customHeight="1" thickBot="1" x14ac:dyDescent="0.3">
      <c r="A18" s="502"/>
      <c r="B18" s="384"/>
      <c r="C18" s="385" t="s">
        <v>533</v>
      </c>
      <c r="D18" s="385"/>
      <c r="E18" s="557"/>
      <c r="F18" s="558"/>
      <c r="G18" s="559">
        <v>0</v>
      </c>
      <c r="H18" s="560">
        <v>0</v>
      </c>
      <c r="I18" s="559">
        <v>0</v>
      </c>
      <c r="J18" s="585">
        <v>0</v>
      </c>
      <c r="K18" s="585">
        <v>0</v>
      </c>
      <c r="L18" s="560">
        <v>0</v>
      </c>
    </row>
    <row r="19" spans="1:12" x14ac:dyDescent="0.25">
      <c r="A19" s="502"/>
      <c r="B19" s="368">
        <v>12000000</v>
      </c>
      <c r="C19" s="369" t="s">
        <v>33</v>
      </c>
      <c r="D19" s="369"/>
      <c r="E19" s="561"/>
      <c r="F19" s="387"/>
      <c r="G19" s="562"/>
      <c r="H19" s="563"/>
      <c r="I19" s="562"/>
      <c r="J19" s="586"/>
      <c r="K19" s="586"/>
      <c r="L19" s="563"/>
    </row>
    <row r="20" spans="1:12" ht="15" hidden="1" customHeight="1" x14ac:dyDescent="0.25">
      <c r="A20" s="502"/>
      <c r="B20" s="373">
        <v>12010000</v>
      </c>
      <c r="C20" s="374" t="s">
        <v>534</v>
      </c>
      <c r="D20" s="374"/>
      <c r="E20" s="547"/>
      <c r="F20" s="375"/>
      <c r="G20" s="548"/>
      <c r="H20" s="549"/>
      <c r="I20" s="548"/>
      <c r="J20" s="582"/>
      <c r="K20" s="582"/>
      <c r="L20" s="549"/>
    </row>
    <row r="21" spans="1:12" hidden="1" x14ac:dyDescent="0.25">
      <c r="A21" s="502"/>
      <c r="B21" s="373">
        <v>12010100</v>
      </c>
      <c r="C21" s="374" t="s">
        <v>8</v>
      </c>
      <c r="D21" s="374"/>
      <c r="E21" s="547"/>
      <c r="F21" s="375"/>
      <c r="G21" s="548"/>
      <c r="H21" s="549"/>
      <c r="I21" s="548"/>
      <c r="J21" s="582"/>
      <c r="K21" s="582"/>
      <c r="L21" s="549"/>
    </row>
    <row r="22" spans="1:12" ht="14.25" hidden="1" customHeight="1" x14ac:dyDescent="0.25">
      <c r="A22" s="502"/>
      <c r="B22" s="377">
        <v>12010101</v>
      </c>
      <c r="C22" s="378" t="s">
        <v>535</v>
      </c>
      <c r="D22" s="378" t="s">
        <v>743</v>
      </c>
      <c r="E22" s="550"/>
      <c r="F22" s="391"/>
      <c r="G22" s="551"/>
      <c r="H22" s="552"/>
      <c r="I22" s="551"/>
      <c r="J22" s="583"/>
      <c r="K22" s="583"/>
      <c r="L22" s="552">
        <v>0</v>
      </c>
    </row>
    <row r="23" spans="1:12" hidden="1" x14ac:dyDescent="0.25">
      <c r="A23" s="502"/>
      <c r="B23" s="377">
        <v>12010104</v>
      </c>
      <c r="C23" s="378" t="s">
        <v>536</v>
      </c>
      <c r="D23" s="378" t="s">
        <v>744</v>
      </c>
      <c r="E23" s="550"/>
      <c r="F23" s="391"/>
      <c r="G23" s="551"/>
      <c r="H23" s="552"/>
      <c r="I23" s="551"/>
      <c r="J23" s="583"/>
      <c r="K23" s="583"/>
      <c r="L23" s="552">
        <v>0</v>
      </c>
    </row>
    <row r="24" spans="1:12" ht="14.25" hidden="1" customHeight="1" x14ac:dyDescent="0.25">
      <c r="A24" s="502"/>
      <c r="B24" s="377">
        <v>12010105</v>
      </c>
      <c r="C24" s="378" t="s">
        <v>537</v>
      </c>
      <c r="D24" s="378" t="s">
        <v>745</v>
      </c>
      <c r="E24" s="550"/>
      <c r="F24" s="391"/>
      <c r="G24" s="551"/>
      <c r="H24" s="552"/>
      <c r="I24" s="551"/>
      <c r="J24" s="583"/>
      <c r="K24" s="583"/>
      <c r="L24" s="552">
        <v>0</v>
      </c>
    </row>
    <row r="25" spans="1:12" hidden="1" x14ac:dyDescent="0.25">
      <c r="A25" s="502"/>
      <c r="B25" s="377">
        <v>12010106</v>
      </c>
      <c r="C25" s="378" t="s">
        <v>538</v>
      </c>
      <c r="D25" s="378" t="s">
        <v>746</v>
      </c>
      <c r="E25" s="550"/>
      <c r="F25" s="391"/>
      <c r="G25" s="551"/>
      <c r="H25" s="552"/>
      <c r="I25" s="551"/>
      <c r="J25" s="583"/>
      <c r="K25" s="583"/>
      <c r="L25" s="552">
        <v>0</v>
      </c>
    </row>
    <row r="26" spans="1:12" s="493" customFormat="1" ht="15" hidden="1" customHeight="1" x14ac:dyDescent="0.2">
      <c r="A26" s="509"/>
      <c r="B26" s="377">
        <v>12010107</v>
      </c>
      <c r="C26" s="378" t="s">
        <v>539</v>
      </c>
      <c r="D26" s="378" t="s">
        <v>747</v>
      </c>
      <c r="E26" s="550"/>
      <c r="F26" s="391"/>
      <c r="G26" s="551"/>
      <c r="H26" s="552"/>
      <c r="I26" s="551"/>
      <c r="J26" s="583"/>
      <c r="K26" s="583"/>
      <c r="L26" s="552">
        <v>0</v>
      </c>
    </row>
    <row r="27" spans="1:12" s="493" customFormat="1" hidden="1" x14ac:dyDescent="0.2">
      <c r="A27" s="509"/>
      <c r="B27" s="377">
        <v>12010108</v>
      </c>
      <c r="C27" s="378" t="s">
        <v>540</v>
      </c>
      <c r="D27" s="378" t="s">
        <v>748</v>
      </c>
      <c r="E27" s="550"/>
      <c r="F27" s="391"/>
      <c r="G27" s="551"/>
      <c r="H27" s="552"/>
      <c r="I27" s="551"/>
      <c r="J27" s="583"/>
      <c r="K27" s="583"/>
      <c r="L27" s="552">
        <v>0</v>
      </c>
    </row>
    <row r="28" spans="1:12" ht="14.25" hidden="1" customHeight="1" x14ac:dyDescent="0.25">
      <c r="A28" s="502"/>
      <c r="B28" s="377">
        <v>12010109</v>
      </c>
      <c r="C28" s="378" t="s">
        <v>541</v>
      </c>
      <c r="D28" s="378" t="s">
        <v>749</v>
      </c>
      <c r="E28" s="550"/>
      <c r="F28" s="391"/>
      <c r="G28" s="551"/>
      <c r="H28" s="552"/>
      <c r="I28" s="551"/>
      <c r="J28" s="583"/>
      <c r="K28" s="583"/>
      <c r="L28" s="552">
        <v>0</v>
      </c>
    </row>
    <row r="29" spans="1:12" ht="15.75" hidden="1" thickBot="1" x14ac:dyDescent="0.3">
      <c r="A29" s="502"/>
      <c r="B29" s="384"/>
      <c r="C29" s="385" t="s">
        <v>542</v>
      </c>
      <c r="D29" s="385"/>
      <c r="E29" s="557"/>
      <c r="F29" s="558"/>
      <c r="G29" s="559">
        <v>0</v>
      </c>
      <c r="H29" s="560">
        <v>0</v>
      </c>
      <c r="I29" s="559">
        <v>0</v>
      </c>
      <c r="J29" s="585">
        <v>0</v>
      </c>
      <c r="K29" s="585">
        <v>0</v>
      </c>
      <c r="L29" s="560">
        <v>0</v>
      </c>
    </row>
    <row r="30" spans="1:12" ht="15" hidden="1" customHeight="1" x14ac:dyDescent="0.25">
      <c r="A30" s="502"/>
      <c r="B30" s="388">
        <v>12010200</v>
      </c>
      <c r="C30" s="389" t="s">
        <v>9</v>
      </c>
      <c r="D30" s="389"/>
      <c r="E30" s="564"/>
      <c r="F30" s="390"/>
      <c r="G30" s="565"/>
      <c r="H30" s="566"/>
      <c r="I30" s="565"/>
      <c r="J30" s="587"/>
      <c r="K30" s="587"/>
      <c r="L30" s="566"/>
    </row>
    <row r="31" spans="1:12" hidden="1" x14ac:dyDescent="0.25">
      <c r="A31" s="502"/>
      <c r="B31" s="377">
        <v>12010201</v>
      </c>
      <c r="C31" s="378" t="s">
        <v>9</v>
      </c>
      <c r="D31" s="378" t="s">
        <v>750</v>
      </c>
      <c r="E31" s="550"/>
      <c r="F31" s="391"/>
      <c r="G31" s="551"/>
      <c r="H31" s="552"/>
      <c r="I31" s="551"/>
      <c r="J31" s="583"/>
      <c r="K31" s="583"/>
      <c r="L31" s="552">
        <v>0</v>
      </c>
    </row>
    <row r="32" spans="1:12" ht="15.75" hidden="1" customHeight="1" thickBot="1" x14ac:dyDescent="0.3">
      <c r="A32" s="502"/>
      <c r="B32" s="384"/>
      <c r="C32" s="385" t="s">
        <v>543</v>
      </c>
      <c r="D32" s="385"/>
      <c r="E32" s="557"/>
      <c r="F32" s="558"/>
      <c r="G32" s="559">
        <v>0</v>
      </c>
      <c r="H32" s="560">
        <v>0</v>
      </c>
      <c r="I32" s="559">
        <v>0</v>
      </c>
      <c r="J32" s="585">
        <v>0</v>
      </c>
      <c r="K32" s="585">
        <v>0</v>
      </c>
      <c r="L32" s="560">
        <v>0</v>
      </c>
    </row>
    <row r="33" spans="1:12" x14ac:dyDescent="0.25">
      <c r="A33" s="502"/>
      <c r="B33" s="368">
        <v>12020000</v>
      </c>
      <c r="C33" s="369" t="s">
        <v>544</v>
      </c>
      <c r="D33" s="369"/>
      <c r="E33" s="561"/>
      <c r="F33" s="387"/>
      <c r="G33" s="562"/>
      <c r="H33" s="563"/>
      <c r="I33" s="562"/>
      <c r="J33" s="586"/>
      <c r="K33" s="586"/>
      <c r="L33" s="563"/>
    </row>
    <row r="34" spans="1:12" ht="15" hidden="1" customHeight="1" x14ac:dyDescent="0.25">
      <c r="A34" s="502"/>
      <c r="B34" s="373">
        <v>12020100</v>
      </c>
      <c r="C34" s="374" t="s">
        <v>10</v>
      </c>
      <c r="D34" s="374"/>
      <c r="E34" s="547"/>
      <c r="F34" s="375"/>
      <c r="G34" s="548"/>
      <c r="H34" s="549"/>
      <c r="I34" s="548"/>
      <c r="J34" s="582"/>
      <c r="K34" s="582"/>
      <c r="L34" s="549"/>
    </row>
    <row r="35" spans="1:12" hidden="1" x14ac:dyDescent="0.25">
      <c r="A35" s="502"/>
      <c r="B35" s="377">
        <v>12020105</v>
      </c>
      <c r="C35" s="378" t="s">
        <v>545</v>
      </c>
      <c r="D35" s="378" t="s">
        <v>751</v>
      </c>
      <c r="E35" s="550"/>
      <c r="F35" s="391"/>
      <c r="G35" s="551"/>
      <c r="H35" s="552">
        <v>0</v>
      </c>
      <c r="I35" s="551"/>
      <c r="J35" s="583"/>
      <c r="K35" s="583"/>
      <c r="L35" s="552">
        <v>0</v>
      </c>
    </row>
    <row r="36" spans="1:12" ht="14.25" hidden="1" customHeight="1" x14ac:dyDescent="0.25">
      <c r="A36" s="502"/>
      <c r="B36" s="377">
        <v>12020107</v>
      </c>
      <c r="C36" s="378" t="s">
        <v>546</v>
      </c>
      <c r="D36" s="378" t="s">
        <v>752</v>
      </c>
      <c r="E36" s="550"/>
      <c r="F36" s="391"/>
      <c r="G36" s="551"/>
      <c r="H36" s="552">
        <v>0</v>
      </c>
      <c r="I36" s="551"/>
      <c r="J36" s="583"/>
      <c r="K36" s="583"/>
      <c r="L36" s="552">
        <v>0</v>
      </c>
    </row>
    <row r="37" spans="1:12" hidden="1" x14ac:dyDescent="0.25">
      <c r="A37" s="502"/>
      <c r="B37" s="377">
        <v>12020109</v>
      </c>
      <c r="C37" s="378" t="s">
        <v>547</v>
      </c>
      <c r="D37" s="378" t="s">
        <v>753</v>
      </c>
      <c r="E37" s="550"/>
      <c r="F37" s="391"/>
      <c r="G37" s="551"/>
      <c r="H37" s="552">
        <v>0</v>
      </c>
      <c r="I37" s="551"/>
      <c r="J37" s="583"/>
      <c r="K37" s="583"/>
      <c r="L37" s="552">
        <v>0</v>
      </c>
    </row>
    <row r="38" spans="1:12" ht="14.25" hidden="1" customHeight="1" x14ac:dyDescent="0.25">
      <c r="A38" s="502"/>
      <c r="B38" s="377">
        <v>12020110</v>
      </c>
      <c r="C38" s="378" t="s">
        <v>548</v>
      </c>
      <c r="D38" s="378" t="s">
        <v>754</v>
      </c>
      <c r="E38" s="550"/>
      <c r="F38" s="391"/>
      <c r="G38" s="551"/>
      <c r="H38" s="552">
        <v>0</v>
      </c>
      <c r="I38" s="551"/>
      <c r="J38" s="583"/>
      <c r="K38" s="583"/>
      <c r="L38" s="552">
        <v>0</v>
      </c>
    </row>
    <row r="39" spans="1:12" hidden="1" x14ac:dyDescent="0.25">
      <c r="A39" s="502"/>
      <c r="B39" s="377">
        <v>12020111</v>
      </c>
      <c r="C39" s="378" t="s">
        <v>549</v>
      </c>
      <c r="D39" s="378" t="s">
        <v>755</v>
      </c>
      <c r="E39" s="550"/>
      <c r="F39" s="391"/>
      <c r="G39" s="551"/>
      <c r="H39" s="552">
        <v>0</v>
      </c>
      <c r="I39" s="551"/>
      <c r="J39" s="583"/>
      <c r="K39" s="583"/>
      <c r="L39" s="552">
        <v>0</v>
      </c>
    </row>
    <row r="40" spans="1:12" ht="14.25" hidden="1" customHeight="1" x14ac:dyDescent="0.25">
      <c r="A40" s="502"/>
      <c r="B40" s="377">
        <v>12020113</v>
      </c>
      <c r="C40" s="378" t="s">
        <v>550</v>
      </c>
      <c r="D40" s="378" t="s">
        <v>756</v>
      </c>
      <c r="E40" s="550"/>
      <c r="F40" s="391"/>
      <c r="G40" s="551"/>
      <c r="H40" s="552">
        <v>0</v>
      </c>
      <c r="I40" s="551"/>
      <c r="J40" s="583"/>
      <c r="K40" s="583"/>
      <c r="L40" s="552">
        <v>0</v>
      </c>
    </row>
    <row r="41" spans="1:12" s="493" customFormat="1" hidden="1" x14ac:dyDescent="0.2">
      <c r="A41" s="509"/>
      <c r="B41" s="377">
        <v>12020114</v>
      </c>
      <c r="C41" s="378" t="s">
        <v>551</v>
      </c>
      <c r="D41" s="378" t="s">
        <v>757</v>
      </c>
      <c r="E41" s="550"/>
      <c r="F41" s="391"/>
      <c r="G41" s="551"/>
      <c r="H41" s="552">
        <v>0</v>
      </c>
      <c r="I41" s="551"/>
      <c r="J41" s="583"/>
      <c r="K41" s="583"/>
      <c r="L41" s="552">
        <v>0</v>
      </c>
    </row>
    <row r="42" spans="1:12" s="493" customFormat="1" ht="15" hidden="1" customHeight="1" x14ac:dyDescent="0.2">
      <c r="A42" s="509"/>
      <c r="B42" s="377">
        <v>12020115</v>
      </c>
      <c r="C42" s="378" t="s">
        <v>552</v>
      </c>
      <c r="D42" s="378" t="s">
        <v>758</v>
      </c>
      <c r="E42" s="550"/>
      <c r="F42" s="391"/>
      <c r="G42" s="551"/>
      <c r="H42" s="552">
        <v>0</v>
      </c>
      <c r="I42" s="551"/>
      <c r="J42" s="583"/>
      <c r="K42" s="583"/>
      <c r="L42" s="552">
        <v>0</v>
      </c>
    </row>
    <row r="43" spans="1:12" hidden="1" x14ac:dyDescent="0.25">
      <c r="A43" s="502"/>
      <c r="B43" s="377">
        <v>12020116</v>
      </c>
      <c r="C43" s="378" t="s">
        <v>553</v>
      </c>
      <c r="D43" s="378" t="s">
        <v>759</v>
      </c>
      <c r="E43" s="550"/>
      <c r="F43" s="391"/>
      <c r="G43" s="551"/>
      <c r="H43" s="552">
        <v>0</v>
      </c>
      <c r="I43" s="551"/>
      <c r="J43" s="583"/>
      <c r="K43" s="583"/>
      <c r="L43" s="552">
        <v>0</v>
      </c>
    </row>
    <row r="44" spans="1:12" ht="14.25" hidden="1" customHeight="1" x14ac:dyDescent="0.25">
      <c r="A44" s="502"/>
      <c r="B44" s="377">
        <v>12020117</v>
      </c>
      <c r="C44" s="378" t="s">
        <v>554</v>
      </c>
      <c r="D44" s="378" t="s">
        <v>760</v>
      </c>
      <c r="E44" s="550"/>
      <c r="F44" s="391"/>
      <c r="G44" s="551"/>
      <c r="H44" s="552">
        <v>0</v>
      </c>
      <c r="I44" s="551"/>
      <c r="J44" s="583"/>
      <c r="K44" s="583"/>
      <c r="L44" s="552">
        <v>0</v>
      </c>
    </row>
    <row r="45" spans="1:12" hidden="1" x14ac:dyDescent="0.25">
      <c r="A45" s="502"/>
      <c r="B45" s="377">
        <v>12020118</v>
      </c>
      <c r="C45" s="378" t="s">
        <v>555</v>
      </c>
      <c r="D45" s="378" t="s">
        <v>761</v>
      </c>
      <c r="E45" s="550"/>
      <c r="F45" s="391"/>
      <c r="G45" s="551"/>
      <c r="H45" s="552">
        <v>0</v>
      </c>
      <c r="I45" s="551"/>
      <c r="J45" s="583"/>
      <c r="K45" s="583"/>
      <c r="L45" s="552">
        <v>0</v>
      </c>
    </row>
    <row r="46" spans="1:12" ht="14.25" hidden="1" customHeight="1" x14ac:dyDescent="0.25">
      <c r="A46" s="502"/>
      <c r="B46" s="377">
        <v>12020119</v>
      </c>
      <c r="C46" s="378" t="s">
        <v>556</v>
      </c>
      <c r="D46" s="378" t="s">
        <v>762</v>
      </c>
      <c r="E46" s="550"/>
      <c r="F46" s="391"/>
      <c r="G46" s="551"/>
      <c r="H46" s="552">
        <v>0</v>
      </c>
      <c r="I46" s="551"/>
      <c r="J46" s="583"/>
      <c r="K46" s="583"/>
      <c r="L46" s="552">
        <v>0</v>
      </c>
    </row>
    <row r="47" spans="1:12" hidden="1" x14ac:dyDescent="0.25">
      <c r="A47" s="502"/>
      <c r="B47" s="377">
        <v>12020120</v>
      </c>
      <c r="C47" s="378" t="s">
        <v>557</v>
      </c>
      <c r="D47" s="378" t="s">
        <v>763</v>
      </c>
      <c r="E47" s="550"/>
      <c r="F47" s="391"/>
      <c r="G47" s="551"/>
      <c r="H47" s="552">
        <v>0</v>
      </c>
      <c r="I47" s="551"/>
      <c r="J47" s="583"/>
      <c r="K47" s="583"/>
      <c r="L47" s="552">
        <v>0</v>
      </c>
    </row>
    <row r="48" spans="1:12" ht="14.25" hidden="1" customHeight="1" x14ac:dyDescent="0.25">
      <c r="A48" s="502"/>
      <c r="B48" s="377">
        <v>12020121</v>
      </c>
      <c r="C48" s="378" t="s">
        <v>558</v>
      </c>
      <c r="D48" s="378" t="s">
        <v>764</v>
      </c>
      <c r="E48" s="550"/>
      <c r="F48" s="391"/>
      <c r="G48" s="551"/>
      <c r="H48" s="552">
        <v>0</v>
      </c>
      <c r="I48" s="551"/>
      <c r="J48" s="583"/>
      <c r="K48" s="583"/>
      <c r="L48" s="552">
        <v>0</v>
      </c>
    </row>
    <row r="49" spans="1:12" hidden="1" x14ac:dyDescent="0.25">
      <c r="A49" s="502"/>
      <c r="B49" s="377">
        <v>12020122</v>
      </c>
      <c r="C49" s="378" t="s">
        <v>559</v>
      </c>
      <c r="D49" s="378" t="s">
        <v>765</v>
      </c>
      <c r="E49" s="550"/>
      <c r="F49" s="391"/>
      <c r="G49" s="551"/>
      <c r="H49" s="552">
        <v>0</v>
      </c>
      <c r="I49" s="551"/>
      <c r="J49" s="583"/>
      <c r="K49" s="583"/>
      <c r="L49" s="552">
        <v>0</v>
      </c>
    </row>
    <row r="50" spans="1:12" ht="14.25" hidden="1" customHeight="1" x14ac:dyDescent="0.25">
      <c r="A50" s="502"/>
      <c r="B50" s="377">
        <v>12020126</v>
      </c>
      <c r="C50" s="378" t="s">
        <v>560</v>
      </c>
      <c r="D50" s="378" t="s">
        <v>766</v>
      </c>
      <c r="E50" s="550"/>
      <c r="F50" s="391"/>
      <c r="G50" s="551"/>
      <c r="H50" s="552">
        <v>0</v>
      </c>
      <c r="I50" s="551"/>
      <c r="J50" s="583"/>
      <c r="K50" s="583"/>
      <c r="L50" s="552">
        <v>0</v>
      </c>
    </row>
    <row r="51" spans="1:12" hidden="1" x14ac:dyDescent="0.25">
      <c r="A51" s="502"/>
      <c r="B51" s="377">
        <v>12020128</v>
      </c>
      <c r="C51" s="378" t="s">
        <v>561</v>
      </c>
      <c r="D51" s="378" t="s">
        <v>767</v>
      </c>
      <c r="E51" s="550"/>
      <c r="F51" s="391"/>
      <c r="G51" s="551"/>
      <c r="H51" s="552">
        <v>0</v>
      </c>
      <c r="I51" s="551"/>
      <c r="J51" s="583"/>
      <c r="K51" s="583"/>
      <c r="L51" s="552">
        <v>0</v>
      </c>
    </row>
    <row r="52" spans="1:12" ht="14.25" hidden="1" customHeight="1" x14ac:dyDescent="0.25">
      <c r="A52" s="502"/>
      <c r="B52" s="377">
        <v>12020129</v>
      </c>
      <c r="C52" s="378" t="s">
        <v>562</v>
      </c>
      <c r="D52" s="378" t="s">
        <v>768</v>
      </c>
      <c r="E52" s="550"/>
      <c r="F52" s="391"/>
      <c r="G52" s="551"/>
      <c r="H52" s="552">
        <v>0</v>
      </c>
      <c r="I52" s="551"/>
      <c r="J52" s="583"/>
      <c r="K52" s="583"/>
      <c r="L52" s="552">
        <v>0</v>
      </c>
    </row>
    <row r="53" spans="1:12" hidden="1" x14ac:dyDescent="0.25">
      <c r="A53" s="502"/>
      <c r="B53" s="377">
        <v>12020130</v>
      </c>
      <c r="C53" s="378" t="s">
        <v>563</v>
      </c>
      <c r="D53" s="378" t="s">
        <v>769</v>
      </c>
      <c r="E53" s="550"/>
      <c r="F53" s="391"/>
      <c r="G53" s="551"/>
      <c r="H53" s="552">
        <v>0</v>
      </c>
      <c r="I53" s="551"/>
      <c r="J53" s="583"/>
      <c r="K53" s="583"/>
      <c r="L53" s="552">
        <v>0</v>
      </c>
    </row>
    <row r="54" spans="1:12" ht="14.25" hidden="1" customHeight="1" x14ac:dyDescent="0.25">
      <c r="A54" s="502"/>
      <c r="B54" s="377">
        <v>12020132</v>
      </c>
      <c r="C54" s="378" t="s">
        <v>564</v>
      </c>
      <c r="D54" s="378" t="s">
        <v>770</v>
      </c>
      <c r="E54" s="550"/>
      <c r="F54" s="391"/>
      <c r="G54" s="551"/>
      <c r="H54" s="552">
        <v>0</v>
      </c>
      <c r="I54" s="551"/>
      <c r="J54" s="583"/>
      <c r="K54" s="583"/>
      <c r="L54" s="552">
        <v>0</v>
      </c>
    </row>
    <row r="55" spans="1:12" hidden="1" x14ac:dyDescent="0.25">
      <c r="A55" s="502"/>
      <c r="B55" s="377">
        <v>12020133</v>
      </c>
      <c r="C55" s="378" t="s">
        <v>565</v>
      </c>
      <c r="D55" s="378" t="s">
        <v>771</v>
      </c>
      <c r="E55" s="550"/>
      <c r="F55" s="391"/>
      <c r="G55" s="551"/>
      <c r="H55" s="552">
        <v>0</v>
      </c>
      <c r="I55" s="551"/>
      <c r="J55" s="583"/>
      <c r="K55" s="583"/>
      <c r="L55" s="552">
        <v>0</v>
      </c>
    </row>
    <row r="56" spans="1:12" s="493" customFormat="1" ht="15" hidden="1" customHeight="1" x14ac:dyDescent="0.2">
      <c r="A56" s="509"/>
      <c r="B56" s="377">
        <v>12020134</v>
      </c>
      <c r="C56" s="378" t="s">
        <v>566</v>
      </c>
      <c r="D56" s="378" t="s">
        <v>772</v>
      </c>
      <c r="E56" s="550"/>
      <c r="F56" s="391"/>
      <c r="G56" s="551"/>
      <c r="H56" s="552">
        <v>0</v>
      </c>
      <c r="I56" s="551"/>
      <c r="J56" s="583"/>
      <c r="K56" s="583"/>
      <c r="L56" s="552">
        <v>0</v>
      </c>
    </row>
    <row r="57" spans="1:12" s="493" customFormat="1" hidden="1" x14ac:dyDescent="0.2">
      <c r="A57" s="509"/>
      <c r="B57" s="377">
        <v>12020135</v>
      </c>
      <c r="C57" s="378" t="s">
        <v>567</v>
      </c>
      <c r="D57" s="378" t="s">
        <v>773</v>
      </c>
      <c r="E57" s="550"/>
      <c r="F57" s="391"/>
      <c r="G57" s="551"/>
      <c r="H57" s="552">
        <v>0</v>
      </c>
      <c r="I57" s="551"/>
      <c r="J57" s="583"/>
      <c r="K57" s="583"/>
      <c r="L57" s="552">
        <v>0</v>
      </c>
    </row>
    <row r="58" spans="1:12" ht="14.25" hidden="1" customHeight="1" x14ac:dyDescent="0.25">
      <c r="A58" s="531"/>
      <c r="B58" s="377">
        <v>12020136</v>
      </c>
      <c r="C58" s="378" t="s">
        <v>568</v>
      </c>
      <c r="D58" s="378" t="s">
        <v>774</v>
      </c>
      <c r="E58" s="550"/>
      <c r="F58" s="391"/>
      <c r="G58" s="551"/>
      <c r="H58" s="552">
        <v>0</v>
      </c>
      <c r="I58" s="551"/>
      <c r="J58" s="583"/>
      <c r="K58" s="583"/>
      <c r="L58" s="552">
        <v>0</v>
      </c>
    </row>
    <row r="59" spans="1:12" hidden="1" x14ac:dyDescent="0.25">
      <c r="A59" s="502"/>
      <c r="B59" s="377">
        <v>12020137</v>
      </c>
      <c r="C59" s="378" t="s">
        <v>569</v>
      </c>
      <c r="D59" s="378" t="s">
        <v>775</v>
      </c>
      <c r="E59" s="550"/>
      <c r="F59" s="391"/>
      <c r="G59" s="551"/>
      <c r="H59" s="552">
        <v>0</v>
      </c>
      <c r="I59" s="551"/>
      <c r="J59" s="583"/>
      <c r="K59" s="583"/>
      <c r="L59" s="552">
        <v>0</v>
      </c>
    </row>
    <row r="60" spans="1:12" s="493" customFormat="1" ht="15" hidden="1" customHeight="1" x14ac:dyDescent="0.2">
      <c r="A60" s="509"/>
      <c r="B60" s="377">
        <v>12020138</v>
      </c>
      <c r="C60" s="378" t="s">
        <v>570</v>
      </c>
      <c r="D60" s="378" t="s">
        <v>776</v>
      </c>
      <c r="E60" s="550"/>
      <c r="F60" s="391"/>
      <c r="G60" s="551"/>
      <c r="H60" s="552">
        <v>0</v>
      </c>
      <c r="I60" s="551"/>
      <c r="J60" s="583"/>
      <c r="K60" s="583"/>
      <c r="L60" s="552">
        <v>0</v>
      </c>
    </row>
    <row r="61" spans="1:12" s="493" customFormat="1" hidden="1" x14ac:dyDescent="0.2">
      <c r="A61" s="509"/>
      <c r="B61" s="377">
        <v>12020140</v>
      </c>
      <c r="C61" s="378" t="s">
        <v>571</v>
      </c>
      <c r="D61" s="378" t="s">
        <v>777</v>
      </c>
      <c r="E61" s="550"/>
      <c r="F61" s="391"/>
      <c r="G61" s="551"/>
      <c r="H61" s="552">
        <v>0</v>
      </c>
      <c r="I61" s="551"/>
      <c r="J61" s="583"/>
      <c r="K61" s="583"/>
      <c r="L61" s="552">
        <v>0</v>
      </c>
    </row>
    <row r="62" spans="1:12" ht="15.75" hidden="1" customHeight="1" thickBot="1" x14ac:dyDescent="0.3">
      <c r="A62" s="502"/>
      <c r="B62" s="384"/>
      <c r="C62" s="385" t="s">
        <v>572</v>
      </c>
      <c r="D62" s="385"/>
      <c r="E62" s="557"/>
      <c r="F62" s="558"/>
      <c r="G62" s="559">
        <f>SUM(G35:G61)</f>
        <v>0</v>
      </c>
      <c r="H62" s="559">
        <f>SUM(H35:H61)</f>
        <v>0</v>
      </c>
      <c r="I62" s="559">
        <v>0</v>
      </c>
      <c r="J62" s="585">
        <v>0</v>
      </c>
      <c r="K62" s="585">
        <v>0</v>
      </c>
      <c r="L62" s="560">
        <v>0</v>
      </c>
    </row>
    <row r="63" spans="1:12" x14ac:dyDescent="0.25">
      <c r="A63" s="502"/>
      <c r="B63" s="373">
        <v>12020400</v>
      </c>
      <c r="C63" s="374" t="s">
        <v>11</v>
      </c>
      <c r="D63" s="374"/>
      <c r="E63" s="547"/>
      <c r="F63" s="375"/>
      <c r="G63" s="548"/>
      <c r="H63" s="549"/>
      <c r="I63" s="548"/>
      <c r="J63" s="582"/>
      <c r="K63" s="582"/>
      <c r="L63" s="549"/>
    </row>
    <row r="64" spans="1:12" ht="14.25" hidden="1" customHeight="1" x14ac:dyDescent="0.25">
      <c r="A64" s="502"/>
      <c r="B64" s="377">
        <v>12020401</v>
      </c>
      <c r="C64" s="378" t="s">
        <v>573</v>
      </c>
      <c r="D64" s="378" t="s">
        <v>778</v>
      </c>
      <c r="E64" s="550"/>
      <c r="F64" s="391"/>
      <c r="G64" s="551"/>
      <c r="H64" s="552">
        <v>0</v>
      </c>
      <c r="I64" s="551"/>
      <c r="J64" s="583"/>
      <c r="K64" s="583"/>
      <c r="L64" s="552">
        <v>0</v>
      </c>
    </row>
    <row r="65" spans="1:12" hidden="1" x14ac:dyDescent="0.25">
      <c r="A65" s="502"/>
      <c r="B65" s="377">
        <v>12020404</v>
      </c>
      <c r="C65" s="378" t="s">
        <v>574</v>
      </c>
      <c r="D65" s="378" t="s">
        <v>779</v>
      </c>
      <c r="E65" s="550"/>
      <c r="F65" s="391"/>
      <c r="G65" s="551"/>
      <c r="H65" s="552">
        <v>0</v>
      </c>
      <c r="I65" s="551"/>
      <c r="J65" s="583"/>
      <c r="K65" s="583"/>
      <c r="L65" s="552">
        <v>0</v>
      </c>
    </row>
    <row r="66" spans="1:12" ht="14.25" hidden="1" customHeight="1" x14ac:dyDescent="0.25">
      <c r="A66" s="502"/>
      <c r="B66" s="377">
        <v>12020409</v>
      </c>
      <c r="C66" s="378" t="s">
        <v>575</v>
      </c>
      <c r="D66" s="378" t="s">
        <v>780</v>
      </c>
      <c r="E66" s="550"/>
      <c r="F66" s="391"/>
      <c r="G66" s="551"/>
      <c r="H66" s="552">
        <v>0</v>
      </c>
      <c r="I66" s="551"/>
      <c r="J66" s="583"/>
      <c r="K66" s="583"/>
      <c r="L66" s="552">
        <v>0</v>
      </c>
    </row>
    <row r="67" spans="1:12" hidden="1" x14ac:dyDescent="0.25">
      <c r="A67" s="502"/>
      <c r="B67" s="377">
        <v>12020410</v>
      </c>
      <c r="C67" s="378" t="s">
        <v>576</v>
      </c>
      <c r="D67" s="378" t="s">
        <v>781</v>
      </c>
      <c r="E67" s="550"/>
      <c r="F67" s="391"/>
      <c r="G67" s="551"/>
      <c r="H67" s="552">
        <v>0</v>
      </c>
      <c r="I67" s="551"/>
      <c r="J67" s="583"/>
      <c r="K67" s="583"/>
      <c r="L67" s="552">
        <v>0</v>
      </c>
    </row>
    <row r="68" spans="1:12" ht="14.25" hidden="1" customHeight="1" x14ac:dyDescent="0.25">
      <c r="A68" s="502"/>
      <c r="B68" s="377">
        <v>12020412</v>
      </c>
      <c r="C68" s="378" t="s">
        <v>577</v>
      </c>
      <c r="D68" s="378" t="s">
        <v>782</v>
      </c>
      <c r="E68" s="550"/>
      <c r="F68" s="391"/>
      <c r="G68" s="551"/>
      <c r="H68" s="552">
        <v>0</v>
      </c>
      <c r="I68" s="551"/>
      <c r="J68" s="583"/>
      <c r="K68" s="583"/>
      <c r="L68" s="552">
        <v>0</v>
      </c>
    </row>
    <row r="69" spans="1:12" s="493" customFormat="1" hidden="1" x14ac:dyDescent="0.2">
      <c r="A69" s="509"/>
      <c r="B69" s="377">
        <v>12020413</v>
      </c>
      <c r="C69" s="378" t="s">
        <v>578</v>
      </c>
      <c r="D69" s="378" t="s">
        <v>783</v>
      </c>
      <c r="E69" s="550"/>
      <c r="F69" s="391"/>
      <c r="G69" s="551"/>
      <c r="H69" s="552">
        <v>0</v>
      </c>
      <c r="I69" s="551"/>
      <c r="J69" s="583"/>
      <c r="K69" s="583"/>
      <c r="L69" s="552">
        <v>0</v>
      </c>
    </row>
    <row r="70" spans="1:12" s="493" customFormat="1" ht="15" hidden="1" customHeight="1" x14ac:dyDescent="0.2">
      <c r="A70" s="509"/>
      <c r="B70" s="377">
        <v>12020415</v>
      </c>
      <c r="C70" s="378" t="s">
        <v>579</v>
      </c>
      <c r="D70" s="378" t="s">
        <v>784</v>
      </c>
      <c r="E70" s="550"/>
      <c r="F70" s="391"/>
      <c r="G70" s="551"/>
      <c r="H70" s="552">
        <v>0</v>
      </c>
      <c r="I70" s="551"/>
      <c r="J70" s="583"/>
      <c r="K70" s="583"/>
      <c r="L70" s="552">
        <v>0</v>
      </c>
    </row>
    <row r="71" spans="1:12" s="493" customFormat="1" hidden="1" x14ac:dyDescent="0.2">
      <c r="A71" s="509"/>
      <c r="B71" s="377">
        <v>12020417</v>
      </c>
      <c r="C71" s="378" t="s">
        <v>580</v>
      </c>
      <c r="D71" s="378" t="s">
        <v>785</v>
      </c>
      <c r="E71" s="550"/>
      <c r="F71" s="391"/>
      <c r="G71" s="551"/>
      <c r="H71" s="552">
        <v>0</v>
      </c>
      <c r="I71" s="551"/>
      <c r="J71" s="583"/>
      <c r="K71" s="583"/>
      <c r="L71" s="552">
        <v>0</v>
      </c>
    </row>
    <row r="72" spans="1:12" ht="14.25" hidden="1" customHeight="1" x14ac:dyDescent="0.25">
      <c r="A72" s="502"/>
      <c r="B72" s="377">
        <v>12020418</v>
      </c>
      <c r="C72" s="378" t="s">
        <v>581</v>
      </c>
      <c r="D72" s="378" t="s">
        <v>786</v>
      </c>
      <c r="E72" s="550"/>
      <c r="F72" s="391"/>
      <c r="G72" s="551"/>
      <c r="H72" s="552">
        <v>0</v>
      </c>
      <c r="I72" s="551"/>
      <c r="J72" s="583"/>
      <c r="K72" s="583"/>
      <c r="L72" s="552">
        <v>0</v>
      </c>
    </row>
    <row r="73" spans="1:12" hidden="1" x14ac:dyDescent="0.25">
      <c r="A73" s="502"/>
      <c r="B73" s="377">
        <v>12020419</v>
      </c>
      <c r="C73" s="378" t="s">
        <v>582</v>
      </c>
      <c r="D73" s="378" t="s">
        <v>787</v>
      </c>
      <c r="E73" s="550"/>
      <c r="F73" s="391"/>
      <c r="G73" s="551"/>
      <c r="H73" s="552">
        <v>0</v>
      </c>
      <c r="I73" s="551"/>
      <c r="J73" s="583"/>
      <c r="K73" s="583"/>
      <c r="L73" s="552">
        <v>0</v>
      </c>
    </row>
    <row r="74" spans="1:12" ht="14.25" hidden="1" customHeight="1" x14ac:dyDescent="0.25">
      <c r="A74" s="502"/>
      <c r="B74" s="377">
        <v>12020420</v>
      </c>
      <c r="C74" s="378" t="s">
        <v>583</v>
      </c>
      <c r="D74" s="378" t="s">
        <v>788</v>
      </c>
      <c r="E74" s="550"/>
      <c r="F74" s="391"/>
      <c r="G74" s="551"/>
      <c r="H74" s="552">
        <v>0</v>
      </c>
      <c r="I74" s="551"/>
      <c r="J74" s="583"/>
      <c r="K74" s="583"/>
      <c r="L74" s="552">
        <v>0</v>
      </c>
    </row>
    <row r="75" spans="1:12" hidden="1" x14ac:dyDescent="0.25">
      <c r="A75" s="502"/>
      <c r="B75" s="377">
        <v>12020424</v>
      </c>
      <c r="C75" s="378" t="s">
        <v>584</v>
      </c>
      <c r="D75" s="378" t="s">
        <v>789</v>
      </c>
      <c r="E75" s="550"/>
      <c r="F75" s="391"/>
      <c r="G75" s="551"/>
      <c r="H75" s="552">
        <v>0</v>
      </c>
      <c r="I75" s="551"/>
      <c r="J75" s="583"/>
      <c r="K75" s="583"/>
      <c r="L75" s="552">
        <v>0</v>
      </c>
    </row>
    <row r="76" spans="1:12" ht="14.25" hidden="1" customHeight="1" x14ac:dyDescent="0.25">
      <c r="A76" s="502"/>
      <c r="B76" s="377">
        <v>12020425</v>
      </c>
      <c r="C76" s="378" t="s">
        <v>585</v>
      </c>
      <c r="D76" s="378" t="s">
        <v>790</v>
      </c>
      <c r="E76" s="550"/>
      <c r="F76" s="391"/>
      <c r="G76" s="551"/>
      <c r="H76" s="552">
        <v>0</v>
      </c>
      <c r="I76" s="551"/>
      <c r="J76" s="583"/>
      <c r="K76" s="583"/>
      <c r="L76" s="552">
        <v>0</v>
      </c>
    </row>
    <row r="77" spans="1:12" hidden="1" x14ac:dyDescent="0.25">
      <c r="A77" s="502"/>
      <c r="B77" s="377">
        <v>12020426</v>
      </c>
      <c r="C77" s="378" t="s">
        <v>586</v>
      </c>
      <c r="D77" s="378" t="s">
        <v>791</v>
      </c>
      <c r="E77" s="550"/>
      <c r="F77" s="391"/>
      <c r="G77" s="551"/>
      <c r="H77" s="552">
        <v>0</v>
      </c>
      <c r="I77" s="551"/>
      <c r="J77" s="583"/>
      <c r="K77" s="583"/>
      <c r="L77" s="552">
        <v>0</v>
      </c>
    </row>
    <row r="78" spans="1:12" ht="15.75" customHeight="1" thickBot="1" x14ac:dyDescent="0.3">
      <c r="A78" s="502"/>
      <c r="B78" s="377">
        <v>12020427</v>
      </c>
      <c r="C78" s="378" t="s">
        <v>587</v>
      </c>
      <c r="D78" s="378" t="s">
        <v>792</v>
      </c>
      <c r="E78" s="550"/>
      <c r="F78" s="391"/>
      <c r="G78" s="551">
        <v>2000000</v>
      </c>
      <c r="H78" s="552">
        <v>2000000</v>
      </c>
      <c r="I78" s="551"/>
      <c r="J78" s="583"/>
      <c r="K78" s="583"/>
      <c r="L78" s="552">
        <v>0</v>
      </c>
    </row>
    <row r="79" spans="1:12" ht="15.75" hidden="1" thickBot="1" x14ac:dyDescent="0.3">
      <c r="A79" s="502"/>
      <c r="B79" s="377">
        <v>12020428</v>
      </c>
      <c r="C79" s="378" t="s">
        <v>588</v>
      </c>
      <c r="D79" s="378" t="s">
        <v>794</v>
      </c>
      <c r="E79" s="550"/>
      <c r="F79" s="391"/>
      <c r="G79" s="551"/>
      <c r="H79" s="552">
        <v>0</v>
      </c>
      <c r="I79" s="551"/>
      <c r="J79" s="583"/>
      <c r="K79" s="583"/>
      <c r="L79" s="552">
        <v>0</v>
      </c>
    </row>
    <row r="80" spans="1:12" s="493" customFormat="1" ht="15.75" hidden="1" customHeight="1" thickBot="1" x14ac:dyDescent="0.25">
      <c r="A80" s="509"/>
      <c r="B80" s="377">
        <v>12020430</v>
      </c>
      <c r="C80" s="378" t="s">
        <v>589</v>
      </c>
      <c r="D80" s="378" t="s">
        <v>795</v>
      </c>
      <c r="E80" s="550"/>
      <c r="F80" s="391"/>
      <c r="G80" s="551"/>
      <c r="H80" s="552">
        <v>0</v>
      </c>
      <c r="I80" s="551"/>
      <c r="J80" s="583"/>
      <c r="K80" s="583"/>
      <c r="L80" s="552">
        <v>0</v>
      </c>
    </row>
    <row r="81" spans="1:12" s="493" customFormat="1" ht="15.75" hidden="1" thickBot="1" x14ac:dyDescent="0.25">
      <c r="A81" s="509"/>
      <c r="B81" s="377">
        <v>12020431</v>
      </c>
      <c r="C81" s="378" t="s">
        <v>590</v>
      </c>
      <c r="D81" s="378" t="s">
        <v>796</v>
      </c>
      <c r="E81" s="550"/>
      <c r="F81" s="391"/>
      <c r="G81" s="551"/>
      <c r="H81" s="552">
        <v>0</v>
      </c>
      <c r="I81" s="551"/>
      <c r="J81" s="583"/>
      <c r="K81" s="583"/>
      <c r="L81" s="552">
        <v>0</v>
      </c>
    </row>
    <row r="82" spans="1:12" ht="15" hidden="1" customHeight="1" thickBot="1" x14ac:dyDescent="0.3">
      <c r="A82" s="502"/>
      <c r="B82" s="377">
        <v>12020436</v>
      </c>
      <c r="C82" s="378" t="s">
        <v>591</v>
      </c>
      <c r="D82" s="378" t="s">
        <v>797</v>
      </c>
      <c r="E82" s="550"/>
      <c r="F82" s="391"/>
      <c r="G82" s="551"/>
      <c r="H82" s="552">
        <v>0</v>
      </c>
      <c r="I82" s="551"/>
      <c r="J82" s="583"/>
      <c r="K82" s="583"/>
      <c r="L82" s="552">
        <v>0</v>
      </c>
    </row>
    <row r="83" spans="1:12" ht="15.75" hidden="1" thickBot="1" x14ac:dyDescent="0.3">
      <c r="A83" s="502"/>
      <c r="B83" s="377">
        <v>12020437</v>
      </c>
      <c r="C83" s="378" t="s">
        <v>592</v>
      </c>
      <c r="D83" s="378" t="s">
        <v>798</v>
      </c>
      <c r="E83" s="550"/>
      <c r="F83" s="391"/>
      <c r="G83" s="551"/>
      <c r="H83" s="552">
        <v>0</v>
      </c>
      <c r="I83" s="551"/>
      <c r="J83" s="583"/>
      <c r="K83" s="583"/>
      <c r="L83" s="552">
        <v>0</v>
      </c>
    </row>
    <row r="84" spans="1:12" ht="15" hidden="1" customHeight="1" thickBot="1" x14ac:dyDescent="0.3">
      <c r="A84" s="502"/>
      <c r="B84" s="377">
        <v>12020438</v>
      </c>
      <c r="C84" s="378" t="s">
        <v>593</v>
      </c>
      <c r="D84" s="378" t="s">
        <v>799</v>
      </c>
      <c r="E84" s="550"/>
      <c r="F84" s="391"/>
      <c r="G84" s="551"/>
      <c r="H84" s="552">
        <v>0</v>
      </c>
      <c r="I84" s="551"/>
      <c r="J84" s="583"/>
      <c r="K84" s="583"/>
      <c r="L84" s="552">
        <v>0</v>
      </c>
    </row>
    <row r="85" spans="1:12" ht="15.75" hidden="1" thickBot="1" x14ac:dyDescent="0.3">
      <c r="A85" s="502"/>
      <c r="B85" s="377">
        <v>12020439</v>
      </c>
      <c r="C85" s="378" t="s">
        <v>594</v>
      </c>
      <c r="D85" s="378" t="s">
        <v>800</v>
      </c>
      <c r="E85" s="550"/>
      <c r="F85" s="391"/>
      <c r="G85" s="551"/>
      <c r="H85" s="552">
        <v>0</v>
      </c>
      <c r="I85" s="551"/>
      <c r="J85" s="583"/>
      <c r="K85" s="583"/>
      <c r="L85" s="552">
        <v>0</v>
      </c>
    </row>
    <row r="86" spans="1:12" ht="15" hidden="1" customHeight="1" thickBot="1" x14ac:dyDescent="0.3">
      <c r="A86" s="502"/>
      <c r="B86" s="377">
        <v>12020440</v>
      </c>
      <c r="C86" s="378" t="s">
        <v>595</v>
      </c>
      <c r="D86" s="378" t="s">
        <v>801</v>
      </c>
      <c r="E86" s="550"/>
      <c r="F86" s="391"/>
      <c r="G86" s="551"/>
      <c r="H86" s="552">
        <v>0</v>
      </c>
      <c r="I86" s="551"/>
      <c r="J86" s="583"/>
      <c r="K86" s="583"/>
      <c r="L86" s="552">
        <v>0</v>
      </c>
    </row>
    <row r="87" spans="1:12" ht="15.75" hidden="1" thickBot="1" x14ac:dyDescent="0.3">
      <c r="A87" s="502"/>
      <c r="B87" s="377">
        <v>12020441</v>
      </c>
      <c r="C87" s="378" t="s">
        <v>596</v>
      </c>
      <c r="D87" s="378" t="s">
        <v>802</v>
      </c>
      <c r="E87" s="550"/>
      <c r="F87" s="391"/>
      <c r="G87" s="551"/>
      <c r="H87" s="552">
        <v>0</v>
      </c>
      <c r="I87" s="551"/>
      <c r="J87" s="583"/>
      <c r="K87" s="583"/>
      <c r="L87" s="552">
        <v>0</v>
      </c>
    </row>
    <row r="88" spans="1:12" s="493" customFormat="1" ht="15.75" hidden="1" customHeight="1" thickBot="1" x14ac:dyDescent="0.25">
      <c r="A88" s="509"/>
      <c r="B88" s="377">
        <v>12020442</v>
      </c>
      <c r="C88" s="378" t="s">
        <v>597</v>
      </c>
      <c r="D88" s="378" t="s">
        <v>803</v>
      </c>
      <c r="E88" s="550"/>
      <c r="F88" s="391"/>
      <c r="G88" s="551"/>
      <c r="H88" s="552">
        <v>0</v>
      </c>
      <c r="I88" s="551"/>
      <c r="J88" s="583"/>
      <c r="K88" s="583"/>
      <c r="L88" s="552">
        <v>0</v>
      </c>
    </row>
    <row r="89" spans="1:12" s="493" customFormat="1" ht="15.75" hidden="1" thickBot="1" x14ac:dyDescent="0.25">
      <c r="A89" s="509"/>
      <c r="B89" s="377">
        <v>12020443</v>
      </c>
      <c r="C89" s="378" t="s">
        <v>598</v>
      </c>
      <c r="D89" s="378" t="s">
        <v>804</v>
      </c>
      <c r="E89" s="550"/>
      <c r="F89" s="391"/>
      <c r="G89" s="551"/>
      <c r="H89" s="552">
        <v>0</v>
      </c>
      <c r="I89" s="551"/>
      <c r="J89" s="583"/>
      <c r="K89" s="583"/>
      <c r="L89" s="552">
        <v>0</v>
      </c>
    </row>
    <row r="90" spans="1:12" ht="15" hidden="1" customHeight="1" thickBot="1" x14ac:dyDescent="0.3">
      <c r="A90" s="502"/>
      <c r="B90" s="377">
        <v>12020444</v>
      </c>
      <c r="C90" s="378" t="s">
        <v>599</v>
      </c>
      <c r="D90" s="378" t="s">
        <v>805</v>
      </c>
      <c r="E90" s="550"/>
      <c r="F90" s="391"/>
      <c r="G90" s="551"/>
      <c r="H90" s="552">
        <v>0</v>
      </c>
      <c r="I90" s="551"/>
      <c r="J90" s="583"/>
      <c r="K90" s="583"/>
      <c r="L90" s="552">
        <v>0</v>
      </c>
    </row>
    <row r="91" spans="1:12" ht="15.75" hidden="1" thickBot="1" x14ac:dyDescent="0.3">
      <c r="A91" s="502"/>
      <c r="B91" s="377">
        <v>12020445</v>
      </c>
      <c r="C91" s="378" t="s">
        <v>600</v>
      </c>
      <c r="D91" s="378" t="s">
        <v>806</v>
      </c>
      <c r="E91" s="550"/>
      <c r="F91" s="391"/>
      <c r="G91" s="551"/>
      <c r="H91" s="552">
        <v>0</v>
      </c>
      <c r="I91" s="551"/>
      <c r="J91" s="583"/>
      <c r="K91" s="583"/>
      <c r="L91" s="552">
        <v>0</v>
      </c>
    </row>
    <row r="92" spans="1:12" ht="15" hidden="1" customHeight="1" thickBot="1" x14ac:dyDescent="0.3">
      <c r="A92" s="502"/>
      <c r="B92" s="377">
        <v>12020446</v>
      </c>
      <c r="C92" s="378" t="s">
        <v>601</v>
      </c>
      <c r="D92" s="378" t="s">
        <v>807</v>
      </c>
      <c r="E92" s="550"/>
      <c r="F92" s="391"/>
      <c r="G92" s="551"/>
      <c r="H92" s="552">
        <v>0</v>
      </c>
      <c r="I92" s="551"/>
      <c r="J92" s="583"/>
      <c r="K92" s="583"/>
      <c r="L92" s="552">
        <v>0</v>
      </c>
    </row>
    <row r="93" spans="1:12" ht="15.75" hidden="1" thickBot="1" x14ac:dyDescent="0.3">
      <c r="A93" s="502"/>
      <c r="B93" s="377">
        <v>12020447</v>
      </c>
      <c r="C93" s="378" t="s">
        <v>602</v>
      </c>
      <c r="D93" s="378" t="s">
        <v>808</v>
      </c>
      <c r="E93" s="550"/>
      <c r="F93" s="391"/>
      <c r="G93" s="551"/>
      <c r="H93" s="552">
        <v>0</v>
      </c>
      <c r="I93" s="551"/>
      <c r="J93" s="583"/>
      <c r="K93" s="583"/>
      <c r="L93" s="552">
        <v>0</v>
      </c>
    </row>
    <row r="94" spans="1:12" ht="15" hidden="1" customHeight="1" thickBot="1" x14ac:dyDescent="0.3">
      <c r="A94" s="531"/>
      <c r="B94" s="377">
        <v>12020448</v>
      </c>
      <c r="C94" s="378" t="s">
        <v>603</v>
      </c>
      <c r="D94" s="378" t="s">
        <v>809</v>
      </c>
      <c r="E94" s="550"/>
      <c r="F94" s="391"/>
      <c r="G94" s="551"/>
      <c r="H94" s="552">
        <v>0</v>
      </c>
      <c r="I94" s="551"/>
      <c r="J94" s="583"/>
      <c r="K94" s="583"/>
      <c r="L94" s="552">
        <v>0</v>
      </c>
    </row>
    <row r="95" spans="1:12" ht="15.75" hidden="1" thickBot="1" x14ac:dyDescent="0.3">
      <c r="A95" s="502"/>
      <c r="B95" s="377">
        <v>12020449</v>
      </c>
      <c r="C95" s="378" t="s">
        <v>604</v>
      </c>
      <c r="D95" s="378" t="s">
        <v>810</v>
      </c>
      <c r="E95" s="550"/>
      <c r="F95" s="391"/>
      <c r="G95" s="551"/>
      <c r="H95" s="552">
        <v>0</v>
      </c>
      <c r="I95" s="551"/>
      <c r="J95" s="583"/>
      <c r="K95" s="583"/>
      <c r="L95" s="552">
        <v>0</v>
      </c>
    </row>
    <row r="96" spans="1:12" ht="15" hidden="1" customHeight="1" thickBot="1" x14ac:dyDescent="0.3">
      <c r="A96" s="502"/>
      <c r="B96" s="377">
        <v>12020450</v>
      </c>
      <c r="C96" s="378" t="s">
        <v>605</v>
      </c>
      <c r="D96" s="378" t="s">
        <v>811</v>
      </c>
      <c r="E96" s="550"/>
      <c r="F96" s="391"/>
      <c r="G96" s="551"/>
      <c r="H96" s="552">
        <v>0</v>
      </c>
      <c r="I96" s="551"/>
      <c r="J96" s="583"/>
      <c r="K96" s="583"/>
      <c r="L96" s="552">
        <v>0</v>
      </c>
    </row>
    <row r="97" spans="1:12" s="493" customFormat="1" ht="15.75" hidden="1" thickBot="1" x14ac:dyDescent="0.25">
      <c r="A97" s="509"/>
      <c r="B97" s="377">
        <v>12020451</v>
      </c>
      <c r="C97" s="378" t="s">
        <v>606</v>
      </c>
      <c r="D97" s="378" t="s">
        <v>812</v>
      </c>
      <c r="E97" s="550"/>
      <c r="F97" s="391"/>
      <c r="G97" s="551"/>
      <c r="H97" s="552">
        <v>0</v>
      </c>
      <c r="I97" s="551"/>
      <c r="J97" s="583"/>
      <c r="K97" s="583"/>
      <c r="L97" s="552">
        <v>0</v>
      </c>
    </row>
    <row r="98" spans="1:12" s="493" customFormat="1" ht="15.75" hidden="1" customHeight="1" thickBot="1" x14ac:dyDescent="0.25">
      <c r="A98" s="509"/>
      <c r="B98" s="377">
        <v>12020452</v>
      </c>
      <c r="C98" s="378" t="s">
        <v>607</v>
      </c>
      <c r="D98" s="378" t="s">
        <v>813</v>
      </c>
      <c r="E98" s="550"/>
      <c r="F98" s="391"/>
      <c r="G98" s="551"/>
      <c r="H98" s="552">
        <v>0</v>
      </c>
      <c r="I98" s="551"/>
      <c r="J98" s="583"/>
      <c r="K98" s="583"/>
      <c r="L98" s="552">
        <v>0</v>
      </c>
    </row>
    <row r="99" spans="1:12" ht="15.75" hidden="1" thickBot="1" x14ac:dyDescent="0.3">
      <c r="A99" s="531"/>
      <c r="B99" s="377">
        <v>12020453</v>
      </c>
      <c r="C99" s="378" t="s">
        <v>608</v>
      </c>
      <c r="D99" s="378" t="s">
        <v>814</v>
      </c>
      <c r="E99" s="550"/>
      <c r="F99" s="391"/>
      <c r="G99" s="551"/>
      <c r="H99" s="552">
        <v>0</v>
      </c>
      <c r="I99" s="551"/>
      <c r="J99" s="583"/>
      <c r="K99" s="583"/>
      <c r="L99" s="552">
        <v>0</v>
      </c>
    </row>
    <row r="100" spans="1:12" ht="15" hidden="1" customHeight="1" thickBot="1" x14ac:dyDescent="0.3">
      <c r="A100" s="502"/>
      <c r="B100" s="377">
        <v>12020454</v>
      </c>
      <c r="C100" s="378" t="s">
        <v>609</v>
      </c>
      <c r="D100" s="378" t="s">
        <v>815</v>
      </c>
      <c r="E100" s="550"/>
      <c r="F100" s="391"/>
      <c r="G100" s="551"/>
      <c r="H100" s="552">
        <v>0</v>
      </c>
      <c r="I100" s="551"/>
      <c r="J100" s="583"/>
      <c r="K100" s="583"/>
      <c r="L100" s="552">
        <v>0</v>
      </c>
    </row>
    <row r="101" spans="1:12" ht="15.75" hidden="1" thickBot="1" x14ac:dyDescent="0.3">
      <c r="A101" s="502"/>
      <c r="B101" s="377">
        <v>12020455</v>
      </c>
      <c r="C101" s="378" t="s">
        <v>610</v>
      </c>
      <c r="D101" s="378" t="s">
        <v>816</v>
      </c>
      <c r="E101" s="550"/>
      <c r="F101" s="391"/>
      <c r="G101" s="551"/>
      <c r="H101" s="552">
        <v>0</v>
      </c>
      <c r="I101" s="551"/>
      <c r="J101" s="583"/>
      <c r="K101" s="583"/>
      <c r="L101" s="552">
        <v>0</v>
      </c>
    </row>
    <row r="102" spans="1:12" ht="15" hidden="1" customHeight="1" thickBot="1" x14ac:dyDescent="0.3">
      <c r="A102" s="502"/>
      <c r="B102" s="377">
        <v>12020456</v>
      </c>
      <c r="C102" s="378" t="s">
        <v>611</v>
      </c>
      <c r="D102" s="378" t="s">
        <v>817</v>
      </c>
      <c r="E102" s="550"/>
      <c r="F102" s="391"/>
      <c r="G102" s="551"/>
      <c r="H102" s="552">
        <v>0</v>
      </c>
      <c r="I102" s="551"/>
      <c r="J102" s="583"/>
      <c r="K102" s="583"/>
      <c r="L102" s="552">
        <v>0</v>
      </c>
    </row>
    <row r="103" spans="1:12" ht="15.75" hidden="1" thickBot="1" x14ac:dyDescent="0.3">
      <c r="A103" s="502"/>
      <c r="B103" s="377">
        <v>12020457</v>
      </c>
      <c r="C103" s="378" t="s">
        <v>612</v>
      </c>
      <c r="D103" s="378" t="s">
        <v>818</v>
      </c>
      <c r="E103" s="550"/>
      <c r="F103" s="391"/>
      <c r="G103" s="551"/>
      <c r="H103" s="552">
        <v>0</v>
      </c>
      <c r="I103" s="551"/>
      <c r="J103" s="583"/>
      <c r="K103" s="583"/>
      <c r="L103" s="552">
        <v>0</v>
      </c>
    </row>
    <row r="104" spans="1:12" ht="15" hidden="1" customHeight="1" thickBot="1" x14ac:dyDescent="0.3">
      <c r="A104" s="502"/>
      <c r="B104" s="377">
        <v>12020458</v>
      </c>
      <c r="C104" s="378" t="s">
        <v>613</v>
      </c>
      <c r="D104" s="378" t="s">
        <v>819</v>
      </c>
      <c r="E104" s="550"/>
      <c r="F104" s="391"/>
      <c r="G104" s="551"/>
      <c r="H104" s="552">
        <v>0</v>
      </c>
      <c r="I104" s="551"/>
      <c r="J104" s="583"/>
      <c r="K104" s="583"/>
      <c r="L104" s="552">
        <v>0</v>
      </c>
    </row>
    <row r="105" spans="1:12" ht="15.75" hidden="1" thickBot="1" x14ac:dyDescent="0.3">
      <c r="A105" s="502"/>
      <c r="B105" s="377">
        <v>12020459</v>
      </c>
      <c r="C105" s="378" t="s">
        <v>614</v>
      </c>
      <c r="D105" s="378" t="s">
        <v>820</v>
      </c>
      <c r="E105" s="550"/>
      <c r="F105" s="391"/>
      <c r="G105" s="551"/>
      <c r="H105" s="552">
        <v>0</v>
      </c>
      <c r="I105" s="551"/>
      <c r="J105" s="583"/>
      <c r="K105" s="583"/>
      <c r="L105" s="552">
        <v>0</v>
      </c>
    </row>
    <row r="106" spans="1:12" ht="15" hidden="1" customHeight="1" thickBot="1" x14ac:dyDescent="0.3">
      <c r="A106" s="502"/>
      <c r="B106" s="377">
        <v>12020460</v>
      </c>
      <c r="C106" s="378" t="s">
        <v>615</v>
      </c>
      <c r="D106" s="378" t="s">
        <v>821</v>
      </c>
      <c r="E106" s="550"/>
      <c r="F106" s="391"/>
      <c r="G106" s="551"/>
      <c r="H106" s="552">
        <v>0</v>
      </c>
      <c r="I106" s="551"/>
      <c r="J106" s="583"/>
      <c r="K106" s="583"/>
      <c r="L106" s="552">
        <v>0</v>
      </c>
    </row>
    <row r="107" spans="1:12" ht="15.75" hidden="1" thickBot="1" x14ac:dyDescent="0.3">
      <c r="A107" s="502"/>
      <c r="B107" s="377">
        <v>12020461</v>
      </c>
      <c r="C107" s="378" t="s">
        <v>616</v>
      </c>
      <c r="D107" s="378" t="s">
        <v>822</v>
      </c>
      <c r="E107" s="550"/>
      <c r="F107" s="391"/>
      <c r="G107" s="551"/>
      <c r="H107" s="552">
        <v>0</v>
      </c>
      <c r="I107" s="551"/>
      <c r="J107" s="583"/>
      <c r="K107" s="583"/>
      <c r="L107" s="552">
        <v>0</v>
      </c>
    </row>
    <row r="108" spans="1:12" ht="15" hidden="1" customHeight="1" thickBot="1" x14ac:dyDescent="0.3">
      <c r="A108" s="502"/>
      <c r="B108" s="377">
        <v>12020462</v>
      </c>
      <c r="C108" s="378" t="s">
        <v>617</v>
      </c>
      <c r="D108" s="378" t="s">
        <v>823</v>
      </c>
      <c r="E108" s="550"/>
      <c r="F108" s="391"/>
      <c r="G108" s="551"/>
      <c r="H108" s="552">
        <v>0</v>
      </c>
      <c r="I108" s="551"/>
      <c r="J108" s="583"/>
      <c r="K108" s="583"/>
      <c r="L108" s="552">
        <v>0</v>
      </c>
    </row>
    <row r="109" spans="1:12" ht="15.75" hidden="1" thickBot="1" x14ac:dyDescent="0.3">
      <c r="A109" s="502"/>
      <c r="B109" s="377">
        <v>12020463</v>
      </c>
      <c r="C109" s="378" t="s">
        <v>618</v>
      </c>
      <c r="D109" s="378" t="s">
        <v>824</v>
      </c>
      <c r="E109" s="550"/>
      <c r="F109" s="391"/>
      <c r="G109" s="551"/>
      <c r="H109" s="552">
        <v>0</v>
      </c>
      <c r="I109" s="551"/>
      <c r="J109" s="583"/>
      <c r="K109" s="583"/>
      <c r="L109" s="552">
        <v>0</v>
      </c>
    </row>
    <row r="110" spans="1:12" ht="15" hidden="1" customHeight="1" thickBot="1" x14ac:dyDescent="0.3">
      <c r="A110" s="502"/>
      <c r="B110" s="377">
        <v>12020464</v>
      </c>
      <c r="C110" s="378" t="s">
        <v>619</v>
      </c>
      <c r="D110" s="378" t="s">
        <v>825</v>
      </c>
      <c r="E110" s="550"/>
      <c r="F110" s="391"/>
      <c r="G110" s="551"/>
      <c r="H110" s="552">
        <v>0</v>
      </c>
      <c r="I110" s="551"/>
      <c r="J110" s="583"/>
      <c r="K110" s="583"/>
      <c r="L110" s="552">
        <v>0</v>
      </c>
    </row>
    <row r="111" spans="1:12" ht="15.75" hidden="1" thickBot="1" x14ac:dyDescent="0.3">
      <c r="A111" s="502"/>
      <c r="B111" s="377">
        <v>12020465</v>
      </c>
      <c r="C111" s="378" t="s">
        <v>620</v>
      </c>
      <c r="D111" s="378" t="s">
        <v>826</v>
      </c>
      <c r="E111" s="550"/>
      <c r="F111" s="391"/>
      <c r="G111" s="551"/>
      <c r="H111" s="552">
        <v>0</v>
      </c>
      <c r="I111" s="551"/>
      <c r="J111" s="583"/>
      <c r="K111" s="583"/>
      <c r="L111" s="552">
        <v>0</v>
      </c>
    </row>
    <row r="112" spans="1:12" ht="15" hidden="1" customHeight="1" thickBot="1" x14ac:dyDescent="0.3">
      <c r="A112" s="502"/>
      <c r="B112" s="377">
        <v>12020466</v>
      </c>
      <c r="C112" s="378" t="s">
        <v>621</v>
      </c>
      <c r="D112" s="378" t="s">
        <v>827</v>
      </c>
      <c r="E112" s="550"/>
      <c r="F112" s="391"/>
      <c r="G112" s="551"/>
      <c r="H112" s="552">
        <v>0</v>
      </c>
      <c r="I112" s="551"/>
      <c r="J112" s="583"/>
      <c r="K112" s="583"/>
      <c r="L112" s="552">
        <v>0</v>
      </c>
    </row>
    <row r="113" spans="1:12" ht="15.75" hidden="1" thickBot="1" x14ac:dyDescent="0.3">
      <c r="A113" s="502"/>
      <c r="B113" s="377">
        <v>12020478</v>
      </c>
      <c r="C113" s="378" t="s">
        <v>622</v>
      </c>
      <c r="D113" s="378" t="s">
        <v>829</v>
      </c>
      <c r="E113" s="550"/>
      <c r="F113" s="391"/>
      <c r="G113" s="551"/>
      <c r="H113" s="552">
        <v>0</v>
      </c>
      <c r="I113" s="551"/>
      <c r="J113" s="583"/>
      <c r="K113" s="583"/>
      <c r="L113" s="552">
        <v>0</v>
      </c>
    </row>
    <row r="114" spans="1:12" s="493" customFormat="1" ht="15.75" customHeight="1" thickBot="1" x14ac:dyDescent="0.3">
      <c r="A114" s="509"/>
      <c r="B114" s="384"/>
      <c r="C114" s="385" t="s">
        <v>623</v>
      </c>
      <c r="D114" s="385"/>
      <c r="E114" s="557"/>
      <c r="F114" s="558"/>
      <c r="G114" s="559">
        <v>2000000</v>
      </c>
      <c r="H114" s="560">
        <v>2000000</v>
      </c>
      <c r="I114" s="559">
        <v>0</v>
      </c>
      <c r="J114" s="585">
        <v>0</v>
      </c>
      <c r="K114" s="585">
        <v>0</v>
      </c>
      <c r="L114" s="560">
        <v>0</v>
      </c>
    </row>
    <row r="115" spans="1:12" s="493" customFormat="1" hidden="1" x14ac:dyDescent="0.25">
      <c r="A115" s="509"/>
      <c r="B115" s="373">
        <v>12020500</v>
      </c>
      <c r="C115" s="374" t="s">
        <v>12</v>
      </c>
      <c r="D115" s="374"/>
      <c r="E115" s="547"/>
      <c r="F115" s="375"/>
      <c r="G115" s="548"/>
      <c r="H115" s="549"/>
      <c r="I115" s="548"/>
      <c r="J115" s="582"/>
      <c r="K115" s="582"/>
      <c r="L115" s="549"/>
    </row>
    <row r="116" spans="1:12" s="493" customFormat="1" ht="15" hidden="1" customHeight="1" x14ac:dyDescent="0.2">
      <c r="A116" s="509"/>
      <c r="B116" s="377">
        <v>12020501</v>
      </c>
      <c r="C116" s="378" t="s">
        <v>624</v>
      </c>
      <c r="D116" s="378" t="s">
        <v>830</v>
      </c>
      <c r="E116" s="550"/>
      <c r="F116" s="391"/>
      <c r="G116" s="551"/>
      <c r="H116" s="552">
        <v>0</v>
      </c>
      <c r="I116" s="551"/>
      <c r="J116" s="583"/>
      <c r="K116" s="583"/>
      <c r="L116" s="552">
        <v>0</v>
      </c>
    </row>
    <row r="117" spans="1:12" hidden="1" x14ac:dyDescent="0.25">
      <c r="A117" s="502"/>
      <c r="B117" s="377">
        <v>12020502</v>
      </c>
      <c r="C117" s="378" t="s">
        <v>625</v>
      </c>
      <c r="D117" s="378" t="s">
        <v>831</v>
      </c>
      <c r="E117" s="550"/>
      <c r="F117" s="391"/>
      <c r="G117" s="551"/>
      <c r="H117" s="552">
        <v>0</v>
      </c>
      <c r="I117" s="551"/>
      <c r="J117" s="583"/>
      <c r="K117" s="583"/>
      <c r="L117" s="552">
        <v>0</v>
      </c>
    </row>
    <row r="118" spans="1:12" ht="14.25" hidden="1" customHeight="1" x14ac:dyDescent="0.25">
      <c r="A118" s="502"/>
      <c r="B118" s="377">
        <v>12020503</v>
      </c>
      <c r="C118" s="378" t="s">
        <v>626</v>
      </c>
      <c r="D118" s="378" t="s">
        <v>832</v>
      </c>
      <c r="E118" s="550"/>
      <c r="F118" s="391"/>
      <c r="G118" s="551"/>
      <c r="H118" s="552">
        <v>0</v>
      </c>
      <c r="I118" s="551"/>
      <c r="J118" s="583"/>
      <c r="K118" s="583"/>
      <c r="L118" s="552">
        <v>0</v>
      </c>
    </row>
    <row r="119" spans="1:12" ht="15.75" hidden="1" thickBot="1" x14ac:dyDescent="0.3">
      <c r="A119" s="502"/>
      <c r="B119" s="384"/>
      <c r="C119" s="385" t="s">
        <v>627</v>
      </c>
      <c r="D119" s="385"/>
      <c r="E119" s="557"/>
      <c r="F119" s="558"/>
      <c r="G119" s="559">
        <v>0</v>
      </c>
      <c r="H119" s="560">
        <v>0</v>
      </c>
      <c r="I119" s="559">
        <v>0</v>
      </c>
      <c r="J119" s="585">
        <v>0</v>
      </c>
      <c r="K119" s="585">
        <v>0</v>
      </c>
      <c r="L119" s="560">
        <v>0</v>
      </c>
    </row>
    <row r="120" spans="1:12" ht="15.75" customHeight="1" x14ac:dyDescent="0.25">
      <c r="A120" s="502"/>
      <c r="B120" s="373">
        <v>12020600</v>
      </c>
      <c r="C120" s="374" t="s">
        <v>13</v>
      </c>
      <c r="D120" s="374"/>
      <c r="E120" s="547"/>
      <c r="F120" s="375"/>
      <c r="G120" s="548"/>
      <c r="H120" s="549"/>
      <c r="I120" s="548"/>
      <c r="J120" s="582"/>
      <c r="K120" s="582"/>
      <c r="L120" s="549"/>
    </row>
    <row r="121" spans="1:12" hidden="1" x14ac:dyDescent="0.25">
      <c r="A121" s="502"/>
      <c r="B121" s="377">
        <v>12020601</v>
      </c>
      <c r="C121" s="378" t="s">
        <v>628</v>
      </c>
      <c r="D121" s="378" t="s">
        <v>833</v>
      </c>
      <c r="E121" s="550"/>
      <c r="F121" s="391"/>
      <c r="G121" s="551"/>
      <c r="H121" s="552">
        <v>0</v>
      </c>
      <c r="I121" s="551"/>
      <c r="J121" s="583"/>
      <c r="K121" s="583"/>
      <c r="L121" s="552">
        <v>0</v>
      </c>
    </row>
    <row r="122" spans="1:12" ht="14.25" hidden="1" customHeight="1" x14ac:dyDescent="0.25">
      <c r="A122" s="502"/>
      <c r="B122" s="377">
        <v>12020602</v>
      </c>
      <c r="C122" s="378" t="s">
        <v>629</v>
      </c>
      <c r="D122" s="378" t="s">
        <v>834</v>
      </c>
      <c r="E122" s="550"/>
      <c r="F122" s="391"/>
      <c r="G122" s="551"/>
      <c r="H122" s="552">
        <v>0</v>
      </c>
      <c r="I122" s="551"/>
      <c r="J122" s="583"/>
      <c r="K122" s="583"/>
      <c r="L122" s="552">
        <v>0</v>
      </c>
    </row>
    <row r="123" spans="1:12" hidden="1" x14ac:dyDescent="0.25">
      <c r="A123" s="502"/>
      <c r="B123" s="377">
        <v>12020603</v>
      </c>
      <c r="C123" s="378" t="s">
        <v>630</v>
      </c>
      <c r="D123" s="378" t="s">
        <v>835</v>
      </c>
      <c r="E123" s="550"/>
      <c r="F123" s="391"/>
      <c r="G123" s="551"/>
      <c r="H123" s="552">
        <v>0</v>
      </c>
      <c r="I123" s="551"/>
      <c r="J123" s="583"/>
      <c r="K123" s="583"/>
      <c r="L123" s="552">
        <v>0</v>
      </c>
    </row>
    <row r="124" spans="1:12" ht="14.25" hidden="1" customHeight="1" x14ac:dyDescent="0.25">
      <c r="A124" s="502"/>
      <c r="B124" s="377">
        <v>12020604</v>
      </c>
      <c r="C124" s="378" t="s">
        <v>631</v>
      </c>
      <c r="D124" s="378" t="s">
        <v>836</v>
      </c>
      <c r="E124" s="550"/>
      <c r="F124" s="391"/>
      <c r="G124" s="551"/>
      <c r="H124" s="552">
        <v>0</v>
      </c>
      <c r="I124" s="551"/>
      <c r="J124" s="583"/>
      <c r="K124" s="583"/>
      <c r="L124" s="552">
        <v>0</v>
      </c>
    </row>
    <row r="125" spans="1:12" s="493" customFormat="1" hidden="1" x14ac:dyDescent="0.2">
      <c r="A125" s="509"/>
      <c r="B125" s="377">
        <v>12020605</v>
      </c>
      <c r="C125" s="378" t="s">
        <v>632</v>
      </c>
      <c r="D125" s="378" t="s">
        <v>837</v>
      </c>
      <c r="E125" s="550"/>
      <c r="F125" s="391"/>
      <c r="G125" s="551"/>
      <c r="H125" s="552">
        <v>0</v>
      </c>
      <c r="I125" s="551"/>
      <c r="J125" s="583"/>
      <c r="K125" s="583"/>
      <c r="L125" s="552">
        <v>0</v>
      </c>
    </row>
    <row r="126" spans="1:12" s="493" customFormat="1" ht="15" hidden="1" customHeight="1" x14ac:dyDescent="0.2">
      <c r="A126" s="509"/>
      <c r="B126" s="377">
        <v>12020606</v>
      </c>
      <c r="C126" s="378" t="s">
        <v>633</v>
      </c>
      <c r="D126" s="378" t="s">
        <v>838</v>
      </c>
      <c r="E126" s="550"/>
      <c r="F126" s="391"/>
      <c r="G126" s="551"/>
      <c r="H126" s="552">
        <v>0</v>
      </c>
      <c r="I126" s="551"/>
      <c r="J126" s="583"/>
      <c r="K126" s="583"/>
      <c r="L126" s="552">
        <v>0</v>
      </c>
    </row>
    <row r="127" spans="1:12" s="493" customFormat="1" hidden="1" x14ac:dyDescent="0.2">
      <c r="A127" s="509"/>
      <c r="B127" s="377">
        <v>12020607</v>
      </c>
      <c r="C127" s="378" t="s">
        <v>634</v>
      </c>
      <c r="D127" s="378" t="s">
        <v>839</v>
      </c>
      <c r="E127" s="550"/>
      <c r="F127" s="391"/>
      <c r="G127" s="551"/>
      <c r="H127" s="552">
        <v>0</v>
      </c>
      <c r="I127" s="551"/>
      <c r="J127" s="583"/>
      <c r="K127" s="583"/>
      <c r="L127" s="552">
        <v>0</v>
      </c>
    </row>
    <row r="128" spans="1:12" ht="15.75" customHeight="1" thickBot="1" x14ac:dyDescent="0.3">
      <c r="A128" s="502"/>
      <c r="B128" s="377">
        <v>12020608</v>
      </c>
      <c r="C128" s="378" t="s">
        <v>635</v>
      </c>
      <c r="D128" s="378" t="s">
        <v>840</v>
      </c>
      <c r="E128" s="550"/>
      <c r="F128" s="391"/>
      <c r="G128" s="551">
        <v>64695510</v>
      </c>
      <c r="H128" s="552">
        <v>206120000</v>
      </c>
      <c r="I128" s="551"/>
      <c r="J128" s="583"/>
      <c r="K128" s="583"/>
      <c r="L128" s="552">
        <v>0</v>
      </c>
    </row>
    <row r="129" spans="1:12" ht="15.75" hidden="1" thickBot="1" x14ac:dyDescent="0.3">
      <c r="A129" s="502"/>
      <c r="B129" s="377">
        <v>12020609</v>
      </c>
      <c r="C129" s="378" t="s">
        <v>636</v>
      </c>
      <c r="D129" s="378" t="s">
        <v>841</v>
      </c>
      <c r="E129" s="550"/>
      <c r="F129" s="391"/>
      <c r="G129" s="551"/>
      <c r="H129" s="552">
        <v>0</v>
      </c>
      <c r="I129" s="551"/>
      <c r="J129" s="583"/>
      <c r="K129" s="583"/>
      <c r="L129" s="552">
        <v>0</v>
      </c>
    </row>
    <row r="130" spans="1:12" ht="15" hidden="1" customHeight="1" thickBot="1" x14ac:dyDescent="0.3">
      <c r="A130" s="502"/>
      <c r="B130" s="377">
        <v>12020610</v>
      </c>
      <c r="C130" s="378" t="s">
        <v>637</v>
      </c>
      <c r="D130" s="378" t="s">
        <v>842</v>
      </c>
      <c r="E130" s="550"/>
      <c r="F130" s="391"/>
      <c r="G130" s="551"/>
      <c r="H130" s="552">
        <v>0</v>
      </c>
      <c r="I130" s="551"/>
      <c r="J130" s="583"/>
      <c r="K130" s="583"/>
      <c r="L130" s="552">
        <v>0</v>
      </c>
    </row>
    <row r="131" spans="1:12" ht="15.75" hidden="1" thickBot="1" x14ac:dyDescent="0.3">
      <c r="A131" s="502"/>
      <c r="B131" s="377">
        <v>12020611</v>
      </c>
      <c r="C131" s="378" t="s">
        <v>638</v>
      </c>
      <c r="D131" s="378" t="s">
        <v>843</v>
      </c>
      <c r="E131" s="550"/>
      <c r="F131" s="391"/>
      <c r="G131" s="551"/>
      <c r="H131" s="552">
        <v>0</v>
      </c>
      <c r="I131" s="551"/>
      <c r="J131" s="583"/>
      <c r="K131" s="583"/>
      <c r="L131" s="552">
        <v>0</v>
      </c>
    </row>
    <row r="132" spans="1:12" ht="15" hidden="1" customHeight="1" thickBot="1" x14ac:dyDescent="0.3">
      <c r="A132" s="502"/>
      <c r="B132" s="377">
        <v>12020612</v>
      </c>
      <c r="C132" s="378" t="s">
        <v>639</v>
      </c>
      <c r="D132" s="378" t="s">
        <v>845</v>
      </c>
      <c r="E132" s="550"/>
      <c r="F132" s="391"/>
      <c r="G132" s="551"/>
      <c r="H132" s="552">
        <v>0</v>
      </c>
      <c r="I132" s="551"/>
      <c r="J132" s="583"/>
      <c r="K132" s="583"/>
      <c r="L132" s="552">
        <v>0</v>
      </c>
    </row>
    <row r="133" spans="1:12" ht="15.75" hidden="1" thickBot="1" x14ac:dyDescent="0.3">
      <c r="A133" s="502"/>
      <c r="B133" s="377">
        <v>12020613</v>
      </c>
      <c r="C133" s="378" t="s">
        <v>640</v>
      </c>
      <c r="D133" s="378" t="s">
        <v>846</v>
      </c>
      <c r="E133" s="550"/>
      <c r="F133" s="391"/>
      <c r="G133" s="551"/>
      <c r="H133" s="552">
        <v>0</v>
      </c>
      <c r="I133" s="551"/>
      <c r="J133" s="583"/>
      <c r="K133" s="583"/>
      <c r="L133" s="552">
        <v>0</v>
      </c>
    </row>
    <row r="134" spans="1:12" ht="15" hidden="1" customHeight="1" thickBot="1" x14ac:dyDescent="0.3">
      <c r="A134" s="502"/>
      <c r="B134" s="377">
        <v>12020614</v>
      </c>
      <c r="C134" s="378" t="s">
        <v>641</v>
      </c>
      <c r="D134" s="378" t="s">
        <v>847</v>
      </c>
      <c r="E134" s="550"/>
      <c r="F134" s="391"/>
      <c r="G134" s="551"/>
      <c r="H134" s="552">
        <v>0</v>
      </c>
      <c r="I134" s="551"/>
      <c r="J134" s="583"/>
      <c r="K134" s="583"/>
      <c r="L134" s="552">
        <v>0</v>
      </c>
    </row>
    <row r="135" spans="1:12" ht="15.75" hidden="1" thickBot="1" x14ac:dyDescent="0.3">
      <c r="A135" s="502"/>
      <c r="B135" s="377">
        <v>12020615</v>
      </c>
      <c r="C135" s="378" t="s">
        <v>642</v>
      </c>
      <c r="D135" s="378" t="s">
        <v>848</v>
      </c>
      <c r="E135" s="550"/>
      <c r="F135" s="391"/>
      <c r="G135" s="551"/>
      <c r="H135" s="552">
        <v>0</v>
      </c>
      <c r="I135" s="551"/>
      <c r="J135" s="583"/>
      <c r="K135" s="583"/>
      <c r="L135" s="552">
        <v>0</v>
      </c>
    </row>
    <row r="136" spans="1:12" s="493" customFormat="1" ht="15.75" hidden="1" thickBot="1" x14ac:dyDescent="0.25">
      <c r="A136" s="509"/>
      <c r="B136" s="377">
        <v>12020616</v>
      </c>
      <c r="C136" s="378" t="s">
        <v>643</v>
      </c>
      <c r="D136" s="378" t="s">
        <v>849</v>
      </c>
      <c r="E136" s="550"/>
      <c r="F136" s="391"/>
      <c r="G136" s="551"/>
      <c r="H136" s="552">
        <v>0</v>
      </c>
      <c r="I136" s="551"/>
      <c r="J136" s="583"/>
      <c r="K136" s="583"/>
      <c r="L136" s="552">
        <v>0</v>
      </c>
    </row>
    <row r="137" spans="1:12" ht="15.75" hidden="1" thickBot="1" x14ac:dyDescent="0.3">
      <c r="A137" s="502"/>
      <c r="B137" s="377">
        <v>12020617</v>
      </c>
      <c r="C137" s="378" t="s">
        <v>644</v>
      </c>
      <c r="D137" s="378" t="s">
        <v>850</v>
      </c>
      <c r="E137" s="550"/>
      <c r="F137" s="391"/>
      <c r="G137" s="551"/>
      <c r="H137" s="552">
        <v>0</v>
      </c>
      <c r="I137" s="551"/>
      <c r="J137" s="583"/>
      <c r="K137" s="583"/>
      <c r="L137" s="552">
        <v>0</v>
      </c>
    </row>
    <row r="138" spans="1:12" ht="15.75" hidden="1" thickBot="1" x14ac:dyDescent="0.3">
      <c r="A138" s="502"/>
      <c r="B138" s="377">
        <v>12020618</v>
      </c>
      <c r="C138" s="378" t="s">
        <v>645</v>
      </c>
      <c r="D138" s="378" t="s">
        <v>851</v>
      </c>
      <c r="E138" s="550"/>
      <c r="F138" s="391"/>
      <c r="G138" s="551"/>
      <c r="H138" s="552">
        <v>0</v>
      </c>
      <c r="I138" s="551"/>
      <c r="J138" s="583"/>
      <c r="K138" s="583"/>
      <c r="L138" s="552">
        <v>0</v>
      </c>
    </row>
    <row r="139" spans="1:12" s="493" customFormat="1" ht="15.75" hidden="1" thickBot="1" x14ac:dyDescent="0.25">
      <c r="A139" s="509"/>
      <c r="B139" s="377">
        <v>12020619</v>
      </c>
      <c r="C139" s="378" t="s">
        <v>646</v>
      </c>
      <c r="D139" s="378" t="s">
        <v>852</v>
      </c>
      <c r="E139" s="550"/>
      <c r="F139" s="391"/>
      <c r="G139" s="551"/>
      <c r="H139" s="552">
        <v>0</v>
      </c>
      <c r="I139" s="551"/>
      <c r="J139" s="583"/>
      <c r="K139" s="583"/>
      <c r="L139" s="552">
        <v>0</v>
      </c>
    </row>
    <row r="140" spans="1:12" s="493" customFormat="1" ht="15.75" hidden="1" thickBot="1" x14ac:dyDescent="0.25">
      <c r="A140" s="509"/>
      <c r="B140" s="377">
        <v>12020620</v>
      </c>
      <c r="C140" s="378" t="s">
        <v>647</v>
      </c>
      <c r="D140" s="378" t="s">
        <v>853</v>
      </c>
      <c r="E140" s="550"/>
      <c r="F140" s="391"/>
      <c r="G140" s="551"/>
      <c r="H140" s="552">
        <v>0</v>
      </c>
      <c r="I140" s="551"/>
      <c r="J140" s="583"/>
      <c r="K140" s="583"/>
      <c r="L140" s="552">
        <v>0</v>
      </c>
    </row>
    <row r="141" spans="1:12" s="493" customFormat="1" ht="15.75" hidden="1" thickBot="1" x14ac:dyDescent="0.25">
      <c r="A141" s="509"/>
      <c r="B141" s="377">
        <v>12020621</v>
      </c>
      <c r="C141" s="378" t="s">
        <v>648</v>
      </c>
      <c r="D141" s="378" t="s">
        <v>854</v>
      </c>
      <c r="E141" s="550"/>
      <c r="F141" s="391"/>
      <c r="G141" s="551"/>
      <c r="H141" s="552">
        <v>0</v>
      </c>
      <c r="I141" s="551"/>
      <c r="J141" s="583"/>
      <c r="K141" s="583"/>
      <c r="L141" s="552">
        <v>0</v>
      </c>
    </row>
    <row r="142" spans="1:12" ht="15.75" thickBot="1" x14ac:dyDescent="0.3">
      <c r="A142" s="502"/>
      <c r="B142" s="384"/>
      <c r="C142" s="385" t="s">
        <v>649</v>
      </c>
      <c r="D142" s="385"/>
      <c r="E142" s="557"/>
      <c r="F142" s="558"/>
      <c r="G142" s="559">
        <f>SUM(G128:G141)</f>
        <v>64695510</v>
      </c>
      <c r="H142" s="560">
        <v>206120000</v>
      </c>
      <c r="I142" s="559">
        <v>0</v>
      </c>
      <c r="J142" s="585">
        <v>0</v>
      </c>
      <c r="K142" s="585">
        <v>0</v>
      </c>
      <c r="L142" s="560">
        <v>0</v>
      </c>
    </row>
    <row r="143" spans="1:12" x14ac:dyDescent="0.25">
      <c r="A143" s="502"/>
      <c r="B143" s="373">
        <v>12020700</v>
      </c>
      <c r="C143" s="374" t="s">
        <v>14</v>
      </c>
      <c r="D143" s="374"/>
      <c r="E143" s="547"/>
      <c r="F143" s="375"/>
      <c r="G143" s="548"/>
      <c r="H143" s="549"/>
      <c r="I143" s="548"/>
      <c r="J143" s="582"/>
      <c r="K143" s="582"/>
      <c r="L143" s="549"/>
    </row>
    <row r="144" spans="1:12" hidden="1" x14ac:dyDescent="0.25">
      <c r="A144" s="502"/>
      <c r="B144" s="377">
        <v>12020701</v>
      </c>
      <c r="C144" s="378" t="s">
        <v>650</v>
      </c>
      <c r="D144" s="378" t="s">
        <v>855</v>
      </c>
      <c r="E144" s="550"/>
      <c r="F144" s="391"/>
      <c r="G144" s="551"/>
      <c r="H144" s="552">
        <v>0</v>
      </c>
      <c r="I144" s="551"/>
      <c r="J144" s="583"/>
      <c r="K144" s="583"/>
      <c r="L144" s="552">
        <v>0</v>
      </c>
    </row>
    <row r="145" spans="1:12" hidden="1" x14ac:dyDescent="0.25">
      <c r="A145" s="502"/>
      <c r="B145" s="377">
        <v>12020702</v>
      </c>
      <c r="C145" s="378" t="s">
        <v>651</v>
      </c>
      <c r="D145" s="378" t="s">
        <v>856</v>
      </c>
      <c r="E145" s="550"/>
      <c r="F145" s="391"/>
      <c r="G145" s="551"/>
      <c r="H145" s="552">
        <v>0</v>
      </c>
      <c r="I145" s="551"/>
      <c r="J145" s="583"/>
      <c r="K145" s="583"/>
      <c r="L145" s="552">
        <v>0</v>
      </c>
    </row>
    <row r="146" spans="1:12" x14ac:dyDescent="0.25">
      <c r="A146" s="502"/>
      <c r="B146" s="377">
        <v>12020703</v>
      </c>
      <c r="C146" s="378" t="s">
        <v>652</v>
      </c>
      <c r="D146" s="378" t="s">
        <v>857</v>
      </c>
      <c r="E146" s="550"/>
      <c r="F146" s="391"/>
      <c r="G146" s="551"/>
      <c r="H146" s="552">
        <v>500000</v>
      </c>
      <c r="I146" s="551"/>
      <c r="J146" s="583"/>
      <c r="K146" s="583">
        <v>135000</v>
      </c>
      <c r="L146" s="552">
        <v>135000</v>
      </c>
    </row>
    <row r="147" spans="1:12" hidden="1" x14ac:dyDescent="0.25">
      <c r="A147" s="502"/>
      <c r="B147" s="377">
        <v>12020704</v>
      </c>
      <c r="C147" s="378" t="s">
        <v>653</v>
      </c>
      <c r="D147" s="378" t="s">
        <v>858</v>
      </c>
      <c r="E147" s="550"/>
      <c r="F147" s="391"/>
      <c r="G147" s="551"/>
      <c r="H147" s="552">
        <v>0</v>
      </c>
      <c r="I147" s="551"/>
      <c r="J147" s="583"/>
      <c r="K147" s="583"/>
      <c r="L147" s="552">
        <v>0</v>
      </c>
    </row>
    <row r="148" spans="1:12" hidden="1" x14ac:dyDescent="0.25">
      <c r="A148" s="502"/>
      <c r="B148" s="377">
        <v>12020705</v>
      </c>
      <c r="C148" s="378" t="s">
        <v>654</v>
      </c>
      <c r="D148" s="378" t="s">
        <v>860</v>
      </c>
      <c r="E148" s="550"/>
      <c r="F148" s="391"/>
      <c r="G148" s="551"/>
      <c r="H148" s="552">
        <v>0</v>
      </c>
      <c r="I148" s="551"/>
      <c r="J148" s="583"/>
      <c r="K148" s="583"/>
      <c r="L148" s="552">
        <v>0</v>
      </c>
    </row>
    <row r="149" spans="1:12" hidden="1" x14ac:dyDescent="0.25">
      <c r="A149" s="502"/>
      <c r="B149" s="377">
        <v>12020706</v>
      </c>
      <c r="C149" s="378" t="s">
        <v>655</v>
      </c>
      <c r="D149" s="378" t="s">
        <v>861</v>
      </c>
      <c r="E149" s="550"/>
      <c r="F149" s="391"/>
      <c r="G149" s="551"/>
      <c r="H149" s="552">
        <v>0</v>
      </c>
      <c r="I149" s="551"/>
      <c r="J149" s="583"/>
      <c r="K149" s="583"/>
      <c r="L149" s="552">
        <v>0</v>
      </c>
    </row>
    <row r="150" spans="1:12" s="493" customFormat="1" hidden="1" x14ac:dyDescent="0.2">
      <c r="A150" s="509"/>
      <c r="B150" s="377">
        <v>12020707</v>
      </c>
      <c r="C150" s="378" t="s">
        <v>656</v>
      </c>
      <c r="D150" s="378" t="s">
        <v>862</v>
      </c>
      <c r="E150" s="550"/>
      <c r="F150" s="391"/>
      <c r="G150" s="551"/>
      <c r="H150" s="552">
        <v>0</v>
      </c>
      <c r="I150" s="551"/>
      <c r="J150" s="583"/>
      <c r="K150" s="583"/>
      <c r="L150" s="552">
        <v>0</v>
      </c>
    </row>
    <row r="151" spans="1:12" ht="15.75" thickBot="1" x14ac:dyDescent="0.3">
      <c r="A151" s="502"/>
      <c r="B151" s="377">
        <v>12020708</v>
      </c>
      <c r="C151" s="378" t="s">
        <v>657</v>
      </c>
      <c r="D151" s="378" t="s">
        <v>863</v>
      </c>
      <c r="E151" s="550">
        <v>200</v>
      </c>
      <c r="F151" s="391">
        <v>200</v>
      </c>
      <c r="G151" s="551"/>
      <c r="H151" s="552">
        <v>0</v>
      </c>
      <c r="I151" s="551">
        <v>392850</v>
      </c>
      <c r="J151" s="583"/>
      <c r="K151" s="583"/>
      <c r="L151" s="552">
        <v>0</v>
      </c>
    </row>
    <row r="152" spans="1:12" s="493" customFormat="1" ht="15.75" hidden="1" thickBot="1" x14ac:dyDescent="0.25">
      <c r="A152" s="509"/>
      <c r="B152" s="377">
        <v>12020709</v>
      </c>
      <c r="C152" s="378" t="s">
        <v>658</v>
      </c>
      <c r="D152" s="378" t="s">
        <v>864</v>
      </c>
      <c r="E152" s="550"/>
      <c r="F152" s="391"/>
      <c r="G152" s="551"/>
      <c r="H152" s="552">
        <v>0</v>
      </c>
      <c r="I152" s="551"/>
      <c r="J152" s="583"/>
      <c r="K152" s="583"/>
      <c r="L152" s="552">
        <v>0</v>
      </c>
    </row>
    <row r="153" spans="1:12" s="493" customFormat="1" ht="15.75" hidden="1" thickBot="1" x14ac:dyDescent="0.25">
      <c r="A153" s="509"/>
      <c r="B153" s="377">
        <v>12020710</v>
      </c>
      <c r="C153" s="378" t="s">
        <v>659</v>
      </c>
      <c r="D153" s="378" t="s">
        <v>865</v>
      </c>
      <c r="E153" s="550"/>
      <c r="F153" s="391"/>
      <c r="G153" s="551"/>
      <c r="H153" s="552">
        <v>0</v>
      </c>
      <c r="I153" s="551"/>
      <c r="J153" s="583"/>
      <c r="K153" s="583"/>
      <c r="L153" s="552">
        <v>0</v>
      </c>
    </row>
    <row r="154" spans="1:12" s="493" customFormat="1" ht="15.75" hidden="1" thickBot="1" x14ac:dyDescent="0.25">
      <c r="A154" s="509"/>
      <c r="B154" s="377">
        <v>12020711</v>
      </c>
      <c r="C154" s="378" t="s">
        <v>660</v>
      </c>
      <c r="D154" s="378" t="s">
        <v>866</v>
      </c>
      <c r="E154" s="550"/>
      <c r="F154" s="391"/>
      <c r="G154" s="551"/>
      <c r="H154" s="552">
        <v>0</v>
      </c>
      <c r="I154" s="551"/>
      <c r="J154" s="583"/>
      <c r="K154" s="583"/>
      <c r="L154" s="552">
        <v>0</v>
      </c>
    </row>
    <row r="155" spans="1:12" s="493" customFormat="1" ht="15.75" hidden="1" thickBot="1" x14ac:dyDescent="0.25">
      <c r="A155" s="509"/>
      <c r="B155" s="377">
        <v>12020712</v>
      </c>
      <c r="C155" s="378" t="s">
        <v>661</v>
      </c>
      <c r="D155" s="378" t="s">
        <v>867</v>
      </c>
      <c r="E155" s="550"/>
      <c r="F155" s="391"/>
      <c r="G155" s="551"/>
      <c r="H155" s="552">
        <v>0</v>
      </c>
      <c r="I155" s="551"/>
      <c r="J155" s="583"/>
      <c r="K155" s="583"/>
      <c r="L155" s="552">
        <v>0</v>
      </c>
    </row>
    <row r="156" spans="1:12" s="493" customFormat="1" ht="15.75" hidden="1" thickBot="1" x14ac:dyDescent="0.25">
      <c r="A156" s="509"/>
      <c r="B156" s="377">
        <v>12020713</v>
      </c>
      <c r="C156" s="378" t="s">
        <v>662</v>
      </c>
      <c r="D156" s="378" t="s">
        <v>868</v>
      </c>
      <c r="E156" s="550"/>
      <c r="F156" s="391"/>
      <c r="G156" s="551"/>
      <c r="H156" s="552">
        <v>0</v>
      </c>
      <c r="I156" s="551"/>
      <c r="J156" s="583"/>
      <c r="K156" s="583"/>
      <c r="L156" s="552">
        <v>0</v>
      </c>
    </row>
    <row r="157" spans="1:12" ht="15.75" hidden="1" thickBot="1" x14ac:dyDescent="0.3">
      <c r="A157" s="502"/>
      <c r="B157" s="377">
        <v>12020714</v>
      </c>
      <c r="C157" s="378" t="s">
        <v>663</v>
      </c>
      <c r="D157" s="378" t="s">
        <v>869</v>
      </c>
      <c r="E157" s="550"/>
      <c r="F157" s="391"/>
      <c r="G157" s="551"/>
      <c r="H157" s="552">
        <v>0</v>
      </c>
      <c r="I157" s="551"/>
      <c r="J157" s="583"/>
      <c r="K157" s="583"/>
      <c r="L157" s="552">
        <v>0</v>
      </c>
    </row>
    <row r="158" spans="1:12" ht="15.75" hidden="1" thickBot="1" x14ac:dyDescent="0.3">
      <c r="A158" s="502"/>
      <c r="B158" s="377">
        <v>12020715</v>
      </c>
      <c r="C158" s="378" t="s">
        <v>664</v>
      </c>
      <c r="D158" s="378" t="s">
        <v>870</v>
      </c>
      <c r="E158" s="550"/>
      <c r="F158" s="391"/>
      <c r="G158" s="551"/>
      <c r="H158" s="552">
        <v>0</v>
      </c>
      <c r="I158" s="551"/>
      <c r="J158" s="583"/>
      <c r="K158" s="583"/>
      <c r="L158" s="552">
        <v>0</v>
      </c>
    </row>
    <row r="159" spans="1:12" ht="15.75" hidden="1" thickBot="1" x14ac:dyDescent="0.3">
      <c r="A159" s="502"/>
      <c r="B159" s="377">
        <v>12020720</v>
      </c>
      <c r="C159" s="378" t="s">
        <v>665</v>
      </c>
      <c r="D159" s="378" t="s">
        <v>871</v>
      </c>
      <c r="E159" s="550"/>
      <c r="F159" s="391"/>
      <c r="G159" s="551"/>
      <c r="H159" s="552">
        <v>0</v>
      </c>
      <c r="I159" s="551"/>
      <c r="J159" s="583"/>
      <c r="K159" s="583"/>
      <c r="L159" s="552">
        <v>0</v>
      </c>
    </row>
    <row r="160" spans="1:12" s="493" customFormat="1" ht="15.75" thickBot="1" x14ac:dyDescent="0.3">
      <c r="A160" s="509"/>
      <c r="B160" s="384"/>
      <c r="C160" s="385" t="s">
        <v>666</v>
      </c>
      <c r="D160" s="385"/>
      <c r="E160" s="557"/>
      <c r="F160" s="558"/>
      <c r="G160" s="559"/>
      <c r="H160" s="560">
        <v>500000</v>
      </c>
      <c r="I160" s="559">
        <v>392850</v>
      </c>
      <c r="J160" s="585">
        <v>0</v>
      </c>
      <c r="K160" s="585">
        <v>135000</v>
      </c>
      <c r="L160" s="560">
        <v>135000</v>
      </c>
    </row>
    <row r="161" spans="1:12" s="493" customFormat="1" hidden="1" x14ac:dyDescent="0.25">
      <c r="A161" s="509"/>
      <c r="B161" s="373">
        <v>12020800</v>
      </c>
      <c r="C161" s="374" t="s">
        <v>15</v>
      </c>
      <c r="D161" s="374"/>
      <c r="E161" s="547"/>
      <c r="F161" s="375"/>
      <c r="G161" s="548"/>
      <c r="H161" s="549"/>
      <c r="I161" s="548"/>
      <c r="J161" s="582"/>
      <c r="K161" s="582"/>
      <c r="L161" s="549"/>
    </row>
    <row r="162" spans="1:12" hidden="1" x14ac:dyDescent="0.25">
      <c r="A162" s="502"/>
      <c r="B162" s="377">
        <v>12020801</v>
      </c>
      <c r="C162" s="378" t="s">
        <v>667</v>
      </c>
      <c r="D162" s="378" t="s">
        <v>872</v>
      </c>
      <c r="E162" s="550"/>
      <c r="F162" s="391"/>
      <c r="G162" s="551"/>
      <c r="H162" s="552">
        <v>0</v>
      </c>
      <c r="I162" s="551"/>
      <c r="J162" s="583"/>
      <c r="K162" s="583"/>
      <c r="L162" s="552">
        <v>0</v>
      </c>
    </row>
    <row r="163" spans="1:12" hidden="1" x14ac:dyDescent="0.25">
      <c r="A163" s="502"/>
      <c r="B163" s="377">
        <v>12020802</v>
      </c>
      <c r="C163" s="378" t="s">
        <v>668</v>
      </c>
      <c r="D163" s="378" t="s">
        <v>873</v>
      </c>
      <c r="E163" s="550"/>
      <c r="F163" s="391"/>
      <c r="G163" s="551"/>
      <c r="H163" s="552">
        <v>0</v>
      </c>
      <c r="I163" s="551"/>
      <c r="J163" s="583"/>
      <c r="K163" s="583"/>
      <c r="L163" s="552">
        <v>0</v>
      </c>
    </row>
    <row r="164" spans="1:12" hidden="1" x14ac:dyDescent="0.25">
      <c r="A164" s="502"/>
      <c r="B164" s="377">
        <v>12020803</v>
      </c>
      <c r="C164" s="378" t="s">
        <v>669</v>
      </c>
      <c r="D164" s="378" t="s">
        <v>874</v>
      </c>
      <c r="E164" s="550"/>
      <c r="F164" s="391"/>
      <c r="G164" s="551"/>
      <c r="H164" s="552">
        <v>0</v>
      </c>
      <c r="I164" s="551"/>
      <c r="J164" s="583"/>
      <c r="K164" s="583"/>
      <c r="L164" s="552">
        <v>0</v>
      </c>
    </row>
    <row r="165" spans="1:12" s="493" customFormat="1" hidden="1" x14ac:dyDescent="0.2">
      <c r="A165" s="509"/>
      <c r="B165" s="377">
        <v>12020804</v>
      </c>
      <c r="C165" s="378" t="s">
        <v>670</v>
      </c>
      <c r="D165" s="378" t="s">
        <v>875</v>
      </c>
      <c r="E165" s="550"/>
      <c r="F165" s="391"/>
      <c r="G165" s="551"/>
      <c r="H165" s="552">
        <v>0</v>
      </c>
      <c r="I165" s="551"/>
      <c r="J165" s="583"/>
      <c r="K165" s="583"/>
      <c r="L165" s="552">
        <v>0</v>
      </c>
    </row>
    <row r="166" spans="1:12" s="493" customFormat="1" hidden="1" x14ac:dyDescent="0.2">
      <c r="A166" s="509"/>
      <c r="B166" s="377">
        <v>12020805</v>
      </c>
      <c r="C166" s="378" t="s">
        <v>671</v>
      </c>
      <c r="D166" s="378" t="s">
        <v>876</v>
      </c>
      <c r="E166" s="550"/>
      <c r="F166" s="391"/>
      <c r="G166" s="551"/>
      <c r="H166" s="552">
        <v>0</v>
      </c>
      <c r="I166" s="551"/>
      <c r="J166" s="583"/>
      <c r="K166" s="583"/>
      <c r="L166" s="552">
        <v>0</v>
      </c>
    </row>
    <row r="167" spans="1:12" ht="15.75" hidden="1" thickBot="1" x14ac:dyDescent="0.3">
      <c r="A167" s="502"/>
      <c r="B167" s="384"/>
      <c r="C167" s="385" t="s">
        <v>672</v>
      </c>
      <c r="D167" s="385"/>
      <c r="E167" s="557"/>
      <c r="F167" s="558"/>
      <c r="G167" s="559">
        <v>0</v>
      </c>
      <c r="H167" s="560">
        <v>0</v>
      </c>
      <c r="I167" s="559">
        <v>0</v>
      </c>
      <c r="J167" s="585">
        <v>0</v>
      </c>
      <c r="K167" s="585">
        <v>0</v>
      </c>
      <c r="L167" s="560">
        <v>0</v>
      </c>
    </row>
    <row r="168" spans="1:12" x14ac:dyDescent="0.25">
      <c r="A168" s="502"/>
      <c r="B168" s="373">
        <v>12020900</v>
      </c>
      <c r="C168" s="374" t="s">
        <v>16</v>
      </c>
      <c r="D168" s="374"/>
      <c r="E168" s="547"/>
      <c r="F168" s="375"/>
      <c r="G168" s="548"/>
      <c r="H168" s="549"/>
      <c r="I168" s="548"/>
      <c r="J168" s="582"/>
      <c r="K168" s="582"/>
      <c r="L168" s="549"/>
    </row>
    <row r="169" spans="1:12" s="493" customFormat="1" ht="15.75" thickBot="1" x14ac:dyDescent="0.25">
      <c r="A169" s="509"/>
      <c r="B169" s="377">
        <v>12020901</v>
      </c>
      <c r="C169" s="378" t="s">
        <v>673</v>
      </c>
      <c r="D169" s="378" t="s">
        <v>877</v>
      </c>
      <c r="E169" s="550">
        <v>500</v>
      </c>
      <c r="F169" s="391">
        <v>500</v>
      </c>
      <c r="G169" s="551">
        <v>200000</v>
      </c>
      <c r="H169" s="552">
        <v>500000</v>
      </c>
      <c r="I169" s="551"/>
      <c r="J169" s="583">
        <v>115000</v>
      </c>
      <c r="K169" s="583">
        <v>160000</v>
      </c>
      <c r="L169" s="552">
        <v>275000</v>
      </c>
    </row>
    <row r="170" spans="1:12" ht="15.75" hidden="1" thickBot="1" x14ac:dyDescent="0.3">
      <c r="A170" s="502"/>
      <c r="B170" s="377">
        <v>12020902</v>
      </c>
      <c r="C170" s="378" t="s">
        <v>674</v>
      </c>
      <c r="D170" s="378" t="s">
        <v>878</v>
      </c>
      <c r="E170" s="550"/>
      <c r="F170" s="391"/>
      <c r="G170" s="551"/>
      <c r="H170" s="552">
        <v>0</v>
      </c>
      <c r="I170" s="551"/>
      <c r="J170" s="583"/>
      <c r="K170" s="583"/>
      <c r="L170" s="552">
        <v>0</v>
      </c>
    </row>
    <row r="171" spans="1:12" ht="15.75" hidden="1" thickBot="1" x14ac:dyDescent="0.3">
      <c r="A171" s="502"/>
      <c r="B171" s="377">
        <v>12020903</v>
      </c>
      <c r="C171" s="378" t="s">
        <v>675</v>
      </c>
      <c r="D171" s="378" t="s">
        <v>879</v>
      </c>
      <c r="E171" s="550"/>
      <c r="F171" s="391"/>
      <c r="G171" s="551"/>
      <c r="H171" s="552">
        <v>0</v>
      </c>
      <c r="I171" s="551"/>
      <c r="J171" s="583"/>
      <c r="K171" s="583"/>
      <c r="L171" s="552">
        <v>0</v>
      </c>
    </row>
    <row r="172" spans="1:12" ht="15.75" hidden="1" thickBot="1" x14ac:dyDescent="0.3">
      <c r="A172" s="502"/>
      <c r="B172" s="377">
        <v>12020904</v>
      </c>
      <c r="C172" s="378" t="s">
        <v>676</v>
      </c>
      <c r="D172" s="378" t="s">
        <v>880</v>
      </c>
      <c r="E172" s="550"/>
      <c r="F172" s="391"/>
      <c r="G172" s="551"/>
      <c r="H172" s="552">
        <v>0</v>
      </c>
      <c r="I172" s="551"/>
      <c r="J172" s="583"/>
      <c r="K172" s="583"/>
      <c r="L172" s="552">
        <v>0</v>
      </c>
    </row>
    <row r="173" spans="1:12" ht="15.75" hidden="1" thickBot="1" x14ac:dyDescent="0.3">
      <c r="A173" s="502"/>
      <c r="B173" s="377">
        <v>12020905</v>
      </c>
      <c r="C173" s="378" t="s">
        <v>677</v>
      </c>
      <c r="D173" s="378" t="s">
        <v>881</v>
      </c>
      <c r="E173" s="550"/>
      <c r="F173" s="391"/>
      <c r="G173" s="551"/>
      <c r="H173" s="552">
        <v>0</v>
      </c>
      <c r="I173" s="551"/>
      <c r="J173" s="583"/>
      <c r="K173" s="583"/>
      <c r="L173" s="552">
        <v>0</v>
      </c>
    </row>
    <row r="174" spans="1:12" s="493" customFormat="1" ht="15.75" hidden="1" thickBot="1" x14ac:dyDescent="0.25">
      <c r="A174" s="509"/>
      <c r="B174" s="377">
        <v>12020906</v>
      </c>
      <c r="C174" s="378" t="s">
        <v>678</v>
      </c>
      <c r="D174" s="378" t="s">
        <v>882</v>
      </c>
      <c r="E174" s="550"/>
      <c r="F174" s="391"/>
      <c r="G174" s="551"/>
      <c r="H174" s="552">
        <v>0</v>
      </c>
      <c r="I174" s="551"/>
      <c r="J174" s="583"/>
      <c r="K174" s="583"/>
      <c r="L174" s="552">
        <v>0</v>
      </c>
    </row>
    <row r="175" spans="1:12" s="493" customFormat="1" ht="15.75" hidden="1" thickBot="1" x14ac:dyDescent="0.25">
      <c r="A175" s="509"/>
      <c r="B175" s="377">
        <v>12020907</v>
      </c>
      <c r="C175" s="378" t="s">
        <v>679</v>
      </c>
      <c r="D175" s="378" t="s">
        <v>883</v>
      </c>
      <c r="E175" s="550"/>
      <c r="F175" s="391"/>
      <c r="G175" s="551"/>
      <c r="H175" s="552">
        <v>0</v>
      </c>
      <c r="I175" s="551"/>
      <c r="J175" s="583"/>
      <c r="K175" s="583"/>
      <c r="L175" s="552">
        <v>0</v>
      </c>
    </row>
    <row r="176" spans="1:12" ht="15.75" thickBot="1" x14ac:dyDescent="0.3">
      <c r="A176" s="502"/>
      <c r="B176" s="384"/>
      <c r="C176" s="385" t="s">
        <v>680</v>
      </c>
      <c r="D176" s="385"/>
      <c r="E176" s="557"/>
      <c r="F176" s="558"/>
      <c r="G176" s="559">
        <v>200000</v>
      </c>
      <c r="H176" s="560">
        <v>500000</v>
      </c>
      <c r="I176" s="559">
        <v>0</v>
      </c>
      <c r="J176" s="585">
        <v>115000</v>
      </c>
      <c r="K176" s="585">
        <v>160000</v>
      </c>
      <c r="L176" s="560">
        <v>275000</v>
      </c>
    </row>
    <row r="177" spans="1:12" ht="15.75" hidden="1" thickBot="1" x14ac:dyDescent="0.3">
      <c r="A177" s="502"/>
      <c r="B177" s="373">
        <v>12021000</v>
      </c>
      <c r="C177" s="374" t="s">
        <v>681</v>
      </c>
      <c r="D177" s="374"/>
      <c r="E177" s="547"/>
      <c r="F177" s="375"/>
      <c r="G177" s="548"/>
      <c r="H177" s="549"/>
      <c r="I177" s="548"/>
      <c r="J177" s="582"/>
      <c r="K177" s="582"/>
      <c r="L177" s="549"/>
    </row>
    <row r="178" spans="1:12" ht="15.75" hidden="1" thickBot="1" x14ac:dyDescent="0.3">
      <c r="A178" s="502"/>
      <c r="B178" s="377">
        <v>12021006</v>
      </c>
      <c r="C178" s="378" t="s">
        <v>682</v>
      </c>
      <c r="D178" s="378" t="s">
        <v>884</v>
      </c>
      <c r="E178" s="550"/>
      <c r="F178" s="391"/>
      <c r="G178" s="551"/>
      <c r="H178" s="552">
        <v>0</v>
      </c>
      <c r="I178" s="551"/>
      <c r="J178" s="583"/>
      <c r="K178" s="583"/>
      <c r="L178" s="552">
        <v>0</v>
      </c>
    </row>
    <row r="179" spans="1:12" ht="15.75" hidden="1" thickBot="1" x14ac:dyDescent="0.3">
      <c r="A179" s="502"/>
      <c r="B179" s="384"/>
      <c r="C179" s="385" t="s">
        <v>683</v>
      </c>
      <c r="D179" s="385"/>
      <c r="E179" s="557"/>
      <c r="F179" s="558"/>
      <c r="G179" s="559">
        <v>0</v>
      </c>
      <c r="H179" s="560">
        <v>0</v>
      </c>
      <c r="I179" s="559">
        <v>0</v>
      </c>
      <c r="J179" s="585">
        <v>0</v>
      </c>
      <c r="K179" s="585">
        <v>0</v>
      </c>
      <c r="L179" s="560">
        <v>0</v>
      </c>
    </row>
    <row r="180" spans="1:12" ht="15.75" hidden="1" thickBot="1" x14ac:dyDescent="0.3">
      <c r="A180" s="502"/>
      <c r="B180" s="373">
        <v>12021100</v>
      </c>
      <c r="C180" s="374" t="s">
        <v>17</v>
      </c>
      <c r="D180" s="374"/>
      <c r="E180" s="547"/>
      <c r="F180" s="375"/>
      <c r="G180" s="548"/>
      <c r="H180" s="549"/>
      <c r="I180" s="548"/>
      <c r="J180" s="582"/>
      <c r="K180" s="582"/>
      <c r="L180" s="549"/>
    </row>
    <row r="181" spans="1:12" ht="15.75" hidden="1" thickBot="1" x14ac:dyDescent="0.3">
      <c r="A181" s="502"/>
      <c r="B181" s="377">
        <v>12021101</v>
      </c>
      <c r="C181" s="378" t="s">
        <v>684</v>
      </c>
      <c r="D181" s="378" t="s">
        <v>885</v>
      </c>
      <c r="E181" s="550"/>
      <c r="F181" s="391"/>
      <c r="G181" s="551"/>
      <c r="H181" s="552">
        <v>0</v>
      </c>
      <c r="I181" s="551"/>
      <c r="J181" s="583"/>
      <c r="K181" s="583"/>
      <c r="L181" s="552">
        <v>0</v>
      </c>
    </row>
    <row r="182" spans="1:12" ht="15.75" hidden="1" thickBot="1" x14ac:dyDescent="0.3">
      <c r="A182" s="486"/>
      <c r="B182" s="377">
        <v>12021102</v>
      </c>
      <c r="C182" s="378" t="s">
        <v>685</v>
      </c>
      <c r="D182" s="378" t="s">
        <v>886</v>
      </c>
      <c r="E182" s="550"/>
      <c r="F182" s="391"/>
      <c r="G182" s="551"/>
      <c r="H182" s="552">
        <v>0</v>
      </c>
      <c r="I182" s="551"/>
      <c r="J182" s="583"/>
      <c r="K182" s="583"/>
      <c r="L182" s="552">
        <v>0</v>
      </c>
    </row>
    <row r="183" spans="1:12" ht="15.75" hidden="1" thickBot="1" x14ac:dyDescent="0.3">
      <c r="A183" s="486"/>
      <c r="B183" s="377">
        <v>12021103</v>
      </c>
      <c r="C183" s="378" t="s">
        <v>686</v>
      </c>
      <c r="D183" s="378" t="s">
        <v>887</v>
      </c>
      <c r="E183" s="550"/>
      <c r="F183" s="391"/>
      <c r="G183" s="551"/>
      <c r="H183" s="552">
        <v>0</v>
      </c>
      <c r="I183" s="551"/>
      <c r="J183" s="583"/>
      <c r="K183" s="583"/>
      <c r="L183" s="552">
        <v>0</v>
      </c>
    </row>
    <row r="184" spans="1:12" ht="15.75" hidden="1" thickBot="1" x14ac:dyDescent="0.3">
      <c r="A184" s="486"/>
      <c r="B184" s="384"/>
      <c r="C184" s="385" t="s">
        <v>687</v>
      </c>
      <c r="D184" s="385"/>
      <c r="E184" s="557"/>
      <c r="F184" s="558"/>
      <c r="G184" s="559">
        <v>0</v>
      </c>
      <c r="H184" s="560">
        <v>0</v>
      </c>
      <c r="I184" s="559">
        <v>0</v>
      </c>
      <c r="J184" s="585">
        <v>0</v>
      </c>
      <c r="K184" s="585">
        <v>0</v>
      </c>
      <c r="L184" s="560">
        <v>0</v>
      </c>
    </row>
    <row r="185" spans="1:12" ht="15.75" hidden="1" thickBot="1" x14ac:dyDescent="0.3">
      <c r="A185" s="486"/>
      <c r="B185" s="373">
        <v>12021200</v>
      </c>
      <c r="C185" s="374" t="s">
        <v>18</v>
      </c>
      <c r="D185" s="374"/>
      <c r="E185" s="547"/>
      <c r="F185" s="375"/>
      <c r="G185" s="548"/>
      <c r="H185" s="549"/>
      <c r="I185" s="548"/>
      <c r="J185" s="582"/>
      <c r="K185" s="582"/>
      <c r="L185" s="549"/>
    </row>
    <row r="186" spans="1:12" ht="15.75" hidden="1" thickBot="1" x14ac:dyDescent="0.3">
      <c r="A186" s="486"/>
      <c r="B186" s="377">
        <v>12021201</v>
      </c>
      <c r="C186" s="378" t="s">
        <v>688</v>
      </c>
      <c r="D186" s="378" t="s">
        <v>888</v>
      </c>
      <c r="E186" s="550"/>
      <c r="F186" s="391"/>
      <c r="G186" s="551"/>
      <c r="H186" s="552">
        <v>0</v>
      </c>
      <c r="I186" s="551"/>
      <c r="J186" s="583"/>
      <c r="K186" s="583"/>
      <c r="L186" s="552">
        <v>0</v>
      </c>
    </row>
    <row r="187" spans="1:12" ht="15.75" hidden="1" thickBot="1" x14ac:dyDescent="0.3">
      <c r="A187" s="486"/>
      <c r="B187" s="377">
        <v>12021202</v>
      </c>
      <c r="C187" s="378" t="s">
        <v>689</v>
      </c>
      <c r="D187" s="378" t="s">
        <v>889</v>
      </c>
      <c r="E187" s="550"/>
      <c r="F187" s="391"/>
      <c r="G187" s="551"/>
      <c r="H187" s="552">
        <v>0</v>
      </c>
      <c r="I187" s="551"/>
      <c r="J187" s="583"/>
      <c r="K187" s="583"/>
      <c r="L187" s="552">
        <v>0</v>
      </c>
    </row>
    <row r="188" spans="1:12" ht="15.75" hidden="1" thickBot="1" x14ac:dyDescent="0.3">
      <c r="A188" s="486"/>
      <c r="B188" s="377">
        <v>12021203</v>
      </c>
      <c r="C188" s="378" t="s">
        <v>690</v>
      </c>
      <c r="D188" s="378" t="s">
        <v>890</v>
      </c>
      <c r="E188" s="550"/>
      <c r="F188" s="391"/>
      <c r="G188" s="551"/>
      <c r="H188" s="552">
        <v>0</v>
      </c>
      <c r="I188" s="551"/>
      <c r="J188" s="583"/>
      <c r="K188" s="583"/>
      <c r="L188" s="552">
        <v>0</v>
      </c>
    </row>
    <row r="189" spans="1:12" ht="15.75" hidden="1" thickBot="1" x14ac:dyDescent="0.3">
      <c r="A189" s="486"/>
      <c r="B189" s="377">
        <v>12021204</v>
      </c>
      <c r="C189" s="378" t="s">
        <v>691</v>
      </c>
      <c r="D189" s="378" t="s">
        <v>891</v>
      </c>
      <c r="E189" s="550"/>
      <c r="F189" s="391"/>
      <c r="G189" s="551"/>
      <c r="H189" s="552">
        <v>0</v>
      </c>
      <c r="I189" s="551"/>
      <c r="J189" s="583"/>
      <c r="K189" s="583"/>
      <c r="L189" s="552">
        <v>0</v>
      </c>
    </row>
    <row r="190" spans="1:12" ht="15.75" hidden="1" thickBot="1" x14ac:dyDescent="0.3">
      <c r="A190" s="486"/>
      <c r="B190" s="377">
        <v>12021205</v>
      </c>
      <c r="C190" s="378" t="s">
        <v>692</v>
      </c>
      <c r="D190" s="378" t="s">
        <v>892</v>
      </c>
      <c r="E190" s="550"/>
      <c r="F190" s="391"/>
      <c r="G190" s="551"/>
      <c r="H190" s="552">
        <v>0</v>
      </c>
      <c r="I190" s="551"/>
      <c r="J190" s="583"/>
      <c r="K190" s="583"/>
      <c r="L190" s="552">
        <v>0</v>
      </c>
    </row>
    <row r="191" spans="1:12" ht="15.75" hidden="1" thickBot="1" x14ac:dyDescent="0.3">
      <c r="A191" s="486"/>
      <c r="B191" s="377">
        <v>12021206</v>
      </c>
      <c r="C191" s="378" t="s">
        <v>693</v>
      </c>
      <c r="D191" s="378" t="s">
        <v>893</v>
      </c>
      <c r="E191" s="550"/>
      <c r="F191" s="391"/>
      <c r="G191" s="551"/>
      <c r="H191" s="552">
        <v>0</v>
      </c>
      <c r="I191" s="551"/>
      <c r="J191" s="583"/>
      <c r="K191" s="583"/>
      <c r="L191" s="552">
        <v>0</v>
      </c>
    </row>
    <row r="192" spans="1:12" ht="15.75" hidden="1" thickBot="1" x14ac:dyDescent="0.3">
      <c r="A192" s="486"/>
      <c r="B192" s="377">
        <v>12021207</v>
      </c>
      <c r="C192" s="378" t="s">
        <v>694</v>
      </c>
      <c r="D192" s="378" t="s">
        <v>894</v>
      </c>
      <c r="E192" s="550"/>
      <c r="F192" s="391"/>
      <c r="G192" s="551"/>
      <c r="H192" s="552">
        <v>0</v>
      </c>
      <c r="I192" s="551"/>
      <c r="J192" s="583"/>
      <c r="K192" s="583"/>
      <c r="L192" s="552">
        <v>0</v>
      </c>
    </row>
    <row r="193" spans="2:12" ht="15.75" hidden="1" thickBot="1" x14ac:dyDescent="0.3">
      <c r="B193" s="377">
        <v>12021208</v>
      </c>
      <c r="C193" s="378" t="s">
        <v>695</v>
      </c>
      <c r="D193" s="378" t="s">
        <v>895</v>
      </c>
      <c r="E193" s="550"/>
      <c r="F193" s="391"/>
      <c r="G193" s="551"/>
      <c r="H193" s="552">
        <v>0</v>
      </c>
      <c r="I193" s="551"/>
      <c r="J193" s="583"/>
      <c r="K193" s="583"/>
      <c r="L193" s="552">
        <v>0</v>
      </c>
    </row>
    <row r="194" spans="2:12" ht="15.75" hidden="1" thickBot="1" x14ac:dyDescent="0.3">
      <c r="B194" s="377">
        <v>12021209</v>
      </c>
      <c r="C194" s="378" t="s">
        <v>696</v>
      </c>
      <c r="D194" s="378" t="s">
        <v>896</v>
      </c>
      <c r="E194" s="550"/>
      <c r="F194" s="391"/>
      <c r="G194" s="551"/>
      <c r="H194" s="552">
        <v>0</v>
      </c>
      <c r="I194" s="551"/>
      <c r="J194" s="583"/>
      <c r="K194" s="583"/>
      <c r="L194" s="552">
        <v>0</v>
      </c>
    </row>
    <row r="195" spans="2:12" ht="15.75" hidden="1" thickBot="1" x14ac:dyDescent="0.3">
      <c r="B195" s="377">
        <v>12021210</v>
      </c>
      <c r="C195" s="378" t="s">
        <v>697</v>
      </c>
      <c r="D195" s="378" t="s">
        <v>897</v>
      </c>
      <c r="E195" s="550"/>
      <c r="F195" s="391"/>
      <c r="G195" s="551"/>
      <c r="H195" s="552">
        <v>0</v>
      </c>
      <c r="I195" s="551"/>
      <c r="J195" s="583"/>
      <c r="K195" s="583"/>
      <c r="L195" s="552">
        <v>0</v>
      </c>
    </row>
    <row r="196" spans="2:12" ht="15.75" hidden="1" thickBot="1" x14ac:dyDescent="0.3">
      <c r="B196" s="377">
        <v>12021212</v>
      </c>
      <c r="C196" s="378" t="s">
        <v>698</v>
      </c>
      <c r="D196" s="378" t="s">
        <v>898</v>
      </c>
      <c r="E196" s="550"/>
      <c r="F196" s="391"/>
      <c r="G196" s="551"/>
      <c r="H196" s="552">
        <v>0</v>
      </c>
      <c r="I196" s="551"/>
      <c r="J196" s="583"/>
      <c r="K196" s="583"/>
      <c r="L196" s="552">
        <v>0</v>
      </c>
    </row>
    <row r="197" spans="2:12" ht="15.75" hidden="1" thickBot="1" x14ac:dyDescent="0.3">
      <c r="B197" s="384"/>
      <c r="C197" s="385" t="s">
        <v>699</v>
      </c>
      <c r="D197" s="385"/>
      <c r="E197" s="557"/>
      <c r="F197" s="558"/>
      <c r="G197" s="559">
        <v>0</v>
      </c>
      <c r="H197" s="560">
        <v>0</v>
      </c>
      <c r="I197" s="559">
        <v>0</v>
      </c>
      <c r="J197" s="585">
        <v>0</v>
      </c>
      <c r="K197" s="585">
        <v>0</v>
      </c>
      <c r="L197" s="560">
        <v>0</v>
      </c>
    </row>
    <row r="198" spans="2:12" ht="15.75" hidden="1" thickBot="1" x14ac:dyDescent="0.3">
      <c r="B198" s="373">
        <v>12021300</v>
      </c>
      <c r="C198" s="374" t="s">
        <v>19</v>
      </c>
      <c r="D198" s="374"/>
      <c r="E198" s="547"/>
      <c r="F198" s="375"/>
      <c r="G198" s="548"/>
      <c r="H198" s="549"/>
      <c r="I198" s="548"/>
      <c r="J198" s="582"/>
      <c r="K198" s="582"/>
      <c r="L198" s="549"/>
    </row>
    <row r="199" spans="2:12" ht="15.75" hidden="1" thickBot="1" x14ac:dyDescent="0.3">
      <c r="B199" s="377">
        <v>12021302</v>
      </c>
      <c r="C199" s="378" t="s">
        <v>700</v>
      </c>
      <c r="D199" s="378" t="s">
        <v>899</v>
      </c>
      <c r="E199" s="550"/>
      <c r="F199" s="391"/>
      <c r="G199" s="551"/>
      <c r="H199" s="552">
        <v>0</v>
      </c>
      <c r="I199" s="551"/>
      <c r="J199" s="583"/>
      <c r="K199" s="583"/>
      <c r="L199" s="552">
        <v>0</v>
      </c>
    </row>
    <row r="200" spans="2:12" ht="15.75" hidden="1" thickBot="1" x14ac:dyDescent="0.3">
      <c r="B200" s="384"/>
      <c r="C200" s="385" t="s">
        <v>701</v>
      </c>
      <c r="D200" s="385"/>
      <c r="E200" s="557"/>
      <c r="F200" s="558"/>
      <c r="G200" s="559">
        <v>0</v>
      </c>
      <c r="H200" s="560">
        <v>0</v>
      </c>
      <c r="I200" s="559">
        <v>0</v>
      </c>
      <c r="J200" s="585">
        <v>0</v>
      </c>
      <c r="K200" s="585">
        <v>0</v>
      </c>
      <c r="L200" s="560">
        <v>0</v>
      </c>
    </row>
    <row r="201" spans="2:12" ht="15.75" hidden="1" thickBot="1" x14ac:dyDescent="0.3">
      <c r="B201" s="373">
        <v>13000000</v>
      </c>
      <c r="C201" s="374" t="s">
        <v>702</v>
      </c>
      <c r="D201" s="374"/>
      <c r="E201" s="547"/>
      <c r="F201" s="375"/>
      <c r="G201" s="548"/>
      <c r="H201" s="549"/>
      <c r="I201" s="548"/>
      <c r="J201" s="582"/>
      <c r="K201" s="582"/>
      <c r="L201" s="549"/>
    </row>
    <row r="202" spans="2:12" ht="15.75" hidden="1" thickBot="1" x14ac:dyDescent="0.3">
      <c r="B202" s="373">
        <v>13010000</v>
      </c>
      <c r="C202" s="374" t="s">
        <v>703</v>
      </c>
      <c r="D202" s="374"/>
      <c r="E202" s="547"/>
      <c r="F202" s="375"/>
      <c r="G202" s="548"/>
      <c r="H202" s="549"/>
      <c r="I202" s="548"/>
      <c r="J202" s="582"/>
      <c r="K202" s="582"/>
      <c r="L202" s="549"/>
    </row>
    <row r="203" spans="2:12" ht="15.75" hidden="1" thickBot="1" x14ac:dyDescent="0.3">
      <c r="B203" s="373">
        <v>13010100</v>
      </c>
      <c r="C203" s="374" t="s">
        <v>20</v>
      </c>
      <c r="D203" s="374"/>
      <c r="E203" s="547"/>
      <c r="F203" s="375"/>
      <c r="G203" s="548"/>
      <c r="H203" s="549"/>
      <c r="I203" s="548"/>
      <c r="J203" s="582"/>
      <c r="K203" s="582"/>
      <c r="L203" s="549"/>
    </row>
    <row r="204" spans="2:12" ht="15.75" hidden="1" thickBot="1" x14ac:dyDescent="0.3">
      <c r="B204" s="377">
        <v>13010101</v>
      </c>
      <c r="C204" s="378" t="s">
        <v>704</v>
      </c>
      <c r="D204" s="378" t="s">
        <v>900</v>
      </c>
      <c r="E204" s="550"/>
      <c r="F204" s="391"/>
      <c r="G204" s="551"/>
      <c r="H204" s="552">
        <v>0</v>
      </c>
      <c r="I204" s="551"/>
      <c r="J204" s="583"/>
      <c r="K204" s="583"/>
      <c r="L204" s="552">
        <v>0</v>
      </c>
    </row>
    <row r="205" spans="2:12" ht="15.75" hidden="1" thickBot="1" x14ac:dyDescent="0.3">
      <c r="B205" s="384"/>
      <c r="C205" s="385" t="s">
        <v>705</v>
      </c>
      <c r="D205" s="385"/>
      <c r="E205" s="557"/>
      <c r="F205" s="558"/>
      <c r="G205" s="559">
        <v>0</v>
      </c>
      <c r="H205" s="560">
        <v>0</v>
      </c>
      <c r="I205" s="559">
        <v>0</v>
      </c>
      <c r="J205" s="585">
        <v>0</v>
      </c>
      <c r="K205" s="585">
        <v>0</v>
      </c>
      <c r="L205" s="560">
        <v>0</v>
      </c>
    </row>
    <row r="206" spans="2:12" ht="15.75" hidden="1" thickBot="1" x14ac:dyDescent="0.3">
      <c r="B206" s="373">
        <v>13010200</v>
      </c>
      <c r="C206" s="374" t="s">
        <v>21</v>
      </c>
      <c r="D206" s="374"/>
      <c r="E206" s="547"/>
      <c r="F206" s="375"/>
      <c r="G206" s="548"/>
      <c r="H206" s="549"/>
      <c r="I206" s="548"/>
      <c r="J206" s="582"/>
      <c r="K206" s="582"/>
      <c r="L206" s="549"/>
    </row>
    <row r="207" spans="2:12" ht="15.75" hidden="1" thickBot="1" x14ac:dyDescent="0.3">
      <c r="B207" s="377">
        <v>13010201</v>
      </c>
      <c r="C207" s="378" t="s">
        <v>706</v>
      </c>
      <c r="D207" s="378" t="s">
        <v>901</v>
      </c>
      <c r="E207" s="550"/>
      <c r="F207" s="391"/>
      <c r="G207" s="551"/>
      <c r="H207" s="552">
        <v>0</v>
      </c>
      <c r="I207" s="551"/>
      <c r="J207" s="583"/>
      <c r="K207" s="583"/>
      <c r="L207" s="552">
        <v>0</v>
      </c>
    </row>
    <row r="208" spans="2:12" ht="15.75" hidden="1" thickBot="1" x14ac:dyDescent="0.3">
      <c r="B208" s="384"/>
      <c r="C208" s="385" t="s">
        <v>707</v>
      </c>
      <c r="D208" s="385"/>
      <c r="E208" s="557"/>
      <c r="F208" s="558"/>
      <c r="G208" s="559">
        <v>0</v>
      </c>
      <c r="H208" s="560">
        <v>0</v>
      </c>
      <c r="I208" s="559">
        <v>0</v>
      </c>
      <c r="J208" s="585">
        <v>0</v>
      </c>
      <c r="K208" s="585">
        <v>0</v>
      </c>
      <c r="L208" s="560">
        <v>0</v>
      </c>
    </row>
    <row r="209" spans="2:12" ht="15.75" hidden="1" thickBot="1" x14ac:dyDescent="0.3">
      <c r="B209" s="373">
        <v>13020000</v>
      </c>
      <c r="C209" s="374" t="s">
        <v>708</v>
      </c>
      <c r="D209" s="374"/>
      <c r="E209" s="547"/>
      <c r="F209" s="375"/>
      <c r="G209" s="548"/>
      <c r="H209" s="549"/>
      <c r="I209" s="548"/>
      <c r="J209" s="582"/>
      <c r="K209" s="582"/>
      <c r="L209" s="549"/>
    </row>
    <row r="210" spans="2:12" ht="15.75" hidden="1" thickBot="1" x14ac:dyDescent="0.3">
      <c r="B210" s="373">
        <v>13020300</v>
      </c>
      <c r="C210" s="374" t="s">
        <v>22</v>
      </c>
      <c r="D210" s="374"/>
      <c r="E210" s="547"/>
      <c r="F210" s="375"/>
      <c r="G210" s="548"/>
      <c r="H210" s="549"/>
      <c r="I210" s="548"/>
      <c r="J210" s="582"/>
      <c r="K210" s="582"/>
      <c r="L210" s="549"/>
    </row>
    <row r="211" spans="2:12" ht="15.75" hidden="1" thickBot="1" x14ac:dyDescent="0.3">
      <c r="B211" s="377">
        <v>13020301</v>
      </c>
      <c r="C211" s="378" t="s">
        <v>36</v>
      </c>
      <c r="D211" s="378" t="s">
        <v>902</v>
      </c>
      <c r="E211" s="550"/>
      <c r="F211" s="391"/>
      <c r="G211" s="551"/>
      <c r="H211" s="552">
        <v>0</v>
      </c>
      <c r="I211" s="551"/>
      <c r="J211" s="583"/>
      <c r="K211" s="583"/>
      <c r="L211" s="552">
        <v>0</v>
      </c>
    </row>
    <row r="212" spans="2:12" ht="15.75" hidden="1" thickBot="1" x14ac:dyDescent="0.3">
      <c r="B212" s="377">
        <v>13020303</v>
      </c>
      <c r="C212" s="378" t="s">
        <v>710</v>
      </c>
      <c r="D212" s="378" t="s">
        <v>903</v>
      </c>
      <c r="E212" s="550"/>
      <c r="F212" s="391"/>
      <c r="G212" s="551"/>
      <c r="H212" s="552">
        <v>0</v>
      </c>
      <c r="I212" s="551"/>
      <c r="J212" s="583"/>
      <c r="K212" s="583"/>
      <c r="L212" s="552">
        <v>0</v>
      </c>
    </row>
    <row r="213" spans="2:12" ht="15.75" hidden="1" thickBot="1" x14ac:dyDescent="0.3">
      <c r="B213" s="384"/>
      <c r="C213" s="385" t="s">
        <v>711</v>
      </c>
      <c r="D213" s="385"/>
      <c r="E213" s="557"/>
      <c r="F213" s="558"/>
      <c r="G213" s="559">
        <v>0</v>
      </c>
      <c r="H213" s="560">
        <v>0</v>
      </c>
      <c r="I213" s="559">
        <v>0</v>
      </c>
      <c r="J213" s="585">
        <v>0</v>
      </c>
      <c r="K213" s="585">
        <v>0</v>
      </c>
      <c r="L213" s="560">
        <v>0</v>
      </c>
    </row>
    <row r="214" spans="2:12" ht="15.75" hidden="1" thickBot="1" x14ac:dyDescent="0.3">
      <c r="B214" s="373">
        <v>13020400</v>
      </c>
      <c r="C214" s="374" t="s">
        <v>23</v>
      </c>
      <c r="D214" s="374"/>
      <c r="E214" s="547"/>
      <c r="F214" s="375"/>
      <c r="G214" s="548"/>
      <c r="H214" s="549"/>
      <c r="I214" s="548"/>
      <c r="J214" s="582"/>
      <c r="K214" s="582"/>
      <c r="L214" s="549"/>
    </row>
    <row r="215" spans="2:12" ht="15.75" hidden="1" thickBot="1" x14ac:dyDescent="0.3">
      <c r="B215" s="377">
        <v>13020401</v>
      </c>
      <c r="C215" s="378" t="s">
        <v>37</v>
      </c>
      <c r="D215" s="378" t="s">
        <v>904</v>
      </c>
      <c r="E215" s="550"/>
      <c r="F215" s="391"/>
      <c r="G215" s="551"/>
      <c r="H215" s="552">
        <v>0</v>
      </c>
      <c r="I215" s="551"/>
      <c r="J215" s="583"/>
      <c r="K215" s="583"/>
      <c r="L215" s="552">
        <v>0</v>
      </c>
    </row>
    <row r="216" spans="2:12" ht="15.75" hidden="1" thickBot="1" x14ac:dyDescent="0.3">
      <c r="B216" s="384"/>
      <c r="C216" s="385" t="s">
        <v>713</v>
      </c>
      <c r="D216" s="385"/>
      <c r="E216" s="557"/>
      <c r="F216" s="558"/>
      <c r="G216" s="559">
        <v>0</v>
      </c>
      <c r="H216" s="560">
        <v>0</v>
      </c>
      <c r="I216" s="559">
        <v>0</v>
      </c>
      <c r="J216" s="585">
        <v>0</v>
      </c>
      <c r="K216" s="585">
        <v>0</v>
      </c>
      <c r="L216" s="560">
        <v>0</v>
      </c>
    </row>
    <row r="217" spans="2:12" ht="15.75" hidden="1" thickBot="1" x14ac:dyDescent="0.3">
      <c r="B217" s="373" t="s">
        <v>714</v>
      </c>
      <c r="C217" s="374" t="s">
        <v>715</v>
      </c>
      <c r="D217" s="374"/>
      <c r="E217" s="547"/>
      <c r="F217" s="375"/>
      <c r="G217" s="548"/>
      <c r="H217" s="549"/>
      <c r="I217" s="548"/>
      <c r="J217" s="582"/>
      <c r="K217" s="582"/>
      <c r="L217" s="549"/>
    </row>
    <row r="218" spans="2:12" ht="15.75" hidden="1" thickBot="1" x14ac:dyDescent="0.3">
      <c r="B218" s="373">
        <v>14030000</v>
      </c>
      <c r="C218" s="374" t="s">
        <v>716</v>
      </c>
      <c r="D218" s="374"/>
      <c r="E218" s="547"/>
      <c r="F218" s="375"/>
      <c r="G218" s="548"/>
      <c r="H218" s="549"/>
      <c r="I218" s="548"/>
      <c r="J218" s="582"/>
      <c r="K218" s="582"/>
      <c r="L218" s="549"/>
    </row>
    <row r="219" spans="2:12" ht="15.75" hidden="1" thickBot="1" x14ac:dyDescent="0.3">
      <c r="B219" s="373">
        <v>14030100</v>
      </c>
      <c r="C219" s="374" t="s">
        <v>24</v>
      </c>
      <c r="D219" s="374"/>
      <c r="E219" s="547"/>
      <c r="F219" s="375"/>
      <c r="G219" s="548"/>
      <c r="H219" s="549"/>
      <c r="I219" s="548"/>
      <c r="J219" s="582"/>
      <c r="K219" s="582"/>
      <c r="L219" s="549"/>
    </row>
    <row r="220" spans="2:12" ht="15.75" hidden="1" thickBot="1" x14ac:dyDescent="0.3">
      <c r="B220" s="377">
        <v>14030101</v>
      </c>
      <c r="C220" s="378" t="s">
        <v>514</v>
      </c>
      <c r="D220" s="378" t="s">
        <v>905</v>
      </c>
      <c r="E220" s="550"/>
      <c r="F220" s="391"/>
      <c r="G220" s="551"/>
      <c r="H220" s="552">
        <v>0</v>
      </c>
      <c r="I220" s="551"/>
      <c r="J220" s="583"/>
      <c r="K220" s="583"/>
      <c r="L220" s="552"/>
    </row>
    <row r="221" spans="2:12" ht="15.75" hidden="1" thickBot="1" x14ac:dyDescent="0.3">
      <c r="B221" s="384"/>
      <c r="C221" s="385" t="s">
        <v>717</v>
      </c>
      <c r="D221" s="385"/>
      <c r="E221" s="557"/>
      <c r="F221" s="558"/>
      <c r="G221" s="559">
        <v>0</v>
      </c>
      <c r="H221" s="560">
        <v>0</v>
      </c>
      <c r="I221" s="559">
        <v>0</v>
      </c>
      <c r="J221" s="585">
        <v>0</v>
      </c>
      <c r="K221" s="585">
        <v>0</v>
      </c>
      <c r="L221" s="560">
        <v>0</v>
      </c>
    </row>
    <row r="222" spans="2:12" ht="15.75" hidden="1" thickBot="1" x14ac:dyDescent="0.3">
      <c r="B222" s="373">
        <v>14030200</v>
      </c>
      <c r="C222" s="374" t="s">
        <v>25</v>
      </c>
      <c r="D222" s="374"/>
      <c r="E222" s="567"/>
      <c r="F222" s="397"/>
      <c r="G222" s="568"/>
      <c r="H222" s="549"/>
      <c r="I222" s="568"/>
      <c r="J222" s="588"/>
      <c r="K222" s="588"/>
      <c r="L222" s="549"/>
    </row>
    <row r="223" spans="2:12" ht="15.75" hidden="1" thickBot="1" x14ac:dyDescent="0.3">
      <c r="B223" s="377">
        <v>14030201</v>
      </c>
      <c r="C223" s="378" t="s">
        <v>515</v>
      </c>
      <c r="D223" s="378" t="s">
        <v>906</v>
      </c>
      <c r="E223" s="550"/>
      <c r="F223" s="391"/>
      <c r="G223" s="551"/>
      <c r="H223" s="552">
        <v>0</v>
      </c>
      <c r="I223" s="551"/>
      <c r="J223" s="583"/>
      <c r="K223" s="583"/>
      <c r="L223" s="552"/>
    </row>
    <row r="224" spans="2:12" ht="15.75" hidden="1" thickBot="1" x14ac:dyDescent="0.3">
      <c r="B224" s="384"/>
      <c r="C224" s="385" t="s">
        <v>718</v>
      </c>
      <c r="D224" s="385"/>
      <c r="E224" s="557"/>
      <c r="F224" s="558"/>
      <c r="G224" s="559">
        <v>0</v>
      </c>
      <c r="H224" s="560">
        <v>0</v>
      </c>
      <c r="I224" s="559">
        <v>0</v>
      </c>
      <c r="J224" s="585">
        <v>0</v>
      </c>
      <c r="K224" s="585">
        <v>0</v>
      </c>
      <c r="L224" s="560">
        <v>0</v>
      </c>
    </row>
    <row r="225" spans="2:12" ht="19.5" thickBot="1" x14ac:dyDescent="0.35">
      <c r="B225" s="398"/>
      <c r="C225" s="399" t="s">
        <v>524</v>
      </c>
      <c r="D225" s="399"/>
      <c r="E225" s="569"/>
      <c r="F225" s="570"/>
      <c r="G225" s="571">
        <v>66695510</v>
      </c>
      <c r="H225" s="572">
        <v>209120000</v>
      </c>
      <c r="I225" s="571">
        <v>392850</v>
      </c>
      <c r="J225" s="589">
        <v>115000</v>
      </c>
      <c r="K225" s="589">
        <v>295000</v>
      </c>
      <c r="L225" s="572">
        <v>410000</v>
      </c>
    </row>
    <row r="226" spans="2:12" x14ac:dyDescent="0.25">
      <c r="B226" s="543"/>
      <c r="C226" s="544"/>
      <c r="D226" s="486"/>
      <c r="E226" s="486"/>
      <c r="F226" s="486"/>
      <c r="G226" s="486"/>
      <c r="H226" s="486"/>
      <c r="I226" s="486"/>
      <c r="J226" s="486"/>
      <c r="K226" s="486"/>
      <c r="L226" s="486"/>
    </row>
  </sheetData>
  <mergeCells count="6">
    <mergeCell ref="B1:L1"/>
    <mergeCell ref="B2:L2"/>
    <mergeCell ref="B3:L3"/>
    <mergeCell ref="B4:L4"/>
    <mergeCell ref="B5:B6"/>
    <mergeCell ref="C5:C6"/>
  </mergeCells>
  <pageMargins left="0.98" right="0.3" top="0.37" bottom="0.36" header="0.17" footer="0.17"/>
  <pageSetup paperSize="9" scale="74" fitToHeight="0" orientation="portrait" r:id="rId1"/>
  <headerFooter>
    <oddFooter>&amp;C&amp;"Rockwell,Bold"&amp;14&amp;P</oddFooter>
  </headerFooter>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pageSetUpPr fitToPage="1"/>
  </sheetPr>
  <dimension ref="B1:G172"/>
  <sheetViews>
    <sheetView view="pageBreakPreview" zoomScale="84" zoomScaleSheetLayoutView="84" workbookViewId="0">
      <pane xSplit="2" ySplit="6" topLeftCell="C128"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1064</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x14ac:dyDescent="0.25">
      <c r="B13" s="811">
        <v>31050105</v>
      </c>
      <c r="C13" s="378" t="s">
        <v>1420</v>
      </c>
      <c r="D13" s="740" t="str">
        <f t="shared" si="0"/>
        <v>31050105 - FUEL &amp; LUBRICANTS</v>
      </c>
      <c r="E13" s="551">
        <v>0</v>
      </c>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x14ac:dyDescent="0.25">
      <c r="B18" s="811">
        <v>31050110</v>
      </c>
      <c r="C18" s="378" t="s">
        <v>1425</v>
      </c>
      <c r="D18" s="740" t="str">
        <f t="shared" si="0"/>
        <v>31050110 - PRINTED MATERIALS</v>
      </c>
      <c r="E18" s="551">
        <v>6962700</v>
      </c>
      <c r="F18" s="552">
        <v>600000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t="15.75" thickBot="1" x14ac:dyDescent="0.3">
      <c r="B25" s="811">
        <v>31050117</v>
      </c>
      <c r="C25" s="378" t="s">
        <v>1432</v>
      </c>
      <c r="D25" s="740" t="str">
        <f t="shared" si="0"/>
        <v>31050117 - COMPUTER/INFORMATION TECHNOLOGY STORE</v>
      </c>
      <c r="E25" s="551">
        <v>3000000</v>
      </c>
      <c r="F25" s="552">
        <v>0</v>
      </c>
      <c r="G25" s="552"/>
    </row>
    <row r="26" spans="2:7" ht="15.75" hidden="1" thickBot="1" x14ac:dyDescent="0.3">
      <c r="B26" s="811">
        <v>31050118</v>
      </c>
      <c r="C26" s="378" t="s">
        <v>1433</v>
      </c>
      <c r="D26" s="740" t="str">
        <f t="shared" si="0"/>
        <v>31050118 - PROVISIONAL STORE</v>
      </c>
      <c r="E26" s="551"/>
      <c r="F26" s="552">
        <v>0</v>
      </c>
      <c r="G26" s="552"/>
    </row>
    <row r="27" spans="2:7" ht="15.75" hidden="1" thickBot="1" x14ac:dyDescent="0.3">
      <c r="B27" s="811">
        <v>31050119</v>
      </c>
      <c r="C27" s="378" t="s">
        <v>1434</v>
      </c>
      <c r="D27" s="740" t="str">
        <f t="shared" si="0"/>
        <v>31050119 - EQUIPMENT STORE</v>
      </c>
      <c r="E27" s="551"/>
      <c r="F27" s="552">
        <v>0</v>
      </c>
      <c r="G27" s="552"/>
    </row>
    <row r="28" spans="2:7" ht="15.75" hidden="1" thickBot="1" x14ac:dyDescent="0.3">
      <c r="B28" s="811">
        <v>31050120</v>
      </c>
      <c r="C28" s="378" t="s">
        <v>1435</v>
      </c>
      <c r="D28" s="740" t="str">
        <f t="shared" si="0"/>
        <v>31050120 - PROJECT STORE ( IPPIS, GIFMIS, IPSAS, E.T.C.)</v>
      </c>
      <c r="E28" s="551"/>
      <c r="F28" s="552">
        <v>0</v>
      </c>
      <c r="G28" s="552"/>
    </row>
    <row r="29" spans="2:7" ht="15.75" hidden="1" thickBot="1" x14ac:dyDescent="0.3">
      <c r="B29" s="811">
        <v>31050121</v>
      </c>
      <c r="C29" s="378" t="s">
        <v>1436</v>
      </c>
      <c r="D29" s="740" t="str">
        <f t="shared" si="0"/>
        <v>31050121 - ELECTRICAL/ELECTRONIC STORE</v>
      </c>
      <c r="E29" s="551"/>
      <c r="F29" s="552">
        <v>0</v>
      </c>
      <c r="G29" s="552"/>
    </row>
    <row r="30" spans="2:7" ht="15.75" hidden="1" thickBot="1" x14ac:dyDescent="0.3">
      <c r="B30" s="811">
        <v>31050122</v>
      </c>
      <c r="C30" s="378" t="s">
        <v>1437</v>
      </c>
      <c r="D30" s="740" t="str">
        <f t="shared" si="0"/>
        <v>31050122 - GRAINS STORE</v>
      </c>
      <c r="E30" s="551"/>
      <c r="F30" s="552">
        <v>0</v>
      </c>
      <c r="G30" s="552"/>
    </row>
    <row r="31" spans="2:7" ht="15.75" hidden="1" thickBot="1" x14ac:dyDescent="0.3">
      <c r="B31" s="811">
        <v>31050123</v>
      </c>
      <c r="C31" s="378" t="s">
        <v>1438</v>
      </c>
      <c r="D31" s="740" t="str">
        <f t="shared" si="0"/>
        <v>31050123 - PERISHABLE STORE</v>
      </c>
      <c r="E31" s="551"/>
      <c r="F31" s="552">
        <v>0</v>
      </c>
      <c r="G31" s="552"/>
    </row>
    <row r="32" spans="2:7" ht="15.75" hidden="1" thickBot="1" x14ac:dyDescent="0.3">
      <c r="B32" s="811">
        <v>31050124</v>
      </c>
      <c r="C32" s="378" t="s">
        <v>1439</v>
      </c>
      <c r="D32" s="740" t="str">
        <f t="shared" si="0"/>
        <v>31050124 - MOTOR SPARE STORE</v>
      </c>
      <c r="E32" s="551"/>
      <c r="F32" s="552">
        <v>0</v>
      </c>
      <c r="G32" s="552"/>
    </row>
    <row r="33" spans="2:7" ht="15.75" hidden="1" thickBot="1" x14ac:dyDescent="0.3">
      <c r="B33" s="811">
        <v>31050125</v>
      </c>
      <c r="C33" s="378" t="s">
        <v>1440</v>
      </c>
      <c r="D33" s="740" t="str">
        <f t="shared" si="0"/>
        <v>31050125 - RAIL SPARE STORE</v>
      </c>
      <c r="E33" s="551"/>
      <c r="F33" s="552">
        <v>0</v>
      </c>
      <c r="G33" s="552"/>
    </row>
    <row r="34" spans="2:7" ht="15.75" hidden="1" thickBot="1" x14ac:dyDescent="0.3">
      <c r="B34" s="811">
        <v>31050126</v>
      </c>
      <c r="C34" s="378" t="s">
        <v>1441</v>
      </c>
      <c r="D34" s="740" t="str">
        <f t="shared" si="0"/>
        <v>31050126 - SHIP SPARE STORE</v>
      </c>
      <c r="E34" s="551"/>
      <c r="F34" s="552">
        <v>0</v>
      </c>
      <c r="G34" s="552"/>
    </row>
    <row r="35" spans="2:7" ht="15.75" hidden="1" thickBot="1" x14ac:dyDescent="0.3">
      <c r="B35" s="811">
        <v>31050127</v>
      </c>
      <c r="C35" s="378" t="s">
        <v>1442</v>
      </c>
      <c r="D35" s="740" t="str">
        <f t="shared" si="0"/>
        <v>31050127 - FURNITURE STORE</v>
      </c>
      <c r="E35" s="551"/>
      <c r="F35" s="552">
        <v>0</v>
      </c>
      <c r="G35" s="552"/>
    </row>
    <row r="36" spans="2:7" ht="15.75" hidden="1" thickBot="1" x14ac:dyDescent="0.3">
      <c r="B36" s="811">
        <v>31050128</v>
      </c>
      <c r="C36" s="378" t="s">
        <v>1443</v>
      </c>
      <c r="D36" s="740" t="str">
        <f t="shared" si="0"/>
        <v>31050128 - PLANT/EQUIPMENT STORE</v>
      </c>
      <c r="E36" s="551"/>
      <c r="F36" s="552">
        <v>0</v>
      </c>
      <c r="G36" s="552"/>
    </row>
    <row r="37" spans="2:7" ht="15.75" hidden="1" thickBot="1" x14ac:dyDescent="0.3">
      <c r="B37" s="811">
        <v>31050129</v>
      </c>
      <c r="C37" s="378" t="s">
        <v>1444</v>
      </c>
      <c r="D37" s="740" t="str">
        <f t="shared" si="0"/>
        <v>31050129 - PLANT/EQUIPMENT SPARE STORE</v>
      </c>
      <c r="E37" s="551"/>
      <c r="F37" s="552">
        <v>0</v>
      </c>
      <c r="G37" s="552"/>
    </row>
    <row r="38" spans="2:7" ht="15.75" hidden="1" thickBot="1" x14ac:dyDescent="0.3">
      <c r="B38" s="811">
        <v>31050130</v>
      </c>
      <c r="C38" s="378" t="s">
        <v>1445</v>
      </c>
      <c r="D38" s="740" t="str">
        <f t="shared" si="0"/>
        <v>31050130 - ANIMAL FEED STORE</v>
      </c>
      <c r="E38" s="551"/>
      <c r="F38" s="552">
        <v>0</v>
      </c>
      <c r="G38" s="552"/>
    </row>
    <row r="39" spans="2:7" ht="15.75" hidden="1" thickBot="1" x14ac:dyDescent="0.3">
      <c r="B39" s="811">
        <v>31050131</v>
      </c>
      <c r="C39" s="378" t="s">
        <v>1446</v>
      </c>
      <c r="D39" s="740" t="str">
        <f t="shared" si="0"/>
        <v>31050131 - VETERINARY STORE</v>
      </c>
      <c r="E39" s="551"/>
      <c r="F39" s="552">
        <v>0</v>
      </c>
      <c r="G39" s="552"/>
    </row>
    <row r="40" spans="2:7" ht="15.75" hidden="1" thickBot="1" x14ac:dyDescent="0.3">
      <c r="B40" s="811">
        <v>31050132</v>
      </c>
      <c r="C40" s="378" t="s">
        <v>1447</v>
      </c>
      <c r="D40" s="740" t="str">
        <f t="shared" si="0"/>
        <v>31050132 - CLASS WARE/APPARATOS STORE</v>
      </c>
      <c r="E40" s="551"/>
      <c r="F40" s="552">
        <v>0</v>
      </c>
      <c r="G40" s="552"/>
    </row>
    <row r="41" spans="2:7" ht="15.75" hidden="1" thickBot="1" x14ac:dyDescent="0.3">
      <c r="B41" s="811">
        <v>31050133</v>
      </c>
      <c r="C41" s="378" t="s">
        <v>1448</v>
      </c>
      <c r="D41" s="740" t="str">
        <f t="shared" si="0"/>
        <v>31050133 - LABORATORY EQUIPMENT STORE</v>
      </c>
      <c r="E41" s="551"/>
      <c r="F41" s="552">
        <v>0</v>
      </c>
      <c r="G41" s="552"/>
    </row>
    <row r="42" spans="2:7" ht="15.75" hidden="1" thickBot="1" x14ac:dyDescent="0.3">
      <c r="B42" s="811">
        <v>31050134</v>
      </c>
      <c r="C42" s="378" t="s">
        <v>1449</v>
      </c>
      <c r="D42" s="740" t="str">
        <f t="shared" si="0"/>
        <v>31050134 - UNIFORM STORE</v>
      </c>
      <c r="E42" s="551"/>
      <c r="F42" s="552">
        <v>0</v>
      </c>
      <c r="G42" s="552"/>
    </row>
    <row r="43" spans="2:7" ht="15.75" hidden="1" thickBot="1" x14ac:dyDescent="0.3">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9962700</v>
      </c>
      <c r="F44" s="559">
        <f>SUM(F9:F43)</f>
        <v>600000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x14ac:dyDescent="0.25">
      <c r="B51" s="818">
        <v>31060200</v>
      </c>
      <c r="C51" s="374" t="s">
        <v>98</v>
      </c>
      <c r="D51" s="742"/>
      <c r="E51" s="548"/>
      <c r="F51" s="549"/>
      <c r="G51" s="549"/>
    </row>
    <row r="52" spans="2:7" ht="15.75" thickBot="1" x14ac:dyDescent="0.3">
      <c r="B52" s="811">
        <v>31060201</v>
      </c>
      <c r="C52" s="378" t="s">
        <v>98</v>
      </c>
      <c r="D52" s="740" t="str">
        <f>B52&amp;" - "&amp;C52</f>
        <v>31060201 - ADMINISTRATIVE ADVANCES</v>
      </c>
      <c r="E52" s="551">
        <v>0</v>
      </c>
      <c r="F52" s="552">
        <v>22880000</v>
      </c>
      <c r="G52" s="552"/>
    </row>
    <row r="53" spans="2:7" ht="15.75" thickBot="1" x14ac:dyDescent="0.3">
      <c r="B53" s="815"/>
      <c r="C53" s="385" t="s">
        <v>1454</v>
      </c>
      <c r="D53" s="741">
        <f t="shared" ref="D53" si="4">SUM(D52)</f>
        <v>0</v>
      </c>
      <c r="E53" s="559">
        <f>SUM(E52)</f>
        <v>0</v>
      </c>
      <c r="F53" s="559">
        <f>SUM(F52)</f>
        <v>22880000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x14ac:dyDescent="0.25">
      <c r="B78" s="818">
        <v>32010100</v>
      </c>
      <c r="C78" s="374" t="s">
        <v>110</v>
      </c>
      <c r="D78" s="742"/>
      <c r="E78" s="548"/>
      <c r="F78" s="549"/>
      <c r="G78" s="549"/>
    </row>
    <row r="79" spans="2:7" ht="15.75" thickBot="1" x14ac:dyDescent="0.3">
      <c r="B79" s="811">
        <v>32010101</v>
      </c>
      <c r="C79" s="378" t="s">
        <v>1477</v>
      </c>
      <c r="D79" s="740" t="str">
        <f>B79&amp;" - "&amp;C79</f>
        <v>32010101 - LAND &amp; BUILDINGS - ADMINISTRATIVE</v>
      </c>
      <c r="E79" s="551">
        <v>0</v>
      </c>
      <c r="F79" s="552">
        <v>19920000</v>
      </c>
      <c r="G79" s="552"/>
    </row>
    <row r="80" spans="2:7" ht="15.75" hidden="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0">SUM(D79:D82)</f>
        <v>0</v>
      </c>
      <c r="E83" s="559">
        <f>SUM(E79:E82)</f>
        <v>0</v>
      </c>
      <c r="F83" s="559">
        <f>SUM(F79:F82)</f>
        <v>19920000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1">B85&amp;" - "&amp;C85</f>
        <v>32010201 - RAILS</v>
      </c>
      <c r="E85" s="551"/>
      <c r="F85" s="552">
        <v>0</v>
      </c>
      <c r="G85" s="552"/>
    </row>
    <row r="86" spans="2:7" hidden="1" x14ac:dyDescent="0.25">
      <c r="B86" s="811">
        <v>32010202</v>
      </c>
      <c r="C86" s="378" t="s">
        <v>1483</v>
      </c>
      <c r="D86" s="740" t="str">
        <f t="shared" si="11"/>
        <v>32010202 - ROADS &amp; BRIDGES</v>
      </c>
      <c r="E86" s="551"/>
      <c r="F86" s="552">
        <v>0</v>
      </c>
      <c r="G86" s="552"/>
    </row>
    <row r="87" spans="2:7" hidden="1" x14ac:dyDescent="0.25">
      <c r="B87" s="811">
        <v>32010203</v>
      </c>
      <c r="C87" s="378" t="s">
        <v>1484</v>
      </c>
      <c r="D87" s="740" t="str">
        <f t="shared" si="11"/>
        <v>32010203 - AIRPORTS</v>
      </c>
      <c r="E87" s="551"/>
      <c r="F87" s="552">
        <v>0</v>
      </c>
      <c r="G87" s="552"/>
    </row>
    <row r="88" spans="2:7" hidden="1" x14ac:dyDescent="0.25">
      <c r="B88" s="811">
        <v>32010204</v>
      </c>
      <c r="C88" s="378" t="s">
        <v>1485</v>
      </c>
      <c r="D88" s="740" t="str">
        <f t="shared" si="11"/>
        <v>32010204 - HARBOURS/ SEA PORTS/JETTIES</v>
      </c>
      <c r="E88" s="551"/>
      <c r="F88" s="552">
        <v>0</v>
      </c>
      <c r="G88" s="552"/>
    </row>
    <row r="89" spans="2:7" hidden="1" x14ac:dyDescent="0.25">
      <c r="B89" s="811">
        <v>32010205</v>
      </c>
      <c r="C89" s="378" t="s">
        <v>1486</v>
      </c>
      <c r="D89" s="740" t="str">
        <f t="shared" si="11"/>
        <v>32010205 - ZOOS, PARKS &amp; RESERVES</v>
      </c>
      <c r="E89" s="551"/>
      <c r="F89" s="552">
        <v>0</v>
      </c>
      <c r="G89" s="552"/>
    </row>
    <row r="90" spans="2:7" hidden="1" x14ac:dyDescent="0.25">
      <c r="B90" s="811">
        <v>32010206</v>
      </c>
      <c r="C90" s="378" t="s">
        <v>1487</v>
      </c>
      <c r="D90" s="740" t="str">
        <f t="shared" si="11"/>
        <v>32010206 - SECURITY INSTALLATIONS/ EQUIPMENT</v>
      </c>
      <c r="E90" s="551"/>
      <c r="F90" s="552">
        <v>0</v>
      </c>
      <c r="G90" s="552"/>
    </row>
    <row r="91" spans="2:7" hidden="1" x14ac:dyDescent="0.25">
      <c r="B91" s="811">
        <v>32010207</v>
      </c>
      <c r="C91" s="378" t="s">
        <v>1488</v>
      </c>
      <c r="D91" s="740" t="str">
        <f t="shared" si="11"/>
        <v>32010207 - ELECTRICITY TRANSMISSION NETWORK</v>
      </c>
      <c r="E91" s="551"/>
      <c r="F91" s="552">
        <v>0</v>
      </c>
      <c r="G91" s="552"/>
    </row>
    <row r="92" spans="2:7" hidden="1" x14ac:dyDescent="0.25">
      <c r="B92" s="811">
        <v>32010208</v>
      </c>
      <c r="C92" s="378" t="s">
        <v>1489</v>
      </c>
      <c r="D92" s="740" t="str">
        <f t="shared" si="11"/>
        <v>32010208 - WATER DISTRIBUTION NETWORK</v>
      </c>
      <c r="E92" s="551"/>
      <c r="F92" s="552">
        <v>0</v>
      </c>
      <c r="G92" s="552"/>
    </row>
    <row r="93" spans="2:7" hidden="1" x14ac:dyDescent="0.25">
      <c r="B93" s="811">
        <v>32010209</v>
      </c>
      <c r="C93" s="378" t="s">
        <v>1490</v>
      </c>
      <c r="D93" s="740" t="str">
        <f t="shared" si="11"/>
        <v>32010209 - SEWAGE/ DRAINAGE NETWORK</v>
      </c>
      <c r="E93" s="551"/>
      <c r="F93" s="552">
        <v>0</v>
      </c>
      <c r="G93" s="552"/>
    </row>
    <row r="94" spans="2:7" hidden="1" x14ac:dyDescent="0.25">
      <c r="B94" s="811">
        <v>32010210</v>
      </c>
      <c r="C94" s="378" t="s">
        <v>1491</v>
      </c>
      <c r="D94" s="740" t="str">
        <f t="shared" si="11"/>
        <v>32010210 - DAMS</v>
      </c>
      <c r="E94" s="551"/>
      <c r="F94" s="552">
        <v>0</v>
      </c>
      <c r="G94" s="552"/>
    </row>
    <row r="95" spans="2:7" hidden="1" x14ac:dyDescent="0.25">
      <c r="B95" s="811">
        <v>32010211</v>
      </c>
      <c r="C95" s="378" t="s">
        <v>1492</v>
      </c>
      <c r="D95" s="740" t="str">
        <f t="shared" si="11"/>
        <v>32010211 - SPECIALISED RESEARCH EQUIPMENT (E.G. SATELLITE)</v>
      </c>
      <c r="E95" s="551"/>
      <c r="F95" s="552">
        <v>0</v>
      </c>
      <c r="G95" s="552"/>
    </row>
    <row r="96" spans="2:7" hidden="1" x14ac:dyDescent="0.25">
      <c r="B96" s="811">
        <v>32010212</v>
      </c>
      <c r="C96" s="378" t="s">
        <v>1493</v>
      </c>
      <c r="D96" s="740" t="str">
        <f t="shared" si="11"/>
        <v>32010212 - MONUMENTS</v>
      </c>
      <c r="E96" s="551"/>
      <c r="F96" s="552">
        <v>0</v>
      </c>
      <c r="G96" s="552"/>
    </row>
    <row r="97" spans="2:7" hidden="1" x14ac:dyDescent="0.25">
      <c r="B97" s="811">
        <v>32010213</v>
      </c>
      <c r="C97" s="378" t="s">
        <v>1494</v>
      </c>
      <c r="D97" s="740" t="str">
        <f t="shared" si="11"/>
        <v>32010213 - HERITAGE ASSETS</v>
      </c>
      <c r="E97" s="551"/>
      <c r="F97" s="552">
        <v>0</v>
      </c>
      <c r="G97" s="552"/>
    </row>
    <row r="98" spans="2:7" hidden="1" x14ac:dyDescent="0.25">
      <c r="B98" s="811">
        <v>32010214</v>
      </c>
      <c r="C98" s="378" t="s">
        <v>1495</v>
      </c>
      <c r="D98" s="740" t="str">
        <f t="shared" si="11"/>
        <v>32010214 - BOREHOLES &amp; OTHER WATER FACILITIES</v>
      </c>
      <c r="E98" s="551"/>
      <c r="F98" s="552">
        <v>0</v>
      </c>
      <c r="G98" s="552"/>
    </row>
    <row r="99" spans="2:7" hidden="1" x14ac:dyDescent="0.25">
      <c r="B99" s="811">
        <v>32010215</v>
      </c>
      <c r="C99" s="378" t="s">
        <v>1496</v>
      </c>
      <c r="D99" s="740" t="str">
        <f t="shared" si="11"/>
        <v>32010215 - WASTE DISPOSAL EQUIPMENT</v>
      </c>
      <c r="E99" s="551"/>
      <c r="F99" s="552">
        <v>0</v>
      </c>
      <c r="G99" s="552"/>
    </row>
    <row r="100" spans="2:7" ht="15.75" hidden="1" thickBot="1" x14ac:dyDescent="0.3">
      <c r="B100" s="815"/>
      <c r="C100" s="385" t="s">
        <v>1497</v>
      </c>
      <c r="D100" s="741">
        <f t="shared" ref="D100" si="12">SUM(D85:D99)</f>
        <v>0</v>
      </c>
      <c r="E100" s="559">
        <f>SUM(E85:E99)</f>
        <v>0</v>
      </c>
      <c r="F100" s="559">
        <f>SUM(F85:F99)</f>
        <v>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t="15.75" thickBot="1" x14ac:dyDescent="0.3">
      <c r="B106" s="811">
        <v>32010305</v>
      </c>
      <c r="C106" s="378" t="s">
        <v>1502</v>
      </c>
      <c r="D106" s="740" t="str">
        <f>B106&amp;" - "&amp;C106</f>
        <v>32010305 - POWER GENERATING SETS</v>
      </c>
      <c r="E106" s="551">
        <v>0</v>
      </c>
      <c r="F106" s="552">
        <v>0</v>
      </c>
      <c r="G106" s="552"/>
    </row>
    <row r="107" spans="2:7" ht="15.75" thickBot="1" x14ac:dyDescent="0.3">
      <c r="B107" s="815"/>
      <c r="C107" s="385" t="s">
        <v>1503</v>
      </c>
      <c r="D107" s="741">
        <f t="shared" ref="D107" si="13">SUM(D102:D106)</f>
        <v>0</v>
      </c>
      <c r="E107" s="559">
        <f>SUM(E102:E106)</f>
        <v>0</v>
      </c>
      <c r="F107" s="559">
        <f>SUM(F102:F106)</f>
        <v>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4">B109&amp;" - "&amp;C109</f>
        <v>32010401 - SHIPS</v>
      </c>
      <c r="E109" s="551"/>
      <c r="F109" s="552">
        <v>0</v>
      </c>
      <c r="G109" s="552"/>
    </row>
    <row r="110" spans="2:7" hidden="1" x14ac:dyDescent="0.25">
      <c r="B110" s="811">
        <v>32010402</v>
      </c>
      <c r="C110" s="378" t="s">
        <v>1505</v>
      </c>
      <c r="D110" s="740" t="str">
        <f t="shared" si="14"/>
        <v>32010402 - AIR CRAFTS</v>
      </c>
      <c r="E110" s="551"/>
      <c r="F110" s="552">
        <v>0</v>
      </c>
      <c r="G110" s="552"/>
    </row>
    <row r="111" spans="2:7" hidden="1" x14ac:dyDescent="0.25">
      <c r="B111" s="811">
        <v>32010403</v>
      </c>
      <c r="C111" s="378" t="s">
        <v>1506</v>
      </c>
      <c r="D111" s="740" t="str">
        <f t="shared" si="14"/>
        <v>32010403 - TRAINS</v>
      </c>
      <c r="E111" s="551"/>
      <c r="F111" s="552">
        <v>0</v>
      </c>
      <c r="G111" s="552"/>
    </row>
    <row r="112" spans="2:7" hidden="1" x14ac:dyDescent="0.25">
      <c r="B112" s="811">
        <v>32010404</v>
      </c>
      <c r="C112" s="378" t="s">
        <v>1507</v>
      </c>
      <c r="D112" s="740" t="str">
        <f t="shared" si="14"/>
        <v>32010404 - BOATS</v>
      </c>
      <c r="E112" s="551"/>
      <c r="F112" s="552">
        <v>0</v>
      </c>
      <c r="G112" s="552"/>
    </row>
    <row r="113" spans="2:7" ht="15.75" thickBot="1" x14ac:dyDescent="0.3">
      <c r="B113" s="811">
        <v>32010405</v>
      </c>
      <c r="C113" s="378" t="s">
        <v>1508</v>
      </c>
      <c r="D113" s="740" t="str">
        <f t="shared" si="14"/>
        <v>32010405 - MOTOR VEHICLES</v>
      </c>
      <c r="E113" s="551">
        <v>16000000</v>
      </c>
      <c r="F113" s="552">
        <v>5300000</v>
      </c>
      <c r="G113" s="552"/>
    </row>
    <row r="114" spans="2:7" ht="15.75" hidden="1" thickBot="1" x14ac:dyDescent="0.3">
      <c r="B114" s="811">
        <v>32010406</v>
      </c>
      <c r="C114" s="378" t="s">
        <v>1509</v>
      </c>
      <c r="D114" s="740" t="str">
        <f t="shared" si="14"/>
        <v>32010406 - TRICYCLE</v>
      </c>
      <c r="E114" s="551"/>
      <c r="F114" s="552">
        <v>0</v>
      </c>
      <c r="G114" s="552"/>
    </row>
    <row r="115" spans="2:7" ht="15.75" hidden="1" thickBot="1" x14ac:dyDescent="0.3">
      <c r="B115" s="811">
        <v>32010407</v>
      </c>
      <c r="C115" s="378" t="s">
        <v>1510</v>
      </c>
      <c r="D115" s="740" t="str">
        <f t="shared" si="14"/>
        <v>32010407 - MOTOR CYCLES</v>
      </c>
      <c r="E115" s="551"/>
      <c r="F115" s="552">
        <v>0</v>
      </c>
      <c r="G115" s="552"/>
    </row>
    <row r="116" spans="2:7" ht="15.75" hidden="1" thickBot="1" x14ac:dyDescent="0.3">
      <c r="B116" s="811">
        <v>32010408</v>
      </c>
      <c r="C116" s="378" t="s">
        <v>1511</v>
      </c>
      <c r="D116" s="740" t="str">
        <f t="shared" si="14"/>
        <v>32010408 - BICYCLE</v>
      </c>
      <c r="E116" s="551"/>
      <c r="F116" s="552">
        <v>0</v>
      </c>
      <c r="G116" s="552"/>
    </row>
    <row r="117" spans="2:7" ht="15.75" thickBot="1" x14ac:dyDescent="0.3">
      <c r="B117" s="815"/>
      <c r="C117" s="385" t="s">
        <v>1512</v>
      </c>
      <c r="D117" s="741">
        <f t="shared" ref="D117" si="15">SUM(D109:D116)</f>
        <v>0</v>
      </c>
      <c r="E117" s="559">
        <f>SUM(E109:E116)</f>
        <v>16000000</v>
      </c>
      <c r="F117" s="559">
        <f>SUM(F109:F116)</f>
        <v>5300000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6">B119&amp;" - "&amp;C119</f>
        <v>32010501 - COMPUTERS/NETWORKING EQUIPMENT</v>
      </c>
      <c r="E119" s="551">
        <v>1000000</v>
      </c>
      <c r="F119" s="552">
        <v>200000</v>
      </c>
      <c r="G119" s="552"/>
    </row>
    <row r="120" spans="2:7" x14ac:dyDescent="0.25">
      <c r="B120" s="811">
        <v>32010502</v>
      </c>
      <c r="C120" s="378" t="s">
        <v>1514</v>
      </c>
      <c r="D120" s="740" t="str">
        <f t="shared" si="16"/>
        <v>32010502 - PRINTERS</v>
      </c>
      <c r="E120" s="551">
        <v>510000</v>
      </c>
      <c r="F120" s="552">
        <v>100000</v>
      </c>
      <c r="G120" s="552"/>
    </row>
    <row r="121" spans="2:7" x14ac:dyDescent="0.25">
      <c r="B121" s="811">
        <v>32010503</v>
      </c>
      <c r="C121" s="378" t="s">
        <v>1515</v>
      </c>
      <c r="D121" s="740" t="str">
        <f t="shared" si="16"/>
        <v>32010503 - SCANNERS</v>
      </c>
      <c r="E121" s="551"/>
      <c r="F121" s="552">
        <v>100000</v>
      </c>
      <c r="G121" s="552"/>
    </row>
    <row r="122" spans="2:7" hidden="1" x14ac:dyDescent="0.25">
      <c r="B122" s="811">
        <v>32010504</v>
      </c>
      <c r="C122" s="378" t="s">
        <v>1516</v>
      </c>
      <c r="D122" s="740" t="str">
        <f t="shared" si="16"/>
        <v>32010504 - FAX MACHINE</v>
      </c>
      <c r="E122" s="551"/>
      <c r="F122" s="552">
        <v>0</v>
      </c>
      <c r="G122" s="552"/>
    </row>
    <row r="123" spans="2:7" x14ac:dyDescent="0.25">
      <c r="B123" s="811">
        <v>32010505</v>
      </c>
      <c r="C123" s="378" t="s">
        <v>1517</v>
      </c>
      <c r="D123" s="740" t="str">
        <f t="shared" si="16"/>
        <v>32010505 - PHOTOCOPIERS</v>
      </c>
      <c r="E123" s="551">
        <v>2000000</v>
      </c>
      <c r="F123" s="552">
        <v>600000</v>
      </c>
      <c r="G123" s="552"/>
    </row>
    <row r="124" spans="2:7" hidden="1" x14ac:dyDescent="0.25">
      <c r="B124" s="811">
        <v>32010506</v>
      </c>
      <c r="C124" s="378" t="s">
        <v>1518</v>
      </c>
      <c r="D124" s="740" t="str">
        <f t="shared" si="16"/>
        <v>32010506 - TYPE-WRITERS</v>
      </c>
      <c r="E124" s="551"/>
      <c r="F124" s="552">
        <v>0</v>
      </c>
      <c r="G124" s="552"/>
    </row>
    <row r="125" spans="2:7" hidden="1" x14ac:dyDescent="0.25">
      <c r="B125" s="811">
        <v>32010507</v>
      </c>
      <c r="C125" s="378" t="s">
        <v>1519</v>
      </c>
      <c r="D125" s="740" t="str">
        <f t="shared" si="16"/>
        <v>32010507 - SHREDDING MACHINES</v>
      </c>
      <c r="E125" s="551"/>
      <c r="F125" s="552">
        <v>0</v>
      </c>
      <c r="G125" s="552"/>
    </row>
    <row r="126" spans="2:7" x14ac:dyDescent="0.25">
      <c r="B126" s="811">
        <v>32010508</v>
      </c>
      <c r="C126" s="378" t="s">
        <v>1520</v>
      </c>
      <c r="D126" s="740" t="str">
        <f t="shared" si="16"/>
        <v>32010508 - PROJECTORS</v>
      </c>
      <c r="E126" s="551"/>
      <c r="F126" s="552">
        <v>100000</v>
      </c>
      <c r="G126" s="552"/>
    </row>
    <row r="127" spans="2:7" ht="15.75" thickBot="1" x14ac:dyDescent="0.3">
      <c r="B127" s="811">
        <v>32010509</v>
      </c>
      <c r="C127" s="378" t="s">
        <v>1521</v>
      </c>
      <c r="D127" s="740" t="str">
        <f t="shared" si="16"/>
        <v>32010509 - BINDING EQUIPMENT</v>
      </c>
      <c r="E127" s="551">
        <v>500000</v>
      </c>
      <c r="F127" s="552">
        <v>0</v>
      </c>
      <c r="G127" s="552"/>
    </row>
    <row r="128" spans="2:7" ht="15.75" thickBot="1" x14ac:dyDescent="0.3">
      <c r="B128" s="815"/>
      <c r="C128" s="385" t="s">
        <v>1522</v>
      </c>
      <c r="D128" s="741">
        <f t="shared" ref="D128" si="17">SUM(D119:D127)</f>
        <v>0</v>
      </c>
      <c r="E128" s="559">
        <f>SUM(E119:E127)</f>
        <v>4010000</v>
      </c>
      <c r="F128" s="559">
        <f>SUM(F119:F127)</f>
        <v>1100000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8">B130&amp;" - "&amp;C130</f>
        <v>32010601 - CHAIRS</v>
      </c>
      <c r="E130" s="551">
        <v>2619500</v>
      </c>
      <c r="F130" s="552">
        <v>1000000</v>
      </c>
      <c r="G130" s="552"/>
    </row>
    <row r="131" spans="2:7" x14ac:dyDescent="0.25">
      <c r="B131" s="811">
        <v>32010602</v>
      </c>
      <c r="C131" s="378" t="s">
        <v>1524</v>
      </c>
      <c r="D131" s="740" t="str">
        <f t="shared" si="18"/>
        <v>32010602 - TABLES</v>
      </c>
      <c r="E131" s="551">
        <v>2500000</v>
      </c>
      <c r="F131" s="552">
        <v>1000000</v>
      </c>
      <c r="G131" s="552"/>
    </row>
    <row r="132" spans="2:7" x14ac:dyDescent="0.25">
      <c r="B132" s="811">
        <v>32010603</v>
      </c>
      <c r="C132" s="378" t="s">
        <v>1525</v>
      </c>
      <c r="D132" s="740" t="str">
        <f t="shared" si="18"/>
        <v>32010603 - SAFES/FILE CABINETS/ CUPBOARDS</v>
      </c>
      <c r="E132" s="551">
        <v>500000</v>
      </c>
      <c r="F132" s="552">
        <v>200000</v>
      </c>
      <c r="G132" s="552"/>
    </row>
    <row r="133" spans="2:7" x14ac:dyDescent="0.25">
      <c r="B133" s="811">
        <v>32010604</v>
      </c>
      <c r="C133" s="378" t="s">
        <v>1526</v>
      </c>
      <c r="D133" s="740" t="str">
        <f t="shared" si="18"/>
        <v>32010604 - TELEVISION SETS</v>
      </c>
      <c r="E133" s="551">
        <v>1000000</v>
      </c>
      <c r="F133" s="552">
        <v>0</v>
      </c>
      <c r="G133" s="552"/>
    </row>
    <row r="134" spans="2:7" hidden="1" x14ac:dyDescent="0.25">
      <c r="B134" s="811">
        <v>32010605</v>
      </c>
      <c r="C134" s="378" t="s">
        <v>1527</v>
      </c>
      <c r="D134" s="740" t="str">
        <f t="shared" si="18"/>
        <v>32010605 - RADIO SETS</v>
      </c>
      <c r="E134" s="551"/>
      <c r="F134" s="552">
        <v>0</v>
      </c>
      <c r="G134" s="552"/>
    </row>
    <row r="135" spans="2:7" x14ac:dyDescent="0.25">
      <c r="B135" s="811">
        <v>32010606</v>
      </c>
      <c r="C135" s="378" t="s">
        <v>1528</v>
      </c>
      <c r="D135" s="740" t="str">
        <f t="shared" si="18"/>
        <v>32010606 - AIR -CONDITIONER</v>
      </c>
      <c r="E135" s="551">
        <v>2500000</v>
      </c>
      <c r="F135" s="552">
        <v>2000000</v>
      </c>
      <c r="G135" s="552"/>
    </row>
    <row r="136" spans="2:7" hidden="1" x14ac:dyDescent="0.25">
      <c r="B136" s="811">
        <v>32010607</v>
      </c>
      <c r="C136" s="378" t="s">
        <v>1529</v>
      </c>
      <c r="D136" s="740" t="str">
        <f t="shared" si="18"/>
        <v>32010607 - STOOLS</v>
      </c>
      <c r="E136" s="551"/>
      <c r="F136" s="552">
        <v>0</v>
      </c>
      <c r="G136" s="552"/>
    </row>
    <row r="137" spans="2:7" hidden="1" x14ac:dyDescent="0.25">
      <c r="B137" s="811">
        <v>32010608</v>
      </c>
      <c r="C137" s="378" t="s">
        <v>1530</v>
      </c>
      <c r="D137" s="740" t="str">
        <f t="shared" si="18"/>
        <v>32010608 - SHELVES</v>
      </c>
      <c r="E137" s="551"/>
      <c r="F137" s="552">
        <v>0</v>
      </c>
      <c r="G137" s="552"/>
    </row>
    <row r="138" spans="2:7" hidden="1" x14ac:dyDescent="0.25">
      <c r="B138" s="811">
        <v>32010609</v>
      </c>
      <c r="C138" s="378" t="s">
        <v>1531</v>
      </c>
      <c r="D138" s="740" t="str">
        <f t="shared" si="18"/>
        <v>32010609 - CEILING FANS</v>
      </c>
      <c r="E138" s="551"/>
      <c r="F138" s="552">
        <v>0</v>
      </c>
      <c r="G138" s="552"/>
    </row>
    <row r="139" spans="2:7" ht="15.75" thickBot="1" x14ac:dyDescent="0.3">
      <c r="B139" s="811">
        <v>32010610</v>
      </c>
      <c r="C139" s="378" t="s">
        <v>1532</v>
      </c>
      <c r="D139" s="740" t="str">
        <f t="shared" si="18"/>
        <v>32010610 - REFRIDGERATOR</v>
      </c>
      <c r="E139" s="551"/>
      <c r="F139" s="552">
        <v>1000000</v>
      </c>
      <c r="G139" s="552"/>
    </row>
    <row r="140" spans="2:7" ht="15.75" thickBot="1" x14ac:dyDescent="0.3">
      <c r="B140" s="815"/>
      <c r="C140" s="385" t="s">
        <v>1533</v>
      </c>
      <c r="D140" s="741">
        <f t="shared" ref="D140" si="19">SUM(D130:D139)</f>
        <v>0</v>
      </c>
      <c r="E140" s="559">
        <f>SUM(E130:E139)</f>
        <v>9119500</v>
      </c>
      <c r="F140" s="559">
        <f>SUM(F130:F139)</f>
        <v>5200000</v>
      </c>
      <c r="G140" s="559"/>
    </row>
    <row r="141" spans="2:7" hidden="1" x14ac:dyDescent="0.25">
      <c r="B141" s="818">
        <v>32010700</v>
      </c>
      <c r="C141" s="374" t="s">
        <v>122</v>
      </c>
      <c r="D141" s="742"/>
      <c r="E141" s="548"/>
      <c r="F141" s="549"/>
      <c r="G141" s="549"/>
    </row>
    <row r="142" spans="2:7" hidden="1" x14ac:dyDescent="0.25">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0">SUM(D142)</f>
        <v>0</v>
      </c>
      <c r="E143" s="559">
        <f>SUM(E142)</f>
        <v>0</v>
      </c>
      <c r="F143" s="559">
        <f>SUM(F142)</f>
        <v>0</v>
      </c>
      <c r="G143" s="559"/>
    </row>
    <row r="144" spans="2:7" hidden="1" x14ac:dyDescent="0.25">
      <c r="B144" s="818">
        <v>32010800</v>
      </c>
      <c r="C144" s="374" t="s">
        <v>124</v>
      </c>
      <c r="D144" s="742"/>
      <c r="E144" s="548"/>
      <c r="F144" s="549"/>
      <c r="G144" s="549"/>
    </row>
    <row r="145" spans="2:7" hidden="1" x14ac:dyDescent="0.25">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x14ac:dyDescent="0.25">
      <c r="B147" s="818">
        <v>32010900</v>
      </c>
      <c r="C147" s="374" t="s">
        <v>126</v>
      </c>
      <c r="D147" s="742"/>
      <c r="E147" s="548"/>
      <c r="F147" s="549"/>
      <c r="G147" s="549"/>
    </row>
    <row r="148" spans="2:7" hidden="1" x14ac:dyDescent="0.25">
      <c r="B148" s="811">
        <v>32010901</v>
      </c>
      <c r="C148" s="378" t="s">
        <v>1538</v>
      </c>
      <c r="D148" s="740" t="str">
        <f>B148&amp;" - "&amp;C148</f>
        <v>32010901 - MILITARY EQUIPMENT</v>
      </c>
      <c r="E148" s="551"/>
      <c r="F148" s="552">
        <v>0</v>
      </c>
      <c r="G148" s="552"/>
    </row>
    <row r="149" spans="2:7" ht="15.75" thickBot="1" x14ac:dyDescent="0.3">
      <c r="B149" s="811">
        <v>32010902</v>
      </c>
      <c r="C149" s="378" t="s">
        <v>1539</v>
      </c>
      <c r="D149" s="740" t="str">
        <f>B149&amp;" - "&amp;C149</f>
        <v>32010902 - POLICE/PARA-MILITARY EQUIPMENT</v>
      </c>
      <c r="E149" s="551">
        <v>10950000</v>
      </c>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thickBot="1" x14ac:dyDescent="0.3">
      <c r="B152" s="815"/>
      <c r="C152" s="385" t="s">
        <v>1542</v>
      </c>
      <c r="D152" s="741">
        <f t="shared" ref="D152" si="22">SUM(D148:D151)</f>
        <v>0</v>
      </c>
      <c r="E152" s="559">
        <f>SUM(E148:E151)</f>
        <v>10950000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5">B163&amp;" - "&amp;C163</f>
        <v>32030101 - GOODWILL (ACQUIRED)</v>
      </c>
      <c r="E163" s="551"/>
      <c r="F163" s="552">
        <v>0</v>
      </c>
      <c r="G163" s="552"/>
    </row>
    <row r="164" spans="2:7" ht="15.75" hidden="1" thickBot="1" x14ac:dyDescent="0.3">
      <c r="B164" s="811">
        <v>32030102</v>
      </c>
      <c r="C164" s="378" t="s">
        <v>1548</v>
      </c>
      <c r="D164" s="740" t="str">
        <f t="shared" si="25"/>
        <v>32030102 - PATENT RIGHT</v>
      </c>
      <c r="E164" s="551"/>
      <c r="F164" s="552">
        <v>0</v>
      </c>
      <c r="G164" s="552"/>
    </row>
    <row r="165" spans="2:7" ht="15.75" hidden="1" thickBot="1" x14ac:dyDescent="0.3">
      <c r="B165" s="811">
        <v>32030103</v>
      </c>
      <c r="C165" s="378" t="s">
        <v>1549</v>
      </c>
      <c r="D165" s="740" t="str">
        <f t="shared" si="25"/>
        <v>32030103 - COPYRIGHT</v>
      </c>
      <c r="E165" s="551"/>
      <c r="F165" s="552">
        <v>0</v>
      </c>
      <c r="G165" s="552"/>
    </row>
    <row r="166" spans="2:7" ht="15.75" hidden="1" thickBot="1" x14ac:dyDescent="0.3">
      <c r="B166" s="811">
        <v>32030104</v>
      </c>
      <c r="C166" s="378" t="s">
        <v>1550</v>
      </c>
      <c r="D166" s="740" t="str">
        <f t="shared" si="25"/>
        <v>32030104 - TRADE MARK</v>
      </c>
      <c r="E166" s="551"/>
      <c r="F166" s="552">
        <v>0</v>
      </c>
      <c r="G166" s="552"/>
    </row>
    <row r="167" spans="2:7" ht="15.75" hidden="1" thickBot="1" x14ac:dyDescent="0.3">
      <c r="B167" s="811">
        <v>32030105</v>
      </c>
      <c r="C167" s="378" t="s">
        <v>1551</v>
      </c>
      <c r="D167" s="740" t="str">
        <f t="shared" si="25"/>
        <v>32030105 - FRANCHISE</v>
      </c>
      <c r="E167" s="551"/>
      <c r="F167" s="552">
        <v>0</v>
      </c>
      <c r="G167" s="552"/>
    </row>
    <row r="168" spans="2:7" ht="15.75" hidden="1" thickBot="1" x14ac:dyDescent="0.3">
      <c r="B168" s="811">
        <v>32030109</v>
      </c>
      <c r="C168" s="378" t="s">
        <v>1552</v>
      </c>
      <c r="D168" s="740" t="str">
        <f t="shared" si="25"/>
        <v>32030109 - RESEARCH &amp; DEVELOPMENT</v>
      </c>
      <c r="E168" s="551"/>
      <c r="F168" s="552">
        <v>0</v>
      </c>
      <c r="G168" s="552"/>
    </row>
    <row r="169" spans="2:7" ht="15.75" hidden="1" thickBot="1" x14ac:dyDescent="0.3">
      <c r="B169" s="813">
        <v>32030110</v>
      </c>
      <c r="C169" s="383" t="s">
        <v>1553</v>
      </c>
      <c r="D169" s="740" t="str">
        <f t="shared" si="25"/>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50042200</v>
      </c>
      <c r="F171" s="572">
        <f t="shared" si="26"/>
        <v>55000000</v>
      </c>
      <c r="G171" s="572">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pageSetUpPr fitToPage="1"/>
  </sheetPr>
  <dimension ref="B1:G171"/>
  <sheetViews>
    <sheetView view="pageBreakPreview" zoomScale="84" zoomScaleSheetLayoutView="84" workbookViewId="0">
      <pane xSplit="2" ySplit="6" topLeftCell="C128" activePane="bottomRight" state="frozen"/>
      <selection activeCell="B2" sqref="B2:F2"/>
      <selection pane="topRight" activeCell="B2" sqref="B2:F2"/>
      <selection pane="bottomLeft" activeCell="B2" sqref="B2:F2"/>
      <selection pane="bottomRight" activeCell="B2" sqref="B2:F2"/>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1065</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hidden="1"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idden="1" x14ac:dyDescent="0.2">
      <c r="B11" s="811">
        <v>31050103</v>
      </c>
      <c r="C11" s="378" t="s">
        <v>1418</v>
      </c>
      <c r="D11" s="752" t="str">
        <f t="shared" si="0"/>
        <v>31050103 - INDUSTRIAL &amp; CHEMICAL STORES</v>
      </c>
      <c r="E11" s="622"/>
      <c r="F11" s="623">
        <v>0</v>
      </c>
      <c r="G11" s="623"/>
    </row>
    <row r="12" spans="2:7" hidden="1" x14ac:dyDescent="0.2">
      <c r="B12" s="811">
        <v>31050104</v>
      </c>
      <c r="C12" s="378" t="s">
        <v>1419</v>
      </c>
      <c r="D12" s="752" t="str">
        <f t="shared" si="0"/>
        <v>31050104 - AMORY STORES (AMMUNITION, E.T.C.)</v>
      </c>
      <c r="E12" s="622"/>
      <c r="F12" s="623">
        <v>0</v>
      </c>
      <c r="G12" s="623"/>
    </row>
    <row r="13" spans="2:7" hidden="1" x14ac:dyDescent="0.2">
      <c r="B13" s="811">
        <v>31050105</v>
      </c>
      <c r="C13" s="378" t="s">
        <v>1420</v>
      </c>
      <c r="D13" s="752" t="str">
        <f t="shared" si="0"/>
        <v>31050105 - FUEL &amp; LUBRICANTS</v>
      </c>
      <c r="E13" s="622"/>
      <c r="F13" s="623">
        <v>0</v>
      </c>
      <c r="G13" s="623"/>
    </row>
    <row r="14" spans="2:7" hidden="1" x14ac:dyDescent="0.2">
      <c r="B14" s="811">
        <v>31050106</v>
      </c>
      <c r="C14" s="378" t="s">
        <v>1421</v>
      </c>
      <c r="D14" s="752" t="str">
        <f t="shared" si="0"/>
        <v>31050106 - AGRICULTURAL INPUTS</v>
      </c>
      <c r="E14" s="622"/>
      <c r="F14" s="623">
        <v>0</v>
      </c>
      <c r="G14" s="623"/>
    </row>
    <row r="15" spans="2:7" hidden="1" x14ac:dyDescent="0.2">
      <c r="B15" s="811">
        <v>31050107</v>
      </c>
      <c r="C15" s="378" t="s">
        <v>1422</v>
      </c>
      <c r="D15" s="752" t="str">
        <f t="shared" si="0"/>
        <v>31050107 - FARM STOCK</v>
      </c>
      <c r="E15" s="622"/>
      <c r="F15" s="623">
        <v>0</v>
      </c>
      <c r="G15" s="623"/>
    </row>
    <row r="16" spans="2:7" hidden="1" x14ac:dyDescent="0.2">
      <c r="B16" s="811">
        <v>31050108</v>
      </c>
      <c r="C16" s="378" t="s">
        <v>1423</v>
      </c>
      <c r="D16" s="752" t="str">
        <f t="shared" si="0"/>
        <v>31050108 - SCHOLASTIC MATERIALS</v>
      </c>
      <c r="E16" s="622"/>
      <c r="F16" s="623">
        <v>0</v>
      </c>
      <c r="G16" s="623"/>
    </row>
    <row r="17" spans="2:7" hidden="1" x14ac:dyDescent="0.2">
      <c r="B17" s="811">
        <v>31050109</v>
      </c>
      <c r="C17" s="378" t="s">
        <v>1424</v>
      </c>
      <c r="D17" s="752" t="str">
        <f t="shared" si="0"/>
        <v>31050109 - STATIONERIES STORES</v>
      </c>
      <c r="E17" s="622"/>
      <c r="F17" s="623">
        <v>0</v>
      </c>
      <c r="G17" s="623"/>
    </row>
    <row r="18" spans="2:7" x14ac:dyDescent="0.2">
      <c r="B18" s="811">
        <v>31050110</v>
      </c>
      <c r="C18" s="378" t="s">
        <v>1425</v>
      </c>
      <c r="D18" s="752" t="str">
        <f t="shared" si="0"/>
        <v>31050110 - PRINTED MATERIALS</v>
      </c>
      <c r="E18" s="622">
        <v>0</v>
      </c>
      <c r="F18" s="623">
        <v>1040000</v>
      </c>
      <c r="G18" s="623"/>
    </row>
    <row r="19" spans="2:7" hidden="1" x14ac:dyDescent="0.2">
      <c r="B19" s="811">
        <v>31050111</v>
      </c>
      <c r="C19" s="378" t="s">
        <v>1426</v>
      </c>
      <c r="D19" s="752" t="str">
        <f t="shared" si="0"/>
        <v>31050111 - BUILDING MATERIALS</v>
      </c>
      <c r="E19" s="622"/>
      <c r="F19" s="623">
        <v>0</v>
      </c>
      <c r="G19" s="623"/>
    </row>
    <row r="20" spans="2:7" hidden="1" x14ac:dyDescent="0.2">
      <c r="B20" s="811">
        <v>31050112</v>
      </c>
      <c r="C20" s="378" t="s">
        <v>1427</v>
      </c>
      <c r="D20" s="752" t="str">
        <f t="shared" si="0"/>
        <v>31050112 - STRATEGIC STOCK PILES</v>
      </c>
      <c r="E20" s="622"/>
      <c r="F20" s="623">
        <v>0</v>
      </c>
      <c r="G20" s="623"/>
    </row>
    <row r="21" spans="2:7" hidden="1" x14ac:dyDescent="0.2">
      <c r="B21" s="811">
        <v>31050113</v>
      </c>
      <c r="C21" s="378" t="s">
        <v>1428</v>
      </c>
      <c r="D21" s="752" t="str">
        <f t="shared" si="0"/>
        <v>31050113 - UNISSUED CURRENCY</v>
      </c>
      <c r="E21" s="622"/>
      <c r="F21" s="623">
        <v>0</v>
      </c>
      <c r="G21" s="623"/>
    </row>
    <row r="22" spans="2:7" hidden="1" x14ac:dyDescent="0.2">
      <c r="B22" s="811">
        <v>31050114</v>
      </c>
      <c r="C22" s="378" t="s">
        <v>1429</v>
      </c>
      <c r="D22" s="752" t="str">
        <f t="shared" si="0"/>
        <v>31050114 - STAMPS</v>
      </c>
      <c r="E22" s="622"/>
      <c r="F22" s="623">
        <v>0</v>
      </c>
      <c r="G22" s="623"/>
    </row>
    <row r="23" spans="2:7" hidden="1" x14ac:dyDescent="0.2">
      <c r="B23" s="811">
        <v>31050115</v>
      </c>
      <c r="C23" s="378" t="s">
        <v>1430</v>
      </c>
      <c r="D23" s="752" t="str">
        <f t="shared" si="0"/>
        <v>31050115 - PROPERTY HELD FOR SALE</v>
      </c>
      <c r="E23" s="622"/>
      <c r="F23" s="623">
        <v>0</v>
      </c>
      <c r="G23" s="623"/>
    </row>
    <row r="24" spans="2:7" hidden="1" x14ac:dyDescent="0.2">
      <c r="B24" s="811">
        <v>31050116</v>
      </c>
      <c r="C24" s="378" t="s">
        <v>1431</v>
      </c>
      <c r="D24" s="752" t="str">
        <f t="shared" si="0"/>
        <v>31050116 - AIRCRAFT SPARE STORE</v>
      </c>
      <c r="E24" s="622"/>
      <c r="F24" s="623">
        <v>0</v>
      </c>
      <c r="G24" s="623"/>
    </row>
    <row r="25" spans="2:7" hidden="1" x14ac:dyDescent="0.2">
      <c r="B25" s="811">
        <v>31050117</v>
      </c>
      <c r="C25" s="378" t="s">
        <v>1432</v>
      </c>
      <c r="D25" s="752" t="str">
        <f t="shared" si="0"/>
        <v>31050117 - COMPUTER/INFORMATION TECHNOLOGY STORE</v>
      </c>
      <c r="E25" s="622"/>
      <c r="F25" s="623">
        <v>0</v>
      </c>
      <c r="G25" s="623"/>
    </row>
    <row r="26" spans="2:7" hidden="1" x14ac:dyDescent="0.2">
      <c r="B26" s="811">
        <v>31050118</v>
      </c>
      <c r="C26" s="378" t="s">
        <v>1433</v>
      </c>
      <c r="D26" s="752" t="str">
        <f t="shared" si="0"/>
        <v>31050118 - PROVISIONAL STORE</v>
      </c>
      <c r="E26" s="622"/>
      <c r="F26" s="623">
        <v>0</v>
      </c>
      <c r="G26" s="623"/>
    </row>
    <row r="27" spans="2:7" x14ac:dyDescent="0.2">
      <c r="B27" s="811">
        <v>31050119</v>
      </c>
      <c r="C27" s="378" t="s">
        <v>1434</v>
      </c>
      <c r="D27" s="752" t="str">
        <f t="shared" si="0"/>
        <v>31050119 - EQUIPMENT STORE</v>
      </c>
      <c r="E27" s="622">
        <v>0</v>
      </c>
      <c r="F27" s="623">
        <v>3300000</v>
      </c>
      <c r="G27" s="623"/>
    </row>
    <row r="28" spans="2:7" hidden="1" x14ac:dyDescent="0.2">
      <c r="B28" s="811">
        <v>31050120</v>
      </c>
      <c r="C28" s="378" t="s">
        <v>1435</v>
      </c>
      <c r="D28" s="752" t="str">
        <f t="shared" si="0"/>
        <v>31050120 - PROJECT STORE ( IPPIS, GIFMIS, IPSAS, E.T.C.)</v>
      </c>
      <c r="E28" s="622"/>
      <c r="F28" s="623">
        <v>0</v>
      </c>
      <c r="G28" s="623"/>
    </row>
    <row r="29" spans="2:7" hidden="1" x14ac:dyDescent="0.2">
      <c r="B29" s="811">
        <v>31050121</v>
      </c>
      <c r="C29" s="378" t="s">
        <v>1436</v>
      </c>
      <c r="D29" s="752" t="str">
        <f t="shared" si="0"/>
        <v>31050121 - ELECTRICAL/ELECTRONIC STORE</v>
      </c>
      <c r="E29" s="622"/>
      <c r="F29" s="623">
        <v>0</v>
      </c>
      <c r="G29" s="623"/>
    </row>
    <row r="30" spans="2:7" hidden="1" x14ac:dyDescent="0.2">
      <c r="B30" s="811">
        <v>31050122</v>
      </c>
      <c r="C30" s="378" t="s">
        <v>1437</v>
      </c>
      <c r="D30" s="752" t="str">
        <f t="shared" si="0"/>
        <v>31050122 - GRAINS STORE</v>
      </c>
      <c r="E30" s="622"/>
      <c r="F30" s="623">
        <v>0</v>
      </c>
      <c r="G30" s="623"/>
    </row>
    <row r="31" spans="2:7" hidden="1" x14ac:dyDescent="0.2">
      <c r="B31" s="811">
        <v>31050123</v>
      </c>
      <c r="C31" s="378" t="s">
        <v>1438</v>
      </c>
      <c r="D31" s="752" t="str">
        <f t="shared" si="0"/>
        <v>31050123 - PERISHABLE STORE</v>
      </c>
      <c r="E31" s="622"/>
      <c r="F31" s="623">
        <v>0</v>
      </c>
      <c r="G31" s="623"/>
    </row>
    <row r="32" spans="2:7" hidden="1" x14ac:dyDescent="0.2">
      <c r="B32" s="811">
        <v>31050124</v>
      </c>
      <c r="C32" s="378" t="s">
        <v>1439</v>
      </c>
      <c r="D32" s="752" t="str">
        <f t="shared" si="0"/>
        <v>31050124 - MOTOR SPARE STORE</v>
      </c>
      <c r="E32" s="622"/>
      <c r="F32" s="623">
        <v>0</v>
      </c>
      <c r="G32" s="623"/>
    </row>
    <row r="33" spans="2:7" hidden="1" x14ac:dyDescent="0.2">
      <c r="B33" s="811">
        <v>31050125</v>
      </c>
      <c r="C33" s="378" t="s">
        <v>1440</v>
      </c>
      <c r="D33" s="752" t="str">
        <f t="shared" si="0"/>
        <v>31050125 - RAIL SPARE STORE</v>
      </c>
      <c r="E33" s="622"/>
      <c r="F33" s="623">
        <v>0</v>
      </c>
      <c r="G33" s="623"/>
    </row>
    <row r="34" spans="2:7" hidden="1" x14ac:dyDescent="0.2">
      <c r="B34" s="811">
        <v>31050126</v>
      </c>
      <c r="C34" s="378" t="s">
        <v>1441</v>
      </c>
      <c r="D34" s="752" t="str">
        <f t="shared" si="0"/>
        <v>31050126 - SHIP SPARE STORE</v>
      </c>
      <c r="E34" s="622"/>
      <c r="F34" s="623">
        <v>0</v>
      </c>
      <c r="G34" s="623"/>
    </row>
    <row r="35" spans="2:7" hidden="1" x14ac:dyDescent="0.2">
      <c r="B35" s="811">
        <v>31050127</v>
      </c>
      <c r="C35" s="378" t="s">
        <v>1442</v>
      </c>
      <c r="D35" s="752" t="str">
        <f t="shared" si="0"/>
        <v>31050127 - FURNITURE STORE</v>
      </c>
      <c r="E35" s="622"/>
      <c r="F35" s="623">
        <v>0</v>
      </c>
      <c r="G35" s="623"/>
    </row>
    <row r="36" spans="2:7" hidden="1" x14ac:dyDescent="0.2">
      <c r="B36" s="811">
        <v>31050128</v>
      </c>
      <c r="C36" s="378" t="s">
        <v>1443</v>
      </c>
      <c r="D36" s="752" t="str">
        <f t="shared" si="0"/>
        <v>31050128 - PLANT/EQUIPMENT STORE</v>
      </c>
      <c r="E36" s="622"/>
      <c r="F36" s="623">
        <v>0</v>
      </c>
      <c r="G36" s="623"/>
    </row>
    <row r="37" spans="2:7" hidden="1" x14ac:dyDescent="0.2">
      <c r="B37" s="811">
        <v>31050129</v>
      </c>
      <c r="C37" s="378" t="s">
        <v>1444</v>
      </c>
      <c r="D37" s="752" t="str">
        <f t="shared" si="0"/>
        <v>31050129 - PLANT/EQUIPMENT SPARE STORE</v>
      </c>
      <c r="E37" s="622"/>
      <c r="F37" s="623">
        <v>0</v>
      </c>
      <c r="G37" s="623"/>
    </row>
    <row r="38" spans="2:7" hidden="1" x14ac:dyDescent="0.2">
      <c r="B38" s="811">
        <v>31050130</v>
      </c>
      <c r="C38" s="378" t="s">
        <v>1445</v>
      </c>
      <c r="D38" s="752" t="str">
        <f t="shared" si="0"/>
        <v>31050130 - ANIMAL FEED STORE</v>
      </c>
      <c r="E38" s="622"/>
      <c r="F38" s="623">
        <v>0</v>
      </c>
      <c r="G38" s="623"/>
    </row>
    <row r="39" spans="2:7" hidden="1" x14ac:dyDescent="0.2">
      <c r="B39" s="811">
        <v>31050131</v>
      </c>
      <c r="C39" s="378" t="s">
        <v>1446</v>
      </c>
      <c r="D39" s="752" t="str">
        <f t="shared" si="0"/>
        <v>31050131 - VETERINARY STORE</v>
      </c>
      <c r="E39" s="622"/>
      <c r="F39" s="623">
        <v>0</v>
      </c>
      <c r="G39" s="623"/>
    </row>
    <row r="40" spans="2:7" hidden="1" x14ac:dyDescent="0.2">
      <c r="B40" s="811">
        <v>31050132</v>
      </c>
      <c r="C40" s="378" t="s">
        <v>1447</v>
      </c>
      <c r="D40" s="752" t="str">
        <f t="shared" si="0"/>
        <v>31050132 - CLASS WARE/APPARATOS STORE</v>
      </c>
      <c r="E40" s="622"/>
      <c r="F40" s="623">
        <v>0</v>
      </c>
      <c r="G40" s="623"/>
    </row>
    <row r="41" spans="2:7" hidden="1" x14ac:dyDescent="0.2">
      <c r="B41" s="811">
        <v>31050133</v>
      </c>
      <c r="C41" s="378" t="s">
        <v>1448</v>
      </c>
      <c r="D41" s="752" t="str">
        <f t="shared" si="0"/>
        <v>31050133 - LABORATORY EQUIPMENT STORE</v>
      </c>
      <c r="E41" s="622"/>
      <c r="F41" s="623">
        <v>0</v>
      </c>
      <c r="G41" s="623"/>
    </row>
    <row r="42" spans="2:7" hidden="1" x14ac:dyDescent="0.2">
      <c r="B42" s="811">
        <v>31050134</v>
      </c>
      <c r="C42" s="378" t="s">
        <v>1449</v>
      </c>
      <c r="D42" s="752" t="str">
        <f t="shared" si="0"/>
        <v>31050134 - UNIFORM STORE</v>
      </c>
      <c r="E42" s="622"/>
      <c r="F42" s="623">
        <v>0</v>
      </c>
      <c r="G42" s="623"/>
    </row>
    <row r="43" spans="2:7" ht="15" thickBot="1" x14ac:dyDescent="0.25">
      <c r="B43" s="813">
        <v>31050135</v>
      </c>
      <c r="C43" s="383" t="s">
        <v>1450</v>
      </c>
      <c r="D43" s="820" t="str">
        <f t="shared" si="0"/>
        <v>31050135 - OTHER STOCK</v>
      </c>
      <c r="E43" s="626"/>
      <c r="F43" s="627">
        <v>0</v>
      </c>
      <c r="G43" s="627"/>
    </row>
    <row r="44" spans="2:7" ht="15" customHeight="1" thickBot="1" x14ac:dyDescent="0.3">
      <c r="B44" s="815"/>
      <c r="C44" s="385" t="s">
        <v>1451</v>
      </c>
      <c r="D44" s="753">
        <f t="shared" ref="D44" si="1">SUM(D9:D43)</f>
        <v>0</v>
      </c>
      <c r="E44" s="630">
        <f>SUM(E9:E43)</f>
        <v>0</v>
      </c>
      <c r="F44" s="630">
        <f>SUM(F9:F43)</f>
        <v>4340000</v>
      </c>
      <c r="G44" s="630">
        <f>SUM(G9:G43)</f>
        <v>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F66" si="7">SUM(D64:D65)</f>
        <v>0</v>
      </c>
      <c r="E66" s="630">
        <f>SUM(E64:E65)</f>
        <v>0</v>
      </c>
      <c r="F66" s="631">
        <f t="shared" si="7"/>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8">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9">SUM(D74:D76)</f>
        <v>0</v>
      </c>
      <c r="E77" s="630">
        <f>SUM(E74:E76)</f>
        <v>0</v>
      </c>
      <c r="F77" s="630">
        <f>SUM(F74:F76)</f>
        <v>0</v>
      </c>
      <c r="G77" s="630"/>
    </row>
    <row r="78" spans="2:7" ht="15" hidden="1" x14ac:dyDescent="0.25">
      <c r="B78" s="818">
        <v>32010100</v>
      </c>
      <c r="C78" s="374" t="s">
        <v>110</v>
      </c>
      <c r="D78" s="754"/>
      <c r="E78" s="618"/>
      <c r="F78" s="619"/>
      <c r="G78" s="619"/>
    </row>
    <row r="79" spans="2:7" hidden="1" x14ac:dyDescent="0.2">
      <c r="B79" s="811">
        <v>32010101</v>
      </c>
      <c r="C79" s="378" t="s">
        <v>1477</v>
      </c>
      <c r="D79" s="752" t="str">
        <f>B79&amp;" - "&amp;C79</f>
        <v>32010101 - LAND &amp; BUILDINGS - ADMINISTRATIVE</v>
      </c>
      <c r="E79" s="622"/>
      <c r="F79" s="623">
        <v>0</v>
      </c>
      <c r="G79" s="623"/>
    </row>
    <row r="80" spans="2:7" hidden="1" x14ac:dyDescent="0.2">
      <c r="B80" s="811">
        <v>32010102</v>
      </c>
      <c r="C80" s="378" t="s">
        <v>1478</v>
      </c>
      <c r="D80" s="752" t="str">
        <f>B80&amp;" - "&amp;C80</f>
        <v>32010102 - LAND &amp; BUILDINGS - RESIDENTIAL</v>
      </c>
      <c r="E80" s="622"/>
      <c r="F80" s="623">
        <v>0</v>
      </c>
      <c r="G80" s="623"/>
    </row>
    <row r="81" spans="2:7" hidden="1" x14ac:dyDescent="0.2">
      <c r="B81" s="811">
        <v>32010103</v>
      </c>
      <c r="C81" s="378" t="s">
        <v>1479</v>
      </c>
      <c r="D81" s="752" t="str">
        <f>B81&amp;" - "&amp;C81</f>
        <v>32010103 - SILOS</v>
      </c>
      <c r="E81" s="622"/>
      <c r="F81" s="623">
        <v>0</v>
      </c>
      <c r="G81" s="623"/>
    </row>
    <row r="82" spans="2:7" hidden="1" x14ac:dyDescent="0.2">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0">SUM(D79:D82)</f>
        <v>0</v>
      </c>
      <c r="E83" s="630">
        <f>SUM(E79:E82)</f>
        <v>0</v>
      </c>
      <c r="F83" s="630">
        <f>SUM(F79:F82)</f>
        <v>0</v>
      </c>
      <c r="G83" s="630">
        <f>SUM(G79:G82)</f>
        <v>0</v>
      </c>
    </row>
    <row r="84" spans="2:7" ht="15" hidden="1" x14ac:dyDescent="0.25">
      <c r="B84" s="818">
        <v>32010200</v>
      </c>
      <c r="C84" s="374" t="s">
        <v>112</v>
      </c>
      <c r="D84" s="754"/>
      <c r="E84" s="618"/>
      <c r="F84" s="619"/>
      <c r="G84" s="619"/>
    </row>
    <row r="85" spans="2:7" hidden="1" x14ac:dyDescent="0.2">
      <c r="B85" s="811">
        <v>32010201</v>
      </c>
      <c r="C85" s="378" t="s">
        <v>1482</v>
      </c>
      <c r="D85" s="752" t="str">
        <f t="shared" ref="D85:D99" si="11">B85&amp;" - "&amp;C85</f>
        <v>32010201 - RAILS</v>
      </c>
      <c r="E85" s="622"/>
      <c r="F85" s="623">
        <v>0</v>
      </c>
      <c r="G85" s="623"/>
    </row>
    <row r="86" spans="2:7" hidden="1" x14ac:dyDescent="0.2">
      <c r="B86" s="811">
        <v>32010202</v>
      </c>
      <c r="C86" s="378" t="s">
        <v>1483</v>
      </c>
      <c r="D86" s="752" t="str">
        <f t="shared" si="11"/>
        <v>32010202 - ROADS &amp; BRIDGES</v>
      </c>
      <c r="E86" s="622"/>
      <c r="F86" s="623">
        <v>0</v>
      </c>
      <c r="G86" s="623"/>
    </row>
    <row r="87" spans="2:7" hidden="1" x14ac:dyDescent="0.2">
      <c r="B87" s="811">
        <v>32010203</v>
      </c>
      <c r="C87" s="378" t="s">
        <v>1484</v>
      </c>
      <c r="D87" s="752" t="str">
        <f t="shared" si="11"/>
        <v>32010203 - AIRPORTS</v>
      </c>
      <c r="E87" s="622"/>
      <c r="F87" s="623">
        <v>0</v>
      </c>
      <c r="G87" s="623"/>
    </row>
    <row r="88" spans="2:7" hidden="1" x14ac:dyDescent="0.2">
      <c r="B88" s="811">
        <v>32010204</v>
      </c>
      <c r="C88" s="378" t="s">
        <v>1485</v>
      </c>
      <c r="D88" s="752" t="str">
        <f t="shared" si="11"/>
        <v>32010204 - HARBOURS/ SEA PORTS/JETTIES</v>
      </c>
      <c r="E88" s="622"/>
      <c r="F88" s="623">
        <v>0</v>
      </c>
      <c r="G88" s="623"/>
    </row>
    <row r="89" spans="2:7" hidden="1" x14ac:dyDescent="0.2">
      <c r="B89" s="811">
        <v>32010205</v>
      </c>
      <c r="C89" s="378" t="s">
        <v>1486</v>
      </c>
      <c r="D89" s="752" t="str">
        <f t="shared" si="11"/>
        <v>32010205 - ZOOS, PARKS &amp; RESERVES</v>
      </c>
      <c r="E89" s="622"/>
      <c r="F89" s="623">
        <v>0</v>
      </c>
      <c r="G89" s="623"/>
    </row>
    <row r="90" spans="2:7" hidden="1" x14ac:dyDescent="0.2">
      <c r="B90" s="811">
        <v>32010206</v>
      </c>
      <c r="C90" s="378" t="s">
        <v>1487</v>
      </c>
      <c r="D90" s="752" t="str">
        <f t="shared" si="11"/>
        <v>32010206 - SECURITY INSTALLATIONS/ EQUIPMENT</v>
      </c>
      <c r="E90" s="622"/>
      <c r="F90" s="623">
        <v>0</v>
      </c>
      <c r="G90" s="623"/>
    </row>
    <row r="91" spans="2:7" hidden="1" x14ac:dyDescent="0.2">
      <c r="B91" s="811">
        <v>32010207</v>
      </c>
      <c r="C91" s="378" t="s">
        <v>1488</v>
      </c>
      <c r="D91" s="752" t="str">
        <f t="shared" si="11"/>
        <v>32010207 - ELECTRICITY TRANSMISSION NETWORK</v>
      </c>
      <c r="E91" s="622"/>
      <c r="F91" s="623">
        <v>0</v>
      </c>
      <c r="G91" s="623"/>
    </row>
    <row r="92" spans="2:7" hidden="1" x14ac:dyDescent="0.2">
      <c r="B92" s="811">
        <v>32010208</v>
      </c>
      <c r="C92" s="378" t="s">
        <v>1489</v>
      </c>
      <c r="D92" s="752" t="str">
        <f t="shared" si="11"/>
        <v>32010208 - WATER DISTRIBUTION NETWORK</v>
      </c>
      <c r="E92" s="622"/>
      <c r="F92" s="623">
        <v>0</v>
      </c>
      <c r="G92" s="623"/>
    </row>
    <row r="93" spans="2:7" hidden="1" x14ac:dyDescent="0.2">
      <c r="B93" s="811">
        <v>32010209</v>
      </c>
      <c r="C93" s="378" t="s">
        <v>1490</v>
      </c>
      <c r="D93" s="752" t="str">
        <f t="shared" si="11"/>
        <v>32010209 - SEWAGE/ DRAINAGE NETWORK</v>
      </c>
      <c r="E93" s="622"/>
      <c r="F93" s="623">
        <v>0</v>
      </c>
      <c r="G93" s="623"/>
    </row>
    <row r="94" spans="2:7" hidden="1" x14ac:dyDescent="0.2">
      <c r="B94" s="811">
        <v>32010210</v>
      </c>
      <c r="C94" s="378" t="s">
        <v>1491</v>
      </c>
      <c r="D94" s="752" t="str">
        <f t="shared" si="11"/>
        <v>32010210 - DAMS</v>
      </c>
      <c r="E94" s="622"/>
      <c r="F94" s="623">
        <v>0</v>
      </c>
      <c r="G94" s="623"/>
    </row>
    <row r="95" spans="2:7" hidden="1" x14ac:dyDescent="0.2">
      <c r="B95" s="811">
        <v>32010211</v>
      </c>
      <c r="C95" s="378" t="s">
        <v>1492</v>
      </c>
      <c r="D95" s="752" t="str">
        <f t="shared" si="11"/>
        <v>32010211 - SPECIALISED RESEARCH EQUIPMENT (E.G. SATELLITE)</v>
      </c>
      <c r="E95" s="622"/>
      <c r="F95" s="623">
        <v>0</v>
      </c>
      <c r="G95" s="623"/>
    </row>
    <row r="96" spans="2:7" hidden="1" x14ac:dyDescent="0.2">
      <c r="B96" s="811">
        <v>32010212</v>
      </c>
      <c r="C96" s="378" t="s">
        <v>1493</v>
      </c>
      <c r="D96" s="752" t="str">
        <f t="shared" si="11"/>
        <v>32010212 - MONUMENTS</v>
      </c>
      <c r="E96" s="622"/>
      <c r="F96" s="623">
        <v>0</v>
      </c>
      <c r="G96" s="623"/>
    </row>
    <row r="97" spans="2:7" hidden="1" x14ac:dyDescent="0.2">
      <c r="B97" s="811">
        <v>32010213</v>
      </c>
      <c r="C97" s="378" t="s">
        <v>1494</v>
      </c>
      <c r="D97" s="752" t="str">
        <f t="shared" si="11"/>
        <v>32010213 - HERITAGE ASSETS</v>
      </c>
      <c r="E97" s="622"/>
      <c r="F97" s="623">
        <v>0</v>
      </c>
      <c r="G97" s="623"/>
    </row>
    <row r="98" spans="2:7" hidden="1" x14ac:dyDescent="0.2">
      <c r="B98" s="811">
        <v>32010214</v>
      </c>
      <c r="C98" s="378" t="s">
        <v>1495</v>
      </c>
      <c r="D98" s="752" t="str">
        <f t="shared" si="11"/>
        <v>32010214 - BOREHOLES &amp; OTHER WATER FACILITIES</v>
      </c>
      <c r="E98" s="622"/>
      <c r="F98" s="623">
        <v>0</v>
      </c>
      <c r="G98" s="623"/>
    </row>
    <row r="99" spans="2:7" hidden="1" x14ac:dyDescent="0.2">
      <c r="B99" s="811">
        <v>32010215</v>
      </c>
      <c r="C99" s="378" t="s">
        <v>1496</v>
      </c>
      <c r="D99" s="752" t="str">
        <f t="shared" si="11"/>
        <v>32010215 - WASTE DISPOSAL EQUIPMENT</v>
      </c>
      <c r="E99" s="622"/>
      <c r="F99" s="623">
        <v>0</v>
      </c>
      <c r="G99" s="623"/>
    </row>
    <row r="100" spans="2:7" ht="15.75" hidden="1" thickBot="1" x14ac:dyDescent="0.3">
      <c r="B100" s="815"/>
      <c r="C100" s="385" t="s">
        <v>1497</v>
      </c>
      <c r="D100" s="753">
        <f t="shared" ref="D100" si="12">SUM(D85:D99)</f>
        <v>0</v>
      </c>
      <c r="E100" s="630">
        <f>SUM(E85:E99)</f>
        <v>0</v>
      </c>
      <c r="F100" s="630">
        <f>SUM(F85:F99)</f>
        <v>0</v>
      </c>
      <c r="G100" s="630"/>
    </row>
    <row r="101" spans="2:7" ht="15" hidden="1" x14ac:dyDescent="0.25">
      <c r="B101" s="818">
        <v>32010300</v>
      </c>
      <c r="C101" s="374" t="s">
        <v>114</v>
      </c>
      <c r="D101" s="754"/>
      <c r="E101" s="618"/>
      <c r="F101" s="619"/>
      <c r="G101" s="619"/>
    </row>
    <row r="102" spans="2:7" hidden="1" x14ac:dyDescent="0.2">
      <c r="B102" s="811">
        <v>32010301</v>
      </c>
      <c r="C102" s="378" t="s">
        <v>1498</v>
      </c>
      <c r="D102" s="752" t="str">
        <f>B102&amp;" - "&amp;C102</f>
        <v>32010301 - EARTH MOVING EQUIPMENT - BULL DOZERS ETC.</v>
      </c>
      <c r="E102" s="622"/>
      <c r="F102" s="623">
        <v>0</v>
      </c>
      <c r="G102" s="623"/>
    </row>
    <row r="103" spans="2:7" hidden="1" x14ac:dyDescent="0.2">
      <c r="B103" s="811">
        <v>32010302</v>
      </c>
      <c r="C103" s="378" t="s">
        <v>1499</v>
      </c>
      <c r="D103" s="752" t="str">
        <f>B103&amp;" - "&amp;C103</f>
        <v>32010302 - INDUSTRIAL EQUIPMENT</v>
      </c>
      <c r="E103" s="622"/>
      <c r="F103" s="623">
        <v>0</v>
      </c>
      <c r="G103" s="623"/>
    </row>
    <row r="104" spans="2:7" hidden="1" x14ac:dyDescent="0.2">
      <c r="B104" s="811">
        <v>32010303</v>
      </c>
      <c r="C104" s="378" t="s">
        <v>1500</v>
      </c>
      <c r="D104" s="752" t="str">
        <f>B104&amp;" - "&amp;C104</f>
        <v>32010303 - NAVIGATIONAL EQUIPMENT</v>
      </c>
      <c r="E104" s="622"/>
      <c r="F104" s="623">
        <v>0</v>
      </c>
      <c r="G104" s="623"/>
    </row>
    <row r="105" spans="2:7" hidden="1" x14ac:dyDescent="0.2">
      <c r="B105" s="811">
        <v>32010304</v>
      </c>
      <c r="C105" s="378" t="s">
        <v>1501</v>
      </c>
      <c r="D105" s="752" t="str">
        <f>B105&amp;" - "&amp;C105</f>
        <v>32010304 - POWER PLANTS</v>
      </c>
      <c r="E105" s="622"/>
      <c r="F105" s="623">
        <v>0</v>
      </c>
      <c r="G105" s="623"/>
    </row>
    <row r="106" spans="2:7" hidden="1" x14ac:dyDescent="0.2">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3">SUM(D102:D106)</f>
        <v>0</v>
      </c>
      <c r="E107" s="630">
        <f>SUM(E102:E106)</f>
        <v>0</v>
      </c>
      <c r="F107" s="630">
        <f>SUM(F102:F106)</f>
        <v>0</v>
      </c>
      <c r="G107" s="630"/>
    </row>
    <row r="108" spans="2:7" ht="15" x14ac:dyDescent="0.25">
      <c r="B108" s="818">
        <v>32010400</v>
      </c>
      <c r="C108" s="374" t="s">
        <v>116</v>
      </c>
      <c r="D108" s="754"/>
      <c r="E108" s="618"/>
      <c r="F108" s="619"/>
      <c r="G108" s="619"/>
    </row>
    <row r="109" spans="2:7" hidden="1" x14ac:dyDescent="0.2">
      <c r="B109" s="811">
        <v>32010401</v>
      </c>
      <c r="C109" s="378" t="s">
        <v>1504</v>
      </c>
      <c r="D109" s="752" t="str">
        <f t="shared" ref="D109:D116" si="14">B109&amp;" - "&amp;C109</f>
        <v>32010401 - SHIPS</v>
      </c>
      <c r="E109" s="622"/>
      <c r="F109" s="623">
        <v>0</v>
      </c>
      <c r="G109" s="623"/>
    </row>
    <row r="110" spans="2:7" hidden="1" x14ac:dyDescent="0.2">
      <c r="B110" s="811">
        <v>32010402</v>
      </c>
      <c r="C110" s="378" t="s">
        <v>1505</v>
      </c>
      <c r="D110" s="752" t="str">
        <f t="shared" si="14"/>
        <v>32010402 - AIR CRAFTS</v>
      </c>
      <c r="E110" s="622"/>
      <c r="F110" s="623">
        <v>0</v>
      </c>
      <c r="G110" s="623"/>
    </row>
    <row r="111" spans="2:7" hidden="1" x14ac:dyDescent="0.2">
      <c r="B111" s="811">
        <v>32010403</v>
      </c>
      <c r="C111" s="378" t="s">
        <v>1506</v>
      </c>
      <c r="D111" s="752" t="str">
        <f t="shared" si="14"/>
        <v>32010403 - TRAINS</v>
      </c>
      <c r="E111" s="622"/>
      <c r="F111" s="623">
        <v>0</v>
      </c>
      <c r="G111" s="623"/>
    </row>
    <row r="112" spans="2:7" hidden="1" x14ac:dyDescent="0.2">
      <c r="B112" s="811">
        <v>32010404</v>
      </c>
      <c r="C112" s="378" t="s">
        <v>1507</v>
      </c>
      <c r="D112" s="752" t="str">
        <f t="shared" si="14"/>
        <v>32010404 - BOATS</v>
      </c>
      <c r="E112" s="622"/>
      <c r="F112" s="623">
        <v>0</v>
      </c>
      <c r="G112" s="623"/>
    </row>
    <row r="113" spans="2:7" ht="15" thickBot="1" x14ac:dyDescent="0.25">
      <c r="B113" s="811">
        <v>32010405</v>
      </c>
      <c r="C113" s="378" t="s">
        <v>1508</v>
      </c>
      <c r="D113" s="752" t="str">
        <f t="shared" si="14"/>
        <v>32010405 - MOTOR VEHICLES</v>
      </c>
      <c r="E113" s="622">
        <v>32260000</v>
      </c>
      <c r="F113" s="623">
        <v>0</v>
      </c>
      <c r="G113" s="623"/>
    </row>
    <row r="114" spans="2:7" ht="15" hidden="1" thickBot="1" x14ac:dyDescent="0.25">
      <c r="B114" s="811">
        <v>32010406</v>
      </c>
      <c r="C114" s="378" t="s">
        <v>1509</v>
      </c>
      <c r="D114" s="752" t="str">
        <f t="shared" si="14"/>
        <v>32010406 - TRICYCLE</v>
      </c>
      <c r="E114" s="622"/>
      <c r="F114" s="623">
        <v>0</v>
      </c>
      <c r="G114" s="623"/>
    </row>
    <row r="115" spans="2:7" ht="15" hidden="1" thickBot="1" x14ac:dyDescent="0.25">
      <c r="B115" s="811">
        <v>32010407</v>
      </c>
      <c r="C115" s="378" t="s">
        <v>1510</v>
      </c>
      <c r="D115" s="752" t="str">
        <f t="shared" si="14"/>
        <v>32010407 - MOTOR CYCLES</v>
      </c>
      <c r="E115" s="622"/>
      <c r="F115" s="623">
        <v>0</v>
      </c>
      <c r="G115" s="623"/>
    </row>
    <row r="116" spans="2:7" ht="15" hidden="1" thickBot="1" x14ac:dyDescent="0.25">
      <c r="B116" s="811">
        <v>32010408</v>
      </c>
      <c r="C116" s="378" t="s">
        <v>1511</v>
      </c>
      <c r="D116" s="752" t="str">
        <f t="shared" si="14"/>
        <v>32010408 - BICYCLE</v>
      </c>
      <c r="E116" s="622"/>
      <c r="F116" s="623">
        <v>0</v>
      </c>
      <c r="G116" s="623"/>
    </row>
    <row r="117" spans="2:7" ht="15.75" thickBot="1" x14ac:dyDescent="0.3">
      <c r="B117" s="815"/>
      <c r="C117" s="385" t="s">
        <v>1512</v>
      </c>
      <c r="D117" s="753">
        <f t="shared" ref="D117" si="15">SUM(D109:D116)</f>
        <v>0</v>
      </c>
      <c r="E117" s="630">
        <f>SUM(E109:E116)</f>
        <v>32260000</v>
      </c>
      <c r="F117" s="630">
        <f>SUM(F109:F116)</f>
        <v>0</v>
      </c>
      <c r="G117" s="630">
        <f>SUM(G109:G116)</f>
        <v>0</v>
      </c>
    </row>
    <row r="118" spans="2:7" ht="15" x14ac:dyDescent="0.25">
      <c r="B118" s="818">
        <v>32010500</v>
      </c>
      <c r="C118" s="374" t="s">
        <v>118</v>
      </c>
      <c r="D118" s="754"/>
      <c r="E118" s="618"/>
      <c r="F118" s="619"/>
      <c r="G118" s="619"/>
    </row>
    <row r="119" spans="2:7" ht="15" thickBot="1" x14ac:dyDescent="0.25">
      <c r="B119" s="811">
        <v>32010501</v>
      </c>
      <c r="C119" s="378" t="s">
        <v>1513</v>
      </c>
      <c r="D119" s="752" t="str">
        <f t="shared" ref="D119:D127" si="16">B119&amp;" - "&amp;C119</f>
        <v>32010501 - COMPUTERS/NETWORKING EQUIPMENT</v>
      </c>
      <c r="E119" s="622">
        <v>17740000</v>
      </c>
      <c r="F119" s="623">
        <v>1340000</v>
      </c>
      <c r="G119" s="623"/>
    </row>
    <row r="120" spans="2:7" ht="15" hidden="1" thickBot="1" x14ac:dyDescent="0.25">
      <c r="B120" s="811">
        <v>32010502</v>
      </c>
      <c r="C120" s="378" t="s">
        <v>1514</v>
      </c>
      <c r="D120" s="752" t="str">
        <f t="shared" si="16"/>
        <v>32010502 - PRINTERS</v>
      </c>
      <c r="E120" s="622"/>
      <c r="F120" s="623">
        <v>0</v>
      </c>
      <c r="G120" s="623"/>
    </row>
    <row r="121" spans="2:7" ht="15" hidden="1" thickBot="1" x14ac:dyDescent="0.25">
      <c r="B121" s="811">
        <v>32010503</v>
      </c>
      <c r="C121" s="378" t="s">
        <v>1515</v>
      </c>
      <c r="D121" s="752" t="str">
        <f t="shared" si="16"/>
        <v>32010503 - SCANNERS</v>
      </c>
      <c r="E121" s="622"/>
      <c r="F121" s="623">
        <v>0</v>
      </c>
      <c r="G121" s="623"/>
    </row>
    <row r="122" spans="2:7" ht="15" hidden="1" thickBot="1" x14ac:dyDescent="0.25">
      <c r="B122" s="811">
        <v>32010504</v>
      </c>
      <c r="C122" s="378" t="s">
        <v>1516</v>
      </c>
      <c r="D122" s="752" t="str">
        <f t="shared" si="16"/>
        <v>32010504 - FAX MACHINE</v>
      </c>
      <c r="E122" s="622"/>
      <c r="F122" s="623">
        <v>0</v>
      </c>
      <c r="G122" s="623"/>
    </row>
    <row r="123" spans="2:7" ht="15" hidden="1" thickBot="1" x14ac:dyDescent="0.25">
      <c r="B123" s="811">
        <v>32010505</v>
      </c>
      <c r="C123" s="378" t="s">
        <v>1517</v>
      </c>
      <c r="D123" s="752" t="str">
        <f t="shared" si="16"/>
        <v>32010505 - PHOTOCOPIERS</v>
      </c>
      <c r="E123" s="622"/>
      <c r="F123" s="623">
        <v>0</v>
      </c>
      <c r="G123" s="623"/>
    </row>
    <row r="124" spans="2:7" ht="15" hidden="1" thickBot="1" x14ac:dyDescent="0.25">
      <c r="B124" s="811">
        <v>32010506</v>
      </c>
      <c r="C124" s="378" t="s">
        <v>1518</v>
      </c>
      <c r="D124" s="752" t="str">
        <f t="shared" si="16"/>
        <v>32010506 - TYPE-WRITERS</v>
      </c>
      <c r="E124" s="622"/>
      <c r="F124" s="623">
        <v>0</v>
      </c>
      <c r="G124" s="623"/>
    </row>
    <row r="125" spans="2:7" ht="15" hidden="1" thickBot="1" x14ac:dyDescent="0.25">
      <c r="B125" s="811">
        <v>32010507</v>
      </c>
      <c r="C125" s="378" t="s">
        <v>1519</v>
      </c>
      <c r="D125" s="752" t="str">
        <f t="shared" si="16"/>
        <v>32010507 - SHREDDING MACHINES</v>
      </c>
      <c r="E125" s="622"/>
      <c r="F125" s="623">
        <v>0</v>
      </c>
      <c r="G125" s="623"/>
    </row>
    <row r="126" spans="2:7" ht="15" hidden="1" thickBot="1" x14ac:dyDescent="0.25">
      <c r="B126" s="811">
        <v>32010508</v>
      </c>
      <c r="C126" s="378" t="s">
        <v>1520</v>
      </c>
      <c r="D126" s="752" t="str">
        <f t="shared" si="16"/>
        <v>32010508 - PROJECTORS</v>
      </c>
      <c r="E126" s="622"/>
      <c r="F126" s="623">
        <v>0</v>
      </c>
      <c r="G126" s="623"/>
    </row>
    <row r="127" spans="2:7" ht="15" hidden="1" thickBot="1" x14ac:dyDescent="0.25">
      <c r="B127" s="811">
        <v>32010509</v>
      </c>
      <c r="C127" s="378" t="s">
        <v>1521</v>
      </c>
      <c r="D127" s="752" t="str">
        <f t="shared" si="16"/>
        <v>32010509 - BINDING EQUIPMENT</v>
      </c>
      <c r="E127" s="622"/>
      <c r="F127" s="623">
        <v>0</v>
      </c>
      <c r="G127" s="623"/>
    </row>
    <row r="128" spans="2:7" ht="15.75" thickBot="1" x14ac:dyDescent="0.3">
      <c r="B128" s="815"/>
      <c r="C128" s="385" t="s">
        <v>1522</v>
      </c>
      <c r="D128" s="753">
        <f t="shared" ref="D128" si="17">SUM(D119:D127)</f>
        <v>0</v>
      </c>
      <c r="E128" s="630">
        <f>SUM(E119:E127)</f>
        <v>17740000</v>
      </c>
      <c r="F128" s="630">
        <f>SUM(F119:F127)</f>
        <v>1340000</v>
      </c>
      <c r="G128" s="630">
        <f>SUM(G119:G127)</f>
        <v>0</v>
      </c>
    </row>
    <row r="129" spans="2:7" ht="15" x14ac:dyDescent="0.25">
      <c r="B129" s="818">
        <v>32010600</v>
      </c>
      <c r="C129" s="374" t="s">
        <v>120</v>
      </c>
      <c r="D129" s="754"/>
      <c r="E129" s="618"/>
      <c r="F129" s="619"/>
      <c r="G129" s="619"/>
    </row>
    <row r="130" spans="2:7" x14ac:dyDescent="0.2">
      <c r="B130" s="811">
        <v>32010601</v>
      </c>
      <c r="C130" s="378" t="s">
        <v>1523</v>
      </c>
      <c r="D130" s="752" t="str">
        <f t="shared" ref="D130:D139" si="18">B130&amp;" - "&amp;C130</f>
        <v>32010601 - CHAIRS</v>
      </c>
      <c r="E130" s="622">
        <v>0</v>
      </c>
      <c r="F130" s="623">
        <v>250000</v>
      </c>
      <c r="G130" s="623"/>
    </row>
    <row r="131" spans="2:7" x14ac:dyDescent="0.2">
      <c r="B131" s="811">
        <v>32010602</v>
      </c>
      <c r="C131" s="378" t="s">
        <v>1524</v>
      </c>
      <c r="D131" s="752" t="str">
        <f t="shared" si="18"/>
        <v>32010602 - TABLES</v>
      </c>
      <c r="E131" s="622">
        <v>0</v>
      </c>
      <c r="F131" s="623">
        <v>250000</v>
      </c>
      <c r="G131" s="623"/>
    </row>
    <row r="132" spans="2:7" hidden="1" x14ac:dyDescent="0.2">
      <c r="B132" s="811">
        <v>32010603</v>
      </c>
      <c r="C132" s="378" t="s">
        <v>1525</v>
      </c>
      <c r="D132" s="752" t="str">
        <f t="shared" si="18"/>
        <v>32010603 - SAFES/FILE CABINETS/ CUPBOARDS</v>
      </c>
      <c r="E132" s="622"/>
      <c r="F132" s="623">
        <v>0</v>
      </c>
      <c r="G132" s="623"/>
    </row>
    <row r="133" spans="2:7" hidden="1" x14ac:dyDescent="0.2">
      <c r="B133" s="811">
        <v>32010604</v>
      </c>
      <c r="C133" s="378" t="s">
        <v>1526</v>
      </c>
      <c r="D133" s="752" t="str">
        <f t="shared" si="18"/>
        <v>32010604 - TELEVISION SETS</v>
      </c>
      <c r="E133" s="622"/>
      <c r="F133" s="623">
        <v>0</v>
      </c>
      <c r="G133" s="623"/>
    </row>
    <row r="134" spans="2:7" hidden="1" x14ac:dyDescent="0.2">
      <c r="B134" s="811">
        <v>32010605</v>
      </c>
      <c r="C134" s="378" t="s">
        <v>1527</v>
      </c>
      <c r="D134" s="752" t="str">
        <f t="shared" si="18"/>
        <v>32010605 - RADIO SETS</v>
      </c>
      <c r="E134" s="622"/>
      <c r="F134" s="623">
        <v>0</v>
      </c>
      <c r="G134" s="623"/>
    </row>
    <row r="135" spans="2:7" hidden="1" x14ac:dyDescent="0.2">
      <c r="B135" s="811">
        <v>32010606</v>
      </c>
      <c r="C135" s="378" t="s">
        <v>1528</v>
      </c>
      <c r="D135" s="752" t="str">
        <f t="shared" si="18"/>
        <v>32010606 - AIR -CONDITIONER</v>
      </c>
      <c r="E135" s="622"/>
      <c r="F135" s="623">
        <v>0</v>
      </c>
      <c r="G135" s="623"/>
    </row>
    <row r="136" spans="2:7" hidden="1" x14ac:dyDescent="0.2">
      <c r="B136" s="811">
        <v>32010607</v>
      </c>
      <c r="C136" s="378" t="s">
        <v>1529</v>
      </c>
      <c r="D136" s="752" t="str">
        <f t="shared" si="18"/>
        <v>32010607 - STOOLS</v>
      </c>
      <c r="E136" s="622"/>
      <c r="F136" s="623">
        <v>0</v>
      </c>
      <c r="G136" s="623"/>
    </row>
    <row r="137" spans="2:7" x14ac:dyDescent="0.2">
      <c r="B137" s="811">
        <v>32010608</v>
      </c>
      <c r="C137" s="378" t="s">
        <v>1530</v>
      </c>
      <c r="D137" s="752" t="str">
        <f t="shared" si="18"/>
        <v>32010608 - SHELVES</v>
      </c>
      <c r="E137" s="622">
        <v>0</v>
      </c>
      <c r="F137" s="623">
        <v>120000</v>
      </c>
      <c r="G137" s="623"/>
    </row>
    <row r="138" spans="2:7" x14ac:dyDescent="0.2">
      <c r="B138" s="811">
        <v>32010609</v>
      </c>
      <c r="C138" s="378" t="s">
        <v>1531</v>
      </c>
      <c r="D138" s="752" t="str">
        <f t="shared" si="18"/>
        <v>32010609 - CEILING FANS</v>
      </c>
      <c r="E138" s="622">
        <v>0</v>
      </c>
      <c r="F138" s="623">
        <v>200000</v>
      </c>
      <c r="G138" s="623"/>
    </row>
    <row r="139" spans="2:7" ht="15" thickBot="1" x14ac:dyDescent="0.25">
      <c r="B139" s="811">
        <v>32010610</v>
      </c>
      <c r="C139" s="378" t="s">
        <v>1532</v>
      </c>
      <c r="D139" s="752" t="str">
        <f t="shared" si="18"/>
        <v>32010610 - REFRIDGERATOR</v>
      </c>
      <c r="E139" s="622"/>
      <c r="F139" s="623">
        <v>0</v>
      </c>
      <c r="G139" s="623"/>
    </row>
    <row r="140" spans="2:7" ht="15.75" thickBot="1" x14ac:dyDescent="0.3">
      <c r="B140" s="815"/>
      <c r="C140" s="385" t="s">
        <v>1533</v>
      </c>
      <c r="D140" s="753">
        <f t="shared" ref="D140" si="19">SUM(D130:D139)</f>
        <v>0</v>
      </c>
      <c r="E140" s="630">
        <f>SUM(E130:E139)</f>
        <v>0</v>
      </c>
      <c r="F140" s="630">
        <f>SUM(F130:F139)</f>
        <v>820000</v>
      </c>
      <c r="G140" s="630"/>
    </row>
    <row r="141" spans="2:7" ht="15"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0">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1">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2">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3">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4">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5">B163&amp;" - "&amp;C163</f>
        <v>32030101 - GOODWILL (ACQUIRED)</v>
      </c>
      <c r="E163" s="622"/>
      <c r="F163" s="623">
        <v>0</v>
      </c>
      <c r="G163" s="623"/>
    </row>
    <row r="164" spans="2:7" hidden="1" x14ac:dyDescent="0.2">
      <c r="B164" s="811">
        <v>32030102</v>
      </c>
      <c r="C164" s="378" t="s">
        <v>1548</v>
      </c>
      <c r="D164" s="752" t="str">
        <f t="shared" si="25"/>
        <v>32030102 - PATENT RIGHT</v>
      </c>
      <c r="E164" s="622"/>
      <c r="F164" s="623">
        <v>0</v>
      </c>
      <c r="G164" s="623"/>
    </row>
    <row r="165" spans="2:7" hidden="1" x14ac:dyDescent="0.2">
      <c r="B165" s="811">
        <v>32030103</v>
      </c>
      <c r="C165" s="378" t="s">
        <v>1549</v>
      </c>
      <c r="D165" s="752" t="str">
        <f t="shared" si="25"/>
        <v>32030103 - COPYRIGHT</v>
      </c>
      <c r="E165" s="622"/>
      <c r="F165" s="623">
        <v>0</v>
      </c>
      <c r="G165" s="623"/>
    </row>
    <row r="166" spans="2:7" hidden="1" x14ac:dyDescent="0.2">
      <c r="B166" s="811">
        <v>32030104</v>
      </c>
      <c r="C166" s="378" t="s">
        <v>1550</v>
      </c>
      <c r="D166" s="752" t="str">
        <f t="shared" si="25"/>
        <v>32030104 - TRADE MARK</v>
      </c>
      <c r="E166" s="622"/>
      <c r="F166" s="623">
        <v>0</v>
      </c>
      <c r="G166" s="623"/>
    </row>
    <row r="167" spans="2:7" hidden="1" x14ac:dyDescent="0.2">
      <c r="B167" s="811">
        <v>32030105</v>
      </c>
      <c r="C167" s="378" t="s">
        <v>1551</v>
      </c>
      <c r="D167" s="752" t="str">
        <f t="shared" si="25"/>
        <v>32030105 - FRANCHISE</v>
      </c>
      <c r="E167" s="622"/>
      <c r="F167" s="623">
        <v>0</v>
      </c>
      <c r="G167" s="623"/>
    </row>
    <row r="168" spans="2:7" x14ac:dyDescent="0.2">
      <c r="B168" s="811">
        <v>32030109</v>
      </c>
      <c r="C168" s="378" t="s">
        <v>1552</v>
      </c>
      <c r="D168" s="752" t="str">
        <f t="shared" si="25"/>
        <v>32030109 - RESEARCH &amp; DEVELOPMENT</v>
      </c>
      <c r="E168" s="622">
        <v>0</v>
      </c>
      <c r="F168" s="623">
        <v>18500000</v>
      </c>
      <c r="G168" s="623"/>
    </row>
    <row r="169" spans="2:7" ht="15" thickBot="1" x14ac:dyDescent="0.25">
      <c r="B169" s="813">
        <v>32030110</v>
      </c>
      <c r="C169" s="383" t="s">
        <v>1553</v>
      </c>
      <c r="D169" s="752" t="str">
        <f t="shared" si="25"/>
        <v>32030110 - BROADCAST RIGHTS</v>
      </c>
      <c r="E169" s="622"/>
      <c r="F169" s="623">
        <v>0</v>
      </c>
      <c r="G169" s="623"/>
    </row>
    <row r="170" spans="2:7" ht="15.75" thickBot="1" x14ac:dyDescent="0.3">
      <c r="B170" s="815"/>
      <c r="C170" s="385" t="s">
        <v>1554</v>
      </c>
      <c r="D170" s="753"/>
      <c r="E170" s="630">
        <f>SUM(E163:E169)</f>
        <v>0</v>
      </c>
      <c r="F170" s="630">
        <f>SUM(F163:F169)</f>
        <v>18500000</v>
      </c>
      <c r="G170" s="630">
        <f>SUM(G163:G169)</f>
        <v>0</v>
      </c>
    </row>
    <row r="171" spans="2:7" ht="19.5" thickBot="1" x14ac:dyDescent="0.35">
      <c r="B171" s="398"/>
      <c r="C171" s="399" t="s">
        <v>1415</v>
      </c>
      <c r="D171" s="399"/>
      <c r="E171" s="645">
        <f t="shared" ref="E171:F171" si="26">E170+E161+E155+E152+E146+E143+E140+E128+E117+E107+E100+E83+E77+E72+E66+E62+E53+E50+E47+E44</f>
        <v>50000000</v>
      </c>
      <c r="F171" s="646">
        <f t="shared" si="26"/>
        <v>25000000</v>
      </c>
      <c r="G171" s="646">
        <f t="shared" ref="G171" si="27">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B1:G172"/>
  <sheetViews>
    <sheetView view="pageBreakPreview" zoomScale="84" zoomScaleSheetLayoutView="84" workbookViewId="0">
      <pane xSplit="2" ySplit="6" topLeftCell="C134"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1066</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x14ac:dyDescent="0.25">
      <c r="B11" s="811">
        <v>31050103</v>
      </c>
      <c r="C11" s="378" t="s">
        <v>1418</v>
      </c>
      <c r="D11" s="740" t="str">
        <f t="shared" si="0"/>
        <v>31050103 - INDUSTRIAL &amp; CHEMICAL STORES</v>
      </c>
      <c r="E11" s="551">
        <v>0</v>
      </c>
      <c r="F11" s="552">
        <v>2900000</v>
      </c>
      <c r="G11" s="552"/>
    </row>
    <row r="12" spans="2:7" x14ac:dyDescent="0.25">
      <c r="B12" s="811">
        <v>31050104</v>
      </c>
      <c r="C12" s="378" t="s">
        <v>1419</v>
      </c>
      <c r="D12" s="740" t="str">
        <f t="shared" si="0"/>
        <v>31050104 - AMORY STORES (AMMUNITION, E.T.C.)</v>
      </c>
      <c r="E12" s="551">
        <v>8350000</v>
      </c>
      <c r="F12" s="552">
        <v>3500000</v>
      </c>
      <c r="G12" s="552"/>
    </row>
    <row r="13" spans="2:7" x14ac:dyDescent="0.25">
      <c r="B13" s="811">
        <v>31050105</v>
      </c>
      <c r="C13" s="378" t="s">
        <v>1420</v>
      </c>
      <c r="D13" s="740" t="str">
        <f t="shared" si="0"/>
        <v>31050105 - FUEL &amp; LUBRICANTS</v>
      </c>
      <c r="E13" s="551">
        <v>0</v>
      </c>
      <c r="F13" s="552">
        <v>500000</v>
      </c>
      <c r="G13" s="552"/>
    </row>
    <row r="14" spans="2:7" hidden="1" x14ac:dyDescent="0.25">
      <c r="B14" s="811">
        <v>31050106</v>
      </c>
      <c r="C14" s="378" t="s">
        <v>1421</v>
      </c>
      <c r="D14" s="740" t="str">
        <f t="shared" si="0"/>
        <v>31050106 - AGRICULTURAL INPUTS</v>
      </c>
      <c r="E14" s="551">
        <v>0</v>
      </c>
      <c r="F14" s="552">
        <v>0</v>
      </c>
      <c r="G14" s="552"/>
    </row>
    <row r="15" spans="2:7" hidden="1" x14ac:dyDescent="0.25">
      <c r="B15" s="811">
        <v>31050107</v>
      </c>
      <c r="C15" s="378" t="s">
        <v>1422</v>
      </c>
      <c r="D15" s="740" t="str">
        <f t="shared" si="0"/>
        <v>31050107 - FARM STOCK</v>
      </c>
      <c r="E15" s="551">
        <v>0</v>
      </c>
      <c r="F15" s="552">
        <v>0</v>
      </c>
      <c r="G15" s="552"/>
    </row>
    <row r="16" spans="2:7" hidden="1" x14ac:dyDescent="0.25">
      <c r="B16" s="811">
        <v>31050108</v>
      </c>
      <c r="C16" s="378" t="s">
        <v>1423</v>
      </c>
      <c r="D16" s="740" t="str">
        <f t="shared" si="0"/>
        <v>31050108 - SCHOLASTIC MATERIALS</v>
      </c>
      <c r="E16" s="551">
        <v>0</v>
      </c>
      <c r="F16" s="552">
        <v>0</v>
      </c>
      <c r="G16" s="552"/>
    </row>
    <row r="17" spans="2:7" x14ac:dyDescent="0.25">
      <c r="B17" s="811">
        <v>31050109</v>
      </c>
      <c r="C17" s="378" t="s">
        <v>1424</v>
      </c>
      <c r="D17" s="740" t="str">
        <f t="shared" si="0"/>
        <v>31050109 - STATIONERIES STORES</v>
      </c>
      <c r="E17" s="551">
        <v>0</v>
      </c>
      <c r="F17" s="552">
        <v>2000000</v>
      </c>
      <c r="G17" s="552"/>
    </row>
    <row r="18" spans="2:7" x14ac:dyDescent="0.25">
      <c r="B18" s="811">
        <v>31050110</v>
      </c>
      <c r="C18" s="378" t="s">
        <v>1425</v>
      </c>
      <c r="D18" s="740" t="str">
        <f t="shared" si="0"/>
        <v>31050110 - PRINTED MATERIALS</v>
      </c>
      <c r="E18" s="551">
        <v>18287620</v>
      </c>
      <c r="F18" s="552">
        <v>1000000</v>
      </c>
      <c r="G18" s="552"/>
    </row>
    <row r="19" spans="2:7" hidden="1" x14ac:dyDescent="0.25">
      <c r="B19" s="811">
        <v>31050111</v>
      </c>
      <c r="C19" s="378" t="s">
        <v>1426</v>
      </c>
      <c r="D19" s="740" t="str">
        <f t="shared" si="0"/>
        <v>31050111 - BUILDING MATERIALS</v>
      </c>
      <c r="E19" s="551">
        <v>0</v>
      </c>
      <c r="F19" s="552">
        <v>0</v>
      </c>
      <c r="G19" s="552"/>
    </row>
    <row r="20" spans="2:7" x14ac:dyDescent="0.25">
      <c r="B20" s="811">
        <v>31050112</v>
      </c>
      <c r="C20" s="378" t="s">
        <v>1427</v>
      </c>
      <c r="D20" s="740" t="str">
        <f t="shared" si="0"/>
        <v>31050112 - STRATEGIC STOCK PILES</v>
      </c>
      <c r="E20" s="551"/>
      <c r="F20" s="552">
        <v>500000</v>
      </c>
      <c r="G20" s="552"/>
    </row>
    <row r="21" spans="2:7" hidden="1" x14ac:dyDescent="0.25">
      <c r="B21" s="811">
        <v>31050113</v>
      </c>
      <c r="C21" s="378" t="s">
        <v>1428</v>
      </c>
      <c r="D21" s="740" t="str">
        <f t="shared" si="0"/>
        <v>31050113 - UNISSUED CURRENCY</v>
      </c>
      <c r="E21" s="551"/>
      <c r="F21" s="552">
        <v>0</v>
      </c>
      <c r="G21" s="552"/>
    </row>
    <row r="22" spans="2:7" x14ac:dyDescent="0.25">
      <c r="B22" s="811">
        <v>31050114</v>
      </c>
      <c r="C22" s="378" t="s">
        <v>1429</v>
      </c>
      <c r="D22" s="740" t="str">
        <f t="shared" si="0"/>
        <v>31050114 - STAMPS</v>
      </c>
      <c r="E22" s="551"/>
      <c r="F22" s="552">
        <v>500000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x14ac:dyDescent="0.25">
      <c r="B25" s="811">
        <v>31050117</v>
      </c>
      <c r="C25" s="378" t="s">
        <v>1432</v>
      </c>
      <c r="D25" s="740" t="str">
        <f t="shared" si="0"/>
        <v>31050117 - COMPUTER/INFORMATION TECHNOLOGY STORE</v>
      </c>
      <c r="E25" s="551"/>
      <c r="F25" s="552">
        <v>500000</v>
      </c>
      <c r="G25" s="552"/>
    </row>
    <row r="26" spans="2:7" x14ac:dyDescent="0.25">
      <c r="B26" s="811">
        <v>31050118</v>
      </c>
      <c r="C26" s="378" t="s">
        <v>1433</v>
      </c>
      <c r="D26" s="740" t="str">
        <f t="shared" si="0"/>
        <v>31050118 - PROVISIONAL STORE</v>
      </c>
      <c r="E26" s="551"/>
      <c r="F26" s="552">
        <v>667000</v>
      </c>
      <c r="G26" s="552"/>
    </row>
    <row r="27" spans="2:7" x14ac:dyDescent="0.25">
      <c r="B27" s="811">
        <v>31050119</v>
      </c>
      <c r="C27" s="378" t="s">
        <v>1434</v>
      </c>
      <c r="D27" s="740" t="str">
        <f t="shared" si="0"/>
        <v>31050119 - EQUIPMENT STORE</v>
      </c>
      <c r="E27" s="551"/>
      <c r="F27" s="552">
        <v>2000000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v>0</v>
      </c>
      <c r="F41" s="552">
        <v>0</v>
      </c>
      <c r="G41" s="552"/>
    </row>
    <row r="42" spans="2:7" ht="15.75" thickBot="1" x14ac:dyDescent="0.3">
      <c r="B42" s="811">
        <v>31050134</v>
      </c>
      <c r="C42" s="378" t="s">
        <v>1449</v>
      </c>
      <c r="D42" s="740" t="str">
        <f t="shared" si="0"/>
        <v>31050134 - UNIFORM STORE</v>
      </c>
      <c r="E42" s="551"/>
      <c r="F42" s="552">
        <v>605000</v>
      </c>
      <c r="G42" s="552"/>
    </row>
    <row r="43" spans="2:7" ht="15.75" hidden="1" thickBot="1" x14ac:dyDescent="0.3">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26637620</v>
      </c>
      <c r="F44" s="559">
        <f>SUM(F9:F43)</f>
        <v>14672000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v>0</v>
      </c>
      <c r="F52" s="552">
        <v>0</v>
      </c>
      <c r="G52" s="552"/>
    </row>
    <row r="53" spans="2:7" ht="15.75" hidden="1" thickBot="1" x14ac:dyDescent="0.3">
      <c r="B53" s="815"/>
      <c r="C53" s="385" t="s">
        <v>1454</v>
      </c>
      <c r="D53" s="741">
        <f t="shared" ref="D53" si="4">SUM(D52)</f>
        <v>0</v>
      </c>
      <c r="E53" s="559">
        <f>SUM(E52)</f>
        <v>0</v>
      </c>
      <c r="F53" s="559">
        <f>SUM(F52)</f>
        <v>0</v>
      </c>
      <c r="G53" s="559"/>
    </row>
    <row r="54" spans="2:7"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x14ac:dyDescent="0.25">
      <c r="B78" s="818">
        <v>32010100</v>
      </c>
      <c r="C78" s="374" t="s">
        <v>110</v>
      </c>
      <c r="D78" s="742"/>
      <c r="E78" s="548"/>
      <c r="F78" s="549"/>
      <c r="G78" s="549"/>
    </row>
    <row r="79" spans="2:7" ht="15.75" thickBot="1" x14ac:dyDescent="0.3">
      <c r="B79" s="811">
        <v>32010101</v>
      </c>
      <c r="C79" s="378" t="s">
        <v>1477</v>
      </c>
      <c r="D79" s="740" t="str">
        <f>B79&amp;" - "&amp;C79</f>
        <v>32010101 - LAND &amp; BUILDINGS - ADMINISTRATIVE</v>
      </c>
      <c r="E79" s="551">
        <v>6710900</v>
      </c>
      <c r="F79" s="552">
        <v>2500000</v>
      </c>
      <c r="G79" s="552"/>
    </row>
    <row r="80" spans="2:7" ht="15.75" hidden="1" thickBot="1" x14ac:dyDescent="0.3">
      <c r="B80" s="811">
        <v>32010102</v>
      </c>
      <c r="C80" s="378" t="s">
        <v>1478</v>
      </c>
      <c r="D80" s="740" t="str">
        <f>B80&amp;" - "&amp;C80</f>
        <v>32010102 - LAND &amp; BUILDINGS - RESIDENTIAL</v>
      </c>
      <c r="E80" s="551">
        <v>0</v>
      </c>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6710900</v>
      </c>
      <c r="F83" s="559">
        <f>SUM(F79:F82)</f>
        <v>2500000</v>
      </c>
      <c r="G83" s="559">
        <f>SUM(G79:G82)</f>
        <v>0</v>
      </c>
    </row>
    <row r="84" spans="2:7"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x14ac:dyDescent="0.25">
      <c r="B90" s="811">
        <v>32010206</v>
      </c>
      <c r="C90" s="378" t="s">
        <v>1487</v>
      </c>
      <c r="D90" s="740" t="str">
        <f t="shared" si="12"/>
        <v>32010206 - SECURITY INSTALLATIONS/ EQUIPMENT</v>
      </c>
      <c r="E90" s="551">
        <v>0</v>
      </c>
      <c r="F90" s="552">
        <v>2000000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x14ac:dyDescent="0.25">
      <c r="B95" s="811">
        <v>32010211</v>
      </c>
      <c r="C95" s="378" t="s">
        <v>1492</v>
      </c>
      <c r="D95" s="740" t="str">
        <f t="shared" si="12"/>
        <v>32010211 - SPECIALISED RESEARCH EQUIPMENT (E.G. SATELLITE)</v>
      </c>
      <c r="E95" s="551">
        <v>0</v>
      </c>
      <c r="F95" s="552">
        <v>2000000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v>0</v>
      </c>
      <c r="F98" s="552">
        <v>0</v>
      </c>
      <c r="G98" s="552"/>
    </row>
    <row r="99" spans="2:7" ht="15.75" thickBot="1" x14ac:dyDescent="0.3">
      <c r="B99" s="811">
        <v>32010215</v>
      </c>
      <c r="C99" s="378" t="s">
        <v>1496</v>
      </c>
      <c r="D99" s="740" t="str">
        <f t="shared" si="12"/>
        <v>32010215 - WASTE DISPOSAL EQUIPMENT</v>
      </c>
      <c r="E99" s="551"/>
      <c r="F99" s="552">
        <v>500000</v>
      </c>
      <c r="G99" s="552"/>
    </row>
    <row r="100" spans="2:7" ht="15.75" thickBot="1" x14ac:dyDescent="0.3">
      <c r="B100" s="815"/>
      <c r="C100" s="385" t="s">
        <v>1497</v>
      </c>
      <c r="D100" s="741">
        <f t="shared" ref="D100" si="13">SUM(D85:D99)</f>
        <v>0</v>
      </c>
      <c r="E100" s="559">
        <f>SUM(E85:E99)</f>
        <v>0</v>
      </c>
      <c r="F100" s="559">
        <f>SUM(F85:F99)</f>
        <v>4500000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t="15.75" thickBot="1" x14ac:dyDescent="0.3">
      <c r="B106" s="811">
        <v>32010305</v>
      </c>
      <c r="C106" s="378" t="s">
        <v>1502</v>
      </c>
      <c r="D106" s="740" t="str">
        <f>B106&amp;" - "&amp;C106</f>
        <v>32010305 - POWER GENERATING SETS</v>
      </c>
      <c r="E106" s="551">
        <v>10520000</v>
      </c>
      <c r="F106" s="552">
        <v>0</v>
      </c>
      <c r="G106" s="552"/>
    </row>
    <row r="107" spans="2:7" ht="15.75" thickBot="1" x14ac:dyDescent="0.3">
      <c r="B107" s="815"/>
      <c r="C107" s="385" t="s">
        <v>1503</v>
      </c>
      <c r="D107" s="741">
        <f t="shared" ref="D107" si="14">SUM(D102:D106)</f>
        <v>0</v>
      </c>
      <c r="E107" s="559">
        <f>SUM(E102:E106)</f>
        <v>10520000</v>
      </c>
      <c r="F107" s="559">
        <f>SUM(F102:F106)</f>
        <v>0</v>
      </c>
      <c r="G107" s="559"/>
    </row>
    <row r="108" spans="2:7" hidden="1"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v>0</v>
      </c>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idden="1" x14ac:dyDescent="0.25">
      <c r="B113" s="811">
        <v>32010405</v>
      </c>
      <c r="C113" s="378" t="s">
        <v>1508</v>
      </c>
      <c r="D113" s="740" t="str">
        <f t="shared" si="15"/>
        <v>32010405 - MOTOR VEHICLES</v>
      </c>
      <c r="E113" s="551">
        <v>0</v>
      </c>
      <c r="F113" s="552">
        <v>0</v>
      </c>
      <c r="G113" s="552"/>
    </row>
    <row r="114" spans="2:7" hidden="1" x14ac:dyDescent="0.25">
      <c r="B114" s="811">
        <v>32010406</v>
      </c>
      <c r="C114" s="378" t="s">
        <v>1509</v>
      </c>
      <c r="D114" s="740" t="str">
        <f t="shared" si="15"/>
        <v>32010406 - TRICYCLE</v>
      </c>
      <c r="E114" s="551"/>
      <c r="F114" s="552">
        <v>0</v>
      </c>
      <c r="G114" s="552"/>
    </row>
    <row r="115" spans="2:7" hidden="1" x14ac:dyDescent="0.25">
      <c r="B115" s="811">
        <v>32010407</v>
      </c>
      <c r="C115" s="378" t="s">
        <v>1510</v>
      </c>
      <c r="D115" s="740" t="str">
        <f t="shared" si="15"/>
        <v>32010407 - MOTOR CYCLES</v>
      </c>
      <c r="E115" s="551"/>
      <c r="F115" s="552">
        <v>0</v>
      </c>
      <c r="G115" s="552"/>
    </row>
    <row r="116" spans="2:7" hidden="1" x14ac:dyDescent="0.25">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7">B119&amp;" - "&amp;C119</f>
        <v>32010501 - COMPUTERS/NETWORKING EQUIPMENT</v>
      </c>
      <c r="E119" s="551">
        <v>15000000</v>
      </c>
      <c r="F119" s="552">
        <v>1000000</v>
      </c>
      <c r="G119" s="552"/>
    </row>
    <row r="120" spans="2:7" x14ac:dyDescent="0.25">
      <c r="B120" s="811">
        <v>32010502</v>
      </c>
      <c r="C120" s="378" t="s">
        <v>1514</v>
      </c>
      <c r="D120" s="740" t="str">
        <f t="shared" si="17"/>
        <v>32010502 - PRINTERS</v>
      </c>
      <c r="E120" s="551">
        <v>600000</v>
      </c>
      <c r="F120" s="552">
        <v>250000</v>
      </c>
      <c r="G120" s="552"/>
    </row>
    <row r="121" spans="2:7" x14ac:dyDescent="0.25">
      <c r="B121" s="811">
        <v>32010503</v>
      </c>
      <c r="C121" s="378" t="s">
        <v>1515</v>
      </c>
      <c r="D121" s="740" t="str">
        <f t="shared" si="17"/>
        <v>32010503 - SCANNERS</v>
      </c>
      <c r="E121" s="551">
        <v>85000</v>
      </c>
      <c r="F121" s="552">
        <v>250000</v>
      </c>
      <c r="G121" s="552"/>
    </row>
    <row r="122" spans="2:7" hidden="1" x14ac:dyDescent="0.25">
      <c r="B122" s="811">
        <v>32010504</v>
      </c>
      <c r="C122" s="378" t="s">
        <v>1516</v>
      </c>
      <c r="D122" s="740" t="str">
        <f t="shared" si="17"/>
        <v>32010504 - FAX MACHINE</v>
      </c>
      <c r="E122" s="551"/>
      <c r="F122" s="552">
        <v>0</v>
      </c>
      <c r="G122" s="552"/>
    </row>
    <row r="123" spans="2:7" x14ac:dyDescent="0.25">
      <c r="B123" s="811">
        <v>32010505</v>
      </c>
      <c r="C123" s="378" t="s">
        <v>1517</v>
      </c>
      <c r="D123" s="740" t="str">
        <f t="shared" si="17"/>
        <v>32010505 - PHOTOCOPIERS</v>
      </c>
      <c r="E123" s="551">
        <v>5015500</v>
      </c>
      <c r="F123" s="552">
        <v>1000000</v>
      </c>
      <c r="G123" s="552"/>
    </row>
    <row r="124" spans="2:7" hidden="1" x14ac:dyDescent="0.25">
      <c r="B124" s="811">
        <v>32010506</v>
      </c>
      <c r="C124" s="378" t="s">
        <v>1518</v>
      </c>
      <c r="D124" s="740" t="str">
        <f t="shared" si="17"/>
        <v>32010506 - TYPE-WRITERS</v>
      </c>
      <c r="E124" s="551"/>
      <c r="F124" s="552">
        <v>0</v>
      </c>
      <c r="G124" s="552"/>
    </row>
    <row r="125" spans="2:7" x14ac:dyDescent="0.25">
      <c r="B125" s="811">
        <v>32010507</v>
      </c>
      <c r="C125" s="378" t="s">
        <v>1519</v>
      </c>
      <c r="D125" s="740" t="str">
        <f t="shared" si="17"/>
        <v>32010507 - SHREDDING MACHINES</v>
      </c>
      <c r="E125" s="551"/>
      <c r="F125" s="552">
        <v>207500</v>
      </c>
      <c r="G125" s="552"/>
    </row>
    <row r="126" spans="2:7" hidden="1" x14ac:dyDescent="0.25">
      <c r="B126" s="811">
        <v>32010508</v>
      </c>
      <c r="C126" s="378" t="s">
        <v>1520</v>
      </c>
      <c r="D126" s="740" t="str">
        <f t="shared" si="17"/>
        <v>32010508 - PROJECTORS</v>
      </c>
      <c r="E126" s="551"/>
      <c r="F126" s="552">
        <v>0</v>
      </c>
      <c r="G126" s="552"/>
    </row>
    <row r="127" spans="2:7" ht="15.75" thickBot="1" x14ac:dyDescent="0.3">
      <c r="B127" s="811">
        <v>32010509</v>
      </c>
      <c r="C127" s="378" t="s">
        <v>1521</v>
      </c>
      <c r="D127" s="740" t="str">
        <f t="shared" si="17"/>
        <v>32010509 - BINDING EQUIPMENT</v>
      </c>
      <c r="E127" s="551"/>
      <c r="F127" s="552">
        <v>500000</v>
      </c>
      <c r="G127" s="552"/>
    </row>
    <row r="128" spans="2:7" ht="15.75" thickBot="1" x14ac:dyDescent="0.3">
      <c r="B128" s="815"/>
      <c r="C128" s="385" t="s">
        <v>1522</v>
      </c>
      <c r="D128" s="741">
        <f t="shared" ref="D128" si="18">SUM(D119:D127)</f>
        <v>0</v>
      </c>
      <c r="E128" s="559">
        <f>SUM(E119:E127)</f>
        <v>20700500</v>
      </c>
      <c r="F128" s="559">
        <f>SUM(F119:F127)</f>
        <v>3207500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9">B130&amp;" - "&amp;C130</f>
        <v>32010601 - CHAIRS</v>
      </c>
      <c r="E130" s="551">
        <v>5000000</v>
      </c>
      <c r="F130" s="552">
        <v>500000</v>
      </c>
      <c r="G130" s="552"/>
    </row>
    <row r="131" spans="2:7" x14ac:dyDescent="0.25">
      <c r="B131" s="811">
        <v>32010602</v>
      </c>
      <c r="C131" s="378" t="s">
        <v>1524</v>
      </c>
      <c r="D131" s="740" t="str">
        <f t="shared" si="19"/>
        <v>32010602 - TABLES</v>
      </c>
      <c r="E131" s="551">
        <v>4000000</v>
      </c>
      <c r="F131" s="552">
        <v>500000</v>
      </c>
      <c r="G131" s="552"/>
    </row>
    <row r="132" spans="2:7" x14ac:dyDescent="0.25">
      <c r="B132" s="811">
        <v>32010603</v>
      </c>
      <c r="C132" s="378" t="s">
        <v>1525</v>
      </c>
      <c r="D132" s="740" t="str">
        <f t="shared" si="19"/>
        <v>32010603 - SAFES/FILE CABINETS/ CUPBOARDS</v>
      </c>
      <c r="E132" s="551">
        <v>2000000</v>
      </c>
      <c r="F132" s="552">
        <v>500000</v>
      </c>
      <c r="G132" s="552"/>
    </row>
    <row r="133" spans="2:7" x14ac:dyDescent="0.25">
      <c r="B133" s="811">
        <v>32010604</v>
      </c>
      <c r="C133" s="378" t="s">
        <v>1526</v>
      </c>
      <c r="D133" s="740" t="str">
        <f t="shared" si="19"/>
        <v>32010604 - TELEVISION SETS</v>
      </c>
      <c r="E133" s="551">
        <v>1500000</v>
      </c>
      <c r="F133" s="552">
        <v>500000</v>
      </c>
      <c r="G133" s="552"/>
    </row>
    <row r="134" spans="2:7" x14ac:dyDescent="0.25">
      <c r="B134" s="811">
        <v>32010605</v>
      </c>
      <c r="C134" s="378" t="s">
        <v>1527</v>
      </c>
      <c r="D134" s="740" t="str">
        <f t="shared" si="19"/>
        <v>32010605 - RADIO SETS</v>
      </c>
      <c r="E134" s="551">
        <v>1500000</v>
      </c>
      <c r="F134" s="552">
        <v>500000</v>
      </c>
      <c r="G134" s="552"/>
    </row>
    <row r="135" spans="2:7" x14ac:dyDescent="0.25">
      <c r="B135" s="811">
        <v>32010606</v>
      </c>
      <c r="C135" s="378" t="s">
        <v>1528</v>
      </c>
      <c r="D135" s="740" t="str">
        <f t="shared" si="19"/>
        <v>32010606 - AIR -CONDITIONER</v>
      </c>
      <c r="E135" s="551">
        <v>3500000</v>
      </c>
      <c r="F135" s="552">
        <v>1500000</v>
      </c>
      <c r="G135" s="552"/>
    </row>
    <row r="136" spans="2:7" x14ac:dyDescent="0.25">
      <c r="B136" s="811">
        <v>32010607</v>
      </c>
      <c r="C136" s="378" t="s">
        <v>1529</v>
      </c>
      <c r="D136" s="740" t="str">
        <f t="shared" si="19"/>
        <v>32010607 - STOOLS</v>
      </c>
      <c r="E136" s="551">
        <v>500000</v>
      </c>
      <c r="F136" s="552">
        <v>0</v>
      </c>
      <c r="G136" s="552"/>
    </row>
    <row r="137" spans="2:7" x14ac:dyDescent="0.25">
      <c r="B137" s="811">
        <v>32010608</v>
      </c>
      <c r="C137" s="378" t="s">
        <v>1530</v>
      </c>
      <c r="D137" s="740" t="str">
        <f t="shared" si="19"/>
        <v>32010608 - SHELVES</v>
      </c>
      <c r="E137" s="551">
        <v>1500000</v>
      </c>
      <c r="F137" s="552">
        <v>0</v>
      </c>
      <c r="G137" s="552"/>
    </row>
    <row r="138" spans="2:7" x14ac:dyDescent="0.25">
      <c r="B138" s="811">
        <v>32010609</v>
      </c>
      <c r="C138" s="378" t="s">
        <v>1531</v>
      </c>
      <c r="D138" s="740" t="str">
        <f t="shared" si="19"/>
        <v>32010609 - CEILING FANS</v>
      </c>
      <c r="E138" s="551">
        <v>1000000</v>
      </c>
      <c r="F138" s="552">
        <v>0</v>
      </c>
      <c r="G138" s="552"/>
    </row>
    <row r="139" spans="2:7" ht="15.75" thickBot="1" x14ac:dyDescent="0.3">
      <c r="B139" s="811">
        <v>32010610</v>
      </c>
      <c r="C139" s="378" t="s">
        <v>1532</v>
      </c>
      <c r="D139" s="740" t="str">
        <f t="shared" si="19"/>
        <v>32010610 - REFRIDGERATOR</v>
      </c>
      <c r="E139" s="551">
        <v>2500000</v>
      </c>
      <c r="F139" s="552">
        <v>500000</v>
      </c>
      <c r="G139" s="552"/>
    </row>
    <row r="140" spans="2:7" ht="15.75" thickBot="1" x14ac:dyDescent="0.3">
      <c r="B140" s="815"/>
      <c r="C140" s="385" t="s">
        <v>1533</v>
      </c>
      <c r="D140" s="741">
        <f t="shared" ref="D140" si="20">SUM(D130:D139)</f>
        <v>0</v>
      </c>
      <c r="E140" s="559">
        <f>SUM(E130:E139)</f>
        <v>23000000</v>
      </c>
      <c r="F140" s="559">
        <f>SUM(F130:F139)</f>
        <v>4500000</v>
      </c>
      <c r="G140" s="559"/>
    </row>
    <row r="141" spans="2:7" hidden="1" x14ac:dyDescent="0.25">
      <c r="B141" s="818">
        <v>32010700</v>
      </c>
      <c r="C141" s="374" t="s">
        <v>122</v>
      </c>
      <c r="D141" s="742"/>
      <c r="E141" s="548"/>
      <c r="F141" s="549"/>
      <c r="G141" s="549"/>
    </row>
    <row r="142" spans="2:7" hidden="1" x14ac:dyDescent="0.25">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idden="1" x14ac:dyDescent="0.25">
      <c r="B144" s="818">
        <v>32010800</v>
      </c>
      <c r="C144" s="374" t="s">
        <v>124</v>
      </c>
      <c r="D144" s="742"/>
      <c r="E144" s="548"/>
      <c r="F144" s="549"/>
      <c r="G144" s="549"/>
    </row>
    <row r="145" spans="2:7" hidden="1" x14ac:dyDescent="0.25">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x14ac:dyDescent="0.25">
      <c r="B147" s="818">
        <v>32010900</v>
      </c>
      <c r="C147" s="374" t="s">
        <v>126</v>
      </c>
      <c r="D147" s="742"/>
      <c r="E147" s="548"/>
      <c r="F147" s="549"/>
      <c r="G147" s="549"/>
    </row>
    <row r="148" spans="2:7" x14ac:dyDescent="0.25">
      <c r="B148" s="811">
        <v>32010901</v>
      </c>
      <c r="C148" s="378" t="s">
        <v>1538</v>
      </c>
      <c r="D148" s="740" t="str">
        <f>B148&amp;" - "&amp;C148</f>
        <v>32010901 - MILITARY EQUIPMENT</v>
      </c>
      <c r="E148" s="551"/>
      <c r="F148" s="552">
        <v>500000</v>
      </c>
      <c r="G148" s="552"/>
    </row>
    <row r="149" spans="2:7" ht="15.75" thickBot="1" x14ac:dyDescent="0.3">
      <c r="B149" s="811">
        <v>32010902</v>
      </c>
      <c r="C149" s="378" t="s">
        <v>1539</v>
      </c>
      <c r="D149" s="740" t="str">
        <f>B149&amp;" - "&amp;C149</f>
        <v>32010902 - POLICE/PARA-MILITARY EQUIPMENT</v>
      </c>
      <c r="E149" s="551"/>
      <c r="F149" s="552">
        <v>500000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thickBot="1" x14ac:dyDescent="0.3">
      <c r="B152" s="815"/>
      <c r="C152" s="385" t="s">
        <v>1542</v>
      </c>
      <c r="D152" s="741">
        <f t="shared" ref="D152" si="23">SUM(D148:D151)</f>
        <v>0</v>
      </c>
      <c r="E152" s="559">
        <f>SUM(E148:E151)</f>
        <v>0</v>
      </c>
      <c r="F152" s="559">
        <f>SUM(F148:F151)</f>
        <v>1000000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87569020</v>
      </c>
      <c r="F171" s="572">
        <f t="shared" si="27"/>
        <v>30379500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Width="0" fitToHeight="0" orientation="portrait" r:id="rId1"/>
  <headerFooter>
    <oddFooter>&amp;C&amp;"Rockwell,Bold"&amp;14&amp;P</oddFooter>
  </headerFooter>
  <rowBreaks count="1" manualBreakCount="1">
    <brk id="171" min="1" max="5" man="1"/>
  </rowBreaks>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pageSetUpPr fitToPage="1"/>
  </sheetPr>
  <dimension ref="B1:G172"/>
  <sheetViews>
    <sheetView view="pageBreakPreview" zoomScale="84" zoomScaleSheetLayoutView="84" workbookViewId="0">
      <pane xSplit="2" ySplit="6" topLeftCell="C108" activePane="bottomRight" state="frozen"/>
      <selection activeCell="B2" sqref="B2:F2"/>
      <selection pane="topRight" activeCell="B2" sqref="B2:F2"/>
      <selection pane="bottomLeft" activeCell="B2" sqref="B2:F2"/>
      <selection pane="bottomRight" activeCell="B2" sqref="B2:F2"/>
    </sheetView>
  </sheetViews>
  <sheetFormatPr defaultColWidth="9.140625"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1068</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x14ac:dyDescent="0.25">
      <c r="B13" s="811">
        <v>31050105</v>
      </c>
      <c r="C13" s="378" t="s">
        <v>1420</v>
      </c>
      <c r="D13" s="740" t="str">
        <f t="shared" si="0"/>
        <v>31050105 - FUEL &amp; LUBRICANTS</v>
      </c>
      <c r="E13" s="551">
        <v>1900000</v>
      </c>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x14ac:dyDescent="0.25">
      <c r="B17" s="811">
        <v>31050109</v>
      </c>
      <c r="C17" s="378" t="s">
        <v>1424</v>
      </c>
      <c r="D17" s="740" t="str">
        <f t="shared" si="0"/>
        <v>31050109 - STATIONERIES STORES</v>
      </c>
      <c r="E17" s="551">
        <v>660000</v>
      </c>
      <c r="F17" s="552">
        <v>0</v>
      </c>
      <c r="G17" s="552"/>
    </row>
    <row r="18" spans="2:7" ht="15.75" thickBot="1" x14ac:dyDescent="0.3">
      <c r="B18" s="811">
        <v>31050110</v>
      </c>
      <c r="C18" s="378" t="s">
        <v>1425</v>
      </c>
      <c r="D18" s="740" t="str">
        <f t="shared" si="0"/>
        <v>31050110 - PRINTED MATERIALS</v>
      </c>
      <c r="E18" s="551">
        <v>3618720</v>
      </c>
      <c r="F18" s="552">
        <v>0</v>
      </c>
      <c r="G18" s="552"/>
    </row>
    <row r="19" spans="2:7" ht="15.75" hidden="1" thickBot="1" x14ac:dyDescent="0.3">
      <c r="B19" s="811">
        <v>31050111</v>
      </c>
      <c r="C19" s="378" t="s">
        <v>1426</v>
      </c>
      <c r="D19" s="740" t="str">
        <f t="shared" si="0"/>
        <v>31050111 - BUILDING MATERIALS</v>
      </c>
      <c r="E19" s="551"/>
      <c r="F19" s="552">
        <v>0</v>
      </c>
      <c r="G19" s="552"/>
    </row>
    <row r="20" spans="2:7" ht="15.75" hidden="1" thickBot="1" x14ac:dyDescent="0.3">
      <c r="B20" s="811">
        <v>31050112</v>
      </c>
      <c r="C20" s="378" t="s">
        <v>1427</v>
      </c>
      <c r="D20" s="740" t="str">
        <f t="shared" si="0"/>
        <v>31050112 - STRATEGIC STOCK PILES</v>
      </c>
      <c r="E20" s="551"/>
      <c r="F20" s="552">
        <v>0</v>
      </c>
      <c r="G20" s="552"/>
    </row>
    <row r="21" spans="2:7" ht="15.75" hidden="1" thickBot="1" x14ac:dyDescent="0.3">
      <c r="B21" s="811">
        <v>31050113</v>
      </c>
      <c r="C21" s="378" t="s">
        <v>1428</v>
      </c>
      <c r="D21" s="740" t="str">
        <f t="shared" si="0"/>
        <v>31050113 - UNISSUED CURRENCY</v>
      </c>
      <c r="E21" s="551"/>
      <c r="F21" s="552">
        <v>0</v>
      </c>
      <c r="G21" s="552"/>
    </row>
    <row r="22" spans="2:7" ht="15.75" hidden="1" thickBot="1" x14ac:dyDescent="0.3">
      <c r="B22" s="811">
        <v>31050114</v>
      </c>
      <c r="C22" s="378" t="s">
        <v>1429</v>
      </c>
      <c r="D22" s="740" t="str">
        <f t="shared" si="0"/>
        <v>31050114 - STAMPS</v>
      </c>
      <c r="E22" s="551"/>
      <c r="F22" s="552">
        <v>0</v>
      </c>
      <c r="G22" s="552"/>
    </row>
    <row r="23" spans="2:7" ht="15.75" hidden="1" thickBot="1" x14ac:dyDescent="0.3">
      <c r="B23" s="811">
        <v>31050115</v>
      </c>
      <c r="C23" s="378" t="s">
        <v>1430</v>
      </c>
      <c r="D23" s="740" t="str">
        <f t="shared" si="0"/>
        <v>31050115 - PROPERTY HELD FOR SALE</v>
      </c>
      <c r="E23" s="551"/>
      <c r="F23" s="552">
        <v>0</v>
      </c>
      <c r="G23" s="552"/>
    </row>
    <row r="24" spans="2:7" ht="15.75" hidden="1" thickBot="1" x14ac:dyDescent="0.3">
      <c r="B24" s="811">
        <v>31050116</v>
      </c>
      <c r="C24" s="378" t="s">
        <v>1431</v>
      </c>
      <c r="D24" s="740" t="str">
        <f t="shared" si="0"/>
        <v>31050116 - AIRCRAFT SPARE STORE</v>
      </c>
      <c r="E24" s="551"/>
      <c r="F24" s="552">
        <v>0</v>
      </c>
      <c r="G24" s="552"/>
    </row>
    <row r="25" spans="2:7" ht="15.75" hidden="1" thickBot="1" x14ac:dyDescent="0.3">
      <c r="B25" s="811">
        <v>31050117</v>
      </c>
      <c r="C25" s="378" t="s">
        <v>1432</v>
      </c>
      <c r="D25" s="740" t="str">
        <f t="shared" si="0"/>
        <v>31050117 - COMPUTER/INFORMATION TECHNOLOGY STORE</v>
      </c>
      <c r="E25" s="551"/>
      <c r="F25" s="552">
        <v>0</v>
      </c>
      <c r="G25" s="552"/>
    </row>
    <row r="26" spans="2:7" ht="15.75" hidden="1" thickBot="1" x14ac:dyDescent="0.3">
      <c r="B26" s="811">
        <v>31050118</v>
      </c>
      <c r="C26" s="378" t="s">
        <v>1433</v>
      </c>
      <c r="D26" s="740" t="str">
        <f t="shared" si="0"/>
        <v>31050118 - PROVISIONAL STORE</v>
      </c>
      <c r="E26" s="551"/>
      <c r="F26" s="552">
        <v>0</v>
      </c>
      <c r="G26" s="552"/>
    </row>
    <row r="27" spans="2:7" ht="15.75" hidden="1" thickBot="1" x14ac:dyDescent="0.3">
      <c r="B27" s="811">
        <v>31050119</v>
      </c>
      <c r="C27" s="378" t="s">
        <v>1434</v>
      </c>
      <c r="D27" s="740" t="str">
        <f t="shared" si="0"/>
        <v>31050119 - EQUIPMENT STORE</v>
      </c>
      <c r="E27" s="551"/>
      <c r="F27" s="552">
        <v>0</v>
      </c>
      <c r="G27" s="552"/>
    </row>
    <row r="28" spans="2:7" ht="15.75" hidden="1" thickBot="1" x14ac:dyDescent="0.3">
      <c r="B28" s="811">
        <v>31050120</v>
      </c>
      <c r="C28" s="378" t="s">
        <v>1435</v>
      </c>
      <c r="D28" s="740" t="str">
        <f t="shared" si="0"/>
        <v>31050120 - PROJECT STORE ( IPPIS, GIFMIS, IPSAS, E.T.C.)</v>
      </c>
      <c r="E28" s="551"/>
      <c r="F28" s="552">
        <v>0</v>
      </c>
      <c r="G28" s="552"/>
    </row>
    <row r="29" spans="2:7" ht="15.75" hidden="1" thickBot="1" x14ac:dyDescent="0.3">
      <c r="B29" s="811">
        <v>31050121</v>
      </c>
      <c r="C29" s="378" t="s">
        <v>1436</v>
      </c>
      <c r="D29" s="740" t="str">
        <f t="shared" si="0"/>
        <v>31050121 - ELECTRICAL/ELECTRONIC STORE</v>
      </c>
      <c r="E29" s="551"/>
      <c r="F29" s="552">
        <v>0</v>
      </c>
      <c r="G29" s="552"/>
    </row>
    <row r="30" spans="2:7" ht="15.75" hidden="1" thickBot="1" x14ac:dyDescent="0.3">
      <c r="B30" s="811">
        <v>31050122</v>
      </c>
      <c r="C30" s="378" t="s">
        <v>1437</v>
      </c>
      <c r="D30" s="740" t="str">
        <f t="shared" si="0"/>
        <v>31050122 - GRAINS STORE</v>
      </c>
      <c r="E30" s="551"/>
      <c r="F30" s="552">
        <v>0</v>
      </c>
      <c r="G30" s="552"/>
    </row>
    <row r="31" spans="2:7" ht="15.75" hidden="1" thickBot="1" x14ac:dyDescent="0.3">
      <c r="B31" s="811">
        <v>31050123</v>
      </c>
      <c r="C31" s="378" t="s">
        <v>1438</v>
      </c>
      <c r="D31" s="740" t="str">
        <f t="shared" si="0"/>
        <v>31050123 - PERISHABLE STORE</v>
      </c>
      <c r="E31" s="551"/>
      <c r="F31" s="552">
        <v>0</v>
      </c>
      <c r="G31" s="552"/>
    </row>
    <row r="32" spans="2:7" ht="15.75" hidden="1" thickBot="1" x14ac:dyDescent="0.3">
      <c r="B32" s="811">
        <v>31050124</v>
      </c>
      <c r="C32" s="378" t="s">
        <v>1439</v>
      </c>
      <c r="D32" s="740" t="str">
        <f t="shared" si="0"/>
        <v>31050124 - MOTOR SPARE STORE</v>
      </c>
      <c r="E32" s="551"/>
      <c r="F32" s="552">
        <v>0</v>
      </c>
      <c r="G32" s="552"/>
    </row>
    <row r="33" spans="2:7" ht="15.75" hidden="1" thickBot="1" x14ac:dyDescent="0.3">
      <c r="B33" s="811">
        <v>31050125</v>
      </c>
      <c r="C33" s="378" t="s">
        <v>1440</v>
      </c>
      <c r="D33" s="740" t="str">
        <f t="shared" si="0"/>
        <v>31050125 - RAIL SPARE STORE</v>
      </c>
      <c r="E33" s="551"/>
      <c r="F33" s="552">
        <v>0</v>
      </c>
      <c r="G33" s="552"/>
    </row>
    <row r="34" spans="2:7" ht="15.75" hidden="1" thickBot="1" x14ac:dyDescent="0.3">
      <c r="B34" s="811">
        <v>31050126</v>
      </c>
      <c r="C34" s="378" t="s">
        <v>1441</v>
      </c>
      <c r="D34" s="740" t="str">
        <f t="shared" si="0"/>
        <v>31050126 - SHIP SPARE STORE</v>
      </c>
      <c r="E34" s="551"/>
      <c r="F34" s="552">
        <v>0</v>
      </c>
      <c r="G34" s="552"/>
    </row>
    <row r="35" spans="2:7" ht="15.75" hidden="1" thickBot="1" x14ac:dyDescent="0.3">
      <c r="B35" s="811">
        <v>31050127</v>
      </c>
      <c r="C35" s="378" t="s">
        <v>1442</v>
      </c>
      <c r="D35" s="740" t="str">
        <f t="shared" si="0"/>
        <v>31050127 - FURNITURE STORE</v>
      </c>
      <c r="E35" s="551"/>
      <c r="F35" s="552">
        <v>0</v>
      </c>
      <c r="G35" s="552"/>
    </row>
    <row r="36" spans="2:7" ht="15.75" hidden="1" thickBot="1" x14ac:dyDescent="0.3">
      <c r="B36" s="811">
        <v>31050128</v>
      </c>
      <c r="C36" s="378" t="s">
        <v>1443</v>
      </c>
      <c r="D36" s="740" t="str">
        <f t="shared" si="0"/>
        <v>31050128 - PLANT/EQUIPMENT STORE</v>
      </c>
      <c r="E36" s="551"/>
      <c r="F36" s="552">
        <v>0</v>
      </c>
      <c r="G36" s="552"/>
    </row>
    <row r="37" spans="2:7" ht="15.75" hidden="1" thickBot="1" x14ac:dyDescent="0.3">
      <c r="B37" s="811">
        <v>31050129</v>
      </c>
      <c r="C37" s="378" t="s">
        <v>1444</v>
      </c>
      <c r="D37" s="740" t="str">
        <f t="shared" si="0"/>
        <v>31050129 - PLANT/EQUIPMENT SPARE STORE</v>
      </c>
      <c r="E37" s="551"/>
      <c r="F37" s="552">
        <v>0</v>
      </c>
      <c r="G37" s="552"/>
    </row>
    <row r="38" spans="2:7" ht="15.75" hidden="1" thickBot="1" x14ac:dyDescent="0.3">
      <c r="B38" s="811">
        <v>31050130</v>
      </c>
      <c r="C38" s="378" t="s">
        <v>1445</v>
      </c>
      <c r="D38" s="740" t="str">
        <f t="shared" si="0"/>
        <v>31050130 - ANIMAL FEED STORE</v>
      </c>
      <c r="E38" s="551"/>
      <c r="F38" s="552">
        <v>0</v>
      </c>
      <c r="G38" s="552"/>
    </row>
    <row r="39" spans="2:7" ht="15.75" hidden="1" thickBot="1" x14ac:dyDescent="0.3">
      <c r="B39" s="811">
        <v>31050131</v>
      </c>
      <c r="C39" s="378" t="s">
        <v>1446</v>
      </c>
      <c r="D39" s="740" t="str">
        <f t="shared" si="0"/>
        <v>31050131 - VETERINARY STORE</v>
      </c>
      <c r="E39" s="551"/>
      <c r="F39" s="552">
        <v>0</v>
      </c>
      <c r="G39" s="552"/>
    </row>
    <row r="40" spans="2:7" ht="15.75" hidden="1" thickBot="1" x14ac:dyDescent="0.3">
      <c r="B40" s="811">
        <v>31050132</v>
      </c>
      <c r="C40" s="378" t="s">
        <v>1447</v>
      </c>
      <c r="D40" s="740" t="str">
        <f t="shared" si="0"/>
        <v>31050132 - CLASS WARE/APPARATOS STORE</v>
      </c>
      <c r="E40" s="551"/>
      <c r="F40" s="552">
        <v>0</v>
      </c>
      <c r="G40" s="552"/>
    </row>
    <row r="41" spans="2:7" ht="15.75" hidden="1" thickBot="1" x14ac:dyDescent="0.3">
      <c r="B41" s="811">
        <v>31050133</v>
      </c>
      <c r="C41" s="378" t="s">
        <v>1448</v>
      </c>
      <c r="D41" s="740" t="str">
        <f t="shared" si="0"/>
        <v>31050133 - LABORATORY EQUIPMENT STORE</v>
      </c>
      <c r="E41" s="551"/>
      <c r="F41" s="552">
        <v>0</v>
      </c>
      <c r="G41" s="552"/>
    </row>
    <row r="42" spans="2:7" ht="15.75" hidden="1" thickBot="1" x14ac:dyDescent="0.3">
      <c r="B42" s="811">
        <v>31050134</v>
      </c>
      <c r="C42" s="378" t="s">
        <v>1449</v>
      </c>
      <c r="D42" s="740" t="str">
        <f t="shared" si="0"/>
        <v>31050134 - UNIFORM STORE</v>
      </c>
      <c r="E42" s="551"/>
      <c r="F42" s="552">
        <v>0</v>
      </c>
      <c r="G42" s="552"/>
    </row>
    <row r="43" spans="2:7" ht="15.75" hidden="1" thickBot="1" x14ac:dyDescent="0.3">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6178720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F66" si="7">SUM(D64:D65)</f>
        <v>0</v>
      </c>
      <c r="E66" s="559">
        <f>SUM(E64:E65)</f>
        <v>0</v>
      </c>
      <c r="F66" s="560">
        <f t="shared" si="7"/>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8">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9">SUM(D74:D76)</f>
        <v>0</v>
      </c>
      <c r="E77" s="559">
        <f>SUM(E74:E76)</f>
        <v>0</v>
      </c>
      <c r="F77" s="559">
        <f>SUM(F74:F76)</f>
        <v>0</v>
      </c>
      <c r="G77" s="559"/>
    </row>
    <row r="78" spans="2:7" x14ac:dyDescent="0.25">
      <c r="B78" s="818">
        <v>32010100</v>
      </c>
      <c r="C78" s="374" t="s">
        <v>110</v>
      </c>
      <c r="D78" s="742"/>
      <c r="E78" s="548"/>
      <c r="F78" s="549"/>
      <c r="G78" s="549"/>
    </row>
    <row r="79" spans="2:7" ht="15.75" thickBot="1" x14ac:dyDescent="0.3">
      <c r="B79" s="811">
        <v>32010101</v>
      </c>
      <c r="C79" s="378" t="s">
        <v>1477</v>
      </c>
      <c r="D79" s="740" t="str">
        <f>B79&amp;" - "&amp;C79</f>
        <v>32010101 - LAND &amp; BUILDINGS - ADMINISTRATIVE</v>
      </c>
      <c r="E79" s="551">
        <v>31595520</v>
      </c>
      <c r="F79" s="552">
        <v>5000000</v>
      </c>
      <c r="G79" s="552"/>
    </row>
    <row r="80" spans="2:7" ht="15.75" hidden="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0">SUM(D79:D82)</f>
        <v>0</v>
      </c>
      <c r="E83" s="559">
        <f>SUM(E79:E82)</f>
        <v>31595520</v>
      </c>
      <c r="F83" s="559">
        <f>SUM(F79:F82)</f>
        <v>5000000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1">B85&amp;" - "&amp;C85</f>
        <v>32010201 - RAILS</v>
      </c>
      <c r="E85" s="551"/>
      <c r="F85" s="552">
        <v>0</v>
      </c>
      <c r="G85" s="552"/>
    </row>
    <row r="86" spans="2:7" hidden="1" x14ac:dyDescent="0.25">
      <c r="B86" s="811">
        <v>32010202</v>
      </c>
      <c r="C86" s="378" t="s">
        <v>1483</v>
      </c>
      <c r="D86" s="740" t="str">
        <f t="shared" si="11"/>
        <v>32010202 - ROADS &amp; BRIDGES</v>
      </c>
      <c r="E86" s="551"/>
      <c r="F86" s="552">
        <v>0</v>
      </c>
      <c r="G86" s="552"/>
    </row>
    <row r="87" spans="2:7" hidden="1" x14ac:dyDescent="0.25">
      <c r="B87" s="811">
        <v>32010203</v>
      </c>
      <c r="C87" s="378" t="s">
        <v>1484</v>
      </c>
      <c r="D87" s="740" t="str">
        <f t="shared" si="11"/>
        <v>32010203 - AIRPORTS</v>
      </c>
      <c r="E87" s="551"/>
      <c r="F87" s="552">
        <v>0</v>
      </c>
      <c r="G87" s="552"/>
    </row>
    <row r="88" spans="2:7" hidden="1" x14ac:dyDescent="0.25">
      <c r="B88" s="811">
        <v>32010204</v>
      </c>
      <c r="C88" s="378" t="s">
        <v>1485</v>
      </c>
      <c r="D88" s="740" t="str">
        <f t="shared" si="11"/>
        <v>32010204 - HARBOURS/ SEA PORTS/JETTIES</v>
      </c>
      <c r="E88" s="551"/>
      <c r="F88" s="552">
        <v>0</v>
      </c>
      <c r="G88" s="552"/>
    </row>
    <row r="89" spans="2:7" hidden="1" x14ac:dyDescent="0.25">
      <c r="B89" s="811">
        <v>32010205</v>
      </c>
      <c r="C89" s="378" t="s">
        <v>1486</v>
      </c>
      <c r="D89" s="740" t="str">
        <f t="shared" si="11"/>
        <v>32010205 - ZOOS, PARKS &amp; RESERVES</v>
      </c>
      <c r="E89" s="551"/>
      <c r="F89" s="552">
        <v>0</v>
      </c>
      <c r="G89" s="552"/>
    </row>
    <row r="90" spans="2:7" hidden="1" x14ac:dyDescent="0.25">
      <c r="B90" s="811">
        <v>32010206</v>
      </c>
      <c r="C90" s="378" t="s">
        <v>1487</v>
      </c>
      <c r="D90" s="740" t="str">
        <f t="shared" si="11"/>
        <v>32010206 - SECURITY INSTALLATIONS/ EQUIPMENT</v>
      </c>
      <c r="E90" s="551"/>
      <c r="F90" s="552">
        <v>0</v>
      </c>
      <c r="G90" s="552"/>
    </row>
    <row r="91" spans="2:7" hidden="1" x14ac:dyDescent="0.25">
      <c r="B91" s="811">
        <v>32010207</v>
      </c>
      <c r="C91" s="378" t="s">
        <v>1488</v>
      </c>
      <c r="D91" s="740" t="str">
        <f t="shared" si="11"/>
        <v>32010207 - ELECTRICITY TRANSMISSION NETWORK</v>
      </c>
      <c r="E91" s="551"/>
      <c r="F91" s="552">
        <v>0</v>
      </c>
      <c r="G91" s="552"/>
    </row>
    <row r="92" spans="2:7" hidden="1" x14ac:dyDescent="0.25">
      <c r="B92" s="811">
        <v>32010208</v>
      </c>
      <c r="C92" s="378" t="s">
        <v>1489</v>
      </c>
      <c r="D92" s="740" t="str">
        <f t="shared" si="11"/>
        <v>32010208 - WATER DISTRIBUTION NETWORK</v>
      </c>
      <c r="E92" s="551"/>
      <c r="F92" s="552">
        <v>0</v>
      </c>
      <c r="G92" s="552"/>
    </row>
    <row r="93" spans="2:7" hidden="1" x14ac:dyDescent="0.25">
      <c r="B93" s="811">
        <v>32010209</v>
      </c>
      <c r="C93" s="378" t="s">
        <v>1490</v>
      </c>
      <c r="D93" s="740" t="str">
        <f t="shared" si="11"/>
        <v>32010209 - SEWAGE/ DRAINAGE NETWORK</v>
      </c>
      <c r="E93" s="551"/>
      <c r="F93" s="552">
        <v>0</v>
      </c>
      <c r="G93" s="552"/>
    </row>
    <row r="94" spans="2:7" hidden="1" x14ac:dyDescent="0.25">
      <c r="B94" s="811">
        <v>32010210</v>
      </c>
      <c r="C94" s="378" t="s">
        <v>1491</v>
      </c>
      <c r="D94" s="740" t="str">
        <f t="shared" si="11"/>
        <v>32010210 - DAMS</v>
      </c>
      <c r="E94" s="551"/>
      <c r="F94" s="552">
        <v>0</v>
      </c>
      <c r="G94" s="552"/>
    </row>
    <row r="95" spans="2:7" hidden="1" x14ac:dyDescent="0.25">
      <c r="B95" s="811">
        <v>32010211</v>
      </c>
      <c r="C95" s="378" t="s">
        <v>1492</v>
      </c>
      <c r="D95" s="740" t="str">
        <f t="shared" si="11"/>
        <v>32010211 - SPECIALISED RESEARCH EQUIPMENT (E.G. SATELLITE)</v>
      </c>
      <c r="E95" s="551"/>
      <c r="F95" s="552">
        <v>0</v>
      </c>
      <c r="G95" s="552"/>
    </row>
    <row r="96" spans="2:7" hidden="1" x14ac:dyDescent="0.25">
      <c r="B96" s="811">
        <v>32010212</v>
      </c>
      <c r="C96" s="378" t="s">
        <v>1493</v>
      </c>
      <c r="D96" s="740" t="str">
        <f t="shared" si="11"/>
        <v>32010212 - MONUMENTS</v>
      </c>
      <c r="E96" s="551"/>
      <c r="F96" s="552">
        <v>0</v>
      </c>
      <c r="G96" s="552"/>
    </row>
    <row r="97" spans="2:7" hidden="1" x14ac:dyDescent="0.25">
      <c r="B97" s="811">
        <v>32010213</v>
      </c>
      <c r="C97" s="378" t="s">
        <v>1494</v>
      </c>
      <c r="D97" s="740" t="str">
        <f t="shared" si="11"/>
        <v>32010213 - HERITAGE ASSETS</v>
      </c>
      <c r="E97" s="551"/>
      <c r="F97" s="552">
        <v>0</v>
      </c>
      <c r="G97" s="552"/>
    </row>
    <row r="98" spans="2:7" hidden="1" x14ac:dyDescent="0.25">
      <c r="B98" s="811">
        <v>32010214</v>
      </c>
      <c r="C98" s="378" t="s">
        <v>1495</v>
      </c>
      <c r="D98" s="740" t="str">
        <f t="shared" si="11"/>
        <v>32010214 - BOREHOLES &amp; OTHER WATER FACILITIES</v>
      </c>
      <c r="E98" s="551"/>
      <c r="F98" s="552">
        <v>0</v>
      </c>
      <c r="G98" s="552"/>
    </row>
    <row r="99" spans="2:7" hidden="1" x14ac:dyDescent="0.25">
      <c r="B99" s="811">
        <v>32010215</v>
      </c>
      <c r="C99" s="378" t="s">
        <v>1496</v>
      </c>
      <c r="D99" s="740" t="str">
        <f t="shared" si="11"/>
        <v>32010215 - WASTE DISPOSAL EQUIPMENT</v>
      </c>
      <c r="E99" s="551"/>
      <c r="F99" s="552">
        <v>0</v>
      </c>
      <c r="G99" s="552"/>
    </row>
    <row r="100" spans="2:7" ht="15.75" hidden="1" thickBot="1" x14ac:dyDescent="0.3">
      <c r="B100" s="815"/>
      <c r="C100" s="385" t="s">
        <v>1497</v>
      </c>
      <c r="D100" s="741">
        <f t="shared" ref="D100" si="12">SUM(D85:D99)</f>
        <v>0</v>
      </c>
      <c r="E100" s="559">
        <f>SUM(E85:E99)</f>
        <v>0</v>
      </c>
      <c r="F100" s="559">
        <f>SUM(F85:F99)</f>
        <v>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t="15.75" thickBot="1" x14ac:dyDescent="0.3">
      <c r="B106" s="811">
        <v>32010305</v>
      </c>
      <c r="C106" s="378" t="s">
        <v>1502</v>
      </c>
      <c r="D106" s="740" t="str">
        <f>B106&amp;" - "&amp;C106</f>
        <v>32010305 - POWER GENERATING SETS</v>
      </c>
      <c r="E106" s="551">
        <v>0</v>
      </c>
      <c r="F106" s="552">
        <v>4000000</v>
      </c>
      <c r="G106" s="552"/>
    </row>
    <row r="107" spans="2:7" ht="15.75" thickBot="1" x14ac:dyDescent="0.3">
      <c r="B107" s="815"/>
      <c r="C107" s="385" t="s">
        <v>1503</v>
      </c>
      <c r="D107" s="741">
        <f t="shared" ref="D107" si="13">SUM(D102:D106)</f>
        <v>0</v>
      </c>
      <c r="E107" s="559">
        <f>SUM(E102:E106)</f>
        <v>0</v>
      </c>
      <c r="F107" s="559">
        <f>SUM(F102:F106)</f>
        <v>4000000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4">B109&amp;" - "&amp;C109</f>
        <v>32010401 - SHIPS</v>
      </c>
      <c r="E109" s="551"/>
      <c r="F109" s="552">
        <v>0</v>
      </c>
      <c r="G109" s="552"/>
    </row>
    <row r="110" spans="2:7" hidden="1" x14ac:dyDescent="0.25">
      <c r="B110" s="811">
        <v>32010402</v>
      </c>
      <c r="C110" s="378" t="s">
        <v>1505</v>
      </c>
      <c r="D110" s="740" t="str">
        <f t="shared" si="14"/>
        <v>32010402 - AIR CRAFTS</v>
      </c>
      <c r="E110" s="551"/>
      <c r="F110" s="552">
        <v>0</v>
      </c>
      <c r="G110" s="552"/>
    </row>
    <row r="111" spans="2:7" hidden="1" x14ac:dyDescent="0.25">
      <c r="B111" s="811">
        <v>32010403</v>
      </c>
      <c r="C111" s="378" t="s">
        <v>1506</v>
      </c>
      <c r="D111" s="740" t="str">
        <f t="shared" si="14"/>
        <v>32010403 - TRAINS</v>
      </c>
      <c r="E111" s="551"/>
      <c r="F111" s="552">
        <v>0</v>
      </c>
      <c r="G111" s="552"/>
    </row>
    <row r="112" spans="2:7" hidden="1" x14ac:dyDescent="0.25">
      <c r="B112" s="811">
        <v>32010404</v>
      </c>
      <c r="C112" s="378" t="s">
        <v>1507</v>
      </c>
      <c r="D112" s="740" t="str">
        <f t="shared" si="14"/>
        <v>32010404 - BOATS</v>
      </c>
      <c r="E112" s="551"/>
      <c r="F112" s="552">
        <v>0</v>
      </c>
      <c r="G112" s="552"/>
    </row>
    <row r="113" spans="2:7" x14ac:dyDescent="0.25">
      <c r="B113" s="811">
        <v>32010405</v>
      </c>
      <c r="C113" s="378" t="s">
        <v>1508</v>
      </c>
      <c r="D113" s="740" t="str">
        <f t="shared" si="14"/>
        <v>32010405 - MOTOR VEHICLES</v>
      </c>
      <c r="E113" s="551"/>
      <c r="F113" s="552">
        <v>3000000</v>
      </c>
      <c r="G113" s="552"/>
    </row>
    <row r="114" spans="2:7" hidden="1" x14ac:dyDescent="0.25">
      <c r="B114" s="811">
        <v>32010406</v>
      </c>
      <c r="C114" s="378" t="s">
        <v>1509</v>
      </c>
      <c r="D114" s="740" t="str">
        <f t="shared" si="14"/>
        <v>32010406 - TRICYCLE</v>
      </c>
      <c r="E114" s="551"/>
      <c r="F114" s="552">
        <v>0</v>
      </c>
      <c r="G114" s="552"/>
    </row>
    <row r="115" spans="2:7" ht="15.75" thickBot="1" x14ac:dyDescent="0.3">
      <c r="B115" s="811">
        <v>32010407</v>
      </c>
      <c r="C115" s="378" t="s">
        <v>1510</v>
      </c>
      <c r="D115" s="740" t="str">
        <f t="shared" si="14"/>
        <v>32010407 - MOTOR CYCLES</v>
      </c>
      <c r="E115" s="551"/>
      <c r="F115" s="552">
        <v>1000000</v>
      </c>
      <c r="G115" s="552"/>
    </row>
    <row r="116" spans="2:7" ht="15.75" hidden="1" thickBot="1" x14ac:dyDescent="0.3">
      <c r="B116" s="811">
        <v>32010408</v>
      </c>
      <c r="C116" s="378" t="s">
        <v>1511</v>
      </c>
      <c r="D116" s="740" t="str">
        <f t="shared" si="14"/>
        <v>32010408 - BICYCLE</v>
      </c>
      <c r="E116" s="551"/>
      <c r="F116" s="552">
        <v>0</v>
      </c>
      <c r="G116" s="552"/>
    </row>
    <row r="117" spans="2:7" ht="15.75" thickBot="1" x14ac:dyDescent="0.3">
      <c r="B117" s="815"/>
      <c r="C117" s="385" t="s">
        <v>1512</v>
      </c>
      <c r="D117" s="741">
        <f t="shared" ref="D117" si="15">SUM(D109:D116)</f>
        <v>0</v>
      </c>
      <c r="E117" s="559">
        <f>SUM(E109:E116)</f>
        <v>0</v>
      </c>
      <c r="F117" s="559">
        <f>SUM(F109:F116)</f>
        <v>4000000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6">B119&amp;" - "&amp;C119</f>
        <v>32010501 - COMPUTERS/NETWORKING EQUIPMENT</v>
      </c>
      <c r="E119" s="551">
        <v>2500000</v>
      </c>
      <c r="F119" s="552">
        <v>3000000</v>
      </c>
      <c r="G119" s="552"/>
    </row>
    <row r="120" spans="2:7" hidden="1" x14ac:dyDescent="0.25">
      <c r="B120" s="811">
        <v>32010502</v>
      </c>
      <c r="C120" s="378" t="s">
        <v>1514</v>
      </c>
      <c r="D120" s="740" t="str">
        <f t="shared" si="16"/>
        <v>32010502 - PRINTERS</v>
      </c>
      <c r="E120" s="551"/>
      <c r="F120" s="552">
        <v>0</v>
      </c>
      <c r="G120" s="552"/>
    </row>
    <row r="121" spans="2:7" hidden="1" x14ac:dyDescent="0.25">
      <c r="B121" s="811">
        <v>32010503</v>
      </c>
      <c r="C121" s="378" t="s">
        <v>1515</v>
      </c>
      <c r="D121" s="740" t="str">
        <f t="shared" si="16"/>
        <v>32010503 - SCANNERS</v>
      </c>
      <c r="E121" s="551"/>
      <c r="F121" s="552">
        <v>0</v>
      </c>
      <c r="G121" s="552"/>
    </row>
    <row r="122" spans="2:7" hidden="1" x14ac:dyDescent="0.25">
      <c r="B122" s="811">
        <v>32010504</v>
      </c>
      <c r="C122" s="378" t="s">
        <v>1516</v>
      </c>
      <c r="D122" s="740" t="str">
        <f t="shared" si="16"/>
        <v>32010504 - FAX MACHINE</v>
      </c>
      <c r="E122" s="551"/>
      <c r="F122" s="552">
        <v>0</v>
      </c>
      <c r="G122" s="552"/>
    </row>
    <row r="123" spans="2:7" ht="15.75" thickBot="1" x14ac:dyDescent="0.3">
      <c r="B123" s="811">
        <v>32010505</v>
      </c>
      <c r="C123" s="378" t="s">
        <v>1517</v>
      </c>
      <c r="D123" s="740" t="str">
        <f t="shared" si="16"/>
        <v>32010505 - PHOTOCOPIERS</v>
      </c>
      <c r="E123" s="551">
        <v>1000000</v>
      </c>
      <c r="F123" s="552">
        <v>1000000</v>
      </c>
      <c r="G123" s="552"/>
    </row>
    <row r="124" spans="2:7" ht="15.75" hidden="1" thickBot="1" x14ac:dyDescent="0.3">
      <c r="B124" s="811">
        <v>32010506</v>
      </c>
      <c r="C124" s="378" t="s">
        <v>1518</v>
      </c>
      <c r="D124" s="740" t="str">
        <f t="shared" si="16"/>
        <v>32010506 - TYPE-WRITERS</v>
      </c>
      <c r="E124" s="551"/>
      <c r="F124" s="552">
        <v>0</v>
      </c>
      <c r="G124" s="552">
        <v>0</v>
      </c>
    </row>
    <row r="125" spans="2:7" ht="15.75" hidden="1" thickBot="1" x14ac:dyDescent="0.3">
      <c r="B125" s="811">
        <v>32010507</v>
      </c>
      <c r="C125" s="378" t="s">
        <v>1519</v>
      </c>
      <c r="D125" s="740" t="str">
        <f t="shared" si="16"/>
        <v>32010507 - SHREDDING MACHINES</v>
      </c>
      <c r="E125" s="551"/>
      <c r="F125" s="552">
        <v>0</v>
      </c>
      <c r="G125" s="552">
        <v>0</v>
      </c>
    </row>
    <row r="126" spans="2:7" ht="15.75" hidden="1" thickBot="1" x14ac:dyDescent="0.3">
      <c r="B126" s="811">
        <v>32010508</v>
      </c>
      <c r="C126" s="378" t="s">
        <v>1520</v>
      </c>
      <c r="D126" s="740" t="str">
        <f t="shared" si="16"/>
        <v>32010508 - PROJECTORS</v>
      </c>
      <c r="E126" s="551"/>
      <c r="F126" s="552">
        <v>0</v>
      </c>
      <c r="G126" s="552">
        <v>0</v>
      </c>
    </row>
    <row r="127" spans="2:7" ht="15.75" hidden="1" thickBot="1" x14ac:dyDescent="0.3">
      <c r="B127" s="811">
        <v>32010509</v>
      </c>
      <c r="C127" s="378" t="s">
        <v>1521</v>
      </c>
      <c r="D127" s="740" t="str">
        <f t="shared" si="16"/>
        <v>32010509 - BINDING EQUIPMENT</v>
      </c>
      <c r="E127" s="551"/>
      <c r="F127" s="552">
        <v>0</v>
      </c>
      <c r="G127" s="552">
        <v>0</v>
      </c>
    </row>
    <row r="128" spans="2:7" ht="15.75" thickBot="1" x14ac:dyDescent="0.3">
      <c r="B128" s="815"/>
      <c r="C128" s="385" t="s">
        <v>1522</v>
      </c>
      <c r="D128" s="741">
        <f t="shared" ref="D128" si="17">SUM(D119:D127)</f>
        <v>0</v>
      </c>
      <c r="E128" s="559">
        <f>SUM(E119:E127)</f>
        <v>3500000</v>
      </c>
      <c r="F128" s="559">
        <f>SUM(F119:F127)</f>
        <v>4000000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8">B130&amp;" - "&amp;C130</f>
        <v>32010601 - CHAIRS</v>
      </c>
      <c r="E130" s="551">
        <v>8000000</v>
      </c>
      <c r="F130" s="552">
        <v>3000000</v>
      </c>
      <c r="G130" s="552"/>
    </row>
    <row r="131" spans="2:7" x14ac:dyDescent="0.25">
      <c r="B131" s="811">
        <v>32010602</v>
      </c>
      <c r="C131" s="378" t="s">
        <v>1524</v>
      </c>
      <c r="D131" s="740" t="str">
        <f t="shared" si="18"/>
        <v>32010602 - TABLES</v>
      </c>
      <c r="E131" s="551">
        <v>5000000</v>
      </c>
      <c r="F131" s="552">
        <v>2500000</v>
      </c>
      <c r="G131" s="552"/>
    </row>
    <row r="132" spans="2:7" x14ac:dyDescent="0.25">
      <c r="B132" s="811">
        <v>32010603</v>
      </c>
      <c r="C132" s="378" t="s">
        <v>1525</v>
      </c>
      <c r="D132" s="740" t="str">
        <f t="shared" si="18"/>
        <v>32010603 - SAFES/FILE CABINETS/ CUPBOARDS</v>
      </c>
      <c r="E132" s="551">
        <v>3600000</v>
      </c>
      <c r="F132" s="552">
        <v>500000</v>
      </c>
      <c r="G132" s="552"/>
    </row>
    <row r="133" spans="2:7" x14ac:dyDescent="0.25">
      <c r="B133" s="811">
        <v>32010604</v>
      </c>
      <c r="C133" s="378" t="s">
        <v>1526</v>
      </c>
      <c r="D133" s="740" t="str">
        <f t="shared" si="18"/>
        <v>32010604 - TELEVISION SETS</v>
      </c>
      <c r="E133" s="551">
        <v>250000</v>
      </c>
      <c r="F133" s="552">
        <v>0</v>
      </c>
      <c r="G133" s="552"/>
    </row>
    <row r="134" spans="2:7" hidden="1" x14ac:dyDescent="0.25">
      <c r="B134" s="811">
        <v>32010605</v>
      </c>
      <c r="C134" s="378" t="s">
        <v>1527</v>
      </c>
      <c r="D134" s="740" t="str">
        <f t="shared" si="18"/>
        <v>32010605 - RADIO SETS</v>
      </c>
      <c r="E134" s="551"/>
      <c r="F134" s="552">
        <v>0</v>
      </c>
      <c r="G134" s="552"/>
    </row>
    <row r="135" spans="2:7" x14ac:dyDescent="0.25">
      <c r="B135" s="811">
        <v>32010606</v>
      </c>
      <c r="C135" s="378" t="s">
        <v>1528</v>
      </c>
      <c r="D135" s="740" t="str">
        <f t="shared" si="18"/>
        <v>32010606 - AIR -CONDITIONER</v>
      </c>
      <c r="E135" s="551">
        <v>1000000</v>
      </c>
      <c r="F135" s="552">
        <v>500000</v>
      </c>
      <c r="G135" s="552"/>
    </row>
    <row r="136" spans="2:7" hidden="1" x14ac:dyDescent="0.25">
      <c r="B136" s="811">
        <v>32010607</v>
      </c>
      <c r="C136" s="378" t="s">
        <v>1529</v>
      </c>
      <c r="D136" s="740" t="str">
        <f t="shared" si="18"/>
        <v>32010607 - STOOLS</v>
      </c>
      <c r="E136" s="551"/>
      <c r="F136" s="552">
        <v>0</v>
      </c>
      <c r="G136" s="552"/>
    </row>
    <row r="137" spans="2:7" hidden="1" x14ac:dyDescent="0.25">
      <c r="B137" s="811">
        <v>32010608</v>
      </c>
      <c r="C137" s="378" t="s">
        <v>1530</v>
      </c>
      <c r="D137" s="740" t="str">
        <f t="shared" si="18"/>
        <v>32010608 - SHELVES</v>
      </c>
      <c r="E137" s="551"/>
      <c r="F137" s="552">
        <v>0</v>
      </c>
      <c r="G137" s="552"/>
    </row>
    <row r="138" spans="2:7" hidden="1" x14ac:dyDescent="0.25">
      <c r="B138" s="811">
        <v>32010609</v>
      </c>
      <c r="C138" s="378" t="s">
        <v>1531</v>
      </c>
      <c r="D138" s="740" t="str">
        <f t="shared" si="18"/>
        <v>32010609 - CEILING FANS</v>
      </c>
      <c r="E138" s="551"/>
      <c r="F138" s="552">
        <v>0</v>
      </c>
      <c r="G138" s="552"/>
    </row>
    <row r="139" spans="2:7" ht="15.75" thickBot="1" x14ac:dyDescent="0.3">
      <c r="B139" s="811">
        <v>32010610</v>
      </c>
      <c r="C139" s="378" t="s">
        <v>1532</v>
      </c>
      <c r="D139" s="740" t="str">
        <f t="shared" si="18"/>
        <v>32010610 - REFRIDGERATOR</v>
      </c>
      <c r="E139" s="551">
        <v>520000</v>
      </c>
      <c r="F139" s="552">
        <v>500000</v>
      </c>
      <c r="G139" s="552"/>
    </row>
    <row r="140" spans="2:7" ht="15.75" thickBot="1" x14ac:dyDescent="0.3">
      <c r="B140" s="815"/>
      <c r="C140" s="385" t="s">
        <v>1533</v>
      </c>
      <c r="D140" s="741">
        <f t="shared" ref="D140" si="19">SUM(D130:D139)</f>
        <v>0</v>
      </c>
      <c r="E140" s="559">
        <f>SUM(E130:E139)</f>
        <v>18370000</v>
      </c>
      <c r="F140" s="559">
        <f>SUM(F130:F139)</f>
        <v>7000000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0">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1">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2">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3">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4">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5">B163&amp;" - "&amp;C163</f>
        <v>32030101 - GOODWILL (ACQUIRED)</v>
      </c>
      <c r="E163" s="551"/>
      <c r="F163" s="552">
        <v>0</v>
      </c>
      <c r="G163" s="552"/>
    </row>
    <row r="164" spans="2:7" ht="15.75" hidden="1" thickBot="1" x14ac:dyDescent="0.3">
      <c r="B164" s="811">
        <v>32030102</v>
      </c>
      <c r="C164" s="378" t="s">
        <v>1548</v>
      </c>
      <c r="D164" s="740" t="str">
        <f t="shared" si="25"/>
        <v>32030102 - PATENT RIGHT</v>
      </c>
      <c r="E164" s="551"/>
      <c r="F164" s="552">
        <v>0</v>
      </c>
      <c r="G164" s="552"/>
    </row>
    <row r="165" spans="2:7" ht="15.75" hidden="1" thickBot="1" x14ac:dyDescent="0.3">
      <c r="B165" s="811">
        <v>32030103</v>
      </c>
      <c r="C165" s="378" t="s">
        <v>1549</v>
      </c>
      <c r="D165" s="740" t="str">
        <f t="shared" si="25"/>
        <v>32030103 - COPYRIGHT</v>
      </c>
      <c r="E165" s="551"/>
      <c r="F165" s="552">
        <v>0</v>
      </c>
      <c r="G165" s="552"/>
    </row>
    <row r="166" spans="2:7" ht="15.75" hidden="1" thickBot="1" x14ac:dyDescent="0.3">
      <c r="B166" s="811">
        <v>32030104</v>
      </c>
      <c r="C166" s="378" t="s">
        <v>1550</v>
      </c>
      <c r="D166" s="740" t="str">
        <f t="shared" si="25"/>
        <v>32030104 - TRADE MARK</v>
      </c>
      <c r="E166" s="551"/>
      <c r="F166" s="552">
        <v>0</v>
      </c>
      <c r="G166" s="552"/>
    </row>
    <row r="167" spans="2:7" ht="15.75" hidden="1" thickBot="1" x14ac:dyDescent="0.3">
      <c r="B167" s="811">
        <v>32030105</v>
      </c>
      <c r="C167" s="378" t="s">
        <v>1551</v>
      </c>
      <c r="D167" s="740" t="str">
        <f t="shared" si="25"/>
        <v>32030105 - FRANCHISE</v>
      </c>
      <c r="E167" s="551"/>
      <c r="F167" s="552">
        <v>0</v>
      </c>
      <c r="G167" s="552"/>
    </row>
    <row r="168" spans="2:7" ht="15.75" hidden="1" thickBot="1" x14ac:dyDescent="0.3">
      <c r="B168" s="811">
        <v>32030109</v>
      </c>
      <c r="C168" s="378" t="s">
        <v>1552</v>
      </c>
      <c r="D168" s="740" t="str">
        <f t="shared" si="25"/>
        <v>32030109 - RESEARCH &amp; DEVELOPMENT</v>
      </c>
      <c r="E168" s="551"/>
      <c r="F168" s="552">
        <v>0</v>
      </c>
      <c r="G168" s="552"/>
    </row>
    <row r="169" spans="2:7" ht="15.75" hidden="1" thickBot="1" x14ac:dyDescent="0.3">
      <c r="B169" s="813">
        <v>32030110</v>
      </c>
      <c r="C169" s="383" t="s">
        <v>1553</v>
      </c>
      <c r="D169" s="740" t="str">
        <f t="shared" si="25"/>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6">E170+E161+E155+E152+E146+E143+E140+E128+E117+E107+E100+E83+E77+E72+E66+E62+E53+E50+E47+E44</f>
        <v>59644240</v>
      </c>
      <c r="F171" s="572">
        <f t="shared" si="26"/>
        <v>24000000</v>
      </c>
      <c r="G171" s="572">
        <f t="shared" ref="G171" si="27">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rstPageNumber="331" fitToHeight="0" orientation="portrait" r:id="rId1"/>
  <headerFooter>
    <oddFooter>&amp;C&amp;"Rockwell,Bold"&amp;14&amp;P</oddFooter>
  </headerFooter>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pageSetUpPr fitToPage="1"/>
  </sheetPr>
  <dimension ref="B1:G172"/>
  <sheetViews>
    <sheetView view="pageBreakPreview" zoomScale="84" zoomScaleSheetLayoutView="84" workbookViewId="0">
      <pane xSplit="2" ySplit="6" topLeftCell="C43"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1069</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x14ac:dyDescent="0.25">
      <c r="B36" s="811">
        <v>31050128</v>
      </c>
      <c r="C36" s="378" t="s">
        <v>1443</v>
      </c>
      <c r="D36" s="740" t="str">
        <f t="shared" si="0"/>
        <v>31050128 - PLANT/EQUIPMENT STORE</v>
      </c>
      <c r="E36" s="551"/>
      <c r="F36" s="552">
        <v>21620000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t="15.75" thickBot="1" x14ac:dyDescent="0.3">
      <c r="B43" s="813">
        <v>31050135</v>
      </c>
      <c r="C43" s="383" t="s">
        <v>1450</v>
      </c>
      <c r="D43" s="822" t="str">
        <f t="shared" si="0"/>
        <v>31050135 - OTHER STOCK</v>
      </c>
      <c r="E43" s="555"/>
      <c r="F43" s="556">
        <v>1000000</v>
      </c>
      <c r="G43" s="556"/>
    </row>
    <row r="44" spans="2:7" ht="15.75" thickBot="1" x14ac:dyDescent="0.3">
      <c r="B44" s="815"/>
      <c r="C44" s="385" t="s">
        <v>1451</v>
      </c>
      <c r="D44" s="741">
        <f t="shared" ref="D44" si="1">SUM(D9:D43)</f>
        <v>0</v>
      </c>
      <c r="E44" s="559">
        <f>SUM(E9:E43)</f>
        <v>0</v>
      </c>
      <c r="F44" s="559">
        <f>SUM(F9:F43)</f>
        <v>22620000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x14ac:dyDescent="0.25">
      <c r="B78" s="818">
        <v>32010100</v>
      </c>
      <c r="C78" s="374" t="s">
        <v>110</v>
      </c>
      <c r="D78" s="742"/>
      <c r="E78" s="548"/>
      <c r="F78" s="549"/>
      <c r="G78" s="549"/>
    </row>
    <row r="79" spans="2:7" ht="15.75" thickBot="1" x14ac:dyDescent="0.3">
      <c r="B79" s="811">
        <v>32010101</v>
      </c>
      <c r="C79" s="378" t="s">
        <v>1477</v>
      </c>
      <c r="D79" s="740" t="str">
        <f>B79&amp;" - "&amp;C79</f>
        <v>32010101 - LAND &amp; BUILDINGS - ADMINISTRATIVE</v>
      </c>
      <c r="E79" s="551">
        <v>8300000</v>
      </c>
      <c r="F79" s="552">
        <v>0</v>
      </c>
      <c r="G79" s="552"/>
    </row>
    <row r="80" spans="2:7" ht="15.75" hidden="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8300000</v>
      </c>
      <c r="F83" s="559">
        <f>SUM(F79:F82)</f>
        <v>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c r="F98" s="552">
        <v>0</v>
      </c>
      <c r="G98" s="552"/>
    </row>
    <row r="99" spans="2:7" hidden="1" x14ac:dyDescent="0.25">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x14ac:dyDescent="0.25">
      <c r="B103" s="811">
        <v>32010302</v>
      </c>
      <c r="C103" s="378" t="s">
        <v>1499</v>
      </c>
      <c r="D103" s="740" t="str">
        <f>B103&amp;" - "&amp;C103</f>
        <v>32010302 - INDUSTRIAL EQUIPMENT</v>
      </c>
      <c r="E103" s="551"/>
      <c r="F103" s="552">
        <v>15000000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t="15.75" thickBot="1" x14ac:dyDescent="0.3">
      <c r="B106" s="811">
        <v>32010305</v>
      </c>
      <c r="C106" s="378" t="s">
        <v>1502</v>
      </c>
      <c r="D106" s="740" t="str">
        <f>B106&amp;" - "&amp;C106</f>
        <v>32010305 - POWER GENERATING SETS</v>
      </c>
      <c r="E106" s="551"/>
      <c r="F106" s="552">
        <v>200000</v>
      </c>
      <c r="G106" s="552"/>
    </row>
    <row r="107" spans="2:7" ht="15.75" thickBot="1" x14ac:dyDescent="0.3">
      <c r="B107" s="815"/>
      <c r="C107" s="385" t="s">
        <v>1503</v>
      </c>
      <c r="D107" s="741">
        <f t="shared" ref="D107" si="14">SUM(D102:D106)</f>
        <v>0</v>
      </c>
      <c r="E107" s="559">
        <f>SUM(E102:E106)</f>
        <v>0</v>
      </c>
      <c r="F107" s="559">
        <f>SUM(F102:F106)</f>
        <v>15200000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t="15.75" thickBot="1" x14ac:dyDescent="0.3">
      <c r="B113" s="811">
        <v>32010405</v>
      </c>
      <c r="C113" s="378" t="s">
        <v>1508</v>
      </c>
      <c r="D113" s="740" t="str">
        <f t="shared" si="15"/>
        <v>32010405 - MOTOR VEHICLES</v>
      </c>
      <c r="E113" s="551"/>
      <c r="F113" s="552">
        <v>15000000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0</v>
      </c>
      <c r="F117" s="559">
        <f>SUM(F109:F116)</f>
        <v>15000000</v>
      </c>
      <c r="G117" s="559">
        <f>SUM(G109:G116)</f>
        <v>0</v>
      </c>
    </row>
    <row r="118" spans="2:7" x14ac:dyDescent="0.25">
      <c r="B118" s="818">
        <v>32010500</v>
      </c>
      <c r="C118" s="374" t="s">
        <v>118</v>
      </c>
      <c r="D118" s="742"/>
      <c r="E118" s="548"/>
      <c r="F118" s="549"/>
      <c r="G118" s="549"/>
    </row>
    <row r="119" spans="2:7" ht="15.75" thickBot="1" x14ac:dyDescent="0.3">
      <c r="B119" s="811">
        <v>32010501</v>
      </c>
      <c r="C119" s="378" t="s">
        <v>1513</v>
      </c>
      <c r="D119" s="740" t="str">
        <f t="shared" ref="D119:D127" si="17">B119&amp;" - "&amp;C119</f>
        <v>32010501 - COMPUTERS/NETWORKING EQUIPMENT</v>
      </c>
      <c r="E119" s="551"/>
      <c r="F119" s="552">
        <v>750000</v>
      </c>
      <c r="G119" s="552"/>
    </row>
    <row r="120" spans="2:7" ht="15.75" hidden="1"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0</v>
      </c>
      <c r="F128" s="559">
        <f>SUM(F119:F127)</f>
        <v>750000</v>
      </c>
      <c r="G128" s="559">
        <f>SUM(G119:G127)</f>
        <v>0</v>
      </c>
    </row>
    <row r="129" spans="2:7" ht="15.75" hidden="1" thickBot="1" x14ac:dyDescent="0.3">
      <c r="B129" s="818">
        <v>32010600</v>
      </c>
      <c r="C129" s="374" t="s">
        <v>120</v>
      </c>
      <c r="D129" s="742"/>
      <c r="E129" s="548"/>
      <c r="F129" s="549"/>
      <c r="G129" s="549"/>
    </row>
    <row r="130" spans="2:7" ht="15.75" hidden="1" thickBot="1" x14ac:dyDescent="0.3">
      <c r="B130" s="811">
        <v>32010601</v>
      </c>
      <c r="C130" s="378" t="s">
        <v>1523</v>
      </c>
      <c r="D130" s="740" t="str">
        <f t="shared" ref="D130:D139" si="19">B130&amp;" - "&amp;C130</f>
        <v>32010601 - CHAIRS</v>
      </c>
      <c r="E130" s="551"/>
      <c r="F130" s="552">
        <v>0</v>
      </c>
      <c r="G130" s="552"/>
    </row>
    <row r="131" spans="2:7" ht="15.75" hidden="1" thickBot="1" x14ac:dyDescent="0.3">
      <c r="B131" s="811">
        <v>32010602</v>
      </c>
      <c r="C131" s="378" t="s">
        <v>1524</v>
      </c>
      <c r="D131" s="740" t="str">
        <f t="shared" si="19"/>
        <v>32010602 - TABLES</v>
      </c>
      <c r="E131" s="551"/>
      <c r="F131" s="552">
        <v>0</v>
      </c>
      <c r="G131" s="552"/>
    </row>
    <row r="132" spans="2:7" ht="15.75" hidden="1" thickBot="1" x14ac:dyDescent="0.3">
      <c r="B132" s="811">
        <v>32010603</v>
      </c>
      <c r="C132" s="378" t="s">
        <v>1525</v>
      </c>
      <c r="D132" s="740" t="str">
        <f t="shared" si="19"/>
        <v>32010603 - SAFES/FILE CABINETS/ CUPBOARDS</v>
      </c>
      <c r="E132" s="551"/>
      <c r="F132" s="552">
        <v>0</v>
      </c>
      <c r="G132" s="552"/>
    </row>
    <row r="133" spans="2:7" ht="15.75" hidden="1" thickBot="1" x14ac:dyDescent="0.3">
      <c r="B133" s="811">
        <v>32010604</v>
      </c>
      <c r="C133" s="378" t="s">
        <v>1526</v>
      </c>
      <c r="D133" s="740" t="str">
        <f t="shared" si="19"/>
        <v>32010604 - TELEVISION SETS</v>
      </c>
      <c r="E133" s="551"/>
      <c r="F133" s="552">
        <v>0</v>
      </c>
      <c r="G133" s="552"/>
    </row>
    <row r="134" spans="2:7" ht="15.75" hidden="1" thickBot="1" x14ac:dyDescent="0.3">
      <c r="B134" s="811">
        <v>32010605</v>
      </c>
      <c r="C134" s="378" t="s">
        <v>1527</v>
      </c>
      <c r="D134" s="740" t="str">
        <f t="shared" si="19"/>
        <v>32010605 - RADIO SETS</v>
      </c>
      <c r="E134" s="551"/>
      <c r="F134" s="552">
        <v>0</v>
      </c>
      <c r="G134" s="552"/>
    </row>
    <row r="135" spans="2:7" ht="15.75" hidden="1" thickBot="1" x14ac:dyDescent="0.3">
      <c r="B135" s="811">
        <v>32010606</v>
      </c>
      <c r="C135" s="378" t="s">
        <v>1528</v>
      </c>
      <c r="D135" s="740" t="str">
        <f t="shared" si="19"/>
        <v>32010606 - AIR -CONDITIONER</v>
      </c>
      <c r="E135" s="551"/>
      <c r="F135" s="552">
        <v>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 si="27">E170+E161+E155+E152+E146+E143+E140+E128+E117+E107+E100+E83+E77+E72+E66+E62+E53+E50+E47+E44</f>
        <v>8300000</v>
      </c>
      <c r="F171" s="572">
        <f>F170+F161+F155+F152+F146+F143+F140+F128+F117+F107+F100+F83+F77+F72+F66+F62+F53+F50+F47+F44</f>
        <v>53570000</v>
      </c>
      <c r="G171" s="572">
        <f>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425196850393704" right="0.31496062992126" top="0.35433070866141703" bottom="0.35433070866141703" header="0.15748031496063" footer="0.15748031496063"/>
  <pageSetup paperSize="9" scale="68" firstPageNumber="252" fitToHeight="0" orientation="portrait" r:id="rId1"/>
  <headerFooter>
    <oddFooter>&amp;C&amp;"Rockwell,Bold"&amp;14&amp;P</oddFooter>
  </headerFooter>
  <drawing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ColWidth="9.140625"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1072</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x14ac:dyDescent="0.25">
      <c r="B91" s="811">
        <v>32010207</v>
      </c>
      <c r="C91" s="378" t="s">
        <v>1488</v>
      </c>
      <c r="D91" s="752" t="str">
        <f t="shared" si="12"/>
        <v>32010207 - ELECTRICITY TRANSMISSION NETWORK</v>
      </c>
      <c r="E91" s="622">
        <v>50000000</v>
      </c>
      <c r="F91" s="623">
        <v>49385830</v>
      </c>
      <c r="G91" s="623"/>
    </row>
    <row r="92" spans="2:7" hidden="1" x14ac:dyDescent="0.25">
      <c r="B92" s="811">
        <v>32010208</v>
      </c>
      <c r="C92" s="378" t="s">
        <v>1489</v>
      </c>
      <c r="D92" s="752" t="str">
        <f t="shared" si="12"/>
        <v>32010208 - WATER DISTRIBUTION NETWORK</v>
      </c>
      <c r="E92" s="622"/>
      <c r="F92" s="623">
        <v>0</v>
      </c>
      <c r="G92" s="623"/>
    </row>
    <row r="93" spans="2:7" hidden="1" x14ac:dyDescent="0.25">
      <c r="B93" s="811">
        <v>32010209</v>
      </c>
      <c r="C93" s="378" t="s">
        <v>1490</v>
      </c>
      <c r="D93" s="752" t="str">
        <f t="shared" si="12"/>
        <v>32010209 - SEWAGE/ DRAINAGE NETWORK</v>
      </c>
      <c r="E93" s="622"/>
      <c r="F93" s="623">
        <v>0</v>
      </c>
      <c r="G93" s="623"/>
    </row>
    <row r="94" spans="2:7" hidden="1" x14ac:dyDescent="0.25">
      <c r="B94" s="811">
        <v>32010210</v>
      </c>
      <c r="C94" s="378" t="s">
        <v>1491</v>
      </c>
      <c r="D94" s="752" t="str">
        <f t="shared" si="12"/>
        <v>32010210 - DAMS</v>
      </c>
      <c r="E94" s="622"/>
      <c r="F94" s="623">
        <v>0</v>
      </c>
      <c r="G94" s="623"/>
    </row>
    <row r="95" spans="2:7" ht="15.75" thickBot="1" x14ac:dyDescent="0.3">
      <c r="B95" s="811">
        <v>32010211</v>
      </c>
      <c r="C95" s="378" t="s">
        <v>1492</v>
      </c>
      <c r="D95" s="752" t="str">
        <f t="shared" si="12"/>
        <v>32010211 - SPECIALISED RESEARCH EQUIPMENT (E.G. SATELLITE)</v>
      </c>
      <c r="E95" s="622">
        <v>40200000</v>
      </c>
      <c r="F95" s="623">
        <v>0</v>
      </c>
      <c r="G95" s="623"/>
    </row>
    <row r="96" spans="2:7" ht="15.75" hidden="1" thickBot="1" x14ac:dyDescent="0.3">
      <c r="B96" s="811">
        <v>32010212</v>
      </c>
      <c r="C96" s="378" t="s">
        <v>1493</v>
      </c>
      <c r="D96" s="752" t="str">
        <f t="shared" si="12"/>
        <v>32010212 - MONUMENTS</v>
      </c>
      <c r="E96" s="622"/>
      <c r="F96" s="623">
        <v>0</v>
      </c>
      <c r="G96" s="623"/>
    </row>
    <row r="97" spans="2:7" ht="15.75" hidden="1" thickBot="1" x14ac:dyDescent="0.3">
      <c r="B97" s="811">
        <v>32010213</v>
      </c>
      <c r="C97" s="378" t="s">
        <v>1494</v>
      </c>
      <c r="D97" s="752" t="str">
        <f t="shared" si="12"/>
        <v>32010213 - HERITAGE ASSETS</v>
      </c>
      <c r="E97" s="622"/>
      <c r="F97" s="623">
        <v>0</v>
      </c>
      <c r="G97" s="623"/>
    </row>
    <row r="98" spans="2:7" ht="15.75" hidden="1" thickBot="1" x14ac:dyDescent="0.3">
      <c r="B98" s="811">
        <v>32010214</v>
      </c>
      <c r="C98" s="378" t="s">
        <v>1495</v>
      </c>
      <c r="D98" s="752" t="str">
        <f t="shared" si="12"/>
        <v>32010214 - BOREHOLES &amp; OTHER WATER FACILITIES</v>
      </c>
      <c r="E98" s="622"/>
      <c r="F98" s="623">
        <v>0</v>
      </c>
      <c r="G98" s="623"/>
    </row>
    <row r="99" spans="2:7" ht="15.75" hidden="1" thickBot="1" x14ac:dyDescent="0.3">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90200000</v>
      </c>
      <c r="F100" s="630">
        <f>SUM(F85:F99)</f>
        <v>49385830</v>
      </c>
      <c r="G100" s="630"/>
    </row>
    <row r="101" spans="2:7" x14ac:dyDescent="0.25">
      <c r="B101" s="818">
        <v>32010300</v>
      </c>
      <c r="C101" s="374" t="s">
        <v>114</v>
      </c>
      <c r="D101" s="754"/>
      <c r="E101" s="618"/>
      <c r="F101" s="619"/>
      <c r="G101" s="619"/>
    </row>
    <row r="102" spans="2:7" hidden="1" x14ac:dyDescent="0.25">
      <c r="B102" s="811">
        <v>32010301</v>
      </c>
      <c r="C102" s="378" t="s">
        <v>1498</v>
      </c>
      <c r="D102" s="752" t="str">
        <f>B102&amp;" - "&amp;C102</f>
        <v>32010301 - EARTH MOVING EQUIPMENT - BULL DOZERS ETC.</v>
      </c>
      <c r="E102" s="622"/>
      <c r="F102" s="623">
        <v>0</v>
      </c>
      <c r="G102" s="623"/>
    </row>
    <row r="103" spans="2:7" ht="15.75" thickBot="1" x14ac:dyDescent="0.3">
      <c r="B103" s="811">
        <v>32010302</v>
      </c>
      <c r="C103" s="378" t="s">
        <v>1499</v>
      </c>
      <c r="D103" s="752" t="str">
        <f>B103&amp;" - "&amp;C103</f>
        <v>32010302 - INDUSTRIAL EQUIPMENT</v>
      </c>
      <c r="E103" s="622">
        <v>0</v>
      </c>
      <c r="F103" s="623">
        <v>52875000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thickBot="1" x14ac:dyDescent="0.3">
      <c r="B107" s="815"/>
      <c r="C107" s="385" t="s">
        <v>1503</v>
      </c>
      <c r="D107" s="753">
        <f t="shared" ref="D107" si="14">SUM(D102:D106)</f>
        <v>0</v>
      </c>
      <c r="E107" s="630">
        <f>SUM(E102:E106)</f>
        <v>0</v>
      </c>
      <c r="F107" s="630">
        <f>SUM(F102:F106)</f>
        <v>52875000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5">B109&amp;" - "&amp;C109</f>
        <v>32010401 - SHIPS</v>
      </c>
      <c r="E109" s="622"/>
      <c r="F109" s="623">
        <v>0</v>
      </c>
      <c r="G109" s="623"/>
    </row>
    <row r="110" spans="2:7" ht="15.75" hidden="1" thickBot="1" x14ac:dyDescent="0.3">
      <c r="B110" s="811">
        <v>32010402</v>
      </c>
      <c r="C110" s="378" t="s">
        <v>1505</v>
      </c>
      <c r="D110" s="752" t="str">
        <f t="shared" si="15"/>
        <v>32010402 - AIR CRAFTS</v>
      </c>
      <c r="E110" s="622"/>
      <c r="F110" s="623">
        <v>0</v>
      </c>
      <c r="G110" s="623"/>
    </row>
    <row r="111" spans="2:7" ht="15.75" hidden="1" thickBot="1" x14ac:dyDescent="0.3">
      <c r="B111" s="811">
        <v>32010403</v>
      </c>
      <c r="C111" s="378" t="s">
        <v>1506</v>
      </c>
      <c r="D111" s="752" t="str">
        <f t="shared" si="15"/>
        <v>32010403 - TRAINS</v>
      </c>
      <c r="E111" s="622"/>
      <c r="F111" s="623">
        <v>0</v>
      </c>
      <c r="G111" s="623"/>
    </row>
    <row r="112" spans="2:7" ht="15.75" hidden="1" thickBot="1" x14ac:dyDescent="0.3">
      <c r="B112" s="811">
        <v>32010404</v>
      </c>
      <c r="C112" s="378" t="s">
        <v>1507</v>
      </c>
      <c r="D112" s="752" t="str">
        <f t="shared" si="15"/>
        <v>32010404 - BOATS</v>
      </c>
      <c r="E112" s="622"/>
      <c r="F112" s="623">
        <v>0</v>
      </c>
      <c r="G112" s="623"/>
    </row>
    <row r="113" spans="2:7" ht="15.75" hidden="1" thickBot="1" x14ac:dyDescent="0.3">
      <c r="B113" s="811">
        <v>32010405</v>
      </c>
      <c r="C113" s="378" t="s">
        <v>1508</v>
      </c>
      <c r="D113" s="752" t="str">
        <f t="shared" si="15"/>
        <v>32010405 - MOTOR VEHICLES</v>
      </c>
      <c r="E113" s="622"/>
      <c r="F113" s="623">
        <v>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7">B119&amp;" - "&amp;C119</f>
        <v>32010501 - COMPUTERS/NETWORKING EQUIPMENT</v>
      </c>
      <c r="E119" s="622"/>
      <c r="F119" s="623">
        <v>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9">B130&amp;" - "&amp;C130</f>
        <v>32010601 - CHAIRS</v>
      </c>
      <c r="E130" s="622"/>
      <c r="F130" s="623">
        <v>0</v>
      </c>
      <c r="G130" s="623"/>
    </row>
    <row r="131" spans="2:7" ht="15.75" hidden="1" thickBot="1" x14ac:dyDescent="0.3">
      <c r="B131" s="811">
        <v>32010602</v>
      </c>
      <c r="C131" s="378" t="s">
        <v>1524</v>
      </c>
      <c r="D131" s="752" t="str">
        <f t="shared" si="19"/>
        <v>32010602 - TABLES</v>
      </c>
      <c r="E131" s="622"/>
      <c r="F131" s="623">
        <v>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 si="27">E170+E161+E155+E152+E146+E143+E140+E128+E117+E107+E100+E83+E77+E72+E66+E62+E53+E50+E47+E44</f>
        <v>90200000</v>
      </c>
      <c r="F171" s="646">
        <f>F170+F161+F155+F152+F146+F143+F140+F128+F117+F107+F100+F83+F77+F72+F66+F62+F53+F50+F47+F44</f>
        <v>102260830</v>
      </c>
      <c r="G171" s="646">
        <f>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425196850393704" right="0.31496062992126" top="0.35433070866141703" bottom="0.35433070866141703" header="0.15748031496063" footer="0.15748031496063"/>
  <pageSetup paperSize="9" scale="68" firstPageNumber="253" fitToHeight="0" orientation="portrait" r:id="rId1"/>
  <headerFooter>
    <oddFooter>&amp;C&amp;"Rockwell,Bold"&amp;14&amp;P</oddFooter>
  </headerFooter>
  <drawing r:id="rId2"/>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ColWidth="9.140625"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1073</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hidden="1" x14ac:dyDescent="0.25">
      <c r="B8" s="809">
        <v>31050100</v>
      </c>
      <c r="C8" s="369" t="s">
        <v>93</v>
      </c>
      <c r="D8" s="750"/>
      <c r="E8" s="634"/>
      <c r="F8" s="635"/>
      <c r="G8" s="635"/>
    </row>
    <row r="9" spans="2:7" hidden="1" x14ac:dyDescent="0.25">
      <c r="B9" s="811">
        <v>31050101</v>
      </c>
      <c r="C9" s="378" t="s">
        <v>1416</v>
      </c>
      <c r="D9" s="752" t="str">
        <f t="shared" ref="D9:D43" si="0">B9&amp;" - "&amp;C9</f>
        <v>31050101 - ENGINEERING STORES</v>
      </c>
      <c r="E9" s="622"/>
      <c r="F9" s="623">
        <v>0</v>
      </c>
      <c r="G9" s="623"/>
    </row>
    <row r="10" spans="2:7" hidden="1" x14ac:dyDescent="0.25">
      <c r="B10" s="811">
        <v>31050102</v>
      </c>
      <c r="C10" s="378" t="s">
        <v>1417</v>
      </c>
      <c r="D10" s="752" t="str">
        <f t="shared" si="0"/>
        <v>31050102 - MEDICAL STORES</v>
      </c>
      <c r="E10" s="622"/>
      <c r="F10" s="623">
        <v>0</v>
      </c>
      <c r="G10" s="623"/>
    </row>
    <row r="11" spans="2:7" hidden="1" x14ac:dyDescent="0.25">
      <c r="B11" s="811">
        <v>31050103</v>
      </c>
      <c r="C11" s="378" t="s">
        <v>1418</v>
      </c>
      <c r="D11" s="752" t="str">
        <f t="shared" si="0"/>
        <v>31050103 - INDUSTRIAL &amp; CHEMICAL STORES</v>
      </c>
      <c r="E11" s="622"/>
      <c r="F11" s="623">
        <v>0</v>
      </c>
      <c r="G11" s="623"/>
    </row>
    <row r="12" spans="2:7" hidden="1" x14ac:dyDescent="0.25">
      <c r="B12" s="811">
        <v>31050104</v>
      </c>
      <c r="C12" s="378" t="s">
        <v>1419</v>
      </c>
      <c r="D12" s="752" t="str">
        <f t="shared" si="0"/>
        <v>31050104 - AMORY STORES (AMMUNITION, E.T.C.)</v>
      </c>
      <c r="E12" s="622"/>
      <c r="F12" s="623">
        <v>0</v>
      </c>
      <c r="G12" s="623"/>
    </row>
    <row r="13" spans="2:7" hidden="1" x14ac:dyDescent="0.25">
      <c r="B13" s="811">
        <v>31050105</v>
      </c>
      <c r="C13" s="378" t="s">
        <v>1420</v>
      </c>
      <c r="D13" s="752" t="str">
        <f t="shared" si="0"/>
        <v>31050105 - FUEL &amp; LUBRICANTS</v>
      </c>
      <c r="E13" s="622"/>
      <c r="F13" s="623">
        <v>0</v>
      </c>
      <c r="G13" s="623"/>
    </row>
    <row r="14" spans="2:7" hidden="1" x14ac:dyDescent="0.25">
      <c r="B14" s="811">
        <v>31050106</v>
      </c>
      <c r="C14" s="378" t="s">
        <v>1421</v>
      </c>
      <c r="D14" s="752" t="str">
        <f t="shared" si="0"/>
        <v>31050106 - AGRICULTURAL INPUTS</v>
      </c>
      <c r="E14" s="622"/>
      <c r="F14" s="623">
        <v>0</v>
      </c>
      <c r="G14" s="623"/>
    </row>
    <row r="15" spans="2:7" hidden="1" x14ac:dyDescent="0.25">
      <c r="B15" s="811">
        <v>31050107</v>
      </c>
      <c r="C15" s="378" t="s">
        <v>1422</v>
      </c>
      <c r="D15" s="752" t="str">
        <f t="shared" si="0"/>
        <v>31050107 - FARM STOCK</v>
      </c>
      <c r="E15" s="622"/>
      <c r="F15" s="623">
        <v>0</v>
      </c>
      <c r="G15" s="623"/>
    </row>
    <row r="16" spans="2:7" hidden="1" x14ac:dyDescent="0.25">
      <c r="B16" s="811">
        <v>31050108</v>
      </c>
      <c r="C16" s="378" t="s">
        <v>1423</v>
      </c>
      <c r="D16" s="752" t="str">
        <f t="shared" si="0"/>
        <v>31050108 - SCHOLASTIC MATERIALS</v>
      </c>
      <c r="E16" s="622"/>
      <c r="F16" s="623">
        <v>0</v>
      </c>
      <c r="G16" s="623"/>
    </row>
    <row r="17" spans="2:7" hidden="1" x14ac:dyDescent="0.25">
      <c r="B17" s="811">
        <v>31050109</v>
      </c>
      <c r="C17" s="378" t="s">
        <v>1424</v>
      </c>
      <c r="D17" s="752" t="str">
        <f t="shared" si="0"/>
        <v>31050109 - STATIONERIES STORES</v>
      </c>
      <c r="E17" s="622"/>
      <c r="F17" s="623">
        <v>0</v>
      </c>
      <c r="G17" s="623"/>
    </row>
    <row r="18" spans="2:7" hidden="1" x14ac:dyDescent="0.25">
      <c r="B18" s="811">
        <v>31050110</v>
      </c>
      <c r="C18" s="378" t="s">
        <v>1425</v>
      </c>
      <c r="D18" s="752" t="str">
        <f t="shared" si="0"/>
        <v>31050110 - PRINTED MATERIALS</v>
      </c>
      <c r="E18" s="622"/>
      <c r="F18" s="623">
        <v>0</v>
      </c>
      <c r="G18" s="623"/>
    </row>
    <row r="19" spans="2:7" hidden="1" x14ac:dyDescent="0.25">
      <c r="B19" s="811">
        <v>31050111</v>
      </c>
      <c r="C19" s="378" t="s">
        <v>1426</v>
      </c>
      <c r="D19" s="752" t="str">
        <f t="shared" si="0"/>
        <v>31050111 - BUILDING MATERIALS</v>
      </c>
      <c r="E19" s="622"/>
      <c r="F19" s="623">
        <v>0</v>
      </c>
      <c r="G19" s="623"/>
    </row>
    <row r="20" spans="2:7" hidden="1" x14ac:dyDescent="0.25">
      <c r="B20" s="811">
        <v>31050112</v>
      </c>
      <c r="C20" s="378" t="s">
        <v>1427</v>
      </c>
      <c r="D20" s="752" t="str">
        <f t="shared" si="0"/>
        <v>31050112 - STRATEGIC STOCK PILES</v>
      </c>
      <c r="E20" s="622"/>
      <c r="F20" s="623">
        <v>0</v>
      </c>
      <c r="G20" s="623"/>
    </row>
    <row r="21" spans="2:7" hidden="1" x14ac:dyDescent="0.25">
      <c r="B21" s="811">
        <v>31050113</v>
      </c>
      <c r="C21" s="378" t="s">
        <v>1428</v>
      </c>
      <c r="D21" s="752" t="str">
        <f t="shared" si="0"/>
        <v>31050113 - UNISSUED CURRENCY</v>
      </c>
      <c r="E21" s="622"/>
      <c r="F21" s="623">
        <v>0</v>
      </c>
      <c r="G21" s="623"/>
    </row>
    <row r="22" spans="2:7" hidden="1" x14ac:dyDescent="0.25">
      <c r="B22" s="811">
        <v>31050114</v>
      </c>
      <c r="C22" s="378" t="s">
        <v>1429</v>
      </c>
      <c r="D22" s="752" t="str">
        <f t="shared" si="0"/>
        <v>31050114 - STAMPS</v>
      </c>
      <c r="E22" s="622"/>
      <c r="F22" s="623">
        <v>0</v>
      </c>
      <c r="G22" s="623"/>
    </row>
    <row r="23" spans="2:7" hidden="1" x14ac:dyDescent="0.25">
      <c r="B23" s="811">
        <v>31050115</v>
      </c>
      <c r="C23" s="378" t="s">
        <v>1430</v>
      </c>
      <c r="D23" s="752" t="str">
        <f t="shared" si="0"/>
        <v>31050115 - PROPERTY HELD FOR SALE</v>
      </c>
      <c r="E23" s="622"/>
      <c r="F23" s="623">
        <v>0</v>
      </c>
      <c r="G23" s="623"/>
    </row>
    <row r="24" spans="2:7" hidden="1" x14ac:dyDescent="0.25">
      <c r="B24" s="811">
        <v>31050116</v>
      </c>
      <c r="C24" s="378" t="s">
        <v>1431</v>
      </c>
      <c r="D24" s="752" t="str">
        <f t="shared" si="0"/>
        <v>31050116 - AIRCRAFT SPARE STORE</v>
      </c>
      <c r="E24" s="622"/>
      <c r="F24" s="623">
        <v>0</v>
      </c>
      <c r="G24" s="623"/>
    </row>
    <row r="25" spans="2:7" hidden="1" x14ac:dyDescent="0.25">
      <c r="B25" s="811">
        <v>31050117</v>
      </c>
      <c r="C25" s="378" t="s">
        <v>1432</v>
      </c>
      <c r="D25" s="752" t="str">
        <f t="shared" si="0"/>
        <v>31050117 - COMPUTER/INFORMATION TECHNOLOGY STORE</v>
      </c>
      <c r="E25" s="622"/>
      <c r="F25" s="623">
        <v>0</v>
      </c>
      <c r="G25" s="623"/>
    </row>
    <row r="26" spans="2:7" hidden="1" x14ac:dyDescent="0.25">
      <c r="B26" s="811">
        <v>31050118</v>
      </c>
      <c r="C26" s="378" t="s">
        <v>1433</v>
      </c>
      <c r="D26" s="752" t="str">
        <f t="shared" si="0"/>
        <v>31050118 - PROVISIONAL STORE</v>
      </c>
      <c r="E26" s="622"/>
      <c r="F26" s="623">
        <v>0</v>
      </c>
      <c r="G26" s="623"/>
    </row>
    <row r="27" spans="2:7" hidden="1" x14ac:dyDescent="0.25">
      <c r="B27" s="811">
        <v>31050119</v>
      </c>
      <c r="C27" s="378" t="s">
        <v>1434</v>
      </c>
      <c r="D27" s="752" t="str">
        <f t="shared" si="0"/>
        <v>31050119 - EQUIPMENT STORE</v>
      </c>
      <c r="E27" s="622"/>
      <c r="F27" s="623">
        <v>0</v>
      </c>
      <c r="G27" s="623"/>
    </row>
    <row r="28" spans="2:7" hidden="1" x14ac:dyDescent="0.25">
      <c r="B28" s="811">
        <v>31050120</v>
      </c>
      <c r="C28" s="378" t="s">
        <v>1435</v>
      </c>
      <c r="D28" s="752" t="str">
        <f t="shared" si="0"/>
        <v>31050120 - PROJECT STORE ( IPPIS, GIFMIS, IPSAS, E.T.C.)</v>
      </c>
      <c r="E28" s="622"/>
      <c r="F28" s="623">
        <v>0</v>
      </c>
      <c r="G28" s="623"/>
    </row>
    <row r="29" spans="2:7" hidden="1" x14ac:dyDescent="0.25">
      <c r="B29" s="811">
        <v>31050121</v>
      </c>
      <c r="C29" s="378" t="s">
        <v>1436</v>
      </c>
      <c r="D29" s="752" t="str">
        <f t="shared" si="0"/>
        <v>31050121 - ELECTRICAL/ELECTRONIC STORE</v>
      </c>
      <c r="E29" s="622"/>
      <c r="F29" s="623">
        <v>0</v>
      </c>
      <c r="G29" s="623"/>
    </row>
    <row r="30" spans="2:7" hidden="1" x14ac:dyDescent="0.25">
      <c r="B30" s="811">
        <v>31050122</v>
      </c>
      <c r="C30" s="378" t="s">
        <v>1437</v>
      </c>
      <c r="D30" s="752" t="str">
        <f t="shared" si="0"/>
        <v>31050122 - GRAINS STORE</v>
      </c>
      <c r="E30" s="622"/>
      <c r="F30" s="623">
        <v>0</v>
      </c>
      <c r="G30" s="623"/>
    </row>
    <row r="31" spans="2:7" hidden="1" x14ac:dyDescent="0.25">
      <c r="B31" s="811">
        <v>31050123</v>
      </c>
      <c r="C31" s="378" t="s">
        <v>1438</v>
      </c>
      <c r="D31" s="752" t="str">
        <f t="shared" si="0"/>
        <v>31050123 - PERISHABLE STORE</v>
      </c>
      <c r="E31" s="622"/>
      <c r="F31" s="623">
        <v>0</v>
      </c>
      <c r="G31" s="623"/>
    </row>
    <row r="32" spans="2:7" hidden="1" x14ac:dyDescent="0.25">
      <c r="B32" s="811">
        <v>31050124</v>
      </c>
      <c r="C32" s="378" t="s">
        <v>1439</v>
      </c>
      <c r="D32" s="752" t="str">
        <f t="shared" si="0"/>
        <v>31050124 - MOTOR SPARE STORE</v>
      </c>
      <c r="E32" s="622"/>
      <c r="F32" s="623">
        <v>0</v>
      </c>
      <c r="G32" s="623"/>
    </row>
    <row r="33" spans="2:7" hidden="1" x14ac:dyDescent="0.25">
      <c r="B33" s="811">
        <v>31050125</v>
      </c>
      <c r="C33" s="378" t="s">
        <v>1440</v>
      </c>
      <c r="D33" s="752" t="str">
        <f t="shared" si="0"/>
        <v>31050125 - RAIL SPARE STORE</v>
      </c>
      <c r="E33" s="622"/>
      <c r="F33" s="623">
        <v>0</v>
      </c>
      <c r="G33" s="623"/>
    </row>
    <row r="34" spans="2:7" hidden="1" x14ac:dyDescent="0.25">
      <c r="B34" s="811">
        <v>31050126</v>
      </c>
      <c r="C34" s="378" t="s">
        <v>1441</v>
      </c>
      <c r="D34" s="752" t="str">
        <f t="shared" si="0"/>
        <v>31050126 - SHIP SPARE STORE</v>
      </c>
      <c r="E34" s="622"/>
      <c r="F34" s="623">
        <v>0</v>
      </c>
      <c r="G34" s="623"/>
    </row>
    <row r="35" spans="2:7" hidden="1" x14ac:dyDescent="0.25">
      <c r="B35" s="811">
        <v>31050127</v>
      </c>
      <c r="C35" s="378" t="s">
        <v>1442</v>
      </c>
      <c r="D35" s="752" t="str">
        <f t="shared" si="0"/>
        <v>31050127 - FURNITURE STORE</v>
      </c>
      <c r="E35" s="622"/>
      <c r="F35" s="623">
        <v>0</v>
      </c>
      <c r="G35" s="623"/>
    </row>
    <row r="36" spans="2:7" hidden="1" x14ac:dyDescent="0.25">
      <c r="B36" s="811">
        <v>31050128</v>
      </c>
      <c r="C36" s="378" t="s">
        <v>1443</v>
      </c>
      <c r="D36" s="752" t="str">
        <f t="shared" si="0"/>
        <v>31050128 - PLANT/EQUIPMENT STORE</v>
      </c>
      <c r="E36" s="622"/>
      <c r="F36" s="623">
        <v>0</v>
      </c>
      <c r="G36" s="623"/>
    </row>
    <row r="37" spans="2:7" hidden="1" x14ac:dyDescent="0.25">
      <c r="B37" s="811">
        <v>31050129</v>
      </c>
      <c r="C37" s="378" t="s">
        <v>1444</v>
      </c>
      <c r="D37" s="752" t="str">
        <f t="shared" si="0"/>
        <v>31050129 - PLANT/EQUIPMENT SPARE STORE</v>
      </c>
      <c r="E37" s="622"/>
      <c r="F37" s="623">
        <v>0</v>
      </c>
      <c r="G37" s="623"/>
    </row>
    <row r="38" spans="2:7" hidden="1" x14ac:dyDescent="0.25">
      <c r="B38" s="811">
        <v>31050130</v>
      </c>
      <c r="C38" s="378" t="s">
        <v>1445</v>
      </c>
      <c r="D38" s="752" t="str">
        <f t="shared" si="0"/>
        <v>31050130 - ANIMAL FEED STORE</v>
      </c>
      <c r="E38" s="622"/>
      <c r="F38" s="623">
        <v>0</v>
      </c>
      <c r="G38" s="623"/>
    </row>
    <row r="39" spans="2:7" hidden="1" x14ac:dyDescent="0.25">
      <c r="B39" s="811">
        <v>31050131</v>
      </c>
      <c r="C39" s="378" t="s">
        <v>1446</v>
      </c>
      <c r="D39" s="752" t="str">
        <f t="shared" si="0"/>
        <v>31050131 - VETERINARY STORE</v>
      </c>
      <c r="E39" s="622"/>
      <c r="F39" s="623">
        <v>0</v>
      </c>
      <c r="G39" s="623"/>
    </row>
    <row r="40" spans="2:7" hidden="1" x14ac:dyDescent="0.25">
      <c r="B40" s="811">
        <v>31050132</v>
      </c>
      <c r="C40" s="378" t="s">
        <v>1447</v>
      </c>
      <c r="D40" s="752" t="str">
        <f t="shared" si="0"/>
        <v>31050132 - CLASS WARE/APPARATOS STORE</v>
      </c>
      <c r="E40" s="622"/>
      <c r="F40" s="623">
        <v>0</v>
      </c>
      <c r="G40" s="623"/>
    </row>
    <row r="41" spans="2:7" hidden="1" x14ac:dyDescent="0.25">
      <c r="B41" s="811">
        <v>31050133</v>
      </c>
      <c r="C41" s="378" t="s">
        <v>1448</v>
      </c>
      <c r="D41" s="752" t="str">
        <f t="shared" si="0"/>
        <v>31050133 - LABORATORY EQUIPMENT STORE</v>
      </c>
      <c r="E41" s="622"/>
      <c r="F41" s="623">
        <v>0</v>
      </c>
      <c r="G41" s="623"/>
    </row>
    <row r="42" spans="2:7" hidden="1" x14ac:dyDescent="0.25">
      <c r="B42" s="811">
        <v>31050134</v>
      </c>
      <c r="C42" s="378" t="s">
        <v>1449</v>
      </c>
      <c r="D42" s="752" t="str">
        <f t="shared" si="0"/>
        <v>31050134 - UNIFORM STORE</v>
      </c>
      <c r="E42" s="622"/>
      <c r="F42" s="623">
        <v>0</v>
      </c>
      <c r="G42" s="623"/>
    </row>
    <row r="43" spans="2:7" hidden="1" x14ac:dyDescent="0.25">
      <c r="B43" s="813">
        <v>31050135</v>
      </c>
      <c r="C43" s="383" t="s">
        <v>1450</v>
      </c>
      <c r="D43" s="820" t="str">
        <f t="shared" si="0"/>
        <v>31050135 - OTHER STOCK</v>
      </c>
      <c r="E43" s="626"/>
      <c r="F43" s="627">
        <v>0</v>
      </c>
      <c r="G43" s="627"/>
    </row>
    <row r="44" spans="2:7" ht="15.75" hidden="1" thickBot="1" x14ac:dyDescent="0.3">
      <c r="B44" s="815"/>
      <c r="C44" s="385" t="s">
        <v>1451</v>
      </c>
      <c r="D44" s="753">
        <f t="shared" ref="D44" si="1">SUM(D9:D43)</f>
        <v>0</v>
      </c>
      <c r="E44" s="630">
        <f>SUM(E9:E43)</f>
        <v>0</v>
      </c>
      <c r="F44" s="630">
        <f>SUM(F9:F43)</f>
        <v>0</v>
      </c>
      <c r="G44" s="630">
        <f>SUM(G9:G43)</f>
        <v>0</v>
      </c>
    </row>
    <row r="45" spans="2:7" hidden="1" x14ac:dyDescent="0.25">
      <c r="B45" s="809">
        <v>31050200</v>
      </c>
      <c r="C45" s="369" t="s">
        <v>204</v>
      </c>
      <c r="D45" s="821"/>
      <c r="E45" s="634"/>
      <c r="F45" s="635"/>
      <c r="G45" s="635"/>
    </row>
    <row r="46" spans="2:7" hidden="1" x14ac:dyDescent="0.25">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tr">
        <f t="shared" ref="D55:D61" si="5">B55&amp;" - "&amp;C55</f>
        <v>31090101 - LOCAL INVESTMENTS: QUOTED COMPANIES</v>
      </c>
      <c r="E55" s="622"/>
      <c r="F55" s="623">
        <v>0</v>
      </c>
      <c r="G55" s="623"/>
    </row>
    <row r="56" spans="2:7" hidden="1" x14ac:dyDescent="0.25">
      <c r="B56" s="811">
        <v>31090102</v>
      </c>
      <c r="C56" s="378" t="s">
        <v>1458</v>
      </c>
      <c r="D56" s="752" t="str">
        <f t="shared" si="5"/>
        <v>31090102 - LOCAL INVESTMENTS: NON QUOTED COMPANIES</v>
      </c>
      <c r="E56" s="622"/>
      <c r="F56" s="623">
        <v>0</v>
      </c>
      <c r="G56" s="623"/>
    </row>
    <row r="57" spans="2:7" hidden="1" x14ac:dyDescent="0.25">
      <c r="B57" s="811">
        <v>31090103</v>
      </c>
      <c r="C57" s="378" t="s">
        <v>1459</v>
      </c>
      <c r="D57" s="752" t="str">
        <f t="shared" si="5"/>
        <v>31090103 - INVESTMENT IN NIGERIAN TREASURY BILLS (NTBs)</v>
      </c>
      <c r="E57" s="622"/>
      <c r="F57" s="623">
        <v>0</v>
      </c>
      <c r="G57" s="623"/>
    </row>
    <row r="58" spans="2:7" hidden="1" x14ac:dyDescent="0.25">
      <c r="B58" s="811">
        <v>31090104</v>
      </c>
      <c r="C58" s="378" t="s">
        <v>1460</v>
      </c>
      <c r="D58" s="752" t="str">
        <f t="shared" si="5"/>
        <v>31090104 - INVESTMENT IN TREASURY BILLS OF OTHER GOVERNMENTS</v>
      </c>
      <c r="E58" s="622"/>
      <c r="F58" s="623">
        <v>0</v>
      </c>
      <c r="G58" s="623"/>
    </row>
    <row r="59" spans="2:7" hidden="1" x14ac:dyDescent="0.25">
      <c r="B59" s="811">
        <v>31090105</v>
      </c>
      <c r="C59" s="378" t="s">
        <v>1461</v>
      </c>
      <c r="D59" s="752" t="str">
        <f t="shared" si="5"/>
        <v>31090105 - INVESTMENT IN TREASURY BONDS</v>
      </c>
      <c r="E59" s="622"/>
      <c r="F59" s="623">
        <v>0</v>
      </c>
      <c r="G59" s="623"/>
    </row>
    <row r="60" spans="2:7" hidden="1" x14ac:dyDescent="0.25">
      <c r="B60" s="811">
        <v>31090106</v>
      </c>
      <c r="C60" s="378" t="s">
        <v>1462</v>
      </c>
      <c r="D60" s="752" t="str">
        <f t="shared" si="5"/>
        <v>31090106 - INVESTMENT IN DERIVIATIVES</v>
      </c>
      <c r="E60" s="622"/>
      <c r="F60" s="623">
        <v>0</v>
      </c>
      <c r="G60" s="623"/>
    </row>
    <row r="61" spans="2:7" hidden="1" x14ac:dyDescent="0.25">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tr">
        <f>B64&amp;" - "&amp;C64</f>
        <v>31090201 - FOREIGN INVESTMENTS: QUOTED COMPANIES</v>
      </c>
      <c r="E64" s="622"/>
      <c r="F64" s="623">
        <v>0</v>
      </c>
      <c r="G64" s="623"/>
    </row>
    <row r="65" spans="2:7" hidden="1" x14ac:dyDescent="0.25">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idden="1" x14ac:dyDescent="0.25">
      <c r="B67" s="818">
        <v>31100100</v>
      </c>
      <c r="C67" s="374" t="s">
        <v>106</v>
      </c>
      <c r="D67" s="754"/>
      <c r="E67" s="618"/>
      <c r="F67" s="619"/>
      <c r="G67" s="619"/>
    </row>
    <row r="68" spans="2:7" hidden="1" x14ac:dyDescent="0.25">
      <c r="B68" s="811">
        <v>31100101</v>
      </c>
      <c r="C68" s="378" t="s">
        <v>1468</v>
      </c>
      <c r="D68" s="752" t="str">
        <f>B68&amp;" - "&amp;C68</f>
        <v xml:space="preserve">31100101 - LOAN TO OTHER STATE GOVERNMENTS </v>
      </c>
      <c r="E68" s="622"/>
      <c r="F68" s="623">
        <v>0</v>
      </c>
      <c r="G68" s="623"/>
    </row>
    <row r="69" spans="2:7" hidden="1" x14ac:dyDescent="0.25">
      <c r="B69" s="811">
        <v>31100102</v>
      </c>
      <c r="C69" s="378" t="s">
        <v>1469</v>
      </c>
      <c r="D69" s="752" t="str">
        <f>B69&amp;" - "&amp;C69</f>
        <v>31100102 - LOAN TO LOCAL GOVERNMENTS</v>
      </c>
      <c r="E69" s="622"/>
      <c r="F69" s="623">
        <v>0</v>
      </c>
      <c r="G69" s="623"/>
    </row>
    <row r="70" spans="2:7" hidden="1" x14ac:dyDescent="0.25">
      <c r="B70" s="811">
        <v>31100103</v>
      </c>
      <c r="C70" s="378" t="s">
        <v>1470</v>
      </c>
      <c r="D70" s="752" t="str">
        <f>B70&amp;" - "&amp;C70</f>
        <v xml:space="preserve">31100103 - LOAN TO GOVERNMENT OWNED COMPANIES </v>
      </c>
      <c r="E70" s="622"/>
      <c r="F70" s="623">
        <v>0</v>
      </c>
      <c r="G70" s="623"/>
    </row>
    <row r="71" spans="2:7" hidden="1" x14ac:dyDescent="0.25">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tr">
        <f>B74&amp;" - "&amp;C74</f>
        <v>31100201 - LOAN TO FOREIGN GOVERNMENTS</v>
      </c>
      <c r="E74" s="622"/>
      <c r="F74" s="623">
        <v>0</v>
      </c>
      <c r="G74" s="623"/>
    </row>
    <row r="75" spans="2:7" hidden="1" x14ac:dyDescent="0.25">
      <c r="B75" s="811">
        <v>31100202</v>
      </c>
      <c r="C75" s="378" t="s">
        <v>1474</v>
      </c>
      <c r="D75" s="752" t="str">
        <f>B75&amp;" - "&amp;C75</f>
        <v>31100202 - LOAN TO FOREIGN/INTERNATIONAL ORGANIZATIONS</v>
      </c>
      <c r="E75" s="622"/>
      <c r="F75" s="623">
        <v>0</v>
      </c>
      <c r="G75" s="623"/>
    </row>
    <row r="76" spans="2:7" hidden="1" x14ac:dyDescent="0.25">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tr">
        <f>B79&amp;" - "&amp;C79</f>
        <v>32010101 - LAND &amp; BUILDINGS - ADMINISTRATIVE</v>
      </c>
      <c r="E79" s="622"/>
      <c r="F79" s="623">
        <v>0</v>
      </c>
      <c r="G79" s="623"/>
    </row>
    <row r="80" spans="2:7" hidden="1" x14ac:dyDescent="0.25">
      <c r="B80" s="811">
        <v>32010102</v>
      </c>
      <c r="C80" s="378" t="s">
        <v>1478</v>
      </c>
      <c r="D80" s="752" t="str">
        <f>B80&amp;" - "&amp;C80</f>
        <v>32010102 - LAND &amp; BUILDINGS - RESIDENTIAL</v>
      </c>
      <c r="E80" s="622"/>
      <c r="F80" s="623">
        <v>0</v>
      </c>
      <c r="G80" s="623"/>
    </row>
    <row r="81" spans="2:7" hidden="1" x14ac:dyDescent="0.25">
      <c r="B81" s="811">
        <v>32010103</v>
      </c>
      <c r="C81" s="378" t="s">
        <v>1479</v>
      </c>
      <c r="D81" s="752" t="str">
        <f>B81&amp;" - "&amp;C81</f>
        <v>32010103 - SILOS</v>
      </c>
      <c r="E81" s="622"/>
      <c r="F81" s="623">
        <v>0</v>
      </c>
      <c r="G81" s="623"/>
    </row>
    <row r="82" spans="2:7" hidden="1" x14ac:dyDescent="0.25">
      <c r="B82" s="811">
        <v>32010104</v>
      </c>
      <c r="C82" s="378" t="s">
        <v>1480</v>
      </c>
      <c r="D82" s="752" t="str">
        <f>B82&amp;" - "&amp;C82</f>
        <v>32010104 - OTHER STORAGE FACILITIES</v>
      </c>
      <c r="E82" s="622"/>
      <c r="F82" s="623">
        <v>0</v>
      </c>
      <c r="G82" s="623"/>
    </row>
    <row r="83" spans="2:7" ht="15.75" hidden="1" thickBot="1" x14ac:dyDescent="0.3">
      <c r="B83" s="815"/>
      <c r="C83" s="385" t="s">
        <v>1481</v>
      </c>
      <c r="D83" s="753">
        <f t="shared" ref="D83" si="11">SUM(D79:D82)</f>
        <v>0</v>
      </c>
      <c r="E83" s="630">
        <f>SUM(E79:E82)</f>
        <v>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tr">
        <f t="shared" ref="D85:D99" si="12">B85&amp;" - "&amp;C85</f>
        <v>32010201 - RAILS</v>
      </c>
      <c r="E85" s="622"/>
      <c r="F85" s="623">
        <v>0</v>
      </c>
      <c r="G85" s="623"/>
    </row>
    <row r="86" spans="2:7" hidden="1" x14ac:dyDescent="0.25">
      <c r="B86" s="811">
        <v>32010202</v>
      </c>
      <c r="C86" s="378" t="s">
        <v>1483</v>
      </c>
      <c r="D86" s="752" t="str">
        <f t="shared" si="12"/>
        <v>32010202 - ROADS &amp; BRIDGES</v>
      </c>
      <c r="E86" s="622"/>
      <c r="F86" s="623">
        <v>0</v>
      </c>
      <c r="G86" s="623"/>
    </row>
    <row r="87" spans="2:7" hidden="1" x14ac:dyDescent="0.25">
      <c r="B87" s="811">
        <v>32010203</v>
      </c>
      <c r="C87" s="378" t="s">
        <v>1484</v>
      </c>
      <c r="D87" s="752" t="str">
        <f t="shared" si="12"/>
        <v>32010203 - AIRPORTS</v>
      </c>
      <c r="E87" s="622"/>
      <c r="F87" s="623">
        <v>0</v>
      </c>
      <c r="G87" s="623"/>
    </row>
    <row r="88" spans="2:7" hidden="1" x14ac:dyDescent="0.25">
      <c r="B88" s="811">
        <v>32010204</v>
      </c>
      <c r="C88" s="378" t="s">
        <v>1485</v>
      </c>
      <c r="D88" s="752" t="str">
        <f t="shared" si="12"/>
        <v>32010204 - HARBOURS/ SEA PORTS/JETTIES</v>
      </c>
      <c r="E88" s="622"/>
      <c r="F88" s="623">
        <v>0</v>
      </c>
      <c r="G88" s="623"/>
    </row>
    <row r="89" spans="2:7" hidden="1" x14ac:dyDescent="0.25">
      <c r="B89" s="811">
        <v>32010205</v>
      </c>
      <c r="C89" s="378" t="s">
        <v>1486</v>
      </c>
      <c r="D89" s="752" t="str">
        <f t="shared" si="12"/>
        <v>32010205 - ZOOS, PARKS &amp; RESERVES</v>
      </c>
      <c r="E89" s="622"/>
      <c r="F89" s="623">
        <v>0</v>
      </c>
      <c r="G89" s="623"/>
    </row>
    <row r="90" spans="2:7" hidden="1" x14ac:dyDescent="0.25">
      <c r="B90" s="811">
        <v>32010206</v>
      </c>
      <c r="C90" s="378" t="s">
        <v>1487</v>
      </c>
      <c r="D90" s="752" t="str">
        <f t="shared" si="12"/>
        <v>32010206 - SECURITY INSTALLATIONS/ EQUIPMENT</v>
      </c>
      <c r="E90" s="622"/>
      <c r="F90" s="623">
        <v>0</v>
      </c>
      <c r="G90" s="623"/>
    </row>
    <row r="91" spans="2:7" ht="15.75" thickBot="1" x14ac:dyDescent="0.3">
      <c r="B91" s="811">
        <v>32010207</v>
      </c>
      <c r="C91" s="378" t="s">
        <v>1488</v>
      </c>
      <c r="D91" s="752" t="str">
        <f t="shared" si="12"/>
        <v>32010207 - ELECTRICITY TRANSMISSION NETWORK</v>
      </c>
      <c r="E91" s="622"/>
      <c r="F91" s="623">
        <v>41966930</v>
      </c>
      <c r="G91" s="623"/>
    </row>
    <row r="92" spans="2:7" ht="15.75" hidden="1" customHeight="1" x14ac:dyDescent="0.25">
      <c r="B92" s="811">
        <v>32010208</v>
      </c>
      <c r="C92" s="378" t="s">
        <v>1489</v>
      </c>
      <c r="D92" s="752" t="str">
        <f t="shared" si="12"/>
        <v>32010208 - WATER DISTRIBUTION NETWORK</v>
      </c>
      <c r="E92" s="622"/>
      <c r="F92" s="623">
        <v>0</v>
      </c>
      <c r="G92" s="623"/>
    </row>
    <row r="93" spans="2:7" ht="15.75" hidden="1" thickBot="1" x14ac:dyDescent="0.3">
      <c r="B93" s="811">
        <v>32010209</v>
      </c>
      <c r="C93" s="378" t="s">
        <v>1490</v>
      </c>
      <c r="D93" s="752" t="str">
        <f t="shared" si="12"/>
        <v>32010209 - SEWAGE/ DRAINAGE NETWORK</v>
      </c>
      <c r="E93" s="622"/>
      <c r="F93" s="623">
        <v>0</v>
      </c>
      <c r="G93" s="623"/>
    </row>
    <row r="94" spans="2:7" ht="15.75" hidden="1" thickBot="1" x14ac:dyDescent="0.3">
      <c r="B94" s="811">
        <v>32010210</v>
      </c>
      <c r="C94" s="378" t="s">
        <v>1491</v>
      </c>
      <c r="D94" s="752" t="str">
        <f t="shared" si="12"/>
        <v>32010210 - DAMS</v>
      </c>
      <c r="E94" s="622"/>
      <c r="F94" s="623">
        <v>0</v>
      </c>
      <c r="G94" s="623"/>
    </row>
    <row r="95" spans="2:7" ht="15.75" hidden="1" thickBot="1" x14ac:dyDescent="0.3">
      <c r="B95" s="811">
        <v>32010211</v>
      </c>
      <c r="C95" s="378" t="s">
        <v>1492</v>
      </c>
      <c r="D95" s="752" t="str">
        <f t="shared" si="12"/>
        <v>32010211 - SPECIALISED RESEARCH EQUIPMENT (E.G. SATELLITE)</v>
      </c>
      <c r="E95" s="622"/>
      <c r="F95" s="623">
        <v>0</v>
      </c>
      <c r="G95" s="623"/>
    </row>
    <row r="96" spans="2:7" ht="15.75" hidden="1" thickBot="1" x14ac:dyDescent="0.3">
      <c r="B96" s="811">
        <v>32010212</v>
      </c>
      <c r="C96" s="378" t="s">
        <v>1493</v>
      </c>
      <c r="D96" s="752" t="str">
        <f t="shared" si="12"/>
        <v>32010212 - MONUMENTS</v>
      </c>
      <c r="E96" s="622"/>
      <c r="F96" s="623">
        <v>0</v>
      </c>
      <c r="G96" s="623"/>
    </row>
    <row r="97" spans="2:7" ht="15.75" hidden="1" thickBot="1" x14ac:dyDescent="0.3">
      <c r="B97" s="811">
        <v>32010213</v>
      </c>
      <c r="C97" s="378" t="s">
        <v>1494</v>
      </c>
      <c r="D97" s="752" t="str">
        <f t="shared" si="12"/>
        <v>32010213 - HERITAGE ASSETS</v>
      </c>
      <c r="E97" s="622"/>
      <c r="F97" s="623">
        <v>0</v>
      </c>
      <c r="G97" s="623"/>
    </row>
    <row r="98" spans="2:7" ht="15.75" hidden="1" thickBot="1" x14ac:dyDescent="0.3">
      <c r="B98" s="811">
        <v>32010214</v>
      </c>
      <c r="C98" s="378" t="s">
        <v>1495</v>
      </c>
      <c r="D98" s="752" t="str">
        <f t="shared" si="12"/>
        <v>32010214 - BOREHOLES &amp; OTHER WATER FACILITIES</v>
      </c>
      <c r="E98" s="622"/>
      <c r="F98" s="623">
        <v>0</v>
      </c>
      <c r="G98" s="623"/>
    </row>
    <row r="99" spans="2:7" ht="15.75" hidden="1" thickBot="1" x14ac:dyDescent="0.3">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0</v>
      </c>
      <c r="F100" s="630">
        <f>SUM(F85:F99)</f>
        <v>41966930</v>
      </c>
      <c r="G100" s="630"/>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tr">
        <f>B102&amp;" - "&amp;C102</f>
        <v>32010301 - EARTH MOVING EQUIPMENT - BULL DOZERS ETC.</v>
      </c>
      <c r="E102" s="622"/>
      <c r="F102" s="623">
        <v>0</v>
      </c>
      <c r="G102" s="623"/>
    </row>
    <row r="103" spans="2:7" ht="15.75" hidden="1" thickBot="1" x14ac:dyDescent="0.3">
      <c r="B103" s="811">
        <v>32010302</v>
      </c>
      <c r="C103" s="378" t="s">
        <v>1499</v>
      </c>
      <c r="D103" s="752" t="str">
        <f>B103&amp;" - "&amp;C103</f>
        <v>32010302 - INDUSTRIAL EQUIPMENT</v>
      </c>
      <c r="E103" s="622"/>
      <c r="F103" s="623">
        <v>0</v>
      </c>
      <c r="G103" s="623"/>
    </row>
    <row r="104" spans="2:7" ht="15.75" hidden="1" thickBot="1" x14ac:dyDescent="0.3">
      <c r="B104" s="811">
        <v>32010303</v>
      </c>
      <c r="C104" s="378" t="s">
        <v>1500</v>
      </c>
      <c r="D104" s="752" t="str">
        <f>B104&amp;" - "&amp;C104</f>
        <v>32010303 - NAVIGATIONAL EQUIPMENT</v>
      </c>
      <c r="E104" s="622"/>
      <c r="F104" s="623">
        <v>0</v>
      </c>
      <c r="G104" s="623"/>
    </row>
    <row r="105" spans="2:7" ht="15.75" hidden="1" thickBot="1" x14ac:dyDescent="0.3">
      <c r="B105" s="811">
        <v>32010304</v>
      </c>
      <c r="C105" s="378" t="s">
        <v>1501</v>
      </c>
      <c r="D105" s="752" t="str">
        <f>B105&amp;" - "&amp;C105</f>
        <v>32010304 - POWER PLANTS</v>
      </c>
      <c r="E105" s="622"/>
      <c r="F105" s="623">
        <v>0</v>
      </c>
      <c r="G105" s="623"/>
    </row>
    <row r="106" spans="2:7" ht="15.75" hidden="1" thickBot="1" x14ac:dyDescent="0.3">
      <c r="B106" s="811">
        <v>32010305</v>
      </c>
      <c r="C106" s="378" t="s">
        <v>1502</v>
      </c>
      <c r="D106" s="752" t="str">
        <f>B106&amp;" - "&amp;C106</f>
        <v>32010305 - POWER GENERATING SETS</v>
      </c>
      <c r="E106" s="622"/>
      <c r="F106" s="623">
        <v>0</v>
      </c>
      <c r="G106" s="623"/>
    </row>
    <row r="107" spans="2:7" ht="15.75" hidden="1" thickBot="1" x14ac:dyDescent="0.3">
      <c r="B107" s="815"/>
      <c r="C107" s="385" t="s">
        <v>1503</v>
      </c>
      <c r="D107" s="753">
        <f t="shared" ref="D107" si="14">SUM(D102:D106)</f>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tr">
        <f t="shared" ref="D109:D116" si="15">B109&amp;" - "&amp;C109</f>
        <v>32010401 - SHIPS</v>
      </c>
      <c r="E109" s="622"/>
      <c r="F109" s="623">
        <v>0</v>
      </c>
      <c r="G109" s="623"/>
    </row>
    <row r="110" spans="2:7" ht="15.75" hidden="1" thickBot="1" x14ac:dyDescent="0.3">
      <c r="B110" s="811">
        <v>32010402</v>
      </c>
      <c r="C110" s="378" t="s">
        <v>1505</v>
      </c>
      <c r="D110" s="752" t="str">
        <f t="shared" si="15"/>
        <v>32010402 - AIR CRAFTS</v>
      </c>
      <c r="E110" s="622"/>
      <c r="F110" s="623">
        <v>0</v>
      </c>
      <c r="G110" s="623"/>
    </row>
    <row r="111" spans="2:7" ht="15.75" hidden="1" thickBot="1" x14ac:dyDescent="0.3">
      <c r="B111" s="811">
        <v>32010403</v>
      </c>
      <c r="C111" s="378" t="s">
        <v>1506</v>
      </c>
      <c r="D111" s="752" t="str">
        <f t="shared" si="15"/>
        <v>32010403 - TRAINS</v>
      </c>
      <c r="E111" s="622"/>
      <c r="F111" s="623">
        <v>0</v>
      </c>
      <c r="G111" s="623"/>
    </row>
    <row r="112" spans="2:7" ht="15.75" hidden="1" thickBot="1" x14ac:dyDescent="0.3">
      <c r="B112" s="811">
        <v>32010404</v>
      </c>
      <c r="C112" s="378" t="s">
        <v>1507</v>
      </c>
      <c r="D112" s="752" t="str">
        <f t="shared" si="15"/>
        <v>32010404 - BOATS</v>
      </c>
      <c r="E112" s="622"/>
      <c r="F112" s="623">
        <v>0</v>
      </c>
      <c r="G112" s="623"/>
    </row>
    <row r="113" spans="2:7" ht="15.75" hidden="1" thickBot="1" x14ac:dyDescent="0.3">
      <c r="B113" s="811">
        <v>32010405</v>
      </c>
      <c r="C113" s="378" t="s">
        <v>1508</v>
      </c>
      <c r="D113" s="752" t="str">
        <f t="shared" si="15"/>
        <v>32010405 - MOTOR VEHICLES</v>
      </c>
      <c r="E113" s="622"/>
      <c r="F113" s="623">
        <v>0</v>
      </c>
      <c r="G113" s="623"/>
    </row>
    <row r="114" spans="2:7" ht="15.75" hidden="1" thickBot="1" x14ac:dyDescent="0.3">
      <c r="B114" s="811">
        <v>32010406</v>
      </c>
      <c r="C114" s="378" t="s">
        <v>1509</v>
      </c>
      <c r="D114" s="752" t="str">
        <f t="shared" si="15"/>
        <v>32010406 - TRICYCLE</v>
      </c>
      <c r="E114" s="622"/>
      <c r="F114" s="623">
        <v>0</v>
      </c>
      <c r="G114" s="623"/>
    </row>
    <row r="115" spans="2:7" ht="15.75" hidden="1" thickBot="1" x14ac:dyDescent="0.3">
      <c r="B115" s="811">
        <v>32010407</v>
      </c>
      <c r="C115" s="378" t="s">
        <v>1510</v>
      </c>
      <c r="D115" s="752" t="str">
        <f t="shared" si="15"/>
        <v>32010407 - MOTOR CYCLES</v>
      </c>
      <c r="E115" s="622"/>
      <c r="F115" s="623">
        <v>0</v>
      </c>
      <c r="G115" s="623"/>
    </row>
    <row r="116" spans="2:7" ht="15.75" hidden="1" thickBot="1" x14ac:dyDescent="0.3">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tr">
        <f t="shared" ref="D119:D127" si="17">B119&amp;" - "&amp;C119</f>
        <v>32010501 - COMPUTERS/NETWORKING EQUIPMENT</v>
      </c>
      <c r="E119" s="622"/>
      <c r="F119" s="623">
        <v>0</v>
      </c>
      <c r="G119" s="623"/>
    </row>
    <row r="120" spans="2:7" ht="15.75" hidden="1" thickBot="1" x14ac:dyDescent="0.3">
      <c r="B120" s="811">
        <v>32010502</v>
      </c>
      <c r="C120" s="378" t="s">
        <v>1514</v>
      </c>
      <c r="D120" s="752" t="str">
        <f t="shared" si="17"/>
        <v>32010502 - PRINTERS</v>
      </c>
      <c r="E120" s="622"/>
      <c r="F120" s="623">
        <v>0</v>
      </c>
      <c r="G120" s="623"/>
    </row>
    <row r="121" spans="2:7" ht="15.75" hidden="1" thickBot="1" x14ac:dyDescent="0.3">
      <c r="B121" s="811">
        <v>32010503</v>
      </c>
      <c r="C121" s="378" t="s">
        <v>1515</v>
      </c>
      <c r="D121" s="752" t="str">
        <f t="shared" si="17"/>
        <v>32010503 - SCANNERS</v>
      </c>
      <c r="E121" s="622"/>
      <c r="F121" s="623">
        <v>0</v>
      </c>
      <c r="G121" s="623"/>
    </row>
    <row r="122" spans="2:7" ht="15.75" hidden="1" thickBot="1" x14ac:dyDescent="0.3">
      <c r="B122" s="811">
        <v>32010504</v>
      </c>
      <c r="C122" s="378" t="s">
        <v>1516</v>
      </c>
      <c r="D122" s="752" t="str">
        <f t="shared" si="17"/>
        <v>32010504 - FAX MACHINE</v>
      </c>
      <c r="E122" s="622"/>
      <c r="F122" s="623">
        <v>0</v>
      </c>
      <c r="G122" s="623"/>
    </row>
    <row r="123" spans="2:7" ht="15.75" hidden="1" thickBot="1" x14ac:dyDescent="0.3">
      <c r="B123" s="811">
        <v>32010505</v>
      </c>
      <c r="C123" s="378" t="s">
        <v>1517</v>
      </c>
      <c r="D123" s="752" t="str">
        <f t="shared" si="17"/>
        <v>32010505 - PHOTOCOPIERS</v>
      </c>
      <c r="E123" s="622"/>
      <c r="F123" s="623">
        <v>0</v>
      </c>
      <c r="G123" s="623"/>
    </row>
    <row r="124" spans="2:7" ht="15.75" hidden="1" thickBot="1" x14ac:dyDescent="0.3">
      <c r="B124" s="811">
        <v>32010506</v>
      </c>
      <c r="C124" s="378" t="s">
        <v>1518</v>
      </c>
      <c r="D124" s="752" t="str">
        <f t="shared" si="17"/>
        <v>32010506 - TYPE-WRITERS</v>
      </c>
      <c r="E124" s="622"/>
      <c r="F124" s="623">
        <v>0</v>
      </c>
      <c r="G124" s="623"/>
    </row>
    <row r="125" spans="2:7" ht="15.75" hidden="1" thickBot="1" x14ac:dyDescent="0.3">
      <c r="B125" s="811">
        <v>32010507</v>
      </c>
      <c r="C125" s="378" t="s">
        <v>1519</v>
      </c>
      <c r="D125" s="752" t="str">
        <f t="shared" si="17"/>
        <v>32010507 - SHREDDING MACHINES</v>
      </c>
      <c r="E125" s="622"/>
      <c r="F125" s="623">
        <v>0</v>
      </c>
      <c r="G125" s="623"/>
    </row>
    <row r="126" spans="2:7" ht="15.75" hidden="1" thickBot="1" x14ac:dyDescent="0.3">
      <c r="B126" s="811">
        <v>32010508</v>
      </c>
      <c r="C126" s="378" t="s">
        <v>1520</v>
      </c>
      <c r="D126" s="752" t="str">
        <f t="shared" si="17"/>
        <v>32010508 - PROJECTORS</v>
      </c>
      <c r="E126" s="622"/>
      <c r="F126" s="623">
        <v>0</v>
      </c>
      <c r="G126" s="623"/>
    </row>
    <row r="127" spans="2:7" ht="15.75" hidden="1" thickBot="1" x14ac:dyDescent="0.3">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tr">
        <f t="shared" ref="D130:D139" si="19">B130&amp;" - "&amp;C130</f>
        <v>32010601 - CHAIRS</v>
      </c>
      <c r="E130" s="622"/>
      <c r="F130" s="623">
        <v>0</v>
      </c>
      <c r="G130" s="623"/>
    </row>
    <row r="131" spans="2:7" ht="15.75" hidden="1" thickBot="1" x14ac:dyDescent="0.3">
      <c r="B131" s="811">
        <v>32010602</v>
      </c>
      <c r="C131" s="378" t="s">
        <v>1524</v>
      </c>
      <c r="D131" s="752" t="str">
        <f t="shared" si="19"/>
        <v>32010602 - TABLES</v>
      </c>
      <c r="E131" s="622"/>
      <c r="F131" s="623">
        <v>0</v>
      </c>
      <c r="G131" s="623"/>
    </row>
    <row r="132" spans="2:7" ht="15.75" hidden="1" thickBot="1" x14ac:dyDescent="0.3">
      <c r="B132" s="811">
        <v>32010603</v>
      </c>
      <c r="C132" s="378" t="s">
        <v>1525</v>
      </c>
      <c r="D132" s="752" t="str">
        <f t="shared" si="19"/>
        <v>32010603 - SAFES/FILE CABINETS/ CUPBOARDS</v>
      </c>
      <c r="E132" s="622"/>
      <c r="F132" s="623">
        <v>0</v>
      </c>
      <c r="G132" s="623"/>
    </row>
    <row r="133" spans="2:7" ht="15.75" hidden="1" thickBot="1" x14ac:dyDescent="0.3">
      <c r="B133" s="811">
        <v>32010604</v>
      </c>
      <c r="C133" s="378" t="s">
        <v>1526</v>
      </c>
      <c r="D133" s="752" t="str">
        <f t="shared" si="19"/>
        <v>32010604 - TELEVISION SETS</v>
      </c>
      <c r="E133" s="622"/>
      <c r="F133" s="623">
        <v>0</v>
      </c>
      <c r="G133" s="623"/>
    </row>
    <row r="134" spans="2:7" ht="15.75" hidden="1" thickBot="1" x14ac:dyDescent="0.3">
      <c r="B134" s="811">
        <v>32010605</v>
      </c>
      <c r="C134" s="378" t="s">
        <v>1527</v>
      </c>
      <c r="D134" s="752" t="str">
        <f t="shared" si="19"/>
        <v>32010605 - RADIO SETS</v>
      </c>
      <c r="E134" s="622"/>
      <c r="F134" s="623">
        <v>0</v>
      </c>
      <c r="G134" s="623"/>
    </row>
    <row r="135" spans="2:7" ht="15.75" hidden="1" thickBot="1" x14ac:dyDescent="0.3">
      <c r="B135" s="811">
        <v>32010606</v>
      </c>
      <c r="C135" s="378" t="s">
        <v>1528</v>
      </c>
      <c r="D135" s="752" t="str">
        <f t="shared" si="19"/>
        <v>32010606 - AIR -CONDITIONER</v>
      </c>
      <c r="E135" s="622"/>
      <c r="F135" s="623">
        <v>0</v>
      </c>
      <c r="G135" s="623"/>
    </row>
    <row r="136" spans="2:7" ht="15.75" hidden="1" thickBot="1" x14ac:dyDescent="0.3">
      <c r="B136" s="811">
        <v>32010607</v>
      </c>
      <c r="C136" s="378" t="s">
        <v>1529</v>
      </c>
      <c r="D136" s="752" t="str">
        <f t="shared" si="19"/>
        <v>32010607 - STOOLS</v>
      </c>
      <c r="E136" s="622"/>
      <c r="F136" s="623">
        <v>0</v>
      </c>
      <c r="G136" s="623"/>
    </row>
    <row r="137" spans="2:7" ht="15.75" hidden="1" thickBot="1" x14ac:dyDescent="0.3">
      <c r="B137" s="811">
        <v>32010608</v>
      </c>
      <c r="C137" s="378" t="s">
        <v>1530</v>
      </c>
      <c r="D137" s="752" t="str">
        <f t="shared" si="19"/>
        <v>32010608 - SHELVES</v>
      </c>
      <c r="E137" s="622"/>
      <c r="F137" s="623">
        <v>0</v>
      </c>
      <c r="G137" s="623"/>
    </row>
    <row r="138" spans="2:7" ht="15.75" hidden="1" thickBot="1" x14ac:dyDescent="0.3">
      <c r="B138" s="811">
        <v>32010609</v>
      </c>
      <c r="C138" s="378" t="s">
        <v>1531</v>
      </c>
      <c r="D138" s="752" t="str">
        <f t="shared" si="19"/>
        <v>32010609 - CEILING FANS</v>
      </c>
      <c r="E138" s="622"/>
      <c r="F138" s="623">
        <v>0</v>
      </c>
      <c r="G138" s="623"/>
    </row>
    <row r="139" spans="2:7" ht="15.75" hidden="1" thickBot="1" x14ac:dyDescent="0.3">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tr">
        <f>B148&amp;" - "&amp;C148</f>
        <v>32010901 - MILITARY EQUIPMENT</v>
      </c>
      <c r="E148" s="622"/>
      <c r="F148" s="623">
        <v>0</v>
      </c>
      <c r="G148" s="623"/>
    </row>
    <row r="149" spans="2:7" ht="15.75" hidden="1" thickBot="1" x14ac:dyDescent="0.3">
      <c r="B149" s="811">
        <v>32010902</v>
      </c>
      <c r="C149" s="378" t="s">
        <v>1539</v>
      </c>
      <c r="D149" s="752" t="str">
        <f>B149&amp;" - "&amp;C149</f>
        <v>32010902 - POLICE/PARA-MILITARY EQUIPMENT</v>
      </c>
      <c r="E149" s="622"/>
      <c r="F149" s="623">
        <v>0</v>
      </c>
      <c r="G149" s="623"/>
    </row>
    <row r="150" spans="2:7" ht="15.75" hidden="1" thickBot="1" x14ac:dyDescent="0.3">
      <c r="B150" s="811">
        <v>32010903</v>
      </c>
      <c r="C150" s="378" t="s">
        <v>1540</v>
      </c>
      <c r="D150" s="752" t="str">
        <f>B150&amp;" - "&amp;C150</f>
        <v>32010903 - BIOLOGICAL ASSETS</v>
      </c>
      <c r="E150" s="622"/>
      <c r="F150" s="623">
        <v>0</v>
      </c>
      <c r="G150" s="623"/>
    </row>
    <row r="151" spans="2:7" ht="15.75" hidden="1" thickBot="1" x14ac:dyDescent="0.3">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tr">
        <f>B157&amp;" - "&amp;C157</f>
        <v>32020101 - LAND &amp; BUILDINGS-OFFICE</v>
      </c>
      <c r="E157" s="622"/>
      <c r="F157" s="623">
        <v>0</v>
      </c>
      <c r="G157" s="623"/>
    </row>
    <row r="158" spans="2:7" ht="15.75" hidden="1" thickBot="1" x14ac:dyDescent="0.3">
      <c r="B158" s="811">
        <v>32020102</v>
      </c>
      <c r="C158" s="378" t="s">
        <v>1545</v>
      </c>
      <c r="D158" s="752" t="str">
        <f>B158&amp;" - "&amp;C158</f>
        <v>32020102 - LAND &amp; BUILDINGS-RESIDENTIAL</v>
      </c>
      <c r="E158" s="622"/>
      <c r="F158" s="623">
        <v>0</v>
      </c>
      <c r="G158" s="623"/>
    </row>
    <row r="159" spans="2:7" ht="15.75" hidden="1" thickBot="1" x14ac:dyDescent="0.3">
      <c r="B159" s="811">
        <v>32020103</v>
      </c>
      <c r="C159" s="378" t="s">
        <v>1479</v>
      </c>
      <c r="D159" s="752" t="str">
        <f>B159&amp;" - "&amp;C159</f>
        <v>32020103 - SILOS</v>
      </c>
      <c r="E159" s="622"/>
      <c r="F159" s="623">
        <v>0</v>
      </c>
      <c r="G159" s="623"/>
    </row>
    <row r="160" spans="2:7" ht="15.75" hidden="1" thickBot="1" x14ac:dyDescent="0.3">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tr">
        <f t="shared" ref="D163:D169" si="26">B163&amp;" - "&amp;C163</f>
        <v>32030101 - GOODWILL (ACQUIRED)</v>
      </c>
      <c r="E163" s="622"/>
      <c r="F163" s="623">
        <v>0</v>
      </c>
      <c r="G163" s="623"/>
    </row>
    <row r="164" spans="2:7" ht="15.75" hidden="1" thickBot="1" x14ac:dyDescent="0.3">
      <c r="B164" s="811">
        <v>32030102</v>
      </c>
      <c r="C164" s="378" t="s">
        <v>1548</v>
      </c>
      <c r="D164" s="752" t="str">
        <f t="shared" si="26"/>
        <v>32030102 - PATENT RIGHT</v>
      </c>
      <c r="E164" s="622"/>
      <c r="F164" s="623">
        <v>0</v>
      </c>
      <c r="G164" s="623"/>
    </row>
    <row r="165" spans="2:7" ht="15.75" hidden="1" thickBot="1" x14ac:dyDescent="0.3">
      <c r="B165" s="811">
        <v>32030103</v>
      </c>
      <c r="C165" s="378" t="s">
        <v>1549</v>
      </c>
      <c r="D165" s="752" t="str">
        <f t="shared" si="26"/>
        <v>32030103 - COPYRIGHT</v>
      </c>
      <c r="E165" s="622"/>
      <c r="F165" s="623">
        <v>0</v>
      </c>
      <c r="G165" s="623"/>
    </row>
    <row r="166" spans="2:7" ht="15.75" hidden="1" thickBot="1" x14ac:dyDescent="0.3">
      <c r="B166" s="811">
        <v>32030104</v>
      </c>
      <c r="C166" s="378" t="s">
        <v>1550</v>
      </c>
      <c r="D166" s="752" t="str">
        <f t="shared" si="26"/>
        <v>32030104 - TRADE MARK</v>
      </c>
      <c r="E166" s="622"/>
      <c r="F166" s="623">
        <v>0</v>
      </c>
      <c r="G166" s="623"/>
    </row>
    <row r="167" spans="2:7" ht="15.75" hidden="1" thickBot="1" x14ac:dyDescent="0.3">
      <c r="B167" s="811">
        <v>32030105</v>
      </c>
      <c r="C167" s="378" t="s">
        <v>1551</v>
      </c>
      <c r="D167" s="752" t="str">
        <f t="shared" si="26"/>
        <v>32030105 - FRANCHISE</v>
      </c>
      <c r="E167" s="622"/>
      <c r="F167" s="623">
        <v>0</v>
      </c>
      <c r="G167" s="623"/>
    </row>
    <row r="168" spans="2:7" ht="15.75" hidden="1" thickBot="1" x14ac:dyDescent="0.3">
      <c r="B168" s="811">
        <v>32030109</v>
      </c>
      <c r="C168" s="378" t="s">
        <v>1552</v>
      </c>
      <c r="D168" s="752" t="str">
        <f t="shared" si="26"/>
        <v>32030109 - RESEARCH &amp; DEVELOPMENT</v>
      </c>
      <c r="E168" s="622"/>
      <c r="F168" s="623">
        <v>0</v>
      </c>
      <c r="G168" s="623"/>
    </row>
    <row r="169" spans="2:7" ht="15.75" hidden="1" thickBot="1" x14ac:dyDescent="0.3">
      <c r="B169" s="813">
        <v>32030110</v>
      </c>
      <c r="C169" s="383" t="s">
        <v>1553</v>
      </c>
      <c r="D169" s="752" t="str">
        <f t="shared" si="26"/>
        <v>32030110 - BROADCAST RIGHTS</v>
      </c>
      <c r="E169" s="622"/>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f t="shared" ref="E171" si="27">E170+E161+E155+E152+E146+E143+E140+E128+E117+E107+E100+E83+E77+E72+E66+E62+E53+E50+E47+E44</f>
        <v>0</v>
      </c>
      <c r="F171" s="646">
        <f>F170+F161+F155+F152+F146+F143+F140+F128+F117+F107+F100+F83+F77+F72+F66+F62+F53+F50+F47+F44</f>
        <v>41966930</v>
      </c>
      <c r="G171" s="646">
        <f>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conditionalFormatting sqref="C10:C133 D124:F124 C135 C139 C137 C141:C184">
    <cfRule type="expression" dxfId="15" priority="15">
      <formula>"IF($BO$11:$BO$185&gt;90%"</formula>
    </cfRule>
    <cfRule type="expression" dxfId="14" priority="16">
      <formula>"IF($BO$11:$BO$185&gt;90%)"</formula>
    </cfRule>
  </conditionalFormatting>
  <conditionalFormatting sqref="C134:F134">
    <cfRule type="expression" dxfId="13" priority="13">
      <formula>"IF($BO$11:$BO$185&gt;90%"</formula>
    </cfRule>
    <cfRule type="expression" dxfId="12" priority="14">
      <formula>"IF($BO$11:$BO$185&gt;90%)"</formula>
    </cfRule>
  </conditionalFormatting>
  <conditionalFormatting sqref="C138:F138">
    <cfRule type="expression" dxfId="11" priority="11">
      <formula>"IF($BO$11:$BO$185&gt;90%"</formula>
    </cfRule>
    <cfRule type="expression" dxfId="10" priority="12">
      <formula>"IF($BO$11:$BO$185&gt;90%)"</formula>
    </cfRule>
  </conditionalFormatting>
  <conditionalFormatting sqref="C136">
    <cfRule type="expression" dxfId="9" priority="9">
      <formula>"IF($BO$11:$BO$185&gt;90%"</formula>
    </cfRule>
    <cfRule type="expression" dxfId="8" priority="10">
      <formula>"IF($BO$11:$BO$185&gt;90%)"</formula>
    </cfRule>
  </conditionalFormatting>
  <conditionalFormatting sqref="C140">
    <cfRule type="expression" dxfId="7" priority="7">
      <formula>"IF($BO$11:$BO$185&gt;90%"</formula>
    </cfRule>
    <cfRule type="expression" dxfId="6" priority="8">
      <formula>"IF($BO$11:$BO$185&gt;90%)"</formula>
    </cfRule>
  </conditionalFormatting>
  <conditionalFormatting sqref="G124">
    <cfRule type="expression" dxfId="5" priority="5">
      <formula>"IF($BO$11:$BO$185&gt;90%"</formula>
    </cfRule>
    <cfRule type="expression" dxfId="4" priority="6">
      <formula>"IF($BO$11:$BO$185&gt;90%)"</formula>
    </cfRule>
  </conditionalFormatting>
  <conditionalFormatting sqref="G134">
    <cfRule type="expression" dxfId="3" priority="3">
      <formula>"IF($BO$11:$BO$185&gt;90%"</formula>
    </cfRule>
    <cfRule type="expression" dxfId="2" priority="4">
      <formula>"IF($BO$11:$BO$185&gt;90%)"</formula>
    </cfRule>
  </conditionalFormatting>
  <conditionalFormatting sqref="G138">
    <cfRule type="expression" dxfId="1" priority="1">
      <formula>"IF($BO$11:$BO$185&gt;90%"</formula>
    </cfRule>
    <cfRule type="expression" dxfId="0" priority="2">
      <formula>"IF($BO$11:$BO$185&gt;90%)"</formula>
    </cfRule>
  </conditionalFormatting>
  <pageMargins left="0.98" right="0.3" top="0.37" bottom="0.36" header="0.17" footer="0.17"/>
  <pageSetup paperSize="9" scale="69" fitToHeight="0" orientation="portrait" r:id="rId1"/>
  <headerFooter>
    <oddFooter>&amp;C&amp;"Rockwell,Bold"&amp;14&amp;P</oddFooter>
  </headerFooter>
  <drawing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pageSetUpPr fitToPage="1"/>
  </sheetPr>
  <dimension ref="B1:G171"/>
  <sheetViews>
    <sheetView view="pageBreakPreview" zoomScale="84" zoomScaleSheetLayoutView="84" workbookViewId="0">
      <pane xSplit="2" ySplit="6" topLeftCell="C90" activePane="bottomRight" state="frozen"/>
      <selection activeCell="B2" sqref="B2:F2"/>
      <selection pane="topRight" activeCell="B2" sqref="B2:F2"/>
      <selection pane="bottomLeft" activeCell="B2" sqref="B2:F2"/>
      <selection pane="bottomRight" activeCell="B2" sqref="B2:F2"/>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1074</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25">
      <c r="B6" s="992"/>
      <c r="C6" s="992"/>
      <c r="D6" s="427"/>
      <c r="E6" s="612" t="s">
        <v>5</v>
      </c>
      <c r="F6" s="613" t="s">
        <v>5</v>
      </c>
      <c r="G6" s="613" t="s">
        <v>5</v>
      </c>
    </row>
    <row r="7" spans="2:7" ht="18.75" x14ac:dyDescent="0.3">
      <c r="B7" s="717">
        <v>30000000</v>
      </c>
      <c r="C7" s="718" t="s">
        <v>1414</v>
      </c>
      <c r="D7" s="747"/>
      <c r="E7" s="748"/>
      <c r="F7" s="749"/>
      <c r="G7" s="749"/>
    </row>
    <row r="8" spans="2:7" ht="15" x14ac:dyDescent="0.25">
      <c r="B8" s="809">
        <v>31050100</v>
      </c>
      <c r="C8" s="369" t="s">
        <v>93</v>
      </c>
      <c r="D8" s="750"/>
      <c r="E8" s="634"/>
      <c r="F8" s="635"/>
      <c r="G8" s="635"/>
    </row>
    <row r="9" spans="2:7" hidden="1" x14ac:dyDescent="0.2">
      <c r="B9" s="811">
        <v>31050101</v>
      </c>
      <c r="C9" s="378" t="s">
        <v>1416</v>
      </c>
      <c r="D9" s="752" t="str">
        <f t="shared" ref="D9:D43" si="0">B9&amp;" - "&amp;C9</f>
        <v>31050101 - ENGINEERING STORES</v>
      </c>
      <c r="E9" s="622"/>
      <c r="F9" s="623">
        <v>0</v>
      </c>
      <c r="G9" s="623"/>
    </row>
    <row r="10" spans="2:7" hidden="1" x14ac:dyDescent="0.2">
      <c r="B10" s="811">
        <v>31050102</v>
      </c>
      <c r="C10" s="378" t="s">
        <v>1417</v>
      </c>
      <c r="D10" s="752" t="str">
        <f t="shared" si="0"/>
        <v>31050102 - MEDICAL STORES</v>
      </c>
      <c r="E10" s="622"/>
      <c r="F10" s="623">
        <v>0</v>
      </c>
      <c r="G10" s="623"/>
    </row>
    <row r="11" spans="2:7" ht="13.5" customHeight="1" x14ac:dyDescent="0.2">
      <c r="B11" s="811">
        <v>31050103</v>
      </c>
      <c r="C11" s="378" t="s">
        <v>1418</v>
      </c>
      <c r="D11" s="752" t="str">
        <f t="shared" si="0"/>
        <v>31050103 - INDUSTRIAL &amp; CHEMICAL STORES</v>
      </c>
      <c r="E11" s="622">
        <v>555600560</v>
      </c>
      <c r="F11" s="623">
        <v>169036300</v>
      </c>
      <c r="G11" s="623"/>
    </row>
    <row r="12" spans="2:7" hidden="1" x14ac:dyDescent="0.2">
      <c r="B12" s="811">
        <v>31050104</v>
      </c>
      <c r="C12" s="378" t="s">
        <v>1419</v>
      </c>
      <c r="D12" s="752" t="str">
        <f t="shared" si="0"/>
        <v>31050104 - AMORY STORES (AMMUNITION, E.T.C.)</v>
      </c>
      <c r="E12" s="622"/>
      <c r="F12" s="623">
        <v>0</v>
      </c>
      <c r="G12" s="623"/>
    </row>
    <row r="13" spans="2:7" x14ac:dyDescent="0.2">
      <c r="B13" s="811">
        <v>31050105</v>
      </c>
      <c r="C13" s="378" t="s">
        <v>1420</v>
      </c>
      <c r="D13" s="752" t="str">
        <f t="shared" si="0"/>
        <v>31050105 - FUEL &amp; LUBRICANTS</v>
      </c>
      <c r="E13" s="622">
        <v>10347300</v>
      </c>
      <c r="F13" s="623">
        <v>0</v>
      </c>
      <c r="G13" s="623"/>
    </row>
    <row r="14" spans="2:7" hidden="1" x14ac:dyDescent="0.2">
      <c r="B14" s="811">
        <v>31050106</v>
      </c>
      <c r="C14" s="378" t="s">
        <v>1421</v>
      </c>
      <c r="D14" s="752" t="str">
        <f t="shared" si="0"/>
        <v>31050106 - AGRICULTURAL INPUTS</v>
      </c>
      <c r="E14" s="622"/>
      <c r="F14" s="623">
        <v>0</v>
      </c>
      <c r="G14" s="623"/>
    </row>
    <row r="15" spans="2:7" hidden="1" x14ac:dyDescent="0.2">
      <c r="B15" s="811">
        <v>31050107</v>
      </c>
      <c r="C15" s="378" t="s">
        <v>1422</v>
      </c>
      <c r="D15" s="752" t="str">
        <f t="shared" si="0"/>
        <v>31050107 - FARM STOCK</v>
      </c>
      <c r="E15" s="622"/>
      <c r="F15" s="623">
        <v>0</v>
      </c>
      <c r="G15" s="623"/>
    </row>
    <row r="16" spans="2:7" hidden="1" x14ac:dyDescent="0.2">
      <c r="B16" s="811">
        <v>31050108</v>
      </c>
      <c r="C16" s="378" t="s">
        <v>1423</v>
      </c>
      <c r="D16" s="752" t="str">
        <f t="shared" si="0"/>
        <v>31050108 - SCHOLASTIC MATERIALS</v>
      </c>
      <c r="E16" s="622"/>
      <c r="F16" s="623">
        <v>0</v>
      </c>
      <c r="G16" s="623"/>
    </row>
    <row r="17" spans="2:7" hidden="1" x14ac:dyDescent="0.2">
      <c r="B17" s="811">
        <v>31050109</v>
      </c>
      <c r="C17" s="378" t="s">
        <v>1424</v>
      </c>
      <c r="D17" s="752" t="str">
        <f t="shared" si="0"/>
        <v>31050109 - STATIONERIES STORES</v>
      </c>
      <c r="E17" s="622"/>
      <c r="F17" s="623">
        <v>0</v>
      </c>
      <c r="G17" s="623"/>
    </row>
    <row r="18" spans="2:7" hidden="1" x14ac:dyDescent="0.2">
      <c r="B18" s="811">
        <v>31050110</v>
      </c>
      <c r="C18" s="378" t="s">
        <v>1425</v>
      </c>
      <c r="D18" s="752" t="str">
        <f t="shared" si="0"/>
        <v>31050110 - PRINTED MATERIALS</v>
      </c>
      <c r="E18" s="622"/>
      <c r="F18" s="623">
        <v>0</v>
      </c>
      <c r="G18" s="623"/>
    </row>
    <row r="19" spans="2:7" hidden="1" x14ac:dyDescent="0.2">
      <c r="B19" s="811">
        <v>31050111</v>
      </c>
      <c r="C19" s="378" t="s">
        <v>1426</v>
      </c>
      <c r="D19" s="752" t="str">
        <f t="shared" si="0"/>
        <v>31050111 - BUILDING MATERIALS</v>
      </c>
      <c r="E19" s="622"/>
      <c r="F19" s="623">
        <v>0</v>
      </c>
      <c r="G19" s="623"/>
    </row>
    <row r="20" spans="2:7" hidden="1" x14ac:dyDescent="0.2">
      <c r="B20" s="811">
        <v>31050112</v>
      </c>
      <c r="C20" s="378" t="s">
        <v>1427</v>
      </c>
      <c r="D20" s="752" t="str">
        <f t="shared" si="0"/>
        <v>31050112 - STRATEGIC STOCK PILES</v>
      </c>
      <c r="E20" s="622"/>
      <c r="F20" s="623">
        <v>0</v>
      </c>
      <c r="G20" s="623"/>
    </row>
    <row r="21" spans="2:7" hidden="1" x14ac:dyDescent="0.2">
      <c r="B21" s="811">
        <v>31050113</v>
      </c>
      <c r="C21" s="378" t="s">
        <v>1428</v>
      </c>
      <c r="D21" s="752" t="str">
        <f t="shared" si="0"/>
        <v>31050113 - UNISSUED CURRENCY</v>
      </c>
      <c r="E21" s="622"/>
      <c r="F21" s="623">
        <v>0</v>
      </c>
      <c r="G21" s="623"/>
    </row>
    <row r="22" spans="2:7" hidden="1" x14ac:dyDescent="0.2">
      <c r="B22" s="811">
        <v>31050114</v>
      </c>
      <c r="C22" s="378" t="s">
        <v>1429</v>
      </c>
      <c r="D22" s="752" t="str">
        <f t="shared" si="0"/>
        <v>31050114 - STAMPS</v>
      </c>
      <c r="E22" s="622"/>
      <c r="F22" s="623">
        <v>0</v>
      </c>
      <c r="G22" s="623"/>
    </row>
    <row r="23" spans="2:7" hidden="1" x14ac:dyDescent="0.2">
      <c r="B23" s="811">
        <v>31050115</v>
      </c>
      <c r="C23" s="378" t="s">
        <v>1430</v>
      </c>
      <c r="D23" s="752" t="str">
        <f t="shared" si="0"/>
        <v>31050115 - PROPERTY HELD FOR SALE</v>
      </c>
      <c r="E23" s="622"/>
      <c r="F23" s="623">
        <v>0</v>
      </c>
      <c r="G23" s="623"/>
    </row>
    <row r="24" spans="2:7" hidden="1" x14ac:dyDescent="0.2">
      <c r="B24" s="811">
        <v>31050116</v>
      </c>
      <c r="C24" s="378" t="s">
        <v>1431</v>
      </c>
      <c r="D24" s="752" t="str">
        <f t="shared" si="0"/>
        <v>31050116 - AIRCRAFT SPARE STORE</v>
      </c>
      <c r="E24" s="622"/>
      <c r="F24" s="623">
        <v>0</v>
      </c>
      <c r="G24" s="623"/>
    </row>
    <row r="25" spans="2:7" hidden="1" x14ac:dyDescent="0.2">
      <c r="B25" s="811">
        <v>31050117</v>
      </c>
      <c r="C25" s="378" t="s">
        <v>1432</v>
      </c>
      <c r="D25" s="752" t="str">
        <f t="shared" si="0"/>
        <v>31050117 - COMPUTER/INFORMATION TECHNOLOGY STORE</v>
      </c>
      <c r="E25" s="622"/>
      <c r="F25" s="623">
        <v>0</v>
      </c>
      <c r="G25" s="623"/>
    </row>
    <row r="26" spans="2:7" hidden="1" x14ac:dyDescent="0.2">
      <c r="B26" s="811">
        <v>31050118</v>
      </c>
      <c r="C26" s="378" t="s">
        <v>1433</v>
      </c>
      <c r="D26" s="752" t="str">
        <f t="shared" si="0"/>
        <v>31050118 - PROVISIONAL STORE</v>
      </c>
      <c r="E26" s="622"/>
      <c r="F26" s="623">
        <v>0</v>
      </c>
      <c r="G26" s="623"/>
    </row>
    <row r="27" spans="2:7" hidden="1" x14ac:dyDescent="0.2">
      <c r="B27" s="811">
        <v>31050119</v>
      </c>
      <c r="C27" s="378" t="s">
        <v>1434</v>
      </c>
      <c r="D27" s="752" t="str">
        <f t="shared" si="0"/>
        <v>31050119 - EQUIPMENT STORE</v>
      </c>
      <c r="E27" s="622"/>
      <c r="F27" s="623">
        <v>0</v>
      </c>
      <c r="G27" s="623"/>
    </row>
    <row r="28" spans="2:7" hidden="1" x14ac:dyDescent="0.2">
      <c r="B28" s="811">
        <v>31050120</v>
      </c>
      <c r="C28" s="378" t="s">
        <v>1435</v>
      </c>
      <c r="D28" s="752" t="str">
        <f t="shared" si="0"/>
        <v>31050120 - PROJECT STORE ( IPPIS, GIFMIS, IPSAS, E.T.C.)</v>
      </c>
      <c r="E28" s="622"/>
      <c r="F28" s="623">
        <v>0</v>
      </c>
      <c r="G28" s="623"/>
    </row>
    <row r="29" spans="2:7" hidden="1" x14ac:dyDescent="0.2">
      <c r="B29" s="811">
        <v>31050121</v>
      </c>
      <c r="C29" s="378" t="s">
        <v>1436</v>
      </c>
      <c r="D29" s="752" t="str">
        <f t="shared" si="0"/>
        <v>31050121 - ELECTRICAL/ELECTRONIC STORE</v>
      </c>
      <c r="E29" s="622"/>
      <c r="F29" s="623">
        <v>0</v>
      </c>
      <c r="G29" s="623"/>
    </row>
    <row r="30" spans="2:7" hidden="1" x14ac:dyDescent="0.2">
      <c r="B30" s="811">
        <v>31050122</v>
      </c>
      <c r="C30" s="378" t="s">
        <v>1437</v>
      </c>
      <c r="D30" s="752" t="str">
        <f t="shared" si="0"/>
        <v>31050122 - GRAINS STORE</v>
      </c>
      <c r="E30" s="622"/>
      <c r="F30" s="623">
        <v>0</v>
      </c>
      <c r="G30" s="623"/>
    </row>
    <row r="31" spans="2:7" hidden="1" x14ac:dyDescent="0.2">
      <c r="B31" s="811">
        <v>31050123</v>
      </c>
      <c r="C31" s="378" t="s">
        <v>1438</v>
      </c>
      <c r="D31" s="752" t="str">
        <f t="shared" si="0"/>
        <v>31050123 - PERISHABLE STORE</v>
      </c>
      <c r="E31" s="622"/>
      <c r="F31" s="623">
        <v>0</v>
      </c>
      <c r="G31" s="623"/>
    </row>
    <row r="32" spans="2:7" hidden="1" x14ac:dyDescent="0.2">
      <c r="B32" s="811">
        <v>31050124</v>
      </c>
      <c r="C32" s="378" t="s">
        <v>1439</v>
      </c>
      <c r="D32" s="752" t="str">
        <f t="shared" si="0"/>
        <v>31050124 - MOTOR SPARE STORE</v>
      </c>
      <c r="E32" s="622"/>
      <c r="F32" s="623">
        <v>0</v>
      </c>
      <c r="G32" s="623"/>
    </row>
    <row r="33" spans="2:7" hidden="1" x14ac:dyDescent="0.2">
      <c r="B33" s="811">
        <v>31050125</v>
      </c>
      <c r="C33" s="378" t="s">
        <v>1440</v>
      </c>
      <c r="D33" s="752" t="str">
        <f t="shared" si="0"/>
        <v>31050125 - RAIL SPARE STORE</v>
      </c>
      <c r="E33" s="622"/>
      <c r="F33" s="623">
        <v>0</v>
      </c>
      <c r="G33" s="623"/>
    </row>
    <row r="34" spans="2:7" hidden="1" x14ac:dyDescent="0.2">
      <c r="B34" s="811">
        <v>31050126</v>
      </c>
      <c r="C34" s="378" t="s">
        <v>1441</v>
      </c>
      <c r="D34" s="752" t="str">
        <f t="shared" si="0"/>
        <v>31050126 - SHIP SPARE STORE</v>
      </c>
      <c r="E34" s="622"/>
      <c r="F34" s="623">
        <v>0</v>
      </c>
      <c r="G34" s="623"/>
    </row>
    <row r="35" spans="2:7" hidden="1" x14ac:dyDescent="0.2">
      <c r="B35" s="811">
        <v>31050127</v>
      </c>
      <c r="C35" s="378" t="s">
        <v>1442</v>
      </c>
      <c r="D35" s="752" t="str">
        <f t="shared" si="0"/>
        <v>31050127 - FURNITURE STORE</v>
      </c>
      <c r="E35" s="622"/>
      <c r="F35" s="623">
        <v>0</v>
      </c>
      <c r="G35" s="623"/>
    </row>
    <row r="36" spans="2:7" hidden="1" x14ac:dyDescent="0.2">
      <c r="B36" s="811">
        <v>31050128</v>
      </c>
      <c r="C36" s="378" t="s">
        <v>1443</v>
      </c>
      <c r="D36" s="752" t="str">
        <f t="shared" si="0"/>
        <v>31050128 - PLANT/EQUIPMENT STORE</v>
      </c>
      <c r="E36" s="622"/>
      <c r="F36" s="623">
        <v>0</v>
      </c>
      <c r="G36" s="623"/>
    </row>
    <row r="37" spans="2:7" hidden="1" x14ac:dyDescent="0.2">
      <c r="B37" s="811">
        <v>31050129</v>
      </c>
      <c r="C37" s="378" t="s">
        <v>1444</v>
      </c>
      <c r="D37" s="752" t="str">
        <f t="shared" si="0"/>
        <v>31050129 - PLANT/EQUIPMENT SPARE STORE</v>
      </c>
      <c r="E37" s="622"/>
      <c r="F37" s="623">
        <v>0</v>
      </c>
      <c r="G37" s="623"/>
    </row>
    <row r="38" spans="2:7" hidden="1" x14ac:dyDescent="0.2">
      <c r="B38" s="811">
        <v>31050130</v>
      </c>
      <c r="C38" s="378" t="s">
        <v>1445</v>
      </c>
      <c r="D38" s="752" t="str">
        <f t="shared" si="0"/>
        <v>31050130 - ANIMAL FEED STORE</v>
      </c>
      <c r="E38" s="622"/>
      <c r="F38" s="623">
        <v>0</v>
      </c>
      <c r="G38" s="623"/>
    </row>
    <row r="39" spans="2:7" hidden="1" x14ac:dyDescent="0.2">
      <c r="B39" s="811">
        <v>31050131</v>
      </c>
      <c r="C39" s="378" t="s">
        <v>1446</v>
      </c>
      <c r="D39" s="752" t="str">
        <f t="shared" si="0"/>
        <v>31050131 - VETERINARY STORE</v>
      </c>
      <c r="E39" s="622"/>
      <c r="F39" s="623">
        <v>0</v>
      </c>
      <c r="G39" s="623"/>
    </row>
    <row r="40" spans="2:7" hidden="1" x14ac:dyDescent="0.2">
      <c r="B40" s="811">
        <v>31050132</v>
      </c>
      <c r="C40" s="378" t="s">
        <v>1447</v>
      </c>
      <c r="D40" s="752" t="str">
        <f t="shared" si="0"/>
        <v>31050132 - CLASS WARE/APPARATOS STORE</v>
      </c>
      <c r="E40" s="622"/>
      <c r="F40" s="623">
        <v>0</v>
      </c>
      <c r="G40" s="623"/>
    </row>
    <row r="41" spans="2:7" ht="15" thickBot="1" x14ac:dyDescent="0.25">
      <c r="B41" s="811">
        <v>31050133</v>
      </c>
      <c r="C41" s="378" t="s">
        <v>1448</v>
      </c>
      <c r="D41" s="752" t="str">
        <f t="shared" si="0"/>
        <v>31050133 - LABORATORY EQUIPMENT STORE</v>
      </c>
      <c r="E41" s="622">
        <v>4215100</v>
      </c>
      <c r="F41" s="623">
        <v>0</v>
      </c>
      <c r="G41" s="623"/>
    </row>
    <row r="42" spans="2:7" ht="15" hidden="1" thickBot="1" x14ac:dyDescent="0.25">
      <c r="B42" s="811">
        <v>31050134</v>
      </c>
      <c r="C42" s="378" t="s">
        <v>1449</v>
      </c>
      <c r="D42" s="752" t="str">
        <f t="shared" si="0"/>
        <v>31050134 - UNIFORM STORE</v>
      </c>
      <c r="E42" s="622"/>
      <c r="F42" s="623">
        <v>0</v>
      </c>
      <c r="G42" s="623"/>
    </row>
    <row r="43" spans="2:7" ht="15" hidden="1" thickBot="1" x14ac:dyDescent="0.25">
      <c r="B43" s="813">
        <v>31050135</v>
      </c>
      <c r="C43" s="383" t="s">
        <v>1450</v>
      </c>
      <c r="D43" s="820" t="str">
        <f t="shared" si="0"/>
        <v>31050135 - OTHER STOCK</v>
      </c>
      <c r="E43" s="626"/>
      <c r="F43" s="627">
        <v>0</v>
      </c>
      <c r="G43" s="627"/>
    </row>
    <row r="44" spans="2:7" ht="15.75" thickBot="1" x14ac:dyDescent="0.3">
      <c r="B44" s="815"/>
      <c r="C44" s="385" t="s">
        <v>1451</v>
      </c>
      <c r="D44" s="753">
        <f t="shared" ref="D44" si="1">SUM(D9:D43)</f>
        <v>0</v>
      </c>
      <c r="E44" s="630">
        <f>SUM(E9:E43)</f>
        <v>570162960</v>
      </c>
      <c r="F44" s="630">
        <f>SUM(F9:F43)</f>
        <v>169036300</v>
      </c>
      <c r="G44" s="630">
        <f>SUM(G9:G43)</f>
        <v>0</v>
      </c>
    </row>
    <row r="45" spans="2:7" ht="15" hidden="1" x14ac:dyDescent="0.25">
      <c r="B45" s="809">
        <v>31050200</v>
      </c>
      <c r="C45" s="369" t="s">
        <v>204</v>
      </c>
      <c r="D45" s="821"/>
      <c r="E45" s="634"/>
      <c r="F45" s="635"/>
      <c r="G45" s="635"/>
    </row>
    <row r="46" spans="2:7" hidden="1" x14ac:dyDescent="0.2">
      <c r="B46" s="811">
        <v>31050201</v>
      </c>
      <c r="C46" s="378" t="s">
        <v>204</v>
      </c>
      <c r="D46" s="752" t="str">
        <f>B46&amp;" - "&amp;C46</f>
        <v>31050201 - WORK IN PROGRESS</v>
      </c>
      <c r="E46" s="622"/>
      <c r="F46" s="623">
        <v>0</v>
      </c>
      <c r="G46" s="623"/>
    </row>
    <row r="47" spans="2:7" ht="15.75" hidden="1" thickBot="1" x14ac:dyDescent="0.3">
      <c r="B47" s="815"/>
      <c r="C47" s="385" t="s">
        <v>1452</v>
      </c>
      <c r="D47" s="753">
        <f t="shared" ref="D47" si="2">SUM(D46)</f>
        <v>0</v>
      </c>
      <c r="E47" s="630">
        <f>SUM(E46)</f>
        <v>0</v>
      </c>
      <c r="F47" s="630">
        <f>SUM(F46)</f>
        <v>0</v>
      </c>
      <c r="G47" s="630"/>
    </row>
    <row r="48" spans="2:7" ht="15" hidden="1" x14ac:dyDescent="0.25">
      <c r="B48" s="818">
        <v>31060100</v>
      </c>
      <c r="C48" s="374" t="s">
        <v>96</v>
      </c>
      <c r="D48" s="754"/>
      <c r="E48" s="618"/>
      <c r="F48" s="619"/>
      <c r="G48" s="619"/>
    </row>
    <row r="49" spans="2:7" hidden="1" x14ac:dyDescent="0.2">
      <c r="B49" s="811">
        <v>31060101</v>
      </c>
      <c r="C49" s="378" t="s">
        <v>96</v>
      </c>
      <c r="D49" s="752" t="str">
        <f>B49&amp;" - "&amp;C49</f>
        <v>31060101 - PERSONAL ADVANCES</v>
      </c>
      <c r="E49" s="622"/>
      <c r="F49" s="623">
        <v>0</v>
      </c>
      <c r="G49" s="623"/>
    </row>
    <row r="50" spans="2:7" ht="15.75" hidden="1" thickBot="1" x14ac:dyDescent="0.3">
      <c r="B50" s="815"/>
      <c r="C50" s="385" t="s">
        <v>1453</v>
      </c>
      <c r="D50" s="753">
        <f t="shared" ref="D50" si="3">SUM(D49)</f>
        <v>0</v>
      </c>
      <c r="E50" s="630">
        <f>SUM(E49)</f>
        <v>0</v>
      </c>
      <c r="F50" s="630">
        <f>SUM(F49)</f>
        <v>0</v>
      </c>
      <c r="G50" s="630"/>
    </row>
    <row r="51" spans="2:7" ht="15" hidden="1" x14ac:dyDescent="0.25">
      <c r="B51" s="818">
        <v>31060200</v>
      </c>
      <c r="C51" s="374" t="s">
        <v>98</v>
      </c>
      <c r="D51" s="754"/>
      <c r="E51" s="618"/>
      <c r="F51" s="619"/>
      <c r="G51" s="619"/>
    </row>
    <row r="52" spans="2:7" hidden="1" x14ac:dyDescent="0.2">
      <c r="B52" s="811">
        <v>31060201</v>
      </c>
      <c r="C52" s="378" t="s">
        <v>98</v>
      </c>
      <c r="D52" s="752" t="str">
        <f>B52&amp;" - "&amp;C52</f>
        <v>31060201 - ADMINISTRATIVE ADVANCES</v>
      </c>
      <c r="E52" s="622"/>
      <c r="F52" s="623">
        <v>0</v>
      </c>
      <c r="G52" s="623"/>
    </row>
    <row r="53" spans="2:7" ht="15.75" hidden="1" thickBot="1" x14ac:dyDescent="0.3">
      <c r="B53" s="815"/>
      <c r="C53" s="385" t="s">
        <v>1454</v>
      </c>
      <c r="D53" s="753">
        <f t="shared" ref="D53" si="4">SUM(D52)</f>
        <v>0</v>
      </c>
      <c r="E53" s="630">
        <f>SUM(E52)</f>
        <v>0</v>
      </c>
      <c r="F53" s="630">
        <f>SUM(F52)</f>
        <v>0</v>
      </c>
      <c r="G53" s="630"/>
    </row>
    <row r="54" spans="2:7" ht="15" hidden="1" x14ac:dyDescent="0.25">
      <c r="B54" s="818">
        <v>31090100</v>
      </c>
      <c r="C54" s="374" t="s">
        <v>102</v>
      </c>
      <c r="D54" s="754"/>
      <c r="E54" s="618"/>
      <c r="F54" s="619"/>
      <c r="G54" s="619"/>
    </row>
    <row r="55" spans="2:7" hidden="1" x14ac:dyDescent="0.2">
      <c r="B55" s="811">
        <v>31090101</v>
      </c>
      <c r="C55" s="378" t="s">
        <v>1457</v>
      </c>
      <c r="D55" s="752" t="str">
        <f t="shared" ref="D55:D61" si="5">B55&amp;" - "&amp;C55</f>
        <v>31090101 - LOCAL INVESTMENTS: QUOTED COMPANIES</v>
      </c>
      <c r="E55" s="622"/>
      <c r="F55" s="623">
        <v>0</v>
      </c>
      <c r="G55" s="623"/>
    </row>
    <row r="56" spans="2:7" hidden="1" x14ac:dyDescent="0.2">
      <c r="B56" s="811">
        <v>31090102</v>
      </c>
      <c r="C56" s="378" t="s">
        <v>1458</v>
      </c>
      <c r="D56" s="752" t="str">
        <f t="shared" si="5"/>
        <v>31090102 - LOCAL INVESTMENTS: NON QUOTED COMPANIES</v>
      </c>
      <c r="E56" s="622"/>
      <c r="F56" s="623">
        <v>0</v>
      </c>
      <c r="G56" s="623"/>
    </row>
    <row r="57" spans="2:7" hidden="1" x14ac:dyDescent="0.2">
      <c r="B57" s="811">
        <v>31090103</v>
      </c>
      <c r="C57" s="378" t="s">
        <v>1459</v>
      </c>
      <c r="D57" s="752" t="str">
        <f t="shared" si="5"/>
        <v>31090103 - INVESTMENT IN NIGERIAN TREASURY BILLS (NTBs)</v>
      </c>
      <c r="E57" s="622"/>
      <c r="F57" s="623">
        <v>0</v>
      </c>
      <c r="G57" s="623"/>
    </row>
    <row r="58" spans="2:7" hidden="1" x14ac:dyDescent="0.2">
      <c r="B58" s="811">
        <v>31090104</v>
      </c>
      <c r="C58" s="378" t="s">
        <v>1460</v>
      </c>
      <c r="D58" s="752" t="str">
        <f t="shared" si="5"/>
        <v>31090104 - INVESTMENT IN TREASURY BILLS OF OTHER GOVERNMENTS</v>
      </c>
      <c r="E58" s="622"/>
      <c r="F58" s="623">
        <v>0</v>
      </c>
      <c r="G58" s="623"/>
    </row>
    <row r="59" spans="2:7" hidden="1" x14ac:dyDescent="0.2">
      <c r="B59" s="811">
        <v>31090105</v>
      </c>
      <c r="C59" s="378" t="s">
        <v>1461</v>
      </c>
      <c r="D59" s="752" t="str">
        <f t="shared" si="5"/>
        <v>31090105 - INVESTMENT IN TREASURY BONDS</v>
      </c>
      <c r="E59" s="622"/>
      <c r="F59" s="623">
        <v>0</v>
      </c>
      <c r="G59" s="623"/>
    </row>
    <row r="60" spans="2:7" hidden="1" x14ac:dyDescent="0.2">
      <c r="B60" s="811">
        <v>31090106</v>
      </c>
      <c r="C60" s="378" t="s">
        <v>1462</v>
      </c>
      <c r="D60" s="752" t="str">
        <f t="shared" si="5"/>
        <v>31090106 - INVESTMENT IN DERIVIATIVES</v>
      </c>
      <c r="E60" s="622"/>
      <c r="F60" s="623">
        <v>0</v>
      </c>
      <c r="G60" s="623"/>
    </row>
    <row r="61" spans="2:7" hidden="1" x14ac:dyDescent="0.2">
      <c r="B61" s="811">
        <v>31090107</v>
      </c>
      <c r="C61" s="378" t="s">
        <v>1463</v>
      </c>
      <c r="D61" s="752" t="str">
        <f t="shared" si="5"/>
        <v>31090107 - INVESTMENT IN PUBLIC CORPORATIONS</v>
      </c>
      <c r="E61" s="622"/>
      <c r="F61" s="623">
        <v>0</v>
      </c>
      <c r="G61" s="623"/>
    </row>
    <row r="62" spans="2:7" ht="15.75" hidden="1" thickBot="1" x14ac:dyDescent="0.3">
      <c r="B62" s="815"/>
      <c r="C62" s="385" t="s">
        <v>1464</v>
      </c>
      <c r="D62" s="753">
        <f t="shared" ref="D62:E62" si="6">SUM(D55:D61)</f>
        <v>0</v>
      </c>
      <c r="E62" s="630">
        <f t="shared" si="6"/>
        <v>0</v>
      </c>
      <c r="F62" s="631">
        <f>SUM(F55:F61)</f>
        <v>0</v>
      </c>
      <c r="G62" s="631"/>
    </row>
    <row r="63" spans="2:7" ht="15" hidden="1" x14ac:dyDescent="0.25">
      <c r="B63" s="818">
        <v>31090200</v>
      </c>
      <c r="C63" s="374" t="s">
        <v>104</v>
      </c>
      <c r="D63" s="754"/>
      <c r="E63" s="618"/>
      <c r="F63" s="619"/>
      <c r="G63" s="619"/>
    </row>
    <row r="64" spans="2:7" hidden="1" x14ac:dyDescent="0.2">
      <c r="B64" s="811">
        <v>31090201</v>
      </c>
      <c r="C64" s="378" t="s">
        <v>1465</v>
      </c>
      <c r="D64" s="752" t="str">
        <f>B64&amp;" - "&amp;C64</f>
        <v>31090201 - FOREIGN INVESTMENTS: QUOTED COMPANIES</v>
      </c>
      <c r="E64" s="622"/>
      <c r="F64" s="623">
        <v>0</v>
      </c>
      <c r="G64" s="623"/>
    </row>
    <row r="65" spans="2:7" hidden="1" x14ac:dyDescent="0.2">
      <c r="B65" s="811">
        <v>31090202</v>
      </c>
      <c r="C65" s="378" t="s">
        <v>1466</v>
      </c>
      <c r="D65" s="752" t="str">
        <f>B65&amp;" - "&amp;C65</f>
        <v>31090202 - FOREIGN INVESTMENTS: NON QUOTED COMPANIES</v>
      </c>
      <c r="E65" s="622"/>
      <c r="F65" s="623">
        <v>0</v>
      </c>
      <c r="G65" s="623"/>
    </row>
    <row r="66" spans="2:7" ht="15.75" hidden="1" thickBot="1" x14ac:dyDescent="0.3">
      <c r="B66" s="815"/>
      <c r="C66" s="385" t="s">
        <v>1467</v>
      </c>
      <c r="D66" s="753">
        <f t="shared" ref="D66" si="7">SUM(D64:D65)</f>
        <v>0</v>
      </c>
      <c r="E66" s="630">
        <f>SUM(E64:E65)</f>
        <v>0</v>
      </c>
      <c r="F66" s="631">
        <f t="shared" ref="F66" si="8">SUM(F64:F65)</f>
        <v>0</v>
      </c>
      <c r="G66" s="631"/>
    </row>
    <row r="67" spans="2:7" ht="15" hidden="1" x14ac:dyDescent="0.25">
      <c r="B67" s="818">
        <v>31100100</v>
      </c>
      <c r="C67" s="374" t="s">
        <v>106</v>
      </c>
      <c r="D67" s="754"/>
      <c r="E67" s="618"/>
      <c r="F67" s="619"/>
      <c r="G67" s="619"/>
    </row>
    <row r="68" spans="2:7" hidden="1" x14ac:dyDescent="0.2">
      <c r="B68" s="811">
        <v>31100101</v>
      </c>
      <c r="C68" s="378" t="s">
        <v>1468</v>
      </c>
      <c r="D68" s="752" t="str">
        <f>B68&amp;" - "&amp;C68</f>
        <v xml:space="preserve">31100101 - LOAN TO OTHER STATE GOVERNMENTS </v>
      </c>
      <c r="E68" s="622"/>
      <c r="F68" s="623">
        <v>0</v>
      </c>
      <c r="G68" s="623"/>
    </row>
    <row r="69" spans="2:7" hidden="1" x14ac:dyDescent="0.2">
      <c r="B69" s="811">
        <v>31100102</v>
      </c>
      <c r="C69" s="378" t="s">
        <v>1469</v>
      </c>
      <c r="D69" s="752" t="str">
        <f>B69&amp;" - "&amp;C69</f>
        <v>31100102 - LOAN TO LOCAL GOVERNMENTS</v>
      </c>
      <c r="E69" s="622"/>
      <c r="F69" s="623">
        <v>0</v>
      </c>
      <c r="G69" s="623"/>
    </row>
    <row r="70" spans="2:7" hidden="1" x14ac:dyDescent="0.2">
      <c r="B70" s="811">
        <v>31100103</v>
      </c>
      <c r="C70" s="378" t="s">
        <v>1470</v>
      </c>
      <c r="D70" s="752" t="str">
        <f>B70&amp;" - "&amp;C70</f>
        <v xml:space="preserve">31100103 - LOAN TO GOVERNMENT OWNED COMPANIES </v>
      </c>
      <c r="E70" s="622"/>
      <c r="F70" s="623">
        <v>0</v>
      </c>
      <c r="G70" s="623"/>
    </row>
    <row r="71" spans="2:7" hidden="1" x14ac:dyDescent="0.2">
      <c r="B71" s="811">
        <v>31100104</v>
      </c>
      <c r="C71" s="378" t="s">
        <v>1471</v>
      </c>
      <c r="D71" s="752" t="str">
        <f>B71&amp;" - "&amp;C71</f>
        <v>31100104 - LOAN TO PRIVATE COMPANIES</v>
      </c>
      <c r="E71" s="622"/>
      <c r="F71" s="623">
        <v>0</v>
      </c>
      <c r="G71" s="623"/>
    </row>
    <row r="72" spans="2:7" ht="15.75" hidden="1" thickBot="1" x14ac:dyDescent="0.3">
      <c r="B72" s="815"/>
      <c r="C72" s="385" t="s">
        <v>1472</v>
      </c>
      <c r="D72" s="753">
        <f t="shared" ref="D72" si="9">SUM(D68:D71)</f>
        <v>0</v>
      </c>
      <c r="E72" s="630">
        <f>SUM(E68:E71)</f>
        <v>0</v>
      </c>
      <c r="F72" s="630">
        <f>SUM(F68:F71)</f>
        <v>0</v>
      </c>
      <c r="G72" s="630"/>
    </row>
    <row r="73" spans="2:7" ht="15" hidden="1" x14ac:dyDescent="0.25">
      <c r="B73" s="818">
        <v>31100200</v>
      </c>
      <c r="C73" s="374" t="s">
        <v>108</v>
      </c>
      <c r="D73" s="754"/>
      <c r="E73" s="618"/>
      <c r="F73" s="619"/>
      <c r="G73" s="619"/>
    </row>
    <row r="74" spans="2:7" hidden="1" x14ac:dyDescent="0.2">
      <c r="B74" s="811">
        <v>31100201</v>
      </c>
      <c r="C74" s="378" t="s">
        <v>1473</v>
      </c>
      <c r="D74" s="752" t="str">
        <f>B74&amp;" - "&amp;C74</f>
        <v>31100201 - LOAN TO FOREIGN GOVERNMENTS</v>
      </c>
      <c r="E74" s="622"/>
      <c r="F74" s="623">
        <v>0</v>
      </c>
      <c r="G74" s="623"/>
    </row>
    <row r="75" spans="2:7" hidden="1" x14ac:dyDescent="0.2">
      <c r="B75" s="811">
        <v>31100202</v>
      </c>
      <c r="C75" s="378" t="s">
        <v>1474</v>
      </c>
      <c r="D75" s="752" t="str">
        <f>B75&amp;" - "&amp;C75</f>
        <v>31100202 - LOAN TO FOREIGN/INTERNATIONAL ORGANIZATIONS</v>
      </c>
      <c r="E75" s="622"/>
      <c r="F75" s="623">
        <v>0</v>
      </c>
      <c r="G75" s="623"/>
    </row>
    <row r="76" spans="2:7" hidden="1" x14ac:dyDescent="0.2">
      <c r="B76" s="811">
        <v>31100203</v>
      </c>
      <c r="C76" s="378" t="s">
        <v>1475</v>
      </c>
      <c r="D76" s="752" t="str">
        <f>B76&amp;" - "&amp;C76</f>
        <v>31100203 - LOAN TO FOREIGN COMPANIES</v>
      </c>
      <c r="E76" s="622"/>
      <c r="F76" s="623">
        <v>0</v>
      </c>
      <c r="G76" s="623"/>
    </row>
    <row r="77" spans="2:7" ht="15.75" hidden="1" thickBot="1" x14ac:dyDescent="0.3">
      <c r="B77" s="815"/>
      <c r="C77" s="385" t="s">
        <v>1476</v>
      </c>
      <c r="D77" s="753">
        <f t="shared" ref="D77" si="10">SUM(D74:D76)</f>
        <v>0</v>
      </c>
      <c r="E77" s="630">
        <f>SUM(E74:E76)</f>
        <v>0</v>
      </c>
      <c r="F77" s="630">
        <f>SUM(F74:F76)</f>
        <v>0</v>
      </c>
      <c r="G77" s="630"/>
    </row>
    <row r="78" spans="2:7" ht="15" x14ac:dyDescent="0.25">
      <c r="B78" s="818">
        <v>32010100</v>
      </c>
      <c r="C78" s="374" t="s">
        <v>110</v>
      </c>
      <c r="D78" s="754"/>
      <c r="E78" s="618"/>
      <c r="F78" s="619"/>
      <c r="G78" s="619"/>
    </row>
    <row r="79" spans="2:7" ht="15" thickBot="1" x14ac:dyDescent="0.25">
      <c r="B79" s="811">
        <v>32010101</v>
      </c>
      <c r="C79" s="378" t="s">
        <v>1477</v>
      </c>
      <c r="D79" s="752" t="str">
        <f>B79&amp;" - "&amp;C79</f>
        <v>32010101 - LAND &amp; BUILDINGS - ADMINISTRATIVE</v>
      </c>
      <c r="E79" s="622">
        <v>6240000</v>
      </c>
      <c r="F79" s="623">
        <v>0</v>
      </c>
      <c r="G79" s="623"/>
    </row>
    <row r="80" spans="2:7" ht="15" hidden="1" thickBot="1" x14ac:dyDescent="0.25">
      <c r="B80" s="811">
        <v>32010102</v>
      </c>
      <c r="C80" s="378" t="s">
        <v>1478</v>
      </c>
      <c r="D80" s="752" t="str">
        <f>B80&amp;" - "&amp;C80</f>
        <v>32010102 - LAND &amp; BUILDINGS - RESIDENTIAL</v>
      </c>
      <c r="E80" s="622"/>
      <c r="F80" s="623">
        <v>0</v>
      </c>
      <c r="G80" s="623"/>
    </row>
    <row r="81" spans="2:7" ht="15" hidden="1" thickBot="1" x14ac:dyDescent="0.25">
      <c r="B81" s="811">
        <v>32010103</v>
      </c>
      <c r="C81" s="378" t="s">
        <v>1479</v>
      </c>
      <c r="D81" s="752" t="str">
        <f>B81&amp;" - "&amp;C81</f>
        <v>32010103 - SILOS</v>
      </c>
      <c r="E81" s="622"/>
      <c r="F81" s="623">
        <v>0</v>
      </c>
      <c r="G81" s="623"/>
    </row>
    <row r="82" spans="2:7" ht="15" hidden="1" thickBot="1" x14ac:dyDescent="0.25">
      <c r="B82" s="811">
        <v>32010104</v>
      </c>
      <c r="C82" s="378" t="s">
        <v>1480</v>
      </c>
      <c r="D82" s="752" t="str">
        <f>B82&amp;" - "&amp;C82</f>
        <v>32010104 - OTHER STORAGE FACILITIES</v>
      </c>
      <c r="E82" s="622"/>
      <c r="F82" s="623">
        <v>0</v>
      </c>
      <c r="G82" s="623"/>
    </row>
    <row r="83" spans="2:7" ht="15.75" thickBot="1" x14ac:dyDescent="0.3">
      <c r="B83" s="815"/>
      <c r="C83" s="385" t="s">
        <v>1481</v>
      </c>
      <c r="D83" s="753">
        <f t="shared" ref="D83" si="11">SUM(D79:D82)</f>
        <v>0</v>
      </c>
      <c r="E83" s="630">
        <f>SUM(E79:E82)</f>
        <v>6240000</v>
      </c>
      <c r="F83" s="630">
        <f>SUM(F79:F82)</f>
        <v>0</v>
      </c>
      <c r="G83" s="630">
        <f>SUM(G79:G82)</f>
        <v>0</v>
      </c>
    </row>
    <row r="84" spans="2:7" ht="15" x14ac:dyDescent="0.25">
      <c r="B84" s="818">
        <v>32010200</v>
      </c>
      <c r="C84" s="374" t="s">
        <v>112</v>
      </c>
      <c r="D84" s="754"/>
      <c r="E84" s="618"/>
      <c r="F84" s="619"/>
      <c r="G84" s="619"/>
    </row>
    <row r="85" spans="2:7" hidden="1" x14ac:dyDescent="0.2">
      <c r="B85" s="811">
        <v>32010201</v>
      </c>
      <c r="C85" s="378" t="s">
        <v>1482</v>
      </c>
      <c r="D85" s="752" t="str">
        <f t="shared" ref="D85:D99" si="12">B85&amp;" - "&amp;C85</f>
        <v>32010201 - RAILS</v>
      </c>
      <c r="E85" s="622"/>
      <c r="F85" s="623">
        <v>0</v>
      </c>
      <c r="G85" s="623"/>
    </row>
    <row r="86" spans="2:7" hidden="1" x14ac:dyDescent="0.2">
      <c r="B86" s="811">
        <v>32010202</v>
      </c>
      <c r="C86" s="378" t="s">
        <v>1483</v>
      </c>
      <c r="D86" s="752" t="str">
        <f t="shared" si="12"/>
        <v>32010202 - ROADS &amp; BRIDGES</v>
      </c>
      <c r="E86" s="622"/>
      <c r="F86" s="623">
        <v>0</v>
      </c>
      <c r="G86" s="623"/>
    </row>
    <row r="87" spans="2:7" hidden="1" x14ac:dyDescent="0.2">
      <c r="B87" s="811">
        <v>32010203</v>
      </c>
      <c r="C87" s="378" t="s">
        <v>1484</v>
      </c>
      <c r="D87" s="752" t="str">
        <f t="shared" si="12"/>
        <v>32010203 - AIRPORTS</v>
      </c>
      <c r="E87" s="622"/>
      <c r="F87" s="623">
        <v>0</v>
      </c>
      <c r="G87" s="623"/>
    </row>
    <row r="88" spans="2:7" hidden="1" x14ac:dyDescent="0.2">
      <c r="B88" s="811">
        <v>32010204</v>
      </c>
      <c r="C88" s="378" t="s">
        <v>1485</v>
      </c>
      <c r="D88" s="752" t="str">
        <f t="shared" si="12"/>
        <v>32010204 - HARBOURS/ SEA PORTS/JETTIES</v>
      </c>
      <c r="E88" s="622"/>
      <c r="F88" s="623">
        <v>0</v>
      </c>
      <c r="G88" s="623"/>
    </row>
    <row r="89" spans="2:7" hidden="1" x14ac:dyDescent="0.2">
      <c r="B89" s="811">
        <v>32010205</v>
      </c>
      <c r="C89" s="378" t="s">
        <v>1486</v>
      </c>
      <c r="D89" s="752" t="str">
        <f t="shared" si="12"/>
        <v>32010205 - ZOOS, PARKS &amp; RESERVES</v>
      </c>
      <c r="E89" s="622"/>
      <c r="F89" s="623">
        <v>0</v>
      </c>
      <c r="G89" s="623"/>
    </row>
    <row r="90" spans="2:7" x14ac:dyDescent="0.2">
      <c r="B90" s="811">
        <v>32010206</v>
      </c>
      <c r="C90" s="378" t="s">
        <v>1487</v>
      </c>
      <c r="D90" s="752" t="str">
        <f t="shared" si="12"/>
        <v>32010206 - SECURITY INSTALLATIONS/ EQUIPMENT</v>
      </c>
      <c r="E90" s="622">
        <v>10268000</v>
      </c>
      <c r="F90" s="623">
        <v>0</v>
      </c>
      <c r="G90" s="623"/>
    </row>
    <row r="91" spans="2:7" hidden="1" x14ac:dyDescent="0.2">
      <c r="B91" s="811">
        <v>32010207</v>
      </c>
      <c r="C91" s="378" t="s">
        <v>1488</v>
      </c>
      <c r="D91" s="752" t="str">
        <f t="shared" si="12"/>
        <v>32010207 - ELECTRICITY TRANSMISSION NETWORK</v>
      </c>
      <c r="E91" s="622"/>
      <c r="F91" s="623">
        <v>0</v>
      </c>
      <c r="G91" s="623"/>
    </row>
    <row r="92" spans="2:7" ht="15" thickBot="1" x14ac:dyDescent="0.25">
      <c r="B92" s="811">
        <v>32010208</v>
      </c>
      <c r="C92" s="378" t="s">
        <v>1489</v>
      </c>
      <c r="D92" s="752" t="str">
        <f t="shared" si="12"/>
        <v>32010208 - WATER DISTRIBUTION NETWORK</v>
      </c>
      <c r="E92" s="622">
        <v>1890220530</v>
      </c>
      <c r="F92" s="623">
        <v>3530551250</v>
      </c>
      <c r="G92" s="623"/>
    </row>
    <row r="93" spans="2:7" ht="15" hidden="1" thickBot="1" x14ac:dyDescent="0.25">
      <c r="B93" s="811">
        <v>32010209</v>
      </c>
      <c r="C93" s="378" t="s">
        <v>1490</v>
      </c>
      <c r="D93" s="752" t="str">
        <f t="shared" si="12"/>
        <v>32010209 - SEWAGE/ DRAINAGE NETWORK</v>
      </c>
      <c r="E93" s="622"/>
      <c r="F93" s="623">
        <v>0</v>
      </c>
      <c r="G93" s="623"/>
    </row>
    <row r="94" spans="2:7" ht="15" hidden="1" thickBot="1" x14ac:dyDescent="0.25">
      <c r="B94" s="811">
        <v>32010210</v>
      </c>
      <c r="C94" s="378" t="s">
        <v>1491</v>
      </c>
      <c r="D94" s="752" t="str">
        <f t="shared" si="12"/>
        <v>32010210 - DAMS</v>
      </c>
      <c r="E94" s="622"/>
      <c r="F94" s="623">
        <v>0</v>
      </c>
      <c r="G94" s="623"/>
    </row>
    <row r="95" spans="2:7" ht="15" hidden="1" thickBot="1" x14ac:dyDescent="0.25">
      <c r="B95" s="811">
        <v>32010211</v>
      </c>
      <c r="C95" s="378" t="s">
        <v>1492</v>
      </c>
      <c r="D95" s="752" t="str">
        <f t="shared" si="12"/>
        <v>32010211 - SPECIALISED RESEARCH EQUIPMENT (E.G. SATELLITE)</v>
      </c>
      <c r="E95" s="622"/>
      <c r="F95" s="623">
        <v>0</v>
      </c>
      <c r="G95" s="623"/>
    </row>
    <row r="96" spans="2:7" ht="15" hidden="1" thickBot="1" x14ac:dyDescent="0.25">
      <c r="B96" s="811">
        <v>32010212</v>
      </c>
      <c r="C96" s="378" t="s">
        <v>1493</v>
      </c>
      <c r="D96" s="752" t="str">
        <f t="shared" si="12"/>
        <v>32010212 - MONUMENTS</v>
      </c>
      <c r="E96" s="622"/>
      <c r="F96" s="623">
        <v>0</v>
      </c>
      <c r="G96" s="623"/>
    </row>
    <row r="97" spans="2:7" ht="15" hidden="1" thickBot="1" x14ac:dyDescent="0.25">
      <c r="B97" s="811">
        <v>32010213</v>
      </c>
      <c r="C97" s="378" t="s">
        <v>1494</v>
      </c>
      <c r="D97" s="752" t="str">
        <f t="shared" si="12"/>
        <v>32010213 - HERITAGE ASSETS</v>
      </c>
      <c r="E97" s="622"/>
      <c r="F97" s="623">
        <v>0</v>
      </c>
      <c r="G97" s="623"/>
    </row>
    <row r="98" spans="2:7" ht="15" hidden="1" thickBot="1" x14ac:dyDescent="0.25">
      <c r="B98" s="811">
        <v>32010214</v>
      </c>
      <c r="C98" s="378" t="s">
        <v>1495</v>
      </c>
      <c r="D98" s="752" t="str">
        <f t="shared" si="12"/>
        <v>32010214 - BOREHOLES &amp; OTHER WATER FACILITIES</v>
      </c>
      <c r="E98" s="622"/>
      <c r="F98" s="623">
        <v>0</v>
      </c>
      <c r="G98" s="623"/>
    </row>
    <row r="99" spans="2:7" ht="15" hidden="1" thickBot="1" x14ac:dyDescent="0.25">
      <c r="B99" s="811">
        <v>32010215</v>
      </c>
      <c r="C99" s="378" t="s">
        <v>1496</v>
      </c>
      <c r="D99" s="752" t="str">
        <f t="shared" si="12"/>
        <v>32010215 - WASTE DISPOSAL EQUIPMENT</v>
      </c>
      <c r="E99" s="622"/>
      <c r="F99" s="623">
        <v>0</v>
      </c>
      <c r="G99" s="623"/>
    </row>
    <row r="100" spans="2:7" ht="15.75" thickBot="1" x14ac:dyDescent="0.3">
      <c r="B100" s="815"/>
      <c r="C100" s="385" t="s">
        <v>1497</v>
      </c>
      <c r="D100" s="753">
        <f t="shared" ref="D100" si="13">SUM(D85:D99)</f>
        <v>0</v>
      </c>
      <c r="E100" s="630">
        <f>SUM(E85:E99)</f>
        <v>1900488530</v>
      </c>
      <c r="F100" s="630">
        <f>SUM(F85:F99)</f>
        <v>3530551250</v>
      </c>
      <c r="G100" s="630"/>
    </row>
    <row r="101" spans="2:7" ht="15" x14ac:dyDescent="0.25">
      <c r="B101" s="818">
        <v>32010300</v>
      </c>
      <c r="C101" s="374" t="s">
        <v>114</v>
      </c>
      <c r="D101" s="754"/>
      <c r="E101" s="618"/>
      <c r="F101" s="619"/>
      <c r="G101" s="619"/>
    </row>
    <row r="102" spans="2:7" hidden="1" x14ac:dyDescent="0.2">
      <c r="B102" s="811">
        <v>32010301</v>
      </c>
      <c r="C102" s="378" t="s">
        <v>1498</v>
      </c>
      <c r="D102" s="752" t="str">
        <f>B102&amp;" - "&amp;C102</f>
        <v>32010301 - EARTH MOVING EQUIPMENT - BULL DOZERS ETC.</v>
      </c>
      <c r="E102" s="622"/>
      <c r="F102" s="623">
        <v>0</v>
      </c>
      <c r="G102" s="623"/>
    </row>
    <row r="103" spans="2:7" x14ac:dyDescent="0.2">
      <c r="B103" s="811">
        <v>32010302</v>
      </c>
      <c r="C103" s="378" t="s">
        <v>1499</v>
      </c>
      <c r="D103" s="752" t="str">
        <f>B103&amp;" - "&amp;C103</f>
        <v>32010302 - INDUSTRIAL EQUIPMENT</v>
      </c>
      <c r="E103" s="622">
        <v>570000000</v>
      </c>
      <c r="F103" s="623">
        <v>0</v>
      </c>
      <c r="G103" s="623"/>
    </row>
    <row r="104" spans="2:7" hidden="1" x14ac:dyDescent="0.2">
      <c r="B104" s="811">
        <v>32010303</v>
      </c>
      <c r="C104" s="378" t="s">
        <v>1500</v>
      </c>
      <c r="D104" s="752" t="str">
        <f>B104&amp;" - "&amp;C104</f>
        <v>32010303 - NAVIGATIONAL EQUIPMENT</v>
      </c>
      <c r="E104" s="622"/>
      <c r="F104" s="623">
        <v>0</v>
      </c>
      <c r="G104" s="623"/>
    </row>
    <row r="105" spans="2:7" ht="15" thickBot="1" x14ac:dyDescent="0.25">
      <c r="B105" s="811">
        <v>32010304</v>
      </c>
      <c r="C105" s="378" t="s">
        <v>1501</v>
      </c>
      <c r="D105" s="752" t="str">
        <f>B105&amp;" - "&amp;C105</f>
        <v>32010304 - POWER PLANTS</v>
      </c>
      <c r="E105" s="622">
        <v>125424440</v>
      </c>
      <c r="F105" s="623">
        <v>18398750</v>
      </c>
      <c r="G105" s="623"/>
    </row>
    <row r="106" spans="2:7" ht="15" hidden="1" thickBot="1" x14ac:dyDescent="0.25">
      <c r="B106" s="811">
        <v>32010305</v>
      </c>
      <c r="C106" s="378" t="s">
        <v>1502</v>
      </c>
      <c r="D106" s="752" t="str">
        <f>B106&amp;" - "&amp;C106</f>
        <v>32010305 - POWER GENERATING SETS</v>
      </c>
      <c r="E106" s="622"/>
      <c r="F106" s="623">
        <v>0</v>
      </c>
      <c r="G106" s="623"/>
    </row>
    <row r="107" spans="2:7" ht="15.75" thickBot="1" x14ac:dyDescent="0.3">
      <c r="B107" s="815"/>
      <c r="C107" s="385" t="s">
        <v>1503</v>
      </c>
      <c r="D107" s="753">
        <f t="shared" ref="D107" si="14">SUM(D102:D106)</f>
        <v>0</v>
      </c>
      <c r="E107" s="630">
        <f>SUM(E102:E106)</f>
        <v>695424440</v>
      </c>
      <c r="F107" s="630">
        <f>SUM(F102:F106)</f>
        <v>18398750</v>
      </c>
      <c r="G107" s="630"/>
    </row>
    <row r="108" spans="2:7" ht="15" hidden="1" x14ac:dyDescent="0.25">
      <c r="B108" s="818">
        <v>32010400</v>
      </c>
      <c r="C108" s="374" t="s">
        <v>116</v>
      </c>
      <c r="D108" s="754"/>
      <c r="E108" s="618"/>
      <c r="F108" s="619"/>
      <c r="G108" s="619"/>
    </row>
    <row r="109" spans="2:7" hidden="1" x14ac:dyDescent="0.2">
      <c r="B109" s="811">
        <v>32010401</v>
      </c>
      <c r="C109" s="378" t="s">
        <v>1504</v>
      </c>
      <c r="D109" s="752" t="str">
        <f t="shared" ref="D109:D116" si="15">B109&amp;" - "&amp;C109</f>
        <v>32010401 - SHIPS</v>
      </c>
      <c r="E109" s="622"/>
      <c r="F109" s="623">
        <v>0</v>
      </c>
      <c r="G109" s="623"/>
    </row>
    <row r="110" spans="2:7" hidden="1" x14ac:dyDescent="0.2">
      <c r="B110" s="811">
        <v>32010402</v>
      </c>
      <c r="C110" s="378" t="s">
        <v>1505</v>
      </c>
      <c r="D110" s="752" t="str">
        <f t="shared" si="15"/>
        <v>32010402 - AIR CRAFTS</v>
      </c>
      <c r="E110" s="622"/>
      <c r="F110" s="623">
        <v>0</v>
      </c>
      <c r="G110" s="623"/>
    </row>
    <row r="111" spans="2:7" hidden="1" x14ac:dyDescent="0.2">
      <c r="B111" s="811">
        <v>32010403</v>
      </c>
      <c r="C111" s="378" t="s">
        <v>1506</v>
      </c>
      <c r="D111" s="752" t="str">
        <f t="shared" si="15"/>
        <v>32010403 - TRAINS</v>
      </c>
      <c r="E111" s="622"/>
      <c r="F111" s="623">
        <v>0</v>
      </c>
      <c r="G111" s="623"/>
    </row>
    <row r="112" spans="2:7" hidden="1" x14ac:dyDescent="0.2">
      <c r="B112" s="811">
        <v>32010404</v>
      </c>
      <c r="C112" s="378" t="s">
        <v>1507</v>
      </c>
      <c r="D112" s="752" t="str">
        <f t="shared" si="15"/>
        <v>32010404 - BOATS</v>
      </c>
      <c r="E112" s="622"/>
      <c r="F112" s="623">
        <v>0</v>
      </c>
      <c r="G112" s="623"/>
    </row>
    <row r="113" spans="2:7" hidden="1" x14ac:dyDescent="0.2">
      <c r="B113" s="811">
        <v>32010405</v>
      </c>
      <c r="C113" s="378" t="s">
        <v>1508</v>
      </c>
      <c r="D113" s="752" t="str">
        <f t="shared" si="15"/>
        <v>32010405 - MOTOR VEHICLES</v>
      </c>
      <c r="E113" s="622"/>
      <c r="F113" s="623">
        <v>0</v>
      </c>
      <c r="G113" s="623"/>
    </row>
    <row r="114" spans="2:7" hidden="1" x14ac:dyDescent="0.2">
      <c r="B114" s="811">
        <v>32010406</v>
      </c>
      <c r="C114" s="378" t="s">
        <v>1509</v>
      </c>
      <c r="D114" s="752" t="str">
        <f t="shared" si="15"/>
        <v>32010406 - TRICYCLE</v>
      </c>
      <c r="E114" s="622"/>
      <c r="F114" s="623">
        <v>0</v>
      </c>
      <c r="G114" s="623"/>
    </row>
    <row r="115" spans="2:7" hidden="1" x14ac:dyDescent="0.2">
      <c r="B115" s="811">
        <v>32010407</v>
      </c>
      <c r="C115" s="378" t="s">
        <v>1510</v>
      </c>
      <c r="D115" s="752" t="str">
        <f t="shared" si="15"/>
        <v>32010407 - MOTOR CYCLES</v>
      </c>
      <c r="E115" s="622"/>
      <c r="F115" s="623">
        <v>0</v>
      </c>
      <c r="G115" s="623"/>
    </row>
    <row r="116" spans="2:7" hidden="1" x14ac:dyDescent="0.2">
      <c r="B116" s="811">
        <v>32010408</v>
      </c>
      <c r="C116" s="378" t="s">
        <v>1511</v>
      </c>
      <c r="D116" s="752" t="str">
        <f t="shared" si="15"/>
        <v>32010408 - BICYCLE</v>
      </c>
      <c r="E116" s="622"/>
      <c r="F116" s="623">
        <v>0</v>
      </c>
      <c r="G116" s="623"/>
    </row>
    <row r="117" spans="2:7" ht="15.75" hidden="1" thickBot="1" x14ac:dyDescent="0.3">
      <c r="B117" s="815"/>
      <c r="C117" s="385" t="s">
        <v>1512</v>
      </c>
      <c r="D117" s="753">
        <f t="shared" ref="D117" si="16">SUM(D109:D116)</f>
        <v>0</v>
      </c>
      <c r="E117" s="630">
        <f>SUM(E109:E116)</f>
        <v>0</v>
      </c>
      <c r="F117" s="630">
        <f>SUM(F109:F116)</f>
        <v>0</v>
      </c>
      <c r="G117" s="630">
        <f>SUM(G109:G116)</f>
        <v>0</v>
      </c>
    </row>
    <row r="118" spans="2:7" ht="15" hidden="1" x14ac:dyDescent="0.25">
      <c r="B118" s="818">
        <v>32010500</v>
      </c>
      <c r="C118" s="374" t="s">
        <v>118</v>
      </c>
      <c r="D118" s="754"/>
      <c r="E118" s="618"/>
      <c r="F118" s="619"/>
      <c r="G118" s="619"/>
    </row>
    <row r="119" spans="2:7" hidden="1" x14ac:dyDescent="0.2">
      <c r="B119" s="811">
        <v>32010501</v>
      </c>
      <c r="C119" s="378" t="s">
        <v>1513</v>
      </c>
      <c r="D119" s="752" t="str">
        <f t="shared" ref="D119:D127" si="17">B119&amp;" - "&amp;C119</f>
        <v>32010501 - COMPUTERS/NETWORKING EQUIPMENT</v>
      </c>
      <c r="E119" s="622"/>
      <c r="F119" s="623">
        <v>0</v>
      </c>
      <c r="G119" s="623"/>
    </row>
    <row r="120" spans="2:7" hidden="1" x14ac:dyDescent="0.2">
      <c r="B120" s="811">
        <v>32010502</v>
      </c>
      <c r="C120" s="378" t="s">
        <v>1514</v>
      </c>
      <c r="D120" s="752" t="str">
        <f t="shared" si="17"/>
        <v>32010502 - PRINTERS</v>
      </c>
      <c r="E120" s="622"/>
      <c r="F120" s="623">
        <v>0</v>
      </c>
      <c r="G120" s="623"/>
    </row>
    <row r="121" spans="2:7" hidden="1" x14ac:dyDescent="0.2">
      <c r="B121" s="811">
        <v>32010503</v>
      </c>
      <c r="C121" s="378" t="s">
        <v>1515</v>
      </c>
      <c r="D121" s="752" t="str">
        <f t="shared" si="17"/>
        <v>32010503 - SCANNERS</v>
      </c>
      <c r="E121" s="622"/>
      <c r="F121" s="623">
        <v>0</v>
      </c>
      <c r="G121" s="623"/>
    </row>
    <row r="122" spans="2:7" hidden="1" x14ac:dyDescent="0.2">
      <c r="B122" s="811">
        <v>32010504</v>
      </c>
      <c r="C122" s="378" t="s">
        <v>1516</v>
      </c>
      <c r="D122" s="752" t="str">
        <f t="shared" si="17"/>
        <v>32010504 - FAX MACHINE</v>
      </c>
      <c r="E122" s="622"/>
      <c r="F122" s="623">
        <v>0</v>
      </c>
      <c r="G122" s="623"/>
    </row>
    <row r="123" spans="2:7" hidden="1" x14ac:dyDescent="0.2">
      <c r="B123" s="811">
        <v>32010505</v>
      </c>
      <c r="C123" s="378" t="s">
        <v>1517</v>
      </c>
      <c r="D123" s="752" t="str">
        <f t="shared" si="17"/>
        <v>32010505 - PHOTOCOPIERS</v>
      </c>
      <c r="E123" s="622"/>
      <c r="F123" s="623">
        <v>0</v>
      </c>
      <c r="G123" s="623"/>
    </row>
    <row r="124" spans="2:7" hidden="1" x14ac:dyDescent="0.2">
      <c r="B124" s="811">
        <v>32010506</v>
      </c>
      <c r="C124" s="378" t="s">
        <v>1518</v>
      </c>
      <c r="D124" s="752" t="str">
        <f t="shared" si="17"/>
        <v>32010506 - TYPE-WRITERS</v>
      </c>
      <c r="E124" s="622"/>
      <c r="F124" s="623">
        <v>0</v>
      </c>
      <c r="G124" s="623"/>
    </row>
    <row r="125" spans="2:7" hidden="1" x14ac:dyDescent="0.2">
      <c r="B125" s="811">
        <v>32010507</v>
      </c>
      <c r="C125" s="378" t="s">
        <v>1519</v>
      </c>
      <c r="D125" s="752" t="str">
        <f t="shared" si="17"/>
        <v>32010507 - SHREDDING MACHINES</v>
      </c>
      <c r="E125" s="622"/>
      <c r="F125" s="623">
        <v>0</v>
      </c>
      <c r="G125" s="623"/>
    </row>
    <row r="126" spans="2:7" hidden="1" x14ac:dyDescent="0.2">
      <c r="B126" s="811">
        <v>32010508</v>
      </c>
      <c r="C126" s="378" t="s">
        <v>1520</v>
      </c>
      <c r="D126" s="752" t="str">
        <f t="shared" si="17"/>
        <v>32010508 - PROJECTORS</v>
      </c>
      <c r="E126" s="622"/>
      <c r="F126" s="623">
        <v>0</v>
      </c>
      <c r="G126" s="623"/>
    </row>
    <row r="127" spans="2:7" hidden="1" x14ac:dyDescent="0.2">
      <c r="B127" s="811">
        <v>32010509</v>
      </c>
      <c r="C127" s="378" t="s">
        <v>1521</v>
      </c>
      <c r="D127" s="752" t="str">
        <f t="shared" si="17"/>
        <v>32010509 - BINDING EQUIPMENT</v>
      </c>
      <c r="E127" s="622"/>
      <c r="F127" s="623">
        <v>0</v>
      </c>
      <c r="G127" s="623"/>
    </row>
    <row r="128" spans="2:7" ht="15.75" hidden="1" thickBot="1" x14ac:dyDescent="0.3">
      <c r="B128" s="815"/>
      <c r="C128" s="385" t="s">
        <v>1522</v>
      </c>
      <c r="D128" s="753">
        <f t="shared" ref="D128" si="18">SUM(D119:D127)</f>
        <v>0</v>
      </c>
      <c r="E128" s="630">
        <f>SUM(E119:E127)</f>
        <v>0</v>
      </c>
      <c r="F128" s="630">
        <f>SUM(F119:F127)</f>
        <v>0</v>
      </c>
      <c r="G128" s="630">
        <f>SUM(G119:G127)</f>
        <v>0</v>
      </c>
    </row>
    <row r="129" spans="2:7" ht="15" hidden="1" x14ac:dyDescent="0.25">
      <c r="B129" s="818">
        <v>32010600</v>
      </c>
      <c r="C129" s="374" t="s">
        <v>120</v>
      </c>
      <c r="D129" s="754"/>
      <c r="E129" s="618"/>
      <c r="F129" s="619"/>
      <c r="G129" s="619"/>
    </row>
    <row r="130" spans="2:7" hidden="1" x14ac:dyDescent="0.2">
      <c r="B130" s="811">
        <v>32010601</v>
      </c>
      <c r="C130" s="378" t="s">
        <v>1523</v>
      </c>
      <c r="D130" s="752" t="str">
        <f t="shared" ref="D130:D139" si="19">B130&amp;" - "&amp;C130</f>
        <v>32010601 - CHAIRS</v>
      </c>
      <c r="E130" s="622"/>
      <c r="F130" s="623">
        <v>0</v>
      </c>
      <c r="G130" s="623"/>
    </row>
    <row r="131" spans="2:7" hidden="1" x14ac:dyDescent="0.2">
      <c r="B131" s="811">
        <v>32010602</v>
      </c>
      <c r="C131" s="378" t="s">
        <v>1524</v>
      </c>
      <c r="D131" s="752" t="str">
        <f t="shared" si="19"/>
        <v>32010602 - TABLES</v>
      </c>
      <c r="E131" s="622"/>
      <c r="F131" s="623">
        <v>0</v>
      </c>
      <c r="G131" s="623"/>
    </row>
    <row r="132" spans="2:7" hidden="1" x14ac:dyDescent="0.2">
      <c r="B132" s="811">
        <v>32010603</v>
      </c>
      <c r="C132" s="378" t="s">
        <v>1525</v>
      </c>
      <c r="D132" s="752" t="str">
        <f t="shared" si="19"/>
        <v>32010603 - SAFES/FILE CABINETS/ CUPBOARDS</v>
      </c>
      <c r="E132" s="622"/>
      <c r="F132" s="623">
        <v>0</v>
      </c>
      <c r="G132" s="623"/>
    </row>
    <row r="133" spans="2:7" hidden="1" x14ac:dyDescent="0.2">
      <c r="B133" s="811">
        <v>32010604</v>
      </c>
      <c r="C133" s="378" t="s">
        <v>1526</v>
      </c>
      <c r="D133" s="752" t="str">
        <f t="shared" si="19"/>
        <v>32010604 - TELEVISION SETS</v>
      </c>
      <c r="E133" s="622"/>
      <c r="F133" s="623">
        <v>0</v>
      </c>
      <c r="G133" s="623"/>
    </row>
    <row r="134" spans="2:7" hidden="1" x14ac:dyDescent="0.2">
      <c r="B134" s="811">
        <v>32010605</v>
      </c>
      <c r="C134" s="378" t="s">
        <v>1527</v>
      </c>
      <c r="D134" s="752" t="str">
        <f t="shared" si="19"/>
        <v>32010605 - RADIO SETS</v>
      </c>
      <c r="E134" s="622"/>
      <c r="F134" s="623">
        <v>0</v>
      </c>
      <c r="G134" s="623"/>
    </row>
    <row r="135" spans="2:7" hidden="1" x14ac:dyDescent="0.2">
      <c r="B135" s="811">
        <v>32010606</v>
      </c>
      <c r="C135" s="378" t="s">
        <v>1528</v>
      </c>
      <c r="D135" s="752" t="str">
        <f t="shared" si="19"/>
        <v>32010606 - AIR -CONDITIONER</v>
      </c>
      <c r="E135" s="622"/>
      <c r="F135" s="623">
        <v>0</v>
      </c>
      <c r="G135" s="623"/>
    </row>
    <row r="136" spans="2:7" hidden="1" x14ac:dyDescent="0.2">
      <c r="B136" s="811">
        <v>32010607</v>
      </c>
      <c r="C136" s="378" t="s">
        <v>1529</v>
      </c>
      <c r="D136" s="752" t="str">
        <f t="shared" si="19"/>
        <v>32010607 - STOOLS</v>
      </c>
      <c r="E136" s="622"/>
      <c r="F136" s="623">
        <v>0</v>
      </c>
      <c r="G136" s="623"/>
    </row>
    <row r="137" spans="2:7" hidden="1" x14ac:dyDescent="0.2">
      <c r="B137" s="811">
        <v>32010608</v>
      </c>
      <c r="C137" s="378" t="s">
        <v>1530</v>
      </c>
      <c r="D137" s="752" t="str">
        <f t="shared" si="19"/>
        <v>32010608 - SHELVES</v>
      </c>
      <c r="E137" s="622"/>
      <c r="F137" s="623">
        <v>0</v>
      </c>
      <c r="G137" s="623"/>
    </row>
    <row r="138" spans="2:7" hidden="1" x14ac:dyDescent="0.2">
      <c r="B138" s="811">
        <v>32010609</v>
      </c>
      <c r="C138" s="378" t="s">
        <v>1531</v>
      </c>
      <c r="D138" s="752" t="str">
        <f t="shared" si="19"/>
        <v>32010609 - CEILING FANS</v>
      </c>
      <c r="E138" s="622"/>
      <c r="F138" s="623">
        <v>0</v>
      </c>
      <c r="G138" s="623"/>
    </row>
    <row r="139" spans="2:7" hidden="1" x14ac:dyDescent="0.2">
      <c r="B139" s="811">
        <v>32010610</v>
      </c>
      <c r="C139" s="378" t="s">
        <v>1532</v>
      </c>
      <c r="D139" s="752" t="str">
        <f t="shared" si="19"/>
        <v>32010610 - REFRIDGERATOR</v>
      </c>
      <c r="E139" s="622"/>
      <c r="F139" s="623">
        <v>0</v>
      </c>
      <c r="G139" s="623"/>
    </row>
    <row r="140" spans="2:7" ht="15.75" hidden="1" thickBot="1" x14ac:dyDescent="0.3">
      <c r="B140" s="815"/>
      <c r="C140" s="385" t="s">
        <v>1533</v>
      </c>
      <c r="D140" s="753">
        <f t="shared" ref="D140" si="20">SUM(D130:D139)</f>
        <v>0</v>
      </c>
      <c r="E140" s="630">
        <f>SUM(E130:E139)</f>
        <v>0</v>
      </c>
      <c r="F140" s="630">
        <f>SUM(F130:F139)</f>
        <v>0</v>
      </c>
      <c r="G140" s="630"/>
    </row>
    <row r="141" spans="2:7" ht="15" hidden="1" x14ac:dyDescent="0.25">
      <c r="B141" s="818">
        <v>32010700</v>
      </c>
      <c r="C141" s="374" t="s">
        <v>122</v>
      </c>
      <c r="D141" s="754"/>
      <c r="E141" s="618"/>
      <c r="F141" s="619"/>
      <c r="G141" s="619"/>
    </row>
    <row r="142" spans="2:7" hidden="1" x14ac:dyDescent="0.2">
      <c r="B142" s="811">
        <v>32010701</v>
      </c>
      <c r="C142" s="378" t="s">
        <v>1534</v>
      </c>
      <c r="D142" s="752" t="str">
        <f>B142&amp;" - "&amp;C142</f>
        <v>32010701 - SERVICE CONCESSION ASSETS (PPP)</v>
      </c>
      <c r="E142" s="622"/>
      <c r="F142" s="623">
        <v>0</v>
      </c>
      <c r="G142" s="623"/>
    </row>
    <row r="143" spans="2:7" ht="15.75" hidden="1" thickBot="1" x14ac:dyDescent="0.3">
      <c r="B143" s="815"/>
      <c r="C143" s="385" t="s">
        <v>1535</v>
      </c>
      <c r="D143" s="753">
        <f t="shared" ref="D143" si="21">SUM(D142)</f>
        <v>0</v>
      </c>
      <c r="E143" s="630">
        <f>SUM(E142)</f>
        <v>0</v>
      </c>
      <c r="F143" s="630">
        <f>SUM(F142)</f>
        <v>0</v>
      </c>
      <c r="G143" s="630"/>
    </row>
    <row r="144" spans="2:7" ht="15" hidden="1" x14ac:dyDescent="0.25">
      <c r="B144" s="818">
        <v>32010800</v>
      </c>
      <c r="C144" s="374" t="s">
        <v>124</v>
      </c>
      <c r="D144" s="754"/>
      <c r="E144" s="618"/>
      <c r="F144" s="619"/>
      <c r="G144" s="619"/>
    </row>
    <row r="145" spans="2:7" hidden="1" x14ac:dyDescent="0.2">
      <c r="B145" s="811">
        <v>32010801</v>
      </c>
      <c r="C145" s="378" t="s">
        <v>1536</v>
      </c>
      <c r="D145" s="752" t="str">
        <f>B145&amp;" - "&amp;C145</f>
        <v>32010801 - LEASED ASSETS</v>
      </c>
      <c r="E145" s="622"/>
      <c r="F145" s="623">
        <v>0</v>
      </c>
      <c r="G145" s="623"/>
    </row>
    <row r="146" spans="2:7" ht="15.75" hidden="1" thickBot="1" x14ac:dyDescent="0.3">
      <c r="B146" s="815"/>
      <c r="C146" s="385" t="s">
        <v>1537</v>
      </c>
      <c r="D146" s="753">
        <f t="shared" ref="D146" si="22">SUM(D145)</f>
        <v>0</v>
      </c>
      <c r="E146" s="630">
        <f>SUM(E145)</f>
        <v>0</v>
      </c>
      <c r="F146" s="630">
        <f>SUM(F145)</f>
        <v>0</v>
      </c>
      <c r="G146" s="630"/>
    </row>
    <row r="147" spans="2:7" ht="15" hidden="1" x14ac:dyDescent="0.25">
      <c r="B147" s="818">
        <v>32010900</v>
      </c>
      <c r="C147" s="374" t="s">
        <v>126</v>
      </c>
      <c r="D147" s="754"/>
      <c r="E147" s="618"/>
      <c r="F147" s="619"/>
      <c r="G147" s="619"/>
    </row>
    <row r="148" spans="2:7" hidden="1" x14ac:dyDescent="0.2">
      <c r="B148" s="811">
        <v>32010901</v>
      </c>
      <c r="C148" s="378" t="s">
        <v>1538</v>
      </c>
      <c r="D148" s="752" t="str">
        <f>B148&amp;" - "&amp;C148</f>
        <v>32010901 - MILITARY EQUIPMENT</v>
      </c>
      <c r="E148" s="622"/>
      <c r="F148" s="623">
        <v>0</v>
      </c>
      <c r="G148" s="623"/>
    </row>
    <row r="149" spans="2:7" hidden="1" x14ac:dyDescent="0.2">
      <c r="B149" s="811">
        <v>32010902</v>
      </c>
      <c r="C149" s="378" t="s">
        <v>1539</v>
      </c>
      <c r="D149" s="752" t="str">
        <f>B149&amp;" - "&amp;C149</f>
        <v>32010902 - POLICE/PARA-MILITARY EQUIPMENT</v>
      </c>
      <c r="E149" s="622"/>
      <c r="F149" s="623">
        <v>0</v>
      </c>
      <c r="G149" s="623"/>
    </row>
    <row r="150" spans="2:7" hidden="1" x14ac:dyDescent="0.2">
      <c r="B150" s="811">
        <v>32010903</v>
      </c>
      <c r="C150" s="378" t="s">
        <v>1540</v>
      </c>
      <c r="D150" s="752" t="str">
        <f>B150&amp;" - "&amp;C150</f>
        <v>32010903 - BIOLOGICAL ASSETS</v>
      </c>
      <c r="E150" s="622"/>
      <c r="F150" s="623">
        <v>0</v>
      </c>
      <c r="G150" s="623"/>
    </row>
    <row r="151" spans="2:7" hidden="1" x14ac:dyDescent="0.2">
      <c r="B151" s="811">
        <v>32010904</v>
      </c>
      <c r="C151" s="378" t="s">
        <v>1541</v>
      </c>
      <c r="D151" s="752" t="str">
        <f>B151&amp;" - "&amp;C151</f>
        <v>32010904 - LABORATORY MEDICAL EQUIPMENTS</v>
      </c>
      <c r="E151" s="622"/>
      <c r="F151" s="623">
        <v>0</v>
      </c>
      <c r="G151" s="623"/>
    </row>
    <row r="152" spans="2:7" ht="15.75" hidden="1" thickBot="1" x14ac:dyDescent="0.3">
      <c r="B152" s="815"/>
      <c r="C152" s="385" t="s">
        <v>1542</v>
      </c>
      <c r="D152" s="753">
        <f t="shared" ref="D152" si="23">SUM(D148:D151)</f>
        <v>0</v>
      </c>
      <c r="E152" s="630">
        <f>SUM(E148:E151)</f>
        <v>0</v>
      </c>
      <c r="F152" s="630">
        <f>SUM(F148:F151)</f>
        <v>0</v>
      </c>
      <c r="G152" s="630"/>
    </row>
    <row r="153" spans="2:7" ht="15" hidden="1" x14ac:dyDescent="0.25">
      <c r="B153" s="818">
        <v>32011000</v>
      </c>
      <c r="C153" s="374" t="s">
        <v>128</v>
      </c>
      <c r="D153" s="754"/>
      <c r="E153" s="618"/>
      <c r="F153" s="619"/>
      <c r="G153" s="619"/>
    </row>
    <row r="154" spans="2:7" hidden="1" x14ac:dyDescent="0.2">
      <c r="B154" s="811">
        <v>32011001</v>
      </c>
      <c r="C154" s="378" t="s">
        <v>128</v>
      </c>
      <c r="D154" s="752" t="str">
        <f>B154&amp;" - "&amp;C154</f>
        <v>32011001 - ASSETS-UNDER-CONSTRUCTION</v>
      </c>
      <c r="E154" s="622"/>
      <c r="F154" s="623">
        <v>0</v>
      </c>
      <c r="G154" s="623"/>
    </row>
    <row r="155" spans="2:7" ht="15.75" hidden="1" thickBot="1" x14ac:dyDescent="0.3">
      <c r="B155" s="815"/>
      <c r="C155" s="385" t="s">
        <v>1543</v>
      </c>
      <c r="D155" s="753">
        <f t="shared" ref="D155" si="24">SUM(D154)</f>
        <v>0</v>
      </c>
      <c r="E155" s="630">
        <f>SUM(E154)</f>
        <v>0</v>
      </c>
      <c r="F155" s="630">
        <f>SUM(F154)</f>
        <v>0</v>
      </c>
      <c r="G155" s="630"/>
    </row>
    <row r="156" spans="2:7" ht="15" hidden="1" x14ac:dyDescent="0.25">
      <c r="B156" s="818">
        <v>32020100</v>
      </c>
      <c r="C156" s="374" t="s">
        <v>130</v>
      </c>
      <c r="D156" s="754"/>
      <c r="E156" s="618"/>
      <c r="F156" s="619"/>
      <c r="G156" s="619"/>
    </row>
    <row r="157" spans="2:7" hidden="1" x14ac:dyDescent="0.2">
      <c r="B157" s="811">
        <v>32020101</v>
      </c>
      <c r="C157" s="378" t="s">
        <v>1544</v>
      </c>
      <c r="D157" s="752" t="str">
        <f>B157&amp;" - "&amp;C157</f>
        <v>32020101 - LAND &amp; BUILDINGS-OFFICE</v>
      </c>
      <c r="E157" s="622"/>
      <c r="F157" s="623">
        <v>0</v>
      </c>
      <c r="G157" s="623"/>
    </row>
    <row r="158" spans="2:7" hidden="1" x14ac:dyDescent="0.2">
      <c r="B158" s="811">
        <v>32020102</v>
      </c>
      <c r="C158" s="378" t="s">
        <v>1545</v>
      </c>
      <c r="D158" s="752" t="str">
        <f>B158&amp;" - "&amp;C158</f>
        <v>32020102 - LAND &amp; BUILDINGS-RESIDENTIAL</v>
      </c>
      <c r="E158" s="622"/>
      <c r="F158" s="623">
        <v>0</v>
      </c>
      <c r="G158" s="623"/>
    </row>
    <row r="159" spans="2:7" hidden="1" x14ac:dyDescent="0.2">
      <c r="B159" s="811">
        <v>32020103</v>
      </c>
      <c r="C159" s="378" t="s">
        <v>1479</v>
      </c>
      <c r="D159" s="752" t="str">
        <f>B159&amp;" - "&amp;C159</f>
        <v>32020103 - SILOS</v>
      </c>
      <c r="E159" s="622"/>
      <c r="F159" s="623">
        <v>0</v>
      </c>
      <c r="G159" s="623"/>
    </row>
    <row r="160" spans="2:7" hidden="1" x14ac:dyDescent="0.2">
      <c r="B160" s="811">
        <v>32020104</v>
      </c>
      <c r="C160" s="378" t="s">
        <v>1480</v>
      </c>
      <c r="D160" s="752" t="str">
        <f>B160&amp;" - "&amp;C160</f>
        <v>32020104 - OTHER STORAGE FACILITIES</v>
      </c>
      <c r="E160" s="622"/>
      <c r="F160" s="623">
        <v>0</v>
      </c>
      <c r="G160" s="623"/>
    </row>
    <row r="161" spans="2:7" ht="15.75" hidden="1" thickBot="1" x14ac:dyDescent="0.3">
      <c r="B161" s="815"/>
      <c r="C161" s="385" t="s">
        <v>1546</v>
      </c>
      <c r="D161" s="753">
        <f t="shared" ref="D161" si="25">SUM(D157:D160)</f>
        <v>0</v>
      </c>
      <c r="E161" s="630">
        <f>SUM(E157:E160)</f>
        <v>0</v>
      </c>
      <c r="F161" s="630">
        <f>SUM(F157:F160)</f>
        <v>0</v>
      </c>
      <c r="G161" s="630"/>
    </row>
    <row r="162" spans="2:7" ht="15" x14ac:dyDescent="0.25">
      <c r="B162" s="818">
        <v>32030100</v>
      </c>
      <c r="C162" s="374" t="s">
        <v>132</v>
      </c>
      <c r="D162" s="754"/>
      <c r="E162" s="618"/>
      <c r="F162" s="619"/>
      <c r="G162" s="619"/>
    </row>
    <row r="163" spans="2:7" hidden="1" x14ac:dyDescent="0.2">
      <c r="B163" s="811">
        <v>32030101</v>
      </c>
      <c r="C163" s="378" t="s">
        <v>1547</v>
      </c>
      <c r="D163" s="752" t="str">
        <f t="shared" ref="D163:D169" si="26">B163&amp;" - "&amp;C163</f>
        <v>32030101 - GOODWILL (ACQUIRED)</v>
      </c>
      <c r="E163" s="622"/>
      <c r="F163" s="623">
        <v>0</v>
      </c>
      <c r="G163" s="623"/>
    </row>
    <row r="164" spans="2:7" hidden="1" x14ac:dyDescent="0.2">
      <c r="B164" s="811">
        <v>32030102</v>
      </c>
      <c r="C164" s="378" t="s">
        <v>1548</v>
      </c>
      <c r="D164" s="752" t="str">
        <f t="shared" si="26"/>
        <v>32030102 - PATENT RIGHT</v>
      </c>
      <c r="E164" s="622"/>
      <c r="F164" s="623">
        <v>0</v>
      </c>
      <c r="G164" s="623"/>
    </row>
    <row r="165" spans="2:7" hidden="1" x14ac:dyDescent="0.2">
      <c r="B165" s="811">
        <v>32030103</v>
      </c>
      <c r="C165" s="378" t="s">
        <v>1549</v>
      </c>
      <c r="D165" s="752" t="str">
        <f t="shared" si="26"/>
        <v>32030103 - COPYRIGHT</v>
      </c>
      <c r="E165" s="622"/>
      <c r="F165" s="623">
        <v>0</v>
      </c>
      <c r="G165" s="623"/>
    </row>
    <row r="166" spans="2:7" hidden="1" x14ac:dyDescent="0.2">
      <c r="B166" s="811">
        <v>32030104</v>
      </c>
      <c r="C166" s="378" t="s">
        <v>1550</v>
      </c>
      <c r="D166" s="752" t="str">
        <f t="shared" si="26"/>
        <v>32030104 - TRADE MARK</v>
      </c>
      <c r="E166" s="622"/>
      <c r="F166" s="623">
        <v>0</v>
      </c>
      <c r="G166" s="623"/>
    </row>
    <row r="167" spans="2:7" hidden="1" x14ac:dyDescent="0.2">
      <c r="B167" s="811">
        <v>32030105</v>
      </c>
      <c r="C167" s="378" t="s">
        <v>1551</v>
      </c>
      <c r="D167" s="752" t="str">
        <f t="shared" si="26"/>
        <v>32030105 - FRANCHISE</v>
      </c>
      <c r="E167" s="622"/>
      <c r="F167" s="623">
        <v>0</v>
      </c>
      <c r="G167" s="623"/>
    </row>
    <row r="168" spans="2:7" ht="15" thickBot="1" x14ac:dyDescent="0.25">
      <c r="B168" s="811">
        <v>32030109</v>
      </c>
      <c r="C168" s="378" t="s">
        <v>1552</v>
      </c>
      <c r="D168" s="752" t="str">
        <f t="shared" si="26"/>
        <v>32030109 - RESEARCH &amp; DEVELOPMENT</v>
      </c>
      <c r="E168" s="622">
        <v>320000000</v>
      </c>
      <c r="F168" s="623">
        <v>0</v>
      </c>
      <c r="G168" s="623"/>
    </row>
    <row r="169" spans="2:7" ht="15" hidden="1" thickBot="1" x14ac:dyDescent="0.25">
      <c r="B169" s="813">
        <v>32030110</v>
      </c>
      <c r="C169" s="383" t="s">
        <v>1553</v>
      </c>
      <c r="D169" s="752" t="str">
        <f t="shared" si="26"/>
        <v>32030110 - BROADCAST RIGHTS</v>
      </c>
      <c r="E169" s="622"/>
      <c r="F169" s="623">
        <v>0</v>
      </c>
      <c r="G169" s="623"/>
    </row>
    <row r="170" spans="2:7" ht="15.75" thickBot="1" x14ac:dyDescent="0.3">
      <c r="B170" s="815"/>
      <c r="C170" s="385" t="s">
        <v>1554</v>
      </c>
      <c r="D170" s="753"/>
      <c r="E170" s="630">
        <f>SUM(E163:E169)</f>
        <v>320000000</v>
      </c>
      <c r="F170" s="630">
        <f>SUM(F163:F169)</f>
        <v>0</v>
      </c>
      <c r="G170" s="630">
        <f>SUM(G163:G169)</f>
        <v>0</v>
      </c>
    </row>
    <row r="171" spans="2:7" ht="19.5" thickBot="1" x14ac:dyDescent="0.35">
      <c r="B171" s="398"/>
      <c r="C171" s="399" t="s">
        <v>1415</v>
      </c>
      <c r="D171" s="399"/>
      <c r="E171" s="645">
        <f t="shared" ref="E171" si="27">E170+E161+E155+E152+E146+E143+E140+E128+E117+E107+E100+E83+E77+E72+E66+E62+E53+E50+E47+E44</f>
        <v>3492315930</v>
      </c>
      <c r="F171" s="646">
        <f>F170+F161+F155+F152+F146+F143+F140+F128+F117+F107+F100+F83+F77+F72+F66+F62+F53+F50+F47+F44</f>
        <v>3717986300</v>
      </c>
      <c r="G171" s="646">
        <f>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1075</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t="15" hidden="1" customHeight="1" x14ac:dyDescent="0.25">
      <c r="B67" s="818">
        <v>31100100</v>
      </c>
      <c r="C67" s="374" t="s">
        <v>106</v>
      </c>
      <c r="D67" s="742"/>
      <c r="E67" s="548"/>
      <c r="F67" s="549"/>
      <c r="G67" s="549"/>
    </row>
    <row r="68" spans="2:7" ht="15" hidden="1" customHeight="1" thickBot="1" x14ac:dyDescent="0.3">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hidden="1" x14ac:dyDescent="0.25">
      <c r="B78" s="818">
        <v>32010100</v>
      </c>
      <c r="C78" s="374" t="s">
        <v>110</v>
      </c>
      <c r="D78" s="742"/>
      <c r="E78" s="548"/>
      <c r="F78" s="549"/>
      <c r="G78" s="549"/>
    </row>
    <row r="79" spans="2:7" hidden="1" x14ac:dyDescent="0.25">
      <c r="B79" s="811">
        <v>32010101</v>
      </c>
      <c r="C79" s="378" t="s">
        <v>1477</v>
      </c>
      <c r="D79" s="740" t="str">
        <f>B79&amp;" - "&amp;C79</f>
        <v>32010101 - LAND &amp; BUILDINGS - ADMINISTRATIVE</v>
      </c>
      <c r="E79" s="551"/>
      <c r="F79" s="552">
        <v>0</v>
      </c>
      <c r="G79" s="552"/>
    </row>
    <row r="80" spans="2:7" hidden="1" x14ac:dyDescent="0.25">
      <c r="B80" s="811">
        <v>32010102</v>
      </c>
      <c r="C80" s="378" t="s">
        <v>1478</v>
      </c>
      <c r="D80" s="740" t="str">
        <f>B80&amp;" - "&amp;C80</f>
        <v>32010102 - LAND &amp; BUILDINGS - RESIDENTIAL</v>
      </c>
      <c r="E80" s="551"/>
      <c r="F80" s="552">
        <v>0</v>
      </c>
      <c r="G80" s="552"/>
    </row>
    <row r="81" spans="2:7" hidden="1" x14ac:dyDescent="0.25">
      <c r="B81" s="811">
        <v>32010103</v>
      </c>
      <c r="C81" s="378" t="s">
        <v>1479</v>
      </c>
      <c r="D81" s="740" t="str">
        <f>B81&amp;" - "&amp;C81</f>
        <v>32010103 - SILOS</v>
      </c>
      <c r="E81" s="551"/>
      <c r="F81" s="552">
        <v>0</v>
      </c>
      <c r="G81" s="552"/>
    </row>
    <row r="82" spans="2:7" hidden="1" x14ac:dyDescent="0.25">
      <c r="B82" s="811">
        <v>32010104</v>
      </c>
      <c r="C82" s="378" t="s">
        <v>1480</v>
      </c>
      <c r="D82" s="740" t="str">
        <f>B82&amp;" - "&amp;C82</f>
        <v>32010104 - OTHER STORAGE FACILITIES</v>
      </c>
      <c r="E82" s="551"/>
      <c r="F82" s="552">
        <v>0</v>
      </c>
      <c r="G82" s="552"/>
    </row>
    <row r="83" spans="2:7" ht="15.75" hidden="1" thickBot="1" x14ac:dyDescent="0.3">
      <c r="B83" s="815"/>
      <c r="C83" s="385" t="s">
        <v>1481</v>
      </c>
      <c r="D83" s="741">
        <f t="shared" ref="D83" si="11">SUM(D79:D82)</f>
        <v>0</v>
      </c>
      <c r="E83" s="559">
        <f>SUM(E79:E82)</f>
        <v>0</v>
      </c>
      <c r="F83" s="559">
        <f>SUM(F79:F82)</f>
        <v>0</v>
      </c>
      <c r="G83" s="559">
        <f>SUM(G79:G82)</f>
        <v>0</v>
      </c>
    </row>
    <row r="84" spans="2:7"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t="15.75" thickBot="1" x14ac:dyDescent="0.3">
      <c r="B98" s="811">
        <v>32010214</v>
      </c>
      <c r="C98" s="378" t="s">
        <v>1495</v>
      </c>
      <c r="D98" s="740" t="str">
        <f t="shared" si="12"/>
        <v>32010214 - BOREHOLES &amp; OTHER WATER FACILITIES</v>
      </c>
      <c r="E98" s="551">
        <v>33190760</v>
      </c>
      <c r="F98" s="552">
        <v>56318360</v>
      </c>
      <c r="G98" s="552"/>
    </row>
    <row r="99" spans="2:7" ht="15.75" hidden="1" thickBot="1" x14ac:dyDescent="0.3">
      <c r="B99" s="811">
        <v>32010215</v>
      </c>
      <c r="C99" s="378" t="s">
        <v>1496</v>
      </c>
      <c r="D99" s="740" t="str">
        <f t="shared" si="12"/>
        <v>32010215 - WASTE DISPOSAL EQUIPMENT</v>
      </c>
      <c r="E99" s="551"/>
      <c r="F99" s="552">
        <v>0</v>
      </c>
      <c r="G99" s="552"/>
    </row>
    <row r="100" spans="2:7" ht="15.75" thickBot="1" x14ac:dyDescent="0.3">
      <c r="B100" s="815"/>
      <c r="C100" s="385" t="s">
        <v>1497</v>
      </c>
      <c r="D100" s="741">
        <f t="shared" ref="D100" si="13">SUM(D85:D99)</f>
        <v>0</v>
      </c>
      <c r="E100" s="559">
        <f>SUM(E85:E99)</f>
        <v>33190760</v>
      </c>
      <c r="F100" s="559">
        <f>SUM(F85:F99)</f>
        <v>56318360</v>
      </c>
      <c r="G100" s="559"/>
    </row>
    <row r="101" spans="2:7" hidden="1"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idden="1" x14ac:dyDescent="0.25">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hidden="1"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idden="1" x14ac:dyDescent="0.25">
      <c r="B113" s="811">
        <v>32010405</v>
      </c>
      <c r="C113" s="378" t="s">
        <v>1508</v>
      </c>
      <c r="D113" s="740" t="str">
        <f t="shared" si="15"/>
        <v>32010405 - MOTOR VEHICLES</v>
      </c>
      <c r="E113" s="551"/>
      <c r="F113" s="552">
        <v>0</v>
      </c>
      <c r="G113" s="552"/>
    </row>
    <row r="114" spans="2:7" hidden="1" x14ac:dyDescent="0.25">
      <c r="B114" s="811">
        <v>32010406</v>
      </c>
      <c r="C114" s="378" t="s">
        <v>1509</v>
      </c>
      <c r="D114" s="740" t="str">
        <f t="shared" si="15"/>
        <v>32010406 - TRICYCLE</v>
      </c>
      <c r="E114" s="551"/>
      <c r="F114" s="552">
        <v>0</v>
      </c>
      <c r="G114" s="552"/>
    </row>
    <row r="115" spans="2:7" hidden="1" x14ac:dyDescent="0.25">
      <c r="B115" s="811">
        <v>32010407</v>
      </c>
      <c r="C115" s="378" t="s">
        <v>1510</v>
      </c>
      <c r="D115" s="740" t="str">
        <f t="shared" si="15"/>
        <v>32010407 - MOTOR CYCLES</v>
      </c>
      <c r="E115" s="551"/>
      <c r="F115" s="552">
        <v>0</v>
      </c>
      <c r="G115" s="552"/>
    </row>
    <row r="116" spans="2:7" hidden="1" x14ac:dyDescent="0.25">
      <c r="B116" s="811">
        <v>32010408</v>
      </c>
      <c r="C116" s="378" t="s">
        <v>1511</v>
      </c>
      <c r="D116" s="740" t="str">
        <f t="shared" si="15"/>
        <v>32010408 - BICYCLE</v>
      </c>
      <c r="E116" s="551"/>
      <c r="F116" s="552">
        <v>0</v>
      </c>
      <c r="G116" s="552"/>
    </row>
    <row r="117" spans="2:7" ht="15.75" hidden="1" thickBot="1" x14ac:dyDescent="0.3">
      <c r="B117" s="815"/>
      <c r="C117" s="385" t="s">
        <v>1512</v>
      </c>
      <c r="D117" s="741">
        <f t="shared" ref="D117" si="16">SUM(D109:D116)</f>
        <v>0</v>
      </c>
      <c r="E117" s="559">
        <f>SUM(E109:E116)</f>
        <v>0</v>
      </c>
      <c r="F117" s="559">
        <f>SUM(F109:F116)</f>
        <v>0</v>
      </c>
      <c r="G117" s="559">
        <f>SUM(G109:G116)</f>
        <v>0</v>
      </c>
    </row>
    <row r="118" spans="2:7" hidden="1" x14ac:dyDescent="0.25">
      <c r="B118" s="818">
        <v>32010500</v>
      </c>
      <c r="C118" s="374" t="s">
        <v>118</v>
      </c>
      <c r="D118" s="742"/>
      <c r="E118" s="548"/>
      <c r="F118" s="549"/>
      <c r="G118" s="549"/>
    </row>
    <row r="119" spans="2:7" hidden="1" x14ac:dyDescent="0.25">
      <c r="B119" s="811">
        <v>32010501</v>
      </c>
      <c r="C119" s="378" t="s">
        <v>1513</v>
      </c>
      <c r="D119" s="740" t="str">
        <f t="shared" ref="D119:D127" si="17">B119&amp;" - "&amp;C119</f>
        <v>32010501 - COMPUTERS/NETWORKING EQUIPMENT</v>
      </c>
      <c r="E119" s="551"/>
      <c r="F119" s="552">
        <v>0</v>
      </c>
      <c r="G119" s="552"/>
    </row>
    <row r="120" spans="2:7" hidden="1" x14ac:dyDescent="0.25">
      <c r="B120" s="811">
        <v>32010502</v>
      </c>
      <c r="C120" s="378" t="s">
        <v>1514</v>
      </c>
      <c r="D120" s="740" t="str">
        <f t="shared" si="17"/>
        <v>32010502 - PRINTERS</v>
      </c>
      <c r="E120" s="551"/>
      <c r="F120" s="552">
        <v>0</v>
      </c>
      <c r="G120" s="552"/>
    </row>
    <row r="121" spans="2:7" hidden="1" x14ac:dyDescent="0.25">
      <c r="B121" s="811">
        <v>32010503</v>
      </c>
      <c r="C121" s="378" t="s">
        <v>1515</v>
      </c>
      <c r="D121" s="740" t="str">
        <f t="shared" si="17"/>
        <v>32010503 - SCANNERS</v>
      </c>
      <c r="E121" s="551"/>
      <c r="F121" s="552">
        <v>0</v>
      </c>
      <c r="G121" s="552"/>
    </row>
    <row r="122" spans="2:7" hidden="1" x14ac:dyDescent="0.25">
      <c r="B122" s="811">
        <v>32010504</v>
      </c>
      <c r="C122" s="378" t="s">
        <v>1516</v>
      </c>
      <c r="D122" s="740" t="str">
        <f t="shared" si="17"/>
        <v>32010504 - FAX MACHINE</v>
      </c>
      <c r="E122" s="551"/>
      <c r="F122" s="552">
        <v>0</v>
      </c>
      <c r="G122" s="552"/>
    </row>
    <row r="123" spans="2:7" hidden="1" x14ac:dyDescent="0.25">
      <c r="B123" s="811">
        <v>32010505</v>
      </c>
      <c r="C123" s="378" t="s">
        <v>1517</v>
      </c>
      <c r="D123" s="740" t="str">
        <f t="shared" si="17"/>
        <v>32010505 - PHOTOCOPIERS</v>
      </c>
      <c r="E123" s="551"/>
      <c r="F123" s="552">
        <v>0</v>
      </c>
      <c r="G123" s="552"/>
    </row>
    <row r="124" spans="2:7" hidden="1" x14ac:dyDescent="0.25">
      <c r="B124" s="811">
        <v>32010506</v>
      </c>
      <c r="C124" s="378" t="s">
        <v>1518</v>
      </c>
      <c r="D124" s="740" t="str">
        <f t="shared" si="17"/>
        <v>32010506 - TYPE-WRITERS</v>
      </c>
      <c r="E124" s="551"/>
      <c r="F124" s="552">
        <v>0</v>
      </c>
      <c r="G124" s="552"/>
    </row>
    <row r="125" spans="2:7" hidden="1" x14ac:dyDescent="0.25">
      <c r="B125" s="811">
        <v>32010507</v>
      </c>
      <c r="C125" s="378" t="s">
        <v>1519</v>
      </c>
      <c r="D125" s="740" t="str">
        <f t="shared" si="17"/>
        <v>32010507 - SHREDDING MACHINES</v>
      </c>
      <c r="E125" s="551"/>
      <c r="F125" s="552">
        <v>0</v>
      </c>
      <c r="G125" s="552"/>
    </row>
    <row r="126" spans="2:7" hidden="1" x14ac:dyDescent="0.25">
      <c r="B126" s="811">
        <v>32010508</v>
      </c>
      <c r="C126" s="378" t="s">
        <v>1520</v>
      </c>
      <c r="D126" s="740" t="str">
        <f t="shared" si="17"/>
        <v>32010508 - PROJECTORS</v>
      </c>
      <c r="E126" s="551"/>
      <c r="F126" s="552">
        <v>0</v>
      </c>
      <c r="G126" s="552"/>
    </row>
    <row r="127" spans="2:7" hidden="1" x14ac:dyDescent="0.25">
      <c r="B127" s="811">
        <v>32010509</v>
      </c>
      <c r="C127" s="378" t="s">
        <v>1521</v>
      </c>
      <c r="D127" s="740" t="str">
        <f t="shared" si="17"/>
        <v>32010509 - BINDING EQUIPMENT</v>
      </c>
      <c r="E127" s="551"/>
      <c r="F127" s="552">
        <v>0</v>
      </c>
      <c r="G127" s="552"/>
    </row>
    <row r="128" spans="2:7" ht="16.5" hidden="1" customHeight="1" x14ac:dyDescent="0.25">
      <c r="B128" s="815"/>
      <c r="C128" s="385" t="s">
        <v>1522</v>
      </c>
      <c r="D128" s="741">
        <f t="shared" ref="D128" si="18">SUM(D119:D127)</f>
        <v>0</v>
      </c>
      <c r="E128" s="559">
        <f>SUM(E119:E127)</f>
        <v>0</v>
      </c>
      <c r="F128" s="559">
        <f>SUM(F119:F127)</f>
        <v>0</v>
      </c>
      <c r="G128" s="559">
        <f>SUM(G119:G127)</f>
        <v>0</v>
      </c>
    </row>
    <row r="129" spans="2:7" hidden="1" x14ac:dyDescent="0.25">
      <c r="B129" s="818">
        <v>32010600</v>
      </c>
      <c r="C129" s="374" t="s">
        <v>120</v>
      </c>
      <c r="D129" s="742"/>
      <c r="E129" s="548"/>
      <c r="F129" s="549"/>
      <c r="G129" s="549"/>
    </row>
    <row r="130" spans="2:7" hidden="1" x14ac:dyDescent="0.25">
      <c r="B130" s="811">
        <v>32010601</v>
      </c>
      <c r="C130" s="378" t="s">
        <v>1523</v>
      </c>
      <c r="D130" s="740" t="str">
        <f t="shared" ref="D130:D139" si="19">B130&amp;" - "&amp;C130</f>
        <v>32010601 - CHAIRS</v>
      </c>
      <c r="E130" s="551"/>
      <c r="F130" s="552">
        <v>0</v>
      </c>
      <c r="G130" s="552"/>
    </row>
    <row r="131" spans="2:7" hidden="1" x14ac:dyDescent="0.25">
      <c r="B131" s="811">
        <v>32010602</v>
      </c>
      <c r="C131" s="378" t="s">
        <v>1524</v>
      </c>
      <c r="D131" s="740" t="str">
        <f t="shared" si="19"/>
        <v>32010602 - TABLES</v>
      </c>
      <c r="E131" s="551"/>
      <c r="F131" s="552">
        <v>0</v>
      </c>
      <c r="G131" s="552"/>
    </row>
    <row r="132" spans="2:7" hidden="1" x14ac:dyDescent="0.25">
      <c r="B132" s="811">
        <v>32010603</v>
      </c>
      <c r="C132" s="378" t="s">
        <v>1525</v>
      </c>
      <c r="D132" s="740" t="str">
        <f t="shared" si="19"/>
        <v>32010603 - SAFES/FILE CABINETS/ CUPBOARDS</v>
      </c>
      <c r="E132" s="551"/>
      <c r="F132" s="552">
        <v>0</v>
      </c>
      <c r="G132" s="552"/>
    </row>
    <row r="133" spans="2:7" hidden="1" x14ac:dyDescent="0.25">
      <c r="B133" s="811">
        <v>32010604</v>
      </c>
      <c r="C133" s="378" t="s">
        <v>1526</v>
      </c>
      <c r="D133" s="740" t="str">
        <f t="shared" si="19"/>
        <v>32010604 - TELEVISION SETS</v>
      </c>
      <c r="E133" s="551"/>
      <c r="F133" s="552">
        <v>0</v>
      </c>
      <c r="G133" s="552"/>
    </row>
    <row r="134" spans="2:7" hidden="1" x14ac:dyDescent="0.25">
      <c r="B134" s="811">
        <v>32010605</v>
      </c>
      <c r="C134" s="378" t="s">
        <v>1527</v>
      </c>
      <c r="D134" s="740" t="str">
        <f t="shared" si="19"/>
        <v>32010605 - RADIO SETS</v>
      </c>
      <c r="E134" s="551"/>
      <c r="F134" s="552">
        <v>0</v>
      </c>
      <c r="G134" s="552"/>
    </row>
    <row r="135" spans="2:7" hidden="1" x14ac:dyDescent="0.25">
      <c r="B135" s="811">
        <v>32010606</v>
      </c>
      <c r="C135" s="378" t="s">
        <v>1528</v>
      </c>
      <c r="D135" s="740" t="str">
        <f t="shared" si="19"/>
        <v>32010606 - AIR -CONDITIONER</v>
      </c>
      <c r="E135" s="551"/>
      <c r="F135" s="552">
        <v>0</v>
      </c>
      <c r="G135" s="552"/>
    </row>
    <row r="136" spans="2:7" hidden="1" x14ac:dyDescent="0.25">
      <c r="B136" s="811">
        <v>32010607</v>
      </c>
      <c r="C136" s="378" t="s">
        <v>1529</v>
      </c>
      <c r="D136" s="740" t="str">
        <f t="shared" si="19"/>
        <v>32010607 - STOOLS</v>
      </c>
      <c r="E136" s="551"/>
      <c r="F136" s="552">
        <v>0</v>
      </c>
      <c r="G136" s="552"/>
    </row>
    <row r="137" spans="2:7" hidden="1" x14ac:dyDescent="0.25">
      <c r="B137" s="811">
        <v>32010608</v>
      </c>
      <c r="C137" s="378" t="s">
        <v>1530</v>
      </c>
      <c r="D137" s="740" t="str">
        <f t="shared" si="19"/>
        <v>32010608 - SHELVES</v>
      </c>
      <c r="E137" s="551"/>
      <c r="F137" s="552">
        <v>0</v>
      </c>
      <c r="G137" s="552"/>
    </row>
    <row r="138" spans="2:7" hidden="1" x14ac:dyDescent="0.25">
      <c r="B138" s="811">
        <v>32010609</v>
      </c>
      <c r="C138" s="378" t="s">
        <v>1531</v>
      </c>
      <c r="D138" s="740" t="str">
        <f t="shared" si="19"/>
        <v>32010609 - CEILING FANS</v>
      </c>
      <c r="E138" s="551"/>
      <c r="F138" s="552">
        <v>0</v>
      </c>
      <c r="G138" s="552"/>
    </row>
    <row r="139" spans="2:7" hidden="1" x14ac:dyDescent="0.25">
      <c r="B139" s="811">
        <v>32010610</v>
      </c>
      <c r="C139" s="378" t="s">
        <v>1532</v>
      </c>
      <c r="D139" s="740" t="str">
        <f t="shared" si="19"/>
        <v>32010610 - REFRIDGERATOR</v>
      </c>
      <c r="E139" s="551"/>
      <c r="F139" s="552">
        <v>0</v>
      </c>
      <c r="G139" s="552"/>
    </row>
    <row r="140" spans="2:7" ht="15.75" hidden="1" thickBot="1" x14ac:dyDescent="0.3">
      <c r="B140" s="815"/>
      <c r="C140" s="385" t="s">
        <v>1533</v>
      </c>
      <c r="D140" s="741">
        <f t="shared" ref="D140" si="20">SUM(D130:D139)</f>
        <v>0</v>
      </c>
      <c r="E140" s="559">
        <f>SUM(E130:E139)</f>
        <v>0</v>
      </c>
      <c r="F140" s="559">
        <f>SUM(F130:F139)</f>
        <v>0</v>
      </c>
      <c r="G140" s="559"/>
    </row>
    <row r="141" spans="2:7" x14ac:dyDescent="0.25">
      <c r="B141" s="818">
        <v>32010700</v>
      </c>
      <c r="C141" s="374" t="s">
        <v>122</v>
      </c>
      <c r="D141" s="742"/>
      <c r="E141" s="548"/>
      <c r="F141" s="549"/>
      <c r="G141" s="549"/>
    </row>
    <row r="142" spans="2:7" ht="15.75" thickBot="1" x14ac:dyDescent="0.3">
      <c r="B142" s="811">
        <v>32010701</v>
      </c>
      <c r="C142" s="378" t="s">
        <v>1534</v>
      </c>
      <c r="D142" s="740" t="str">
        <f>B142&amp;" - "&amp;C142</f>
        <v>32010701 - SERVICE CONCESSION ASSETS (PPP)</v>
      </c>
      <c r="E142" s="551">
        <v>423118140</v>
      </c>
      <c r="F142" s="552">
        <v>343681640</v>
      </c>
      <c r="G142" s="552"/>
    </row>
    <row r="143" spans="2:7" ht="15.75" thickBot="1" x14ac:dyDescent="0.3">
      <c r="B143" s="815"/>
      <c r="C143" s="385" t="s">
        <v>1535</v>
      </c>
      <c r="D143" s="741">
        <f t="shared" ref="D143" si="21">SUM(D142)</f>
        <v>0</v>
      </c>
      <c r="E143" s="559">
        <f>SUM(E142)</f>
        <v>423118140</v>
      </c>
      <c r="F143" s="559">
        <f>SUM(F142)</f>
        <v>343681640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 si="27">E170+E161+E155+E152+E146+E143+E140+E128+E117+E107+E100+E83+E77+E72+E66+E62+E53+E50+E47+E44</f>
        <v>456308900</v>
      </c>
      <c r="F171" s="572">
        <f>F170+F161+F155+F152+F146+F143+F140+F128+F117+F107+F100+F83+F77+F72+F66+F62+F53+F50+F47+F44</f>
        <v>400000000</v>
      </c>
      <c r="G171" s="572">
        <f>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pageSetUpPr fitToPage="1"/>
  </sheetPr>
  <dimension ref="B1:G172"/>
  <sheetViews>
    <sheetView view="pageBreakPreview" zoomScale="84" zoomScaleSheetLayoutView="84"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1076</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610" t="s">
        <v>530</v>
      </c>
      <c r="F5" s="611" t="s">
        <v>1703</v>
      </c>
      <c r="G5" s="611" t="s">
        <v>1718</v>
      </c>
    </row>
    <row r="6" spans="2:7" ht="15.75" thickBot="1" x14ac:dyDescent="0.3">
      <c r="B6" s="992"/>
      <c r="C6" s="992"/>
      <c r="D6" s="427"/>
      <c r="E6" s="612" t="s">
        <v>5</v>
      </c>
      <c r="F6" s="613" t="s">
        <v>5</v>
      </c>
      <c r="G6" s="613" t="s">
        <v>5</v>
      </c>
    </row>
    <row r="7" spans="2:7" ht="18.75" x14ac:dyDescent="0.3">
      <c r="B7" s="717">
        <v>30000000</v>
      </c>
      <c r="C7" s="718" t="s">
        <v>1414</v>
      </c>
      <c r="D7" s="747"/>
      <c r="E7" s="748"/>
      <c r="F7" s="749"/>
      <c r="G7" s="749"/>
    </row>
    <row r="8" spans="2:7" x14ac:dyDescent="0.25">
      <c r="B8" s="809">
        <v>31050100</v>
      </c>
      <c r="C8" s="369" t="s">
        <v>93</v>
      </c>
      <c r="D8" s="750"/>
      <c r="E8" s="634"/>
      <c r="F8" s="635"/>
      <c r="G8" s="635"/>
    </row>
    <row r="9" spans="2:7" hidden="1" x14ac:dyDescent="0.25">
      <c r="B9" s="811">
        <v>31050101</v>
      </c>
      <c r="C9" s="378" t="s">
        <v>1416</v>
      </c>
      <c r="D9" s="752" t="s">
        <v>1572</v>
      </c>
      <c r="E9" s="622">
        <v>0</v>
      </c>
      <c r="F9" s="623">
        <v>0</v>
      </c>
      <c r="G9" s="623"/>
    </row>
    <row r="10" spans="2:7" hidden="1" x14ac:dyDescent="0.25">
      <c r="B10" s="811">
        <v>31050102</v>
      </c>
      <c r="C10" s="378" t="s">
        <v>1417</v>
      </c>
      <c r="D10" s="752" t="s">
        <v>1573</v>
      </c>
      <c r="E10" s="622">
        <v>0</v>
      </c>
      <c r="F10" s="623">
        <v>0</v>
      </c>
      <c r="G10" s="623"/>
    </row>
    <row r="11" spans="2:7" x14ac:dyDescent="0.25">
      <c r="B11" s="811">
        <v>31050103</v>
      </c>
      <c r="C11" s="378" t="s">
        <v>1418</v>
      </c>
      <c r="D11" s="752" t="s">
        <v>1574</v>
      </c>
      <c r="E11" s="622">
        <v>0</v>
      </c>
      <c r="F11" s="623">
        <v>20443320</v>
      </c>
      <c r="G11" s="623">
        <v>20443320</v>
      </c>
    </row>
    <row r="12" spans="2:7" hidden="1" x14ac:dyDescent="0.25">
      <c r="B12" s="811">
        <v>31050104</v>
      </c>
      <c r="C12" s="378" t="s">
        <v>1419</v>
      </c>
      <c r="D12" s="752" t="s">
        <v>1575</v>
      </c>
      <c r="E12" s="622">
        <v>0</v>
      </c>
      <c r="F12" s="623">
        <v>0</v>
      </c>
      <c r="G12" s="623"/>
    </row>
    <row r="13" spans="2:7" hidden="1" x14ac:dyDescent="0.25">
      <c r="B13" s="811">
        <v>31050105</v>
      </c>
      <c r="C13" s="378" t="s">
        <v>1420</v>
      </c>
      <c r="D13" s="752" t="s">
        <v>1576</v>
      </c>
      <c r="E13" s="622">
        <v>0</v>
      </c>
      <c r="F13" s="623">
        <v>0</v>
      </c>
      <c r="G13" s="623"/>
    </row>
    <row r="14" spans="2:7" hidden="1" x14ac:dyDescent="0.25">
      <c r="B14" s="811">
        <v>31050106</v>
      </c>
      <c r="C14" s="378" t="s">
        <v>1421</v>
      </c>
      <c r="D14" s="752" t="s">
        <v>1577</v>
      </c>
      <c r="E14" s="622">
        <v>0</v>
      </c>
      <c r="F14" s="623">
        <v>0</v>
      </c>
      <c r="G14" s="623"/>
    </row>
    <row r="15" spans="2:7" hidden="1" x14ac:dyDescent="0.25">
      <c r="B15" s="811">
        <v>31050107</v>
      </c>
      <c r="C15" s="378" t="s">
        <v>1422</v>
      </c>
      <c r="D15" s="752" t="s">
        <v>1578</v>
      </c>
      <c r="E15" s="622">
        <v>0</v>
      </c>
      <c r="F15" s="623">
        <v>0</v>
      </c>
      <c r="G15" s="623"/>
    </row>
    <row r="16" spans="2:7" hidden="1" x14ac:dyDescent="0.25">
      <c r="B16" s="811">
        <v>31050108</v>
      </c>
      <c r="C16" s="378" t="s">
        <v>1423</v>
      </c>
      <c r="D16" s="752" t="s">
        <v>1579</v>
      </c>
      <c r="E16" s="622">
        <v>0</v>
      </c>
      <c r="F16" s="623">
        <v>0</v>
      </c>
      <c r="G16" s="623"/>
    </row>
    <row r="17" spans="2:7" hidden="1" x14ac:dyDescent="0.25">
      <c r="B17" s="811">
        <v>31050109</v>
      </c>
      <c r="C17" s="378" t="s">
        <v>1424</v>
      </c>
      <c r="D17" s="752" t="s">
        <v>1580</v>
      </c>
      <c r="E17" s="622">
        <v>0</v>
      </c>
      <c r="F17" s="623">
        <v>0</v>
      </c>
      <c r="G17" s="623"/>
    </row>
    <row r="18" spans="2:7" hidden="1" x14ac:dyDescent="0.25">
      <c r="B18" s="811">
        <v>31050110</v>
      </c>
      <c r="C18" s="378" t="s">
        <v>1425</v>
      </c>
      <c r="D18" s="752" t="s">
        <v>1581</v>
      </c>
      <c r="E18" s="622">
        <v>0</v>
      </c>
      <c r="F18" s="623">
        <v>0</v>
      </c>
      <c r="G18" s="623"/>
    </row>
    <row r="19" spans="2:7" hidden="1" x14ac:dyDescent="0.25">
      <c r="B19" s="811">
        <v>31050111</v>
      </c>
      <c r="C19" s="378" t="s">
        <v>1426</v>
      </c>
      <c r="D19" s="752" t="s">
        <v>1582</v>
      </c>
      <c r="E19" s="622">
        <v>0</v>
      </c>
      <c r="F19" s="623">
        <v>0</v>
      </c>
      <c r="G19" s="623"/>
    </row>
    <row r="20" spans="2:7" hidden="1" x14ac:dyDescent="0.25">
      <c r="B20" s="811">
        <v>31050112</v>
      </c>
      <c r="C20" s="378" t="s">
        <v>1427</v>
      </c>
      <c r="D20" s="752" t="s">
        <v>1583</v>
      </c>
      <c r="E20" s="622">
        <v>0</v>
      </c>
      <c r="F20" s="623">
        <v>0</v>
      </c>
      <c r="G20" s="623"/>
    </row>
    <row r="21" spans="2:7" hidden="1" x14ac:dyDescent="0.25">
      <c r="B21" s="811">
        <v>31050113</v>
      </c>
      <c r="C21" s="378" t="s">
        <v>1428</v>
      </c>
      <c r="D21" s="752" t="s">
        <v>1584</v>
      </c>
      <c r="E21" s="622">
        <v>0</v>
      </c>
      <c r="F21" s="623">
        <v>0</v>
      </c>
      <c r="G21" s="623"/>
    </row>
    <row r="22" spans="2:7" hidden="1" x14ac:dyDescent="0.25">
      <c r="B22" s="811">
        <v>31050114</v>
      </c>
      <c r="C22" s="378" t="s">
        <v>1429</v>
      </c>
      <c r="D22" s="752" t="s">
        <v>1585</v>
      </c>
      <c r="E22" s="622">
        <v>0</v>
      </c>
      <c r="F22" s="623">
        <v>0</v>
      </c>
      <c r="G22" s="623"/>
    </row>
    <row r="23" spans="2:7" hidden="1" x14ac:dyDescent="0.25">
      <c r="B23" s="811">
        <v>31050115</v>
      </c>
      <c r="C23" s="378" t="s">
        <v>1430</v>
      </c>
      <c r="D23" s="752" t="s">
        <v>1586</v>
      </c>
      <c r="E23" s="622">
        <v>0</v>
      </c>
      <c r="F23" s="623">
        <v>0</v>
      </c>
      <c r="G23" s="623"/>
    </row>
    <row r="24" spans="2:7" hidden="1" x14ac:dyDescent="0.25">
      <c r="B24" s="811">
        <v>31050116</v>
      </c>
      <c r="C24" s="378" t="s">
        <v>1431</v>
      </c>
      <c r="D24" s="752" t="s">
        <v>1587</v>
      </c>
      <c r="E24" s="622">
        <v>0</v>
      </c>
      <c r="F24" s="623">
        <v>0</v>
      </c>
      <c r="G24" s="623"/>
    </row>
    <row r="25" spans="2:7" hidden="1" x14ac:dyDescent="0.25">
      <c r="B25" s="811">
        <v>31050117</v>
      </c>
      <c r="C25" s="378" t="s">
        <v>1432</v>
      </c>
      <c r="D25" s="752" t="s">
        <v>1588</v>
      </c>
      <c r="E25" s="622">
        <v>0</v>
      </c>
      <c r="F25" s="623">
        <v>0</v>
      </c>
      <c r="G25" s="623"/>
    </row>
    <row r="26" spans="2:7" hidden="1" x14ac:dyDescent="0.25">
      <c r="B26" s="811">
        <v>31050118</v>
      </c>
      <c r="C26" s="378" t="s">
        <v>1433</v>
      </c>
      <c r="D26" s="752" t="s">
        <v>1589</v>
      </c>
      <c r="E26" s="622">
        <v>0</v>
      </c>
      <c r="F26" s="623">
        <v>0</v>
      </c>
      <c r="G26" s="623"/>
    </row>
    <row r="27" spans="2:7" hidden="1" x14ac:dyDescent="0.25">
      <c r="B27" s="811">
        <v>31050119</v>
      </c>
      <c r="C27" s="378" t="s">
        <v>1434</v>
      </c>
      <c r="D27" s="752" t="s">
        <v>1590</v>
      </c>
      <c r="E27" s="622">
        <v>0</v>
      </c>
      <c r="F27" s="623">
        <v>0</v>
      </c>
      <c r="G27" s="623"/>
    </row>
    <row r="28" spans="2:7" hidden="1" x14ac:dyDescent="0.25">
      <c r="B28" s="811">
        <v>31050120</v>
      </c>
      <c r="C28" s="378" t="s">
        <v>1435</v>
      </c>
      <c r="D28" s="752" t="s">
        <v>1591</v>
      </c>
      <c r="E28" s="622">
        <v>0</v>
      </c>
      <c r="F28" s="623">
        <v>0</v>
      </c>
      <c r="G28" s="623"/>
    </row>
    <row r="29" spans="2:7" hidden="1" x14ac:dyDescent="0.25">
      <c r="B29" s="811">
        <v>31050121</v>
      </c>
      <c r="C29" s="378" t="s">
        <v>1436</v>
      </c>
      <c r="D29" s="752" t="s">
        <v>1592</v>
      </c>
      <c r="E29" s="622">
        <v>0</v>
      </c>
      <c r="F29" s="623">
        <v>0</v>
      </c>
      <c r="G29" s="623"/>
    </row>
    <row r="30" spans="2:7" hidden="1" x14ac:dyDescent="0.25">
      <c r="B30" s="811">
        <v>31050122</v>
      </c>
      <c r="C30" s="378" t="s">
        <v>1437</v>
      </c>
      <c r="D30" s="752" t="s">
        <v>1593</v>
      </c>
      <c r="E30" s="622">
        <v>0</v>
      </c>
      <c r="F30" s="623">
        <v>0</v>
      </c>
      <c r="G30" s="623"/>
    </row>
    <row r="31" spans="2:7" hidden="1" x14ac:dyDescent="0.25">
      <c r="B31" s="811">
        <v>31050123</v>
      </c>
      <c r="C31" s="378" t="s">
        <v>1438</v>
      </c>
      <c r="D31" s="752" t="s">
        <v>1594</v>
      </c>
      <c r="E31" s="622">
        <v>0</v>
      </c>
      <c r="F31" s="623">
        <v>0</v>
      </c>
      <c r="G31" s="623"/>
    </row>
    <row r="32" spans="2:7" hidden="1" x14ac:dyDescent="0.25">
      <c r="B32" s="811">
        <v>31050124</v>
      </c>
      <c r="C32" s="378" t="s">
        <v>1439</v>
      </c>
      <c r="D32" s="752" t="s">
        <v>1595</v>
      </c>
      <c r="E32" s="622">
        <v>0</v>
      </c>
      <c r="F32" s="623">
        <v>0</v>
      </c>
      <c r="G32" s="623"/>
    </row>
    <row r="33" spans="2:7" hidden="1" x14ac:dyDescent="0.25">
      <c r="B33" s="811">
        <v>31050125</v>
      </c>
      <c r="C33" s="378" t="s">
        <v>1440</v>
      </c>
      <c r="D33" s="752" t="s">
        <v>1596</v>
      </c>
      <c r="E33" s="622">
        <v>0</v>
      </c>
      <c r="F33" s="623">
        <v>0</v>
      </c>
      <c r="G33" s="623"/>
    </row>
    <row r="34" spans="2:7" hidden="1" x14ac:dyDescent="0.25">
      <c r="B34" s="811">
        <v>31050126</v>
      </c>
      <c r="C34" s="378" t="s">
        <v>1441</v>
      </c>
      <c r="D34" s="752" t="s">
        <v>1597</v>
      </c>
      <c r="E34" s="622">
        <v>0</v>
      </c>
      <c r="F34" s="623">
        <v>0</v>
      </c>
      <c r="G34" s="623"/>
    </row>
    <row r="35" spans="2:7" hidden="1" x14ac:dyDescent="0.25">
      <c r="B35" s="811">
        <v>31050127</v>
      </c>
      <c r="C35" s="378" t="s">
        <v>1442</v>
      </c>
      <c r="D35" s="752" t="s">
        <v>1598</v>
      </c>
      <c r="E35" s="622">
        <v>0</v>
      </c>
      <c r="F35" s="623">
        <v>0</v>
      </c>
      <c r="G35" s="623"/>
    </row>
    <row r="36" spans="2:7" ht="15.75" thickBot="1" x14ac:dyDescent="0.3">
      <c r="B36" s="811">
        <v>31050128</v>
      </c>
      <c r="C36" s="378" t="s">
        <v>1443</v>
      </c>
      <c r="D36" s="752" t="s">
        <v>1599</v>
      </c>
      <c r="E36" s="622">
        <v>0</v>
      </c>
      <c r="F36" s="623">
        <v>11550000</v>
      </c>
      <c r="G36" s="623">
        <v>11550000</v>
      </c>
    </row>
    <row r="37" spans="2:7" ht="15.75" hidden="1" thickBot="1" x14ac:dyDescent="0.3">
      <c r="B37" s="811">
        <v>31050129</v>
      </c>
      <c r="C37" s="378" t="s">
        <v>1444</v>
      </c>
      <c r="D37" s="752" t="s">
        <v>1600</v>
      </c>
      <c r="E37" s="622">
        <v>0</v>
      </c>
      <c r="F37" s="623">
        <v>0</v>
      </c>
      <c r="G37" s="623"/>
    </row>
    <row r="38" spans="2:7" ht="15.75" hidden="1" thickBot="1" x14ac:dyDescent="0.3">
      <c r="B38" s="811">
        <v>31050130</v>
      </c>
      <c r="C38" s="378" t="s">
        <v>1445</v>
      </c>
      <c r="D38" s="752" t="s">
        <v>1601</v>
      </c>
      <c r="E38" s="622">
        <v>0</v>
      </c>
      <c r="F38" s="623">
        <v>0</v>
      </c>
      <c r="G38" s="623"/>
    </row>
    <row r="39" spans="2:7" ht="15.75" hidden="1" thickBot="1" x14ac:dyDescent="0.3">
      <c r="B39" s="811">
        <v>31050131</v>
      </c>
      <c r="C39" s="378" t="s">
        <v>1446</v>
      </c>
      <c r="D39" s="752" t="s">
        <v>1602</v>
      </c>
      <c r="E39" s="622">
        <v>0</v>
      </c>
      <c r="F39" s="623">
        <v>0</v>
      </c>
      <c r="G39" s="623"/>
    </row>
    <row r="40" spans="2:7" ht="15.75" hidden="1" thickBot="1" x14ac:dyDescent="0.3">
      <c r="B40" s="811">
        <v>31050132</v>
      </c>
      <c r="C40" s="378" t="s">
        <v>1447</v>
      </c>
      <c r="D40" s="752" t="s">
        <v>1603</v>
      </c>
      <c r="E40" s="622">
        <v>0</v>
      </c>
      <c r="F40" s="623">
        <v>0</v>
      </c>
      <c r="G40" s="623"/>
    </row>
    <row r="41" spans="2:7" ht="15.75" hidden="1" thickBot="1" x14ac:dyDescent="0.3">
      <c r="B41" s="811">
        <v>31050133</v>
      </c>
      <c r="C41" s="378" t="s">
        <v>1448</v>
      </c>
      <c r="D41" s="752" t="s">
        <v>1604</v>
      </c>
      <c r="E41" s="622">
        <v>0</v>
      </c>
      <c r="F41" s="623">
        <v>0</v>
      </c>
      <c r="G41" s="623"/>
    </row>
    <row r="42" spans="2:7" ht="15.75" hidden="1" thickBot="1" x14ac:dyDescent="0.3">
      <c r="B42" s="811">
        <v>31050134</v>
      </c>
      <c r="C42" s="378" t="s">
        <v>1449</v>
      </c>
      <c r="D42" s="752" t="s">
        <v>1605</v>
      </c>
      <c r="E42" s="622">
        <v>0</v>
      </c>
      <c r="F42" s="623">
        <v>0</v>
      </c>
      <c r="G42" s="623"/>
    </row>
    <row r="43" spans="2:7" ht="15.75" hidden="1" thickBot="1" x14ac:dyDescent="0.3">
      <c r="B43" s="813">
        <v>31050135</v>
      </c>
      <c r="C43" s="383" t="s">
        <v>1450</v>
      </c>
      <c r="D43" s="820" t="s">
        <v>1606</v>
      </c>
      <c r="E43" s="626">
        <v>0</v>
      </c>
      <c r="F43" s="627">
        <v>0</v>
      </c>
      <c r="G43" s="627"/>
    </row>
    <row r="44" spans="2:7" ht="15.75" thickBot="1" x14ac:dyDescent="0.3">
      <c r="B44" s="815"/>
      <c r="C44" s="385" t="s">
        <v>1451</v>
      </c>
      <c r="D44" s="753">
        <v>0</v>
      </c>
      <c r="E44" s="630">
        <f>SUM(E9:E43)</f>
        <v>0</v>
      </c>
      <c r="F44" s="630">
        <f>SUM(F9:F43)</f>
        <v>31993320</v>
      </c>
      <c r="G44" s="630">
        <f>SUM(G9:G43)</f>
        <v>31993320</v>
      </c>
    </row>
    <row r="45" spans="2:7" hidden="1" x14ac:dyDescent="0.25">
      <c r="B45" s="809">
        <v>31050200</v>
      </c>
      <c r="C45" s="369" t="s">
        <v>204</v>
      </c>
      <c r="D45" s="821"/>
      <c r="E45" s="634"/>
      <c r="F45" s="635"/>
      <c r="G45" s="635"/>
    </row>
    <row r="46" spans="2:7" hidden="1" x14ac:dyDescent="0.25">
      <c r="B46" s="811">
        <v>31050201</v>
      </c>
      <c r="C46" s="378" t="s">
        <v>204</v>
      </c>
      <c r="D46" s="752" t="s">
        <v>1607</v>
      </c>
      <c r="E46" s="622">
        <v>0</v>
      </c>
      <c r="F46" s="623">
        <v>0</v>
      </c>
      <c r="G46" s="623"/>
    </row>
    <row r="47" spans="2:7" ht="15.75" hidden="1" thickBot="1" x14ac:dyDescent="0.3">
      <c r="B47" s="815"/>
      <c r="C47" s="385" t="s">
        <v>1452</v>
      </c>
      <c r="D47" s="753">
        <v>0</v>
      </c>
      <c r="E47" s="630">
        <f>SUM(E46)</f>
        <v>0</v>
      </c>
      <c r="F47" s="630">
        <f>SUM(F46)</f>
        <v>0</v>
      </c>
      <c r="G47" s="630"/>
    </row>
    <row r="48" spans="2:7" hidden="1" x14ac:dyDescent="0.25">
      <c r="B48" s="818">
        <v>31060100</v>
      </c>
      <c r="C48" s="374" t="s">
        <v>96</v>
      </c>
      <c r="D48" s="754"/>
      <c r="E48" s="618"/>
      <c r="F48" s="619"/>
      <c r="G48" s="619"/>
    </row>
    <row r="49" spans="2:7" hidden="1" x14ac:dyDescent="0.25">
      <c r="B49" s="811">
        <v>31060101</v>
      </c>
      <c r="C49" s="378" t="s">
        <v>96</v>
      </c>
      <c r="D49" s="752" t="s">
        <v>1608</v>
      </c>
      <c r="E49" s="622">
        <v>0</v>
      </c>
      <c r="F49" s="623">
        <v>0</v>
      </c>
      <c r="G49" s="623"/>
    </row>
    <row r="50" spans="2:7" ht="15.75" hidden="1" thickBot="1" x14ac:dyDescent="0.3">
      <c r="B50" s="815"/>
      <c r="C50" s="385" t="s">
        <v>1453</v>
      </c>
      <c r="D50" s="753">
        <v>0</v>
      </c>
      <c r="E50" s="630">
        <f>SUM(E49)</f>
        <v>0</v>
      </c>
      <c r="F50" s="630">
        <f>SUM(F49)</f>
        <v>0</v>
      </c>
      <c r="G50" s="630"/>
    </row>
    <row r="51" spans="2:7" hidden="1" x14ac:dyDescent="0.25">
      <c r="B51" s="818">
        <v>31060200</v>
      </c>
      <c r="C51" s="374" t="s">
        <v>98</v>
      </c>
      <c r="D51" s="754"/>
      <c r="E51" s="618"/>
      <c r="F51" s="619"/>
      <c r="G51" s="619"/>
    </row>
    <row r="52" spans="2:7" hidden="1" x14ac:dyDescent="0.25">
      <c r="B52" s="811">
        <v>31060201</v>
      </c>
      <c r="C52" s="378" t="s">
        <v>98</v>
      </c>
      <c r="D52" s="752" t="s">
        <v>1609</v>
      </c>
      <c r="E52" s="622">
        <v>0</v>
      </c>
      <c r="F52" s="623">
        <v>0</v>
      </c>
      <c r="G52" s="623"/>
    </row>
    <row r="53" spans="2:7" ht="15.75" hidden="1" thickBot="1" x14ac:dyDescent="0.3">
      <c r="B53" s="815"/>
      <c r="C53" s="385" t="s">
        <v>1454</v>
      </c>
      <c r="D53" s="753">
        <v>0</v>
      </c>
      <c r="E53" s="630">
        <f>SUM(E52)</f>
        <v>0</v>
      </c>
      <c r="F53" s="630">
        <f>SUM(F52)</f>
        <v>0</v>
      </c>
      <c r="G53" s="630"/>
    </row>
    <row r="54" spans="2:7" hidden="1" x14ac:dyDescent="0.25">
      <c r="B54" s="818">
        <v>31090100</v>
      </c>
      <c r="C54" s="374" t="s">
        <v>102</v>
      </c>
      <c r="D54" s="754"/>
      <c r="E54" s="618"/>
      <c r="F54" s="619"/>
      <c r="G54" s="619"/>
    </row>
    <row r="55" spans="2:7" hidden="1" x14ac:dyDescent="0.25">
      <c r="B55" s="811">
        <v>31090101</v>
      </c>
      <c r="C55" s="378" t="s">
        <v>1457</v>
      </c>
      <c r="D55" s="752" t="s">
        <v>1610</v>
      </c>
      <c r="E55" s="622">
        <v>0</v>
      </c>
      <c r="F55" s="623">
        <v>0</v>
      </c>
      <c r="G55" s="623"/>
    </row>
    <row r="56" spans="2:7" hidden="1" x14ac:dyDescent="0.25">
      <c r="B56" s="811">
        <v>31090102</v>
      </c>
      <c r="C56" s="378" t="s">
        <v>1458</v>
      </c>
      <c r="D56" s="752" t="s">
        <v>1611</v>
      </c>
      <c r="E56" s="622">
        <v>0</v>
      </c>
      <c r="F56" s="623">
        <v>0</v>
      </c>
      <c r="G56" s="623"/>
    </row>
    <row r="57" spans="2:7" hidden="1" x14ac:dyDescent="0.25">
      <c r="B57" s="811">
        <v>31090103</v>
      </c>
      <c r="C57" s="378" t="s">
        <v>1459</v>
      </c>
      <c r="D57" s="752" t="s">
        <v>1612</v>
      </c>
      <c r="E57" s="622">
        <v>0</v>
      </c>
      <c r="F57" s="623">
        <v>0</v>
      </c>
      <c r="G57" s="623"/>
    </row>
    <row r="58" spans="2:7" hidden="1" x14ac:dyDescent="0.25">
      <c r="B58" s="811">
        <v>31090104</v>
      </c>
      <c r="C58" s="378" t="s">
        <v>1460</v>
      </c>
      <c r="D58" s="752" t="s">
        <v>1613</v>
      </c>
      <c r="E58" s="622">
        <v>0</v>
      </c>
      <c r="F58" s="623">
        <v>0</v>
      </c>
      <c r="G58" s="623"/>
    </row>
    <row r="59" spans="2:7" hidden="1" x14ac:dyDescent="0.25">
      <c r="B59" s="811">
        <v>31090105</v>
      </c>
      <c r="C59" s="378" t="s">
        <v>1461</v>
      </c>
      <c r="D59" s="752" t="s">
        <v>1614</v>
      </c>
      <c r="E59" s="622">
        <v>0</v>
      </c>
      <c r="F59" s="623">
        <v>0</v>
      </c>
      <c r="G59" s="623"/>
    </row>
    <row r="60" spans="2:7" hidden="1" x14ac:dyDescent="0.25">
      <c r="B60" s="811">
        <v>31090106</v>
      </c>
      <c r="C60" s="378" t="s">
        <v>1462</v>
      </c>
      <c r="D60" s="752" t="s">
        <v>1615</v>
      </c>
      <c r="E60" s="622">
        <v>0</v>
      </c>
      <c r="F60" s="623">
        <v>0</v>
      </c>
      <c r="G60" s="623"/>
    </row>
    <row r="61" spans="2:7" hidden="1" x14ac:dyDescent="0.25">
      <c r="B61" s="811">
        <v>31090107</v>
      </c>
      <c r="C61" s="378" t="s">
        <v>1463</v>
      </c>
      <c r="D61" s="752" t="s">
        <v>1616</v>
      </c>
      <c r="E61" s="622">
        <v>0</v>
      </c>
      <c r="F61" s="623">
        <v>0</v>
      </c>
      <c r="G61" s="623"/>
    </row>
    <row r="62" spans="2:7" ht="15.75" hidden="1" thickBot="1" x14ac:dyDescent="0.3">
      <c r="B62" s="815"/>
      <c r="C62" s="385" t="s">
        <v>1464</v>
      </c>
      <c r="D62" s="753">
        <v>0</v>
      </c>
      <c r="E62" s="630">
        <v>0</v>
      </c>
      <c r="F62" s="631">
        <f>SUM(F55:F61)</f>
        <v>0</v>
      </c>
      <c r="G62" s="631"/>
    </row>
    <row r="63" spans="2:7" hidden="1" x14ac:dyDescent="0.25">
      <c r="B63" s="818">
        <v>31090200</v>
      </c>
      <c r="C63" s="374" t="s">
        <v>104</v>
      </c>
      <c r="D63" s="754"/>
      <c r="E63" s="618"/>
      <c r="F63" s="619"/>
      <c r="G63" s="619"/>
    </row>
    <row r="64" spans="2:7" hidden="1" x14ac:dyDescent="0.25">
      <c r="B64" s="811">
        <v>31090201</v>
      </c>
      <c r="C64" s="378" t="s">
        <v>1465</v>
      </c>
      <c r="D64" s="752" t="s">
        <v>1617</v>
      </c>
      <c r="E64" s="622">
        <v>0</v>
      </c>
      <c r="F64" s="623">
        <v>0</v>
      </c>
      <c r="G64" s="623"/>
    </row>
    <row r="65" spans="2:7" hidden="1" x14ac:dyDescent="0.25">
      <c r="B65" s="811">
        <v>31090202</v>
      </c>
      <c r="C65" s="378" t="s">
        <v>1466</v>
      </c>
      <c r="D65" s="752" t="s">
        <v>1618</v>
      </c>
      <c r="E65" s="622">
        <v>0</v>
      </c>
      <c r="F65" s="623">
        <v>0</v>
      </c>
      <c r="G65" s="623"/>
    </row>
    <row r="66" spans="2:7" ht="15.75" hidden="1" thickBot="1" x14ac:dyDescent="0.3">
      <c r="B66" s="815"/>
      <c r="C66" s="385" t="s">
        <v>1467</v>
      </c>
      <c r="D66" s="753">
        <v>0</v>
      </c>
      <c r="E66" s="630">
        <f>SUM(E64:E65)</f>
        <v>0</v>
      </c>
      <c r="F66" s="631">
        <v>0</v>
      </c>
      <c r="G66" s="631"/>
    </row>
    <row r="67" spans="2:7" hidden="1" x14ac:dyDescent="0.25">
      <c r="B67" s="818">
        <v>31100100</v>
      </c>
      <c r="C67" s="374" t="s">
        <v>106</v>
      </c>
      <c r="D67" s="754"/>
      <c r="E67" s="618"/>
      <c r="F67" s="619"/>
      <c r="G67" s="619"/>
    </row>
    <row r="68" spans="2:7" hidden="1" x14ac:dyDescent="0.25">
      <c r="B68" s="811">
        <v>31100101</v>
      </c>
      <c r="C68" s="378" t="s">
        <v>1468</v>
      </c>
      <c r="D68" s="752" t="s">
        <v>1619</v>
      </c>
      <c r="E68" s="622">
        <v>0</v>
      </c>
      <c r="F68" s="623">
        <v>0</v>
      </c>
      <c r="G68" s="623"/>
    </row>
    <row r="69" spans="2:7" hidden="1" x14ac:dyDescent="0.25">
      <c r="B69" s="811">
        <v>31100102</v>
      </c>
      <c r="C69" s="378" t="s">
        <v>1469</v>
      </c>
      <c r="D69" s="752" t="s">
        <v>1620</v>
      </c>
      <c r="E69" s="622">
        <v>0</v>
      </c>
      <c r="F69" s="623">
        <v>0</v>
      </c>
      <c r="G69" s="623"/>
    </row>
    <row r="70" spans="2:7" hidden="1" x14ac:dyDescent="0.25">
      <c r="B70" s="811">
        <v>31100103</v>
      </c>
      <c r="C70" s="378" t="s">
        <v>1470</v>
      </c>
      <c r="D70" s="752" t="s">
        <v>1621</v>
      </c>
      <c r="E70" s="622">
        <v>0</v>
      </c>
      <c r="F70" s="623">
        <v>0</v>
      </c>
      <c r="G70" s="623"/>
    </row>
    <row r="71" spans="2:7" hidden="1" x14ac:dyDescent="0.25">
      <c r="B71" s="811">
        <v>31100104</v>
      </c>
      <c r="C71" s="378" t="s">
        <v>1471</v>
      </c>
      <c r="D71" s="752" t="s">
        <v>1622</v>
      </c>
      <c r="E71" s="622">
        <v>0</v>
      </c>
      <c r="F71" s="623">
        <v>0</v>
      </c>
      <c r="G71" s="623"/>
    </row>
    <row r="72" spans="2:7" ht="15.75" hidden="1" thickBot="1" x14ac:dyDescent="0.3">
      <c r="B72" s="815"/>
      <c r="C72" s="385" t="s">
        <v>1472</v>
      </c>
      <c r="D72" s="753">
        <v>0</v>
      </c>
      <c r="E72" s="630">
        <f>SUM(E68:E71)</f>
        <v>0</v>
      </c>
      <c r="F72" s="630">
        <f>SUM(F68:F71)</f>
        <v>0</v>
      </c>
      <c r="G72" s="630"/>
    </row>
    <row r="73" spans="2:7" hidden="1" x14ac:dyDescent="0.25">
      <c r="B73" s="818">
        <v>31100200</v>
      </c>
      <c r="C73" s="374" t="s">
        <v>108</v>
      </c>
      <c r="D73" s="754"/>
      <c r="E73" s="618"/>
      <c r="F73" s="619"/>
      <c r="G73" s="619"/>
    </row>
    <row r="74" spans="2:7" hidden="1" x14ac:dyDescent="0.25">
      <c r="B74" s="811">
        <v>31100201</v>
      </c>
      <c r="C74" s="378" t="s">
        <v>1473</v>
      </c>
      <c r="D74" s="752" t="s">
        <v>1623</v>
      </c>
      <c r="E74" s="622">
        <v>0</v>
      </c>
      <c r="F74" s="623">
        <v>0</v>
      </c>
      <c r="G74" s="623"/>
    </row>
    <row r="75" spans="2:7" hidden="1" x14ac:dyDescent="0.25">
      <c r="B75" s="811">
        <v>31100202</v>
      </c>
      <c r="C75" s="378" t="s">
        <v>1474</v>
      </c>
      <c r="D75" s="752" t="s">
        <v>1624</v>
      </c>
      <c r="E75" s="622">
        <v>0</v>
      </c>
      <c r="F75" s="623">
        <v>0</v>
      </c>
      <c r="G75" s="623"/>
    </row>
    <row r="76" spans="2:7" hidden="1" x14ac:dyDescent="0.25">
      <c r="B76" s="811">
        <v>31100203</v>
      </c>
      <c r="C76" s="378" t="s">
        <v>1475</v>
      </c>
      <c r="D76" s="752" t="s">
        <v>1625</v>
      </c>
      <c r="E76" s="622">
        <v>0</v>
      </c>
      <c r="F76" s="623">
        <v>0</v>
      </c>
      <c r="G76" s="623"/>
    </row>
    <row r="77" spans="2:7" ht="15.75" hidden="1" thickBot="1" x14ac:dyDescent="0.3">
      <c r="B77" s="815"/>
      <c r="C77" s="385" t="s">
        <v>1476</v>
      </c>
      <c r="D77" s="753">
        <v>0</v>
      </c>
      <c r="E77" s="630">
        <f>SUM(E74:E76)</f>
        <v>0</v>
      </c>
      <c r="F77" s="630">
        <f>SUM(F74:F76)</f>
        <v>0</v>
      </c>
      <c r="G77" s="630"/>
    </row>
    <row r="78" spans="2:7" hidden="1" x14ac:dyDescent="0.25">
      <c r="B78" s="818">
        <v>32010100</v>
      </c>
      <c r="C78" s="374" t="s">
        <v>110</v>
      </c>
      <c r="D78" s="754"/>
      <c r="E78" s="618"/>
      <c r="F78" s="619"/>
      <c r="G78" s="619"/>
    </row>
    <row r="79" spans="2:7" hidden="1" x14ac:dyDescent="0.25">
      <c r="B79" s="811">
        <v>32010101</v>
      </c>
      <c r="C79" s="378" t="s">
        <v>1477</v>
      </c>
      <c r="D79" s="752" t="s">
        <v>1626</v>
      </c>
      <c r="E79" s="622">
        <v>0</v>
      </c>
      <c r="F79" s="623">
        <v>0</v>
      </c>
      <c r="G79" s="623"/>
    </row>
    <row r="80" spans="2:7" hidden="1" x14ac:dyDescent="0.25">
      <c r="B80" s="811">
        <v>32010102</v>
      </c>
      <c r="C80" s="378" t="s">
        <v>1478</v>
      </c>
      <c r="D80" s="752" t="s">
        <v>1627</v>
      </c>
      <c r="E80" s="622">
        <v>0</v>
      </c>
      <c r="F80" s="623">
        <v>0</v>
      </c>
      <c r="G80" s="623"/>
    </row>
    <row r="81" spans="2:7" hidden="1" x14ac:dyDescent="0.25">
      <c r="B81" s="811">
        <v>32010103</v>
      </c>
      <c r="C81" s="378" t="s">
        <v>1479</v>
      </c>
      <c r="D81" s="752" t="s">
        <v>1628</v>
      </c>
      <c r="E81" s="622">
        <v>0</v>
      </c>
      <c r="F81" s="623">
        <v>0</v>
      </c>
      <c r="G81" s="623"/>
    </row>
    <row r="82" spans="2:7" hidden="1" x14ac:dyDescent="0.25">
      <c r="B82" s="811">
        <v>32010104</v>
      </c>
      <c r="C82" s="378" t="s">
        <v>1480</v>
      </c>
      <c r="D82" s="752" t="s">
        <v>1629</v>
      </c>
      <c r="E82" s="622">
        <v>0</v>
      </c>
      <c r="F82" s="623">
        <v>0</v>
      </c>
      <c r="G82" s="623"/>
    </row>
    <row r="83" spans="2:7" ht="15.75" hidden="1" thickBot="1" x14ac:dyDescent="0.3">
      <c r="B83" s="815"/>
      <c r="C83" s="385" t="s">
        <v>1481</v>
      </c>
      <c r="D83" s="753">
        <v>0</v>
      </c>
      <c r="E83" s="630">
        <f>SUM(E79:E82)</f>
        <v>0</v>
      </c>
      <c r="F83" s="630">
        <f>SUM(F79:F82)</f>
        <v>0</v>
      </c>
      <c r="G83" s="630">
        <f>SUM(G79:G82)</f>
        <v>0</v>
      </c>
    </row>
    <row r="84" spans="2:7" x14ac:dyDescent="0.25">
      <c r="B84" s="818">
        <v>32010200</v>
      </c>
      <c r="C84" s="374" t="s">
        <v>112</v>
      </c>
      <c r="D84" s="754"/>
      <c r="E84" s="618"/>
      <c r="F84" s="619"/>
      <c r="G84" s="619"/>
    </row>
    <row r="85" spans="2:7" hidden="1" x14ac:dyDescent="0.25">
      <c r="B85" s="811">
        <v>32010201</v>
      </c>
      <c r="C85" s="378" t="s">
        <v>1482</v>
      </c>
      <c r="D85" s="752" t="s">
        <v>1630</v>
      </c>
      <c r="E85" s="622">
        <v>0</v>
      </c>
      <c r="F85" s="623">
        <v>0</v>
      </c>
      <c r="G85" s="623"/>
    </row>
    <row r="86" spans="2:7" hidden="1" x14ac:dyDescent="0.25">
      <c r="B86" s="811">
        <v>32010202</v>
      </c>
      <c r="C86" s="378" t="s">
        <v>1483</v>
      </c>
      <c r="D86" s="752" t="s">
        <v>1631</v>
      </c>
      <c r="E86" s="622">
        <v>0</v>
      </c>
      <c r="F86" s="623">
        <v>0</v>
      </c>
      <c r="G86" s="623"/>
    </row>
    <row r="87" spans="2:7" hidden="1" x14ac:dyDescent="0.25">
      <c r="B87" s="811">
        <v>32010203</v>
      </c>
      <c r="C87" s="378" t="s">
        <v>1484</v>
      </c>
      <c r="D87" s="752" t="s">
        <v>1632</v>
      </c>
      <c r="E87" s="622">
        <v>0</v>
      </c>
      <c r="F87" s="623">
        <v>0</v>
      </c>
      <c r="G87" s="623"/>
    </row>
    <row r="88" spans="2:7" hidden="1" x14ac:dyDescent="0.25">
      <c r="B88" s="811">
        <v>32010204</v>
      </c>
      <c r="C88" s="378" t="s">
        <v>1485</v>
      </c>
      <c r="D88" s="752" t="s">
        <v>1633</v>
      </c>
      <c r="E88" s="622">
        <v>0</v>
      </c>
      <c r="F88" s="623">
        <v>0</v>
      </c>
      <c r="G88" s="623"/>
    </row>
    <row r="89" spans="2:7" hidden="1" x14ac:dyDescent="0.25">
      <c r="B89" s="811">
        <v>32010205</v>
      </c>
      <c r="C89" s="378" t="s">
        <v>1486</v>
      </c>
      <c r="D89" s="752" t="s">
        <v>1634</v>
      </c>
      <c r="E89" s="622">
        <v>0</v>
      </c>
      <c r="F89" s="623">
        <v>0</v>
      </c>
      <c r="G89" s="623"/>
    </row>
    <row r="90" spans="2:7" hidden="1" x14ac:dyDescent="0.25">
      <c r="B90" s="811">
        <v>32010206</v>
      </c>
      <c r="C90" s="378" t="s">
        <v>1487</v>
      </c>
      <c r="D90" s="752" t="s">
        <v>1635</v>
      </c>
      <c r="E90" s="622">
        <v>0</v>
      </c>
      <c r="F90" s="623">
        <v>0</v>
      </c>
      <c r="G90" s="623"/>
    </row>
    <row r="91" spans="2:7" hidden="1" x14ac:dyDescent="0.25">
      <c r="B91" s="811">
        <v>32010207</v>
      </c>
      <c r="C91" s="378" t="s">
        <v>1488</v>
      </c>
      <c r="D91" s="752" t="s">
        <v>1636</v>
      </c>
      <c r="E91" s="622">
        <v>0</v>
      </c>
      <c r="F91" s="623">
        <v>0</v>
      </c>
      <c r="G91" s="623"/>
    </row>
    <row r="92" spans="2:7" ht="15.75" thickBot="1" x14ac:dyDescent="0.3">
      <c r="B92" s="811">
        <v>32010208</v>
      </c>
      <c r="C92" s="378" t="s">
        <v>1489</v>
      </c>
      <c r="D92" s="752" t="s">
        <v>1637</v>
      </c>
      <c r="E92" s="622">
        <v>0</v>
      </c>
      <c r="F92" s="623">
        <v>28500000</v>
      </c>
      <c r="G92" s="623">
        <v>28500000</v>
      </c>
    </row>
    <row r="93" spans="2:7" ht="15.75" hidden="1" thickBot="1" x14ac:dyDescent="0.3">
      <c r="B93" s="811">
        <v>32010209</v>
      </c>
      <c r="C93" s="378" t="s">
        <v>1490</v>
      </c>
      <c r="D93" s="752" t="s">
        <v>1638</v>
      </c>
      <c r="E93" s="622">
        <v>0</v>
      </c>
      <c r="F93" s="623">
        <v>0</v>
      </c>
      <c r="G93" s="623"/>
    </row>
    <row r="94" spans="2:7" ht="15.75" hidden="1" thickBot="1" x14ac:dyDescent="0.3">
      <c r="B94" s="811">
        <v>32010210</v>
      </c>
      <c r="C94" s="378" t="s">
        <v>1491</v>
      </c>
      <c r="D94" s="752" t="s">
        <v>1639</v>
      </c>
      <c r="E94" s="622">
        <v>0</v>
      </c>
      <c r="F94" s="623">
        <v>0</v>
      </c>
      <c r="G94" s="623"/>
    </row>
    <row r="95" spans="2:7" ht="15.75" hidden="1" thickBot="1" x14ac:dyDescent="0.3">
      <c r="B95" s="811">
        <v>32010211</v>
      </c>
      <c r="C95" s="378" t="s">
        <v>1492</v>
      </c>
      <c r="D95" s="752" t="s">
        <v>1640</v>
      </c>
      <c r="E95" s="622">
        <v>0</v>
      </c>
      <c r="F95" s="623">
        <v>0</v>
      </c>
      <c r="G95" s="623"/>
    </row>
    <row r="96" spans="2:7" ht="15.75" hidden="1" thickBot="1" x14ac:dyDescent="0.3">
      <c r="B96" s="811">
        <v>32010212</v>
      </c>
      <c r="C96" s="378" t="s">
        <v>1493</v>
      </c>
      <c r="D96" s="752" t="s">
        <v>1641</v>
      </c>
      <c r="E96" s="622">
        <v>0</v>
      </c>
      <c r="F96" s="623">
        <v>0</v>
      </c>
      <c r="G96" s="623"/>
    </row>
    <row r="97" spans="2:7" ht="15.75" hidden="1" thickBot="1" x14ac:dyDescent="0.3">
      <c r="B97" s="811">
        <v>32010213</v>
      </c>
      <c r="C97" s="378" t="s">
        <v>1494</v>
      </c>
      <c r="D97" s="752" t="s">
        <v>1642</v>
      </c>
      <c r="E97" s="622">
        <v>0</v>
      </c>
      <c r="F97" s="623">
        <v>0</v>
      </c>
      <c r="G97" s="623"/>
    </row>
    <row r="98" spans="2:7" ht="15.75" hidden="1" thickBot="1" x14ac:dyDescent="0.3">
      <c r="B98" s="811">
        <v>32010214</v>
      </c>
      <c r="C98" s="378" t="s">
        <v>1495</v>
      </c>
      <c r="D98" s="752" t="s">
        <v>1643</v>
      </c>
      <c r="E98" s="622">
        <v>0</v>
      </c>
      <c r="F98" s="623">
        <v>0</v>
      </c>
      <c r="G98" s="623"/>
    </row>
    <row r="99" spans="2:7" ht="15.75" hidden="1" thickBot="1" x14ac:dyDescent="0.3">
      <c r="B99" s="811">
        <v>32010215</v>
      </c>
      <c r="C99" s="378" t="s">
        <v>1496</v>
      </c>
      <c r="D99" s="752" t="s">
        <v>1644</v>
      </c>
      <c r="E99" s="622">
        <v>0</v>
      </c>
      <c r="F99" s="623">
        <v>0</v>
      </c>
      <c r="G99" s="623"/>
    </row>
    <row r="100" spans="2:7" ht="15.75" thickBot="1" x14ac:dyDescent="0.3">
      <c r="B100" s="815"/>
      <c r="C100" s="385" t="s">
        <v>1497</v>
      </c>
      <c r="D100" s="753">
        <v>0</v>
      </c>
      <c r="E100" s="630">
        <f>SUM(E85:E99)</f>
        <v>0</v>
      </c>
      <c r="F100" s="630">
        <f>SUM(F85:F99)</f>
        <v>28500000</v>
      </c>
      <c r="G100" s="630">
        <f>SUM(G85:G99)</f>
        <v>28500000</v>
      </c>
    </row>
    <row r="101" spans="2:7" ht="15.75" hidden="1" thickBot="1" x14ac:dyDescent="0.3">
      <c r="B101" s="818">
        <v>32010300</v>
      </c>
      <c r="C101" s="374" t="s">
        <v>114</v>
      </c>
      <c r="D101" s="754"/>
      <c r="E101" s="618"/>
      <c r="F101" s="619"/>
      <c r="G101" s="619"/>
    </row>
    <row r="102" spans="2:7" ht="15.75" hidden="1" thickBot="1" x14ac:dyDescent="0.3">
      <c r="B102" s="811">
        <v>32010301</v>
      </c>
      <c r="C102" s="378" t="s">
        <v>1498</v>
      </c>
      <c r="D102" s="752" t="s">
        <v>1645</v>
      </c>
      <c r="E102" s="622">
        <v>0</v>
      </c>
      <c r="F102" s="623">
        <v>0</v>
      </c>
      <c r="G102" s="623"/>
    </row>
    <row r="103" spans="2:7" ht="15.75" hidden="1" thickBot="1" x14ac:dyDescent="0.3">
      <c r="B103" s="811">
        <v>32010302</v>
      </c>
      <c r="C103" s="378" t="s">
        <v>1499</v>
      </c>
      <c r="D103" s="752" t="s">
        <v>1646</v>
      </c>
      <c r="E103" s="622">
        <v>0</v>
      </c>
      <c r="F103" s="623">
        <v>0</v>
      </c>
      <c r="G103" s="623"/>
    </row>
    <row r="104" spans="2:7" ht="15.75" hidden="1" thickBot="1" x14ac:dyDescent="0.3">
      <c r="B104" s="811">
        <v>32010303</v>
      </c>
      <c r="C104" s="378" t="s">
        <v>1500</v>
      </c>
      <c r="D104" s="752" t="s">
        <v>1647</v>
      </c>
      <c r="E104" s="622">
        <v>0</v>
      </c>
      <c r="F104" s="623">
        <v>0</v>
      </c>
      <c r="G104" s="623"/>
    </row>
    <row r="105" spans="2:7" ht="15.75" hidden="1" thickBot="1" x14ac:dyDescent="0.3">
      <c r="B105" s="811">
        <v>32010304</v>
      </c>
      <c r="C105" s="378" t="s">
        <v>1501</v>
      </c>
      <c r="D105" s="752" t="s">
        <v>1648</v>
      </c>
      <c r="E105" s="622">
        <v>0</v>
      </c>
      <c r="F105" s="623">
        <v>0</v>
      </c>
      <c r="G105" s="623"/>
    </row>
    <row r="106" spans="2:7" ht="15.75" hidden="1" thickBot="1" x14ac:dyDescent="0.3">
      <c r="B106" s="811">
        <v>32010305</v>
      </c>
      <c r="C106" s="378" t="s">
        <v>1502</v>
      </c>
      <c r="D106" s="752" t="s">
        <v>1649</v>
      </c>
      <c r="E106" s="622">
        <v>0</v>
      </c>
      <c r="F106" s="623">
        <v>0</v>
      </c>
      <c r="G106" s="623"/>
    </row>
    <row r="107" spans="2:7" ht="15.75" hidden="1" thickBot="1" x14ac:dyDescent="0.3">
      <c r="B107" s="815"/>
      <c r="C107" s="385" t="s">
        <v>1503</v>
      </c>
      <c r="D107" s="753">
        <v>0</v>
      </c>
      <c r="E107" s="630">
        <f>SUM(E102:E106)</f>
        <v>0</v>
      </c>
      <c r="F107" s="630">
        <f>SUM(F102:F106)</f>
        <v>0</v>
      </c>
      <c r="G107" s="630"/>
    </row>
    <row r="108" spans="2:7" ht="15.75" hidden="1" thickBot="1" x14ac:dyDescent="0.3">
      <c r="B108" s="818">
        <v>32010400</v>
      </c>
      <c r="C108" s="374" t="s">
        <v>116</v>
      </c>
      <c r="D108" s="754"/>
      <c r="E108" s="618"/>
      <c r="F108" s="619"/>
      <c r="G108" s="619"/>
    </row>
    <row r="109" spans="2:7" ht="15.75" hidden="1" thickBot="1" x14ac:dyDescent="0.3">
      <c r="B109" s="811">
        <v>32010401</v>
      </c>
      <c r="C109" s="378" t="s">
        <v>1504</v>
      </c>
      <c r="D109" s="752" t="s">
        <v>1650</v>
      </c>
      <c r="E109" s="622">
        <v>0</v>
      </c>
      <c r="F109" s="623">
        <v>0</v>
      </c>
      <c r="G109" s="623"/>
    </row>
    <row r="110" spans="2:7" ht="15.75" hidden="1" thickBot="1" x14ac:dyDescent="0.3">
      <c r="B110" s="811">
        <v>32010402</v>
      </c>
      <c r="C110" s="378" t="s">
        <v>1505</v>
      </c>
      <c r="D110" s="752" t="s">
        <v>1651</v>
      </c>
      <c r="E110" s="622">
        <v>0</v>
      </c>
      <c r="F110" s="623">
        <v>0</v>
      </c>
      <c r="G110" s="623"/>
    </row>
    <row r="111" spans="2:7" ht="15.75" hidden="1" thickBot="1" x14ac:dyDescent="0.3">
      <c r="B111" s="811">
        <v>32010403</v>
      </c>
      <c r="C111" s="378" t="s">
        <v>1506</v>
      </c>
      <c r="D111" s="752" t="s">
        <v>1652</v>
      </c>
      <c r="E111" s="622">
        <v>0</v>
      </c>
      <c r="F111" s="623">
        <v>0</v>
      </c>
      <c r="G111" s="623"/>
    </row>
    <row r="112" spans="2:7" ht="15.75" hidden="1" thickBot="1" x14ac:dyDescent="0.3">
      <c r="B112" s="811">
        <v>32010404</v>
      </c>
      <c r="C112" s="378" t="s">
        <v>1507</v>
      </c>
      <c r="D112" s="752" t="s">
        <v>1653</v>
      </c>
      <c r="E112" s="622">
        <v>0</v>
      </c>
      <c r="F112" s="623">
        <v>0</v>
      </c>
      <c r="G112" s="623"/>
    </row>
    <row r="113" spans="2:7" ht="15.75" hidden="1" thickBot="1" x14ac:dyDescent="0.3">
      <c r="B113" s="811">
        <v>32010405</v>
      </c>
      <c r="C113" s="378" t="s">
        <v>1508</v>
      </c>
      <c r="D113" s="752" t="s">
        <v>1654</v>
      </c>
      <c r="E113" s="622">
        <v>0</v>
      </c>
      <c r="F113" s="623">
        <v>0</v>
      </c>
      <c r="G113" s="623"/>
    </row>
    <row r="114" spans="2:7" ht="15.75" hidden="1" thickBot="1" x14ac:dyDescent="0.3">
      <c r="B114" s="811">
        <v>32010406</v>
      </c>
      <c r="C114" s="378" t="s">
        <v>1509</v>
      </c>
      <c r="D114" s="752" t="s">
        <v>1655</v>
      </c>
      <c r="E114" s="622">
        <v>0</v>
      </c>
      <c r="F114" s="623">
        <v>0</v>
      </c>
      <c r="G114" s="623"/>
    </row>
    <row r="115" spans="2:7" ht="15.75" hidden="1" thickBot="1" x14ac:dyDescent="0.3">
      <c r="B115" s="811">
        <v>32010407</v>
      </c>
      <c r="C115" s="378" t="s">
        <v>1510</v>
      </c>
      <c r="D115" s="752" t="s">
        <v>1656</v>
      </c>
      <c r="E115" s="622">
        <v>0</v>
      </c>
      <c r="F115" s="623">
        <v>0</v>
      </c>
      <c r="G115" s="623"/>
    </row>
    <row r="116" spans="2:7" ht="15.75" hidden="1" thickBot="1" x14ac:dyDescent="0.3">
      <c r="B116" s="811">
        <v>32010408</v>
      </c>
      <c r="C116" s="378" t="s">
        <v>1511</v>
      </c>
      <c r="D116" s="752" t="s">
        <v>1657</v>
      </c>
      <c r="E116" s="622">
        <v>0</v>
      </c>
      <c r="F116" s="623">
        <v>0</v>
      </c>
      <c r="G116" s="623"/>
    </row>
    <row r="117" spans="2:7" ht="15.75" hidden="1" thickBot="1" x14ac:dyDescent="0.3">
      <c r="B117" s="815"/>
      <c r="C117" s="385" t="s">
        <v>1512</v>
      </c>
      <c r="D117" s="753">
        <v>0</v>
      </c>
      <c r="E117" s="630">
        <f>SUM(E109:E116)</f>
        <v>0</v>
      </c>
      <c r="F117" s="630">
        <f>SUM(F109:F116)</f>
        <v>0</v>
      </c>
      <c r="G117" s="630">
        <f>SUM(G109:G116)</f>
        <v>0</v>
      </c>
    </row>
    <row r="118" spans="2:7" ht="15.75" hidden="1" thickBot="1" x14ac:dyDescent="0.3">
      <c r="B118" s="818">
        <v>32010500</v>
      </c>
      <c r="C118" s="374" t="s">
        <v>118</v>
      </c>
      <c r="D118" s="754"/>
      <c r="E118" s="618"/>
      <c r="F118" s="619"/>
      <c r="G118" s="619"/>
    </row>
    <row r="119" spans="2:7" ht="15.75" hidden="1" thickBot="1" x14ac:dyDescent="0.3">
      <c r="B119" s="811">
        <v>32010501</v>
      </c>
      <c r="C119" s="378" t="s">
        <v>1513</v>
      </c>
      <c r="D119" s="752" t="s">
        <v>1658</v>
      </c>
      <c r="E119" s="622">
        <v>0</v>
      </c>
      <c r="F119" s="623">
        <v>0</v>
      </c>
      <c r="G119" s="623"/>
    </row>
    <row r="120" spans="2:7" ht="15.75" hidden="1" thickBot="1" x14ac:dyDescent="0.3">
      <c r="B120" s="811">
        <v>32010502</v>
      </c>
      <c r="C120" s="378" t="s">
        <v>1514</v>
      </c>
      <c r="D120" s="752" t="s">
        <v>1659</v>
      </c>
      <c r="E120" s="622">
        <v>0</v>
      </c>
      <c r="F120" s="623">
        <v>0</v>
      </c>
      <c r="G120" s="623"/>
    </row>
    <row r="121" spans="2:7" ht="15.75" hidden="1" thickBot="1" x14ac:dyDescent="0.3">
      <c r="B121" s="811">
        <v>32010503</v>
      </c>
      <c r="C121" s="378" t="s">
        <v>1515</v>
      </c>
      <c r="D121" s="752" t="s">
        <v>1660</v>
      </c>
      <c r="E121" s="622">
        <v>0</v>
      </c>
      <c r="F121" s="623">
        <v>0</v>
      </c>
      <c r="G121" s="623"/>
    </row>
    <row r="122" spans="2:7" ht="15.75" hidden="1" thickBot="1" x14ac:dyDescent="0.3">
      <c r="B122" s="811">
        <v>32010504</v>
      </c>
      <c r="C122" s="378" t="s">
        <v>1516</v>
      </c>
      <c r="D122" s="752" t="s">
        <v>1661</v>
      </c>
      <c r="E122" s="622">
        <v>0</v>
      </c>
      <c r="F122" s="623">
        <v>0</v>
      </c>
      <c r="G122" s="623"/>
    </row>
    <row r="123" spans="2:7" ht="15.75" hidden="1" thickBot="1" x14ac:dyDescent="0.3">
      <c r="B123" s="811">
        <v>32010505</v>
      </c>
      <c r="C123" s="378" t="s">
        <v>1517</v>
      </c>
      <c r="D123" s="752" t="s">
        <v>1662</v>
      </c>
      <c r="E123" s="622">
        <v>0</v>
      </c>
      <c r="F123" s="623">
        <v>0</v>
      </c>
      <c r="G123" s="623"/>
    </row>
    <row r="124" spans="2:7" ht="15.75" hidden="1" thickBot="1" x14ac:dyDescent="0.3">
      <c r="B124" s="811">
        <v>32010506</v>
      </c>
      <c r="C124" s="378" t="s">
        <v>1518</v>
      </c>
      <c r="D124" s="752" t="s">
        <v>1663</v>
      </c>
      <c r="E124" s="622">
        <v>0</v>
      </c>
      <c r="F124" s="623">
        <v>0</v>
      </c>
      <c r="G124" s="623"/>
    </row>
    <row r="125" spans="2:7" ht="15.75" hidden="1" thickBot="1" x14ac:dyDescent="0.3">
      <c r="B125" s="811">
        <v>32010507</v>
      </c>
      <c r="C125" s="378" t="s">
        <v>1519</v>
      </c>
      <c r="D125" s="752" t="s">
        <v>1664</v>
      </c>
      <c r="E125" s="622">
        <v>0</v>
      </c>
      <c r="F125" s="623">
        <v>0</v>
      </c>
      <c r="G125" s="623"/>
    </row>
    <row r="126" spans="2:7" ht="15.75" hidden="1" thickBot="1" x14ac:dyDescent="0.3">
      <c r="B126" s="811">
        <v>32010508</v>
      </c>
      <c r="C126" s="378" t="s">
        <v>1520</v>
      </c>
      <c r="D126" s="752" t="s">
        <v>1665</v>
      </c>
      <c r="E126" s="622">
        <v>0</v>
      </c>
      <c r="F126" s="623">
        <v>0</v>
      </c>
      <c r="G126" s="623"/>
    </row>
    <row r="127" spans="2:7" ht="15.75" hidden="1" thickBot="1" x14ac:dyDescent="0.3">
      <c r="B127" s="811">
        <v>32010509</v>
      </c>
      <c r="C127" s="378" t="s">
        <v>1521</v>
      </c>
      <c r="D127" s="752" t="s">
        <v>1666</v>
      </c>
      <c r="E127" s="622">
        <v>0</v>
      </c>
      <c r="F127" s="623">
        <v>0</v>
      </c>
      <c r="G127" s="623"/>
    </row>
    <row r="128" spans="2:7" ht="15.75" hidden="1" thickBot="1" x14ac:dyDescent="0.3">
      <c r="B128" s="815"/>
      <c r="C128" s="385" t="s">
        <v>1522</v>
      </c>
      <c r="D128" s="753">
        <v>0</v>
      </c>
      <c r="E128" s="630">
        <f>SUM(E119:E127)</f>
        <v>0</v>
      </c>
      <c r="F128" s="630">
        <f>SUM(F119:F127)</f>
        <v>0</v>
      </c>
      <c r="G128" s="630">
        <f>SUM(G119:G127)</f>
        <v>0</v>
      </c>
    </row>
    <row r="129" spans="2:7" ht="15.75" hidden="1" thickBot="1" x14ac:dyDescent="0.3">
      <c r="B129" s="818">
        <v>32010600</v>
      </c>
      <c r="C129" s="374" t="s">
        <v>120</v>
      </c>
      <c r="D129" s="754"/>
      <c r="E129" s="618"/>
      <c r="F129" s="619"/>
      <c r="G129" s="619"/>
    </row>
    <row r="130" spans="2:7" ht="15.75" hidden="1" thickBot="1" x14ac:dyDescent="0.3">
      <c r="B130" s="811">
        <v>32010601</v>
      </c>
      <c r="C130" s="378" t="s">
        <v>1523</v>
      </c>
      <c r="D130" s="752" t="s">
        <v>1667</v>
      </c>
      <c r="E130" s="622">
        <v>0</v>
      </c>
      <c r="F130" s="623">
        <v>0</v>
      </c>
      <c r="G130" s="623"/>
    </row>
    <row r="131" spans="2:7" ht="15.75" hidden="1" thickBot="1" x14ac:dyDescent="0.3">
      <c r="B131" s="811">
        <v>32010602</v>
      </c>
      <c r="C131" s="378" t="s">
        <v>1524</v>
      </c>
      <c r="D131" s="752" t="s">
        <v>1668</v>
      </c>
      <c r="E131" s="622">
        <v>0</v>
      </c>
      <c r="F131" s="623">
        <v>0</v>
      </c>
      <c r="G131" s="623"/>
    </row>
    <row r="132" spans="2:7" ht="15.75" hidden="1" thickBot="1" x14ac:dyDescent="0.3">
      <c r="B132" s="811">
        <v>32010603</v>
      </c>
      <c r="C132" s="378" t="s">
        <v>1525</v>
      </c>
      <c r="D132" s="752" t="s">
        <v>1669</v>
      </c>
      <c r="E132" s="622">
        <v>0</v>
      </c>
      <c r="F132" s="623">
        <v>0</v>
      </c>
      <c r="G132" s="623"/>
    </row>
    <row r="133" spans="2:7" ht="15.75" hidden="1" thickBot="1" x14ac:dyDescent="0.3">
      <c r="B133" s="811">
        <v>32010604</v>
      </c>
      <c r="C133" s="378" t="s">
        <v>1526</v>
      </c>
      <c r="D133" s="752" t="s">
        <v>1670</v>
      </c>
      <c r="E133" s="622">
        <v>0</v>
      </c>
      <c r="F133" s="623">
        <v>0</v>
      </c>
      <c r="G133" s="623"/>
    </row>
    <row r="134" spans="2:7" ht="15.75" hidden="1" thickBot="1" x14ac:dyDescent="0.3">
      <c r="B134" s="811">
        <v>32010605</v>
      </c>
      <c r="C134" s="378" t="s">
        <v>1527</v>
      </c>
      <c r="D134" s="752" t="s">
        <v>1671</v>
      </c>
      <c r="E134" s="622">
        <v>0</v>
      </c>
      <c r="F134" s="623">
        <v>0</v>
      </c>
      <c r="G134" s="623"/>
    </row>
    <row r="135" spans="2:7" ht="15.75" hidden="1" thickBot="1" x14ac:dyDescent="0.3">
      <c r="B135" s="811">
        <v>32010606</v>
      </c>
      <c r="C135" s="378" t="s">
        <v>1528</v>
      </c>
      <c r="D135" s="752" t="s">
        <v>1672</v>
      </c>
      <c r="E135" s="622">
        <v>0</v>
      </c>
      <c r="F135" s="623">
        <v>0</v>
      </c>
      <c r="G135" s="623"/>
    </row>
    <row r="136" spans="2:7" ht="15.75" hidden="1" thickBot="1" x14ac:dyDescent="0.3">
      <c r="B136" s="811">
        <v>32010607</v>
      </c>
      <c r="C136" s="378" t="s">
        <v>1529</v>
      </c>
      <c r="D136" s="752" t="s">
        <v>1673</v>
      </c>
      <c r="E136" s="622">
        <v>0</v>
      </c>
      <c r="F136" s="623">
        <v>0</v>
      </c>
      <c r="G136" s="623"/>
    </row>
    <row r="137" spans="2:7" ht="15.75" hidden="1" thickBot="1" x14ac:dyDescent="0.3">
      <c r="B137" s="811">
        <v>32010608</v>
      </c>
      <c r="C137" s="378" t="s">
        <v>1530</v>
      </c>
      <c r="D137" s="752" t="s">
        <v>1674</v>
      </c>
      <c r="E137" s="622">
        <v>0</v>
      </c>
      <c r="F137" s="623">
        <v>0</v>
      </c>
      <c r="G137" s="623"/>
    </row>
    <row r="138" spans="2:7" ht="15.75" hidden="1" thickBot="1" x14ac:dyDescent="0.3">
      <c r="B138" s="811">
        <v>32010609</v>
      </c>
      <c r="C138" s="378" t="s">
        <v>1531</v>
      </c>
      <c r="D138" s="752" t="s">
        <v>1675</v>
      </c>
      <c r="E138" s="622">
        <v>0</v>
      </c>
      <c r="F138" s="623">
        <v>0</v>
      </c>
      <c r="G138" s="623"/>
    </row>
    <row r="139" spans="2:7" ht="15.75" hidden="1" thickBot="1" x14ac:dyDescent="0.3">
      <c r="B139" s="811">
        <v>32010610</v>
      </c>
      <c r="C139" s="378" t="s">
        <v>1532</v>
      </c>
      <c r="D139" s="752" t="s">
        <v>1676</v>
      </c>
      <c r="E139" s="622">
        <v>0</v>
      </c>
      <c r="F139" s="623">
        <v>0</v>
      </c>
      <c r="G139" s="623"/>
    </row>
    <row r="140" spans="2:7" ht="15.75" hidden="1" thickBot="1" x14ac:dyDescent="0.3">
      <c r="B140" s="815"/>
      <c r="C140" s="385" t="s">
        <v>1533</v>
      </c>
      <c r="D140" s="753">
        <v>0</v>
      </c>
      <c r="E140" s="630">
        <f>SUM(E130:E139)</f>
        <v>0</v>
      </c>
      <c r="F140" s="630">
        <f>SUM(F130:F139)</f>
        <v>0</v>
      </c>
      <c r="G140" s="630"/>
    </row>
    <row r="141" spans="2:7" ht="15.75" hidden="1" thickBot="1" x14ac:dyDescent="0.3">
      <c r="B141" s="818">
        <v>32010700</v>
      </c>
      <c r="C141" s="374" t="s">
        <v>122</v>
      </c>
      <c r="D141" s="754"/>
      <c r="E141" s="618"/>
      <c r="F141" s="619"/>
      <c r="G141" s="619"/>
    </row>
    <row r="142" spans="2:7" ht="15.75" hidden="1" thickBot="1" x14ac:dyDescent="0.3">
      <c r="B142" s="811">
        <v>32010701</v>
      </c>
      <c r="C142" s="378" t="s">
        <v>1534</v>
      </c>
      <c r="D142" s="752" t="s">
        <v>1677</v>
      </c>
      <c r="E142" s="622">
        <v>0</v>
      </c>
      <c r="F142" s="623">
        <v>0</v>
      </c>
      <c r="G142" s="623"/>
    </row>
    <row r="143" spans="2:7" ht="15.75" hidden="1" thickBot="1" x14ac:dyDescent="0.3">
      <c r="B143" s="815"/>
      <c r="C143" s="385" t="s">
        <v>1535</v>
      </c>
      <c r="D143" s="753">
        <v>0</v>
      </c>
      <c r="E143" s="630">
        <f>SUM(E142)</f>
        <v>0</v>
      </c>
      <c r="F143" s="630">
        <f>SUM(F142)</f>
        <v>0</v>
      </c>
      <c r="G143" s="630"/>
    </row>
    <row r="144" spans="2:7" ht="15.75" hidden="1" thickBot="1" x14ac:dyDescent="0.3">
      <c r="B144" s="818">
        <v>32010800</v>
      </c>
      <c r="C144" s="374" t="s">
        <v>124</v>
      </c>
      <c r="D144" s="754"/>
      <c r="E144" s="618"/>
      <c r="F144" s="619"/>
      <c r="G144" s="619"/>
    </row>
    <row r="145" spans="2:7" ht="15.75" hidden="1" thickBot="1" x14ac:dyDescent="0.3">
      <c r="B145" s="811">
        <v>32010801</v>
      </c>
      <c r="C145" s="378" t="s">
        <v>1536</v>
      </c>
      <c r="D145" s="752" t="s">
        <v>1678</v>
      </c>
      <c r="E145" s="622">
        <v>0</v>
      </c>
      <c r="F145" s="623">
        <v>0</v>
      </c>
      <c r="G145" s="623"/>
    </row>
    <row r="146" spans="2:7" ht="15.75" hidden="1" thickBot="1" x14ac:dyDescent="0.3">
      <c r="B146" s="815"/>
      <c r="C146" s="385" t="s">
        <v>1537</v>
      </c>
      <c r="D146" s="753">
        <v>0</v>
      </c>
      <c r="E146" s="630">
        <f>SUM(E145)</f>
        <v>0</v>
      </c>
      <c r="F146" s="630">
        <f>SUM(F145)</f>
        <v>0</v>
      </c>
      <c r="G146" s="630"/>
    </row>
    <row r="147" spans="2:7" ht="15.75" hidden="1" thickBot="1" x14ac:dyDescent="0.3">
      <c r="B147" s="818">
        <v>32010900</v>
      </c>
      <c r="C147" s="374" t="s">
        <v>126</v>
      </c>
      <c r="D147" s="754"/>
      <c r="E147" s="618"/>
      <c r="F147" s="619"/>
      <c r="G147" s="619"/>
    </row>
    <row r="148" spans="2:7" ht="15.75" hidden="1" thickBot="1" x14ac:dyDescent="0.3">
      <c r="B148" s="811">
        <v>32010901</v>
      </c>
      <c r="C148" s="378" t="s">
        <v>1538</v>
      </c>
      <c r="D148" s="752" t="s">
        <v>1679</v>
      </c>
      <c r="E148" s="622">
        <v>0</v>
      </c>
      <c r="F148" s="623">
        <v>0</v>
      </c>
      <c r="G148" s="623"/>
    </row>
    <row r="149" spans="2:7" ht="15.75" hidden="1" thickBot="1" x14ac:dyDescent="0.3">
      <c r="B149" s="811">
        <v>32010902</v>
      </c>
      <c r="C149" s="378" t="s">
        <v>1539</v>
      </c>
      <c r="D149" s="752" t="s">
        <v>1680</v>
      </c>
      <c r="E149" s="622">
        <v>0</v>
      </c>
      <c r="F149" s="623">
        <v>0</v>
      </c>
      <c r="G149" s="623"/>
    </row>
    <row r="150" spans="2:7" ht="15.75" hidden="1" thickBot="1" x14ac:dyDescent="0.3">
      <c r="B150" s="811">
        <v>32010903</v>
      </c>
      <c r="C150" s="378" t="s">
        <v>1540</v>
      </c>
      <c r="D150" s="752" t="s">
        <v>1681</v>
      </c>
      <c r="E150" s="622">
        <v>0</v>
      </c>
      <c r="F150" s="623">
        <v>0</v>
      </c>
      <c r="G150" s="623"/>
    </row>
    <row r="151" spans="2:7" ht="15.75" hidden="1" thickBot="1" x14ac:dyDescent="0.3">
      <c r="B151" s="811">
        <v>32010904</v>
      </c>
      <c r="C151" s="378" t="s">
        <v>1541</v>
      </c>
      <c r="D151" s="752" t="s">
        <v>1682</v>
      </c>
      <c r="E151" s="622">
        <v>0</v>
      </c>
      <c r="F151" s="623">
        <v>0</v>
      </c>
      <c r="G151" s="623"/>
    </row>
    <row r="152" spans="2:7" ht="15.75" hidden="1" thickBot="1" x14ac:dyDescent="0.3">
      <c r="B152" s="815"/>
      <c r="C152" s="385" t="s">
        <v>1542</v>
      </c>
      <c r="D152" s="753">
        <v>0</v>
      </c>
      <c r="E152" s="630">
        <f>SUM(E148:E151)</f>
        <v>0</v>
      </c>
      <c r="F152" s="630">
        <f>SUM(F148:F151)</f>
        <v>0</v>
      </c>
      <c r="G152" s="630"/>
    </row>
    <row r="153" spans="2:7" ht="15.75" hidden="1" thickBot="1" x14ac:dyDescent="0.3">
      <c r="B153" s="818">
        <v>32011000</v>
      </c>
      <c r="C153" s="374" t="s">
        <v>128</v>
      </c>
      <c r="D153" s="754"/>
      <c r="E153" s="618"/>
      <c r="F153" s="619"/>
      <c r="G153" s="619"/>
    </row>
    <row r="154" spans="2:7" ht="15.75" hidden="1" thickBot="1" x14ac:dyDescent="0.3">
      <c r="B154" s="811">
        <v>32011001</v>
      </c>
      <c r="C154" s="378" t="s">
        <v>128</v>
      </c>
      <c r="D154" s="752" t="s">
        <v>1683</v>
      </c>
      <c r="E154" s="622">
        <v>0</v>
      </c>
      <c r="F154" s="623">
        <v>0</v>
      </c>
      <c r="G154" s="623"/>
    </row>
    <row r="155" spans="2:7" ht="15.75" hidden="1" thickBot="1" x14ac:dyDescent="0.3">
      <c r="B155" s="815"/>
      <c r="C155" s="385" t="s">
        <v>1543</v>
      </c>
      <c r="D155" s="753">
        <v>0</v>
      </c>
      <c r="E155" s="630">
        <f>SUM(E154)</f>
        <v>0</v>
      </c>
      <c r="F155" s="630">
        <f>SUM(F154)</f>
        <v>0</v>
      </c>
      <c r="G155" s="630"/>
    </row>
    <row r="156" spans="2:7" ht="15.75" hidden="1" thickBot="1" x14ac:dyDescent="0.3">
      <c r="B156" s="818">
        <v>32020100</v>
      </c>
      <c r="C156" s="374" t="s">
        <v>130</v>
      </c>
      <c r="D156" s="754"/>
      <c r="E156" s="618"/>
      <c r="F156" s="619"/>
      <c r="G156" s="619"/>
    </row>
    <row r="157" spans="2:7" ht="15.75" hidden="1" thickBot="1" x14ac:dyDescent="0.3">
      <c r="B157" s="811">
        <v>32020101</v>
      </c>
      <c r="C157" s="378" t="s">
        <v>1544</v>
      </c>
      <c r="D157" s="752" t="s">
        <v>1684</v>
      </c>
      <c r="E157" s="622">
        <v>0</v>
      </c>
      <c r="F157" s="623">
        <v>0</v>
      </c>
      <c r="G157" s="623"/>
    </row>
    <row r="158" spans="2:7" ht="15.75" hidden="1" thickBot="1" x14ac:dyDescent="0.3">
      <c r="B158" s="811">
        <v>32020102</v>
      </c>
      <c r="C158" s="378" t="s">
        <v>1545</v>
      </c>
      <c r="D158" s="752" t="s">
        <v>1685</v>
      </c>
      <c r="E158" s="622">
        <v>0</v>
      </c>
      <c r="F158" s="623">
        <v>0</v>
      </c>
      <c r="G158" s="623"/>
    </row>
    <row r="159" spans="2:7" ht="15.75" hidden="1" thickBot="1" x14ac:dyDescent="0.3">
      <c r="B159" s="811">
        <v>32020103</v>
      </c>
      <c r="C159" s="378" t="s">
        <v>1479</v>
      </c>
      <c r="D159" s="752" t="s">
        <v>1686</v>
      </c>
      <c r="E159" s="622">
        <v>0</v>
      </c>
      <c r="F159" s="623">
        <v>0</v>
      </c>
      <c r="G159" s="623"/>
    </row>
    <row r="160" spans="2:7" ht="15.75" hidden="1" thickBot="1" x14ac:dyDescent="0.3">
      <c r="B160" s="811">
        <v>32020104</v>
      </c>
      <c r="C160" s="378" t="s">
        <v>1480</v>
      </c>
      <c r="D160" s="752" t="s">
        <v>1687</v>
      </c>
      <c r="E160" s="622">
        <v>0</v>
      </c>
      <c r="F160" s="623">
        <v>0</v>
      </c>
      <c r="G160" s="623"/>
    </row>
    <row r="161" spans="2:7" ht="15.75" hidden="1" thickBot="1" x14ac:dyDescent="0.3">
      <c r="B161" s="815"/>
      <c r="C161" s="385" t="s">
        <v>1546</v>
      </c>
      <c r="D161" s="753">
        <v>0</v>
      </c>
      <c r="E161" s="630">
        <f>SUM(E157:E160)</f>
        <v>0</v>
      </c>
      <c r="F161" s="630">
        <f>SUM(F157:F160)</f>
        <v>0</v>
      </c>
      <c r="G161" s="630"/>
    </row>
    <row r="162" spans="2:7" ht="15.75" hidden="1" thickBot="1" x14ac:dyDescent="0.3">
      <c r="B162" s="818">
        <v>32030100</v>
      </c>
      <c r="C162" s="374" t="s">
        <v>132</v>
      </c>
      <c r="D162" s="754"/>
      <c r="E162" s="618"/>
      <c r="F162" s="619"/>
      <c r="G162" s="619"/>
    </row>
    <row r="163" spans="2:7" ht="15.75" hidden="1" thickBot="1" x14ac:dyDescent="0.3">
      <c r="B163" s="811">
        <v>32030101</v>
      </c>
      <c r="C163" s="378" t="s">
        <v>1547</v>
      </c>
      <c r="D163" s="752" t="s">
        <v>1688</v>
      </c>
      <c r="E163" s="622">
        <v>0</v>
      </c>
      <c r="F163" s="623">
        <v>0</v>
      </c>
      <c r="G163" s="623"/>
    </row>
    <row r="164" spans="2:7" ht="15.75" hidden="1" thickBot="1" x14ac:dyDescent="0.3">
      <c r="B164" s="811">
        <v>32030102</v>
      </c>
      <c r="C164" s="378" t="s">
        <v>1548</v>
      </c>
      <c r="D164" s="752" t="s">
        <v>1689</v>
      </c>
      <c r="E164" s="622">
        <v>0</v>
      </c>
      <c r="F164" s="623">
        <v>0</v>
      </c>
      <c r="G164" s="623"/>
    </row>
    <row r="165" spans="2:7" ht="15.75" hidden="1" thickBot="1" x14ac:dyDescent="0.3">
      <c r="B165" s="811">
        <v>32030103</v>
      </c>
      <c r="C165" s="378" t="s">
        <v>1549</v>
      </c>
      <c r="D165" s="752" t="s">
        <v>1690</v>
      </c>
      <c r="E165" s="622">
        <v>0</v>
      </c>
      <c r="F165" s="623">
        <v>0</v>
      </c>
      <c r="G165" s="623"/>
    </row>
    <row r="166" spans="2:7" ht="15.75" hidden="1" thickBot="1" x14ac:dyDescent="0.3">
      <c r="B166" s="811">
        <v>32030104</v>
      </c>
      <c r="C166" s="378" t="s">
        <v>1550</v>
      </c>
      <c r="D166" s="752" t="s">
        <v>1691</v>
      </c>
      <c r="E166" s="622">
        <v>0</v>
      </c>
      <c r="F166" s="623">
        <v>0</v>
      </c>
      <c r="G166" s="623"/>
    </row>
    <row r="167" spans="2:7" ht="15.75" hidden="1" thickBot="1" x14ac:dyDescent="0.3">
      <c r="B167" s="811">
        <v>32030105</v>
      </c>
      <c r="C167" s="378" t="s">
        <v>1551</v>
      </c>
      <c r="D167" s="752" t="s">
        <v>1692</v>
      </c>
      <c r="E167" s="622">
        <v>0</v>
      </c>
      <c r="F167" s="623">
        <v>0</v>
      </c>
      <c r="G167" s="623"/>
    </row>
    <row r="168" spans="2:7" ht="15.75" hidden="1" thickBot="1" x14ac:dyDescent="0.3">
      <c r="B168" s="811">
        <v>32030109</v>
      </c>
      <c r="C168" s="378" t="s">
        <v>1552</v>
      </c>
      <c r="D168" s="752" t="s">
        <v>1693</v>
      </c>
      <c r="E168" s="622">
        <v>0</v>
      </c>
      <c r="F168" s="623">
        <v>0</v>
      </c>
      <c r="G168" s="623"/>
    </row>
    <row r="169" spans="2:7" ht="15.75" hidden="1" thickBot="1" x14ac:dyDescent="0.3">
      <c r="B169" s="813">
        <v>32030110</v>
      </c>
      <c r="C169" s="383" t="s">
        <v>1553</v>
      </c>
      <c r="D169" s="752" t="s">
        <v>1694</v>
      </c>
      <c r="E169" s="622">
        <v>0</v>
      </c>
      <c r="F169" s="623">
        <v>0</v>
      </c>
      <c r="G169" s="623"/>
    </row>
    <row r="170" spans="2:7" ht="15.75" hidden="1" thickBot="1" x14ac:dyDescent="0.3">
      <c r="B170" s="815"/>
      <c r="C170" s="385" t="s">
        <v>1554</v>
      </c>
      <c r="D170" s="753"/>
      <c r="E170" s="630">
        <f>SUM(E163:E169)</f>
        <v>0</v>
      </c>
      <c r="F170" s="630">
        <f>SUM(F163:F169)</f>
        <v>0</v>
      </c>
      <c r="G170" s="630">
        <f>SUM(G163:G169)</f>
        <v>0</v>
      </c>
    </row>
    <row r="171" spans="2:7" ht="19.5" thickBot="1" x14ac:dyDescent="0.35">
      <c r="B171" s="398"/>
      <c r="C171" s="399" t="s">
        <v>1415</v>
      </c>
      <c r="D171" s="399"/>
      <c r="E171" s="645">
        <v>0</v>
      </c>
      <c r="F171" s="646">
        <f>F170+F161+F155+F152+F146+F143+F140+F128+F117+F107+F100+F83+F77+F72+F66+F62+F53+F50+F47+F44</f>
        <v>60493320</v>
      </c>
      <c r="G171" s="646">
        <f>G170+G161+G155+G152+G146+G143+G140+G128+G117+G107+G100+G83+G77+G72+G66+G62+G53+G50+G47+G44</f>
        <v>60493320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7" t="s">
        <v>938</v>
      </c>
      <c r="C2" s="1007"/>
      <c r="D2" s="1007"/>
      <c r="E2" s="1007"/>
      <c r="F2" s="1007"/>
      <c r="G2" s="1007"/>
      <c r="H2" s="1007"/>
    </row>
    <row r="3" spans="2:8" ht="5.0999999999999996" customHeight="1" x14ac:dyDescent="0.25">
      <c r="B3" s="989"/>
      <c r="C3" s="989"/>
      <c r="D3" s="989"/>
      <c r="E3" s="989"/>
      <c r="F3" s="989"/>
      <c r="G3" s="989"/>
      <c r="H3" s="989"/>
    </row>
    <row r="4" spans="2:8" s="421" customFormat="1" ht="27" thickBot="1" x14ac:dyDescent="0.45">
      <c r="B4" s="1003" t="s">
        <v>939</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t="15.75" thickBot="1" x14ac:dyDescent="0.3">
      <c r="B50" s="377">
        <v>12020126</v>
      </c>
      <c r="C50" s="378" t="s">
        <v>560</v>
      </c>
      <c r="D50" s="378" t="s">
        <v>766</v>
      </c>
      <c r="E50" s="443">
        <v>6500</v>
      </c>
      <c r="F50" s="444">
        <v>6500</v>
      </c>
      <c r="G50" s="445">
        <v>8412330</v>
      </c>
      <c r="H50" s="446">
        <v>6000000</v>
      </c>
    </row>
    <row r="51" spans="2:8" ht="15.75" hidden="1" thickBot="1" x14ac:dyDescent="0.3">
      <c r="B51" s="377">
        <v>12020128</v>
      </c>
      <c r="C51" s="378" t="s">
        <v>561</v>
      </c>
      <c r="D51" s="378" t="s">
        <v>767</v>
      </c>
      <c r="E51" s="443"/>
      <c r="F51" s="444"/>
      <c r="G51" s="445"/>
      <c r="H51" s="446">
        <v>0</v>
      </c>
    </row>
    <row r="52" spans="2:8" ht="15.75" hidden="1" thickBot="1" x14ac:dyDescent="0.3">
      <c r="B52" s="377">
        <v>12020129</v>
      </c>
      <c r="C52" s="378" t="s">
        <v>562</v>
      </c>
      <c r="D52" s="378" t="s">
        <v>768</v>
      </c>
      <c r="E52" s="443"/>
      <c r="F52" s="444"/>
      <c r="G52" s="445"/>
      <c r="H52" s="446">
        <v>0</v>
      </c>
    </row>
    <row r="53" spans="2:8" ht="15.75" hidden="1" thickBot="1" x14ac:dyDescent="0.3">
      <c r="B53" s="377">
        <v>12020130</v>
      </c>
      <c r="C53" s="378" t="s">
        <v>563</v>
      </c>
      <c r="D53" s="378" t="s">
        <v>769</v>
      </c>
      <c r="E53" s="443"/>
      <c r="F53" s="444"/>
      <c r="G53" s="445"/>
      <c r="H53" s="446">
        <v>0</v>
      </c>
    </row>
    <row r="54" spans="2:8" ht="15.75" hidden="1" thickBot="1" x14ac:dyDescent="0.3">
      <c r="B54" s="377">
        <v>12020132</v>
      </c>
      <c r="C54" s="378" t="s">
        <v>564</v>
      </c>
      <c r="D54" s="378" t="s">
        <v>770</v>
      </c>
      <c r="E54" s="443"/>
      <c r="F54" s="444"/>
      <c r="G54" s="445"/>
      <c r="H54" s="446">
        <v>0</v>
      </c>
    </row>
    <row r="55" spans="2:8" ht="15.75" hidden="1" thickBot="1" x14ac:dyDescent="0.3">
      <c r="B55" s="377">
        <v>12020133</v>
      </c>
      <c r="C55" s="378" t="s">
        <v>565</v>
      </c>
      <c r="D55" s="378" t="s">
        <v>771</v>
      </c>
      <c r="E55" s="443"/>
      <c r="F55" s="444"/>
      <c r="G55" s="445"/>
      <c r="H55" s="446">
        <v>0</v>
      </c>
    </row>
    <row r="56" spans="2:8" ht="15.75" hidden="1" thickBot="1" x14ac:dyDescent="0.3">
      <c r="B56" s="377">
        <v>12020134</v>
      </c>
      <c r="C56" s="378" t="s">
        <v>566</v>
      </c>
      <c r="D56" s="378" t="s">
        <v>772</v>
      </c>
      <c r="E56" s="443"/>
      <c r="F56" s="444"/>
      <c r="G56" s="445"/>
      <c r="H56" s="446">
        <v>0</v>
      </c>
    </row>
    <row r="57" spans="2:8" ht="15.75" hidden="1" thickBot="1" x14ac:dyDescent="0.3">
      <c r="B57" s="377">
        <v>12020135</v>
      </c>
      <c r="C57" s="378" t="s">
        <v>567</v>
      </c>
      <c r="D57" s="378" t="s">
        <v>773</v>
      </c>
      <c r="E57" s="443"/>
      <c r="F57" s="444"/>
      <c r="G57" s="445"/>
      <c r="H57" s="446">
        <v>0</v>
      </c>
    </row>
    <row r="58" spans="2:8" ht="15.75" hidden="1" thickBot="1" x14ac:dyDescent="0.3">
      <c r="B58" s="377">
        <v>12020136</v>
      </c>
      <c r="C58" s="378" t="s">
        <v>568</v>
      </c>
      <c r="D58" s="378" t="s">
        <v>774</v>
      </c>
      <c r="E58" s="443"/>
      <c r="F58" s="444"/>
      <c r="G58" s="445"/>
      <c r="H58" s="446">
        <v>0</v>
      </c>
    </row>
    <row r="59" spans="2:8" ht="15.75" hidden="1" thickBot="1" x14ac:dyDescent="0.3">
      <c r="B59" s="377">
        <v>12020137</v>
      </c>
      <c r="C59" s="378" t="s">
        <v>569</v>
      </c>
      <c r="D59" s="378" t="s">
        <v>775</v>
      </c>
      <c r="E59" s="443"/>
      <c r="F59" s="444"/>
      <c r="G59" s="445"/>
      <c r="H59" s="446">
        <v>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8412330</v>
      </c>
      <c r="H62" s="453">
        <f>SUM(H35:H61)</f>
        <v>6000000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t="15.75" thickBot="1" x14ac:dyDescent="0.3">
      <c r="B92" s="377">
        <v>12020446</v>
      </c>
      <c r="C92" s="378" t="s">
        <v>601</v>
      </c>
      <c r="D92" s="378" t="s">
        <v>807</v>
      </c>
      <c r="E92" s="443" t="s">
        <v>940</v>
      </c>
      <c r="F92" s="444" t="s">
        <v>940</v>
      </c>
      <c r="G92" s="445">
        <v>402330</v>
      </c>
      <c r="H92" s="446">
        <v>1100000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402330</v>
      </c>
      <c r="H114" s="454">
        <v>1100000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v>1000</v>
      </c>
      <c r="F116" s="444">
        <v>1000</v>
      </c>
      <c r="G116" s="445">
        <v>438900</v>
      </c>
      <c r="H116" s="446">
        <v>1500000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438900</v>
      </c>
      <c r="H119" s="454">
        <v>1500000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x14ac:dyDescent="0.25">
      <c r="B124" s="377">
        <v>12020604</v>
      </c>
      <c r="C124" s="378" t="s">
        <v>631</v>
      </c>
      <c r="D124" s="378" t="s">
        <v>836</v>
      </c>
      <c r="E124" s="443"/>
      <c r="F124" s="444"/>
      <c r="G124" s="445">
        <v>365750</v>
      </c>
      <c r="H124" s="446">
        <v>2000000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v>1000</v>
      </c>
      <c r="F136" s="444">
        <v>1000</v>
      </c>
      <c r="G136" s="445">
        <v>182880</v>
      </c>
      <c r="H136" s="446">
        <v>500000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548630</v>
      </c>
      <c r="H142" s="454">
        <v>2500000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x14ac:dyDescent="0.25">
      <c r="B146" s="377">
        <v>12020703</v>
      </c>
      <c r="C146" s="378" t="s">
        <v>652</v>
      </c>
      <c r="D146" s="378" t="s">
        <v>857</v>
      </c>
      <c r="E146" s="443">
        <v>50000</v>
      </c>
      <c r="F146" s="444">
        <v>50000</v>
      </c>
      <c r="G146" s="445">
        <v>3896440</v>
      </c>
      <c r="H146" s="446">
        <v>11000000</v>
      </c>
    </row>
    <row r="147" spans="2:8" ht="15.75" thickBot="1" x14ac:dyDescent="0.3">
      <c r="B147" s="377">
        <v>12020704</v>
      </c>
      <c r="C147" s="378" t="s">
        <v>653</v>
      </c>
      <c r="D147" s="378" t="s">
        <v>858</v>
      </c>
      <c r="E147" s="443">
        <v>25000</v>
      </c>
      <c r="F147" s="444">
        <v>25000</v>
      </c>
      <c r="G147" s="445">
        <v>1097260</v>
      </c>
      <c r="H147" s="446">
        <v>2400000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4993700</v>
      </c>
      <c r="H160" s="454">
        <v>13400000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t="15.75" thickBot="1" x14ac:dyDescent="0.3">
      <c r="B194" s="377">
        <v>12021209</v>
      </c>
      <c r="C194" s="378" t="s">
        <v>696</v>
      </c>
      <c r="D194" s="378" t="s">
        <v>896</v>
      </c>
      <c r="E194" s="443" t="s">
        <v>941</v>
      </c>
      <c r="F194" s="444" t="s">
        <v>942</v>
      </c>
      <c r="G194" s="445">
        <v>200000</v>
      </c>
      <c r="H194" s="446">
        <v>500000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thickBot="1" x14ac:dyDescent="0.3">
      <c r="B197" s="384"/>
      <c r="C197" s="385" t="s">
        <v>699</v>
      </c>
      <c r="D197" s="385"/>
      <c r="E197" s="451"/>
      <c r="F197" s="452"/>
      <c r="G197" s="453">
        <v>200000</v>
      </c>
      <c r="H197" s="454">
        <v>500000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14995890</v>
      </c>
      <c r="H225" s="481">
        <v>25000000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pageSetUpPr fitToPage="1"/>
  </sheetPr>
  <dimension ref="B1:G171"/>
  <sheetViews>
    <sheetView view="pageBreakPreview" zoomScale="84" zoomScaleSheetLayoutView="84" workbookViewId="0">
      <pane xSplit="3" ySplit="7" topLeftCell="E117" activePane="bottomRight" state="frozen"/>
      <selection activeCell="B2" sqref="B2:F2"/>
      <selection pane="topRight" activeCell="B2" sqref="B2:F2"/>
      <selection pane="bottomLeft" activeCell="B2" sqref="B2:F2"/>
      <selection pane="bottomRight" activeCell="B2" sqref="B2:F2"/>
    </sheetView>
  </sheetViews>
  <sheetFormatPr defaultRowHeight="14.25" x14ac:dyDescent="0.2"/>
  <cols>
    <col min="1" max="1" width="27" style="338" customWidth="1"/>
    <col min="2" max="2" width="13.42578125" style="338" bestFit="1" customWidth="1"/>
    <col min="3" max="3" width="67.28515625" style="338" bestFit="1" customWidth="1"/>
    <col min="4" max="4" width="9.28515625" style="338" hidden="1" customWidth="1"/>
    <col min="5" max="5" width="15.7109375" style="338" customWidth="1"/>
    <col min="6" max="7" width="16.28515625" style="338" customWidth="1"/>
    <col min="8" max="16384" width="9.140625" style="338"/>
  </cols>
  <sheetData>
    <row r="1" spans="2:7" ht="31.5" x14ac:dyDescent="0.5">
      <c r="B1" s="1001" t="s">
        <v>0</v>
      </c>
      <c r="C1" s="1001"/>
      <c r="D1" s="1001"/>
      <c r="E1" s="1001"/>
      <c r="F1" s="1001"/>
    </row>
    <row r="2" spans="2:7" ht="36" x14ac:dyDescent="0.55000000000000004">
      <c r="B2" s="1002" t="s">
        <v>1077</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25">
      <c r="B6" s="992"/>
      <c r="C6" s="992"/>
      <c r="D6" s="427"/>
      <c r="E6" s="827" t="s">
        <v>5</v>
      </c>
      <c r="F6" s="827" t="s">
        <v>5</v>
      </c>
      <c r="G6" s="613" t="s">
        <v>5</v>
      </c>
    </row>
    <row r="7" spans="2:7" ht="18.75" x14ac:dyDescent="0.3">
      <c r="B7" s="717">
        <v>30000000</v>
      </c>
      <c r="C7" s="718" t="s">
        <v>1414</v>
      </c>
      <c r="D7" s="735"/>
      <c r="E7" s="828"/>
      <c r="F7" s="828"/>
      <c r="G7" s="828"/>
    </row>
    <row r="8" spans="2:7" ht="15" hidden="1" x14ac:dyDescent="0.25">
      <c r="B8" s="809">
        <v>31050100</v>
      </c>
      <c r="C8" s="369" t="s">
        <v>93</v>
      </c>
      <c r="D8" s="738"/>
      <c r="E8" s="372"/>
      <c r="F8" s="372"/>
      <c r="G8" s="372"/>
    </row>
    <row r="9" spans="2:7" hidden="1" x14ac:dyDescent="0.2">
      <c r="B9" s="811">
        <v>31050101</v>
      </c>
      <c r="C9" s="378" t="s">
        <v>1416</v>
      </c>
      <c r="D9" s="740" t="str">
        <f t="shared" ref="D9:D43" si="0">B9&amp;" - "&amp;C9</f>
        <v>31050101 - ENGINEERING STORES</v>
      </c>
      <c r="E9" s="829"/>
      <c r="F9" s="830">
        <v>0</v>
      </c>
      <c r="G9" s="830"/>
    </row>
    <row r="10" spans="2:7" hidden="1" x14ac:dyDescent="0.2">
      <c r="B10" s="811">
        <v>31050102</v>
      </c>
      <c r="C10" s="378" t="s">
        <v>1417</v>
      </c>
      <c r="D10" s="740" t="str">
        <f t="shared" si="0"/>
        <v>31050102 - MEDICAL STORES</v>
      </c>
      <c r="E10" s="829"/>
      <c r="F10" s="830">
        <v>0</v>
      </c>
      <c r="G10" s="830"/>
    </row>
    <row r="11" spans="2:7" hidden="1" x14ac:dyDescent="0.2">
      <c r="B11" s="811">
        <v>31050103</v>
      </c>
      <c r="C11" s="378" t="s">
        <v>1418</v>
      </c>
      <c r="D11" s="740" t="str">
        <f t="shared" si="0"/>
        <v>31050103 - INDUSTRIAL &amp; CHEMICAL STORES</v>
      </c>
      <c r="E11" s="829"/>
      <c r="F11" s="830">
        <v>0</v>
      </c>
      <c r="G11" s="830"/>
    </row>
    <row r="12" spans="2:7" hidden="1" x14ac:dyDescent="0.2">
      <c r="B12" s="811">
        <v>31050104</v>
      </c>
      <c r="C12" s="378" t="s">
        <v>1419</v>
      </c>
      <c r="D12" s="740" t="str">
        <f t="shared" si="0"/>
        <v>31050104 - AMORY STORES (AMMUNITION, E.T.C.)</v>
      </c>
      <c r="E12" s="829"/>
      <c r="F12" s="830">
        <v>0</v>
      </c>
      <c r="G12" s="830"/>
    </row>
    <row r="13" spans="2:7" hidden="1" x14ac:dyDescent="0.2">
      <c r="B13" s="811">
        <v>31050105</v>
      </c>
      <c r="C13" s="378" t="s">
        <v>1420</v>
      </c>
      <c r="D13" s="740" t="str">
        <f t="shared" si="0"/>
        <v>31050105 - FUEL &amp; LUBRICANTS</v>
      </c>
      <c r="E13" s="829"/>
      <c r="F13" s="830">
        <v>0</v>
      </c>
      <c r="G13" s="830"/>
    </row>
    <row r="14" spans="2:7" hidden="1" x14ac:dyDescent="0.2">
      <c r="B14" s="811">
        <v>31050106</v>
      </c>
      <c r="C14" s="378" t="s">
        <v>1421</v>
      </c>
      <c r="D14" s="740" t="str">
        <f t="shared" si="0"/>
        <v>31050106 - AGRICULTURAL INPUTS</v>
      </c>
      <c r="E14" s="829"/>
      <c r="F14" s="830">
        <v>0</v>
      </c>
      <c r="G14" s="830"/>
    </row>
    <row r="15" spans="2:7" hidden="1" x14ac:dyDescent="0.2">
      <c r="B15" s="811">
        <v>31050107</v>
      </c>
      <c r="C15" s="378" t="s">
        <v>1422</v>
      </c>
      <c r="D15" s="740" t="str">
        <f t="shared" si="0"/>
        <v>31050107 - FARM STOCK</v>
      </c>
      <c r="E15" s="829"/>
      <c r="F15" s="830">
        <v>0</v>
      </c>
      <c r="G15" s="830"/>
    </row>
    <row r="16" spans="2:7" hidden="1" x14ac:dyDescent="0.2">
      <c r="B16" s="811">
        <v>31050108</v>
      </c>
      <c r="C16" s="378" t="s">
        <v>1423</v>
      </c>
      <c r="D16" s="740" t="str">
        <f t="shared" si="0"/>
        <v>31050108 - SCHOLASTIC MATERIALS</v>
      </c>
      <c r="E16" s="829"/>
      <c r="F16" s="830">
        <v>0</v>
      </c>
      <c r="G16" s="830"/>
    </row>
    <row r="17" spans="2:7" hidden="1" x14ac:dyDescent="0.2">
      <c r="B17" s="811">
        <v>31050109</v>
      </c>
      <c r="C17" s="378" t="s">
        <v>1424</v>
      </c>
      <c r="D17" s="740" t="str">
        <f t="shared" si="0"/>
        <v>31050109 - STATIONERIES STORES</v>
      </c>
      <c r="E17" s="829"/>
      <c r="F17" s="830">
        <v>0</v>
      </c>
      <c r="G17" s="830"/>
    </row>
    <row r="18" spans="2:7" hidden="1" x14ac:dyDescent="0.2">
      <c r="B18" s="811">
        <v>31050110</v>
      </c>
      <c r="C18" s="378" t="s">
        <v>1425</v>
      </c>
      <c r="D18" s="740" t="str">
        <f t="shared" si="0"/>
        <v>31050110 - PRINTED MATERIALS</v>
      </c>
      <c r="E18" s="829"/>
      <c r="F18" s="830">
        <v>0</v>
      </c>
      <c r="G18" s="830"/>
    </row>
    <row r="19" spans="2:7" hidden="1" x14ac:dyDescent="0.2">
      <c r="B19" s="811">
        <v>31050111</v>
      </c>
      <c r="C19" s="378" t="s">
        <v>1426</v>
      </c>
      <c r="D19" s="740" t="str">
        <f t="shared" si="0"/>
        <v>31050111 - BUILDING MATERIALS</v>
      </c>
      <c r="E19" s="829"/>
      <c r="F19" s="830">
        <v>0</v>
      </c>
      <c r="G19" s="830"/>
    </row>
    <row r="20" spans="2:7" hidden="1" x14ac:dyDescent="0.2">
      <c r="B20" s="811">
        <v>31050112</v>
      </c>
      <c r="C20" s="378" t="s">
        <v>1427</v>
      </c>
      <c r="D20" s="740" t="str">
        <f t="shared" si="0"/>
        <v>31050112 - STRATEGIC STOCK PILES</v>
      </c>
      <c r="E20" s="829"/>
      <c r="F20" s="830">
        <v>0</v>
      </c>
      <c r="G20" s="830"/>
    </row>
    <row r="21" spans="2:7" hidden="1" x14ac:dyDescent="0.2">
      <c r="B21" s="811">
        <v>31050113</v>
      </c>
      <c r="C21" s="378" t="s">
        <v>1428</v>
      </c>
      <c r="D21" s="740" t="str">
        <f t="shared" si="0"/>
        <v>31050113 - UNISSUED CURRENCY</v>
      </c>
      <c r="E21" s="829"/>
      <c r="F21" s="830">
        <v>0</v>
      </c>
      <c r="G21" s="830"/>
    </row>
    <row r="22" spans="2:7" hidden="1" x14ac:dyDescent="0.2">
      <c r="B22" s="811">
        <v>31050114</v>
      </c>
      <c r="C22" s="378" t="s">
        <v>1429</v>
      </c>
      <c r="D22" s="740" t="str">
        <f t="shared" si="0"/>
        <v>31050114 - STAMPS</v>
      </c>
      <c r="E22" s="829"/>
      <c r="F22" s="830">
        <v>0</v>
      </c>
      <c r="G22" s="830"/>
    </row>
    <row r="23" spans="2:7" hidden="1" x14ac:dyDescent="0.2">
      <c r="B23" s="811">
        <v>31050115</v>
      </c>
      <c r="C23" s="378" t="s">
        <v>1430</v>
      </c>
      <c r="D23" s="740" t="str">
        <f t="shared" si="0"/>
        <v>31050115 - PROPERTY HELD FOR SALE</v>
      </c>
      <c r="E23" s="829"/>
      <c r="F23" s="830">
        <v>0</v>
      </c>
      <c r="G23" s="830"/>
    </row>
    <row r="24" spans="2:7" hidden="1" x14ac:dyDescent="0.2">
      <c r="B24" s="811">
        <v>31050116</v>
      </c>
      <c r="C24" s="378" t="s">
        <v>1431</v>
      </c>
      <c r="D24" s="740" t="str">
        <f t="shared" si="0"/>
        <v>31050116 - AIRCRAFT SPARE STORE</v>
      </c>
      <c r="E24" s="829"/>
      <c r="F24" s="830">
        <v>0</v>
      </c>
      <c r="G24" s="830"/>
    </row>
    <row r="25" spans="2:7" hidden="1" x14ac:dyDescent="0.2">
      <c r="B25" s="811">
        <v>31050117</v>
      </c>
      <c r="C25" s="378" t="s">
        <v>1432</v>
      </c>
      <c r="D25" s="740" t="str">
        <f t="shared" si="0"/>
        <v>31050117 - COMPUTER/INFORMATION TECHNOLOGY STORE</v>
      </c>
      <c r="E25" s="829"/>
      <c r="F25" s="830">
        <v>0</v>
      </c>
      <c r="G25" s="830"/>
    </row>
    <row r="26" spans="2:7" hidden="1" x14ac:dyDescent="0.2">
      <c r="B26" s="811">
        <v>31050118</v>
      </c>
      <c r="C26" s="378" t="s">
        <v>1433</v>
      </c>
      <c r="D26" s="740" t="str">
        <f t="shared" si="0"/>
        <v>31050118 - PROVISIONAL STORE</v>
      </c>
      <c r="E26" s="829"/>
      <c r="F26" s="830">
        <v>0</v>
      </c>
      <c r="G26" s="830"/>
    </row>
    <row r="27" spans="2:7" hidden="1" x14ac:dyDescent="0.2">
      <c r="B27" s="811">
        <v>31050119</v>
      </c>
      <c r="C27" s="378" t="s">
        <v>1434</v>
      </c>
      <c r="D27" s="740" t="str">
        <f t="shared" si="0"/>
        <v>31050119 - EQUIPMENT STORE</v>
      </c>
      <c r="E27" s="829"/>
      <c r="F27" s="830">
        <v>0</v>
      </c>
      <c r="G27" s="830"/>
    </row>
    <row r="28" spans="2:7" hidden="1" x14ac:dyDescent="0.2">
      <c r="B28" s="811">
        <v>31050120</v>
      </c>
      <c r="C28" s="378" t="s">
        <v>1435</v>
      </c>
      <c r="D28" s="740" t="str">
        <f t="shared" si="0"/>
        <v>31050120 - PROJECT STORE ( IPPIS, GIFMIS, IPSAS, E.T.C.)</v>
      </c>
      <c r="E28" s="829"/>
      <c r="F28" s="830">
        <v>0</v>
      </c>
      <c r="G28" s="830"/>
    </row>
    <row r="29" spans="2:7" hidden="1" x14ac:dyDescent="0.2">
      <c r="B29" s="811">
        <v>31050121</v>
      </c>
      <c r="C29" s="378" t="s">
        <v>1436</v>
      </c>
      <c r="D29" s="740" t="str">
        <f t="shared" si="0"/>
        <v>31050121 - ELECTRICAL/ELECTRONIC STORE</v>
      </c>
      <c r="E29" s="829"/>
      <c r="F29" s="830">
        <v>0</v>
      </c>
      <c r="G29" s="830"/>
    </row>
    <row r="30" spans="2:7" hidden="1" x14ac:dyDescent="0.2">
      <c r="B30" s="811">
        <v>31050122</v>
      </c>
      <c r="C30" s="378" t="s">
        <v>1437</v>
      </c>
      <c r="D30" s="740" t="str">
        <f t="shared" si="0"/>
        <v>31050122 - GRAINS STORE</v>
      </c>
      <c r="E30" s="829"/>
      <c r="F30" s="830">
        <v>0</v>
      </c>
      <c r="G30" s="830"/>
    </row>
    <row r="31" spans="2:7" hidden="1" x14ac:dyDescent="0.2">
      <c r="B31" s="811">
        <v>31050123</v>
      </c>
      <c r="C31" s="378" t="s">
        <v>1438</v>
      </c>
      <c r="D31" s="740" t="str">
        <f t="shared" si="0"/>
        <v>31050123 - PERISHABLE STORE</v>
      </c>
      <c r="E31" s="829"/>
      <c r="F31" s="830">
        <v>0</v>
      </c>
      <c r="G31" s="830"/>
    </row>
    <row r="32" spans="2:7" hidden="1" x14ac:dyDescent="0.2">
      <c r="B32" s="811">
        <v>31050124</v>
      </c>
      <c r="C32" s="378" t="s">
        <v>1439</v>
      </c>
      <c r="D32" s="740" t="str">
        <f t="shared" si="0"/>
        <v>31050124 - MOTOR SPARE STORE</v>
      </c>
      <c r="E32" s="829"/>
      <c r="F32" s="830">
        <v>0</v>
      </c>
      <c r="G32" s="830"/>
    </row>
    <row r="33" spans="2:7" hidden="1" x14ac:dyDescent="0.2">
      <c r="B33" s="811">
        <v>31050125</v>
      </c>
      <c r="C33" s="378" t="s">
        <v>1440</v>
      </c>
      <c r="D33" s="740" t="str">
        <f t="shared" si="0"/>
        <v>31050125 - RAIL SPARE STORE</v>
      </c>
      <c r="E33" s="829"/>
      <c r="F33" s="830">
        <v>0</v>
      </c>
      <c r="G33" s="830"/>
    </row>
    <row r="34" spans="2:7" hidden="1" x14ac:dyDescent="0.2">
      <c r="B34" s="811">
        <v>31050126</v>
      </c>
      <c r="C34" s="378" t="s">
        <v>1441</v>
      </c>
      <c r="D34" s="740" t="str">
        <f t="shared" si="0"/>
        <v>31050126 - SHIP SPARE STORE</v>
      </c>
      <c r="E34" s="829"/>
      <c r="F34" s="830">
        <v>0</v>
      </c>
      <c r="G34" s="830"/>
    </row>
    <row r="35" spans="2:7" hidden="1" x14ac:dyDescent="0.2">
      <c r="B35" s="811">
        <v>31050127</v>
      </c>
      <c r="C35" s="378" t="s">
        <v>1442</v>
      </c>
      <c r="D35" s="740" t="str">
        <f t="shared" si="0"/>
        <v>31050127 - FURNITURE STORE</v>
      </c>
      <c r="E35" s="829"/>
      <c r="F35" s="830">
        <v>0</v>
      </c>
      <c r="G35" s="830"/>
    </row>
    <row r="36" spans="2:7" hidden="1" x14ac:dyDescent="0.2">
      <c r="B36" s="811">
        <v>31050128</v>
      </c>
      <c r="C36" s="378" t="s">
        <v>1443</v>
      </c>
      <c r="D36" s="740" t="str">
        <f t="shared" si="0"/>
        <v>31050128 - PLANT/EQUIPMENT STORE</v>
      </c>
      <c r="E36" s="829"/>
      <c r="F36" s="830">
        <v>0</v>
      </c>
      <c r="G36" s="830"/>
    </row>
    <row r="37" spans="2:7" hidden="1" x14ac:dyDescent="0.2">
      <c r="B37" s="811">
        <v>31050129</v>
      </c>
      <c r="C37" s="378" t="s">
        <v>1444</v>
      </c>
      <c r="D37" s="740" t="str">
        <f t="shared" si="0"/>
        <v>31050129 - PLANT/EQUIPMENT SPARE STORE</v>
      </c>
      <c r="E37" s="829"/>
      <c r="F37" s="830">
        <v>0</v>
      </c>
      <c r="G37" s="830"/>
    </row>
    <row r="38" spans="2:7" hidden="1" x14ac:dyDescent="0.2">
      <c r="B38" s="811">
        <v>31050130</v>
      </c>
      <c r="C38" s="378" t="s">
        <v>1445</v>
      </c>
      <c r="D38" s="740" t="str">
        <f t="shared" si="0"/>
        <v>31050130 - ANIMAL FEED STORE</v>
      </c>
      <c r="E38" s="829"/>
      <c r="F38" s="830">
        <v>0</v>
      </c>
      <c r="G38" s="830"/>
    </row>
    <row r="39" spans="2:7" hidden="1" x14ac:dyDescent="0.2">
      <c r="B39" s="811">
        <v>31050131</v>
      </c>
      <c r="C39" s="378" t="s">
        <v>1446</v>
      </c>
      <c r="D39" s="740" t="str">
        <f t="shared" si="0"/>
        <v>31050131 - VETERINARY STORE</v>
      </c>
      <c r="E39" s="829"/>
      <c r="F39" s="830">
        <v>0</v>
      </c>
      <c r="G39" s="830"/>
    </row>
    <row r="40" spans="2:7" hidden="1" x14ac:dyDescent="0.2">
      <c r="B40" s="811">
        <v>31050132</v>
      </c>
      <c r="C40" s="378" t="s">
        <v>1447</v>
      </c>
      <c r="D40" s="740" t="str">
        <f t="shared" si="0"/>
        <v>31050132 - CLASS WARE/APPARATOS STORE</v>
      </c>
      <c r="E40" s="829"/>
      <c r="F40" s="830">
        <v>0</v>
      </c>
      <c r="G40" s="830"/>
    </row>
    <row r="41" spans="2:7" hidden="1" x14ac:dyDescent="0.2">
      <c r="B41" s="811">
        <v>31050133</v>
      </c>
      <c r="C41" s="378" t="s">
        <v>1448</v>
      </c>
      <c r="D41" s="740" t="str">
        <f t="shared" si="0"/>
        <v>31050133 - LABORATORY EQUIPMENT STORE</v>
      </c>
      <c r="E41" s="829"/>
      <c r="F41" s="830">
        <v>0</v>
      </c>
      <c r="G41" s="830"/>
    </row>
    <row r="42" spans="2:7" hidden="1" x14ac:dyDescent="0.2">
      <c r="B42" s="811">
        <v>31050134</v>
      </c>
      <c r="C42" s="378" t="s">
        <v>1449</v>
      </c>
      <c r="D42" s="740" t="str">
        <f t="shared" si="0"/>
        <v>31050134 - UNIFORM STORE</v>
      </c>
      <c r="E42" s="829"/>
      <c r="F42" s="830">
        <v>0</v>
      </c>
      <c r="G42" s="830"/>
    </row>
    <row r="43" spans="2:7" hidden="1" x14ac:dyDescent="0.2">
      <c r="B43" s="813">
        <v>31050135</v>
      </c>
      <c r="C43" s="383" t="s">
        <v>1450</v>
      </c>
      <c r="D43" s="822" t="str">
        <f t="shared" si="0"/>
        <v>31050135 - OTHER STOCK</v>
      </c>
      <c r="E43" s="831"/>
      <c r="F43" s="832">
        <v>0</v>
      </c>
      <c r="G43" s="832"/>
    </row>
    <row r="44" spans="2:7" ht="15.75" hidden="1" thickBot="1" x14ac:dyDescent="0.3">
      <c r="B44" s="815"/>
      <c r="C44" s="385" t="s">
        <v>1451</v>
      </c>
      <c r="D44" s="741">
        <f t="shared" ref="D44" si="1">SUM(D9:D43)</f>
        <v>0</v>
      </c>
      <c r="E44" s="386">
        <f>SUM(E9:E43)</f>
        <v>0</v>
      </c>
      <c r="F44" s="386">
        <f>SUM(F9:F43)</f>
        <v>0</v>
      </c>
      <c r="G44" s="386">
        <f>SUM(G9:G43)</f>
        <v>0</v>
      </c>
    </row>
    <row r="45" spans="2:7" ht="15" hidden="1" x14ac:dyDescent="0.25">
      <c r="B45" s="809">
        <v>31050200</v>
      </c>
      <c r="C45" s="369" t="s">
        <v>204</v>
      </c>
      <c r="D45" s="823"/>
      <c r="E45" s="372"/>
      <c r="F45" s="372"/>
      <c r="G45" s="372"/>
    </row>
    <row r="46" spans="2:7" hidden="1" x14ac:dyDescent="0.2">
      <c r="B46" s="811">
        <v>31050201</v>
      </c>
      <c r="C46" s="378" t="s">
        <v>204</v>
      </c>
      <c r="D46" s="740" t="str">
        <f>B46&amp;" - "&amp;C46</f>
        <v>31050201 - WORK IN PROGRESS</v>
      </c>
      <c r="E46" s="829"/>
      <c r="F46" s="830">
        <v>0</v>
      </c>
      <c r="G46" s="830"/>
    </row>
    <row r="47" spans="2:7" ht="15.75" hidden="1" thickBot="1" x14ac:dyDescent="0.3">
      <c r="B47" s="815"/>
      <c r="C47" s="385" t="s">
        <v>1452</v>
      </c>
      <c r="D47" s="741">
        <f t="shared" ref="D47" si="2">SUM(D46)</f>
        <v>0</v>
      </c>
      <c r="E47" s="386">
        <f>SUM(E46)</f>
        <v>0</v>
      </c>
      <c r="F47" s="386">
        <f>SUM(F46)</f>
        <v>0</v>
      </c>
      <c r="G47" s="386"/>
    </row>
    <row r="48" spans="2:7" ht="15" hidden="1" x14ac:dyDescent="0.25">
      <c r="B48" s="818">
        <v>31060100</v>
      </c>
      <c r="C48" s="374" t="s">
        <v>96</v>
      </c>
      <c r="D48" s="742"/>
      <c r="E48" s="376"/>
      <c r="F48" s="376"/>
      <c r="G48" s="376"/>
    </row>
    <row r="49" spans="2:7" hidden="1" x14ac:dyDescent="0.2">
      <c r="B49" s="811">
        <v>31060101</v>
      </c>
      <c r="C49" s="378" t="s">
        <v>96</v>
      </c>
      <c r="D49" s="740" t="str">
        <f>B49&amp;" - "&amp;C49</f>
        <v>31060101 - PERSONAL ADVANCES</v>
      </c>
      <c r="E49" s="829"/>
      <c r="F49" s="830">
        <v>0</v>
      </c>
      <c r="G49" s="830"/>
    </row>
    <row r="50" spans="2:7" ht="15.75" hidden="1" thickBot="1" x14ac:dyDescent="0.3">
      <c r="B50" s="815"/>
      <c r="C50" s="385" t="s">
        <v>1453</v>
      </c>
      <c r="D50" s="741">
        <f t="shared" ref="D50" si="3">SUM(D49)</f>
        <v>0</v>
      </c>
      <c r="E50" s="386">
        <f>SUM(E49)</f>
        <v>0</v>
      </c>
      <c r="F50" s="386">
        <f>SUM(F49)</f>
        <v>0</v>
      </c>
      <c r="G50" s="386"/>
    </row>
    <row r="51" spans="2:7" ht="15" hidden="1" x14ac:dyDescent="0.25">
      <c r="B51" s="818">
        <v>31060200</v>
      </c>
      <c r="C51" s="374" t="s">
        <v>98</v>
      </c>
      <c r="D51" s="742"/>
      <c r="E51" s="376"/>
      <c r="F51" s="376"/>
      <c r="G51" s="376"/>
    </row>
    <row r="52" spans="2:7" hidden="1" x14ac:dyDescent="0.2">
      <c r="B52" s="811">
        <v>31060201</v>
      </c>
      <c r="C52" s="378" t="s">
        <v>98</v>
      </c>
      <c r="D52" s="740" t="str">
        <f>B52&amp;" - "&amp;C52</f>
        <v>31060201 - ADMINISTRATIVE ADVANCES</v>
      </c>
      <c r="E52" s="829"/>
      <c r="F52" s="830">
        <v>0</v>
      </c>
      <c r="G52" s="830"/>
    </row>
    <row r="53" spans="2:7" ht="15.75" hidden="1" thickBot="1" x14ac:dyDescent="0.3">
      <c r="B53" s="815"/>
      <c r="C53" s="385" t="s">
        <v>1454</v>
      </c>
      <c r="D53" s="741">
        <f t="shared" ref="D53" si="4">SUM(D52)</f>
        <v>0</v>
      </c>
      <c r="E53" s="386">
        <f>SUM(E52)</f>
        <v>0</v>
      </c>
      <c r="F53" s="386">
        <f>SUM(F52)</f>
        <v>0</v>
      </c>
      <c r="G53" s="386"/>
    </row>
    <row r="54" spans="2:7" ht="15" x14ac:dyDescent="0.25">
      <c r="B54" s="818">
        <v>31090100</v>
      </c>
      <c r="C54" s="374" t="s">
        <v>102</v>
      </c>
      <c r="D54" s="742"/>
      <c r="E54" s="376"/>
      <c r="F54" s="376"/>
      <c r="G54" s="376"/>
    </row>
    <row r="55" spans="2:7" x14ac:dyDescent="0.2">
      <c r="B55" s="811">
        <v>31090101</v>
      </c>
      <c r="C55" s="378" t="s">
        <v>1457</v>
      </c>
      <c r="D55" s="740" t="str">
        <f t="shared" ref="D55:D61" si="5">B55&amp;" - "&amp;C55</f>
        <v>31090101 - LOCAL INVESTMENTS: QUOTED COMPANIES</v>
      </c>
      <c r="E55" s="829">
        <v>300000000</v>
      </c>
      <c r="F55" s="830">
        <v>100000000</v>
      </c>
      <c r="G55" s="830"/>
    </row>
    <row r="56" spans="2:7" ht="15" thickBot="1" x14ac:dyDescent="0.25">
      <c r="B56" s="811">
        <v>31090102</v>
      </c>
      <c r="C56" s="378" t="s">
        <v>1458</v>
      </c>
      <c r="D56" s="740" t="str">
        <f t="shared" si="5"/>
        <v>31090102 - LOCAL INVESTMENTS: NON QUOTED COMPANIES</v>
      </c>
      <c r="E56" s="829">
        <v>147000000</v>
      </c>
      <c r="F56" s="830">
        <v>42000000</v>
      </c>
      <c r="G56" s="830"/>
    </row>
    <row r="57" spans="2:7" ht="15" hidden="1" thickBot="1" x14ac:dyDescent="0.25">
      <c r="B57" s="811">
        <v>31090103</v>
      </c>
      <c r="C57" s="378" t="s">
        <v>1459</v>
      </c>
      <c r="D57" s="740" t="str">
        <f t="shared" si="5"/>
        <v>31090103 - INVESTMENT IN NIGERIAN TREASURY BILLS (NTBs)</v>
      </c>
      <c r="E57" s="829"/>
      <c r="F57" s="830">
        <v>0</v>
      </c>
      <c r="G57" s="830"/>
    </row>
    <row r="58" spans="2:7" ht="15" hidden="1" thickBot="1" x14ac:dyDescent="0.25">
      <c r="B58" s="811">
        <v>31090104</v>
      </c>
      <c r="C58" s="378" t="s">
        <v>1460</v>
      </c>
      <c r="D58" s="740" t="str">
        <f t="shared" si="5"/>
        <v>31090104 - INVESTMENT IN TREASURY BILLS OF OTHER GOVERNMENTS</v>
      </c>
      <c r="E58" s="829"/>
      <c r="F58" s="830">
        <v>0</v>
      </c>
      <c r="G58" s="830"/>
    </row>
    <row r="59" spans="2:7" ht="15" hidden="1" thickBot="1" x14ac:dyDescent="0.25">
      <c r="B59" s="811">
        <v>31090105</v>
      </c>
      <c r="C59" s="378" t="s">
        <v>1461</v>
      </c>
      <c r="D59" s="740" t="str">
        <f t="shared" si="5"/>
        <v>31090105 - INVESTMENT IN TREASURY BONDS</v>
      </c>
      <c r="E59" s="829"/>
      <c r="F59" s="830">
        <v>0</v>
      </c>
      <c r="G59" s="830"/>
    </row>
    <row r="60" spans="2:7" ht="15" hidden="1" thickBot="1" x14ac:dyDescent="0.25">
      <c r="B60" s="811">
        <v>31090106</v>
      </c>
      <c r="C60" s="378" t="s">
        <v>1462</v>
      </c>
      <c r="D60" s="740" t="str">
        <f t="shared" si="5"/>
        <v>31090106 - INVESTMENT IN DERIVIATIVES</v>
      </c>
      <c r="E60" s="829"/>
      <c r="F60" s="830">
        <v>0</v>
      </c>
      <c r="G60" s="830"/>
    </row>
    <row r="61" spans="2:7" ht="15" hidden="1" thickBot="1" x14ac:dyDescent="0.25">
      <c r="B61" s="811">
        <v>31090107</v>
      </c>
      <c r="C61" s="378" t="s">
        <v>1463</v>
      </c>
      <c r="D61" s="740" t="str">
        <f t="shared" si="5"/>
        <v>31090107 - INVESTMENT IN PUBLIC CORPORATIONS</v>
      </c>
      <c r="E61" s="829"/>
      <c r="F61" s="830">
        <v>0</v>
      </c>
      <c r="G61" s="830"/>
    </row>
    <row r="62" spans="2:7" ht="15.75" thickBot="1" x14ac:dyDescent="0.3">
      <c r="B62" s="815"/>
      <c r="C62" s="385" t="s">
        <v>1464</v>
      </c>
      <c r="D62" s="741">
        <f t="shared" ref="D62:E62" si="6">SUM(D55:D61)</f>
        <v>0</v>
      </c>
      <c r="E62" s="386">
        <f t="shared" si="6"/>
        <v>447000000</v>
      </c>
      <c r="F62" s="386">
        <f>SUM(F55:F61)</f>
        <v>142000000</v>
      </c>
      <c r="G62" s="386"/>
    </row>
    <row r="63" spans="2:7" ht="15" hidden="1" x14ac:dyDescent="0.25">
      <c r="B63" s="818">
        <v>31090200</v>
      </c>
      <c r="C63" s="374" t="s">
        <v>104</v>
      </c>
      <c r="D63" s="742"/>
      <c r="E63" s="376"/>
      <c r="F63" s="376"/>
      <c r="G63" s="376"/>
    </row>
    <row r="64" spans="2:7" hidden="1" x14ac:dyDescent="0.2">
      <c r="B64" s="811">
        <v>31090201</v>
      </c>
      <c r="C64" s="378" t="s">
        <v>1465</v>
      </c>
      <c r="D64" s="740" t="str">
        <f>B64&amp;" - "&amp;C64</f>
        <v>31090201 - FOREIGN INVESTMENTS: QUOTED COMPANIES</v>
      </c>
      <c r="E64" s="829"/>
      <c r="F64" s="830">
        <v>0</v>
      </c>
      <c r="G64" s="830"/>
    </row>
    <row r="65" spans="2:7" hidden="1" x14ac:dyDescent="0.2">
      <c r="B65" s="811">
        <v>31090202</v>
      </c>
      <c r="C65" s="378" t="s">
        <v>1466</v>
      </c>
      <c r="D65" s="740" t="str">
        <f>B65&amp;" - "&amp;C65</f>
        <v>31090202 - FOREIGN INVESTMENTS: NON QUOTED COMPANIES</v>
      </c>
      <c r="E65" s="829"/>
      <c r="F65" s="830">
        <v>0</v>
      </c>
      <c r="G65" s="830"/>
    </row>
    <row r="66" spans="2:7" ht="15.75" hidden="1" thickBot="1" x14ac:dyDescent="0.3">
      <c r="B66" s="815"/>
      <c r="C66" s="385" t="s">
        <v>1467</v>
      </c>
      <c r="D66" s="741">
        <f t="shared" ref="D66" si="7">SUM(D64:D65)</f>
        <v>0</v>
      </c>
      <c r="E66" s="386">
        <f>SUM(E64:E65)</f>
        <v>0</v>
      </c>
      <c r="F66" s="386">
        <f t="shared" ref="F66" si="8">SUM(F64:F65)</f>
        <v>0</v>
      </c>
      <c r="G66" s="386"/>
    </row>
    <row r="67" spans="2:7" ht="15" hidden="1" x14ac:dyDescent="0.25">
      <c r="B67" s="818">
        <v>31100100</v>
      </c>
      <c r="C67" s="374" t="s">
        <v>106</v>
      </c>
      <c r="D67" s="742"/>
      <c r="E67" s="376"/>
      <c r="F67" s="376"/>
      <c r="G67" s="376"/>
    </row>
    <row r="68" spans="2:7" hidden="1" x14ac:dyDescent="0.2">
      <c r="B68" s="811">
        <v>31100101</v>
      </c>
      <c r="C68" s="378" t="s">
        <v>1468</v>
      </c>
      <c r="D68" s="740" t="str">
        <f>B68&amp;" - "&amp;C68</f>
        <v xml:space="preserve">31100101 - LOAN TO OTHER STATE GOVERNMENTS </v>
      </c>
      <c r="E68" s="829"/>
      <c r="F68" s="830">
        <v>0</v>
      </c>
      <c r="G68" s="830"/>
    </row>
    <row r="69" spans="2:7" hidden="1" x14ac:dyDescent="0.2">
      <c r="B69" s="811">
        <v>31100102</v>
      </c>
      <c r="C69" s="378" t="s">
        <v>1469</v>
      </c>
      <c r="D69" s="740" t="str">
        <f>B69&amp;" - "&amp;C69</f>
        <v>31100102 - LOAN TO LOCAL GOVERNMENTS</v>
      </c>
      <c r="E69" s="829"/>
      <c r="F69" s="830">
        <v>0</v>
      </c>
      <c r="G69" s="830"/>
    </row>
    <row r="70" spans="2:7" hidden="1" x14ac:dyDescent="0.2">
      <c r="B70" s="811">
        <v>31100103</v>
      </c>
      <c r="C70" s="378" t="s">
        <v>1470</v>
      </c>
      <c r="D70" s="740" t="str">
        <f>B70&amp;" - "&amp;C70</f>
        <v xml:space="preserve">31100103 - LOAN TO GOVERNMENT OWNED COMPANIES </v>
      </c>
      <c r="E70" s="829"/>
      <c r="F70" s="830">
        <v>0</v>
      </c>
      <c r="G70" s="830"/>
    </row>
    <row r="71" spans="2:7" hidden="1" x14ac:dyDescent="0.2">
      <c r="B71" s="811">
        <v>31100104</v>
      </c>
      <c r="C71" s="378" t="s">
        <v>1471</v>
      </c>
      <c r="D71" s="740" t="str">
        <f>B71&amp;" - "&amp;C71</f>
        <v>31100104 - LOAN TO PRIVATE COMPANIES</v>
      </c>
      <c r="E71" s="829"/>
      <c r="F71" s="830">
        <v>0</v>
      </c>
      <c r="G71" s="830"/>
    </row>
    <row r="72" spans="2:7" ht="15.75" hidden="1" thickBot="1" x14ac:dyDescent="0.3">
      <c r="B72" s="815"/>
      <c r="C72" s="385" t="s">
        <v>1472</v>
      </c>
      <c r="D72" s="741">
        <f t="shared" ref="D72" si="9">SUM(D68:D71)</f>
        <v>0</v>
      </c>
      <c r="E72" s="386">
        <f>SUM(E68:E71)</f>
        <v>0</v>
      </c>
      <c r="F72" s="386">
        <f>SUM(F68:F71)</f>
        <v>0</v>
      </c>
      <c r="G72" s="386"/>
    </row>
    <row r="73" spans="2:7" ht="15" hidden="1" x14ac:dyDescent="0.25">
      <c r="B73" s="818">
        <v>31100200</v>
      </c>
      <c r="C73" s="374" t="s">
        <v>108</v>
      </c>
      <c r="D73" s="742"/>
      <c r="E73" s="376"/>
      <c r="F73" s="376"/>
      <c r="G73" s="376"/>
    </row>
    <row r="74" spans="2:7" hidden="1" x14ac:dyDescent="0.2">
      <c r="B74" s="811">
        <v>31100201</v>
      </c>
      <c r="C74" s="378" t="s">
        <v>1473</v>
      </c>
      <c r="D74" s="740" t="str">
        <f>B74&amp;" - "&amp;C74</f>
        <v>31100201 - LOAN TO FOREIGN GOVERNMENTS</v>
      </c>
      <c r="E74" s="829"/>
      <c r="F74" s="830">
        <v>0</v>
      </c>
      <c r="G74" s="830"/>
    </row>
    <row r="75" spans="2:7" hidden="1" x14ac:dyDescent="0.2">
      <c r="B75" s="811">
        <v>31100202</v>
      </c>
      <c r="C75" s="378" t="s">
        <v>1474</v>
      </c>
      <c r="D75" s="740" t="str">
        <f>B75&amp;" - "&amp;C75</f>
        <v>31100202 - LOAN TO FOREIGN/INTERNATIONAL ORGANIZATIONS</v>
      </c>
      <c r="E75" s="829"/>
      <c r="F75" s="830">
        <v>0</v>
      </c>
      <c r="G75" s="830"/>
    </row>
    <row r="76" spans="2:7" hidden="1" x14ac:dyDescent="0.2">
      <c r="B76" s="811">
        <v>31100203</v>
      </c>
      <c r="C76" s="378" t="s">
        <v>1475</v>
      </c>
      <c r="D76" s="740" t="str">
        <f>B76&amp;" - "&amp;C76</f>
        <v>31100203 - LOAN TO FOREIGN COMPANIES</v>
      </c>
      <c r="E76" s="829"/>
      <c r="F76" s="830">
        <v>0</v>
      </c>
      <c r="G76" s="830"/>
    </row>
    <row r="77" spans="2:7" ht="15.75" hidden="1" thickBot="1" x14ac:dyDescent="0.3">
      <c r="B77" s="815"/>
      <c r="C77" s="385" t="s">
        <v>1476</v>
      </c>
      <c r="D77" s="741">
        <f t="shared" ref="D77" si="10">SUM(D74:D76)</f>
        <v>0</v>
      </c>
      <c r="E77" s="386">
        <f>SUM(E74:E76)</f>
        <v>0</v>
      </c>
      <c r="F77" s="386">
        <f>SUM(F74:F76)</f>
        <v>0</v>
      </c>
      <c r="G77" s="386"/>
    </row>
    <row r="78" spans="2:7" ht="15" x14ac:dyDescent="0.25">
      <c r="B78" s="818">
        <v>32010100</v>
      </c>
      <c r="C78" s="374" t="s">
        <v>110</v>
      </c>
      <c r="D78" s="742"/>
      <c r="E78" s="376"/>
      <c r="F78" s="376"/>
      <c r="G78" s="376"/>
    </row>
    <row r="79" spans="2:7" ht="15" thickBot="1" x14ac:dyDescent="0.25">
      <c r="B79" s="811">
        <v>32010101</v>
      </c>
      <c r="C79" s="378" t="s">
        <v>1477</v>
      </c>
      <c r="D79" s="740" t="str">
        <f>B79&amp;" - "&amp;C79</f>
        <v>32010101 - LAND &amp; BUILDINGS - ADMINISTRATIVE</v>
      </c>
      <c r="E79" s="829">
        <v>25000000</v>
      </c>
      <c r="F79" s="830">
        <v>260000000</v>
      </c>
      <c r="G79" s="830"/>
    </row>
    <row r="80" spans="2:7" ht="15" hidden="1" thickBot="1" x14ac:dyDescent="0.25">
      <c r="B80" s="811">
        <v>32010102</v>
      </c>
      <c r="C80" s="378" t="s">
        <v>1478</v>
      </c>
      <c r="D80" s="740" t="str">
        <f>B80&amp;" - "&amp;C80</f>
        <v>32010102 - LAND &amp; BUILDINGS - RESIDENTIAL</v>
      </c>
      <c r="E80" s="829"/>
      <c r="F80" s="830">
        <v>0</v>
      </c>
      <c r="G80" s="830"/>
    </row>
    <row r="81" spans="2:7" ht="15" hidden="1" thickBot="1" x14ac:dyDescent="0.25">
      <c r="B81" s="811">
        <v>32010103</v>
      </c>
      <c r="C81" s="378" t="s">
        <v>1479</v>
      </c>
      <c r="D81" s="740" t="str">
        <f>B81&amp;" - "&amp;C81</f>
        <v>32010103 - SILOS</v>
      </c>
      <c r="E81" s="829"/>
      <c r="F81" s="830">
        <v>0</v>
      </c>
      <c r="G81" s="830"/>
    </row>
    <row r="82" spans="2:7" ht="15" hidden="1" thickBot="1" x14ac:dyDescent="0.25">
      <c r="B82" s="811">
        <v>32010104</v>
      </c>
      <c r="C82" s="378" t="s">
        <v>1480</v>
      </c>
      <c r="D82" s="740" t="str">
        <f>B82&amp;" - "&amp;C82</f>
        <v>32010104 - OTHER STORAGE FACILITIES</v>
      </c>
      <c r="E82" s="829"/>
      <c r="F82" s="830">
        <v>0</v>
      </c>
      <c r="G82" s="830"/>
    </row>
    <row r="83" spans="2:7" ht="15.75" thickBot="1" x14ac:dyDescent="0.3">
      <c r="B83" s="815"/>
      <c r="C83" s="385" t="s">
        <v>1481</v>
      </c>
      <c r="D83" s="741">
        <f t="shared" ref="D83" si="11">SUM(D79:D82)</f>
        <v>0</v>
      </c>
      <c r="E83" s="386">
        <f>SUM(E79:E82)</f>
        <v>25000000</v>
      </c>
      <c r="F83" s="386">
        <f>SUM(F79:F82)</f>
        <v>260000000</v>
      </c>
      <c r="G83" s="386">
        <f>SUM(G79:G82)</f>
        <v>0</v>
      </c>
    </row>
    <row r="84" spans="2:7" ht="15" hidden="1" x14ac:dyDescent="0.25">
      <c r="B84" s="818">
        <v>32010200</v>
      </c>
      <c r="C84" s="374" t="s">
        <v>112</v>
      </c>
      <c r="D84" s="742"/>
      <c r="E84" s="376"/>
      <c r="F84" s="376"/>
      <c r="G84" s="376"/>
    </row>
    <row r="85" spans="2:7" hidden="1" x14ac:dyDescent="0.2">
      <c r="B85" s="811">
        <v>32010201</v>
      </c>
      <c r="C85" s="378" t="s">
        <v>1482</v>
      </c>
      <c r="D85" s="740" t="str">
        <f t="shared" ref="D85:D99" si="12">B85&amp;" - "&amp;C85</f>
        <v>32010201 - RAILS</v>
      </c>
      <c r="E85" s="829"/>
      <c r="F85" s="830">
        <v>0</v>
      </c>
      <c r="G85" s="830"/>
    </row>
    <row r="86" spans="2:7" hidden="1" x14ac:dyDescent="0.2">
      <c r="B86" s="811">
        <v>32010202</v>
      </c>
      <c r="C86" s="378" t="s">
        <v>1483</v>
      </c>
      <c r="D86" s="740" t="str">
        <f t="shared" si="12"/>
        <v>32010202 - ROADS &amp; BRIDGES</v>
      </c>
      <c r="E86" s="829"/>
      <c r="F86" s="830">
        <v>0</v>
      </c>
      <c r="G86" s="830"/>
    </row>
    <row r="87" spans="2:7" hidden="1" x14ac:dyDescent="0.2">
      <c r="B87" s="811">
        <v>32010203</v>
      </c>
      <c r="C87" s="378" t="s">
        <v>1484</v>
      </c>
      <c r="D87" s="740" t="str">
        <f t="shared" si="12"/>
        <v>32010203 - AIRPORTS</v>
      </c>
      <c r="E87" s="829"/>
      <c r="F87" s="830">
        <v>0</v>
      </c>
      <c r="G87" s="830"/>
    </row>
    <row r="88" spans="2:7" hidden="1" x14ac:dyDescent="0.2">
      <c r="B88" s="811">
        <v>32010204</v>
      </c>
      <c r="C88" s="378" t="s">
        <v>1485</v>
      </c>
      <c r="D88" s="740" t="str">
        <f t="shared" si="12"/>
        <v>32010204 - HARBOURS/ SEA PORTS/JETTIES</v>
      </c>
      <c r="E88" s="829"/>
      <c r="F88" s="830">
        <v>0</v>
      </c>
      <c r="G88" s="830"/>
    </row>
    <row r="89" spans="2:7" hidden="1" x14ac:dyDescent="0.2">
      <c r="B89" s="811">
        <v>32010205</v>
      </c>
      <c r="C89" s="378" t="s">
        <v>1486</v>
      </c>
      <c r="D89" s="740" t="str">
        <f t="shared" si="12"/>
        <v>32010205 - ZOOS, PARKS &amp; RESERVES</v>
      </c>
      <c r="E89" s="829"/>
      <c r="F89" s="830">
        <v>0</v>
      </c>
      <c r="G89" s="830"/>
    </row>
    <row r="90" spans="2:7" hidden="1" x14ac:dyDescent="0.2">
      <c r="B90" s="811">
        <v>32010206</v>
      </c>
      <c r="C90" s="378" t="s">
        <v>1487</v>
      </c>
      <c r="D90" s="740" t="str">
        <f t="shared" si="12"/>
        <v>32010206 - SECURITY INSTALLATIONS/ EQUIPMENT</v>
      </c>
      <c r="E90" s="829"/>
      <c r="F90" s="830">
        <v>0</v>
      </c>
      <c r="G90" s="830"/>
    </row>
    <row r="91" spans="2:7" hidden="1" x14ac:dyDescent="0.2">
      <c r="B91" s="811">
        <v>32010207</v>
      </c>
      <c r="C91" s="378" t="s">
        <v>1488</v>
      </c>
      <c r="D91" s="740" t="str">
        <f t="shared" si="12"/>
        <v>32010207 - ELECTRICITY TRANSMISSION NETWORK</v>
      </c>
      <c r="E91" s="829"/>
      <c r="F91" s="830">
        <v>0</v>
      </c>
      <c r="G91" s="830"/>
    </row>
    <row r="92" spans="2:7" hidden="1" x14ac:dyDescent="0.2">
      <c r="B92" s="811">
        <v>32010208</v>
      </c>
      <c r="C92" s="378" t="s">
        <v>1489</v>
      </c>
      <c r="D92" s="740" t="str">
        <f t="shared" si="12"/>
        <v>32010208 - WATER DISTRIBUTION NETWORK</v>
      </c>
      <c r="E92" s="829"/>
      <c r="F92" s="830">
        <v>0</v>
      </c>
      <c r="G92" s="830"/>
    </row>
    <row r="93" spans="2:7" hidden="1" x14ac:dyDescent="0.2">
      <c r="B93" s="811">
        <v>32010209</v>
      </c>
      <c r="C93" s="378" t="s">
        <v>1490</v>
      </c>
      <c r="D93" s="740" t="str">
        <f t="shared" si="12"/>
        <v>32010209 - SEWAGE/ DRAINAGE NETWORK</v>
      </c>
      <c r="E93" s="829"/>
      <c r="F93" s="830">
        <v>0</v>
      </c>
      <c r="G93" s="830"/>
    </row>
    <row r="94" spans="2:7" hidden="1" x14ac:dyDescent="0.2">
      <c r="B94" s="811">
        <v>32010210</v>
      </c>
      <c r="C94" s="378" t="s">
        <v>1491</v>
      </c>
      <c r="D94" s="740" t="str">
        <f t="shared" si="12"/>
        <v>32010210 - DAMS</v>
      </c>
      <c r="E94" s="829"/>
      <c r="F94" s="830">
        <v>0</v>
      </c>
      <c r="G94" s="830"/>
    </row>
    <row r="95" spans="2:7" hidden="1" x14ac:dyDescent="0.2">
      <c r="B95" s="811">
        <v>32010211</v>
      </c>
      <c r="C95" s="378" t="s">
        <v>1492</v>
      </c>
      <c r="D95" s="740" t="str">
        <f t="shared" si="12"/>
        <v>32010211 - SPECIALISED RESEARCH EQUIPMENT (E.G. SATELLITE)</v>
      </c>
      <c r="E95" s="829"/>
      <c r="F95" s="830">
        <v>0</v>
      </c>
      <c r="G95" s="830"/>
    </row>
    <row r="96" spans="2:7" hidden="1" x14ac:dyDescent="0.2">
      <c r="B96" s="811">
        <v>32010212</v>
      </c>
      <c r="C96" s="378" t="s">
        <v>1493</v>
      </c>
      <c r="D96" s="740" t="str">
        <f t="shared" si="12"/>
        <v>32010212 - MONUMENTS</v>
      </c>
      <c r="E96" s="829"/>
      <c r="F96" s="830">
        <v>0</v>
      </c>
      <c r="G96" s="830"/>
    </row>
    <row r="97" spans="2:7" hidden="1" x14ac:dyDescent="0.2">
      <c r="B97" s="811">
        <v>32010213</v>
      </c>
      <c r="C97" s="378" t="s">
        <v>1494</v>
      </c>
      <c r="D97" s="740" t="str">
        <f t="shared" si="12"/>
        <v>32010213 - HERITAGE ASSETS</v>
      </c>
      <c r="E97" s="829"/>
      <c r="F97" s="830">
        <v>0</v>
      </c>
      <c r="G97" s="830"/>
    </row>
    <row r="98" spans="2:7" hidden="1" x14ac:dyDescent="0.2">
      <c r="B98" s="811">
        <v>32010214</v>
      </c>
      <c r="C98" s="378" t="s">
        <v>1495</v>
      </c>
      <c r="D98" s="740" t="str">
        <f t="shared" si="12"/>
        <v>32010214 - BOREHOLES &amp; OTHER WATER FACILITIES</v>
      </c>
      <c r="E98" s="829"/>
      <c r="F98" s="830">
        <v>0</v>
      </c>
      <c r="G98" s="830"/>
    </row>
    <row r="99" spans="2:7" hidden="1" x14ac:dyDescent="0.2">
      <c r="B99" s="811">
        <v>32010215</v>
      </c>
      <c r="C99" s="378" t="s">
        <v>1496</v>
      </c>
      <c r="D99" s="740" t="str">
        <f t="shared" si="12"/>
        <v>32010215 - WASTE DISPOSAL EQUIPMENT</v>
      </c>
      <c r="E99" s="829"/>
      <c r="F99" s="830">
        <v>0</v>
      </c>
      <c r="G99" s="830"/>
    </row>
    <row r="100" spans="2:7" ht="15.75" hidden="1" thickBot="1" x14ac:dyDescent="0.3">
      <c r="B100" s="815"/>
      <c r="C100" s="385" t="s">
        <v>1497</v>
      </c>
      <c r="D100" s="741">
        <f t="shared" ref="D100" si="13">SUM(D85:D99)</f>
        <v>0</v>
      </c>
      <c r="E100" s="386">
        <f>SUM(E85:E99)</f>
        <v>0</v>
      </c>
      <c r="F100" s="386">
        <f>SUM(F85:F99)</f>
        <v>0</v>
      </c>
      <c r="G100" s="386"/>
    </row>
    <row r="101" spans="2:7" ht="15" hidden="1" x14ac:dyDescent="0.25">
      <c r="B101" s="818">
        <v>32010300</v>
      </c>
      <c r="C101" s="374" t="s">
        <v>114</v>
      </c>
      <c r="D101" s="742"/>
      <c r="E101" s="376"/>
      <c r="F101" s="376"/>
      <c r="G101" s="376"/>
    </row>
    <row r="102" spans="2:7" hidden="1" x14ac:dyDescent="0.2">
      <c r="B102" s="811">
        <v>32010301</v>
      </c>
      <c r="C102" s="378" t="s">
        <v>1498</v>
      </c>
      <c r="D102" s="740" t="str">
        <f>B102&amp;" - "&amp;C102</f>
        <v>32010301 - EARTH MOVING EQUIPMENT - BULL DOZERS ETC.</v>
      </c>
      <c r="E102" s="829"/>
      <c r="F102" s="830">
        <v>0</v>
      </c>
      <c r="G102" s="830"/>
    </row>
    <row r="103" spans="2:7" hidden="1" x14ac:dyDescent="0.2">
      <c r="B103" s="811">
        <v>32010302</v>
      </c>
      <c r="C103" s="378" t="s">
        <v>1499</v>
      </c>
      <c r="D103" s="740" t="str">
        <f>B103&amp;" - "&amp;C103</f>
        <v>32010302 - INDUSTRIAL EQUIPMENT</v>
      </c>
      <c r="E103" s="829"/>
      <c r="F103" s="830">
        <v>0</v>
      </c>
      <c r="G103" s="830"/>
    </row>
    <row r="104" spans="2:7" hidden="1" x14ac:dyDescent="0.2">
      <c r="B104" s="811">
        <v>32010303</v>
      </c>
      <c r="C104" s="378" t="s">
        <v>1500</v>
      </c>
      <c r="D104" s="740" t="str">
        <f>B104&amp;" - "&amp;C104</f>
        <v>32010303 - NAVIGATIONAL EQUIPMENT</v>
      </c>
      <c r="E104" s="829"/>
      <c r="F104" s="830">
        <v>0</v>
      </c>
      <c r="G104" s="830"/>
    </row>
    <row r="105" spans="2:7" hidden="1" x14ac:dyDescent="0.2">
      <c r="B105" s="811">
        <v>32010304</v>
      </c>
      <c r="C105" s="378" t="s">
        <v>1501</v>
      </c>
      <c r="D105" s="740" t="str">
        <f>B105&amp;" - "&amp;C105</f>
        <v>32010304 - POWER PLANTS</v>
      </c>
      <c r="E105" s="829"/>
      <c r="F105" s="830">
        <v>0</v>
      </c>
      <c r="G105" s="830"/>
    </row>
    <row r="106" spans="2:7" hidden="1" x14ac:dyDescent="0.2">
      <c r="B106" s="811">
        <v>32010305</v>
      </c>
      <c r="C106" s="378" t="s">
        <v>1502</v>
      </c>
      <c r="D106" s="740" t="str">
        <f>B106&amp;" - "&amp;C106</f>
        <v>32010305 - POWER GENERATING SETS</v>
      </c>
      <c r="E106" s="829"/>
      <c r="F106" s="830">
        <v>0</v>
      </c>
      <c r="G106" s="830"/>
    </row>
    <row r="107" spans="2:7" ht="15.75" hidden="1" thickBot="1" x14ac:dyDescent="0.3">
      <c r="B107" s="815"/>
      <c r="C107" s="385" t="s">
        <v>1503</v>
      </c>
      <c r="D107" s="741">
        <f t="shared" ref="D107" si="14">SUM(D102:D106)</f>
        <v>0</v>
      </c>
      <c r="E107" s="386">
        <f>SUM(E102:E106)</f>
        <v>0</v>
      </c>
      <c r="F107" s="386">
        <f>SUM(F102:F106)</f>
        <v>0</v>
      </c>
      <c r="G107" s="386"/>
    </row>
    <row r="108" spans="2:7" ht="15" x14ac:dyDescent="0.25">
      <c r="B108" s="818">
        <v>32010400</v>
      </c>
      <c r="C108" s="374" t="s">
        <v>116</v>
      </c>
      <c r="D108" s="742"/>
      <c r="E108" s="376"/>
      <c r="F108" s="376"/>
      <c r="G108" s="376"/>
    </row>
    <row r="109" spans="2:7" hidden="1" x14ac:dyDescent="0.2">
      <c r="B109" s="811">
        <v>32010401</v>
      </c>
      <c r="C109" s="378" t="s">
        <v>1504</v>
      </c>
      <c r="D109" s="740" t="str">
        <f t="shared" ref="D109:D116" si="15">B109&amp;" - "&amp;C109</f>
        <v>32010401 - SHIPS</v>
      </c>
      <c r="E109" s="829"/>
      <c r="F109" s="830">
        <v>0</v>
      </c>
      <c r="G109" s="830"/>
    </row>
    <row r="110" spans="2:7" hidden="1" x14ac:dyDescent="0.2">
      <c r="B110" s="811">
        <v>32010402</v>
      </c>
      <c r="C110" s="378" t="s">
        <v>1505</v>
      </c>
      <c r="D110" s="740" t="str">
        <f t="shared" si="15"/>
        <v>32010402 - AIR CRAFTS</v>
      </c>
      <c r="E110" s="829"/>
      <c r="F110" s="830">
        <v>0</v>
      </c>
      <c r="G110" s="830"/>
    </row>
    <row r="111" spans="2:7" hidden="1" x14ac:dyDescent="0.2">
      <c r="B111" s="811">
        <v>32010403</v>
      </c>
      <c r="C111" s="378" t="s">
        <v>1506</v>
      </c>
      <c r="D111" s="740" t="str">
        <f t="shared" si="15"/>
        <v>32010403 - TRAINS</v>
      </c>
      <c r="E111" s="829"/>
      <c r="F111" s="830">
        <v>0</v>
      </c>
      <c r="G111" s="830"/>
    </row>
    <row r="112" spans="2:7" hidden="1" x14ac:dyDescent="0.2">
      <c r="B112" s="811">
        <v>32010404</v>
      </c>
      <c r="C112" s="378" t="s">
        <v>1507</v>
      </c>
      <c r="D112" s="740" t="str">
        <f t="shared" si="15"/>
        <v>32010404 - BOATS</v>
      </c>
      <c r="E112" s="829"/>
      <c r="F112" s="830">
        <v>0</v>
      </c>
      <c r="G112" s="830"/>
    </row>
    <row r="113" spans="2:7" ht="15" thickBot="1" x14ac:dyDescent="0.25">
      <c r="B113" s="811">
        <v>32010405</v>
      </c>
      <c r="C113" s="378" t="s">
        <v>1508</v>
      </c>
      <c r="D113" s="740" t="str">
        <f t="shared" si="15"/>
        <v>32010405 - MOTOR VEHICLES</v>
      </c>
      <c r="E113" s="829">
        <v>10000000</v>
      </c>
      <c r="F113" s="830">
        <v>10000000</v>
      </c>
      <c r="G113" s="830"/>
    </row>
    <row r="114" spans="2:7" ht="15" hidden="1" thickBot="1" x14ac:dyDescent="0.25">
      <c r="B114" s="811">
        <v>32010406</v>
      </c>
      <c r="C114" s="378" t="s">
        <v>1509</v>
      </c>
      <c r="D114" s="740" t="str">
        <f t="shared" si="15"/>
        <v>32010406 - TRICYCLE</v>
      </c>
      <c r="E114" s="829"/>
      <c r="F114" s="830">
        <v>0</v>
      </c>
      <c r="G114" s="830"/>
    </row>
    <row r="115" spans="2:7" ht="15" hidden="1" thickBot="1" x14ac:dyDescent="0.25">
      <c r="B115" s="811">
        <v>32010407</v>
      </c>
      <c r="C115" s="378" t="s">
        <v>1510</v>
      </c>
      <c r="D115" s="740" t="str">
        <f t="shared" si="15"/>
        <v>32010407 - MOTOR CYCLES</v>
      </c>
      <c r="E115" s="829"/>
      <c r="F115" s="830">
        <v>0</v>
      </c>
      <c r="G115" s="830"/>
    </row>
    <row r="116" spans="2:7" ht="15" hidden="1" thickBot="1" x14ac:dyDescent="0.25">
      <c r="B116" s="811">
        <v>32010408</v>
      </c>
      <c r="C116" s="378" t="s">
        <v>1511</v>
      </c>
      <c r="D116" s="740" t="str">
        <f t="shared" si="15"/>
        <v>32010408 - BICYCLE</v>
      </c>
      <c r="E116" s="829"/>
      <c r="F116" s="830">
        <v>0</v>
      </c>
      <c r="G116" s="830"/>
    </row>
    <row r="117" spans="2:7" ht="15.75" thickBot="1" x14ac:dyDescent="0.3">
      <c r="B117" s="815"/>
      <c r="C117" s="385" t="s">
        <v>1512</v>
      </c>
      <c r="D117" s="741">
        <f t="shared" ref="D117" si="16">SUM(D109:D116)</f>
        <v>0</v>
      </c>
      <c r="E117" s="386">
        <f>SUM(E109:E116)</f>
        <v>10000000</v>
      </c>
      <c r="F117" s="386">
        <f>SUM(F109:F116)</f>
        <v>10000000</v>
      </c>
      <c r="G117" s="386">
        <f>SUM(G109:G116)</f>
        <v>0</v>
      </c>
    </row>
    <row r="118" spans="2:7" ht="15" x14ac:dyDescent="0.25">
      <c r="B118" s="818">
        <v>32010500</v>
      </c>
      <c r="C118" s="374" t="s">
        <v>118</v>
      </c>
      <c r="D118" s="742"/>
      <c r="E118" s="376"/>
      <c r="F118" s="376"/>
      <c r="G118" s="376"/>
    </row>
    <row r="119" spans="2:7" x14ac:dyDescent="0.2">
      <c r="B119" s="811">
        <v>32010501</v>
      </c>
      <c r="C119" s="378" t="s">
        <v>1513</v>
      </c>
      <c r="D119" s="740" t="str">
        <f t="shared" ref="D119:D127" si="17">B119&amp;" - "&amp;C119</f>
        <v>32010501 - COMPUTERS/NETWORKING EQUIPMENT</v>
      </c>
      <c r="E119" s="829">
        <v>5000000</v>
      </c>
      <c r="F119" s="830">
        <v>6800000</v>
      </c>
      <c r="G119" s="830"/>
    </row>
    <row r="120" spans="2:7" x14ac:dyDescent="0.2">
      <c r="B120" s="811">
        <v>32010502</v>
      </c>
      <c r="C120" s="378" t="s">
        <v>1514</v>
      </c>
      <c r="D120" s="740" t="str">
        <f t="shared" si="17"/>
        <v>32010502 - PRINTERS</v>
      </c>
      <c r="E120" s="829">
        <v>500000</v>
      </c>
      <c r="F120" s="830">
        <v>0</v>
      </c>
      <c r="G120" s="830"/>
    </row>
    <row r="121" spans="2:7" hidden="1" x14ac:dyDescent="0.2">
      <c r="B121" s="811">
        <v>32010503</v>
      </c>
      <c r="C121" s="378" t="s">
        <v>1515</v>
      </c>
      <c r="D121" s="740" t="str">
        <f t="shared" si="17"/>
        <v>32010503 - SCANNERS</v>
      </c>
      <c r="E121" s="829"/>
      <c r="F121" s="830">
        <v>0</v>
      </c>
      <c r="G121" s="830"/>
    </row>
    <row r="122" spans="2:7" hidden="1" x14ac:dyDescent="0.2">
      <c r="B122" s="811">
        <v>32010504</v>
      </c>
      <c r="C122" s="378" t="s">
        <v>1516</v>
      </c>
      <c r="D122" s="740" t="str">
        <f t="shared" si="17"/>
        <v>32010504 - FAX MACHINE</v>
      </c>
      <c r="E122" s="829"/>
      <c r="F122" s="830">
        <v>0</v>
      </c>
      <c r="G122" s="830"/>
    </row>
    <row r="123" spans="2:7" ht="15" thickBot="1" x14ac:dyDescent="0.25">
      <c r="B123" s="811">
        <v>32010505</v>
      </c>
      <c r="C123" s="378" t="s">
        <v>1517</v>
      </c>
      <c r="D123" s="740" t="str">
        <f t="shared" si="17"/>
        <v>32010505 - PHOTOCOPIERS</v>
      </c>
      <c r="E123" s="829">
        <v>1000000</v>
      </c>
      <c r="F123" s="830">
        <v>0</v>
      </c>
      <c r="G123" s="830"/>
    </row>
    <row r="124" spans="2:7" ht="15" hidden="1" thickBot="1" x14ac:dyDescent="0.25">
      <c r="B124" s="811">
        <v>32010506</v>
      </c>
      <c r="C124" s="378" t="s">
        <v>1518</v>
      </c>
      <c r="D124" s="740" t="str">
        <f t="shared" si="17"/>
        <v>32010506 - TYPE-WRITERS</v>
      </c>
      <c r="E124" s="829"/>
      <c r="F124" s="830">
        <v>0</v>
      </c>
      <c r="G124" s="830"/>
    </row>
    <row r="125" spans="2:7" ht="15" hidden="1" thickBot="1" x14ac:dyDescent="0.25">
      <c r="B125" s="811">
        <v>32010507</v>
      </c>
      <c r="C125" s="378" t="s">
        <v>1519</v>
      </c>
      <c r="D125" s="740" t="str">
        <f t="shared" si="17"/>
        <v>32010507 - SHREDDING MACHINES</v>
      </c>
      <c r="E125" s="829"/>
      <c r="F125" s="830">
        <v>0</v>
      </c>
      <c r="G125" s="830"/>
    </row>
    <row r="126" spans="2:7" ht="15" hidden="1" thickBot="1" x14ac:dyDescent="0.25">
      <c r="B126" s="811">
        <v>32010508</v>
      </c>
      <c r="C126" s="378" t="s">
        <v>1520</v>
      </c>
      <c r="D126" s="740" t="str">
        <f t="shared" si="17"/>
        <v>32010508 - PROJECTORS</v>
      </c>
      <c r="E126" s="829"/>
      <c r="F126" s="830">
        <v>0</v>
      </c>
      <c r="G126" s="830"/>
    </row>
    <row r="127" spans="2:7" ht="15" hidden="1" thickBot="1" x14ac:dyDescent="0.25">
      <c r="B127" s="811">
        <v>32010509</v>
      </c>
      <c r="C127" s="378" t="s">
        <v>1521</v>
      </c>
      <c r="D127" s="740" t="str">
        <f t="shared" si="17"/>
        <v>32010509 - BINDING EQUIPMENT</v>
      </c>
      <c r="E127" s="829"/>
      <c r="F127" s="830">
        <v>0</v>
      </c>
      <c r="G127" s="830"/>
    </row>
    <row r="128" spans="2:7" ht="15.75" thickBot="1" x14ac:dyDescent="0.3">
      <c r="B128" s="815"/>
      <c r="C128" s="385" t="s">
        <v>1522</v>
      </c>
      <c r="D128" s="741">
        <f t="shared" ref="D128" si="18">SUM(D119:D127)</f>
        <v>0</v>
      </c>
      <c r="E128" s="386">
        <f>SUM(E119:E127)</f>
        <v>6500000</v>
      </c>
      <c r="F128" s="386">
        <f>SUM(F119:F127)</f>
        <v>6800000</v>
      </c>
      <c r="G128" s="386">
        <f>SUM(G119:G127)</f>
        <v>0</v>
      </c>
    </row>
    <row r="129" spans="2:7" ht="15" hidden="1" x14ac:dyDescent="0.25">
      <c r="B129" s="818">
        <v>32010600</v>
      </c>
      <c r="C129" s="374" t="s">
        <v>120</v>
      </c>
      <c r="D129" s="742"/>
      <c r="E129" s="376"/>
      <c r="F129" s="376"/>
      <c r="G129" s="376"/>
    </row>
    <row r="130" spans="2:7" hidden="1" x14ac:dyDescent="0.2">
      <c r="B130" s="811">
        <v>32010601</v>
      </c>
      <c r="C130" s="378" t="s">
        <v>1523</v>
      </c>
      <c r="D130" s="740" t="str">
        <f t="shared" ref="D130:D139" si="19">B130&amp;" - "&amp;C130</f>
        <v>32010601 - CHAIRS</v>
      </c>
      <c r="E130" s="829"/>
      <c r="F130" s="830">
        <v>0</v>
      </c>
      <c r="G130" s="830"/>
    </row>
    <row r="131" spans="2:7" hidden="1" x14ac:dyDescent="0.2">
      <c r="B131" s="811">
        <v>32010602</v>
      </c>
      <c r="C131" s="378" t="s">
        <v>1524</v>
      </c>
      <c r="D131" s="740" t="str">
        <f t="shared" si="19"/>
        <v>32010602 - TABLES</v>
      </c>
      <c r="E131" s="829"/>
      <c r="F131" s="830">
        <v>0</v>
      </c>
      <c r="G131" s="830"/>
    </row>
    <row r="132" spans="2:7" hidden="1" x14ac:dyDescent="0.2">
      <c r="B132" s="811">
        <v>32010603</v>
      </c>
      <c r="C132" s="378" t="s">
        <v>1525</v>
      </c>
      <c r="D132" s="740" t="str">
        <f t="shared" si="19"/>
        <v>32010603 - SAFES/FILE CABINETS/ CUPBOARDS</v>
      </c>
      <c r="E132" s="829"/>
      <c r="F132" s="830">
        <v>0</v>
      </c>
      <c r="G132" s="830"/>
    </row>
    <row r="133" spans="2:7" hidden="1" x14ac:dyDescent="0.2">
      <c r="B133" s="811">
        <v>32010604</v>
      </c>
      <c r="C133" s="378" t="s">
        <v>1526</v>
      </c>
      <c r="D133" s="740" t="str">
        <f t="shared" si="19"/>
        <v>32010604 - TELEVISION SETS</v>
      </c>
      <c r="E133" s="829"/>
      <c r="F133" s="830">
        <v>0</v>
      </c>
      <c r="G133" s="830"/>
    </row>
    <row r="134" spans="2:7" hidden="1" x14ac:dyDescent="0.2">
      <c r="B134" s="811">
        <v>32010605</v>
      </c>
      <c r="C134" s="378" t="s">
        <v>1527</v>
      </c>
      <c r="D134" s="740" t="str">
        <f t="shared" si="19"/>
        <v>32010605 - RADIO SETS</v>
      </c>
      <c r="E134" s="829"/>
      <c r="F134" s="830">
        <v>0</v>
      </c>
      <c r="G134" s="830"/>
    </row>
    <row r="135" spans="2:7" hidden="1" x14ac:dyDescent="0.2">
      <c r="B135" s="811">
        <v>32010606</v>
      </c>
      <c r="C135" s="378" t="s">
        <v>1528</v>
      </c>
      <c r="D135" s="740" t="str">
        <f t="shared" si="19"/>
        <v>32010606 - AIR -CONDITIONER</v>
      </c>
      <c r="E135" s="829"/>
      <c r="F135" s="830">
        <v>0</v>
      </c>
      <c r="G135" s="830"/>
    </row>
    <row r="136" spans="2:7" hidden="1" x14ac:dyDescent="0.2">
      <c r="B136" s="811">
        <v>32010607</v>
      </c>
      <c r="C136" s="378" t="s">
        <v>1529</v>
      </c>
      <c r="D136" s="740" t="str">
        <f t="shared" si="19"/>
        <v>32010607 - STOOLS</v>
      </c>
      <c r="E136" s="829"/>
      <c r="F136" s="830">
        <v>0</v>
      </c>
      <c r="G136" s="830"/>
    </row>
    <row r="137" spans="2:7" hidden="1" x14ac:dyDescent="0.2">
      <c r="B137" s="811">
        <v>32010608</v>
      </c>
      <c r="C137" s="378" t="s">
        <v>1530</v>
      </c>
      <c r="D137" s="740" t="str">
        <f t="shared" si="19"/>
        <v>32010608 - SHELVES</v>
      </c>
      <c r="E137" s="829"/>
      <c r="F137" s="830">
        <v>0</v>
      </c>
      <c r="G137" s="830"/>
    </row>
    <row r="138" spans="2:7" hidden="1" x14ac:dyDescent="0.2">
      <c r="B138" s="811">
        <v>32010609</v>
      </c>
      <c r="C138" s="378" t="s">
        <v>1531</v>
      </c>
      <c r="D138" s="740" t="str">
        <f t="shared" si="19"/>
        <v>32010609 - CEILING FANS</v>
      </c>
      <c r="E138" s="829"/>
      <c r="F138" s="830">
        <v>0</v>
      </c>
      <c r="G138" s="830"/>
    </row>
    <row r="139" spans="2:7" hidden="1" x14ac:dyDescent="0.2">
      <c r="B139" s="811">
        <v>32010610</v>
      </c>
      <c r="C139" s="378" t="s">
        <v>1532</v>
      </c>
      <c r="D139" s="740" t="str">
        <f t="shared" si="19"/>
        <v>32010610 - REFRIDGERATOR</v>
      </c>
      <c r="E139" s="829"/>
      <c r="F139" s="830">
        <v>0</v>
      </c>
      <c r="G139" s="830"/>
    </row>
    <row r="140" spans="2:7" ht="15.75" hidden="1" thickBot="1" x14ac:dyDescent="0.3">
      <c r="B140" s="815"/>
      <c r="C140" s="385" t="s">
        <v>1533</v>
      </c>
      <c r="D140" s="741">
        <f t="shared" ref="D140" si="20">SUM(D130:D139)</f>
        <v>0</v>
      </c>
      <c r="E140" s="386">
        <f>SUM(E130:E139)</f>
        <v>0</v>
      </c>
      <c r="F140" s="386">
        <f>SUM(F130:F139)</f>
        <v>0</v>
      </c>
      <c r="G140" s="386"/>
    </row>
    <row r="141" spans="2:7" ht="15" hidden="1" x14ac:dyDescent="0.25">
      <c r="B141" s="818">
        <v>32010700</v>
      </c>
      <c r="C141" s="374" t="s">
        <v>122</v>
      </c>
      <c r="D141" s="742"/>
      <c r="E141" s="376"/>
      <c r="F141" s="376"/>
      <c r="G141" s="376"/>
    </row>
    <row r="142" spans="2:7" hidden="1" x14ac:dyDescent="0.2">
      <c r="B142" s="811">
        <v>32010701</v>
      </c>
      <c r="C142" s="378" t="s">
        <v>1534</v>
      </c>
      <c r="D142" s="740" t="str">
        <f>B142&amp;" - "&amp;C142</f>
        <v>32010701 - SERVICE CONCESSION ASSETS (PPP)</v>
      </c>
      <c r="E142" s="829"/>
      <c r="F142" s="830">
        <v>0</v>
      </c>
      <c r="G142" s="830"/>
    </row>
    <row r="143" spans="2:7" ht="15.75" hidden="1" thickBot="1" x14ac:dyDescent="0.3">
      <c r="B143" s="815"/>
      <c r="C143" s="385" t="s">
        <v>1535</v>
      </c>
      <c r="D143" s="741">
        <f t="shared" ref="D143" si="21">SUM(D142)</f>
        <v>0</v>
      </c>
      <c r="E143" s="386">
        <f>SUM(E142)</f>
        <v>0</v>
      </c>
      <c r="F143" s="386">
        <f>SUM(F142)</f>
        <v>0</v>
      </c>
      <c r="G143" s="386"/>
    </row>
    <row r="144" spans="2:7" ht="15" x14ac:dyDescent="0.25">
      <c r="B144" s="818">
        <v>32010800</v>
      </c>
      <c r="C144" s="374" t="s">
        <v>124</v>
      </c>
      <c r="D144" s="742"/>
      <c r="E144" s="376"/>
      <c r="F144" s="376"/>
      <c r="G144" s="376"/>
    </row>
    <row r="145" spans="2:7" ht="15" thickBot="1" x14ac:dyDescent="0.25">
      <c r="B145" s="811">
        <v>32010801</v>
      </c>
      <c r="C145" s="378" t="s">
        <v>1536</v>
      </c>
      <c r="D145" s="740" t="str">
        <f>B145&amp;" - "&amp;C145</f>
        <v>32010801 - LEASED ASSETS</v>
      </c>
      <c r="E145" s="829">
        <v>10000000</v>
      </c>
      <c r="F145" s="830">
        <v>0</v>
      </c>
      <c r="G145" s="830"/>
    </row>
    <row r="146" spans="2:7" ht="15.75" thickBot="1" x14ac:dyDescent="0.3">
      <c r="B146" s="815"/>
      <c r="C146" s="385" t="s">
        <v>1537</v>
      </c>
      <c r="D146" s="741">
        <f t="shared" ref="D146" si="22">SUM(D145)</f>
        <v>0</v>
      </c>
      <c r="E146" s="386">
        <f>SUM(E145)</f>
        <v>10000000</v>
      </c>
      <c r="F146" s="386">
        <f>SUM(F145)</f>
        <v>0</v>
      </c>
      <c r="G146" s="386"/>
    </row>
    <row r="147" spans="2:7" ht="15" x14ac:dyDescent="0.25">
      <c r="B147" s="818">
        <v>32010900</v>
      </c>
      <c r="C147" s="374" t="s">
        <v>126</v>
      </c>
      <c r="D147" s="742"/>
      <c r="E147" s="376"/>
      <c r="F147" s="376"/>
      <c r="G147" s="376"/>
    </row>
    <row r="148" spans="2:7" hidden="1" x14ac:dyDescent="0.2">
      <c r="B148" s="811">
        <v>32010901</v>
      </c>
      <c r="C148" s="378" t="s">
        <v>1538</v>
      </c>
      <c r="D148" s="740" t="str">
        <f>B148&amp;" - "&amp;C148</f>
        <v>32010901 - MILITARY EQUIPMENT</v>
      </c>
      <c r="E148" s="829"/>
      <c r="F148" s="830">
        <v>0</v>
      </c>
      <c r="G148" s="830"/>
    </row>
    <row r="149" spans="2:7" hidden="1" x14ac:dyDescent="0.2">
      <c r="B149" s="811">
        <v>32010902</v>
      </c>
      <c r="C149" s="378" t="s">
        <v>1539</v>
      </c>
      <c r="D149" s="740" t="str">
        <f>B149&amp;" - "&amp;C149</f>
        <v>32010902 - POLICE/PARA-MILITARY EQUIPMENT</v>
      </c>
      <c r="E149" s="829"/>
      <c r="F149" s="830">
        <v>0</v>
      </c>
      <c r="G149" s="830"/>
    </row>
    <row r="150" spans="2:7" hidden="1" x14ac:dyDescent="0.2">
      <c r="B150" s="811">
        <v>32010903</v>
      </c>
      <c r="C150" s="378" t="s">
        <v>1540</v>
      </c>
      <c r="D150" s="740" t="str">
        <f>B150&amp;" - "&amp;C150</f>
        <v>32010903 - BIOLOGICAL ASSETS</v>
      </c>
      <c r="E150" s="829"/>
      <c r="F150" s="830">
        <v>0</v>
      </c>
      <c r="G150" s="830"/>
    </row>
    <row r="151" spans="2:7" hidden="1" x14ac:dyDescent="0.2">
      <c r="B151" s="811">
        <v>32010904</v>
      </c>
      <c r="C151" s="378" t="s">
        <v>1541</v>
      </c>
      <c r="D151" s="740" t="str">
        <f>B151&amp;" - "&amp;C151</f>
        <v>32010904 - LABORATORY MEDICAL EQUIPMENTS</v>
      </c>
      <c r="E151" s="829"/>
      <c r="F151" s="830">
        <v>0</v>
      </c>
      <c r="G151" s="830"/>
    </row>
    <row r="152" spans="2:7" ht="15.75" hidden="1" thickBot="1" x14ac:dyDescent="0.3">
      <c r="B152" s="815"/>
      <c r="C152" s="385" t="s">
        <v>1542</v>
      </c>
      <c r="D152" s="741">
        <f t="shared" ref="D152" si="23">SUM(D148:D151)</f>
        <v>0</v>
      </c>
      <c r="E152" s="386">
        <f>SUM(E148:E151)</f>
        <v>0</v>
      </c>
      <c r="F152" s="386">
        <f>SUM(F148:F151)</f>
        <v>0</v>
      </c>
      <c r="G152" s="386"/>
    </row>
    <row r="153" spans="2:7" ht="15" hidden="1" x14ac:dyDescent="0.25">
      <c r="B153" s="818">
        <v>32011000</v>
      </c>
      <c r="C153" s="374" t="s">
        <v>128</v>
      </c>
      <c r="D153" s="742"/>
      <c r="E153" s="376"/>
      <c r="F153" s="376"/>
      <c r="G153" s="376"/>
    </row>
    <row r="154" spans="2:7" hidden="1" x14ac:dyDescent="0.2">
      <c r="B154" s="811">
        <v>32011001</v>
      </c>
      <c r="C154" s="378" t="s">
        <v>128</v>
      </c>
      <c r="D154" s="740" t="str">
        <f>B154&amp;" - "&amp;C154</f>
        <v>32011001 - ASSETS-UNDER-CONSTRUCTION</v>
      </c>
      <c r="E154" s="829"/>
      <c r="F154" s="830">
        <v>0</v>
      </c>
      <c r="G154" s="830"/>
    </row>
    <row r="155" spans="2:7" ht="15.75" hidden="1" thickBot="1" x14ac:dyDescent="0.3">
      <c r="B155" s="815"/>
      <c r="C155" s="385" t="s">
        <v>1543</v>
      </c>
      <c r="D155" s="741">
        <f t="shared" ref="D155" si="24">SUM(D154)</f>
        <v>0</v>
      </c>
      <c r="E155" s="386">
        <f>SUM(E154)</f>
        <v>0</v>
      </c>
      <c r="F155" s="386">
        <f>SUM(F154)</f>
        <v>0</v>
      </c>
      <c r="G155" s="386"/>
    </row>
    <row r="156" spans="2:7" ht="15" hidden="1" x14ac:dyDescent="0.25">
      <c r="B156" s="818">
        <v>32020100</v>
      </c>
      <c r="C156" s="374" t="s">
        <v>130</v>
      </c>
      <c r="D156" s="742"/>
      <c r="E156" s="376"/>
      <c r="F156" s="376"/>
      <c r="G156" s="376"/>
    </row>
    <row r="157" spans="2:7" hidden="1" x14ac:dyDescent="0.2">
      <c r="B157" s="811">
        <v>32020101</v>
      </c>
      <c r="C157" s="378" t="s">
        <v>1544</v>
      </c>
      <c r="D157" s="740" t="str">
        <f>B157&amp;" - "&amp;C157</f>
        <v>32020101 - LAND &amp; BUILDINGS-OFFICE</v>
      </c>
      <c r="E157" s="829"/>
      <c r="F157" s="830">
        <v>0</v>
      </c>
      <c r="G157" s="830"/>
    </row>
    <row r="158" spans="2:7" hidden="1" x14ac:dyDescent="0.2">
      <c r="B158" s="811">
        <v>32020102</v>
      </c>
      <c r="C158" s="378" t="s">
        <v>1545</v>
      </c>
      <c r="D158" s="740" t="str">
        <f>B158&amp;" - "&amp;C158</f>
        <v>32020102 - LAND &amp; BUILDINGS-RESIDENTIAL</v>
      </c>
      <c r="E158" s="829"/>
      <c r="F158" s="830">
        <v>0</v>
      </c>
      <c r="G158" s="830"/>
    </row>
    <row r="159" spans="2:7" hidden="1" x14ac:dyDescent="0.2">
      <c r="B159" s="811">
        <v>32020103</v>
      </c>
      <c r="C159" s="378" t="s">
        <v>1479</v>
      </c>
      <c r="D159" s="740" t="str">
        <f>B159&amp;" - "&amp;C159</f>
        <v>32020103 - SILOS</v>
      </c>
      <c r="E159" s="829"/>
      <c r="F159" s="830">
        <v>0</v>
      </c>
      <c r="G159" s="830"/>
    </row>
    <row r="160" spans="2:7" hidden="1" x14ac:dyDescent="0.2">
      <c r="B160" s="811">
        <v>32020104</v>
      </c>
      <c r="C160" s="378" t="s">
        <v>1480</v>
      </c>
      <c r="D160" s="740" t="str">
        <f>B160&amp;" - "&amp;C160</f>
        <v>32020104 - OTHER STORAGE FACILITIES</v>
      </c>
      <c r="E160" s="829"/>
      <c r="F160" s="830">
        <v>0</v>
      </c>
      <c r="G160" s="830"/>
    </row>
    <row r="161" spans="2:7" ht="15.75" hidden="1" thickBot="1" x14ac:dyDescent="0.3">
      <c r="B161" s="815"/>
      <c r="C161" s="385" t="s">
        <v>1546</v>
      </c>
      <c r="D161" s="741">
        <f t="shared" ref="D161" si="25">SUM(D157:D160)</f>
        <v>0</v>
      </c>
      <c r="E161" s="386">
        <f>SUM(E157:E160)</f>
        <v>0</v>
      </c>
      <c r="F161" s="386">
        <f>SUM(F157:F160)</f>
        <v>0</v>
      </c>
      <c r="G161" s="386"/>
    </row>
    <row r="162" spans="2:7" ht="15" x14ac:dyDescent="0.25">
      <c r="B162" s="818">
        <v>32030100</v>
      </c>
      <c r="C162" s="374" t="s">
        <v>132</v>
      </c>
      <c r="D162" s="742"/>
      <c r="E162" s="376"/>
      <c r="F162" s="376"/>
      <c r="G162" s="376"/>
    </row>
    <row r="163" spans="2:7" hidden="1" x14ac:dyDescent="0.2">
      <c r="B163" s="811">
        <v>32030101</v>
      </c>
      <c r="C163" s="378" t="s">
        <v>1547</v>
      </c>
      <c r="D163" s="740" t="str">
        <f t="shared" ref="D163:D169" si="26">B163&amp;" - "&amp;C163</f>
        <v>32030101 - GOODWILL (ACQUIRED)</v>
      </c>
      <c r="E163" s="829"/>
      <c r="F163" s="830">
        <v>0</v>
      </c>
      <c r="G163" s="830"/>
    </row>
    <row r="164" spans="2:7" hidden="1" x14ac:dyDescent="0.2">
      <c r="B164" s="811">
        <v>32030102</v>
      </c>
      <c r="C164" s="378" t="s">
        <v>1548</v>
      </c>
      <c r="D164" s="740" t="str">
        <f t="shared" si="26"/>
        <v>32030102 - PATENT RIGHT</v>
      </c>
      <c r="E164" s="829"/>
      <c r="F164" s="830">
        <v>0</v>
      </c>
      <c r="G164" s="830"/>
    </row>
    <row r="165" spans="2:7" hidden="1" x14ac:dyDescent="0.2">
      <c r="B165" s="811">
        <v>32030103</v>
      </c>
      <c r="C165" s="378" t="s">
        <v>1549</v>
      </c>
      <c r="D165" s="740" t="str">
        <f t="shared" si="26"/>
        <v>32030103 - COPYRIGHT</v>
      </c>
      <c r="E165" s="829"/>
      <c r="F165" s="830">
        <v>0</v>
      </c>
      <c r="G165" s="830"/>
    </row>
    <row r="166" spans="2:7" hidden="1" x14ac:dyDescent="0.2">
      <c r="B166" s="811">
        <v>32030104</v>
      </c>
      <c r="C166" s="378" t="s">
        <v>1550</v>
      </c>
      <c r="D166" s="740" t="str">
        <f t="shared" si="26"/>
        <v>32030104 - TRADE MARK</v>
      </c>
      <c r="E166" s="829"/>
      <c r="F166" s="830">
        <v>0</v>
      </c>
      <c r="G166" s="830"/>
    </row>
    <row r="167" spans="2:7" hidden="1" x14ac:dyDescent="0.2">
      <c r="B167" s="811">
        <v>32030105</v>
      </c>
      <c r="C167" s="378" t="s">
        <v>1551</v>
      </c>
      <c r="D167" s="740" t="str">
        <f t="shared" si="26"/>
        <v>32030105 - FRANCHISE</v>
      </c>
      <c r="E167" s="829"/>
      <c r="F167" s="830">
        <v>0</v>
      </c>
      <c r="G167" s="830"/>
    </row>
    <row r="168" spans="2:7" ht="15" thickBot="1" x14ac:dyDescent="0.25">
      <c r="B168" s="811">
        <v>32030109</v>
      </c>
      <c r="C168" s="378" t="s">
        <v>1552</v>
      </c>
      <c r="D168" s="740" t="str">
        <f t="shared" si="26"/>
        <v>32030109 - RESEARCH &amp; DEVELOPMENT</v>
      </c>
      <c r="E168" s="829">
        <v>1500000</v>
      </c>
      <c r="F168" s="830">
        <v>0</v>
      </c>
      <c r="G168" s="830"/>
    </row>
    <row r="169" spans="2:7" ht="15" hidden="1" thickBot="1" x14ac:dyDescent="0.25">
      <c r="B169" s="813">
        <v>32030110</v>
      </c>
      <c r="C169" s="383" t="s">
        <v>1553</v>
      </c>
      <c r="D169" s="740" t="str">
        <f t="shared" si="26"/>
        <v>32030110 - BROADCAST RIGHTS</v>
      </c>
      <c r="E169" s="829"/>
      <c r="F169" s="830">
        <v>0</v>
      </c>
      <c r="G169" s="830"/>
    </row>
    <row r="170" spans="2:7" ht="15.75" thickBot="1" x14ac:dyDescent="0.3">
      <c r="B170" s="815"/>
      <c r="C170" s="385" t="s">
        <v>1554</v>
      </c>
      <c r="D170" s="741"/>
      <c r="E170" s="386">
        <f>SUM(E163:E169)</f>
        <v>1500000</v>
      </c>
      <c r="F170" s="386">
        <f>SUM(F163:F169)</f>
        <v>0</v>
      </c>
      <c r="G170" s="386">
        <f>SUM(G163:G169)</f>
        <v>0</v>
      </c>
    </row>
    <row r="171" spans="2:7" ht="19.5" thickBot="1" x14ac:dyDescent="0.35">
      <c r="B171" s="398"/>
      <c r="C171" s="399" t="s">
        <v>1415</v>
      </c>
      <c r="D171" s="399"/>
      <c r="E171" s="400">
        <f t="shared" ref="E171" si="27">E170+E161+E155+E152+E146+E143+E140+E128+E117+E107+E100+E83+E77+E72+E66+E62+E53+E50+E47+E44</f>
        <v>500000000</v>
      </c>
      <c r="F171" s="400">
        <f>F170+F161+F155+F152+F146+F143+F140+F128+F117+F107+F100+F83+F77+F72+F66+F62+F53+F50+F47+F44</f>
        <v>418800000</v>
      </c>
      <c r="G171" s="400">
        <f>G170+G161+G155+G152+G146+G143+G140+G128+G117+G107+G100+G83+G77+G72+G66+G62+G53+G50+G47+G44</f>
        <v>0</v>
      </c>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pageSetUpPr fitToPage="1"/>
  </sheetPr>
  <dimension ref="A1:G172"/>
  <sheetViews>
    <sheetView view="pageBreakPreview" zoomScale="84" zoomScaleSheetLayoutView="84" workbookViewId="0">
      <pane xSplit="3" ySplit="7" topLeftCell="D8"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11.7109375" customWidth="1"/>
    <col min="2" max="2" width="16.140625" customWidth="1"/>
    <col min="3" max="3" width="72.42578125" customWidth="1"/>
    <col min="4" max="4" width="20.7109375" hidden="1" customWidth="1"/>
    <col min="5" max="7" width="16.28515625" customWidth="1"/>
    <col min="83" max="83" width="13" customWidth="1"/>
    <col min="84" max="84" width="16.140625" customWidth="1"/>
    <col min="85" max="85" width="96.5703125" bestFit="1" customWidth="1"/>
    <col min="86" max="87" width="17.28515625" bestFit="1" customWidth="1"/>
    <col min="88" max="88" width="20.28515625" bestFit="1" customWidth="1"/>
    <col min="89" max="89" width="23.85546875" bestFit="1" customWidth="1"/>
    <col min="90" max="90" width="26" bestFit="1" customWidth="1"/>
    <col min="91" max="91" width="18.7109375" bestFit="1" customWidth="1"/>
    <col min="92" max="92" width="10.7109375" bestFit="1" customWidth="1"/>
  </cols>
  <sheetData>
    <row r="1" spans="1:7" ht="31.5" x14ac:dyDescent="0.5">
      <c r="A1" s="404"/>
      <c r="B1" s="1001" t="s">
        <v>0</v>
      </c>
      <c r="C1" s="1001"/>
      <c r="D1" s="1001"/>
      <c r="E1" s="1001"/>
      <c r="F1" s="1001"/>
    </row>
    <row r="2" spans="1:7" ht="36" x14ac:dyDescent="0.55000000000000004">
      <c r="A2" s="404"/>
      <c r="B2" s="1002" t="s">
        <v>1114</v>
      </c>
      <c r="C2" s="1002"/>
      <c r="D2" s="1002"/>
      <c r="E2" s="1002"/>
      <c r="F2" s="1002"/>
    </row>
    <row r="3" spans="1:7" x14ac:dyDescent="0.25">
      <c r="A3" s="404"/>
      <c r="B3" s="734"/>
      <c r="C3" s="734"/>
      <c r="D3" s="734"/>
      <c r="E3" s="734"/>
      <c r="F3" s="734"/>
    </row>
    <row r="4" spans="1:7" s="757" customFormat="1" ht="27" thickBot="1" x14ac:dyDescent="0.45">
      <c r="B4" s="1005" t="s">
        <v>1571</v>
      </c>
      <c r="C4" s="1005"/>
      <c r="D4" s="1005"/>
      <c r="E4" s="1005"/>
      <c r="F4" s="1005"/>
    </row>
    <row r="5" spans="1:7" ht="38.25" x14ac:dyDescent="0.25">
      <c r="A5" s="404"/>
      <c r="B5" s="991" t="s">
        <v>2</v>
      </c>
      <c r="C5" s="991" t="s">
        <v>3</v>
      </c>
      <c r="D5" s="422"/>
      <c r="E5" s="363" t="s">
        <v>530</v>
      </c>
      <c r="F5" s="364" t="s">
        <v>1703</v>
      </c>
      <c r="G5" s="611" t="s">
        <v>1718</v>
      </c>
    </row>
    <row r="6" spans="1:7" ht="15.75" thickBot="1" x14ac:dyDescent="0.3">
      <c r="A6" s="404"/>
      <c r="B6" s="992"/>
      <c r="C6" s="992"/>
      <c r="D6" s="427"/>
      <c r="E6" s="366" t="s">
        <v>5</v>
      </c>
      <c r="F6" s="367" t="s">
        <v>5</v>
      </c>
      <c r="G6" s="613" t="s">
        <v>5</v>
      </c>
    </row>
    <row r="7" spans="1:7" ht="18.75" x14ac:dyDescent="0.3">
      <c r="A7" s="404"/>
      <c r="B7" s="717">
        <v>30000000</v>
      </c>
      <c r="C7" s="718" t="s">
        <v>1414</v>
      </c>
      <c r="D7" s="735"/>
      <c r="E7" s="736"/>
      <c r="F7" s="737"/>
      <c r="G7" s="737"/>
    </row>
    <row r="8" spans="1:7" s="419" customFormat="1" hidden="1" x14ac:dyDescent="0.25">
      <c r="B8" s="809">
        <v>31050100</v>
      </c>
      <c r="C8" s="369" t="s">
        <v>93</v>
      </c>
      <c r="D8" s="738"/>
      <c r="E8" s="562"/>
      <c r="F8" s="563"/>
      <c r="G8" s="563"/>
    </row>
    <row r="9" spans="1:7" s="419" customFormat="1" hidden="1" x14ac:dyDescent="0.2">
      <c r="B9" s="811">
        <v>31050101</v>
      </c>
      <c r="C9" s="378" t="s">
        <v>1416</v>
      </c>
      <c r="D9" s="740" t="s">
        <v>1572</v>
      </c>
      <c r="E9" s="551"/>
      <c r="F9" s="552">
        <v>0</v>
      </c>
      <c r="G9" s="552"/>
    </row>
    <row r="10" spans="1:7" s="419" customFormat="1" hidden="1" x14ac:dyDescent="0.2">
      <c r="B10" s="811">
        <v>31050102</v>
      </c>
      <c r="C10" s="378" t="s">
        <v>1417</v>
      </c>
      <c r="D10" s="740" t="s">
        <v>1573</v>
      </c>
      <c r="E10" s="551"/>
      <c r="F10" s="552">
        <v>0</v>
      </c>
      <c r="G10" s="552"/>
    </row>
    <row r="11" spans="1:7" hidden="1" x14ac:dyDescent="0.25">
      <c r="A11" s="404"/>
      <c r="B11" s="811">
        <v>31050103</v>
      </c>
      <c r="C11" s="378" t="s">
        <v>1418</v>
      </c>
      <c r="D11" s="740" t="s">
        <v>1574</v>
      </c>
      <c r="E11" s="551"/>
      <c r="F11" s="552">
        <v>0</v>
      </c>
      <c r="G11" s="552"/>
    </row>
    <row r="12" spans="1:7" hidden="1" x14ac:dyDescent="0.25">
      <c r="A12" s="404"/>
      <c r="B12" s="811">
        <v>31050104</v>
      </c>
      <c r="C12" s="378" t="s">
        <v>1419</v>
      </c>
      <c r="D12" s="740" t="s">
        <v>1575</v>
      </c>
      <c r="E12" s="551"/>
      <c r="F12" s="552">
        <v>0</v>
      </c>
      <c r="G12" s="552"/>
    </row>
    <row r="13" spans="1:7" hidden="1" x14ac:dyDescent="0.25">
      <c r="A13" s="404"/>
      <c r="B13" s="811">
        <v>31050105</v>
      </c>
      <c r="C13" s="378" t="s">
        <v>1420</v>
      </c>
      <c r="D13" s="740" t="s">
        <v>1576</v>
      </c>
      <c r="E13" s="551"/>
      <c r="F13" s="552">
        <v>0</v>
      </c>
      <c r="G13" s="552"/>
    </row>
    <row r="14" spans="1:7" hidden="1" x14ac:dyDescent="0.25">
      <c r="A14" s="404"/>
      <c r="B14" s="811">
        <v>31050106</v>
      </c>
      <c r="C14" s="378" t="s">
        <v>1421</v>
      </c>
      <c r="D14" s="740" t="s">
        <v>1577</v>
      </c>
      <c r="E14" s="551"/>
      <c r="F14" s="552">
        <v>0</v>
      </c>
      <c r="G14" s="552"/>
    </row>
    <row r="15" spans="1:7" s="419" customFormat="1" hidden="1" x14ac:dyDescent="0.2">
      <c r="B15" s="811">
        <v>31050107</v>
      </c>
      <c r="C15" s="378" t="s">
        <v>1422</v>
      </c>
      <c r="D15" s="740" t="s">
        <v>1578</v>
      </c>
      <c r="E15" s="551"/>
      <c r="F15" s="552">
        <v>0</v>
      </c>
      <c r="G15" s="552"/>
    </row>
    <row r="16" spans="1:7" s="419" customFormat="1" hidden="1" x14ac:dyDescent="0.2">
      <c r="B16" s="811">
        <v>31050108</v>
      </c>
      <c r="C16" s="378" t="s">
        <v>1423</v>
      </c>
      <c r="D16" s="740" t="s">
        <v>1579</v>
      </c>
      <c r="E16" s="551"/>
      <c r="F16" s="552">
        <v>0</v>
      </c>
      <c r="G16" s="552"/>
    </row>
    <row r="17" spans="1:7" hidden="1" x14ac:dyDescent="0.25">
      <c r="A17" s="404"/>
      <c r="B17" s="811">
        <v>31050109</v>
      </c>
      <c r="C17" s="378" t="s">
        <v>1424</v>
      </c>
      <c r="D17" s="740" t="s">
        <v>1580</v>
      </c>
      <c r="E17" s="551"/>
      <c r="F17" s="552">
        <v>0</v>
      </c>
      <c r="G17" s="552"/>
    </row>
    <row r="18" spans="1:7" hidden="1" x14ac:dyDescent="0.25">
      <c r="A18" s="404"/>
      <c r="B18" s="811">
        <v>31050110</v>
      </c>
      <c r="C18" s="378" t="s">
        <v>1425</v>
      </c>
      <c r="D18" s="740" t="s">
        <v>1581</v>
      </c>
      <c r="E18" s="551"/>
      <c r="F18" s="552">
        <v>0</v>
      </c>
      <c r="G18" s="552"/>
    </row>
    <row r="19" spans="1:7" hidden="1" x14ac:dyDescent="0.25">
      <c r="A19" s="404"/>
      <c r="B19" s="811">
        <v>31050111</v>
      </c>
      <c r="C19" s="378" t="s">
        <v>1426</v>
      </c>
      <c r="D19" s="740" t="s">
        <v>1582</v>
      </c>
      <c r="E19" s="551"/>
      <c r="F19" s="552">
        <v>0</v>
      </c>
      <c r="G19" s="552"/>
    </row>
    <row r="20" spans="1:7" hidden="1" x14ac:dyDescent="0.25">
      <c r="A20" s="404"/>
      <c r="B20" s="811">
        <v>31050112</v>
      </c>
      <c r="C20" s="378" t="s">
        <v>1427</v>
      </c>
      <c r="D20" s="740" t="s">
        <v>1583</v>
      </c>
      <c r="E20" s="551"/>
      <c r="F20" s="552">
        <v>0</v>
      </c>
      <c r="G20" s="552"/>
    </row>
    <row r="21" spans="1:7" hidden="1" x14ac:dyDescent="0.25">
      <c r="A21" s="404"/>
      <c r="B21" s="811">
        <v>31050113</v>
      </c>
      <c r="C21" s="378" t="s">
        <v>1428</v>
      </c>
      <c r="D21" s="740" t="s">
        <v>1584</v>
      </c>
      <c r="E21" s="551"/>
      <c r="F21" s="552">
        <v>0</v>
      </c>
      <c r="G21" s="552"/>
    </row>
    <row r="22" spans="1:7" hidden="1" x14ac:dyDescent="0.25">
      <c r="A22" s="404"/>
      <c r="B22" s="811">
        <v>31050114</v>
      </c>
      <c r="C22" s="378" t="s">
        <v>1429</v>
      </c>
      <c r="D22" s="740" t="s">
        <v>1585</v>
      </c>
      <c r="E22" s="551"/>
      <c r="F22" s="552">
        <v>0</v>
      </c>
      <c r="G22" s="552"/>
    </row>
    <row r="23" spans="1:7" hidden="1" x14ac:dyDescent="0.25">
      <c r="A23" s="404"/>
      <c r="B23" s="811">
        <v>31050115</v>
      </c>
      <c r="C23" s="378" t="s">
        <v>1430</v>
      </c>
      <c r="D23" s="740" t="s">
        <v>1586</v>
      </c>
      <c r="E23" s="551"/>
      <c r="F23" s="552">
        <v>0</v>
      </c>
      <c r="G23" s="552"/>
    </row>
    <row r="24" spans="1:7" hidden="1" x14ac:dyDescent="0.25">
      <c r="A24" s="404"/>
      <c r="B24" s="811">
        <v>31050116</v>
      </c>
      <c r="C24" s="378" t="s">
        <v>1431</v>
      </c>
      <c r="D24" s="740" t="s">
        <v>1587</v>
      </c>
      <c r="E24" s="551"/>
      <c r="F24" s="552">
        <v>0</v>
      </c>
      <c r="G24" s="552"/>
    </row>
    <row r="25" spans="1:7" hidden="1" x14ac:dyDescent="0.25">
      <c r="A25" s="404"/>
      <c r="B25" s="811">
        <v>31050117</v>
      </c>
      <c r="C25" s="378" t="s">
        <v>1432</v>
      </c>
      <c r="D25" s="740" t="s">
        <v>1588</v>
      </c>
      <c r="E25" s="551"/>
      <c r="F25" s="552">
        <v>0</v>
      </c>
      <c r="G25" s="552"/>
    </row>
    <row r="26" spans="1:7" hidden="1" x14ac:dyDescent="0.25">
      <c r="A26" s="404"/>
      <c r="B26" s="811">
        <v>31050118</v>
      </c>
      <c r="C26" s="378" t="s">
        <v>1433</v>
      </c>
      <c r="D26" s="740" t="s">
        <v>1589</v>
      </c>
      <c r="E26" s="551"/>
      <c r="F26" s="552">
        <v>0</v>
      </c>
      <c r="G26" s="552"/>
    </row>
    <row r="27" spans="1:7" s="419" customFormat="1" hidden="1" x14ac:dyDescent="0.2">
      <c r="B27" s="811">
        <v>31050119</v>
      </c>
      <c r="C27" s="378" t="s">
        <v>1434</v>
      </c>
      <c r="D27" s="740" t="s">
        <v>1590</v>
      </c>
      <c r="E27" s="551"/>
      <c r="F27" s="552">
        <v>0</v>
      </c>
      <c r="G27" s="552"/>
    </row>
    <row r="28" spans="1:7" s="419" customFormat="1" hidden="1" x14ac:dyDescent="0.2">
      <c r="B28" s="811">
        <v>31050120</v>
      </c>
      <c r="C28" s="378" t="s">
        <v>1435</v>
      </c>
      <c r="D28" s="740" t="s">
        <v>1591</v>
      </c>
      <c r="E28" s="551"/>
      <c r="F28" s="552">
        <v>0</v>
      </c>
      <c r="G28" s="552"/>
    </row>
    <row r="29" spans="1:7" hidden="1" x14ac:dyDescent="0.25">
      <c r="A29" s="404"/>
      <c r="B29" s="811">
        <v>31050121</v>
      </c>
      <c r="C29" s="378" t="s">
        <v>1436</v>
      </c>
      <c r="D29" s="740" t="s">
        <v>1592</v>
      </c>
      <c r="E29" s="551"/>
      <c r="F29" s="552">
        <v>0</v>
      </c>
      <c r="G29" s="552"/>
    </row>
    <row r="30" spans="1:7" hidden="1" x14ac:dyDescent="0.25">
      <c r="A30" s="404"/>
      <c r="B30" s="811">
        <v>31050122</v>
      </c>
      <c r="C30" s="378" t="s">
        <v>1437</v>
      </c>
      <c r="D30" s="740" t="s">
        <v>1593</v>
      </c>
      <c r="E30" s="551"/>
      <c r="F30" s="552">
        <v>0</v>
      </c>
      <c r="G30" s="552"/>
    </row>
    <row r="31" spans="1:7" hidden="1" x14ac:dyDescent="0.25">
      <c r="A31" s="404"/>
      <c r="B31" s="811">
        <v>31050123</v>
      </c>
      <c r="C31" s="378" t="s">
        <v>1438</v>
      </c>
      <c r="D31" s="740" t="s">
        <v>1594</v>
      </c>
      <c r="E31" s="551"/>
      <c r="F31" s="552">
        <v>0</v>
      </c>
      <c r="G31" s="552"/>
    </row>
    <row r="32" spans="1:7" hidden="1" x14ac:dyDescent="0.25">
      <c r="A32" s="404"/>
      <c r="B32" s="811">
        <v>31050124</v>
      </c>
      <c r="C32" s="378" t="s">
        <v>1439</v>
      </c>
      <c r="D32" s="740" t="s">
        <v>1595</v>
      </c>
      <c r="E32" s="551"/>
      <c r="F32" s="552">
        <v>0</v>
      </c>
      <c r="G32" s="552"/>
    </row>
    <row r="33" spans="1:7" hidden="1" x14ac:dyDescent="0.25">
      <c r="A33" s="404"/>
      <c r="B33" s="811">
        <v>31050125</v>
      </c>
      <c r="C33" s="378" t="s">
        <v>1440</v>
      </c>
      <c r="D33" s="740" t="s">
        <v>1596</v>
      </c>
      <c r="E33" s="551"/>
      <c r="F33" s="552">
        <v>0</v>
      </c>
      <c r="G33" s="552"/>
    </row>
    <row r="34" spans="1:7" hidden="1" x14ac:dyDescent="0.25">
      <c r="A34" s="404"/>
      <c r="B34" s="811">
        <v>31050126</v>
      </c>
      <c r="C34" s="378" t="s">
        <v>1441</v>
      </c>
      <c r="D34" s="740" t="s">
        <v>1597</v>
      </c>
      <c r="E34" s="551"/>
      <c r="F34" s="552">
        <v>0</v>
      </c>
      <c r="G34" s="552"/>
    </row>
    <row r="35" spans="1:7" hidden="1" x14ac:dyDescent="0.25">
      <c r="A35" s="404"/>
      <c r="B35" s="811">
        <v>31050127</v>
      </c>
      <c r="C35" s="378" t="s">
        <v>1442</v>
      </c>
      <c r="D35" s="740" t="s">
        <v>1598</v>
      </c>
      <c r="E35" s="551"/>
      <c r="F35" s="552">
        <v>0</v>
      </c>
      <c r="G35" s="552"/>
    </row>
    <row r="36" spans="1:7" hidden="1" x14ac:dyDescent="0.25">
      <c r="A36" s="404"/>
      <c r="B36" s="811">
        <v>31050128</v>
      </c>
      <c r="C36" s="378" t="s">
        <v>1443</v>
      </c>
      <c r="D36" s="740" t="s">
        <v>1599</v>
      </c>
      <c r="E36" s="551"/>
      <c r="F36" s="552">
        <v>0</v>
      </c>
      <c r="G36" s="552"/>
    </row>
    <row r="37" spans="1:7" hidden="1" x14ac:dyDescent="0.25">
      <c r="A37" s="404"/>
      <c r="B37" s="811">
        <v>31050129</v>
      </c>
      <c r="C37" s="378" t="s">
        <v>1444</v>
      </c>
      <c r="D37" s="740" t="s">
        <v>1600</v>
      </c>
      <c r="E37" s="551"/>
      <c r="F37" s="552">
        <v>0</v>
      </c>
      <c r="G37" s="552"/>
    </row>
    <row r="38" spans="1:7" hidden="1" x14ac:dyDescent="0.25">
      <c r="A38" s="404"/>
      <c r="B38" s="811">
        <v>31050130</v>
      </c>
      <c r="C38" s="378" t="s">
        <v>1445</v>
      </c>
      <c r="D38" s="740" t="s">
        <v>1601</v>
      </c>
      <c r="E38" s="551"/>
      <c r="F38" s="552">
        <v>0</v>
      </c>
      <c r="G38" s="552"/>
    </row>
    <row r="39" spans="1:7" hidden="1" x14ac:dyDescent="0.25">
      <c r="A39" s="404"/>
      <c r="B39" s="811">
        <v>31050131</v>
      </c>
      <c r="C39" s="378" t="s">
        <v>1446</v>
      </c>
      <c r="D39" s="740" t="s">
        <v>1602</v>
      </c>
      <c r="E39" s="551"/>
      <c r="F39" s="552">
        <v>0</v>
      </c>
      <c r="G39" s="552"/>
    </row>
    <row r="40" spans="1:7" hidden="1" x14ac:dyDescent="0.25">
      <c r="A40" s="404"/>
      <c r="B40" s="811">
        <v>31050132</v>
      </c>
      <c r="C40" s="378" t="s">
        <v>1447</v>
      </c>
      <c r="D40" s="740" t="s">
        <v>1603</v>
      </c>
      <c r="E40" s="551"/>
      <c r="F40" s="552">
        <v>0</v>
      </c>
      <c r="G40" s="552"/>
    </row>
    <row r="41" spans="1:7" hidden="1" x14ac:dyDescent="0.25">
      <c r="A41" s="404"/>
      <c r="B41" s="811">
        <v>31050133</v>
      </c>
      <c r="C41" s="378" t="s">
        <v>1448</v>
      </c>
      <c r="D41" s="740" t="s">
        <v>1604</v>
      </c>
      <c r="E41" s="551"/>
      <c r="F41" s="552">
        <v>0</v>
      </c>
      <c r="G41" s="552"/>
    </row>
    <row r="42" spans="1:7" s="419" customFormat="1" hidden="1" x14ac:dyDescent="0.2">
      <c r="B42" s="811">
        <v>31050134</v>
      </c>
      <c r="C42" s="378" t="s">
        <v>1449</v>
      </c>
      <c r="D42" s="740" t="s">
        <v>1605</v>
      </c>
      <c r="E42" s="551"/>
      <c r="F42" s="552">
        <v>0</v>
      </c>
      <c r="G42" s="552"/>
    </row>
    <row r="43" spans="1:7" s="419" customFormat="1" hidden="1" x14ac:dyDescent="0.2">
      <c r="B43" s="813">
        <v>31050135</v>
      </c>
      <c r="C43" s="383" t="s">
        <v>1450</v>
      </c>
      <c r="D43" s="822" t="s">
        <v>1606</v>
      </c>
      <c r="E43" s="555"/>
      <c r="F43" s="556">
        <v>0</v>
      </c>
      <c r="G43" s="556"/>
    </row>
    <row r="44" spans="1:7" ht="15.75" hidden="1" thickBot="1" x14ac:dyDescent="0.3">
      <c r="A44" s="404"/>
      <c r="B44" s="815"/>
      <c r="C44" s="385" t="s">
        <v>1451</v>
      </c>
      <c r="D44" s="741">
        <v>0</v>
      </c>
      <c r="E44" s="559">
        <f>SUM(E9:E43)</f>
        <v>0</v>
      </c>
      <c r="F44" s="559">
        <f>SUM(F9:F43)</f>
        <v>0</v>
      </c>
      <c r="G44" s="559">
        <f>SUM(G9:G43)</f>
        <v>0</v>
      </c>
    </row>
    <row r="45" spans="1:7" hidden="1" x14ac:dyDescent="0.25">
      <c r="A45" s="404"/>
      <c r="B45" s="809">
        <v>31050200</v>
      </c>
      <c r="C45" s="369" t="s">
        <v>204</v>
      </c>
      <c r="D45" s="823"/>
      <c r="E45" s="562"/>
      <c r="F45" s="563"/>
      <c r="G45" s="563"/>
    </row>
    <row r="46" spans="1:7" hidden="1" x14ac:dyDescent="0.25">
      <c r="A46" s="404"/>
      <c r="B46" s="811">
        <v>31050201</v>
      </c>
      <c r="C46" s="378" t="s">
        <v>204</v>
      </c>
      <c r="D46" s="740" t="s">
        <v>1607</v>
      </c>
      <c r="E46" s="551"/>
      <c r="F46" s="552">
        <v>0</v>
      </c>
      <c r="G46" s="552"/>
    </row>
    <row r="47" spans="1:7" ht="15.75" hidden="1" thickBot="1" x14ac:dyDescent="0.3">
      <c r="A47" s="404"/>
      <c r="B47" s="815"/>
      <c r="C47" s="385" t="s">
        <v>1452</v>
      </c>
      <c r="D47" s="741">
        <v>0</v>
      </c>
      <c r="E47" s="559">
        <f>SUM(E46)</f>
        <v>0</v>
      </c>
      <c r="F47" s="559">
        <f>SUM(F46)</f>
        <v>0</v>
      </c>
      <c r="G47" s="559"/>
    </row>
    <row r="48" spans="1:7" hidden="1" x14ac:dyDescent="0.25">
      <c r="A48" s="404"/>
      <c r="B48" s="818">
        <v>31060100</v>
      </c>
      <c r="C48" s="374" t="s">
        <v>96</v>
      </c>
      <c r="D48" s="742"/>
      <c r="E48" s="548"/>
      <c r="F48" s="549"/>
      <c r="G48" s="549"/>
    </row>
    <row r="49" spans="1:7" hidden="1" x14ac:dyDescent="0.25">
      <c r="A49" s="404"/>
      <c r="B49" s="811">
        <v>31060101</v>
      </c>
      <c r="C49" s="378" t="s">
        <v>96</v>
      </c>
      <c r="D49" s="740" t="s">
        <v>1608</v>
      </c>
      <c r="E49" s="551"/>
      <c r="F49" s="552">
        <v>0</v>
      </c>
      <c r="G49" s="552"/>
    </row>
    <row r="50" spans="1:7" ht="15.75" hidden="1" thickBot="1" x14ac:dyDescent="0.3">
      <c r="A50" s="404"/>
      <c r="B50" s="815"/>
      <c r="C50" s="385" t="s">
        <v>1453</v>
      </c>
      <c r="D50" s="741">
        <v>0</v>
      </c>
      <c r="E50" s="559">
        <f>SUM(E49)</f>
        <v>0</v>
      </c>
      <c r="F50" s="559">
        <f>SUM(F49)</f>
        <v>0</v>
      </c>
      <c r="G50" s="559"/>
    </row>
    <row r="51" spans="1:7" hidden="1" x14ac:dyDescent="0.25">
      <c r="A51" s="404"/>
      <c r="B51" s="818">
        <v>31060200</v>
      </c>
      <c r="C51" s="374" t="s">
        <v>98</v>
      </c>
      <c r="D51" s="742"/>
      <c r="E51" s="548"/>
      <c r="F51" s="549"/>
      <c r="G51" s="549"/>
    </row>
    <row r="52" spans="1:7" hidden="1" x14ac:dyDescent="0.25">
      <c r="A52" s="404"/>
      <c r="B52" s="811">
        <v>31060201</v>
      </c>
      <c r="C52" s="378" t="s">
        <v>98</v>
      </c>
      <c r="D52" s="740" t="s">
        <v>1609</v>
      </c>
      <c r="E52" s="551"/>
      <c r="F52" s="552">
        <v>0</v>
      </c>
      <c r="G52" s="552"/>
    </row>
    <row r="53" spans="1:7" ht="15.75" hidden="1" thickBot="1" x14ac:dyDescent="0.3">
      <c r="A53" s="404"/>
      <c r="B53" s="815"/>
      <c r="C53" s="385" t="s">
        <v>1454</v>
      </c>
      <c r="D53" s="741">
        <v>0</v>
      </c>
      <c r="E53" s="559">
        <f>SUM(E52)</f>
        <v>0</v>
      </c>
      <c r="F53" s="559">
        <f>SUM(F52)</f>
        <v>0</v>
      </c>
      <c r="G53" s="559"/>
    </row>
    <row r="54" spans="1:7" hidden="1" x14ac:dyDescent="0.25">
      <c r="A54" s="404"/>
      <c r="B54" s="818">
        <v>31090100</v>
      </c>
      <c r="C54" s="374" t="s">
        <v>102</v>
      </c>
      <c r="D54" s="742"/>
      <c r="E54" s="548"/>
      <c r="F54" s="549"/>
      <c r="G54" s="549"/>
    </row>
    <row r="55" spans="1:7" hidden="1" x14ac:dyDescent="0.25">
      <c r="A55" s="404"/>
      <c r="B55" s="811">
        <v>31090101</v>
      </c>
      <c r="C55" s="378" t="s">
        <v>1457</v>
      </c>
      <c r="D55" s="740" t="s">
        <v>1610</v>
      </c>
      <c r="E55" s="551"/>
      <c r="F55" s="552">
        <v>0</v>
      </c>
      <c r="G55" s="552"/>
    </row>
    <row r="56" spans="1:7" hidden="1" x14ac:dyDescent="0.25">
      <c r="A56" s="404"/>
      <c r="B56" s="811">
        <v>31090102</v>
      </c>
      <c r="C56" s="378" t="s">
        <v>1458</v>
      </c>
      <c r="D56" s="740" t="s">
        <v>1611</v>
      </c>
      <c r="E56" s="551"/>
      <c r="F56" s="552">
        <v>0</v>
      </c>
      <c r="G56" s="552"/>
    </row>
    <row r="57" spans="1:7" s="419" customFormat="1" hidden="1" x14ac:dyDescent="0.2">
      <c r="B57" s="811">
        <v>31090103</v>
      </c>
      <c r="C57" s="378" t="s">
        <v>1459</v>
      </c>
      <c r="D57" s="740" t="s">
        <v>1612</v>
      </c>
      <c r="E57" s="551"/>
      <c r="F57" s="552">
        <v>0</v>
      </c>
      <c r="G57" s="552"/>
    </row>
    <row r="58" spans="1:7" s="419" customFormat="1" hidden="1" x14ac:dyDescent="0.2">
      <c r="B58" s="811">
        <v>31090104</v>
      </c>
      <c r="C58" s="378" t="s">
        <v>1460</v>
      </c>
      <c r="D58" s="740" t="s">
        <v>1613</v>
      </c>
      <c r="E58" s="551"/>
      <c r="F58" s="552">
        <v>0</v>
      </c>
      <c r="G58" s="552"/>
    </row>
    <row r="59" spans="1:7" hidden="1" x14ac:dyDescent="0.25">
      <c r="A59" s="404"/>
      <c r="B59" s="811">
        <v>31090105</v>
      </c>
      <c r="C59" s="378" t="s">
        <v>1461</v>
      </c>
      <c r="D59" s="740" t="s">
        <v>1614</v>
      </c>
      <c r="E59" s="551"/>
      <c r="F59" s="552">
        <v>0</v>
      </c>
      <c r="G59" s="552"/>
    </row>
    <row r="60" spans="1:7" hidden="1" x14ac:dyDescent="0.25">
      <c r="A60" s="404"/>
      <c r="B60" s="811">
        <v>31090106</v>
      </c>
      <c r="C60" s="378" t="s">
        <v>1462</v>
      </c>
      <c r="D60" s="740" t="s">
        <v>1615</v>
      </c>
      <c r="E60" s="551"/>
      <c r="F60" s="552">
        <v>0</v>
      </c>
      <c r="G60" s="552"/>
    </row>
    <row r="61" spans="1:7" s="419" customFormat="1" hidden="1" x14ac:dyDescent="0.2">
      <c r="B61" s="811">
        <v>31090107</v>
      </c>
      <c r="C61" s="378" t="s">
        <v>1463</v>
      </c>
      <c r="D61" s="740" t="s">
        <v>1616</v>
      </c>
      <c r="E61" s="551"/>
      <c r="F61" s="552">
        <v>0</v>
      </c>
      <c r="G61" s="552"/>
    </row>
    <row r="62" spans="1:7" s="419" customFormat="1" ht="15.75" hidden="1" thickBot="1" x14ac:dyDescent="0.3">
      <c r="B62" s="815"/>
      <c r="C62" s="385" t="s">
        <v>1464</v>
      </c>
      <c r="D62" s="741">
        <v>0</v>
      </c>
      <c r="E62" s="559">
        <v>0</v>
      </c>
      <c r="F62" s="560">
        <f>SUM(F55:F61)</f>
        <v>0</v>
      </c>
      <c r="G62" s="560"/>
    </row>
    <row r="63" spans="1:7" hidden="1" x14ac:dyDescent="0.25">
      <c r="A63" s="404"/>
      <c r="B63" s="818">
        <v>31090200</v>
      </c>
      <c r="C63" s="374" t="s">
        <v>104</v>
      </c>
      <c r="D63" s="742"/>
      <c r="E63" s="548"/>
      <c r="F63" s="549"/>
      <c r="G63" s="549"/>
    </row>
    <row r="64" spans="1:7" hidden="1" x14ac:dyDescent="0.25">
      <c r="A64" s="404"/>
      <c r="B64" s="811">
        <v>31090201</v>
      </c>
      <c r="C64" s="378" t="s">
        <v>1465</v>
      </c>
      <c r="D64" s="740" t="s">
        <v>1617</v>
      </c>
      <c r="E64" s="551"/>
      <c r="F64" s="552">
        <v>0</v>
      </c>
      <c r="G64" s="552"/>
    </row>
    <row r="65" spans="1:7" hidden="1" x14ac:dyDescent="0.25">
      <c r="A65" s="404"/>
      <c r="B65" s="811">
        <v>31090202</v>
      </c>
      <c r="C65" s="378" t="s">
        <v>1466</v>
      </c>
      <c r="D65" s="740" t="s">
        <v>1618</v>
      </c>
      <c r="E65" s="551"/>
      <c r="F65" s="552">
        <v>0</v>
      </c>
      <c r="G65" s="552"/>
    </row>
    <row r="66" spans="1:7" ht="15.75" hidden="1" thickBot="1" x14ac:dyDescent="0.3">
      <c r="A66" s="404"/>
      <c r="B66" s="815"/>
      <c r="C66" s="385" t="s">
        <v>1467</v>
      </c>
      <c r="D66" s="741">
        <v>0</v>
      </c>
      <c r="E66" s="559">
        <f>SUM(E64:E65)</f>
        <v>0</v>
      </c>
      <c r="F66" s="560">
        <v>0</v>
      </c>
      <c r="G66" s="560"/>
    </row>
    <row r="67" spans="1:7" x14ac:dyDescent="0.25">
      <c r="A67" s="404"/>
      <c r="B67" s="818">
        <v>31100100</v>
      </c>
      <c r="C67" s="374" t="s">
        <v>106</v>
      </c>
      <c r="D67" s="742"/>
      <c r="E67" s="548"/>
      <c r="F67" s="549"/>
      <c r="G67" s="549"/>
    </row>
    <row r="68" spans="1:7" hidden="1" x14ac:dyDescent="0.25">
      <c r="A68" s="404"/>
      <c r="B68" s="811">
        <v>31100101</v>
      </c>
      <c r="C68" s="378" t="s">
        <v>1468</v>
      </c>
      <c r="D68" s="740" t="s">
        <v>1619</v>
      </c>
      <c r="E68" s="551"/>
      <c r="F68" s="552">
        <v>0</v>
      </c>
      <c r="G68" s="552"/>
    </row>
    <row r="69" spans="1:7" hidden="1" x14ac:dyDescent="0.25">
      <c r="A69" s="404"/>
      <c r="B69" s="811">
        <v>31100102</v>
      </c>
      <c r="C69" s="378" t="s">
        <v>1469</v>
      </c>
      <c r="D69" s="740" t="s">
        <v>1620</v>
      </c>
      <c r="E69" s="551"/>
      <c r="F69" s="552">
        <v>0</v>
      </c>
      <c r="G69" s="552"/>
    </row>
    <row r="70" spans="1:7" s="419" customFormat="1" ht="15.75" thickBot="1" x14ac:dyDescent="0.25">
      <c r="B70" s="811">
        <v>31100103</v>
      </c>
      <c r="C70" s="378" t="s">
        <v>1470</v>
      </c>
      <c r="D70" s="740" t="s">
        <v>1621</v>
      </c>
      <c r="E70" s="551">
        <v>11134658240</v>
      </c>
      <c r="F70" s="552">
        <f>16327225040+3200000000+2000000000</f>
        <v>21527225040</v>
      </c>
      <c r="G70" s="552"/>
    </row>
    <row r="71" spans="1:7" s="419" customFormat="1" ht="15.75" hidden="1" thickBot="1" x14ac:dyDescent="0.25">
      <c r="B71" s="811">
        <v>31100104</v>
      </c>
      <c r="C71" s="378" t="s">
        <v>1471</v>
      </c>
      <c r="D71" s="740" t="s">
        <v>1622</v>
      </c>
      <c r="E71" s="551"/>
      <c r="F71" s="552">
        <v>0</v>
      </c>
      <c r="G71" s="552"/>
    </row>
    <row r="72" spans="1:7" s="419" customFormat="1" ht="15.75" thickBot="1" x14ac:dyDescent="0.3">
      <c r="B72" s="815"/>
      <c r="C72" s="385" t="s">
        <v>1472</v>
      </c>
      <c r="D72" s="741">
        <v>0</v>
      </c>
      <c r="E72" s="559">
        <f>SUM(E68:E71)</f>
        <v>11134658240</v>
      </c>
      <c r="F72" s="559">
        <f>SUM(F68:F71)</f>
        <v>21527225040</v>
      </c>
      <c r="G72" s="559"/>
    </row>
    <row r="73" spans="1:7" ht="15.75" hidden="1" thickBot="1" x14ac:dyDescent="0.3">
      <c r="A73" s="404"/>
      <c r="B73" s="818">
        <v>31100200</v>
      </c>
      <c r="C73" s="374" t="s">
        <v>108</v>
      </c>
      <c r="D73" s="742"/>
      <c r="E73" s="548"/>
      <c r="F73" s="549"/>
      <c r="G73" s="549"/>
    </row>
    <row r="74" spans="1:7" ht="15.75" hidden="1" thickBot="1" x14ac:dyDescent="0.3">
      <c r="A74" s="404"/>
      <c r="B74" s="811">
        <v>31100201</v>
      </c>
      <c r="C74" s="378" t="s">
        <v>1473</v>
      </c>
      <c r="D74" s="740" t="s">
        <v>1623</v>
      </c>
      <c r="E74" s="551"/>
      <c r="F74" s="552">
        <v>0</v>
      </c>
      <c r="G74" s="552"/>
    </row>
    <row r="75" spans="1:7" ht="15.75" hidden="1" thickBot="1" x14ac:dyDescent="0.3">
      <c r="A75" s="404"/>
      <c r="B75" s="811">
        <v>31100202</v>
      </c>
      <c r="C75" s="378" t="s">
        <v>1474</v>
      </c>
      <c r="D75" s="740" t="s">
        <v>1624</v>
      </c>
      <c r="E75" s="551"/>
      <c r="F75" s="552">
        <v>0</v>
      </c>
      <c r="G75" s="552"/>
    </row>
    <row r="76" spans="1:7" ht="15.75" hidden="1" thickBot="1" x14ac:dyDescent="0.3">
      <c r="A76" s="404"/>
      <c r="B76" s="811">
        <v>31100203</v>
      </c>
      <c r="C76" s="378" t="s">
        <v>1475</v>
      </c>
      <c r="D76" s="740" t="s">
        <v>1625</v>
      </c>
      <c r="E76" s="551"/>
      <c r="F76" s="552">
        <v>0</v>
      </c>
      <c r="G76" s="552"/>
    </row>
    <row r="77" spans="1:7" ht="15.75" hidden="1" thickBot="1" x14ac:dyDescent="0.3">
      <c r="A77" s="404"/>
      <c r="B77" s="815"/>
      <c r="C77" s="385" t="s">
        <v>1476</v>
      </c>
      <c r="D77" s="741">
        <v>0</v>
      </c>
      <c r="E77" s="559">
        <f>SUM(E74:E76)</f>
        <v>0</v>
      </c>
      <c r="F77" s="559">
        <f>SUM(F74:F76)</f>
        <v>0</v>
      </c>
      <c r="G77" s="559"/>
    </row>
    <row r="78" spans="1:7" ht="15.75" hidden="1" thickBot="1" x14ac:dyDescent="0.3">
      <c r="A78" s="404"/>
      <c r="B78" s="818">
        <v>32010100</v>
      </c>
      <c r="C78" s="374" t="s">
        <v>110</v>
      </c>
      <c r="D78" s="742"/>
      <c r="E78" s="548"/>
      <c r="F78" s="549"/>
      <c r="G78" s="549"/>
    </row>
    <row r="79" spans="1:7" ht="15.75" hidden="1" thickBot="1" x14ac:dyDescent="0.3">
      <c r="A79" s="404"/>
      <c r="B79" s="811">
        <v>32010101</v>
      </c>
      <c r="C79" s="378" t="s">
        <v>1477</v>
      </c>
      <c r="D79" s="740" t="s">
        <v>1626</v>
      </c>
      <c r="E79" s="551"/>
      <c r="F79" s="552">
        <v>0</v>
      </c>
      <c r="G79" s="552"/>
    </row>
    <row r="80" spans="1:7" ht="15.75" hidden="1" thickBot="1" x14ac:dyDescent="0.3">
      <c r="A80" s="404"/>
      <c r="B80" s="811">
        <v>32010102</v>
      </c>
      <c r="C80" s="378" t="s">
        <v>1478</v>
      </c>
      <c r="D80" s="740" t="s">
        <v>1627</v>
      </c>
      <c r="E80" s="551"/>
      <c r="F80" s="552">
        <v>0</v>
      </c>
      <c r="G80" s="552"/>
    </row>
    <row r="81" spans="1:7" s="419" customFormat="1" ht="15.75" hidden="1" thickBot="1" x14ac:dyDescent="0.25">
      <c r="B81" s="811">
        <v>32010103</v>
      </c>
      <c r="C81" s="378" t="s">
        <v>1479</v>
      </c>
      <c r="D81" s="740" t="s">
        <v>1628</v>
      </c>
      <c r="E81" s="551"/>
      <c r="F81" s="552">
        <v>0</v>
      </c>
      <c r="G81" s="552"/>
    </row>
    <row r="82" spans="1:7" s="419" customFormat="1" ht="15.75" hidden="1" thickBot="1" x14ac:dyDescent="0.25">
      <c r="B82" s="811">
        <v>32010104</v>
      </c>
      <c r="C82" s="378" t="s">
        <v>1480</v>
      </c>
      <c r="D82" s="740" t="s">
        <v>1629</v>
      </c>
      <c r="E82" s="551"/>
      <c r="F82" s="552">
        <v>0</v>
      </c>
      <c r="G82" s="552"/>
    </row>
    <row r="83" spans="1:7" ht="15.75" hidden="1" thickBot="1" x14ac:dyDescent="0.3">
      <c r="A83" s="404"/>
      <c r="B83" s="815"/>
      <c r="C83" s="385" t="s">
        <v>1481</v>
      </c>
      <c r="D83" s="741">
        <v>0</v>
      </c>
      <c r="E83" s="559">
        <f>SUM(E79:E82)</f>
        <v>0</v>
      </c>
      <c r="F83" s="559">
        <f>SUM(F79:F82)</f>
        <v>0</v>
      </c>
      <c r="G83" s="559">
        <f>SUM(G79:G82)</f>
        <v>0</v>
      </c>
    </row>
    <row r="84" spans="1:7" ht="15.75" hidden="1" thickBot="1" x14ac:dyDescent="0.3">
      <c r="A84" s="404"/>
      <c r="B84" s="818">
        <v>32010200</v>
      </c>
      <c r="C84" s="374" t="s">
        <v>112</v>
      </c>
      <c r="D84" s="742"/>
      <c r="E84" s="548"/>
      <c r="F84" s="549"/>
      <c r="G84" s="549"/>
    </row>
    <row r="85" spans="1:7" ht="15.75" hidden="1" thickBot="1" x14ac:dyDescent="0.3">
      <c r="A85" s="404"/>
      <c r="B85" s="811">
        <v>32010201</v>
      </c>
      <c r="C85" s="378" t="s">
        <v>1482</v>
      </c>
      <c r="D85" s="740" t="s">
        <v>1630</v>
      </c>
      <c r="E85" s="551"/>
      <c r="F85" s="552">
        <v>0</v>
      </c>
      <c r="G85" s="552"/>
    </row>
    <row r="86" spans="1:7" ht="15.75" hidden="1" thickBot="1" x14ac:dyDescent="0.3">
      <c r="A86" s="404"/>
      <c r="B86" s="811">
        <v>32010202</v>
      </c>
      <c r="C86" s="378" t="s">
        <v>1483</v>
      </c>
      <c r="D86" s="740" t="s">
        <v>1631</v>
      </c>
      <c r="E86" s="551"/>
      <c r="F86" s="552">
        <v>0</v>
      </c>
      <c r="G86" s="552"/>
    </row>
    <row r="87" spans="1:7" ht="15.75" hidden="1" thickBot="1" x14ac:dyDescent="0.3">
      <c r="A87" s="404"/>
      <c r="B87" s="811">
        <v>32010203</v>
      </c>
      <c r="C87" s="378" t="s">
        <v>1484</v>
      </c>
      <c r="D87" s="740" t="s">
        <v>1632</v>
      </c>
      <c r="E87" s="551"/>
      <c r="F87" s="552">
        <v>0</v>
      </c>
      <c r="G87" s="552"/>
    </row>
    <row r="88" spans="1:7" ht="15.75" hidden="1" thickBot="1" x14ac:dyDescent="0.3">
      <c r="A88" s="404"/>
      <c r="B88" s="811">
        <v>32010204</v>
      </c>
      <c r="C88" s="378" t="s">
        <v>1485</v>
      </c>
      <c r="D88" s="740" t="s">
        <v>1633</v>
      </c>
      <c r="E88" s="551"/>
      <c r="F88" s="552">
        <v>0</v>
      </c>
      <c r="G88" s="552"/>
    </row>
    <row r="89" spans="1:7" s="419" customFormat="1" ht="15.75" hidden="1" thickBot="1" x14ac:dyDescent="0.25">
      <c r="B89" s="811">
        <v>32010205</v>
      </c>
      <c r="C89" s="378" t="s">
        <v>1486</v>
      </c>
      <c r="D89" s="740" t="s">
        <v>1634</v>
      </c>
      <c r="E89" s="551"/>
      <c r="F89" s="552">
        <v>0</v>
      </c>
      <c r="G89" s="552"/>
    </row>
    <row r="90" spans="1:7" s="419" customFormat="1" ht="15.75" hidden="1" thickBot="1" x14ac:dyDescent="0.25">
      <c r="B90" s="811">
        <v>32010206</v>
      </c>
      <c r="C90" s="378" t="s">
        <v>1487</v>
      </c>
      <c r="D90" s="740" t="s">
        <v>1635</v>
      </c>
      <c r="E90" s="551"/>
      <c r="F90" s="552">
        <v>0</v>
      </c>
      <c r="G90" s="552"/>
    </row>
    <row r="91" spans="1:7" ht="15.75" hidden="1" thickBot="1" x14ac:dyDescent="0.3">
      <c r="A91" s="404"/>
      <c r="B91" s="811">
        <v>32010207</v>
      </c>
      <c r="C91" s="378" t="s">
        <v>1488</v>
      </c>
      <c r="D91" s="740" t="s">
        <v>1636</v>
      </c>
      <c r="E91" s="551"/>
      <c r="F91" s="552">
        <v>0</v>
      </c>
      <c r="G91" s="552"/>
    </row>
    <row r="92" spans="1:7" ht="15.75" hidden="1" thickBot="1" x14ac:dyDescent="0.3">
      <c r="A92" s="404"/>
      <c r="B92" s="811">
        <v>32010208</v>
      </c>
      <c r="C92" s="378" t="s">
        <v>1489</v>
      </c>
      <c r="D92" s="740" t="s">
        <v>1637</v>
      </c>
      <c r="E92" s="551"/>
      <c r="F92" s="552">
        <v>0</v>
      </c>
      <c r="G92" s="552"/>
    </row>
    <row r="93" spans="1:7" ht="15.75" hidden="1" thickBot="1" x14ac:dyDescent="0.3">
      <c r="A93" s="404"/>
      <c r="B93" s="811">
        <v>32010209</v>
      </c>
      <c r="C93" s="378" t="s">
        <v>1490</v>
      </c>
      <c r="D93" s="740" t="s">
        <v>1638</v>
      </c>
      <c r="E93" s="551"/>
      <c r="F93" s="552">
        <v>0</v>
      </c>
      <c r="G93" s="552"/>
    </row>
    <row r="94" spans="1:7" ht="15.75" hidden="1" thickBot="1" x14ac:dyDescent="0.3">
      <c r="A94" s="404"/>
      <c r="B94" s="811">
        <v>32010210</v>
      </c>
      <c r="C94" s="378" t="s">
        <v>1491</v>
      </c>
      <c r="D94" s="740" t="s">
        <v>1639</v>
      </c>
      <c r="E94" s="551"/>
      <c r="F94" s="552">
        <v>0</v>
      </c>
      <c r="G94" s="552"/>
    </row>
    <row r="95" spans="1:7" ht="15.75" hidden="1" thickBot="1" x14ac:dyDescent="0.3">
      <c r="A95" s="404"/>
      <c r="B95" s="811">
        <v>32010211</v>
      </c>
      <c r="C95" s="378" t="s">
        <v>1492</v>
      </c>
      <c r="D95" s="740" t="s">
        <v>1640</v>
      </c>
      <c r="E95" s="551"/>
      <c r="F95" s="552">
        <v>0</v>
      </c>
      <c r="G95" s="552"/>
    </row>
    <row r="96" spans="1:7" ht="15.75" hidden="1" thickBot="1" x14ac:dyDescent="0.3">
      <c r="A96" s="404"/>
      <c r="B96" s="811">
        <v>32010212</v>
      </c>
      <c r="C96" s="378" t="s">
        <v>1493</v>
      </c>
      <c r="D96" s="740" t="s">
        <v>1641</v>
      </c>
      <c r="E96" s="551"/>
      <c r="F96" s="552">
        <v>0</v>
      </c>
      <c r="G96" s="552"/>
    </row>
    <row r="97" spans="1:7" ht="15.75" hidden="1" thickBot="1" x14ac:dyDescent="0.3">
      <c r="A97" s="404"/>
      <c r="B97" s="811">
        <v>32010213</v>
      </c>
      <c r="C97" s="378" t="s">
        <v>1494</v>
      </c>
      <c r="D97" s="740" t="s">
        <v>1642</v>
      </c>
      <c r="E97" s="551"/>
      <c r="F97" s="552">
        <v>0</v>
      </c>
      <c r="G97" s="552"/>
    </row>
    <row r="98" spans="1:7" s="419" customFormat="1" ht="15.75" hidden="1" thickBot="1" x14ac:dyDescent="0.25">
      <c r="B98" s="811">
        <v>32010214</v>
      </c>
      <c r="C98" s="378" t="s">
        <v>1495</v>
      </c>
      <c r="D98" s="740" t="s">
        <v>1643</v>
      </c>
      <c r="E98" s="551"/>
      <c r="F98" s="552">
        <v>0</v>
      </c>
      <c r="G98" s="552"/>
    </row>
    <row r="99" spans="1:7" s="419" customFormat="1" ht="15.75" hidden="1" thickBot="1" x14ac:dyDescent="0.25">
      <c r="B99" s="811">
        <v>32010215</v>
      </c>
      <c r="C99" s="378" t="s">
        <v>1496</v>
      </c>
      <c r="D99" s="740" t="s">
        <v>1644</v>
      </c>
      <c r="E99" s="551"/>
      <c r="F99" s="552">
        <v>0</v>
      </c>
      <c r="G99" s="552"/>
    </row>
    <row r="100" spans="1:7" ht="15.75" hidden="1" thickBot="1" x14ac:dyDescent="0.3">
      <c r="A100" s="404"/>
      <c r="B100" s="815"/>
      <c r="C100" s="385" t="s">
        <v>1497</v>
      </c>
      <c r="D100" s="741">
        <v>0</v>
      </c>
      <c r="E100" s="559">
        <f>SUM(E85:E99)</f>
        <v>0</v>
      </c>
      <c r="F100" s="559">
        <f>SUM(F85:F99)</f>
        <v>0</v>
      </c>
      <c r="G100" s="559"/>
    </row>
    <row r="101" spans="1:7" ht="15.75" hidden="1" thickBot="1" x14ac:dyDescent="0.3">
      <c r="A101" s="404"/>
      <c r="B101" s="818">
        <v>32010300</v>
      </c>
      <c r="C101" s="374" t="s">
        <v>114</v>
      </c>
      <c r="D101" s="742"/>
      <c r="E101" s="548"/>
      <c r="F101" s="549"/>
      <c r="G101" s="549"/>
    </row>
    <row r="102" spans="1:7" ht="15.75" hidden="1" thickBot="1" x14ac:dyDescent="0.3">
      <c r="A102" s="404"/>
      <c r="B102" s="811">
        <v>32010301</v>
      </c>
      <c r="C102" s="378" t="s">
        <v>1498</v>
      </c>
      <c r="D102" s="740" t="s">
        <v>1645</v>
      </c>
      <c r="E102" s="551"/>
      <c r="F102" s="552">
        <v>0</v>
      </c>
      <c r="G102" s="552"/>
    </row>
    <row r="103" spans="1:7" ht="15.75" hidden="1" thickBot="1" x14ac:dyDescent="0.3">
      <c r="A103" s="404"/>
      <c r="B103" s="811">
        <v>32010302</v>
      </c>
      <c r="C103" s="378" t="s">
        <v>1499</v>
      </c>
      <c r="D103" s="740" t="s">
        <v>1646</v>
      </c>
      <c r="E103" s="551"/>
      <c r="F103" s="552">
        <v>0</v>
      </c>
      <c r="G103" s="552"/>
    </row>
    <row r="104" spans="1:7" ht="15.75" hidden="1" thickBot="1" x14ac:dyDescent="0.3">
      <c r="A104" s="404"/>
      <c r="B104" s="811">
        <v>32010303</v>
      </c>
      <c r="C104" s="378" t="s">
        <v>1500</v>
      </c>
      <c r="D104" s="740" t="s">
        <v>1647</v>
      </c>
      <c r="E104" s="551"/>
      <c r="F104" s="552">
        <v>0</v>
      </c>
      <c r="G104" s="552"/>
    </row>
    <row r="105" spans="1:7" ht="15.75" hidden="1" thickBot="1" x14ac:dyDescent="0.3">
      <c r="A105" s="404"/>
      <c r="B105" s="811">
        <v>32010304</v>
      </c>
      <c r="C105" s="378" t="s">
        <v>1501</v>
      </c>
      <c r="D105" s="740" t="s">
        <v>1648</v>
      </c>
      <c r="E105" s="551"/>
      <c r="F105" s="552">
        <v>0</v>
      </c>
      <c r="G105" s="552"/>
    </row>
    <row r="106" spans="1:7" ht="15.75" hidden="1" thickBot="1" x14ac:dyDescent="0.3">
      <c r="A106" s="404"/>
      <c r="B106" s="811">
        <v>32010305</v>
      </c>
      <c r="C106" s="378" t="s">
        <v>1502</v>
      </c>
      <c r="D106" s="740" t="s">
        <v>1649</v>
      </c>
      <c r="E106" s="551"/>
      <c r="F106" s="552">
        <v>0</v>
      </c>
      <c r="G106" s="552"/>
    </row>
    <row r="107" spans="1:7" ht="15.75" hidden="1" thickBot="1" x14ac:dyDescent="0.3">
      <c r="A107" s="404"/>
      <c r="B107" s="815"/>
      <c r="C107" s="385" t="s">
        <v>1503</v>
      </c>
      <c r="D107" s="741">
        <v>0</v>
      </c>
      <c r="E107" s="559">
        <f>SUM(E102:E106)</f>
        <v>0</v>
      </c>
      <c r="F107" s="559">
        <f>SUM(F102:F106)</f>
        <v>0</v>
      </c>
      <c r="G107" s="559"/>
    </row>
    <row r="108" spans="1:7" ht="15.75" hidden="1" thickBot="1" x14ac:dyDescent="0.3">
      <c r="A108" s="404"/>
      <c r="B108" s="818">
        <v>32010400</v>
      </c>
      <c r="C108" s="374" t="s">
        <v>116</v>
      </c>
      <c r="D108" s="742"/>
      <c r="E108" s="548"/>
      <c r="F108" s="549"/>
      <c r="G108" s="549"/>
    </row>
    <row r="109" spans="1:7" ht="15.75" hidden="1" thickBot="1" x14ac:dyDescent="0.3">
      <c r="A109" s="404"/>
      <c r="B109" s="811">
        <v>32010401</v>
      </c>
      <c r="C109" s="378" t="s">
        <v>1504</v>
      </c>
      <c r="D109" s="740" t="s">
        <v>1650</v>
      </c>
      <c r="E109" s="551"/>
      <c r="F109" s="552">
        <v>0</v>
      </c>
      <c r="G109" s="552"/>
    </row>
    <row r="110" spans="1:7" ht="15.75" hidden="1" thickBot="1" x14ac:dyDescent="0.3">
      <c r="A110" s="404"/>
      <c r="B110" s="811">
        <v>32010402</v>
      </c>
      <c r="C110" s="378" t="s">
        <v>1505</v>
      </c>
      <c r="D110" s="740" t="s">
        <v>1651</v>
      </c>
      <c r="E110" s="551"/>
      <c r="F110" s="552">
        <v>0</v>
      </c>
      <c r="G110" s="552"/>
    </row>
    <row r="111" spans="1:7" ht="15.75" hidden="1" thickBot="1" x14ac:dyDescent="0.3">
      <c r="A111" s="404"/>
      <c r="B111" s="811">
        <v>32010403</v>
      </c>
      <c r="C111" s="378" t="s">
        <v>1506</v>
      </c>
      <c r="D111" s="740" t="s">
        <v>1652</v>
      </c>
      <c r="E111" s="551"/>
      <c r="F111" s="552">
        <v>0</v>
      </c>
      <c r="G111" s="552"/>
    </row>
    <row r="112" spans="1:7" ht="15.75" hidden="1" thickBot="1" x14ac:dyDescent="0.3">
      <c r="A112" s="404"/>
      <c r="B112" s="811">
        <v>32010404</v>
      </c>
      <c r="C112" s="378" t="s">
        <v>1507</v>
      </c>
      <c r="D112" s="740" t="s">
        <v>1653</v>
      </c>
      <c r="E112" s="551"/>
      <c r="F112" s="552">
        <v>0</v>
      </c>
      <c r="G112" s="552"/>
    </row>
    <row r="113" spans="1:7" ht="15.75" hidden="1" thickBot="1" x14ac:dyDescent="0.3">
      <c r="A113" s="404"/>
      <c r="B113" s="811">
        <v>32010405</v>
      </c>
      <c r="C113" s="378" t="s">
        <v>1508</v>
      </c>
      <c r="D113" s="740" t="s">
        <v>1654</v>
      </c>
      <c r="E113" s="551"/>
      <c r="F113" s="552">
        <v>0</v>
      </c>
      <c r="G113" s="552"/>
    </row>
    <row r="114" spans="1:7" ht="15.75" hidden="1" thickBot="1" x14ac:dyDescent="0.3">
      <c r="A114" s="404"/>
      <c r="B114" s="811">
        <v>32010406</v>
      </c>
      <c r="C114" s="378" t="s">
        <v>1509</v>
      </c>
      <c r="D114" s="740" t="s">
        <v>1655</v>
      </c>
      <c r="E114" s="551"/>
      <c r="F114" s="552">
        <v>0</v>
      </c>
      <c r="G114" s="552"/>
    </row>
    <row r="115" spans="1:7" s="419" customFormat="1" ht="15.75" hidden="1" thickBot="1" x14ac:dyDescent="0.25">
      <c r="B115" s="811">
        <v>32010407</v>
      </c>
      <c r="C115" s="378" t="s">
        <v>1510</v>
      </c>
      <c r="D115" s="740" t="s">
        <v>1656</v>
      </c>
      <c r="E115" s="551"/>
      <c r="F115" s="552">
        <v>0</v>
      </c>
      <c r="G115" s="552"/>
    </row>
    <row r="116" spans="1:7" s="419" customFormat="1" ht="15.75" hidden="1" thickBot="1" x14ac:dyDescent="0.25">
      <c r="B116" s="811">
        <v>32010408</v>
      </c>
      <c r="C116" s="378" t="s">
        <v>1511</v>
      </c>
      <c r="D116" s="740" t="s">
        <v>1657</v>
      </c>
      <c r="E116" s="551"/>
      <c r="F116" s="552">
        <v>0</v>
      </c>
      <c r="G116" s="552"/>
    </row>
    <row r="117" spans="1:7" s="419" customFormat="1" ht="15.75" hidden="1" thickBot="1" x14ac:dyDescent="0.3">
      <c r="B117" s="815"/>
      <c r="C117" s="385" t="s">
        <v>1512</v>
      </c>
      <c r="D117" s="741">
        <v>0</v>
      </c>
      <c r="E117" s="559">
        <f>SUM(E109:E116)</f>
        <v>0</v>
      </c>
      <c r="F117" s="559">
        <f>SUM(F109:F116)</f>
        <v>0</v>
      </c>
      <c r="G117" s="559">
        <f>SUM(G109:G116)</f>
        <v>0</v>
      </c>
    </row>
    <row r="118" spans="1:7" ht="15.75" hidden="1" thickBot="1" x14ac:dyDescent="0.3">
      <c r="A118" s="404"/>
      <c r="B118" s="818">
        <v>32010500</v>
      </c>
      <c r="C118" s="374" t="s">
        <v>118</v>
      </c>
      <c r="D118" s="742"/>
      <c r="E118" s="548"/>
      <c r="F118" s="549"/>
      <c r="G118" s="549"/>
    </row>
    <row r="119" spans="1:7" ht="15.75" hidden="1" thickBot="1" x14ac:dyDescent="0.3">
      <c r="A119" s="404"/>
      <c r="B119" s="811">
        <v>32010501</v>
      </c>
      <c r="C119" s="378" t="s">
        <v>1513</v>
      </c>
      <c r="D119" s="740" t="s">
        <v>1658</v>
      </c>
      <c r="E119" s="551"/>
      <c r="F119" s="552">
        <v>0</v>
      </c>
      <c r="G119" s="552"/>
    </row>
    <row r="120" spans="1:7" ht="15.75" hidden="1" thickBot="1" x14ac:dyDescent="0.3">
      <c r="A120" s="404"/>
      <c r="B120" s="811">
        <v>32010502</v>
      </c>
      <c r="C120" s="378" t="s">
        <v>1514</v>
      </c>
      <c r="D120" s="740" t="s">
        <v>1659</v>
      </c>
      <c r="E120" s="551"/>
      <c r="F120" s="552">
        <v>0</v>
      </c>
      <c r="G120" s="552"/>
    </row>
    <row r="121" spans="1:7" ht="15.75" hidden="1" thickBot="1" x14ac:dyDescent="0.3">
      <c r="A121" s="404"/>
      <c r="B121" s="811">
        <v>32010503</v>
      </c>
      <c r="C121" s="378" t="s">
        <v>1515</v>
      </c>
      <c r="D121" s="740" t="s">
        <v>1660</v>
      </c>
      <c r="E121" s="551"/>
      <c r="F121" s="552">
        <v>0</v>
      </c>
      <c r="G121" s="552"/>
    </row>
    <row r="122" spans="1:7" ht="15.75" hidden="1" thickBot="1" x14ac:dyDescent="0.3">
      <c r="A122" s="404"/>
      <c r="B122" s="811">
        <v>32010504</v>
      </c>
      <c r="C122" s="378" t="s">
        <v>1516</v>
      </c>
      <c r="D122" s="740" t="s">
        <v>1661</v>
      </c>
      <c r="E122" s="551"/>
      <c r="F122" s="552">
        <v>0</v>
      </c>
      <c r="G122" s="552"/>
    </row>
    <row r="123" spans="1:7" ht="15.75" hidden="1" thickBot="1" x14ac:dyDescent="0.3">
      <c r="A123" s="404"/>
      <c r="B123" s="811">
        <v>32010505</v>
      </c>
      <c r="C123" s="378" t="s">
        <v>1517</v>
      </c>
      <c r="D123" s="740" t="s">
        <v>1662</v>
      </c>
      <c r="E123" s="551"/>
      <c r="F123" s="552">
        <v>0</v>
      </c>
      <c r="G123" s="552"/>
    </row>
    <row r="124" spans="1:7" ht="15.75" hidden="1" thickBot="1" x14ac:dyDescent="0.3">
      <c r="A124" s="404"/>
      <c r="B124" s="811">
        <v>32010506</v>
      </c>
      <c r="C124" s="378" t="s">
        <v>1518</v>
      </c>
      <c r="D124" s="740" t="s">
        <v>1663</v>
      </c>
      <c r="E124" s="551"/>
      <c r="F124" s="552">
        <v>0</v>
      </c>
      <c r="G124" s="552"/>
    </row>
    <row r="125" spans="1:7" ht="15.75" hidden="1" thickBot="1" x14ac:dyDescent="0.3">
      <c r="A125" s="404"/>
      <c r="B125" s="811">
        <v>32010507</v>
      </c>
      <c r="C125" s="378" t="s">
        <v>1519</v>
      </c>
      <c r="D125" s="740" t="s">
        <v>1664</v>
      </c>
      <c r="E125" s="551"/>
      <c r="F125" s="552">
        <v>0</v>
      </c>
      <c r="G125" s="552"/>
    </row>
    <row r="126" spans="1:7" s="419" customFormat="1" ht="15.75" hidden="1" thickBot="1" x14ac:dyDescent="0.25">
      <c r="B126" s="811">
        <v>32010508</v>
      </c>
      <c r="C126" s="378" t="s">
        <v>1520</v>
      </c>
      <c r="D126" s="740" t="s">
        <v>1665</v>
      </c>
      <c r="E126" s="551"/>
      <c r="F126" s="552">
        <v>0</v>
      </c>
      <c r="G126" s="552"/>
    </row>
    <row r="127" spans="1:7" s="419" customFormat="1" ht="15.75" hidden="1" thickBot="1" x14ac:dyDescent="0.25">
      <c r="B127" s="811">
        <v>32010509</v>
      </c>
      <c r="C127" s="378" t="s">
        <v>1521</v>
      </c>
      <c r="D127" s="740" t="s">
        <v>1666</v>
      </c>
      <c r="E127" s="551"/>
      <c r="F127" s="552">
        <v>0</v>
      </c>
      <c r="G127" s="552"/>
    </row>
    <row r="128" spans="1:7" s="419" customFormat="1" ht="15.75" hidden="1" thickBot="1" x14ac:dyDescent="0.3">
      <c r="B128" s="815"/>
      <c r="C128" s="385" t="s">
        <v>1522</v>
      </c>
      <c r="D128" s="741">
        <v>0</v>
      </c>
      <c r="E128" s="559">
        <f>SUM(E119:E127)</f>
        <v>0</v>
      </c>
      <c r="F128" s="559">
        <f>SUM(F119:F127)</f>
        <v>0</v>
      </c>
      <c r="G128" s="559">
        <f>SUM(G119:G127)</f>
        <v>0</v>
      </c>
    </row>
    <row r="129" spans="1:7" ht="15.75" hidden="1" thickBot="1" x14ac:dyDescent="0.3">
      <c r="A129" s="404"/>
      <c r="B129" s="818">
        <v>32010600</v>
      </c>
      <c r="C129" s="374" t="s">
        <v>120</v>
      </c>
      <c r="D129" s="742"/>
      <c r="E129" s="548"/>
      <c r="F129" s="549"/>
      <c r="G129" s="549"/>
    </row>
    <row r="130" spans="1:7" ht="15.75" hidden="1" thickBot="1" x14ac:dyDescent="0.3">
      <c r="A130" s="404"/>
      <c r="B130" s="811">
        <v>32010601</v>
      </c>
      <c r="C130" s="378" t="s">
        <v>1523</v>
      </c>
      <c r="D130" s="740" t="s">
        <v>1667</v>
      </c>
      <c r="E130" s="551"/>
      <c r="F130" s="552">
        <v>0</v>
      </c>
      <c r="G130" s="552"/>
    </row>
    <row r="131" spans="1:7" ht="15.75" hidden="1" thickBot="1" x14ac:dyDescent="0.3">
      <c r="A131" s="404"/>
      <c r="B131" s="811">
        <v>32010602</v>
      </c>
      <c r="C131" s="378" t="s">
        <v>1524</v>
      </c>
      <c r="D131" s="740" t="s">
        <v>1668</v>
      </c>
      <c r="E131" s="551"/>
      <c r="F131" s="552">
        <v>0</v>
      </c>
      <c r="G131" s="552"/>
    </row>
    <row r="132" spans="1:7" ht="15.75" hidden="1" thickBot="1" x14ac:dyDescent="0.3">
      <c r="A132" s="404"/>
      <c r="B132" s="811">
        <v>32010603</v>
      </c>
      <c r="C132" s="378" t="s">
        <v>1525</v>
      </c>
      <c r="D132" s="740" t="s">
        <v>1669</v>
      </c>
      <c r="E132" s="551"/>
      <c r="F132" s="552">
        <v>0</v>
      </c>
      <c r="G132" s="552"/>
    </row>
    <row r="133" spans="1:7" ht="15.75" hidden="1" thickBot="1" x14ac:dyDescent="0.3">
      <c r="A133" s="404"/>
      <c r="B133" s="811">
        <v>32010604</v>
      </c>
      <c r="C133" s="378" t="s">
        <v>1526</v>
      </c>
      <c r="D133" s="740" t="s">
        <v>1670</v>
      </c>
      <c r="E133" s="551"/>
      <c r="F133" s="552">
        <v>0</v>
      </c>
      <c r="G133" s="552"/>
    </row>
    <row r="134" spans="1:7" ht="15.75" hidden="1" thickBot="1" x14ac:dyDescent="0.3">
      <c r="A134" s="404"/>
      <c r="B134" s="811">
        <v>32010605</v>
      </c>
      <c r="C134" s="378" t="s">
        <v>1527</v>
      </c>
      <c r="D134" s="740" t="s">
        <v>1671</v>
      </c>
      <c r="E134" s="551"/>
      <c r="F134" s="552">
        <v>0</v>
      </c>
      <c r="G134" s="552"/>
    </row>
    <row r="135" spans="1:7" ht="15.75" hidden="1" thickBot="1" x14ac:dyDescent="0.3">
      <c r="A135" s="404"/>
      <c r="B135" s="811">
        <v>32010606</v>
      </c>
      <c r="C135" s="378" t="s">
        <v>1528</v>
      </c>
      <c r="D135" s="740" t="s">
        <v>1672</v>
      </c>
      <c r="E135" s="551"/>
      <c r="F135" s="552">
        <v>0</v>
      </c>
      <c r="G135" s="552"/>
    </row>
    <row r="136" spans="1:7" ht="15.75" hidden="1" thickBot="1" x14ac:dyDescent="0.3">
      <c r="A136" s="404"/>
      <c r="B136" s="811">
        <v>32010607</v>
      </c>
      <c r="C136" s="378" t="s">
        <v>1529</v>
      </c>
      <c r="D136" s="740" t="s">
        <v>1673</v>
      </c>
      <c r="E136" s="551"/>
      <c r="F136" s="552">
        <v>0</v>
      </c>
      <c r="G136" s="552"/>
    </row>
    <row r="137" spans="1:7" s="419" customFormat="1" ht="15.75" hidden="1" thickBot="1" x14ac:dyDescent="0.25">
      <c r="B137" s="811">
        <v>32010608</v>
      </c>
      <c r="C137" s="378" t="s">
        <v>1530</v>
      </c>
      <c r="D137" s="740" t="s">
        <v>1674</v>
      </c>
      <c r="E137" s="551"/>
      <c r="F137" s="552">
        <v>0</v>
      </c>
      <c r="G137" s="552"/>
    </row>
    <row r="138" spans="1:7" ht="15.75" hidden="1" thickBot="1" x14ac:dyDescent="0.3">
      <c r="A138" s="404"/>
      <c r="B138" s="811">
        <v>32010609</v>
      </c>
      <c r="C138" s="378" t="s">
        <v>1531</v>
      </c>
      <c r="D138" s="740" t="s">
        <v>1675</v>
      </c>
      <c r="E138" s="551"/>
      <c r="F138" s="552">
        <v>0</v>
      </c>
      <c r="G138" s="552"/>
    </row>
    <row r="139" spans="1:7" ht="15.75" hidden="1" thickBot="1" x14ac:dyDescent="0.3">
      <c r="A139" s="404"/>
      <c r="B139" s="811">
        <v>32010610</v>
      </c>
      <c r="C139" s="378" t="s">
        <v>1532</v>
      </c>
      <c r="D139" s="740" t="s">
        <v>1676</v>
      </c>
      <c r="E139" s="551"/>
      <c r="F139" s="552">
        <v>0</v>
      </c>
      <c r="G139" s="552"/>
    </row>
    <row r="140" spans="1:7" s="419" customFormat="1" ht="15.75" hidden="1" thickBot="1" x14ac:dyDescent="0.3">
      <c r="B140" s="815"/>
      <c r="C140" s="385" t="s">
        <v>1533</v>
      </c>
      <c r="D140" s="741">
        <v>0</v>
      </c>
      <c r="E140" s="559">
        <f>SUM(E130:E139)</f>
        <v>0</v>
      </c>
      <c r="F140" s="559">
        <f>SUM(F130:F139)</f>
        <v>0</v>
      </c>
      <c r="G140" s="559"/>
    </row>
    <row r="141" spans="1:7" s="419" customFormat="1" ht="15.75" hidden="1" thickBot="1" x14ac:dyDescent="0.3">
      <c r="B141" s="818">
        <v>32010700</v>
      </c>
      <c r="C141" s="374" t="s">
        <v>122</v>
      </c>
      <c r="D141" s="742"/>
      <c r="E141" s="548"/>
      <c r="F141" s="549"/>
      <c r="G141" s="549"/>
    </row>
    <row r="142" spans="1:7" s="419" customFormat="1" ht="15.75" hidden="1" thickBot="1" x14ac:dyDescent="0.25">
      <c r="B142" s="811">
        <v>32010701</v>
      </c>
      <c r="C142" s="378" t="s">
        <v>1534</v>
      </c>
      <c r="D142" s="740" t="s">
        <v>1677</v>
      </c>
      <c r="E142" s="551"/>
      <c r="F142" s="552">
        <v>0</v>
      </c>
      <c r="G142" s="552"/>
    </row>
    <row r="143" spans="1:7" ht="15.75" hidden="1" thickBot="1" x14ac:dyDescent="0.3">
      <c r="A143" s="404"/>
      <c r="B143" s="815"/>
      <c r="C143" s="385" t="s">
        <v>1535</v>
      </c>
      <c r="D143" s="741">
        <v>0</v>
      </c>
      <c r="E143" s="559">
        <f>SUM(E142)</f>
        <v>0</v>
      </c>
      <c r="F143" s="559">
        <f>SUM(F142)</f>
        <v>0</v>
      </c>
      <c r="G143" s="559"/>
    </row>
    <row r="144" spans="1:7" ht="15.75" hidden="1" thickBot="1" x14ac:dyDescent="0.3">
      <c r="A144" s="404"/>
      <c r="B144" s="818">
        <v>32010800</v>
      </c>
      <c r="C144" s="374" t="s">
        <v>124</v>
      </c>
      <c r="D144" s="742"/>
      <c r="E144" s="548"/>
      <c r="F144" s="549"/>
      <c r="G144" s="549"/>
    </row>
    <row r="145" spans="1:7" ht="15.75" hidden="1" thickBot="1" x14ac:dyDescent="0.3">
      <c r="A145" s="404"/>
      <c r="B145" s="811">
        <v>32010801</v>
      </c>
      <c r="C145" s="378" t="s">
        <v>1536</v>
      </c>
      <c r="D145" s="740" t="s">
        <v>1678</v>
      </c>
      <c r="E145" s="551"/>
      <c r="F145" s="552">
        <v>0</v>
      </c>
      <c r="G145" s="552"/>
    </row>
    <row r="146" spans="1:7" ht="15.75" hidden="1" thickBot="1" x14ac:dyDescent="0.3">
      <c r="A146" s="404"/>
      <c r="B146" s="815"/>
      <c r="C146" s="385" t="s">
        <v>1537</v>
      </c>
      <c r="D146" s="741">
        <v>0</v>
      </c>
      <c r="E146" s="559">
        <f>SUM(E145)</f>
        <v>0</v>
      </c>
      <c r="F146" s="559">
        <f>SUM(F145)</f>
        <v>0</v>
      </c>
      <c r="G146" s="559"/>
    </row>
    <row r="147" spans="1:7" ht="15.75" hidden="1" thickBot="1" x14ac:dyDescent="0.3">
      <c r="A147" s="404"/>
      <c r="B147" s="818">
        <v>32010900</v>
      </c>
      <c r="C147" s="374" t="s">
        <v>126</v>
      </c>
      <c r="D147" s="742"/>
      <c r="E147" s="548"/>
      <c r="F147" s="549"/>
      <c r="G147" s="549"/>
    </row>
    <row r="148" spans="1:7" ht="15.75" hidden="1" thickBot="1" x14ac:dyDescent="0.3">
      <c r="A148" s="404"/>
      <c r="B148" s="811">
        <v>32010901</v>
      </c>
      <c r="C148" s="378" t="s">
        <v>1538</v>
      </c>
      <c r="D148" s="740" t="s">
        <v>1679</v>
      </c>
      <c r="E148" s="551"/>
      <c r="F148" s="552">
        <v>0</v>
      </c>
      <c r="G148" s="552"/>
    </row>
    <row r="149" spans="1:7" ht="15.75" hidden="1" thickBot="1" x14ac:dyDescent="0.3">
      <c r="A149" s="404"/>
      <c r="B149" s="811">
        <v>32010902</v>
      </c>
      <c r="C149" s="378" t="s">
        <v>1539</v>
      </c>
      <c r="D149" s="740" t="s">
        <v>1680</v>
      </c>
      <c r="E149" s="551"/>
      <c r="F149" s="552">
        <v>0</v>
      </c>
      <c r="G149" s="552"/>
    </row>
    <row r="150" spans="1:7" ht="15.75" hidden="1" thickBot="1" x14ac:dyDescent="0.3">
      <c r="A150" s="404"/>
      <c r="B150" s="811">
        <v>32010903</v>
      </c>
      <c r="C150" s="378" t="s">
        <v>1540</v>
      </c>
      <c r="D150" s="740" t="s">
        <v>1681</v>
      </c>
      <c r="E150" s="551"/>
      <c r="F150" s="552">
        <v>0</v>
      </c>
      <c r="G150" s="552"/>
    </row>
    <row r="151" spans="1:7" s="419" customFormat="1" ht="15.75" hidden="1" thickBot="1" x14ac:dyDescent="0.25">
      <c r="B151" s="811">
        <v>32010904</v>
      </c>
      <c r="C151" s="378" t="s">
        <v>1541</v>
      </c>
      <c r="D151" s="740" t="s">
        <v>1682</v>
      </c>
      <c r="E151" s="551"/>
      <c r="F151" s="552">
        <v>0</v>
      </c>
      <c r="G151" s="552"/>
    </row>
    <row r="152" spans="1:7" ht="15.75" hidden="1" thickBot="1" x14ac:dyDescent="0.3">
      <c r="A152" s="404"/>
      <c r="B152" s="815"/>
      <c r="C152" s="385" t="s">
        <v>1542</v>
      </c>
      <c r="D152" s="741">
        <v>0</v>
      </c>
      <c r="E152" s="559">
        <f>SUM(E148:E151)</f>
        <v>0</v>
      </c>
      <c r="F152" s="559">
        <f>SUM(F148:F151)</f>
        <v>0</v>
      </c>
      <c r="G152" s="559"/>
    </row>
    <row r="153" spans="1:7" s="419" customFormat="1" ht="15.75" hidden="1" thickBot="1" x14ac:dyDescent="0.3">
      <c r="B153" s="818">
        <v>32011000</v>
      </c>
      <c r="C153" s="374" t="s">
        <v>128</v>
      </c>
      <c r="D153" s="742"/>
      <c r="E153" s="548"/>
      <c r="F153" s="549"/>
      <c r="G153" s="549"/>
    </row>
    <row r="154" spans="1:7" s="419" customFormat="1" ht="15.75" hidden="1" thickBot="1" x14ac:dyDescent="0.25">
      <c r="B154" s="811">
        <v>32011001</v>
      </c>
      <c r="C154" s="378" t="s">
        <v>128</v>
      </c>
      <c r="D154" s="740" t="s">
        <v>1683</v>
      </c>
      <c r="E154" s="551"/>
      <c r="F154" s="552">
        <v>0</v>
      </c>
      <c r="G154" s="552"/>
    </row>
    <row r="155" spans="1:7" s="419" customFormat="1" ht="15.75" hidden="1" thickBot="1" x14ac:dyDescent="0.3">
      <c r="B155" s="815"/>
      <c r="C155" s="385" t="s">
        <v>1543</v>
      </c>
      <c r="D155" s="741">
        <v>0</v>
      </c>
      <c r="E155" s="559">
        <f>SUM(E154)</f>
        <v>0</v>
      </c>
      <c r="F155" s="559">
        <f>SUM(F154)</f>
        <v>0</v>
      </c>
      <c r="G155" s="559"/>
    </row>
    <row r="156" spans="1:7" s="419" customFormat="1" ht="15.75" hidden="1" thickBot="1" x14ac:dyDescent="0.3">
      <c r="B156" s="818">
        <v>32020100</v>
      </c>
      <c r="C156" s="374" t="s">
        <v>130</v>
      </c>
      <c r="D156" s="742"/>
      <c r="E156" s="548"/>
      <c r="F156" s="549"/>
      <c r="G156" s="549"/>
    </row>
    <row r="157" spans="1:7" s="419" customFormat="1" ht="15.75" hidden="1" thickBot="1" x14ac:dyDescent="0.25">
      <c r="B157" s="811">
        <v>32020101</v>
      </c>
      <c r="C157" s="378" t="s">
        <v>1544</v>
      </c>
      <c r="D157" s="740" t="s">
        <v>1684</v>
      </c>
      <c r="E157" s="551"/>
      <c r="F157" s="552">
        <v>0</v>
      </c>
      <c r="G157" s="552"/>
    </row>
    <row r="158" spans="1:7" ht="15.75" hidden="1" thickBot="1" x14ac:dyDescent="0.3">
      <c r="A158" s="404"/>
      <c r="B158" s="811">
        <v>32020102</v>
      </c>
      <c r="C158" s="378" t="s">
        <v>1545</v>
      </c>
      <c r="D158" s="740" t="s">
        <v>1685</v>
      </c>
      <c r="E158" s="551"/>
      <c r="F158" s="552">
        <v>0</v>
      </c>
      <c r="G158" s="552"/>
    </row>
    <row r="159" spans="1:7" ht="15.75" hidden="1" thickBot="1" x14ac:dyDescent="0.3">
      <c r="A159" s="404"/>
      <c r="B159" s="811">
        <v>32020103</v>
      </c>
      <c r="C159" s="378" t="s">
        <v>1479</v>
      </c>
      <c r="D159" s="740" t="s">
        <v>1686</v>
      </c>
      <c r="E159" s="551"/>
      <c r="F159" s="552">
        <v>0</v>
      </c>
      <c r="G159" s="552"/>
    </row>
    <row r="160" spans="1:7" ht="15.75" hidden="1" thickBot="1" x14ac:dyDescent="0.3">
      <c r="A160" s="404"/>
      <c r="B160" s="811">
        <v>32020104</v>
      </c>
      <c r="C160" s="378" t="s">
        <v>1480</v>
      </c>
      <c r="D160" s="740" t="s">
        <v>1687</v>
      </c>
      <c r="E160" s="551"/>
      <c r="F160" s="552">
        <v>0</v>
      </c>
      <c r="G160" s="552"/>
    </row>
    <row r="161" spans="1:7" s="419" customFormat="1" ht="15.75" hidden="1" thickBot="1" x14ac:dyDescent="0.3">
      <c r="B161" s="815"/>
      <c r="C161" s="385" t="s">
        <v>1546</v>
      </c>
      <c r="D161" s="741">
        <v>0</v>
      </c>
      <c r="E161" s="559">
        <f>SUM(E157:E160)</f>
        <v>0</v>
      </c>
      <c r="F161" s="559">
        <f>SUM(F157:F160)</f>
        <v>0</v>
      </c>
      <c r="G161" s="559"/>
    </row>
    <row r="162" spans="1:7" s="419" customFormat="1" ht="15.75" hidden="1" thickBot="1" x14ac:dyDescent="0.3">
      <c r="B162" s="818">
        <v>32030100</v>
      </c>
      <c r="C162" s="374" t="s">
        <v>132</v>
      </c>
      <c r="D162" s="742"/>
      <c r="E162" s="548"/>
      <c r="F162" s="549"/>
      <c r="G162" s="549"/>
    </row>
    <row r="163" spans="1:7" ht="15.75" hidden="1" thickBot="1" x14ac:dyDescent="0.3">
      <c r="A163" s="404"/>
      <c r="B163" s="811">
        <v>32030101</v>
      </c>
      <c r="C163" s="378" t="s">
        <v>1547</v>
      </c>
      <c r="D163" s="740" t="s">
        <v>1688</v>
      </c>
      <c r="E163" s="551"/>
      <c r="F163" s="552">
        <v>0</v>
      </c>
      <c r="G163" s="552"/>
    </row>
    <row r="164" spans="1:7" ht="15.75" hidden="1" thickBot="1" x14ac:dyDescent="0.3">
      <c r="A164" s="404"/>
      <c r="B164" s="811">
        <v>32030102</v>
      </c>
      <c r="C164" s="378" t="s">
        <v>1548</v>
      </c>
      <c r="D164" s="740" t="s">
        <v>1689</v>
      </c>
      <c r="E164" s="551"/>
      <c r="F164" s="552">
        <v>0</v>
      </c>
      <c r="G164" s="552"/>
    </row>
    <row r="165" spans="1:7" ht="15.75" hidden="1" thickBot="1" x14ac:dyDescent="0.3">
      <c r="A165" s="404"/>
      <c r="B165" s="811">
        <v>32030103</v>
      </c>
      <c r="C165" s="378" t="s">
        <v>1549</v>
      </c>
      <c r="D165" s="740" t="s">
        <v>1690</v>
      </c>
      <c r="E165" s="551"/>
      <c r="F165" s="552">
        <v>0</v>
      </c>
      <c r="G165" s="552"/>
    </row>
    <row r="166" spans="1:7" s="419" customFormat="1" ht="15.75" hidden="1" thickBot="1" x14ac:dyDescent="0.25">
      <c r="B166" s="811">
        <v>32030104</v>
      </c>
      <c r="C166" s="378" t="s">
        <v>1550</v>
      </c>
      <c r="D166" s="740" t="s">
        <v>1691</v>
      </c>
      <c r="E166" s="551"/>
      <c r="F166" s="552">
        <v>0</v>
      </c>
      <c r="G166" s="552"/>
    </row>
    <row r="167" spans="1:7" s="419" customFormat="1" ht="15.75" hidden="1" thickBot="1" x14ac:dyDescent="0.25">
      <c r="B167" s="811">
        <v>32030105</v>
      </c>
      <c r="C167" s="378" t="s">
        <v>1551</v>
      </c>
      <c r="D167" s="740" t="s">
        <v>1692</v>
      </c>
      <c r="E167" s="551"/>
      <c r="F167" s="552">
        <v>0</v>
      </c>
      <c r="G167" s="552"/>
    </row>
    <row r="168" spans="1:7" ht="15.75" hidden="1" thickBot="1" x14ac:dyDescent="0.3">
      <c r="A168" s="404"/>
      <c r="B168" s="811">
        <v>32030109</v>
      </c>
      <c r="C168" s="378" t="s">
        <v>1552</v>
      </c>
      <c r="D168" s="740" t="s">
        <v>1693</v>
      </c>
      <c r="E168" s="551"/>
      <c r="F168" s="552">
        <v>0</v>
      </c>
      <c r="G168" s="552"/>
    </row>
    <row r="169" spans="1:7" ht="15.75" hidden="1" thickBot="1" x14ac:dyDescent="0.3">
      <c r="A169" s="404"/>
      <c r="B169" s="813">
        <v>32030110</v>
      </c>
      <c r="C169" s="383" t="s">
        <v>1553</v>
      </c>
      <c r="D169" s="740" t="s">
        <v>1694</v>
      </c>
      <c r="E169" s="551"/>
      <c r="F169" s="552">
        <v>0</v>
      </c>
      <c r="G169" s="552"/>
    </row>
    <row r="170" spans="1:7" s="419" customFormat="1" ht="15.75" hidden="1" thickBot="1" x14ac:dyDescent="0.3">
      <c r="B170" s="815"/>
      <c r="C170" s="385" t="s">
        <v>1554</v>
      </c>
      <c r="D170" s="741"/>
      <c r="E170" s="559">
        <f>SUM(E163:E169)</f>
        <v>0</v>
      </c>
      <c r="F170" s="559">
        <f>SUM(F163:F169)</f>
        <v>0</v>
      </c>
      <c r="G170" s="559">
        <f>SUM(G163:G169)</f>
        <v>0</v>
      </c>
    </row>
    <row r="171" spans="1:7" ht="19.5" thickBot="1" x14ac:dyDescent="0.35">
      <c r="A171" s="404"/>
      <c r="B171" s="398"/>
      <c r="C171" s="399" t="s">
        <v>1415</v>
      </c>
      <c r="D171" s="399"/>
      <c r="E171" s="571">
        <f>E72</f>
        <v>11134658240</v>
      </c>
      <c r="F171" s="572">
        <f>F170+F161+F155+F152+F146+F143+F140+F128+F117+F107+F100+F83+F77+F72+F66+F62+F53+F50+F47+F44</f>
        <v>21527225040</v>
      </c>
      <c r="G171" s="572">
        <f>G170+G161+G155+G152+G146+G143+G140+G128+G117+G107+G100+G83+G77+G72+G66+G62+G53+G50+G47+G44</f>
        <v>0</v>
      </c>
    </row>
    <row r="172" spans="1:7" x14ac:dyDescent="0.25">
      <c r="A172" s="404"/>
      <c r="B172" s="420"/>
      <c r="C172" s="758"/>
      <c r="D172" s="404"/>
      <c r="E172" s="404"/>
      <c r="F172" s="404"/>
    </row>
  </sheetData>
  <mergeCells count="5">
    <mergeCell ref="B1:F1"/>
    <mergeCell ref="B2:F2"/>
    <mergeCell ref="B4:F4"/>
    <mergeCell ref="B5:B6"/>
    <mergeCell ref="C5:C6"/>
  </mergeCells>
  <pageMargins left="0.98" right="0.3" top="0.37" bottom="0.36" header="0.17" footer="0.17"/>
  <pageSetup paperSize="9" scale="64" fitToHeight="0" orientation="portrait" r:id="rId1"/>
  <headerFooter>
    <oddFooter>&amp;C&amp;"Rockwell,Bold"&amp;14&amp;P</oddFooter>
  </headerFooter>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pageSetUpPr fitToPage="1"/>
  </sheetPr>
  <dimension ref="B1:G172"/>
  <sheetViews>
    <sheetView view="pageBreakPreview" zoomScale="84" zoomScaleSheetLayoutView="84" workbookViewId="0">
      <pane xSplit="2" ySplit="6" topLeftCell="C79"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1079</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t="15.75" thickBot="1" x14ac:dyDescent="0.3">
      <c r="B28" s="811">
        <v>31050120</v>
      </c>
      <c r="C28" s="378" t="s">
        <v>1435</v>
      </c>
      <c r="D28" s="740" t="str">
        <f t="shared" si="0"/>
        <v>31050120 - PROJECT STORE ( IPPIS, GIFMIS, IPSAS, E.T.C.)</v>
      </c>
      <c r="E28" s="551">
        <v>600000000</v>
      </c>
      <c r="F28" s="552">
        <v>0</v>
      </c>
      <c r="G28" s="552"/>
    </row>
    <row r="29" spans="2:7" ht="15.75" hidden="1" thickBot="1" x14ac:dyDescent="0.3">
      <c r="B29" s="811">
        <v>31050121</v>
      </c>
      <c r="C29" s="378" t="s">
        <v>1436</v>
      </c>
      <c r="D29" s="740" t="str">
        <f t="shared" si="0"/>
        <v>31050121 - ELECTRICAL/ELECTRONIC STORE</v>
      </c>
      <c r="E29" s="551"/>
      <c r="F29" s="552">
        <v>0</v>
      </c>
      <c r="G29" s="552"/>
    </row>
    <row r="30" spans="2:7" ht="15.75" hidden="1" thickBot="1" x14ac:dyDescent="0.3">
      <c r="B30" s="811">
        <v>31050122</v>
      </c>
      <c r="C30" s="378" t="s">
        <v>1437</v>
      </c>
      <c r="D30" s="740" t="str">
        <f t="shared" si="0"/>
        <v>31050122 - GRAINS STORE</v>
      </c>
      <c r="E30" s="551"/>
      <c r="F30" s="552">
        <v>0</v>
      </c>
      <c r="G30" s="552"/>
    </row>
    <row r="31" spans="2:7" ht="15.75" hidden="1" thickBot="1" x14ac:dyDescent="0.3">
      <c r="B31" s="811">
        <v>31050123</v>
      </c>
      <c r="C31" s="378" t="s">
        <v>1438</v>
      </c>
      <c r="D31" s="740" t="str">
        <f t="shared" si="0"/>
        <v>31050123 - PERISHABLE STORE</v>
      </c>
      <c r="E31" s="551"/>
      <c r="F31" s="552">
        <v>0</v>
      </c>
      <c r="G31" s="552"/>
    </row>
    <row r="32" spans="2:7" ht="15.75" hidden="1" thickBot="1" x14ac:dyDescent="0.3">
      <c r="B32" s="811">
        <v>31050124</v>
      </c>
      <c r="C32" s="378" t="s">
        <v>1439</v>
      </c>
      <c r="D32" s="740" t="str">
        <f t="shared" si="0"/>
        <v>31050124 - MOTOR SPARE STORE</v>
      </c>
      <c r="E32" s="551"/>
      <c r="F32" s="552">
        <v>0</v>
      </c>
      <c r="G32" s="552"/>
    </row>
    <row r="33" spans="2:7" ht="15.75" hidden="1" thickBot="1" x14ac:dyDescent="0.3">
      <c r="B33" s="811">
        <v>31050125</v>
      </c>
      <c r="C33" s="378" t="s">
        <v>1440</v>
      </c>
      <c r="D33" s="740" t="str">
        <f t="shared" si="0"/>
        <v>31050125 - RAIL SPARE STORE</v>
      </c>
      <c r="E33" s="551"/>
      <c r="F33" s="552">
        <v>0</v>
      </c>
      <c r="G33" s="552"/>
    </row>
    <row r="34" spans="2:7" ht="15.75" hidden="1" thickBot="1" x14ac:dyDescent="0.3">
      <c r="B34" s="811">
        <v>31050126</v>
      </c>
      <c r="C34" s="378" t="s">
        <v>1441</v>
      </c>
      <c r="D34" s="740" t="str">
        <f t="shared" si="0"/>
        <v>31050126 - SHIP SPARE STORE</v>
      </c>
      <c r="E34" s="551"/>
      <c r="F34" s="552">
        <v>0</v>
      </c>
      <c r="G34" s="552"/>
    </row>
    <row r="35" spans="2:7" ht="15.75" hidden="1" thickBot="1" x14ac:dyDescent="0.3">
      <c r="B35" s="811">
        <v>31050127</v>
      </c>
      <c r="C35" s="378" t="s">
        <v>1442</v>
      </c>
      <c r="D35" s="740" t="str">
        <f t="shared" si="0"/>
        <v>31050127 - FURNITURE STORE</v>
      </c>
      <c r="E35" s="551"/>
      <c r="F35" s="552">
        <v>0</v>
      </c>
      <c r="G35" s="552"/>
    </row>
    <row r="36" spans="2:7" ht="15.75" hidden="1" thickBot="1" x14ac:dyDescent="0.3">
      <c r="B36" s="811">
        <v>31050128</v>
      </c>
      <c r="C36" s="378" t="s">
        <v>1443</v>
      </c>
      <c r="D36" s="740" t="str">
        <f t="shared" si="0"/>
        <v>31050128 - PLANT/EQUIPMENT STORE</v>
      </c>
      <c r="E36" s="551"/>
      <c r="F36" s="552">
        <v>0</v>
      </c>
      <c r="G36" s="552"/>
    </row>
    <row r="37" spans="2:7" ht="15.75" hidden="1" thickBot="1" x14ac:dyDescent="0.3">
      <c r="B37" s="811">
        <v>31050129</v>
      </c>
      <c r="C37" s="378" t="s">
        <v>1444</v>
      </c>
      <c r="D37" s="740" t="str">
        <f t="shared" si="0"/>
        <v>31050129 - PLANT/EQUIPMENT SPARE STORE</v>
      </c>
      <c r="E37" s="551"/>
      <c r="F37" s="552">
        <v>0</v>
      </c>
      <c r="G37" s="552"/>
    </row>
    <row r="38" spans="2:7" ht="15.75" hidden="1" thickBot="1" x14ac:dyDescent="0.3">
      <c r="B38" s="811">
        <v>31050130</v>
      </c>
      <c r="C38" s="378" t="s">
        <v>1445</v>
      </c>
      <c r="D38" s="740" t="str">
        <f t="shared" si="0"/>
        <v>31050130 - ANIMAL FEED STORE</v>
      </c>
      <c r="E38" s="551"/>
      <c r="F38" s="552">
        <v>0</v>
      </c>
      <c r="G38" s="552"/>
    </row>
    <row r="39" spans="2:7" ht="15.75" hidden="1" thickBot="1" x14ac:dyDescent="0.3">
      <c r="B39" s="811">
        <v>31050131</v>
      </c>
      <c r="C39" s="378" t="s">
        <v>1446</v>
      </c>
      <c r="D39" s="740" t="str">
        <f t="shared" si="0"/>
        <v>31050131 - VETERINARY STORE</v>
      </c>
      <c r="E39" s="551"/>
      <c r="F39" s="552">
        <v>0</v>
      </c>
      <c r="G39" s="552"/>
    </row>
    <row r="40" spans="2:7" ht="15.75" hidden="1" thickBot="1" x14ac:dyDescent="0.3">
      <c r="B40" s="811">
        <v>31050132</v>
      </c>
      <c r="C40" s="378" t="s">
        <v>1447</v>
      </c>
      <c r="D40" s="740" t="str">
        <f t="shared" si="0"/>
        <v>31050132 - CLASS WARE/APPARATOS STORE</v>
      </c>
      <c r="E40" s="551"/>
      <c r="F40" s="552">
        <v>0</v>
      </c>
      <c r="G40" s="552"/>
    </row>
    <row r="41" spans="2:7" ht="15.75" hidden="1" thickBot="1" x14ac:dyDescent="0.3">
      <c r="B41" s="811">
        <v>31050133</v>
      </c>
      <c r="C41" s="378" t="s">
        <v>1448</v>
      </c>
      <c r="D41" s="740" t="str">
        <f t="shared" si="0"/>
        <v>31050133 - LABORATORY EQUIPMENT STORE</v>
      </c>
      <c r="E41" s="551"/>
      <c r="F41" s="552">
        <v>0</v>
      </c>
      <c r="G41" s="552"/>
    </row>
    <row r="42" spans="2:7" ht="15.75" hidden="1" thickBot="1" x14ac:dyDescent="0.3">
      <c r="B42" s="811">
        <v>31050134</v>
      </c>
      <c r="C42" s="378" t="s">
        <v>1449</v>
      </c>
      <c r="D42" s="740" t="str">
        <f t="shared" si="0"/>
        <v>31050134 - UNIFORM STORE</v>
      </c>
      <c r="E42" s="551"/>
      <c r="F42" s="552">
        <v>0</v>
      </c>
      <c r="G42" s="552"/>
    </row>
    <row r="43" spans="2:7" ht="15.75" hidden="1" thickBot="1" x14ac:dyDescent="0.3">
      <c r="B43" s="813">
        <v>31050135</v>
      </c>
      <c r="C43" s="383" t="s">
        <v>1450</v>
      </c>
      <c r="D43" s="822" t="str">
        <f t="shared" si="0"/>
        <v>31050135 - OTHER STOCK</v>
      </c>
      <c r="E43" s="555"/>
      <c r="F43" s="556">
        <v>0</v>
      </c>
      <c r="G43" s="556"/>
    </row>
    <row r="44" spans="2:7" ht="15.75" thickBot="1" x14ac:dyDescent="0.3">
      <c r="B44" s="815"/>
      <c r="C44" s="385" t="s">
        <v>1451</v>
      </c>
      <c r="D44" s="741">
        <f t="shared" ref="D44" si="1">SUM(D9:D43)</f>
        <v>0</v>
      </c>
      <c r="E44" s="559">
        <f>SUM(E9:E43)</f>
        <v>600000000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x14ac:dyDescent="0.25">
      <c r="B78" s="818">
        <v>32010100</v>
      </c>
      <c r="C78" s="374" t="s">
        <v>110</v>
      </c>
      <c r="D78" s="742"/>
      <c r="E78" s="548"/>
      <c r="F78" s="549"/>
      <c r="G78" s="549"/>
    </row>
    <row r="79" spans="2:7" ht="15.75" thickBot="1" x14ac:dyDescent="0.3">
      <c r="B79" s="811">
        <v>32010101</v>
      </c>
      <c r="C79" s="378" t="s">
        <v>1477</v>
      </c>
      <c r="D79" s="740" t="str">
        <f>B79&amp;" - "&amp;C79</f>
        <v>32010101 - LAND &amp; BUILDINGS - ADMINISTRATIVE</v>
      </c>
      <c r="E79" s="551"/>
      <c r="F79" s="552">
        <v>4610000</v>
      </c>
      <c r="G79" s="552"/>
    </row>
    <row r="80" spans="2:7" ht="15.75" hidden="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0</v>
      </c>
      <c r="F83" s="559">
        <f>SUM(F79:F82)</f>
        <v>4610000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c r="F98" s="552">
        <v>0</v>
      </c>
      <c r="G98" s="552"/>
    </row>
    <row r="99" spans="2:7" hidden="1" x14ac:dyDescent="0.25">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hidden="1"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551"/>
      <c r="F102" s="552">
        <v>0</v>
      </c>
      <c r="G102" s="552"/>
    </row>
    <row r="103" spans="2:7" hidden="1" x14ac:dyDescent="0.25">
      <c r="B103" s="811">
        <v>32010302</v>
      </c>
      <c r="C103" s="378" t="s">
        <v>1499</v>
      </c>
      <c r="D103" s="740" t="str">
        <f>B103&amp;" - "&amp;C103</f>
        <v>32010302 - INDUSTRIAL EQUIPMENT</v>
      </c>
      <c r="E103" s="551"/>
      <c r="F103" s="552">
        <v>0</v>
      </c>
      <c r="G103" s="552"/>
    </row>
    <row r="104" spans="2:7" hidden="1" x14ac:dyDescent="0.25">
      <c r="B104" s="811">
        <v>32010303</v>
      </c>
      <c r="C104" s="378" t="s">
        <v>1500</v>
      </c>
      <c r="D104" s="740" t="str">
        <f>B104&amp;" - "&amp;C104</f>
        <v>32010303 - NAVIGATIONAL EQUIPMENT</v>
      </c>
      <c r="E104" s="551"/>
      <c r="F104" s="552">
        <v>0</v>
      </c>
      <c r="G104" s="552"/>
    </row>
    <row r="105" spans="2:7" hidden="1" x14ac:dyDescent="0.25">
      <c r="B105" s="811">
        <v>32010304</v>
      </c>
      <c r="C105" s="378" t="s">
        <v>1501</v>
      </c>
      <c r="D105" s="740" t="str">
        <f>B105&amp;" - "&amp;C105</f>
        <v>32010304 - POWER PLANTS</v>
      </c>
      <c r="E105" s="551"/>
      <c r="F105" s="552">
        <v>0</v>
      </c>
      <c r="G105" s="552"/>
    </row>
    <row r="106" spans="2:7" hidden="1" x14ac:dyDescent="0.25">
      <c r="B106" s="811">
        <v>32010305</v>
      </c>
      <c r="C106" s="378" t="s">
        <v>1502</v>
      </c>
      <c r="D106" s="740" t="str">
        <f>B106&amp;" - "&amp;C106</f>
        <v>32010305 - POWER GENERATING SETS</v>
      </c>
      <c r="E106" s="551"/>
      <c r="F106" s="552">
        <v>0</v>
      </c>
      <c r="G106" s="552"/>
    </row>
    <row r="107" spans="2:7" ht="15.75" hidden="1" thickBot="1" x14ac:dyDescent="0.3">
      <c r="B107" s="815"/>
      <c r="C107" s="385" t="s">
        <v>1503</v>
      </c>
      <c r="D107" s="741">
        <f t="shared" ref="D107" si="14">SUM(D102:D106)</f>
        <v>0</v>
      </c>
      <c r="E107" s="559">
        <f>SUM(E102:E106)</f>
        <v>0</v>
      </c>
      <c r="F107" s="559">
        <f>SUM(F102:F106)</f>
        <v>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ht="15.75" thickBot="1" x14ac:dyDescent="0.3">
      <c r="B113" s="811">
        <v>32010405</v>
      </c>
      <c r="C113" s="378" t="s">
        <v>1508</v>
      </c>
      <c r="D113" s="740" t="str">
        <f t="shared" si="15"/>
        <v>32010405 - MOTOR VEHICLES</v>
      </c>
      <c r="E113" s="551">
        <v>3000000</v>
      </c>
      <c r="F113" s="552">
        <v>5000000</v>
      </c>
      <c r="G113" s="552"/>
    </row>
    <row r="114" spans="2:7" ht="15.75" hidden="1" thickBot="1" x14ac:dyDescent="0.3">
      <c r="B114" s="811">
        <v>32010406</v>
      </c>
      <c r="C114" s="378" t="s">
        <v>1509</v>
      </c>
      <c r="D114" s="740" t="str">
        <f t="shared" si="15"/>
        <v>32010406 - TRICYCLE</v>
      </c>
      <c r="E114" s="551"/>
      <c r="F114" s="552">
        <v>0</v>
      </c>
      <c r="G114" s="552"/>
    </row>
    <row r="115" spans="2:7" ht="15.75" hidden="1" thickBot="1" x14ac:dyDescent="0.3">
      <c r="B115" s="811">
        <v>32010407</v>
      </c>
      <c r="C115" s="378" t="s">
        <v>1510</v>
      </c>
      <c r="D115" s="740" t="str">
        <f t="shared" si="15"/>
        <v>32010407 - MOTOR CYCLES</v>
      </c>
      <c r="E115" s="551"/>
      <c r="F115" s="552">
        <v>0</v>
      </c>
      <c r="G115" s="552"/>
    </row>
    <row r="116" spans="2:7" ht="15.75" hidden="1" thickBot="1" x14ac:dyDescent="0.3">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3000000</v>
      </c>
      <c r="F117" s="559">
        <f>SUM(F109:F116)</f>
        <v>5000000</v>
      </c>
      <c r="G117" s="559">
        <f>SUM(G109:G116)</f>
        <v>0</v>
      </c>
    </row>
    <row r="118" spans="2:7" x14ac:dyDescent="0.25">
      <c r="B118" s="818">
        <v>32010500</v>
      </c>
      <c r="C118" s="374" t="s">
        <v>118</v>
      </c>
      <c r="D118" s="742"/>
      <c r="E118" s="548"/>
      <c r="F118" s="549"/>
      <c r="G118" s="549"/>
    </row>
    <row r="119" spans="2:7" ht="15.75" thickBot="1" x14ac:dyDescent="0.3">
      <c r="B119" s="811">
        <v>32010501</v>
      </c>
      <c r="C119" s="378" t="s">
        <v>1513</v>
      </c>
      <c r="D119" s="740" t="str">
        <f t="shared" ref="D119:D127" si="17">B119&amp;" - "&amp;C119</f>
        <v>32010501 - COMPUTERS/NETWORKING EQUIPMENT</v>
      </c>
      <c r="E119" s="551">
        <v>1000000</v>
      </c>
      <c r="F119" s="552">
        <v>0</v>
      </c>
      <c r="G119" s="552"/>
    </row>
    <row r="120" spans="2:7" ht="15.75" hidden="1" thickBot="1" x14ac:dyDescent="0.3">
      <c r="B120" s="811">
        <v>32010502</v>
      </c>
      <c r="C120" s="378" t="s">
        <v>1514</v>
      </c>
      <c r="D120" s="740" t="str">
        <f t="shared" si="17"/>
        <v>32010502 - PRINTERS</v>
      </c>
      <c r="E120" s="551"/>
      <c r="F120" s="552">
        <v>0</v>
      </c>
      <c r="G120" s="552"/>
    </row>
    <row r="121" spans="2:7" ht="15.75" hidden="1" thickBot="1" x14ac:dyDescent="0.3">
      <c r="B121" s="811">
        <v>32010503</v>
      </c>
      <c r="C121" s="378" t="s">
        <v>1515</v>
      </c>
      <c r="D121" s="740" t="str">
        <f t="shared" si="17"/>
        <v>32010503 - SCANNERS</v>
      </c>
      <c r="E121" s="551"/>
      <c r="F121" s="552">
        <v>0</v>
      </c>
      <c r="G121" s="552"/>
    </row>
    <row r="122" spans="2:7" ht="15.75" hidden="1" thickBot="1" x14ac:dyDescent="0.3">
      <c r="B122" s="811">
        <v>32010504</v>
      </c>
      <c r="C122" s="378" t="s">
        <v>1516</v>
      </c>
      <c r="D122" s="740" t="str">
        <f t="shared" si="17"/>
        <v>32010504 - FAX MACHINE</v>
      </c>
      <c r="E122" s="551"/>
      <c r="F122" s="552">
        <v>0</v>
      </c>
      <c r="G122" s="552"/>
    </row>
    <row r="123" spans="2:7" ht="15.75" hidden="1" thickBot="1" x14ac:dyDescent="0.3">
      <c r="B123" s="811">
        <v>32010505</v>
      </c>
      <c r="C123" s="378" t="s">
        <v>1517</v>
      </c>
      <c r="D123" s="740" t="str">
        <f t="shared" si="17"/>
        <v>32010505 - PHOTOCOPIERS</v>
      </c>
      <c r="E123" s="551"/>
      <c r="F123" s="552">
        <v>0</v>
      </c>
      <c r="G123" s="552"/>
    </row>
    <row r="124" spans="2:7" ht="15.75" hidden="1" thickBot="1" x14ac:dyDescent="0.3">
      <c r="B124" s="811">
        <v>32010506</v>
      </c>
      <c r="C124" s="378" t="s">
        <v>1518</v>
      </c>
      <c r="D124" s="740" t="str">
        <f t="shared" si="17"/>
        <v>32010506 - TYPE-WRITERS</v>
      </c>
      <c r="E124" s="551"/>
      <c r="F124" s="552">
        <v>0</v>
      </c>
      <c r="G124" s="552"/>
    </row>
    <row r="125" spans="2:7" ht="15.75" hidden="1" thickBot="1" x14ac:dyDescent="0.3">
      <c r="B125" s="811">
        <v>32010507</v>
      </c>
      <c r="C125" s="378" t="s">
        <v>1519</v>
      </c>
      <c r="D125" s="740" t="str">
        <f t="shared" si="17"/>
        <v>32010507 - SHREDDING MACHINES</v>
      </c>
      <c r="E125" s="551"/>
      <c r="F125" s="552">
        <v>0</v>
      </c>
      <c r="G125" s="552"/>
    </row>
    <row r="126" spans="2:7" ht="15.75" hidden="1" thickBot="1" x14ac:dyDescent="0.3">
      <c r="B126" s="811">
        <v>32010508</v>
      </c>
      <c r="C126" s="378" t="s">
        <v>1520</v>
      </c>
      <c r="D126" s="740" t="str">
        <f t="shared" si="17"/>
        <v>32010508 - PROJECTORS</v>
      </c>
      <c r="E126" s="551"/>
      <c r="F126" s="552">
        <v>0</v>
      </c>
      <c r="G126" s="552"/>
    </row>
    <row r="127" spans="2:7" ht="15.75" hidden="1" thickBot="1" x14ac:dyDescent="0.3">
      <c r="B127" s="811">
        <v>32010509</v>
      </c>
      <c r="C127" s="378" t="s">
        <v>1521</v>
      </c>
      <c r="D127" s="740" t="str">
        <f t="shared" si="17"/>
        <v>32010509 - BINDING EQUIPMENT</v>
      </c>
      <c r="E127" s="551"/>
      <c r="F127" s="552">
        <v>0</v>
      </c>
      <c r="G127" s="552"/>
    </row>
    <row r="128" spans="2:7" ht="15.75" thickBot="1" x14ac:dyDescent="0.3">
      <c r="B128" s="815"/>
      <c r="C128" s="385" t="s">
        <v>1522</v>
      </c>
      <c r="D128" s="741">
        <f t="shared" ref="D128" si="18">SUM(D119:D127)</f>
        <v>0</v>
      </c>
      <c r="E128" s="559">
        <f>SUM(E119:E127)</f>
        <v>1000000</v>
      </c>
      <c r="F128" s="559">
        <f>SUM(F119:F127)</f>
        <v>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9">B130&amp;" - "&amp;C130</f>
        <v>32010601 - CHAIRS</v>
      </c>
      <c r="E130" s="551"/>
      <c r="F130" s="552">
        <v>200000</v>
      </c>
      <c r="G130" s="552"/>
    </row>
    <row r="131" spans="2:7" x14ac:dyDescent="0.25">
      <c r="B131" s="811">
        <v>32010602</v>
      </c>
      <c r="C131" s="378" t="s">
        <v>1524</v>
      </c>
      <c r="D131" s="740" t="str">
        <f t="shared" si="19"/>
        <v>32010602 - TABLES</v>
      </c>
      <c r="E131" s="551"/>
      <c r="F131" s="552">
        <v>190000</v>
      </c>
      <c r="G131" s="552"/>
    </row>
    <row r="132" spans="2:7" x14ac:dyDescent="0.25">
      <c r="B132" s="811">
        <v>32010603</v>
      </c>
      <c r="C132" s="378" t="s">
        <v>1525</v>
      </c>
      <c r="D132" s="740" t="str">
        <f t="shared" si="19"/>
        <v>32010603 - SAFES/FILE CABINETS/ CUPBOARDS</v>
      </c>
      <c r="E132" s="551"/>
      <c r="F132" s="552">
        <v>4500000</v>
      </c>
      <c r="G132" s="552"/>
    </row>
    <row r="133" spans="2:7" hidden="1" x14ac:dyDescent="0.25">
      <c r="B133" s="811">
        <v>32010604</v>
      </c>
      <c r="C133" s="378" t="s">
        <v>1526</v>
      </c>
      <c r="D133" s="740" t="str">
        <f t="shared" si="19"/>
        <v>32010604 - TELEVISION SETS</v>
      </c>
      <c r="E133" s="551"/>
      <c r="F133" s="552">
        <v>0</v>
      </c>
      <c r="G133" s="552"/>
    </row>
    <row r="134" spans="2:7" hidden="1" x14ac:dyDescent="0.25">
      <c r="B134" s="811">
        <v>32010605</v>
      </c>
      <c r="C134" s="378" t="s">
        <v>1527</v>
      </c>
      <c r="D134" s="740" t="str">
        <f t="shared" si="19"/>
        <v>32010605 - RADIO SETS</v>
      </c>
      <c r="E134" s="551"/>
      <c r="F134" s="552">
        <v>0</v>
      </c>
      <c r="G134" s="552"/>
    </row>
    <row r="135" spans="2:7" ht="15.75" thickBot="1" x14ac:dyDescent="0.3">
      <c r="B135" s="811">
        <v>32010606</v>
      </c>
      <c r="C135" s="378" t="s">
        <v>1528</v>
      </c>
      <c r="D135" s="740" t="str">
        <f t="shared" si="19"/>
        <v>32010606 - AIR -CONDITIONER</v>
      </c>
      <c r="E135" s="551"/>
      <c r="F135" s="552">
        <v>500000</v>
      </c>
      <c r="G135" s="552"/>
    </row>
    <row r="136" spans="2:7" ht="15.75" hidden="1" thickBot="1" x14ac:dyDescent="0.3">
      <c r="B136" s="811">
        <v>32010607</v>
      </c>
      <c r="C136" s="378" t="s">
        <v>1529</v>
      </c>
      <c r="D136" s="740" t="str">
        <f t="shared" si="19"/>
        <v>32010607 - STOOLS</v>
      </c>
      <c r="E136" s="551"/>
      <c r="F136" s="552">
        <v>0</v>
      </c>
      <c r="G136" s="552"/>
    </row>
    <row r="137" spans="2:7" ht="15.75" hidden="1" thickBot="1" x14ac:dyDescent="0.3">
      <c r="B137" s="811">
        <v>32010608</v>
      </c>
      <c r="C137" s="378" t="s">
        <v>1530</v>
      </c>
      <c r="D137" s="740" t="str">
        <f t="shared" si="19"/>
        <v>32010608 - SHELVES</v>
      </c>
      <c r="E137" s="551"/>
      <c r="F137" s="552">
        <v>0</v>
      </c>
      <c r="G137" s="552"/>
    </row>
    <row r="138" spans="2:7" ht="15.75" hidden="1" thickBot="1" x14ac:dyDescent="0.3">
      <c r="B138" s="811">
        <v>32010609</v>
      </c>
      <c r="C138" s="378" t="s">
        <v>1531</v>
      </c>
      <c r="D138" s="740" t="str">
        <f t="shared" si="19"/>
        <v>32010609 - CEILING FANS</v>
      </c>
      <c r="E138" s="551"/>
      <c r="F138" s="552">
        <v>0</v>
      </c>
      <c r="G138" s="552"/>
    </row>
    <row r="139" spans="2:7" ht="15.75" hidden="1" thickBot="1" x14ac:dyDescent="0.3">
      <c r="B139" s="811">
        <v>32010610</v>
      </c>
      <c r="C139" s="378" t="s">
        <v>1532</v>
      </c>
      <c r="D139" s="740" t="str">
        <f t="shared" si="19"/>
        <v>32010610 - REFRIDGERATOR</v>
      </c>
      <c r="E139" s="551"/>
      <c r="F139" s="552">
        <v>0</v>
      </c>
      <c r="G139" s="552"/>
    </row>
    <row r="140" spans="2:7" ht="15.75" thickBot="1" x14ac:dyDescent="0.3">
      <c r="B140" s="815"/>
      <c r="C140" s="385" t="s">
        <v>1533</v>
      </c>
      <c r="D140" s="741">
        <f t="shared" ref="D140" si="20">SUM(D130:D139)</f>
        <v>0</v>
      </c>
      <c r="E140" s="559">
        <f>SUM(E130:E139)</f>
        <v>0</v>
      </c>
      <c r="F140" s="559">
        <f>SUM(F130:F139)</f>
        <v>5390000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551"/>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 si="27">E170+E161+E155+E152+E146+E143+E140+E128+E117+E107+E100+E83+E77+E72+E66+E62+E53+E50+E47+E44</f>
        <v>604000000</v>
      </c>
      <c r="F171" s="572">
        <f>F170+F161+F155+F152+F146+F143+F140+F128+F117+F107+F100+F83+F77+F72+F66+F62+F53+F50+F47+F44</f>
        <v>15000000</v>
      </c>
      <c r="G171" s="572">
        <f>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pageSetUpPr fitToPage="1"/>
  </sheetPr>
  <dimension ref="B1:G172"/>
  <sheetViews>
    <sheetView view="pageBreakPreview" zoomScale="89" zoomScaleSheetLayoutView="89" workbookViewId="0">
      <pane xSplit="2" ySplit="6" topLeftCell="C7" activePane="bottomRight" state="frozen"/>
      <selection activeCell="B2" sqref="B2:F2"/>
      <selection pane="topRight" activeCell="B2" sqref="B2:F2"/>
      <selection pane="bottomLeft" activeCell="B2" sqref="B2:F2"/>
      <selection pane="bottomRight" activeCell="B2" sqref="B2:F2"/>
    </sheetView>
  </sheetViews>
  <sheetFormatPr defaultRowHeight="15" x14ac:dyDescent="0.25"/>
  <cols>
    <col min="1" max="1" width="27" customWidth="1"/>
    <col min="2" max="2" width="13.42578125" bestFit="1" customWidth="1"/>
    <col min="3" max="3" width="67.28515625" bestFit="1" customWidth="1"/>
    <col min="4" max="4" width="9.28515625" hidden="1" customWidth="1"/>
    <col min="5" max="5" width="15.7109375" customWidth="1"/>
    <col min="6" max="7" width="16.28515625" customWidth="1"/>
  </cols>
  <sheetData>
    <row r="1" spans="2:7" ht="31.5" x14ac:dyDescent="0.5">
      <c r="B1" s="1001" t="s">
        <v>0</v>
      </c>
      <c r="C1" s="1001"/>
      <c r="D1" s="1001"/>
      <c r="E1" s="1001"/>
      <c r="F1" s="1001"/>
    </row>
    <row r="2" spans="2:7" ht="36" x14ac:dyDescent="0.55000000000000004">
      <c r="B2" s="1002" t="s">
        <v>1080</v>
      </c>
      <c r="C2" s="1002"/>
      <c r="D2" s="1002"/>
      <c r="E2" s="1002"/>
      <c r="F2" s="1002"/>
    </row>
    <row r="3" spans="2:7" ht="5.0999999999999996" customHeight="1" x14ac:dyDescent="0.25">
      <c r="B3" s="734"/>
      <c r="C3" s="734"/>
      <c r="D3" s="734"/>
      <c r="E3" s="734"/>
      <c r="F3" s="734"/>
    </row>
    <row r="4" spans="2:7" s="421" customFormat="1" ht="27" thickBot="1" x14ac:dyDescent="0.45">
      <c r="B4" s="1005" t="s">
        <v>1571</v>
      </c>
      <c r="C4" s="1005"/>
      <c r="D4" s="1005"/>
      <c r="E4" s="1005"/>
      <c r="F4" s="1005"/>
    </row>
    <row r="5" spans="2:7" s="365" customFormat="1" ht="38.25" x14ac:dyDescent="0.2">
      <c r="B5" s="991" t="s">
        <v>2</v>
      </c>
      <c r="C5" s="991" t="s">
        <v>3</v>
      </c>
      <c r="D5" s="422"/>
      <c r="E5" s="363" t="s">
        <v>530</v>
      </c>
      <c r="F5" s="364" t="s">
        <v>1703</v>
      </c>
      <c r="G5" s="611" t="s">
        <v>1718</v>
      </c>
    </row>
    <row r="6" spans="2:7" ht="15.75" thickBot="1" x14ac:dyDescent="0.3">
      <c r="B6" s="992"/>
      <c r="C6" s="992"/>
      <c r="D6" s="427"/>
      <c r="E6" s="366" t="s">
        <v>5</v>
      </c>
      <c r="F6" s="367" t="s">
        <v>5</v>
      </c>
      <c r="G6" s="613" t="s">
        <v>5</v>
      </c>
    </row>
    <row r="7" spans="2:7" ht="18.75" x14ac:dyDescent="0.3">
      <c r="B7" s="717">
        <v>30000000</v>
      </c>
      <c r="C7" s="718" t="s">
        <v>1414</v>
      </c>
      <c r="D7" s="735"/>
      <c r="E7" s="736"/>
      <c r="F7" s="737"/>
      <c r="G7" s="737"/>
    </row>
    <row r="8" spans="2:7" hidden="1" x14ac:dyDescent="0.25">
      <c r="B8" s="809">
        <v>31050100</v>
      </c>
      <c r="C8" s="369" t="s">
        <v>93</v>
      </c>
      <c r="D8" s="738"/>
      <c r="E8" s="562"/>
      <c r="F8" s="563"/>
      <c r="G8" s="563"/>
    </row>
    <row r="9" spans="2:7" hidden="1" x14ac:dyDescent="0.25">
      <c r="B9" s="811">
        <v>31050101</v>
      </c>
      <c r="C9" s="378" t="s">
        <v>1416</v>
      </c>
      <c r="D9" s="740" t="str">
        <f t="shared" ref="D9:D43" si="0">B9&amp;" - "&amp;C9</f>
        <v>31050101 - ENGINEERING STORES</v>
      </c>
      <c r="E9" s="551"/>
      <c r="F9" s="552">
        <v>0</v>
      </c>
      <c r="G9" s="552"/>
    </row>
    <row r="10" spans="2:7" hidden="1" x14ac:dyDescent="0.25">
      <c r="B10" s="811">
        <v>31050102</v>
      </c>
      <c r="C10" s="378" t="s">
        <v>1417</v>
      </c>
      <c r="D10" s="740" t="str">
        <f t="shared" si="0"/>
        <v>31050102 - MEDICAL STORES</v>
      </c>
      <c r="E10" s="551"/>
      <c r="F10" s="552">
        <v>0</v>
      </c>
      <c r="G10" s="552"/>
    </row>
    <row r="11" spans="2:7" hidden="1" x14ac:dyDescent="0.25">
      <c r="B11" s="811">
        <v>31050103</v>
      </c>
      <c r="C11" s="378" t="s">
        <v>1418</v>
      </c>
      <c r="D11" s="740" t="str">
        <f t="shared" si="0"/>
        <v>31050103 - INDUSTRIAL &amp; CHEMICAL STORES</v>
      </c>
      <c r="E11" s="551"/>
      <c r="F11" s="552">
        <v>0</v>
      </c>
      <c r="G11" s="552"/>
    </row>
    <row r="12" spans="2:7" hidden="1" x14ac:dyDescent="0.25">
      <c r="B12" s="811">
        <v>31050104</v>
      </c>
      <c r="C12" s="378" t="s">
        <v>1419</v>
      </c>
      <c r="D12" s="740" t="str">
        <f t="shared" si="0"/>
        <v>31050104 - AMORY STORES (AMMUNITION, E.T.C.)</v>
      </c>
      <c r="E12" s="551"/>
      <c r="F12" s="552">
        <v>0</v>
      </c>
      <c r="G12" s="552"/>
    </row>
    <row r="13" spans="2:7" hidden="1" x14ac:dyDescent="0.25">
      <c r="B13" s="811">
        <v>31050105</v>
      </c>
      <c r="C13" s="378" t="s">
        <v>1420</v>
      </c>
      <c r="D13" s="740" t="str">
        <f t="shared" si="0"/>
        <v>31050105 - FUEL &amp; LUBRICANTS</v>
      </c>
      <c r="E13" s="551"/>
      <c r="F13" s="552">
        <v>0</v>
      </c>
      <c r="G13" s="552"/>
    </row>
    <row r="14" spans="2:7" hidden="1" x14ac:dyDescent="0.25">
      <c r="B14" s="811">
        <v>31050106</v>
      </c>
      <c r="C14" s="378" t="s">
        <v>1421</v>
      </c>
      <c r="D14" s="740" t="str">
        <f t="shared" si="0"/>
        <v>31050106 - AGRICULTURAL INPUTS</v>
      </c>
      <c r="E14" s="551"/>
      <c r="F14" s="552">
        <v>0</v>
      </c>
      <c r="G14" s="552"/>
    </row>
    <row r="15" spans="2:7" hidden="1" x14ac:dyDescent="0.25">
      <c r="B15" s="811">
        <v>31050107</v>
      </c>
      <c r="C15" s="378" t="s">
        <v>1422</v>
      </c>
      <c r="D15" s="740" t="str">
        <f t="shared" si="0"/>
        <v>31050107 - FARM STOCK</v>
      </c>
      <c r="E15" s="551"/>
      <c r="F15" s="552">
        <v>0</v>
      </c>
      <c r="G15" s="552"/>
    </row>
    <row r="16" spans="2:7" hidden="1" x14ac:dyDescent="0.25">
      <c r="B16" s="811">
        <v>31050108</v>
      </c>
      <c r="C16" s="378" t="s">
        <v>1423</v>
      </c>
      <c r="D16" s="740" t="str">
        <f t="shared" si="0"/>
        <v>31050108 - SCHOLASTIC MATERIALS</v>
      </c>
      <c r="E16" s="551"/>
      <c r="F16" s="552">
        <v>0</v>
      </c>
      <c r="G16" s="552"/>
    </row>
    <row r="17" spans="2:7" hidden="1" x14ac:dyDescent="0.25">
      <c r="B17" s="811">
        <v>31050109</v>
      </c>
      <c r="C17" s="378" t="s">
        <v>1424</v>
      </c>
      <c r="D17" s="740" t="str">
        <f t="shared" si="0"/>
        <v>31050109 - STATIONERIES STORES</v>
      </c>
      <c r="E17" s="551"/>
      <c r="F17" s="552">
        <v>0</v>
      </c>
      <c r="G17" s="552"/>
    </row>
    <row r="18" spans="2:7" hidden="1" x14ac:dyDescent="0.25">
      <c r="B18" s="811">
        <v>31050110</v>
      </c>
      <c r="C18" s="378" t="s">
        <v>1425</v>
      </c>
      <c r="D18" s="740" t="str">
        <f t="shared" si="0"/>
        <v>31050110 - PRINTED MATERIALS</v>
      </c>
      <c r="E18" s="551"/>
      <c r="F18" s="552">
        <v>0</v>
      </c>
      <c r="G18" s="552"/>
    </row>
    <row r="19" spans="2:7" hidden="1" x14ac:dyDescent="0.25">
      <c r="B19" s="811">
        <v>31050111</v>
      </c>
      <c r="C19" s="378" t="s">
        <v>1426</v>
      </c>
      <c r="D19" s="740" t="str">
        <f t="shared" si="0"/>
        <v>31050111 - BUILDING MATERIALS</v>
      </c>
      <c r="E19" s="551"/>
      <c r="F19" s="552">
        <v>0</v>
      </c>
      <c r="G19" s="552"/>
    </row>
    <row r="20" spans="2:7" hidden="1" x14ac:dyDescent="0.25">
      <c r="B20" s="811">
        <v>31050112</v>
      </c>
      <c r="C20" s="378" t="s">
        <v>1427</v>
      </c>
      <c r="D20" s="740" t="str">
        <f t="shared" si="0"/>
        <v>31050112 - STRATEGIC STOCK PILES</v>
      </c>
      <c r="E20" s="551"/>
      <c r="F20" s="552">
        <v>0</v>
      </c>
      <c r="G20" s="552"/>
    </row>
    <row r="21" spans="2:7" hidden="1" x14ac:dyDescent="0.25">
      <c r="B21" s="811">
        <v>31050113</v>
      </c>
      <c r="C21" s="378" t="s">
        <v>1428</v>
      </c>
      <c r="D21" s="740" t="str">
        <f t="shared" si="0"/>
        <v>31050113 - UNISSUED CURRENCY</v>
      </c>
      <c r="E21" s="551"/>
      <c r="F21" s="552">
        <v>0</v>
      </c>
      <c r="G21" s="552"/>
    </row>
    <row r="22" spans="2:7" hidden="1" x14ac:dyDescent="0.25">
      <c r="B22" s="811">
        <v>31050114</v>
      </c>
      <c r="C22" s="378" t="s">
        <v>1429</v>
      </c>
      <c r="D22" s="740" t="str">
        <f t="shared" si="0"/>
        <v>31050114 - STAMPS</v>
      </c>
      <c r="E22" s="551"/>
      <c r="F22" s="552">
        <v>0</v>
      </c>
      <c r="G22" s="552"/>
    </row>
    <row r="23" spans="2:7" hidden="1" x14ac:dyDescent="0.25">
      <c r="B23" s="811">
        <v>31050115</v>
      </c>
      <c r="C23" s="378" t="s">
        <v>1430</v>
      </c>
      <c r="D23" s="740" t="str">
        <f t="shared" si="0"/>
        <v>31050115 - PROPERTY HELD FOR SALE</v>
      </c>
      <c r="E23" s="551"/>
      <c r="F23" s="552">
        <v>0</v>
      </c>
      <c r="G23" s="552"/>
    </row>
    <row r="24" spans="2:7" hidden="1" x14ac:dyDescent="0.25">
      <c r="B24" s="811">
        <v>31050116</v>
      </c>
      <c r="C24" s="378" t="s">
        <v>1431</v>
      </c>
      <c r="D24" s="740" t="str">
        <f t="shared" si="0"/>
        <v>31050116 - AIRCRAFT SPARE STORE</v>
      </c>
      <c r="E24" s="551"/>
      <c r="F24" s="552">
        <v>0</v>
      </c>
      <c r="G24" s="552"/>
    </row>
    <row r="25" spans="2:7" hidden="1" x14ac:dyDescent="0.25">
      <c r="B25" s="811">
        <v>31050117</v>
      </c>
      <c r="C25" s="378" t="s">
        <v>1432</v>
      </c>
      <c r="D25" s="740" t="str">
        <f t="shared" si="0"/>
        <v>31050117 - COMPUTER/INFORMATION TECHNOLOGY STORE</v>
      </c>
      <c r="E25" s="551"/>
      <c r="F25" s="552">
        <v>0</v>
      </c>
      <c r="G25" s="552"/>
    </row>
    <row r="26" spans="2:7" hidden="1" x14ac:dyDescent="0.25">
      <c r="B26" s="811">
        <v>31050118</v>
      </c>
      <c r="C26" s="378" t="s">
        <v>1433</v>
      </c>
      <c r="D26" s="740" t="str">
        <f t="shared" si="0"/>
        <v>31050118 - PROVISIONAL STORE</v>
      </c>
      <c r="E26" s="551"/>
      <c r="F26" s="552">
        <v>0</v>
      </c>
      <c r="G26" s="552"/>
    </row>
    <row r="27" spans="2:7" hidden="1" x14ac:dyDescent="0.25">
      <c r="B27" s="811">
        <v>31050119</v>
      </c>
      <c r="C27" s="378" t="s">
        <v>1434</v>
      </c>
      <c r="D27" s="740" t="str">
        <f t="shared" si="0"/>
        <v>31050119 - EQUIPMENT STORE</v>
      </c>
      <c r="E27" s="551"/>
      <c r="F27" s="552">
        <v>0</v>
      </c>
      <c r="G27" s="552"/>
    </row>
    <row r="28" spans="2:7" hidden="1" x14ac:dyDescent="0.25">
      <c r="B28" s="811">
        <v>31050120</v>
      </c>
      <c r="C28" s="378" t="s">
        <v>1435</v>
      </c>
      <c r="D28" s="740" t="str">
        <f t="shared" si="0"/>
        <v>31050120 - PROJECT STORE ( IPPIS, GIFMIS, IPSAS, E.T.C.)</v>
      </c>
      <c r="E28" s="551"/>
      <c r="F28" s="552">
        <v>0</v>
      </c>
      <c r="G28" s="552"/>
    </row>
    <row r="29" spans="2:7" hidden="1" x14ac:dyDescent="0.25">
      <c r="B29" s="811">
        <v>31050121</v>
      </c>
      <c r="C29" s="378" t="s">
        <v>1436</v>
      </c>
      <c r="D29" s="740" t="str">
        <f t="shared" si="0"/>
        <v>31050121 - ELECTRICAL/ELECTRONIC STORE</v>
      </c>
      <c r="E29" s="551"/>
      <c r="F29" s="552">
        <v>0</v>
      </c>
      <c r="G29" s="552"/>
    </row>
    <row r="30" spans="2:7" hidden="1" x14ac:dyDescent="0.25">
      <c r="B30" s="811">
        <v>31050122</v>
      </c>
      <c r="C30" s="378" t="s">
        <v>1437</v>
      </c>
      <c r="D30" s="740" t="str">
        <f t="shared" si="0"/>
        <v>31050122 - GRAINS STORE</v>
      </c>
      <c r="E30" s="551"/>
      <c r="F30" s="552">
        <v>0</v>
      </c>
      <c r="G30" s="552"/>
    </row>
    <row r="31" spans="2:7" hidden="1" x14ac:dyDescent="0.25">
      <c r="B31" s="811">
        <v>31050123</v>
      </c>
      <c r="C31" s="378" t="s">
        <v>1438</v>
      </c>
      <c r="D31" s="740" t="str">
        <f t="shared" si="0"/>
        <v>31050123 - PERISHABLE STORE</v>
      </c>
      <c r="E31" s="551"/>
      <c r="F31" s="552">
        <v>0</v>
      </c>
      <c r="G31" s="552"/>
    </row>
    <row r="32" spans="2:7" hidden="1" x14ac:dyDescent="0.25">
      <c r="B32" s="811">
        <v>31050124</v>
      </c>
      <c r="C32" s="378" t="s">
        <v>1439</v>
      </c>
      <c r="D32" s="740" t="str">
        <f t="shared" si="0"/>
        <v>31050124 - MOTOR SPARE STORE</v>
      </c>
      <c r="E32" s="551"/>
      <c r="F32" s="552">
        <v>0</v>
      </c>
      <c r="G32" s="552"/>
    </row>
    <row r="33" spans="2:7" hidden="1" x14ac:dyDescent="0.25">
      <c r="B33" s="811">
        <v>31050125</v>
      </c>
      <c r="C33" s="378" t="s">
        <v>1440</v>
      </c>
      <c r="D33" s="740" t="str">
        <f t="shared" si="0"/>
        <v>31050125 - RAIL SPARE STORE</v>
      </c>
      <c r="E33" s="551"/>
      <c r="F33" s="552">
        <v>0</v>
      </c>
      <c r="G33" s="552"/>
    </row>
    <row r="34" spans="2:7" hidden="1" x14ac:dyDescent="0.25">
      <c r="B34" s="811">
        <v>31050126</v>
      </c>
      <c r="C34" s="378" t="s">
        <v>1441</v>
      </c>
      <c r="D34" s="740" t="str">
        <f t="shared" si="0"/>
        <v>31050126 - SHIP SPARE STORE</v>
      </c>
      <c r="E34" s="551"/>
      <c r="F34" s="552">
        <v>0</v>
      </c>
      <c r="G34" s="552"/>
    </row>
    <row r="35" spans="2:7" hidden="1" x14ac:dyDescent="0.25">
      <c r="B35" s="811">
        <v>31050127</v>
      </c>
      <c r="C35" s="378" t="s">
        <v>1442</v>
      </c>
      <c r="D35" s="740" t="str">
        <f t="shared" si="0"/>
        <v>31050127 - FURNITURE STORE</v>
      </c>
      <c r="E35" s="551"/>
      <c r="F35" s="552">
        <v>0</v>
      </c>
      <c r="G35" s="552"/>
    </row>
    <row r="36" spans="2:7" hidden="1" x14ac:dyDescent="0.25">
      <c r="B36" s="811">
        <v>31050128</v>
      </c>
      <c r="C36" s="378" t="s">
        <v>1443</v>
      </c>
      <c r="D36" s="740" t="str">
        <f t="shared" si="0"/>
        <v>31050128 - PLANT/EQUIPMENT STORE</v>
      </c>
      <c r="E36" s="551"/>
      <c r="F36" s="552">
        <v>0</v>
      </c>
      <c r="G36" s="552"/>
    </row>
    <row r="37" spans="2:7" hidden="1" x14ac:dyDescent="0.25">
      <c r="B37" s="811">
        <v>31050129</v>
      </c>
      <c r="C37" s="378" t="s">
        <v>1444</v>
      </c>
      <c r="D37" s="740" t="str">
        <f t="shared" si="0"/>
        <v>31050129 - PLANT/EQUIPMENT SPARE STORE</v>
      </c>
      <c r="E37" s="551"/>
      <c r="F37" s="552">
        <v>0</v>
      </c>
      <c r="G37" s="552"/>
    </row>
    <row r="38" spans="2:7" hidden="1" x14ac:dyDescent="0.25">
      <c r="B38" s="811">
        <v>31050130</v>
      </c>
      <c r="C38" s="378" t="s">
        <v>1445</v>
      </c>
      <c r="D38" s="740" t="str">
        <f t="shared" si="0"/>
        <v>31050130 - ANIMAL FEED STORE</v>
      </c>
      <c r="E38" s="551"/>
      <c r="F38" s="552">
        <v>0</v>
      </c>
      <c r="G38" s="552"/>
    </row>
    <row r="39" spans="2:7" hidden="1" x14ac:dyDescent="0.25">
      <c r="B39" s="811">
        <v>31050131</v>
      </c>
      <c r="C39" s="378" t="s">
        <v>1446</v>
      </c>
      <c r="D39" s="740" t="str">
        <f t="shared" si="0"/>
        <v>31050131 - VETERINARY STORE</v>
      </c>
      <c r="E39" s="551"/>
      <c r="F39" s="552">
        <v>0</v>
      </c>
      <c r="G39" s="552"/>
    </row>
    <row r="40" spans="2:7" hidden="1" x14ac:dyDescent="0.25">
      <c r="B40" s="811">
        <v>31050132</v>
      </c>
      <c r="C40" s="378" t="s">
        <v>1447</v>
      </c>
      <c r="D40" s="740" t="str">
        <f t="shared" si="0"/>
        <v>31050132 - CLASS WARE/APPARATOS STORE</v>
      </c>
      <c r="E40" s="551"/>
      <c r="F40" s="552">
        <v>0</v>
      </c>
      <c r="G40" s="552"/>
    </row>
    <row r="41" spans="2:7" hidden="1" x14ac:dyDescent="0.25">
      <c r="B41" s="811">
        <v>31050133</v>
      </c>
      <c r="C41" s="378" t="s">
        <v>1448</v>
      </c>
      <c r="D41" s="740" t="str">
        <f t="shared" si="0"/>
        <v>31050133 - LABORATORY EQUIPMENT STORE</v>
      </c>
      <c r="E41" s="551"/>
      <c r="F41" s="552">
        <v>0</v>
      </c>
      <c r="G41" s="552"/>
    </row>
    <row r="42" spans="2:7" hidden="1" x14ac:dyDescent="0.25">
      <c r="B42" s="811">
        <v>31050134</v>
      </c>
      <c r="C42" s="378" t="s">
        <v>1449</v>
      </c>
      <c r="D42" s="740" t="str">
        <f t="shared" si="0"/>
        <v>31050134 - UNIFORM STORE</v>
      </c>
      <c r="E42" s="551"/>
      <c r="F42" s="552">
        <v>0</v>
      </c>
      <c r="G42" s="552"/>
    </row>
    <row r="43" spans="2:7" hidden="1" x14ac:dyDescent="0.25">
      <c r="B43" s="813">
        <v>31050135</v>
      </c>
      <c r="C43" s="383" t="s">
        <v>1450</v>
      </c>
      <c r="D43" s="822" t="str">
        <f t="shared" si="0"/>
        <v>31050135 - OTHER STOCK</v>
      </c>
      <c r="E43" s="555"/>
      <c r="F43" s="556">
        <v>0</v>
      </c>
      <c r="G43" s="556"/>
    </row>
    <row r="44" spans="2:7" ht="15.75" hidden="1" thickBot="1" x14ac:dyDescent="0.3">
      <c r="B44" s="815"/>
      <c r="C44" s="385" t="s">
        <v>1451</v>
      </c>
      <c r="D44" s="741">
        <f t="shared" ref="D44" si="1">SUM(D9:D43)</f>
        <v>0</v>
      </c>
      <c r="E44" s="559">
        <f>SUM(E9:E43)</f>
        <v>0</v>
      </c>
      <c r="F44" s="559">
        <f>SUM(F9:F43)</f>
        <v>0</v>
      </c>
      <c r="G44" s="559">
        <f>SUM(G9:G43)</f>
        <v>0</v>
      </c>
    </row>
    <row r="45" spans="2:7" hidden="1" x14ac:dyDescent="0.25">
      <c r="B45" s="809">
        <v>31050200</v>
      </c>
      <c r="C45" s="369" t="s">
        <v>204</v>
      </c>
      <c r="D45" s="823"/>
      <c r="E45" s="562"/>
      <c r="F45" s="563"/>
      <c r="G45" s="563"/>
    </row>
    <row r="46" spans="2:7" hidden="1" x14ac:dyDescent="0.25">
      <c r="B46" s="811">
        <v>31050201</v>
      </c>
      <c r="C46" s="378" t="s">
        <v>204</v>
      </c>
      <c r="D46" s="740" t="str">
        <f>B46&amp;" - "&amp;C46</f>
        <v>31050201 - WORK IN PROGRESS</v>
      </c>
      <c r="E46" s="551"/>
      <c r="F46" s="552">
        <v>0</v>
      </c>
      <c r="G46" s="552"/>
    </row>
    <row r="47" spans="2:7" ht="15.75" hidden="1" thickBot="1" x14ac:dyDescent="0.3">
      <c r="B47" s="815"/>
      <c r="C47" s="385" t="s">
        <v>1452</v>
      </c>
      <c r="D47" s="741">
        <f t="shared" ref="D47" si="2">SUM(D46)</f>
        <v>0</v>
      </c>
      <c r="E47" s="559">
        <f>SUM(E46)</f>
        <v>0</v>
      </c>
      <c r="F47" s="559">
        <f>SUM(F46)</f>
        <v>0</v>
      </c>
      <c r="G47" s="559"/>
    </row>
    <row r="48" spans="2:7" hidden="1" x14ac:dyDescent="0.25">
      <c r="B48" s="818">
        <v>31060100</v>
      </c>
      <c r="C48" s="374" t="s">
        <v>96</v>
      </c>
      <c r="D48" s="742"/>
      <c r="E48" s="548"/>
      <c r="F48" s="549"/>
      <c r="G48" s="549"/>
    </row>
    <row r="49" spans="2:7" hidden="1" x14ac:dyDescent="0.25">
      <c r="B49" s="811">
        <v>31060101</v>
      </c>
      <c r="C49" s="378" t="s">
        <v>96</v>
      </c>
      <c r="D49" s="740" t="str">
        <f>B49&amp;" - "&amp;C49</f>
        <v>31060101 - PERSONAL ADVANCES</v>
      </c>
      <c r="E49" s="551"/>
      <c r="F49" s="552">
        <v>0</v>
      </c>
      <c r="G49" s="552"/>
    </row>
    <row r="50" spans="2:7" ht="15.75" hidden="1" thickBot="1" x14ac:dyDescent="0.3">
      <c r="B50" s="815"/>
      <c r="C50" s="385" t="s">
        <v>1453</v>
      </c>
      <c r="D50" s="741">
        <f t="shared" ref="D50" si="3">SUM(D49)</f>
        <v>0</v>
      </c>
      <c r="E50" s="559">
        <f>SUM(E49)</f>
        <v>0</v>
      </c>
      <c r="F50" s="559">
        <f>SUM(F49)</f>
        <v>0</v>
      </c>
      <c r="G50" s="559"/>
    </row>
    <row r="51" spans="2:7" hidden="1" x14ac:dyDescent="0.25">
      <c r="B51" s="818">
        <v>31060200</v>
      </c>
      <c r="C51" s="374" t="s">
        <v>98</v>
      </c>
      <c r="D51" s="742"/>
      <c r="E51" s="548"/>
      <c r="F51" s="549"/>
      <c r="G51" s="549"/>
    </row>
    <row r="52" spans="2:7" hidden="1" x14ac:dyDescent="0.25">
      <c r="B52" s="811">
        <v>31060201</v>
      </c>
      <c r="C52" s="378" t="s">
        <v>98</v>
      </c>
      <c r="D52" s="740" t="str">
        <f>B52&amp;" - "&amp;C52</f>
        <v>31060201 - ADMINISTRATIVE ADVANCES</v>
      </c>
      <c r="E52" s="551"/>
      <c r="F52" s="552">
        <v>0</v>
      </c>
      <c r="G52" s="552"/>
    </row>
    <row r="53" spans="2:7" ht="15.75" hidden="1" thickBot="1" x14ac:dyDescent="0.3">
      <c r="B53" s="815"/>
      <c r="C53" s="385" t="s">
        <v>1454</v>
      </c>
      <c r="D53" s="741">
        <f t="shared" ref="D53" si="4">SUM(D52)</f>
        <v>0</v>
      </c>
      <c r="E53" s="559">
        <f>SUM(E52)</f>
        <v>0</v>
      </c>
      <c r="F53" s="559">
        <f>SUM(F52)</f>
        <v>0</v>
      </c>
      <c r="G53" s="559"/>
    </row>
    <row r="54" spans="2:7" hidden="1" x14ac:dyDescent="0.25">
      <c r="B54" s="818">
        <v>31090100</v>
      </c>
      <c r="C54" s="374" t="s">
        <v>102</v>
      </c>
      <c r="D54" s="742"/>
      <c r="E54" s="548"/>
      <c r="F54" s="549"/>
      <c r="G54" s="549"/>
    </row>
    <row r="55" spans="2:7" hidden="1" x14ac:dyDescent="0.25">
      <c r="B55" s="811">
        <v>31090101</v>
      </c>
      <c r="C55" s="378" t="s">
        <v>1457</v>
      </c>
      <c r="D55" s="740" t="str">
        <f t="shared" ref="D55:D61" si="5">B55&amp;" - "&amp;C55</f>
        <v>31090101 - LOCAL INVESTMENTS: QUOTED COMPANIES</v>
      </c>
      <c r="E55" s="551"/>
      <c r="F55" s="552">
        <v>0</v>
      </c>
      <c r="G55" s="552"/>
    </row>
    <row r="56" spans="2:7" hidden="1" x14ac:dyDescent="0.25">
      <c r="B56" s="811">
        <v>31090102</v>
      </c>
      <c r="C56" s="378" t="s">
        <v>1458</v>
      </c>
      <c r="D56" s="740" t="str">
        <f t="shared" si="5"/>
        <v>31090102 - LOCAL INVESTMENTS: NON QUOTED COMPANIES</v>
      </c>
      <c r="E56" s="551"/>
      <c r="F56" s="552">
        <v>0</v>
      </c>
      <c r="G56" s="552"/>
    </row>
    <row r="57" spans="2:7" hidden="1" x14ac:dyDescent="0.25">
      <c r="B57" s="811">
        <v>31090103</v>
      </c>
      <c r="C57" s="378" t="s">
        <v>1459</v>
      </c>
      <c r="D57" s="740" t="str">
        <f t="shared" si="5"/>
        <v>31090103 - INVESTMENT IN NIGERIAN TREASURY BILLS (NTBs)</v>
      </c>
      <c r="E57" s="551"/>
      <c r="F57" s="552">
        <v>0</v>
      </c>
      <c r="G57" s="552"/>
    </row>
    <row r="58" spans="2:7" hidden="1" x14ac:dyDescent="0.25">
      <c r="B58" s="811">
        <v>31090104</v>
      </c>
      <c r="C58" s="378" t="s">
        <v>1460</v>
      </c>
      <c r="D58" s="740" t="str">
        <f t="shared" si="5"/>
        <v>31090104 - INVESTMENT IN TREASURY BILLS OF OTHER GOVERNMENTS</v>
      </c>
      <c r="E58" s="551"/>
      <c r="F58" s="552">
        <v>0</v>
      </c>
      <c r="G58" s="552"/>
    </row>
    <row r="59" spans="2:7" hidden="1" x14ac:dyDescent="0.25">
      <c r="B59" s="811">
        <v>31090105</v>
      </c>
      <c r="C59" s="378" t="s">
        <v>1461</v>
      </c>
      <c r="D59" s="740" t="str">
        <f t="shared" si="5"/>
        <v>31090105 - INVESTMENT IN TREASURY BONDS</v>
      </c>
      <c r="E59" s="551"/>
      <c r="F59" s="552">
        <v>0</v>
      </c>
      <c r="G59" s="552"/>
    </row>
    <row r="60" spans="2:7" hidden="1" x14ac:dyDescent="0.25">
      <c r="B60" s="811">
        <v>31090106</v>
      </c>
      <c r="C60" s="378" t="s">
        <v>1462</v>
      </c>
      <c r="D60" s="740" t="str">
        <f t="shared" si="5"/>
        <v>31090106 - INVESTMENT IN DERIVIATIVES</v>
      </c>
      <c r="E60" s="551"/>
      <c r="F60" s="552">
        <v>0</v>
      </c>
      <c r="G60" s="552"/>
    </row>
    <row r="61" spans="2:7" hidden="1" x14ac:dyDescent="0.25">
      <c r="B61" s="811">
        <v>31090107</v>
      </c>
      <c r="C61" s="378" t="s">
        <v>1463</v>
      </c>
      <c r="D61" s="740" t="str">
        <f t="shared" si="5"/>
        <v>31090107 - INVESTMENT IN PUBLIC CORPORATIONS</v>
      </c>
      <c r="E61" s="551"/>
      <c r="F61" s="552">
        <v>0</v>
      </c>
      <c r="G61" s="552"/>
    </row>
    <row r="62" spans="2:7" ht="15.75" hidden="1" thickBot="1" x14ac:dyDescent="0.3">
      <c r="B62" s="815"/>
      <c r="C62" s="385" t="s">
        <v>1464</v>
      </c>
      <c r="D62" s="741">
        <f t="shared" ref="D62:E62" si="6">SUM(D55:D61)</f>
        <v>0</v>
      </c>
      <c r="E62" s="559">
        <f t="shared" si="6"/>
        <v>0</v>
      </c>
      <c r="F62" s="560">
        <f>SUM(F55:F61)</f>
        <v>0</v>
      </c>
      <c r="G62" s="560"/>
    </row>
    <row r="63" spans="2:7" hidden="1" x14ac:dyDescent="0.25">
      <c r="B63" s="818">
        <v>31090200</v>
      </c>
      <c r="C63" s="374" t="s">
        <v>104</v>
      </c>
      <c r="D63" s="742"/>
      <c r="E63" s="548"/>
      <c r="F63" s="549"/>
      <c r="G63" s="549"/>
    </row>
    <row r="64" spans="2:7" hidden="1" x14ac:dyDescent="0.25">
      <c r="B64" s="811">
        <v>31090201</v>
      </c>
      <c r="C64" s="378" t="s">
        <v>1465</v>
      </c>
      <c r="D64" s="740" t="str">
        <f>B64&amp;" - "&amp;C64</f>
        <v>31090201 - FOREIGN INVESTMENTS: QUOTED COMPANIES</v>
      </c>
      <c r="E64" s="551"/>
      <c r="F64" s="552">
        <v>0</v>
      </c>
      <c r="G64" s="552"/>
    </row>
    <row r="65" spans="2:7" hidden="1" x14ac:dyDescent="0.25">
      <c r="B65" s="811">
        <v>31090202</v>
      </c>
      <c r="C65" s="378" t="s">
        <v>1466</v>
      </c>
      <c r="D65" s="740" t="str">
        <f>B65&amp;" - "&amp;C65</f>
        <v>31090202 - FOREIGN INVESTMENTS: NON QUOTED COMPANIES</v>
      </c>
      <c r="E65" s="551"/>
      <c r="F65" s="552">
        <v>0</v>
      </c>
      <c r="G65" s="552"/>
    </row>
    <row r="66" spans="2:7" ht="15.75" hidden="1" thickBot="1" x14ac:dyDescent="0.3">
      <c r="B66" s="815"/>
      <c r="C66" s="385" t="s">
        <v>1467</v>
      </c>
      <c r="D66" s="741">
        <f t="shared" ref="D66" si="7">SUM(D64:D65)</f>
        <v>0</v>
      </c>
      <c r="E66" s="559">
        <f>SUM(E64:E65)</f>
        <v>0</v>
      </c>
      <c r="F66" s="560">
        <f t="shared" ref="F66" si="8">SUM(F64:F65)</f>
        <v>0</v>
      </c>
      <c r="G66" s="560"/>
    </row>
    <row r="67" spans="2:7" hidden="1" x14ac:dyDescent="0.25">
      <c r="B67" s="818">
        <v>31100100</v>
      </c>
      <c r="C67" s="374" t="s">
        <v>106</v>
      </c>
      <c r="D67" s="742"/>
      <c r="E67" s="548"/>
      <c r="F67" s="549"/>
      <c r="G67" s="549"/>
    </row>
    <row r="68" spans="2:7" hidden="1" x14ac:dyDescent="0.25">
      <c r="B68" s="811">
        <v>31100101</v>
      </c>
      <c r="C68" s="378" t="s">
        <v>1468</v>
      </c>
      <c r="D68" s="740" t="str">
        <f>B68&amp;" - "&amp;C68</f>
        <v xml:space="preserve">31100101 - LOAN TO OTHER STATE GOVERNMENTS </v>
      </c>
      <c r="E68" s="551"/>
      <c r="F68" s="552">
        <v>0</v>
      </c>
      <c r="G68" s="552"/>
    </row>
    <row r="69" spans="2:7" hidden="1" x14ac:dyDescent="0.25">
      <c r="B69" s="811">
        <v>31100102</v>
      </c>
      <c r="C69" s="378" t="s">
        <v>1469</v>
      </c>
      <c r="D69" s="740" t="str">
        <f>B69&amp;" - "&amp;C69</f>
        <v>31100102 - LOAN TO LOCAL GOVERNMENTS</v>
      </c>
      <c r="E69" s="551"/>
      <c r="F69" s="552">
        <v>0</v>
      </c>
      <c r="G69" s="552"/>
    </row>
    <row r="70" spans="2:7" hidden="1" x14ac:dyDescent="0.25">
      <c r="B70" s="811">
        <v>31100103</v>
      </c>
      <c r="C70" s="378" t="s">
        <v>1470</v>
      </c>
      <c r="D70" s="740" t="str">
        <f>B70&amp;" - "&amp;C70</f>
        <v xml:space="preserve">31100103 - LOAN TO GOVERNMENT OWNED COMPANIES </v>
      </c>
      <c r="E70" s="551"/>
      <c r="F70" s="552">
        <v>0</v>
      </c>
      <c r="G70" s="552"/>
    </row>
    <row r="71" spans="2:7" hidden="1" x14ac:dyDescent="0.25">
      <c r="B71" s="811">
        <v>31100104</v>
      </c>
      <c r="C71" s="378" t="s">
        <v>1471</v>
      </c>
      <c r="D71" s="740" t="str">
        <f>B71&amp;" - "&amp;C71</f>
        <v>31100104 - LOAN TO PRIVATE COMPANIES</v>
      </c>
      <c r="E71" s="551"/>
      <c r="F71" s="552">
        <v>0</v>
      </c>
      <c r="G71" s="552"/>
    </row>
    <row r="72" spans="2:7" ht="15.75" hidden="1" thickBot="1" x14ac:dyDescent="0.3">
      <c r="B72" s="815"/>
      <c r="C72" s="385" t="s">
        <v>1472</v>
      </c>
      <c r="D72" s="741">
        <f t="shared" ref="D72" si="9">SUM(D68:D71)</f>
        <v>0</v>
      </c>
      <c r="E72" s="559">
        <f>SUM(E68:E71)</f>
        <v>0</v>
      </c>
      <c r="F72" s="559">
        <f>SUM(F68:F71)</f>
        <v>0</v>
      </c>
      <c r="G72" s="559"/>
    </row>
    <row r="73" spans="2:7" hidden="1" x14ac:dyDescent="0.25">
      <c r="B73" s="818">
        <v>31100200</v>
      </c>
      <c r="C73" s="374" t="s">
        <v>108</v>
      </c>
      <c r="D73" s="742"/>
      <c r="E73" s="548"/>
      <c r="F73" s="549"/>
      <c r="G73" s="549"/>
    </row>
    <row r="74" spans="2:7" hidden="1" x14ac:dyDescent="0.25">
      <c r="B74" s="811">
        <v>31100201</v>
      </c>
      <c r="C74" s="378" t="s">
        <v>1473</v>
      </c>
      <c r="D74" s="740" t="str">
        <f>B74&amp;" - "&amp;C74</f>
        <v>31100201 - LOAN TO FOREIGN GOVERNMENTS</v>
      </c>
      <c r="E74" s="551"/>
      <c r="F74" s="552">
        <v>0</v>
      </c>
      <c r="G74" s="552"/>
    </row>
    <row r="75" spans="2:7" hidden="1" x14ac:dyDescent="0.25">
      <c r="B75" s="811">
        <v>31100202</v>
      </c>
      <c r="C75" s="378" t="s">
        <v>1474</v>
      </c>
      <c r="D75" s="740" t="str">
        <f>B75&amp;" - "&amp;C75</f>
        <v>31100202 - LOAN TO FOREIGN/INTERNATIONAL ORGANIZATIONS</v>
      </c>
      <c r="E75" s="551"/>
      <c r="F75" s="552">
        <v>0</v>
      </c>
      <c r="G75" s="552"/>
    </row>
    <row r="76" spans="2:7" hidden="1" x14ac:dyDescent="0.25">
      <c r="B76" s="811">
        <v>31100203</v>
      </c>
      <c r="C76" s="378" t="s">
        <v>1475</v>
      </c>
      <c r="D76" s="740" t="str">
        <f>B76&amp;" - "&amp;C76</f>
        <v>31100203 - LOAN TO FOREIGN COMPANIES</v>
      </c>
      <c r="E76" s="551"/>
      <c r="F76" s="552">
        <v>0</v>
      </c>
      <c r="G76" s="552"/>
    </row>
    <row r="77" spans="2:7" ht="15.75" hidden="1" thickBot="1" x14ac:dyDescent="0.3">
      <c r="B77" s="815"/>
      <c r="C77" s="385" t="s">
        <v>1476</v>
      </c>
      <c r="D77" s="741">
        <f t="shared" ref="D77" si="10">SUM(D74:D76)</f>
        <v>0</v>
      </c>
      <c r="E77" s="559">
        <f>SUM(E74:E76)</f>
        <v>0</v>
      </c>
      <c r="F77" s="559">
        <f>SUM(F74:F76)</f>
        <v>0</v>
      </c>
      <c r="G77" s="559"/>
    </row>
    <row r="78" spans="2:7" x14ac:dyDescent="0.25">
      <c r="B78" s="818">
        <v>32010100</v>
      </c>
      <c r="C78" s="374" t="s">
        <v>110</v>
      </c>
      <c r="D78" s="742"/>
      <c r="E78" s="548"/>
      <c r="F78" s="549"/>
      <c r="G78" s="549"/>
    </row>
    <row r="79" spans="2:7" ht="15.75" thickBot="1" x14ac:dyDescent="0.3">
      <c r="B79" s="811">
        <v>32010101</v>
      </c>
      <c r="C79" s="378" t="s">
        <v>1477</v>
      </c>
      <c r="D79" s="740" t="str">
        <f>B79&amp;" - "&amp;C79</f>
        <v>32010101 - LAND &amp; BUILDINGS - ADMINISTRATIVE</v>
      </c>
      <c r="E79" s="551">
        <v>32088300</v>
      </c>
      <c r="F79" s="552">
        <v>56694380</v>
      </c>
      <c r="G79" s="552"/>
    </row>
    <row r="80" spans="2:7" ht="15.75" hidden="1" thickBot="1" x14ac:dyDescent="0.3">
      <c r="B80" s="811">
        <v>32010102</v>
      </c>
      <c r="C80" s="378" t="s">
        <v>1478</v>
      </c>
      <c r="D80" s="740" t="str">
        <f>B80&amp;" - "&amp;C80</f>
        <v>32010102 - LAND &amp; BUILDINGS - RESIDENTIAL</v>
      </c>
      <c r="E80" s="551"/>
      <c r="F80" s="552">
        <v>0</v>
      </c>
      <c r="G80" s="552"/>
    </row>
    <row r="81" spans="2:7" ht="15.75" hidden="1" thickBot="1" x14ac:dyDescent="0.3">
      <c r="B81" s="811">
        <v>32010103</v>
      </c>
      <c r="C81" s="378" t="s">
        <v>1479</v>
      </c>
      <c r="D81" s="740" t="str">
        <f>B81&amp;" - "&amp;C81</f>
        <v>32010103 - SILOS</v>
      </c>
      <c r="E81" s="551"/>
      <c r="F81" s="552">
        <v>0</v>
      </c>
      <c r="G81" s="552"/>
    </row>
    <row r="82" spans="2:7" ht="15.75" hidden="1" thickBot="1" x14ac:dyDescent="0.3">
      <c r="B82" s="811">
        <v>32010104</v>
      </c>
      <c r="C82" s="378" t="s">
        <v>1480</v>
      </c>
      <c r="D82" s="740" t="str">
        <f>B82&amp;" - "&amp;C82</f>
        <v>32010104 - OTHER STORAGE FACILITIES</v>
      </c>
      <c r="E82" s="551"/>
      <c r="F82" s="552">
        <v>0</v>
      </c>
      <c r="G82" s="552"/>
    </row>
    <row r="83" spans="2:7" ht="15.75" thickBot="1" x14ac:dyDescent="0.3">
      <c r="B83" s="815"/>
      <c r="C83" s="385" t="s">
        <v>1481</v>
      </c>
      <c r="D83" s="741">
        <f t="shared" ref="D83" si="11">SUM(D79:D82)</f>
        <v>0</v>
      </c>
      <c r="E83" s="559">
        <f>SUM(E79:E82)</f>
        <v>32088300</v>
      </c>
      <c r="F83" s="559">
        <f>SUM(F79:F82)</f>
        <v>56694380</v>
      </c>
      <c r="G83" s="559">
        <f>SUM(G79:G82)</f>
        <v>0</v>
      </c>
    </row>
    <row r="84" spans="2:7" hidden="1" x14ac:dyDescent="0.25">
      <c r="B84" s="818">
        <v>32010200</v>
      </c>
      <c r="C84" s="374" t="s">
        <v>112</v>
      </c>
      <c r="D84" s="742"/>
      <c r="E84" s="548"/>
      <c r="F84" s="549"/>
      <c r="G84" s="549"/>
    </row>
    <row r="85" spans="2:7" hidden="1" x14ac:dyDescent="0.25">
      <c r="B85" s="811">
        <v>32010201</v>
      </c>
      <c r="C85" s="378" t="s">
        <v>1482</v>
      </c>
      <c r="D85" s="740" t="str">
        <f t="shared" ref="D85:D99" si="12">B85&amp;" - "&amp;C85</f>
        <v>32010201 - RAILS</v>
      </c>
      <c r="E85" s="551"/>
      <c r="F85" s="552">
        <v>0</v>
      </c>
      <c r="G85" s="552"/>
    </row>
    <row r="86" spans="2:7" hidden="1" x14ac:dyDescent="0.25">
      <c r="B86" s="811">
        <v>32010202</v>
      </c>
      <c r="C86" s="378" t="s">
        <v>1483</v>
      </c>
      <c r="D86" s="740" t="str">
        <f t="shared" si="12"/>
        <v>32010202 - ROADS &amp; BRIDGES</v>
      </c>
      <c r="E86" s="551"/>
      <c r="F86" s="552">
        <v>0</v>
      </c>
      <c r="G86" s="552"/>
    </row>
    <row r="87" spans="2:7" hidden="1" x14ac:dyDescent="0.25">
      <c r="B87" s="811">
        <v>32010203</v>
      </c>
      <c r="C87" s="378" t="s">
        <v>1484</v>
      </c>
      <c r="D87" s="740" t="str">
        <f t="shared" si="12"/>
        <v>32010203 - AIRPORTS</v>
      </c>
      <c r="E87" s="551"/>
      <c r="F87" s="552">
        <v>0</v>
      </c>
      <c r="G87" s="552"/>
    </row>
    <row r="88" spans="2:7" hidden="1" x14ac:dyDescent="0.25">
      <c r="B88" s="811">
        <v>32010204</v>
      </c>
      <c r="C88" s="378" t="s">
        <v>1485</v>
      </c>
      <c r="D88" s="740" t="str">
        <f t="shared" si="12"/>
        <v>32010204 - HARBOURS/ SEA PORTS/JETTIES</v>
      </c>
      <c r="E88" s="551"/>
      <c r="F88" s="552">
        <v>0</v>
      </c>
      <c r="G88" s="552"/>
    </row>
    <row r="89" spans="2:7" hidden="1" x14ac:dyDescent="0.25">
      <c r="B89" s="811">
        <v>32010205</v>
      </c>
      <c r="C89" s="378" t="s">
        <v>1486</v>
      </c>
      <c r="D89" s="740" t="str">
        <f t="shared" si="12"/>
        <v>32010205 - ZOOS, PARKS &amp; RESERVES</v>
      </c>
      <c r="E89" s="551"/>
      <c r="F89" s="552">
        <v>0</v>
      </c>
      <c r="G89" s="552"/>
    </row>
    <row r="90" spans="2:7" hidden="1" x14ac:dyDescent="0.25">
      <c r="B90" s="811">
        <v>32010206</v>
      </c>
      <c r="C90" s="378" t="s">
        <v>1487</v>
      </c>
      <c r="D90" s="740" t="str">
        <f t="shared" si="12"/>
        <v>32010206 - SECURITY INSTALLATIONS/ EQUIPMENT</v>
      </c>
      <c r="E90" s="551"/>
      <c r="F90" s="552">
        <v>0</v>
      </c>
      <c r="G90" s="552"/>
    </row>
    <row r="91" spans="2:7" hidden="1" x14ac:dyDescent="0.25">
      <c r="B91" s="811">
        <v>32010207</v>
      </c>
      <c r="C91" s="378" t="s">
        <v>1488</v>
      </c>
      <c r="D91" s="740" t="str">
        <f t="shared" si="12"/>
        <v>32010207 - ELECTRICITY TRANSMISSION NETWORK</v>
      </c>
      <c r="E91" s="551"/>
      <c r="F91" s="552">
        <v>0</v>
      </c>
      <c r="G91" s="552"/>
    </row>
    <row r="92" spans="2:7" hidden="1" x14ac:dyDescent="0.25">
      <c r="B92" s="811">
        <v>32010208</v>
      </c>
      <c r="C92" s="378" t="s">
        <v>1489</v>
      </c>
      <c r="D92" s="740" t="str">
        <f t="shared" si="12"/>
        <v>32010208 - WATER DISTRIBUTION NETWORK</v>
      </c>
      <c r="E92" s="551"/>
      <c r="F92" s="552">
        <v>0</v>
      </c>
      <c r="G92" s="552"/>
    </row>
    <row r="93" spans="2:7" hidden="1" x14ac:dyDescent="0.25">
      <c r="B93" s="811">
        <v>32010209</v>
      </c>
      <c r="C93" s="378" t="s">
        <v>1490</v>
      </c>
      <c r="D93" s="740" t="str">
        <f t="shared" si="12"/>
        <v>32010209 - SEWAGE/ DRAINAGE NETWORK</v>
      </c>
      <c r="E93" s="551"/>
      <c r="F93" s="552">
        <v>0</v>
      </c>
      <c r="G93" s="552"/>
    </row>
    <row r="94" spans="2:7" hidden="1" x14ac:dyDescent="0.25">
      <c r="B94" s="811">
        <v>32010210</v>
      </c>
      <c r="C94" s="378" t="s">
        <v>1491</v>
      </c>
      <c r="D94" s="740" t="str">
        <f t="shared" si="12"/>
        <v>32010210 - DAMS</v>
      </c>
      <c r="E94" s="551"/>
      <c r="F94" s="552">
        <v>0</v>
      </c>
      <c r="G94" s="552"/>
    </row>
    <row r="95" spans="2:7" hidden="1" x14ac:dyDescent="0.25">
      <c r="B95" s="811">
        <v>32010211</v>
      </c>
      <c r="C95" s="378" t="s">
        <v>1492</v>
      </c>
      <c r="D95" s="740" t="str">
        <f t="shared" si="12"/>
        <v>32010211 - SPECIALISED RESEARCH EQUIPMENT (E.G. SATELLITE)</v>
      </c>
      <c r="E95" s="551"/>
      <c r="F95" s="552">
        <v>0</v>
      </c>
      <c r="G95" s="552"/>
    </row>
    <row r="96" spans="2:7" hidden="1" x14ac:dyDescent="0.25">
      <c r="B96" s="811">
        <v>32010212</v>
      </c>
      <c r="C96" s="378" t="s">
        <v>1493</v>
      </c>
      <c r="D96" s="740" t="str">
        <f t="shared" si="12"/>
        <v>32010212 - MONUMENTS</v>
      </c>
      <c r="E96" s="551"/>
      <c r="F96" s="552">
        <v>0</v>
      </c>
      <c r="G96" s="552"/>
    </row>
    <row r="97" spans="2:7" hidden="1" x14ac:dyDescent="0.25">
      <c r="B97" s="811">
        <v>32010213</v>
      </c>
      <c r="C97" s="378" t="s">
        <v>1494</v>
      </c>
      <c r="D97" s="740" t="str">
        <f t="shared" si="12"/>
        <v>32010213 - HERITAGE ASSETS</v>
      </c>
      <c r="E97" s="551"/>
      <c r="F97" s="552">
        <v>0</v>
      </c>
      <c r="G97" s="552"/>
    </row>
    <row r="98" spans="2:7" hidden="1" x14ac:dyDescent="0.25">
      <c r="B98" s="811">
        <v>32010214</v>
      </c>
      <c r="C98" s="378" t="s">
        <v>1495</v>
      </c>
      <c r="D98" s="740" t="str">
        <f t="shared" si="12"/>
        <v>32010214 - BOREHOLES &amp; OTHER WATER FACILITIES</v>
      </c>
      <c r="E98" s="551"/>
      <c r="F98" s="552">
        <v>0</v>
      </c>
      <c r="G98" s="552"/>
    </row>
    <row r="99" spans="2:7" hidden="1" x14ac:dyDescent="0.25">
      <c r="B99" s="811">
        <v>32010215</v>
      </c>
      <c r="C99" s="378" t="s">
        <v>1496</v>
      </c>
      <c r="D99" s="740" t="str">
        <f t="shared" si="12"/>
        <v>32010215 - WASTE DISPOSAL EQUIPMENT</v>
      </c>
      <c r="E99" s="551"/>
      <c r="F99" s="552">
        <v>0</v>
      </c>
      <c r="G99" s="552"/>
    </row>
    <row r="100" spans="2:7" ht="15.75" hidden="1" thickBot="1" x14ac:dyDescent="0.3">
      <c r="B100" s="815"/>
      <c r="C100" s="385" t="s">
        <v>1497</v>
      </c>
      <c r="D100" s="741">
        <f t="shared" ref="D100" si="13">SUM(D85:D99)</f>
        <v>0</v>
      </c>
      <c r="E100" s="559">
        <f>SUM(E85:E99)</f>
        <v>0</v>
      </c>
      <c r="F100" s="559">
        <f>SUM(F85:F99)</f>
        <v>0</v>
      </c>
      <c r="G100" s="559"/>
    </row>
    <row r="101" spans="2:7" x14ac:dyDescent="0.25">
      <c r="B101" s="818">
        <v>32010300</v>
      </c>
      <c r="C101" s="374" t="s">
        <v>114</v>
      </c>
      <c r="D101" s="742"/>
      <c r="E101" s="548"/>
      <c r="F101" s="549"/>
      <c r="G101" s="549"/>
    </row>
    <row r="102" spans="2:7" hidden="1" x14ac:dyDescent="0.25">
      <c r="B102" s="811">
        <v>32010301</v>
      </c>
      <c r="C102" s="378" t="s">
        <v>1498</v>
      </c>
      <c r="D102" s="740" t="str">
        <f>B102&amp;" - "&amp;C102</f>
        <v>32010301 - EARTH MOVING EQUIPMENT - BULL DOZERS ETC.</v>
      </c>
      <c r="E102" s="833">
        <v>0</v>
      </c>
      <c r="F102" s="552">
        <v>0</v>
      </c>
      <c r="G102" s="552"/>
    </row>
    <row r="103" spans="2:7" hidden="1" x14ac:dyDescent="0.25">
      <c r="B103" s="811">
        <v>32010302</v>
      </c>
      <c r="C103" s="378" t="s">
        <v>1499</v>
      </c>
      <c r="D103" s="740" t="str">
        <f>B103&amp;" - "&amp;C103</f>
        <v>32010302 - INDUSTRIAL EQUIPMENT</v>
      </c>
      <c r="E103" s="833">
        <v>0</v>
      </c>
      <c r="F103" s="552">
        <v>0</v>
      </c>
      <c r="G103" s="552"/>
    </row>
    <row r="104" spans="2:7" hidden="1" x14ac:dyDescent="0.25">
      <c r="B104" s="811">
        <v>32010303</v>
      </c>
      <c r="C104" s="378" t="s">
        <v>1500</v>
      </c>
      <c r="D104" s="740" t="str">
        <f>B104&amp;" - "&amp;C104</f>
        <v>32010303 - NAVIGATIONAL EQUIPMENT</v>
      </c>
      <c r="E104" s="833">
        <v>0</v>
      </c>
      <c r="F104" s="552">
        <v>0</v>
      </c>
      <c r="G104" s="552"/>
    </row>
    <row r="105" spans="2:7" hidden="1" x14ac:dyDescent="0.25">
      <c r="B105" s="811">
        <v>32010304</v>
      </c>
      <c r="C105" s="378" t="s">
        <v>1501</v>
      </c>
      <c r="D105" s="740" t="str">
        <f>B105&amp;" - "&amp;C105</f>
        <v>32010304 - POWER PLANTS</v>
      </c>
      <c r="E105" s="833">
        <v>0</v>
      </c>
      <c r="F105" s="552">
        <v>0</v>
      </c>
      <c r="G105" s="552"/>
    </row>
    <row r="106" spans="2:7" ht="15.75" thickBot="1" x14ac:dyDescent="0.3">
      <c r="B106" s="811">
        <v>32010305</v>
      </c>
      <c r="C106" s="378" t="s">
        <v>1502</v>
      </c>
      <c r="D106" s="740" t="str">
        <f>B106&amp;" - "&amp;C106</f>
        <v>32010305 - POWER GENERATING SETS</v>
      </c>
      <c r="E106" s="833">
        <v>0</v>
      </c>
      <c r="F106" s="552">
        <v>1762500</v>
      </c>
      <c r="G106" s="552"/>
    </row>
    <row r="107" spans="2:7" ht="15.75" thickBot="1" x14ac:dyDescent="0.3">
      <c r="B107" s="815"/>
      <c r="C107" s="385" t="s">
        <v>1503</v>
      </c>
      <c r="D107" s="741">
        <f t="shared" ref="D107" si="14">SUM(D102:D106)</f>
        <v>0</v>
      </c>
      <c r="E107" s="559">
        <f>SUM(E102:E106)</f>
        <v>0</v>
      </c>
      <c r="F107" s="559">
        <f>SUM(F102:F106)</f>
        <v>1762500</v>
      </c>
      <c r="G107" s="559"/>
    </row>
    <row r="108" spans="2:7" x14ac:dyDescent="0.25">
      <c r="B108" s="818">
        <v>32010400</v>
      </c>
      <c r="C108" s="374" t="s">
        <v>116</v>
      </c>
      <c r="D108" s="742"/>
      <c r="E108" s="548"/>
      <c r="F108" s="549"/>
      <c r="G108" s="549"/>
    </row>
    <row r="109" spans="2:7" hidden="1" x14ac:dyDescent="0.25">
      <c r="B109" s="811">
        <v>32010401</v>
      </c>
      <c r="C109" s="378" t="s">
        <v>1504</v>
      </c>
      <c r="D109" s="740" t="str">
        <f t="shared" ref="D109:D116" si="15">B109&amp;" - "&amp;C109</f>
        <v>32010401 - SHIPS</v>
      </c>
      <c r="E109" s="551"/>
      <c r="F109" s="552">
        <v>0</v>
      </c>
      <c r="G109" s="552"/>
    </row>
    <row r="110" spans="2:7" hidden="1" x14ac:dyDescent="0.25">
      <c r="B110" s="811">
        <v>32010402</v>
      </c>
      <c r="C110" s="378" t="s">
        <v>1505</v>
      </c>
      <c r="D110" s="740" t="str">
        <f t="shared" si="15"/>
        <v>32010402 - AIR CRAFTS</v>
      </c>
      <c r="E110" s="551"/>
      <c r="F110" s="552">
        <v>0</v>
      </c>
      <c r="G110" s="552"/>
    </row>
    <row r="111" spans="2:7" hidden="1" x14ac:dyDescent="0.25">
      <c r="B111" s="811">
        <v>32010403</v>
      </c>
      <c r="C111" s="378" t="s">
        <v>1506</v>
      </c>
      <c r="D111" s="740" t="str">
        <f t="shared" si="15"/>
        <v>32010403 - TRAINS</v>
      </c>
      <c r="E111" s="551"/>
      <c r="F111" s="552">
        <v>0</v>
      </c>
      <c r="G111" s="552"/>
    </row>
    <row r="112" spans="2:7" hidden="1" x14ac:dyDescent="0.25">
      <c r="B112" s="811">
        <v>32010404</v>
      </c>
      <c r="C112" s="378" t="s">
        <v>1507</v>
      </c>
      <c r="D112" s="740" t="str">
        <f t="shared" si="15"/>
        <v>32010404 - BOATS</v>
      </c>
      <c r="E112" s="551"/>
      <c r="F112" s="552">
        <v>0</v>
      </c>
      <c r="G112" s="552"/>
    </row>
    <row r="113" spans="2:7" x14ac:dyDescent="0.25">
      <c r="B113" s="811">
        <v>32010405</v>
      </c>
      <c r="C113" s="378" t="s">
        <v>1508</v>
      </c>
      <c r="D113" s="740" t="str">
        <f t="shared" si="15"/>
        <v>32010405 - MOTOR VEHICLES</v>
      </c>
      <c r="E113" s="833">
        <v>0</v>
      </c>
      <c r="F113" s="552">
        <v>9000000</v>
      </c>
      <c r="G113" s="552"/>
    </row>
    <row r="114" spans="2:7" hidden="1" x14ac:dyDescent="0.25">
      <c r="B114" s="811">
        <v>32010406</v>
      </c>
      <c r="C114" s="378" t="s">
        <v>1509</v>
      </c>
      <c r="D114" s="740" t="str">
        <f t="shared" si="15"/>
        <v>32010406 - TRICYCLE</v>
      </c>
      <c r="E114" s="833">
        <v>0</v>
      </c>
      <c r="F114" s="552">
        <v>0</v>
      </c>
      <c r="G114" s="552"/>
    </row>
    <row r="115" spans="2:7" ht="13.5" customHeight="1" thickBot="1" x14ac:dyDescent="0.3">
      <c r="B115" s="811">
        <v>32010407</v>
      </c>
      <c r="C115" s="378" t="s">
        <v>1510</v>
      </c>
      <c r="D115" s="740" t="str">
        <f t="shared" si="15"/>
        <v>32010407 - MOTOR CYCLES</v>
      </c>
      <c r="E115" s="833">
        <v>0</v>
      </c>
      <c r="F115" s="552">
        <v>1350000</v>
      </c>
      <c r="G115" s="552"/>
    </row>
    <row r="116" spans="2:7" ht="15.75" hidden="1" thickBot="1" x14ac:dyDescent="0.3">
      <c r="B116" s="811">
        <v>32010408</v>
      </c>
      <c r="C116" s="378" t="s">
        <v>1511</v>
      </c>
      <c r="D116" s="740" t="str">
        <f t="shared" si="15"/>
        <v>32010408 - BICYCLE</v>
      </c>
      <c r="E116" s="551"/>
      <c r="F116" s="552">
        <v>0</v>
      </c>
      <c r="G116" s="552"/>
    </row>
    <row r="117" spans="2:7" ht="15.75" thickBot="1" x14ac:dyDescent="0.3">
      <c r="B117" s="815"/>
      <c r="C117" s="385" t="s">
        <v>1512</v>
      </c>
      <c r="D117" s="741">
        <f t="shared" ref="D117" si="16">SUM(D109:D116)</f>
        <v>0</v>
      </c>
      <c r="E117" s="559">
        <f>SUM(E109:E116)</f>
        <v>0</v>
      </c>
      <c r="F117" s="559">
        <f>SUM(F109:F116)</f>
        <v>10350000</v>
      </c>
      <c r="G117" s="559">
        <f>SUM(G109:G116)</f>
        <v>0</v>
      </c>
    </row>
    <row r="118" spans="2:7" x14ac:dyDescent="0.25">
      <c r="B118" s="818">
        <v>32010500</v>
      </c>
      <c r="C118" s="374" t="s">
        <v>118</v>
      </c>
      <c r="D118" s="742"/>
      <c r="E118" s="548"/>
      <c r="F118" s="549"/>
      <c r="G118" s="549"/>
    </row>
    <row r="119" spans="2:7" x14ac:dyDescent="0.25">
      <c r="B119" s="811">
        <v>32010501</v>
      </c>
      <c r="C119" s="378" t="s">
        <v>1513</v>
      </c>
      <c r="D119" s="740" t="str">
        <f t="shared" ref="D119:D127" si="17">B119&amp;" - "&amp;C119</f>
        <v>32010501 - COMPUTERS/NETWORKING EQUIPMENT</v>
      </c>
      <c r="E119" s="551">
        <v>16000000</v>
      </c>
      <c r="F119" s="552">
        <v>16997050</v>
      </c>
      <c r="G119" s="552"/>
    </row>
    <row r="120" spans="2:7" x14ac:dyDescent="0.25">
      <c r="B120" s="811">
        <v>32010502</v>
      </c>
      <c r="C120" s="378" t="s">
        <v>1514</v>
      </c>
      <c r="D120" s="740" t="str">
        <f t="shared" si="17"/>
        <v>32010502 - PRINTERS</v>
      </c>
      <c r="E120" s="833">
        <v>0</v>
      </c>
      <c r="F120" s="552">
        <v>2700000</v>
      </c>
      <c r="G120" s="552"/>
    </row>
    <row r="121" spans="2:7" x14ac:dyDescent="0.25">
      <c r="B121" s="811">
        <v>32010503</v>
      </c>
      <c r="C121" s="378" t="s">
        <v>1515</v>
      </c>
      <c r="D121" s="740" t="str">
        <f t="shared" si="17"/>
        <v>32010503 - SCANNERS</v>
      </c>
      <c r="E121" s="833">
        <v>0</v>
      </c>
      <c r="F121" s="552">
        <v>0</v>
      </c>
      <c r="G121" s="552"/>
    </row>
    <row r="122" spans="2:7" hidden="1" x14ac:dyDescent="0.25">
      <c r="B122" s="811">
        <v>32010504</v>
      </c>
      <c r="C122" s="378" t="s">
        <v>1516</v>
      </c>
      <c r="D122" s="740" t="str">
        <f t="shared" si="17"/>
        <v>32010504 - FAX MACHINE</v>
      </c>
      <c r="E122" s="833">
        <v>0</v>
      </c>
      <c r="F122" s="552">
        <v>0</v>
      </c>
      <c r="G122" s="552"/>
    </row>
    <row r="123" spans="2:7" x14ac:dyDescent="0.25">
      <c r="B123" s="811">
        <v>32010505</v>
      </c>
      <c r="C123" s="378" t="s">
        <v>1517</v>
      </c>
      <c r="D123" s="740" t="str">
        <f t="shared" si="17"/>
        <v>32010505 - PHOTOCOPIERS</v>
      </c>
      <c r="E123" s="833">
        <v>0</v>
      </c>
      <c r="F123" s="552">
        <v>1968750</v>
      </c>
      <c r="G123" s="552"/>
    </row>
    <row r="124" spans="2:7" hidden="1" x14ac:dyDescent="0.25">
      <c r="B124" s="811">
        <v>32010506</v>
      </c>
      <c r="C124" s="378" t="s">
        <v>1518</v>
      </c>
      <c r="D124" s="740" t="str">
        <f t="shared" si="17"/>
        <v>32010506 - TYPE-WRITERS</v>
      </c>
      <c r="E124" s="833">
        <v>0</v>
      </c>
      <c r="F124" s="552">
        <v>0</v>
      </c>
      <c r="G124" s="552"/>
    </row>
    <row r="125" spans="2:7" hidden="1" x14ac:dyDescent="0.25">
      <c r="B125" s="811">
        <v>32010507</v>
      </c>
      <c r="C125" s="378" t="s">
        <v>1519</v>
      </c>
      <c r="D125" s="740" t="str">
        <f t="shared" si="17"/>
        <v>32010507 - SHREDDING MACHINES</v>
      </c>
      <c r="E125" s="833">
        <v>0</v>
      </c>
      <c r="F125" s="552">
        <v>0</v>
      </c>
      <c r="G125" s="552"/>
    </row>
    <row r="126" spans="2:7" ht="15.75" thickBot="1" x14ac:dyDescent="0.3">
      <c r="B126" s="811">
        <v>32010508</v>
      </c>
      <c r="C126" s="378" t="s">
        <v>1520</v>
      </c>
      <c r="D126" s="740" t="str">
        <f t="shared" si="17"/>
        <v>32010508 - PROJECTORS</v>
      </c>
      <c r="E126" s="833">
        <v>0</v>
      </c>
      <c r="F126" s="552">
        <v>0</v>
      </c>
      <c r="G126" s="552"/>
    </row>
    <row r="127" spans="2:7" ht="15.75" hidden="1" thickBot="1" x14ac:dyDescent="0.3">
      <c r="B127" s="811">
        <v>32010509</v>
      </c>
      <c r="C127" s="378" t="s">
        <v>1521</v>
      </c>
      <c r="D127" s="740" t="str">
        <f t="shared" si="17"/>
        <v>32010509 - BINDING EQUIPMENT</v>
      </c>
      <c r="E127" s="833">
        <v>0</v>
      </c>
      <c r="F127" s="552">
        <v>0</v>
      </c>
      <c r="G127" s="552"/>
    </row>
    <row r="128" spans="2:7" ht="15.75" thickBot="1" x14ac:dyDescent="0.3">
      <c r="B128" s="815"/>
      <c r="C128" s="385" t="s">
        <v>1522</v>
      </c>
      <c r="D128" s="741">
        <f t="shared" ref="D128" si="18">SUM(D119:D127)</f>
        <v>0</v>
      </c>
      <c r="E128" s="559">
        <f>SUM(E119:E127)</f>
        <v>16000000</v>
      </c>
      <c r="F128" s="559">
        <f>SUM(F119:F127)</f>
        <v>21665800</v>
      </c>
      <c r="G128" s="559">
        <f>SUM(G119:G127)</f>
        <v>0</v>
      </c>
    </row>
    <row r="129" spans="2:7" x14ac:dyDescent="0.25">
      <c r="B129" s="818">
        <v>32010600</v>
      </c>
      <c r="C129" s="374" t="s">
        <v>120</v>
      </c>
      <c r="D129" s="742"/>
      <c r="E129" s="548"/>
      <c r="F129" s="549"/>
      <c r="G129" s="549"/>
    </row>
    <row r="130" spans="2:7" x14ac:dyDescent="0.25">
      <c r="B130" s="811">
        <v>32010601</v>
      </c>
      <c r="C130" s="378" t="s">
        <v>1523</v>
      </c>
      <c r="D130" s="740" t="str">
        <f t="shared" ref="D130:D139" si="19">B130&amp;" - "&amp;C130</f>
        <v>32010601 - CHAIRS</v>
      </c>
      <c r="E130" s="551">
        <v>15550000</v>
      </c>
      <c r="F130" s="552">
        <v>1620000</v>
      </c>
      <c r="G130" s="552"/>
    </row>
    <row r="131" spans="2:7" x14ac:dyDescent="0.25">
      <c r="B131" s="811">
        <v>32010602</v>
      </c>
      <c r="C131" s="378" t="s">
        <v>1524</v>
      </c>
      <c r="D131" s="740" t="str">
        <f t="shared" si="19"/>
        <v>32010602 - TABLES</v>
      </c>
      <c r="E131" s="833">
        <v>0</v>
      </c>
      <c r="F131" s="552">
        <v>1620000</v>
      </c>
      <c r="G131" s="552"/>
    </row>
    <row r="132" spans="2:7" x14ac:dyDescent="0.25">
      <c r="B132" s="811">
        <v>32010603</v>
      </c>
      <c r="C132" s="378" t="s">
        <v>1525</v>
      </c>
      <c r="D132" s="740" t="str">
        <f t="shared" si="19"/>
        <v>32010603 - SAFES/FILE CABINETS/ CUPBOARDS</v>
      </c>
      <c r="E132" s="833">
        <v>0</v>
      </c>
      <c r="F132" s="552">
        <v>2160000</v>
      </c>
      <c r="G132" s="552"/>
    </row>
    <row r="133" spans="2:7" hidden="1" x14ac:dyDescent="0.25">
      <c r="B133" s="811">
        <v>32010604</v>
      </c>
      <c r="C133" s="378" t="s">
        <v>1526</v>
      </c>
      <c r="D133" s="740" t="str">
        <f t="shared" si="19"/>
        <v>32010604 - TELEVISION SETS</v>
      </c>
      <c r="E133" s="833">
        <v>0</v>
      </c>
      <c r="F133" s="552">
        <v>0</v>
      </c>
      <c r="G133" s="552"/>
    </row>
    <row r="134" spans="2:7" hidden="1" x14ac:dyDescent="0.25">
      <c r="B134" s="811">
        <v>32010605</v>
      </c>
      <c r="C134" s="378" t="s">
        <v>1527</v>
      </c>
      <c r="D134" s="740" t="str">
        <f t="shared" si="19"/>
        <v>32010605 - RADIO SETS</v>
      </c>
      <c r="E134" s="833">
        <v>0</v>
      </c>
      <c r="F134" s="552">
        <v>0</v>
      </c>
      <c r="G134" s="552"/>
    </row>
    <row r="135" spans="2:7" x14ac:dyDescent="0.25">
      <c r="B135" s="811">
        <v>32010606</v>
      </c>
      <c r="C135" s="378" t="s">
        <v>1528</v>
      </c>
      <c r="D135" s="740" t="str">
        <f t="shared" si="19"/>
        <v>32010606 - AIR -CONDITIONER</v>
      </c>
      <c r="E135" s="833">
        <v>0</v>
      </c>
      <c r="F135" s="552">
        <v>3060000</v>
      </c>
      <c r="G135" s="552"/>
    </row>
    <row r="136" spans="2:7" hidden="1" x14ac:dyDescent="0.25">
      <c r="B136" s="811">
        <v>32010607</v>
      </c>
      <c r="C136" s="378" t="s">
        <v>1529</v>
      </c>
      <c r="D136" s="740" t="str">
        <f t="shared" si="19"/>
        <v>32010607 - STOOLS</v>
      </c>
      <c r="E136" s="833">
        <v>0</v>
      </c>
      <c r="F136" s="552">
        <v>0</v>
      </c>
      <c r="G136" s="552"/>
    </row>
    <row r="137" spans="2:7" hidden="1" x14ac:dyDescent="0.25">
      <c r="B137" s="811">
        <v>32010608</v>
      </c>
      <c r="C137" s="378" t="s">
        <v>1530</v>
      </c>
      <c r="D137" s="740" t="str">
        <f t="shared" si="19"/>
        <v>32010608 - SHELVES</v>
      </c>
      <c r="E137" s="833">
        <v>0</v>
      </c>
      <c r="F137" s="552">
        <v>0</v>
      </c>
      <c r="G137" s="552"/>
    </row>
    <row r="138" spans="2:7" ht="15.75" thickBot="1" x14ac:dyDescent="0.3">
      <c r="B138" s="811">
        <v>32010609</v>
      </c>
      <c r="C138" s="378" t="s">
        <v>1531</v>
      </c>
      <c r="D138" s="740" t="str">
        <f t="shared" si="19"/>
        <v>32010609 - CEILING FANS</v>
      </c>
      <c r="E138" s="833">
        <v>0</v>
      </c>
      <c r="F138" s="552">
        <v>810000</v>
      </c>
      <c r="G138" s="552"/>
    </row>
    <row r="139" spans="2:7" ht="15.75" hidden="1" thickBot="1" x14ac:dyDescent="0.3">
      <c r="B139" s="811">
        <v>32010610</v>
      </c>
      <c r="C139" s="378" t="s">
        <v>1532</v>
      </c>
      <c r="D139" s="740" t="str">
        <f t="shared" si="19"/>
        <v>32010610 - REFRIDGERATOR</v>
      </c>
      <c r="E139" s="833">
        <v>0</v>
      </c>
      <c r="F139" s="552">
        <v>0</v>
      </c>
      <c r="G139" s="552"/>
    </row>
    <row r="140" spans="2:7" ht="15.75" thickBot="1" x14ac:dyDescent="0.3">
      <c r="B140" s="815"/>
      <c r="C140" s="385" t="s">
        <v>1533</v>
      </c>
      <c r="D140" s="741">
        <f t="shared" ref="D140" si="20">SUM(D130:D139)</f>
        <v>0</v>
      </c>
      <c r="E140" s="559">
        <f>SUM(E130:E139)</f>
        <v>15550000</v>
      </c>
      <c r="F140" s="559">
        <f>SUM(F130:F139)</f>
        <v>9270000</v>
      </c>
      <c r="G140" s="559"/>
    </row>
    <row r="141" spans="2:7" ht="15.75" hidden="1" thickBot="1" x14ac:dyDescent="0.3">
      <c r="B141" s="818">
        <v>32010700</v>
      </c>
      <c r="C141" s="374" t="s">
        <v>122</v>
      </c>
      <c r="D141" s="742"/>
      <c r="E141" s="548"/>
      <c r="F141" s="549"/>
      <c r="G141" s="549"/>
    </row>
    <row r="142" spans="2:7" ht="15.75" hidden="1" thickBot="1" x14ac:dyDescent="0.3">
      <c r="B142" s="811">
        <v>32010701</v>
      </c>
      <c r="C142" s="378" t="s">
        <v>1534</v>
      </c>
      <c r="D142" s="740" t="str">
        <f>B142&amp;" - "&amp;C142</f>
        <v>32010701 - SERVICE CONCESSION ASSETS (PPP)</v>
      </c>
      <c r="E142" s="551"/>
      <c r="F142" s="552">
        <v>0</v>
      </c>
      <c r="G142" s="552"/>
    </row>
    <row r="143" spans="2:7" ht="15.75" hidden="1" thickBot="1" x14ac:dyDescent="0.3">
      <c r="B143" s="815"/>
      <c r="C143" s="385" t="s">
        <v>1535</v>
      </c>
      <c r="D143" s="741">
        <f t="shared" ref="D143" si="21">SUM(D142)</f>
        <v>0</v>
      </c>
      <c r="E143" s="559">
        <f>SUM(E142)</f>
        <v>0</v>
      </c>
      <c r="F143" s="559">
        <f>SUM(F142)</f>
        <v>0</v>
      </c>
      <c r="G143" s="559"/>
    </row>
    <row r="144" spans="2:7" ht="15.75" hidden="1" thickBot="1" x14ac:dyDescent="0.3">
      <c r="B144" s="818">
        <v>32010800</v>
      </c>
      <c r="C144" s="374" t="s">
        <v>124</v>
      </c>
      <c r="D144" s="742"/>
      <c r="E144" s="548"/>
      <c r="F144" s="549"/>
      <c r="G144" s="549"/>
    </row>
    <row r="145" spans="2:7" ht="15.75" hidden="1" thickBot="1" x14ac:dyDescent="0.3">
      <c r="B145" s="811">
        <v>32010801</v>
      </c>
      <c r="C145" s="378" t="s">
        <v>1536</v>
      </c>
      <c r="D145" s="740" t="str">
        <f>B145&amp;" - "&amp;C145</f>
        <v>32010801 - LEASED ASSETS</v>
      </c>
      <c r="E145" s="551"/>
      <c r="F145" s="552">
        <v>0</v>
      </c>
      <c r="G145" s="552"/>
    </row>
    <row r="146" spans="2:7" ht="15.75" hidden="1" thickBot="1" x14ac:dyDescent="0.3">
      <c r="B146" s="815"/>
      <c r="C146" s="385" t="s">
        <v>1537</v>
      </c>
      <c r="D146" s="741">
        <f t="shared" ref="D146" si="22">SUM(D145)</f>
        <v>0</v>
      </c>
      <c r="E146" s="559">
        <f>SUM(E145)</f>
        <v>0</v>
      </c>
      <c r="F146" s="559">
        <f>SUM(F145)</f>
        <v>0</v>
      </c>
      <c r="G146" s="559"/>
    </row>
    <row r="147" spans="2:7" ht="15.75" hidden="1" thickBot="1" x14ac:dyDescent="0.3">
      <c r="B147" s="818">
        <v>32010900</v>
      </c>
      <c r="C147" s="374" t="s">
        <v>126</v>
      </c>
      <c r="D147" s="742"/>
      <c r="E147" s="548"/>
      <c r="F147" s="549"/>
      <c r="G147" s="549"/>
    </row>
    <row r="148" spans="2:7" ht="15.75" hidden="1" thickBot="1" x14ac:dyDescent="0.3">
      <c r="B148" s="811">
        <v>32010901</v>
      </c>
      <c r="C148" s="378" t="s">
        <v>1538</v>
      </c>
      <c r="D148" s="740" t="str">
        <f>B148&amp;" - "&amp;C148</f>
        <v>32010901 - MILITARY EQUIPMENT</v>
      </c>
      <c r="E148" s="551"/>
      <c r="F148" s="552">
        <v>0</v>
      </c>
      <c r="G148" s="552"/>
    </row>
    <row r="149" spans="2:7" ht="15.75" hidden="1" thickBot="1" x14ac:dyDescent="0.3">
      <c r="B149" s="811">
        <v>32010902</v>
      </c>
      <c r="C149" s="378" t="s">
        <v>1539</v>
      </c>
      <c r="D149" s="740" t="str">
        <f>B149&amp;" - "&amp;C149</f>
        <v>32010902 - POLICE/PARA-MILITARY EQUIPMENT</v>
      </c>
      <c r="E149" s="551"/>
      <c r="F149" s="552">
        <v>0</v>
      </c>
      <c r="G149" s="552"/>
    </row>
    <row r="150" spans="2:7" ht="15.75" hidden="1" thickBot="1" x14ac:dyDescent="0.3">
      <c r="B150" s="811">
        <v>32010903</v>
      </c>
      <c r="C150" s="378" t="s">
        <v>1540</v>
      </c>
      <c r="D150" s="740" t="str">
        <f>B150&amp;" - "&amp;C150</f>
        <v>32010903 - BIOLOGICAL ASSETS</v>
      </c>
      <c r="E150" s="551"/>
      <c r="F150" s="552">
        <v>0</v>
      </c>
      <c r="G150" s="552"/>
    </row>
    <row r="151" spans="2:7" ht="15.75" hidden="1" thickBot="1" x14ac:dyDescent="0.3">
      <c r="B151" s="811">
        <v>32010904</v>
      </c>
      <c r="C151" s="378" t="s">
        <v>1541</v>
      </c>
      <c r="D151" s="740" t="str">
        <f>B151&amp;" - "&amp;C151</f>
        <v>32010904 - LABORATORY MEDICAL EQUIPMENTS</v>
      </c>
      <c r="E151" s="551"/>
      <c r="F151" s="552">
        <v>0</v>
      </c>
      <c r="G151" s="552"/>
    </row>
    <row r="152" spans="2:7" ht="15.75" hidden="1" thickBot="1" x14ac:dyDescent="0.3">
      <c r="B152" s="815"/>
      <c r="C152" s="385" t="s">
        <v>1542</v>
      </c>
      <c r="D152" s="741">
        <f t="shared" ref="D152" si="23">SUM(D148:D151)</f>
        <v>0</v>
      </c>
      <c r="E152" s="559">
        <f>SUM(E148:E151)</f>
        <v>0</v>
      </c>
      <c r="F152" s="559">
        <f>SUM(F148:F151)</f>
        <v>0</v>
      </c>
      <c r="G152" s="559"/>
    </row>
    <row r="153" spans="2:7" ht="15.75" hidden="1" thickBot="1" x14ac:dyDescent="0.3">
      <c r="B153" s="818">
        <v>32011000</v>
      </c>
      <c r="C153" s="374" t="s">
        <v>128</v>
      </c>
      <c r="D153" s="742"/>
      <c r="E153" s="548"/>
      <c r="F153" s="549"/>
      <c r="G153" s="549"/>
    </row>
    <row r="154" spans="2:7" ht="15.75" hidden="1" thickBot="1" x14ac:dyDescent="0.3">
      <c r="B154" s="811">
        <v>32011001</v>
      </c>
      <c r="C154" s="378" t="s">
        <v>128</v>
      </c>
      <c r="D154" s="740" t="str">
        <f>B154&amp;" - "&amp;C154</f>
        <v>32011001 - ASSETS-UNDER-CONSTRUCTION</v>
      </c>
      <c r="E154" s="551"/>
      <c r="F154" s="552">
        <v>0</v>
      </c>
      <c r="G154" s="552"/>
    </row>
    <row r="155" spans="2:7" ht="15.75" hidden="1" thickBot="1" x14ac:dyDescent="0.3">
      <c r="B155" s="815"/>
      <c r="C155" s="385" t="s">
        <v>1543</v>
      </c>
      <c r="D155" s="741">
        <f t="shared" ref="D155" si="24">SUM(D154)</f>
        <v>0</v>
      </c>
      <c r="E155" s="559">
        <f>SUM(E154)</f>
        <v>0</v>
      </c>
      <c r="F155" s="559">
        <f>SUM(F154)</f>
        <v>0</v>
      </c>
      <c r="G155" s="559"/>
    </row>
    <row r="156" spans="2:7" ht="15.75" hidden="1" thickBot="1" x14ac:dyDescent="0.3">
      <c r="B156" s="818">
        <v>32020100</v>
      </c>
      <c r="C156" s="374" t="s">
        <v>130</v>
      </c>
      <c r="D156" s="742"/>
      <c r="E156" s="548"/>
      <c r="F156" s="549"/>
      <c r="G156" s="549"/>
    </row>
    <row r="157" spans="2:7" ht="15.75" hidden="1" thickBot="1" x14ac:dyDescent="0.3">
      <c r="B157" s="811">
        <v>32020101</v>
      </c>
      <c r="C157" s="378" t="s">
        <v>1544</v>
      </c>
      <c r="D157" s="740" t="str">
        <f>B157&amp;" - "&amp;C157</f>
        <v>32020101 - LAND &amp; BUILDINGS-OFFICE</v>
      </c>
      <c r="E157" s="551"/>
      <c r="F157" s="552">
        <v>0</v>
      </c>
      <c r="G157" s="552"/>
    </row>
    <row r="158" spans="2:7" ht="15.75" hidden="1" thickBot="1" x14ac:dyDescent="0.3">
      <c r="B158" s="811">
        <v>32020102</v>
      </c>
      <c r="C158" s="378" t="s">
        <v>1545</v>
      </c>
      <c r="D158" s="740" t="str">
        <f>B158&amp;" - "&amp;C158</f>
        <v>32020102 - LAND &amp; BUILDINGS-RESIDENTIAL</v>
      </c>
      <c r="E158" s="551"/>
      <c r="F158" s="552">
        <v>0</v>
      </c>
      <c r="G158" s="552"/>
    </row>
    <row r="159" spans="2:7" ht="15.75" hidden="1" thickBot="1" x14ac:dyDescent="0.3">
      <c r="B159" s="811">
        <v>32020103</v>
      </c>
      <c r="C159" s="378" t="s">
        <v>1479</v>
      </c>
      <c r="D159" s="740" t="str">
        <f>B159&amp;" - "&amp;C159</f>
        <v>32020103 - SILOS</v>
      </c>
      <c r="E159" s="551"/>
      <c r="F159" s="552">
        <v>0</v>
      </c>
      <c r="G159" s="552"/>
    </row>
    <row r="160" spans="2:7" ht="15.75" hidden="1" thickBot="1" x14ac:dyDescent="0.3">
      <c r="B160" s="811">
        <v>32020104</v>
      </c>
      <c r="C160" s="378" t="s">
        <v>1480</v>
      </c>
      <c r="D160" s="740" t="str">
        <f>B160&amp;" - "&amp;C160</f>
        <v>32020104 - OTHER STORAGE FACILITIES</v>
      </c>
      <c r="E160" s="551"/>
      <c r="F160" s="552">
        <v>0</v>
      </c>
      <c r="G160" s="552"/>
    </row>
    <row r="161" spans="2:7" ht="15.75" hidden="1" thickBot="1" x14ac:dyDescent="0.3">
      <c r="B161" s="815"/>
      <c r="C161" s="385" t="s">
        <v>1546</v>
      </c>
      <c r="D161" s="741">
        <f t="shared" ref="D161" si="25">SUM(D157:D160)</f>
        <v>0</v>
      </c>
      <c r="E161" s="559">
        <f>SUM(E157:E160)</f>
        <v>0</v>
      </c>
      <c r="F161" s="559">
        <f>SUM(F157:F160)</f>
        <v>0</v>
      </c>
      <c r="G161" s="559"/>
    </row>
    <row r="162" spans="2:7" ht="15.75" hidden="1" thickBot="1" x14ac:dyDescent="0.3">
      <c r="B162" s="818">
        <v>32030100</v>
      </c>
      <c r="C162" s="374" t="s">
        <v>132</v>
      </c>
      <c r="D162" s="742"/>
      <c r="E162" s="548"/>
      <c r="F162" s="549"/>
      <c r="G162" s="549"/>
    </row>
    <row r="163" spans="2:7" ht="15.75" hidden="1" thickBot="1" x14ac:dyDescent="0.3">
      <c r="B163" s="811">
        <v>32030101</v>
      </c>
      <c r="C163" s="378" t="s">
        <v>1547</v>
      </c>
      <c r="D163" s="740" t="str">
        <f t="shared" ref="D163:D169" si="26">B163&amp;" - "&amp;C163</f>
        <v>32030101 - GOODWILL (ACQUIRED)</v>
      </c>
      <c r="E163" s="551"/>
      <c r="F163" s="552">
        <v>0</v>
      </c>
      <c r="G163" s="552"/>
    </row>
    <row r="164" spans="2:7" ht="15.75" hidden="1" thickBot="1" x14ac:dyDescent="0.3">
      <c r="B164" s="811">
        <v>32030102</v>
      </c>
      <c r="C164" s="378" t="s">
        <v>1548</v>
      </c>
      <c r="D164" s="740" t="str">
        <f t="shared" si="26"/>
        <v>32030102 - PATENT RIGHT</v>
      </c>
      <c r="E164" s="551"/>
      <c r="F164" s="552">
        <v>0</v>
      </c>
      <c r="G164" s="552"/>
    </row>
    <row r="165" spans="2:7" ht="15.75" hidden="1" thickBot="1" x14ac:dyDescent="0.3">
      <c r="B165" s="811">
        <v>32030103</v>
      </c>
      <c r="C165" s="378" t="s">
        <v>1549</v>
      </c>
      <c r="D165" s="740" t="str">
        <f t="shared" si="26"/>
        <v>32030103 - COPYRIGHT</v>
      </c>
      <c r="E165" s="551"/>
      <c r="F165" s="552">
        <v>0</v>
      </c>
      <c r="G165" s="552"/>
    </row>
    <row r="166" spans="2:7" ht="15.75" hidden="1" thickBot="1" x14ac:dyDescent="0.3">
      <c r="B166" s="811">
        <v>32030104</v>
      </c>
      <c r="C166" s="378" t="s">
        <v>1550</v>
      </c>
      <c r="D166" s="740" t="str">
        <f t="shared" si="26"/>
        <v>32030104 - TRADE MARK</v>
      </c>
      <c r="E166" s="551"/>
      <c r="F166" s="552">
        <v>0</v>
      </c>
      <c r="G166" s="552"/>
    </row>
    <row r="167" spans="2:7" ht="15.75" hidden="1" thickBot="1" x14ac:dyDescent="0.3">
      <c r="B167" s="811">
        <v>32030105</v>
      </c>
      <c r="C167" s="378" t="s">
        <v>1551</v>
      </c>
      <c r="D167" s="740" t="str">
        <f t="shared" si="26"/>
        <v>32030105 - FRANCHISE</v>
      </c>
      <c r="E167" s="551"/>
      <c r="F167" s="552">
        <v>0</v>
      </c>
      <c r="G167" s="552"/>
    </row>
    <row r="168" spans="2:7" ht="15.75" hidden="1" thickBot="1" x14ac:dyDescent="0.3">
      <c r="B168" s="811">
        <v>32030109</v>
      </c>
      <c r="C168" s="378" t="s">
        <v>1552</v>
      </c>
      <c r="D168" s="740" t="str">
        <f t="shared" si="26"/>
        <v>32030109 - RESEARCH &amp; DEVELOPMENT</v>
      </c>
      <c r="E168" s="833">
        <v>0</v>
      </c>
      <c r="F168" s="552">
        <v>0</v>
      </c>
      <c r="G168" s="552"/>
    </row>
    <row r="169" spans="2:7" ht="15.75" hidden="1" thickBot="1" x14ac:dyDescent="0.3">
      <c r="B169" s="813">
        <v>32030110</v>
      </c>
      <c r="C169" s="383" t="s">
        <v>1553</v>
      </c>
      <c r="D169" s="740" t="str">
        <f t="shared" si="26"/>
        <v>32030110 - BROADCAST RIGHTS</v>
      </c>
      <c r="E169" s="551"/>
      <c r="F169" s="552">
        <v>0</v>
      </c>
      <c r="G169" s="552"/>
    </row>
    <row r="170" spans="2:7" ht="15.75" hidden="1" thickBot="1" x14ac:dyDescent="0.3">
      <c r="B170" s="815"/>
      <c r="C170" s="385" t="s">
        <v>1554</v>
      </c>
      <c r="D170" s="741"/>
      <c r="E170" s="559">
        <f>SUM(E163:E169)</f>
        <v>0</v>
      </c>
      <c r="F170" s="559">
        <f>SUM(F163:F169)</f>
        <v>0</v>
      </c>
      <c r="G170" s="559">
        <f>SUM(G163:G169)</f>
        <v>0</v>
      </c>
    </row>
    <row r="171" spans="2:7" ht="19.5" thickBot="1" x14ac:dyDescent="0.35">
      <c r="B171" s="398"/>
      <c r="C171" s="399" t="s">
        <v>1415</v>
      </c>
      <c r="D171" s="399"/>
      <c r="E171" s="571">
        <f t="shared" ref="E171:F171" si="27">E170+E161+E155+E152+E146+E143+E140+E128+E117+E107+E100+E83+E77+E72+E66+E62+E53+E50+E47+E44</f>
        <v>63638300</v>
      </c>
      <c r="F171" s="572">
        <f t="shared" si="27"/>
        <v>99742680</v>
      </c>
      <c r="G171" s="572">
        <f t="shared" ref="G171" si="28">G170+G161+G155+G152+G146+G143+G140+G128+G117+G107+G100+G83+G77+G72+G66+G62+G53+G50+G47+G44</f>
        <v>0</v>
      </c>
    </row>
    <row r="172" spans="2:7" x14ac:dyDescent="0.25">
      <c r="B172" s="338"/>
      <c r="C172" s="338"/>
      <c r="D172" s="338"/>
      <c r="E172" s="338"/>
      <c r="F172" s="338"/>
    </row>
  </sheetData>
  <mergeCells count="5">
    <mergeCell ref="B1:F1"/>
    <mergeCell ref="B2:F2"/>
    <mergeCell ref="B4:F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H226"/>
  <sheetViews>
    <sheetView view="pageBreakPreview" zoomScale="84" zoomScaleSheetLayoutView="84" workbookViewId="0">
      <pane xSplit="2" ySplit="6" topLeftCell="C10"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4.7109375"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943</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590">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t="14.25" hidden="1" customHeight="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t="14.25" hidden="1" customHeight="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t="14.25" hidden="1" customHeight="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t="14.25" hidden="1" customHeight="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t="15.75" thickBot="1" x14ac:dyDescent="0.3">
      <c r="B78" s="377">
        <v>12020427</v>
      </c>
      <c r="C78" s="378" t="s">
        <v>587</v>
      </c>
      <c r="D78" s="378" t="s">
        <v>792</v>
      </c>
      <c r="E78" s="443" t="s">
        <v>944</v>
      </c>
      <c r="F78" s="443" t="s">
        <v>944</v>
      </c>
      <c r="G78" s="445">
        <v>54850</v>
      </c>
      <c r="H78" s="446">
        <v>150000</v>
      </c>
    </row>
    <row r="79" spans="2:8" ht="15" hidden="1" customHeight="1" thickBot="1" x14ac:dyDescent="0.3">
      <c r="B79" s="377">
        <v>12020428</v>
      </c>
      <c r="C79" s="378" t="s">
        <v>588</v>
      </c>
      <c r="D79" s="378" t="s">
        <v>794</v>
      </c>
      <c r="E79" s="443"/>
      <c r="F79" s="444"/>
      <c r="G79" s="445"/>
      <c r="H79" s="446">
        <v>0</v>
      </c>
    </row>
    <row r="80" spans="2:8" ht="15" hidden="1" customHeight="1" thickBot="1" x14ac:dyDescent="0.3">
      <c r="B80" s="377">
        <v>12020430</v>
      </c>
      <c r="C80" s="378" t="s">
        <v>589</v>
      </c>
      <c r="D80" s="378" t="s">
        <v>795</v>
      </c>
      <c r="E80" s="443"/>
      <c r="F80" s="444"/>
      <c r="G80" s="445"/>
      <c r="H80" s="446">
        <v>0</v>
      </c>
    </row>
    <row r="81" spans="2:8" ht="15" hidden="1" customHeight="1" thickBot="1" x14ac:dyDescent="0.3">
      <c r="B81" s="377">
        <v>12020431</v>
      </c>
      <c r="C81" s="378" t="s">
        <v>590</v>
      </c>
      <c r="D81" s="378" t="s">
        <v>796</v>
      </c>
      <c r="E81" s="443"/>
      <c r="F81" s="444"/>
      <c r="G81" s="445"/>
      <c r="H81" s="446">
        <v>0</v>
      </c>
    </row>
    <row r="82" spans="2:8" ht="15" hidden="1" customHeight="1" thickBot="1" x14ac:dyDescent="0.3">
      <c r="B82" s="377">
        <v>12020436</v>
      </c>
      <c r="C82" s="378" t="s">
        <v>591</v>
      </c>
      <c r="D82" s="378" t="s">
        <v>797</v>
      </c>
      <c r="E82" s="443"/>
      <c r="F82" s="444"/>
      <c r="G82" s="445"/>
      <c r="H82" s="446">
        <v>0</v>
      </c>
    </row>
    <row r="83" spans="2:8" ht="15" hidden="1" customHeight="1" thickBot="1" x14ac:dyDescent="0.3">
      <c r="B83" s="377">
        <v>12020437</v>
      </c>
      <c r="C83" s="378" t="s">
        <v>592</v>
      </c>
      <c r="D83" s="378" t="s">
        <v>798</v>
      </c>
      <c r="E83" s="443"/>
      <c r="F83" s="444"/>
      <c r="G83" s="445"/>
      <c r="H83" s="446">
        <v>0</v>
      </c>
    </row>
    <row r="84" spans="2:8" ht="15" hidden="1" customHeight="1" thickBot="1" x14ac:dyDescent="0.3">
      <c r="B84" s="377">
        <v>12020438</v>
      </c>
      <c r="C84" s="378" t="s">
        <v>593</v>
      </c>
      <c r="D84" s="378" t="s">
        <v>799</v>
      </c>
      <c r="E84" s="443"/>
      <c r="F84" s="444"/>
      <c r="G84" s="445"/>
      <c r="H84" s="446">
        <v>0</v>
      </c>
    </row>
    <row r="85" spans="2:8" ht="15" hidden="1" customHeight="1" thickBot="1" x14ac:dyDescent="0.3">
      <c r="B85" s="377">
        <v>12020439</v>
      </c>
      <c r="C85" s="378" t="s">
        <v>594</v>
      </c>
      <c r="D85" s="378" t="s">
        <v>800</v>
      </c>
      <c r="E85" s="443"/>
      <c r="F85" s="444"/>
      <c r="G85" s="445"/>
      <c r="H85" s="446">
        <v>0</v>
      </c>
    </row>
    <row r="86" spans="2:8" ht="15" hidden="1" customHeight="1" thickBot="1" x14ac:dyDescent="0.3">
      <c r="B86" s="377">
        <v>12020440</v>
      </c>
      <c r="C86" s="378" t="s">
        <v>595</v>
      </c>
      <c r="D86" s="378" t="s">
        <v>801</v>
      </c>
      <c r="E86" s="443"/>
      <c r="F86" s="444"/>
      <c r="G86" s="445"/>
      <c r="H86" s="446">
        <v>0</v>
      </c>
    </row>
    <row r="87" spans="2:8" ht="15" hidden="1" customHeight="1" thickBot="1" x14ac:dyDescent="0.3">
      <c r="B87" s="377">
        <v>12020441</v>
      </c>
      <c r="C87" s="378" t="s">
        <v>596</v>
      </c>
      <c r="D87" s="378" t="s">
        <v>802</v>
      </c>
      <c r="E87" s="443"/>
      <c r="F87" s="444"/>
      <c r="G87" s="445"/>
      <c r="H87" s="446">
        <v>0</v>
      </c>
    </row>
    <row r="88" spans="2:8" ht="15" hidden="1" customHeight="1" thickBot="1" x14ac:dyDescent="0.3">
      <c r="B88" s="377">
        <v>12020442</v>
      </c>
      <c r="C88" s="378" t="s">
        <v>597</v>
      </c>
      <c r="D88" s="378" t="s">
        <v>803</v>
      </c>
      <c r="E88" s="443"/>
      <c r="F88" s="444"/>
      <c r="G88" s="445"/>
      <c r="H88" s="446">
        <v>0</v>
      </c>
    </row>
    <row r="89" spans="2:8" ht="15" hidden="1" customHeight="1" thickBot="1" x14ac:dyDescent="0.3">
      <c r="B89" s="377">
        <v>12020443</v>
      </c>
      <c r="C89" s="378" t="s">
        <v>598</v>
      </c>
      <c r="D89" s="378" t="s">
        <v>804</v>
      </c>
      <c r="E89" s="443"/>
      <c r="F89" s="444"/>
      <c r="G89" s="445"/>
      <c r="H89" s="446">
        <v>0</v>
      </c>
    </row>
    <row r="90" spans="2:8" ht="15" hidden="1" customHeight="1" thickBot="1" x14ac:dyDescent="0.3">
      <c r="B90" s="377">
        <v>12020444</v>
      </c>
      <c r="C90" s="378" t="s">
        <v>599</v>
      </c>
      <c r="D90" s="378" t="s">
        <v>805</v>
      </c>
      <c r="E90" s="443"/>
      <c r="F90" s="444"/>
      <c r="G90" s="445"/>
      <c r="H90" s="446">
        <v>0</v>
      </c>
    </row>
    <row r="91" spans="2:8" ht="15" hidden="1" customHeight="1" thickBot="1" x14ac:dyDescent="0.3">
      <c r="B91" s="377">
        <v>12020445</v>
      </c>
      <c r="C91" s="378" t="s">
        <v>600</v>
      </c>
      <c r="D91" s="378" t="s">
        <v>806</v>
      </c>
      <c r="E91" s="443"/>
      <c r="F91" s="444"/>
      <c r="G91" s="445"/>
      <c r="H91" s="446">
        <v>0</v>
      </c>
    </row>
    <row r="92" spans="2:8" ht="15" hidden="1" customHeight="1" thickBot="1" x14ac:dyDescent="0.3">
      <c r="B92" s="377">
        <v>12020446</v>
      </c>
      <c r="C92" s="378" t="s">
        <v>601</v>
      </c>
      <c r="D92" s="378" t="s">
        <v>807</v>
      </c>
      <c r="E92" s="443"/>
      <c r="F92" s="444"/>
      <c r="G92" s="445"/>
      <c r="H92" s="446">
        <v>0</v>
      </c>
    </row>
    <row r="93" spans="2:8" ht="15" hidden="1" customHeight="1" thickBot="1" x14ac:dyDescent="0.3">
      <c r="B93" s="377">
        <v>12020447</v>
      </c>
      <c r="C93" s="378" t="s">
        <v>602</v>
      </c>
      <c r="D93" s="378" t="s">
        <v>808</v>
      </c>
      <c r="E93" s="443"/>
      <c r="F93" s="444"/>
      <c r="G93" s="445"/>
      <c r="H93" s="446">
        <v>0</v>
      </c>
    </row>
    <row r="94" spans="2:8" ht="15" hidden="1" customHeight="1" thickBot="1" x14ac:dyDescent="0.3">
      <c r="B94" s="377">
        <v>12020448</v>
      </c>
      <c r="C94" s="378" t="s">
        <v>603</v>
      </c>
      <c r="D94" s="378" t="s">
        <v>809</v>
      </c>
      <c r="E94" s="443"/>
      <c r="F94" s="444"/>
      <c r="G94" s="445"/>
      <c r="H94" s="446">
        <v>0</v>
      </c>
    </row>
    <row r="95" spans="2:8" ht="15" hidden="1" customHeight="1" thickBot="1" x14ac:dyDescent="0.3">
      <c r="B95" s="377">
        <v>12020449</v>
      </c>
      <c r="C95" s="378" t="s">
        <v>604</v>
      </c>
      <c r="D95" s="378" t="s">
        <v>810</v>
      </c>
      <c r="E95" s="443"/>
      <c r="F95" s="444"/>
      <c r="G95" s="445"/>
      <c r="H95" s="446">
        <v>0</v>
      </c>
    </row>
    <row r="96" spans="2:8" ht="15" hidden="1" customHeight="1" thickBot="1" x14ac:dyDescent="0.3">
      <c r="B96" s="377">
        <v>12020450</v>
      </c>
      <c r="C96" s="378" t="s">
        <v>605</v>
      </c>
      <c r="D96" s="378" t="s">
        <v>811</v>
      </c>
      <c r="E96" s="443"/>
      <c r="F96" s="444"/>
      <c r="G96" s="445"/>
      <c r="H96" s="446">
        <v>0</v>
      </c>
    </row>
    <row r="97" spans="2:8" ht="15" hidden="1" customHeight="1" thickBot="1" x14ac:dyDescent="0.3">
      <c r="B97" s="377">
        <v>12020451</v>
      </c>
      <c r="C97" s="378" t="s">
        <v>606</v>
      </c>
      <c r="D97" s="378" t="s">
        <v>812</v>
      </c>
      <c r="E97" s="443"/>
      <c r="F97" s="444"/>
      <c r="G97" s="445"/>
      <c r="H97" s="446">
        <v>0</v>
      </c>
    </row>
    <row r="98" spans="2:8" ht="15" hidden="1" customHeight="1" thickBot="1" x14ac:dyDescent="0.3">
      <c r="B98" s="377">
        <v>12020452</v>
      </c>
      <c r="C98" s="378" t="s">
        <v>607</v>
      </c>
      <c r="D98" s="378" t="s">
        <v>813</v>
      </c>
      <c r="E98" s="443"/>
      <c r="F98" s="444"/>
      <c r="G98" s="445"/>
      <c r="H98" s="446">
        <v>0</v>
      </c>
    </row>
    <row r="99" spans="2:8" ht="15" hidden="1" customHeight="1" thickBot="1" x14ac:dyDescent="0.3">
      <c r="B99" s="377">
        <v>12020453</v>
      </c>
      <c r="C99" s="378" t="s">
        <v>608</v>
      </c>
      <c r="D99" s="378" t="s">
        <v>814</v>
      </c>
      <c r="E99" s="443"/>
      <c r="F99" s="444"/>
      <c r="G99" s="445"/>
      <c r="H99" s="446">
        <v>0</v>
      </c>
    </row>
    <row r="100" spans="2:8" ht="15" hidden="1" customHeight="1" thickBot="1" x14ac:dyDescent="0.3">
      <c r="B100" s="377">
        <v>12020454</v>
      </c>
      <c r="C100" s="378" t="s">
        <v>609</v>
      </c>
      <c r="D100" s="378" t="s">
        <v>815</v>
      </c>
      <c r="E100" s="443"/>
      <c r="F100" s="444"/>
      <c r="G100" s="445"/>
      <c r="H100" s="446">
        <v>0</v>
      </c>
    </row>
    <row r="101" spans="2:8" ht="15" hidden="1" customHeight="1" thickBot="1" x14ac:dyDescent="0.3">
      <c r="B101" s="377">
        <v>12020455</v>
      </c>
      <c r="C101" s="378" t="s">
        <v>610</v>
      </c>
      <c r="D101" s="378" t="s">
        <v>816</v>
      </c>
      <c r="E101" s="443"/>
      <c r="F101" s="444"/>
      <c r="G101" s="445"/>
      <c r="H101" s="446">
        <v>0</v>
      </c>
    </row>
    <row r="102" spans="2:8" ht="15" hidden="1" customHeight="1" thickBot="1" x14ac:dyDescent="0.3">
      <c r="B102" s="377">
        <v>12020456</v>
      </c>
      <c r="C102" s="378" t="s">
        <v>611</v>
      </c>
      <c r="D102" s="378" t="s">
        <v>817</v>
      </c>
      <c r="E102" s="443"/>
      <c r="F102" s="444"/>
      <c r="G102" s="445"/>
      <c r="H102" s="446">
        <v>0</v>
      </c>
    </row>
    <row r="103" spans="2:8" ht="15" hidden="1" customHeight="1" thickBot="1" x14ac:dyDescent="0.3">
      <c r="B103" s="377">
        <v>12020457</v>
      </c>
      <c r="C103" s="378" t="s">
        <v>612</v>
      </c>
      <c r="D103" s="378" t="s">
        <v>818</v>
      </c>
      <c r="E103" s="443"/>
      <c r="F103" s="444"/>
      <c r="G103" s="445"/>
      <c r="H103" s="446">
        <v>0</v>
      </c>
    </row>
    <row r="104" spans="2:8" ht="15" hidden="1" customHeight="1" thickBot="1" x14ac:dyDescent="0.3">
      <c r="B104" s="377">
        <v>12020458</v>
      </c>
      <c r="C104" s="378" t="s">
        <v>613</v>
      </c>
      <c r="D104" s="378" t="s">
        <v>819</v>
      </c>
      <c r="E104" s="443"/>
      <c r="F104" s="444"/>
      <c r="G104" s="445"/>
      <c r="H104" s="446">
        <v>0</v>
      </c>
    </row>
    <row r="105" spans="2:8" ht="15" hidden="1" customHeight="1" thickBot="1" x14ac:dyDescent="0.3">
      <c r="B105" s="377">
        <v>12020459</v>
      </c>
      <c r="C105" s="378" t="s">
        <v>614</v>
      </c>
      <c r="D105" s="378" t="s">
        <v>820</v>
      </c>
      <c r="E105" s="443"/>
      <c r="F105" s="444"/>
      <c r="G105" s="445"/>
      <c r="H105" s="446">
        <v>0</v>
      </c>
    </row>
    <row r="106" spans="2:8" ht="15" hidden="1" customHeight="1" thickBot="1" x14ac:dyDescent="0.3">
      <c r="B106" s="377">
        <v>12020460</v>
      </c>
      <c r="C106" s="378" t="s">
        <v>615</v>
      </c>
      <c r="D106" s="378" t="s">
        <v>821</v>
      </c>
      <c r="E106" s="443"/>
      <c r="F106" s="444"/>
      <c r="G106" s="445"/>
      <c r="H106" s="446">
        <v>0</v>
      </c>
    </row>
    <row r="107" spans="2:8" ht="15" hidden="1" customHeight="1" thickBot="1" x14ac:dyDescent="0.3">
      <c r="B107" s="377">
        <v>12020461</v>
      </c>
      <c r="C107" s="378" t="s">
        <v>616</v>
      </c>
      <c r="D107" s="378" t="s">
        <v>822</v>
      </c>
      <c r="E107" s="443"/>
      <c r="F107" s="444"/>
      <c r="G107" s="445"/>
      <c r="H107" s="446">
        <v>0</v>
      </c>
    </row>
    <row r="108" spans="2:8" ht="15" hidden="1" customHeight="1" thickBot="1" x14ac:dyDescent="0.3">
      <c r="B108" s="377">
        <v>12020462</v>
      </c>
      <c r="C108" s="378" t="s">
        <v>617</v>
      </c>
      <c r="D108" s="378" t="s">
        <v>823</v>
      </c>
      <c r="E108" s="443"/>
      <c r="F108" s="444"/>
      <c r="G108" s="445"/>
      <c r="H108" s="446">
        <v>0</v>
      </c>
    </row>
    <row r="109" spans="2:8" ht="15" hidden="1" customHeight="1" thickBot="1" x14ac:dyDescent="0.3">
      <c r="B109" s="377">
        <v>12020463</v>
      </c>
      <c r="C109" s="378" t="s">
        <v>618</v>
      </c>
      <c r="D109" s="378" t="s">
        <v>824</v>
      </c>
      <c r="E109" s="443"/>
      <c r="F109" s="444"/>
      <c r="G109" s="445"/>
      <c r="H109" s="446">
        <v>0</v>
      </c>
    </row>
    <row r="110" spans="2:8" ht="15" hidden="1" customHeight="1" thickBot="1" x14ac:dyDescent="0.3">
      <c r="B110" s="377">
        <v>12020464</v>
      </c>
      <c r="C110" s="378" t="s">
        <v>619</v>
      </c>
      <c r="D110" s="378" t="s">
        <v>825</v>
      </c>
      <c r="E110" s="443"/>
      <c r="F110" s="444"/>
      <c r="G110" s="445"/>
      <c r="H110" s="446">
        <v>0</v>
      </c>
    </row>
    <row r="111" spans="2:8" ht="15" hidden="1" customHeight="1" thickBot="1" x14ac:dyDescent="0.3">
      <c r="B111" s="377">
        <v>12020465</v>
      </c>
      <c r="C111" s="378" t="s">
        <v>620</v>
      </c>
      <c r="D111" s="378" t="s">
        <v>826</v>
      </c>
      <c r="E111" s="443"/>
      <c r="F111" s="444"/>
      <c r="G111" s="445"/>
      <c r="H111" s="446">
        <v>0</v>
      </c>
    </row>
    <row r="112" spans="2:8" ht="15" hidden="1" customHeight="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54850</v>
      </c>
      <c r="H114" s="454">
        <v>150000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t="14.25" hidden="1" customHeight="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t="14.25" hidden="1" customHeight="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t="14.25" hidden="1" customHeight="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t="14.25" hidden="1" customHeight="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t="14.25" hidden="1" customHeight="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t="14.25" hidden="1" customHeight="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t="14.25" hidden="1" customHeight="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t="14.25" hidden="1" customHeight="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t="14.25" hidden="1" customHeight="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t="14.25" hidden="1" customHeight="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idden="1" x14ac:dyDescent="0.25">
      <c r="B206" s="373">
        <v>13010200</v>
      </c>
      <c r="C206" s="374" t="s">
        <v>21</v>
      </c>
      <c r="D206" s="374"/>
      <c r="E206" s="439"/>
      <c r="F206" s="440"/>
      <c r="G206" s="441"/>
      <c r="H206" s="442"/>
    </row>
    <row r="207" spans="2:8" ht="14.25" hidden="1" customHeight="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hidden="1" x14ac:dyDescent="0.25">
      <c r="B210" s="373">
        <v>13020300</v>
      </c>
      <c r="C210" s="374" t="s">
        <v>22</v>
      </c>
      <c r="D210" s="374"/>
      <c r="E210" s="439"/>
      <c r="F210" s="440"/>
      <c r="G210" s="441"/>
      <c r="H210" s="442"/>
    </row>
    <row r="211" spans="2:8" hidden="1" x14ac:dyDescent="0.25">
      <c r="B211" s="377">
        <v>13020301</v>
      </c>
      <c r="C211" s="378" t="s">
        <v>36</v>
      </c>
      <c r="D211" s="378" t="s">
        <v>902</v>
      </c>
      <c r="E211" s="443"/>
      <c r="F211" s="444"/>
      <c r="G211" s="445"/>
      <c r="H211" s="446">
        <v>0</v>
      </c>
    </row>
    <row r="212" spans="2:8" ht="14.25" hidden="1" customHeight="1" x14ac:dyDescent="0.25">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x14ac:dyDescent="0.25">
      <c r="B214" s="373">
        <v>13020400</v>
      </c>
      <c r="C214" s="374" t="s">
        <v>23</v>
      </c>
      <c r="D214" s="374"/>
      <c r="E214" s="439"/>
      <c r="F214" s="440"/>
      <c r="G214" s="441"/>
      <c r="H214" s="442"/>
    </row>
    <row r="215" spans="2:8" ht="15.75" thickBot="1" x14ac:dyDescent="0.3">
      <c r="B215" s="377">
        <v>13020401</v>
      </c>
      <c r="C215" s="378" t="s">
        <v>37</v>
      </c>
      <c r="D215" s="378" t="s">
        <v>904</v>
      </c>
      <c r="E215" s="443"/>
      <c r="F215" s="444"/>
      <c r="G215" s="445">
        <v>788841100</v>
      </c>
      <c r="H215" s="446">
        <v>423600000</v>
      </c>
    </row>
    <row r="216" spans="2:8" ht="15.75" thickBot="1" x14ac:dyDescent="0.3">
      <c r="B216" s="384"/>
      <c r="C216" s="385" t="s">
        <v>713</v>
      </c>
      <c r="D216" s="385"/>
      <c r="E216" s="451"/>
      <c r="F216" s="452"/>
      <c r="G216" s="453">
        <v>788841100</v>
      </c>
      <c r="H216" s="454">
        <v>423600000</v>
      </c>
    </row>
    <row r="217" spans="2:8" ht="15.75" hidden="1" customHeight="1" thickBot="1" x14ac:dyDescent="0.3">
      <c r="B217" s="373" t="s">
        <v>714</v>
      </c>
      <c r="C217" s="374" t="s">
        <v>715</v>
      </c>
      <c r="D217" s="374"/>
      <c r="E217" s="439"/>
      <c r="F217" s="440"/>
      <c r="G217" s="441"/>
      <c r="H217" s="442"/>
    </row>
    <row r="218" spans="2:8" s="396" customFormat="1" ht="15.75" hidden="1" customHeight="1" thickBot="1" x14ac:dyDescent="0.3">
      <c r="B218" s="373">
        <v>14030000</v>
      </c>
      <c r="C218" s="374" t="s">
        <v>716</v>
      </c>
      <c r="D218" s="374"/>
      <c r="E218" s="439"/>
      <c r="F218" s="440"/>
      <c r="G218" s="441"/>
      <c r="H218" s="442"/>
    </row>
    <row r="219" spans="2:8" s="396" customFormat="1" ht="15.75" hidden="1" customHeight="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customHeight="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788895950</v>
      </c>
      <c r="H225" s="481">
        <v>423750000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425196850393704" right="0.31496062992126" top="0.35433070866141703" bottom="0.35433070866141703" header="0.15748031496063" footer="0.15748031496063"/>
  <pageSetup paperSize="9" scale="83" firstPageNumber="32" fitToHeight="0" orientation="portrait" r:id="rId1"/>
  <headerFooter>
    <oddFooter>&amp;C&amp;"Rockwell,Bold"&amp;14&amp;P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945</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t="15.75" thickBot="1" x14ac:dyDescent="0.3">
      <c r="B68" s="377">
        <v>12020412</v>
      </c>
      <c r="C68" s="378" t="s">
        <v>577</v>
      </c>
      <c r="D68" s="378" t="s">
        <v>782</v>
      </c>
      <c r="E68" s="443"/>
      <c r="F68" s="444"/>
      <c r="G68" s="445">
        <v>20000</v>
      </c>
      <c r="H68" s="446">
        <v>20000</v>
      </c>
    </row>
    <row r="69" spans="2:8" ht="15.75" hidden="1" thickBot="1" x14ac:dyDescent="0.3">
      <c r="B69" s="377">
        <v>12020413</v>
      </c>
      <c r="C69" s="378" t="s">
        <v>578</v>
      </c>
      <c r="D69" s="378" t="s">
        <v>783</v>
      </c>
      <c r="E69" s="443"/>
      <c r="F69" s="444"/>
      <c r="G69" s="445"/>
      <c r="H69" s="446">
        <v>0</v>
      </c>
    </row>
    <row r="70" spans="2:8" ht="15.75" hidden="1" thickBot="1" x14ac:dyDescent="0.3">
      <c r="B70" s="377">
        <v>12020415</v>
      </c>
      <c r="C70" s="378" t="s">
        <v>579</v>
      </c>
      <c r="D70" s="378" t="s">
        <v>784</v>
      </c>
      <c r="E70" s="443"/>
      <c r="F70" s="444"/>
      <c r="G70" s="445"/>
      <c r="H70" s="446">
        <v>0</v>
      </c>
    </row>
    <row r="71" spans="2:8" ht="15.75" hidden="1" thickBot="1" x14ac:dyDescent="0.3">
      <c r="B71" s="377">
        <v>12020417</v>
      </c>
      <c r="C71" s="378" t="s">
        <v>580</v>
      </c>
      <c r="D71" s="378" t="s">
        <v>785</v>
      </c>
      <c r="E71" s="443"/>
      <c r="F71" s="444"/>
      <c r="G71" s="445"/>
      <c r="H71" s="446">
        <v>0</v>
      </c>
    </row>
    <row r="72" spans="2:8" ht="15.75" hidden="1" thickBot="1" x14ac:dyDescent="0.3">
      <c r="B72" s="377">
        <v>12020418</v>
      </c>
      <c r="C72" s="378" t="s">
        <v>581</v>
      </c>
      <c r="D72" s="378" t="s">
        <v>786</v>
      </c>
      <c r="E72" s="443"/>
      <c r="F72" s="444"/>
      <c r="G72" s="445"/>
      <c r="H72" s="446">
        <v>0</v>
      </c>
    </row>
    <row r="73" spans="2:8" ht="15.75" hidden="1" thickBot="1" x14ac:dyDescent="0.3">
      <c r="B73" s="377">
        <v>12020419</v>
      </c>
      <c r="C73" s="378" t="s">
        <v>582</v>
      </c>
      <c r="D73" s="378" t="s">
        <v>787</v>
      </c>
      <c r="E73" s="443"/>
      <c r="F73" s="444"/>
      <c r="G73" s="445"/>
      <c r="H73" s="446">
        <v>0</v>
      </c>
    </row>
    <row r="74" spans="2:8" ht="15.75" hidden="1" thickBot="1" x14ac:dyDescent="0.3">
      <c r="B74" s="377">
        <v>12020420</v>
      </c>
      <c r="C74" s="378" t="s">
        <v>583</v>
      </c>
      <c r="D74" s="378" t="s">
        <v>788</v>
      </c>
      <c r="E74" s="443"/>
      <c r="F74" s="444"/>
      <c r="G74" s="445"/>
      <c r="H74" s="446">
        <v>0</v>
      </c>
    </row>
    <row r="75" spans="2:8" ht="15.75" hidden="1" thickBot="1" x14ac:dyDescent="0.3">
      <c r="B75" s="377">
        <v>12020424</v>
      </c>
      <c r="C75" s="378" t="s">
        <v>584</v>
      </c>
      <c r="D75" s="378" t="s">
        <v>789</v>
      </c>
      <c r="E75" s="443"/>
      <c r="F75" s="444"/>
      <c r="G75" s="445"/>
      <c r="H75" s="446">
        <v>0</v>
      </c>
    </row>
    <row r="76" spans="2:8" ht="15.75" hidden="1" thickBot="1" x14ac:dyDescent="0.3">
      <c r="B76" s="377">
        <v>12020425</v>
      </c>
      <c r="C76" s="378" t="s">
        <v>585</v>
      </c>
      <c r="D76" s="378" t="s">
        <v>790</v>
      </c>
      <c r="E76" s="443"/>
      <c r="F76" s="444"/>
      <c r="G76" s="445"/>
      <c r="H76" s="446">
        <v>0</v>
      </c>
    </row>
    <row r="77" spans="2:8" ht="15.75" hidden="1" thickBot="1" x14ac:dyDescent="0.3">
      <c r="B77" s="377">
        <v>12020426</v>
      </c>
      <c r="C77" s="378" t="s">
        <v>586</v>
      </c>
      <c r="D77" s="378" t="s">
        <v>791</v>
      </c>
      <c r="E77" s="443"/>
      <c r="F77" s="444"/>
      <c r="G77" s="445"/>
      <c r="H77" s="446">
        <v>0</v>
      </c>
    </row>
    <row r="78" spans="2:8" ht="15.75" hidden="1" thickBot="1" x14ac:dyDescent="0.3">
      <c r="B78" s="377">
        <v>12020427</v>
      </c>
      <c r="C78" s="378" t="s">
        <v>587</v>
      </c>
      <c r="D78" s="378" t="s">
        <v>792</v>
      </c>
      <c r="E78" s="443"/>
      <c r="F78" s="444"/>
      <c r="G78" s="445"/>
      <c r="H78" s="446">
        <v>0</v>
      </c>
    </row>
    <row r="79" spans="2:8" ht="15.75" hidden="1" thickBot="1" x14ac:dyDescent="0.3">
      <c r="B79" s="377">
        <v>12020428</v>
      </c>
      <c r="C79" s="378" t="s">
        <v>588</v>
      </c>
      <c r="D79" s="378" t="s">
        <v>794</v>
      </c>
      <c r="E79" s="443"/>
      <c r="F79" s="444"/>
      <c r="G79" s="445"/>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20000</v>
      </c>
      <c r="H114" s="454">
        <v>20000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c r="G116" s="445"/>
      <c r="H116" s="446">
        <v>50000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0</v>
      </c>
      <c r="H119" s="454">
        <v>50000</v>
      </c>
    </row>
    <row r="120" spans="2:8" x14ac:dyDescent="0.25">
      <c r="B120" s="373">
        <v>12020600</v>
      </c>
      <c r="C120" s="374" t="s">
        <v>13</v>
      </c>
      <c r="D120" s="374"/>
      <c r="E120" s="439"/>
      <c r="F120" s="440"/>
      <c r="G120" s="441"/>
      <c r="H120" s="442"/>
    </row>
    <row r="121" spans="2:8" x14ac:dyDescent="0.25">
      <c r="B121" s="377">
        <v>12020601</v>
      </c>
      <c r="C121" s="378" t="s">
        <v>628</v>
      </c>
      <c r="D121" s="378" t="s">
        <v>833</v>
      </c>
      <c r="E121" s="443"/>
      <c r="F121" s="444"/>
      <c r="G121" s="445">
        <v>20000</v>
      </c>
      <c r="H121" s="446">
        <v>120000</v>
      </c>
    </row>
    <row r="122" spans="2:8" hidden="1" x14ac:dyDescent="0.25">
      <c r="B122" s="377">
        <v>12020602</v>
      </c>
      <c r="C122" s="378" t="s">
        <v>629</v>
      </c>
      <c r="D122" s="378" t="s">
        <v>834</v>
      </c>
      <c r="E122" s="443"/>
      <c r="F122" s="444"/>
      <c r="G122" s="445"/>
      <c r="H122" s="446">
        <v>0</v>
      </c>
    </row>
    <row r="123" spans="2:8" ht="15.75" thickBot="1" x14ac:dyDescent="0.3">
      <c r="B123" s="377">
        <v>12020603</v>
      </c>
      <c r="C123" s="378" t="s">
        <v>630</v>
      </c>
      <c r="D123" s="378" t="s">
        <v>835</v>
      </c>
      <c r="E123" s="443"/>
      <c r="F123" s="444"/>
      <c r="G123" s="445">
        <v>33150</v>
      </c>
      <c r="H123" s="446">
        <v>10000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53150</v>
      </c>
      <c r="H142" s="454">
        <v>130000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73150</v>
      </c>
      <c r="H225" s="481">
        <v>200000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425196850393704" right="0.31496062992126" top="0.35433070866141703" bottom="0.35433070866141703" header="0.15748031496063" footer="0.15748031496063"/>
  <pageSetup paperSize="9" scale="84" firstPageNumber="33" fitToHeight="0" orientation="portrait" r:id="rId1"/>
  <headerFooter>
    <oddFooter>&amp;C&amp;"Rockwell,Bold"&amp;14&amp;P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946</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t="15.75" thickBot="1" x14ac:dyDescent="0.3">
      <c r="B71" s="377">
        <v>12020417</v>
      </c>
      <c r="C71" s="378" t="s">
        <v>580</v>
      </c>
      <c r="D71" s="378" t="s">
        <v>785</v>
      </c>
      <c r="E71" s="443">
        <v>60000</v>
      </c>
      <c r="F71" s="444">
        <v>20000</v>
      </c>
      <c r="G71" s="445">
        <v>2926030</v>
      </c>
      <c r="H71" s="446">
        <v>8000000</v>
      </c>
    </row>
    <row r="72" spans="2:8" ht="15.75" hidden="1" thickBot="1" x14ac:dyDescent="0.3">
      <c r="B72" s="377">
        <v>12020418</v>
      </c>
      <c r="C72" s="378" t="s">
        <v>581</v>
      </c>
      <c r="D72" s="378" t="s">
        <v>786</v>
      </c>
      <c r="E72" s="443"/>
      <c r="F72" s="444"/>
      <c r="G72" s="445"/>
      <c r="H72" s="446">
        <v>0</v>
      </c>
    </row>
    <row r="73" spans="2:8" ht="15.75" hidden="1" thickBot="1" x14ac:dyDescent="0.3">
      <c r="B73" s="377">
        <v>12020419</v>
      </c>
      <c r="C73" s="378" t="s">
        <v>582</v>
      </c>
      <c r="D73" s="378" t="s">
        <v>787</v>
      </c>
      <c r="E73" s="443"/>
      <c r="F73" s="444"/>
      <c r="G73" s="445"/>
      <c r="H73" s="446">
        <v>0</v>
      </c>
    </row>
    <row r="74" spans="2:8" ht="15.75" hidden="1" thickBot="1" x14ac:dyDescent="0.3">
      <c r="B74" s="377">
        <v>12020420</v>
      </c>
      <c r="C74" s="378" t="s">
        <v>583</v>
      </c>
      <c r="D74" s="378" t="s">
        <v>788</v>
      </c>
      <c r="E74" s="443"/>
      <c r="F74" s="444"/>
      <c r="G74" s="445"/>
      <c r="H74" s="446">
        <v>0</v>
      </c>
    </row>
    <row r="75" spans="2:8" ht="15.75" hidden="1" thickBot="1" x14ac:dyDescent="0.3">
      <c r="B75" s="377">
        <v>12020424</v>
      </c>
      <c r="C75" s="378" t="s">
        <v>584</v>
      </c>
      <c r="D75" s="378" t="s">
        <v>789</v>
      </c>
      <c r="E75" s="443"/>
      <c r="F75" s="444"/>
      <c r="G75" s="445"/>
      <c r="H75" s="446">
        <v>0</v>
      </c>
    </row>
    <row r="76" spans="2:8" ht="15.75" hidden="1" thickBot="1" x14ac:dyDescent="0.3">
      <c r="B76" s="377">
        <v>12020425</v>
      </c>
      <c r="C76" s="378" t="s">
        <v>585</v>
      </c>
      <c r="D76" s="378" t="s">
        <v>790</v>
      </c>
      <c r="E76" s="443"/>
      <c r="F76" s="444"/>
      <c r="G76" s="445"/>
      <c r="H76" s="446">
        <v>0</v>
      </c>
    </row>
    <row r="77" spans="2:8" ht="15.75" hidden="1" thickBot="1" x14ac:dyDescent="0.3">
      <c r="B77" s="377">
        <v>12020426</v>
      </c>
      <c r="C77" s="378" t="s">
        <v>586</v>
      </c>
      <c r="D77" s="378" t="s">
        <v>791</v>
      </c>
      <c r="E77" s="443"/>
      <c r="F77" s="444"/>
      <c r="G77" s="445"/>
      <c r="H77" s="446">
        <v>0</v>
      </c>
    </row>
    <row r="78" spans="2:8" ht="15.75" hidden="1" thickBot="1" x14ac:dyDescent="0.3">
      <c r="B78" s="377">
        <v>12020427</v>
      </c>
      <c r="C78" s="378" t="s">
        <v>587</v>
      </c>
      <c r="D78" s="378" t="s">
        <v>792</v>
      </c>
      <c r="E78" s="443"/>
      <c r="F78" s="444"/>
      <c r="G78" s="445"/>
      <c r="H78" s="446">
        <v>0</v>
      </c>
    </row>
    <row r="79" spans="2:8" ht="15.75" hidden="1" thickBot="1" x14ac:dyDescent="0.3">
      <c r="B79" s="377">
        <v>12020428</v>
      </c>
      <c r="C79" s="378" t="s">
        <v>588</v>
      </c>
      <c r="D79" s="378" t="s">
        <v>794</v>
      </c>
      <c r="E79" s="443"/>
      <c r="F79" s="444"/>
      <c r="G79" s="445"/>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SUM(G71:G113)</f>
        <v>2926030</v>
      </c>
      <c r="H114" s="454">
        <v>8000000</v>
      </c>
    </row>
    <row r="115" spans="2:8" ht="15.75" hidden="1" thickBot="1" x14ac:dyDescent="0.3">
      <c r="B115" s="373">
        <v>12020500</v>
      </c>
      <c r="C115" s="374" t="s">
        <v>12</v>
      </c>
      <c r="D115" s="374"/>
      <c r="E115" s="439"/>
      <c r="F115" s="440"/>
      <c r="G115" s="441"/>
      <c r="H115" s="442"/>
    </row>
    <row r="116" spans="2:8" ht="15.75" hidden="1" thickBot="1" x14ac:dyDescent="0.3">
      <c r="B116" s="377">
        <v>12020501</v>
      </c>
      <c r="C116" s="378" t="s">
        <v>624</v>
      </c>
      <c r="D116" s="378" t="s">
        <v>830</v>
      </c>
      <c r="E116" s="443"/>
      <c r="F116" s="444"/>
      <c r="G116" s="445"/>
      <c r="H116" s="446">
        <v>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t="15.75" hidden="1" thickBot="1" x14ac:dyDescent="0.3">
      <c r="B120" s="373">
        <v>12020600</v>
      </c>
      <c r="C120" s="374" t="s">
        <v>13</v>
      </c>
      <c r="D120" s="374"/>
      <c r="E120" s="439"/>
      <c r="F120" s="440"/>
      <c r="G120" s="441"/>
      <c r="H120" s="442"/>
    </row>
    <row r="121" spans="2:8" ht="15.75" hidden="1" thickBot="1" x14ac:dyDescent="0.3">
      <c r="B121" s="377">
        <v>12020601</v>
      </c>
      <c r="C121" s="378" t="s">
        <v>628</v>
      </c>
      <c r="D121" s="378" t="s">
        <v>833</v>
      </c>
      <c r="E121" s="443"/>
      <c r="F121" s="444"/>
      <c r="G121" s="445"/>
      <c r="H121" s="446">
        <v>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G114</f>
        <v>2926030</v>
      </c>
      <c r="H225" s="481">
        <v>8000000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26"/>
  <sheetViews>
    <sheetView view="pageBreakPreview" zoomScale="84" zoomScaleSheetLayoutView="84" workbookViewId="0">
      <pane xSplit="2" ySplit="6" topLeftCell="C49"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6" width="18.85546875" hidden="1" customWidth="1"/>
    <col min="7" max="8" width="18.85546875" customWidth="1"/>
    <col min="44" max="44" width="13" customWidth="1"/>
    <col min="45" max="45" width="16.140625" customWidth="1"/>
    <col min="46" max="46" width="96.5703125" bestFit="1" customWidth="1"/>
    <col min="47" max="48" width="17.28515625" bestFit="1" customWidth="1"/>
    <col min="49" max="49" width="20.28515625" bestFit="1" customWidth="1"/>
    <col min="50" max="50" width="23.85546875" bestFit="1" customWidth="1"/>
    <col min="51" max="51" width="26" bestFit="1" customWidth="1"/>
    <col min="52" max="52" width="18.7109375" bestFit="1" customWidth="1"/>
    <col min="53" max="53" width="10.7109375" bestFit="1" customWidth="1"/>
  </cols>
  <sheetData>
    <row r="1" spans="1:8" s="137" customFormat="1" ht="27" customHeight="1" x14ac:dyDescent="0.5">
      <c r="B1" s="1001" t="s">
        <v>0</v>
      </c>
      <c r="C1" s="1001"/>
      <c r="D1" s="1001"/>
      <c r="E1" s="1001"/>
      <c r="F1" s="1001"/>
      <c r="G1" s="1001"/>
      <c r="H1" s="1001"/>
    </row>
    <row r="2" spans="1:8" s="344" customFormat="1" ht="36" x14ac:dyDescent="0.55000000000000004">
      <c r="B2" s="1002" t="s">
        <v>947</v>
      </c>
      <c r="C2" s="1002"/>
      <c r="D2" s="1002"/>
      <c r="E2" s="1002"/>
      <c r="F2" s="1002"/>
      <c r="G2" s="1002"/>
      <c r="H2" s="1002"/>
    </row>
    <row r="3" spans="1:8" s="137" customFormat="1" x14ac:dyDescent="0.25">
      <c r="B3" s="989"/>
      <c r="C3" s="989"/>
      <c r="D3" s="989"/>
      <c r="E3" s="989"/>
      <c r="F3" s="989"/>
      <c r="G3" s="989"/>
      <c r="H3" s="989"/>
    </row>
    <row r="4" spans="1:8" ht="24" thickBot="1" x14ac:dyDescent="0.4">
      <c r="A4" s="486"/>
      <c r="B4" s="1003" t="s">
        <v>737</v>
      </c>
      <c r="C4" s="1003"/>
      <c r="D4" s="1003"/>
      <c r="E4" s="1003"/>
      <c r="F4" s="1003"/>
      <c r="G4" s="1003"/>
      <c r="H4" s="1003"/>
    </row>
    <row r="5" spans="1:8" ht="25.5" x14ac:dyDescent="0.25">
      <c r="A5" s="486"/>
      <c r="B5" s="991" t="s">
        <v>2</v>
      </c>
      <c r="C5" s="991" t="s">
        <v>3</v>
      </c>
      <c r="D5" s="422"/>
      <c r="E5" s="423" t="s">
        <v>909</v>
      </c>
      <c r="F5" s="424" t="s">
        <v>909</v>
      </c>
      <c r="G5" s="425" t="s">
        <v>530</v>
      </c>
      <c r="H5" s="426" t="s">
        <v>1703</v>
      </c>
    </row>
    <row r="6" spans="1:8" ht="15.75" customHeight="1" thickBot="1" x14ac:dyDescent="0.3">
      <c r="A6" s="486"/>
      <c r="B6" s="992"/>
      <c r="C6" s="992"/>
      <c r="D6" s="427"/>
      <c r="E6" s="428" t="s">
        <v>5</v>
      </c>
      <c r="F6" s="429" t="s">
        <v>5</v>
      </c>
      <c r="G6" s="430" t="s">
        <v>5</v>
      </c>
      <c r="H6" s="431" t="s">
        <v>5</v>
      </c>
    </row>
    <row r="7" spans="1:8" s="493" customFormat="1" ht="18.75" x14ac:dyDescent="0.3">
      <c r="B7" s="432">
        <v>10000000</v>
      </c>
      <c r="C7" s="433" t="s">
        <v>398</v>
      </c>
      <c r="D7" s="434"/>
      <c r="E7" s="435"/>
      <c r="F7" s="436"/>
      <c r="G7" s="437"/>
      <c r="H7" s="438"/>
    </row>
    <row r="8" spans="1:8" s="493" customFormat="1" ht="15" hidden="1" customHeight="1" x14ac:dyDescent="0.25">
      <c r="B8" s="373">
        <v>11000000</v>
      </c>
      <c r="C8" s="374" t="s">
        <v>531</v>
      </c>
      <c r="D8" s="374"/>
      <c r="E8" s="439"/>
      <c r="F8" s="440"/>
      <c r="G8" s="441"/>
      <c r="H8" s="442"/>
    </row>
    <row r="9" spans="1:8" s="493" customFormat="1" hidden="1" x14ac:dyDescent="0.25">
      <c r="B9" s="373">
        <v>11010000</v>
      </c>
      <c r="C9" s="374" t="s">
        <v>531</v>
      </c>
      <c r="D9" s="374"/>
      <c r="E9" s="439"/>
      <c r="F9" s="440"/>
      <c r="G9" s="441"/>
      <c r="H9" s="442"/>
    </row>
    <row r="10" spans="1:8" ht="15" hidden="1" customHeight="1" x14ac:dyDescent="0.25">
      <c r="A10" s="502"/>
      <c r="B10" s="373">
        <v>11010100</v>
      </c>
      <c r="C10" s="374" t="s">
        <v>6</v>
      </c>
      <c r="D10" s="374"/>
      <c r="E10" s="439"/>
      <c r="F10" s="440"/>
      <c r="G10" s="441"/>
      <c r="H10" s="442"/>
    </row>
    <row r="11" spans="1:8" hidden="1" x14ac:dyDescent="0.25">
      <c r="A11" s="502"/>
      <c r="B11" s="377">
        <v>11010101</v>
      </c>
      <c r="C11" s="378" t="s">
        <v>532</v>
      </c>
      <c r="D11" s="378" t="s">
        <v>739</v>
      </c>
      <c r="E11" s="443"/>
      <c r="F11" s="444"/>
      <c r="G11" s="445"/>
      <c r="H11" s="446"/>
    </row>
    <row r="12" spans="1:8" ht="15" hidden="1" customHeight="1" x14ac:dyDescent="0.25">
      <c r="A12" s="502"/>
      <c r="B12" s="373">
        <v>11010200</v>
      </c>
      <c r="C12" s="374" t="s">
        <v>31</v>
      </c>
      <c r="D12" s="374"/>
      <c r="E12" s="439"/>
      <c r="F12" s="440"/>
      <c r="G12" s="441"/>
      <c r="H12" s="442"/>
    </row>
    <row r="13" spans="1:8" hidden="1" x14ac:dyDescent="0.25">
      <c r="A13" s="502"/>
      <c r="B13" s="377">
        <v>11010201</v>
      </c>
      <c r="C13" s="378" t="s">
        <v>526</v>
      </c>
      <c r="D13" s="378" t="s">
        <v>740</v>
      </c>
      <c r="E13" s="443"/>
      <c r="F13" s="444"/>
      <c r="G13" s="445"/>
      <c r="H13" s="446"/>
    </row>
    <row r="14" spans="1:8" s="493" customFormat="1" ht="15" hidden="1" customHeight="1" x14ac:dyDescent="0.25">
      <c r="A14" s="509"/>
      <c r="B14" s="373">
        <v>11010300</v>
      </c>
      <c r="C14" s="374" t="s">
        <v>32</v>
      </c>
      <c r="D14" s="374"/>
      <c r="E14" s="439"/>
      <c r="F14" s="440"/>
      <c r="G14" s="441"/>
      <c r="H14" s="442"/>
    </row>
    <row r="15" spans="1:8" s="493" customFormat="1" hidden="1" x14ac:dyDescent="0.2">
      <c r="A15" s="509"/>
      <c r="B15" s="377">
        <v>11010301</v>
      </c>
      <c r="C15" s="378" t="s">
        <v>527</v>
      </c>
      <c r="D15" s="378" t="s">
        <v>741</v>
      </c>
      <c r="E15" s="443"/>
      <c r="F15" s="444"/>
      <c r="G15" s="445"/>
      <c r="H15" s="446"/>
    </row>
    <row r="16" spans="1:8" ht="15" hidden="1" customHeight="1" x14ac:dyDescent="0.25">
      <c r="A16" s="502"/>
      <c r="B16" s="373">
        <v>11010400</v>
      </c>
      <c r="C16" s="374" t="s">
        <v>7</v>
      </c>
      <c r="D16" s="374"/>
      <c r="E16" s="439"/>
      <c r="F16" s="440"/>
      <c r="G16" s="441"/>
      <c r="H16" s="442"/>
    </row>
    <row r="17" spans="1:8" hidden="1" x14ac:dyDescent="0.25">
      <c r="A17" s="502"/>
      <c r="B17" s="382">
        <v>11010401</v>
      </c>
      <c r="C17" s="383" t="s">
        <v>7</v>
      </c>
      <c r="D17" s="383" t="s">
        <v>742</v>
      </c>
      <c r="E17" s="447"/>
      <c r="F17" s="448"/>
      <c r="G17" s="449"/>
      <c r="H17" s="450"/>
    </row>
    <row r="18" spans="1:8" ht="15.75" hidden="1" customHeight="1" thickBot="1" x14ac:dyDescent="0.3">
      <c r="A18" s="502"/>
      <c r="B18" s="384"/>
      <c r="C18" s="385" t="s">
        <v>533</v>
      </c>
      <c r="D18" s="385"/>
      <c r="E18" s="451"/>
      <c r="F18" s="452"/>
      <c r="G18" s="453">
        <v>0</v>
      </c>
      <c r="H18" s="454">
        <v>0</v>
      </c>
    </row>
    <row r="19" spans="1:8" x14ac:dyDescent="0.25">
      <c r="A19" s="502"/>
      <c r="B19" s="368">
        <v>12000000</v>
      </c>
      <c r="C19" s="369" t="s">
        <v>33</v>
      </c>
      <c r="D19" s="369"/>
      <c r="E19" s="455"/>
      <c r="F19" s="456"/>
      <c r="G19" s="457"/>
      <c r="H19" s="458"/>
    </row>
    <row r="20" spans="1:8" ht="15" hidden="1" customHeight="1" x14ac:dyDescent="0.25">
      <c r="A20" s="502"/>
      <c r="B20" s="373">
        <v>12010000</v>
      </c>
      <c r="C20" s="374" t="s">
        <v>534</v>
      </c>
      <c r="D20" s="374"/>
      <c r="E20" s="439"/>
      <c r="F20" s="440"/>
      <c r="G20" s="441"/>
      <c r="H20" s="442"/>
    </row>
    <row r="21" spans="1:8" hidden="1" x14ac:dyDescent="0.25">
      <c r="A21" s="502"/>
      <c r="B21" s="373">
        <v>12010100</v>
      </c>
      <c r="C21" s="374" t="s">
        <v>8</v>
      </c>
      <c r="D21" s="374"/>
      <c r="E21" s="439"/>
      <c r="F21" s="440"/>
      <c r="G21" s="441"/>
      <c r="H21" s="442"/>
    </row>
    <row r="22" spans="1:8" ht="14.25" hidden="1" customHeight="1" x14ac:dyDescent="0.25">
      <c r="A22" s="502"/>
      <c r="B22" s="377">
        <v>12010101</v>
      </c>
      <c r="C22" s="378" t="s">
        <v>535</v>
      </c>
      <c r="D22" s="378" t="s">
        <v>743</v>
      </c>
      <c r="E22" s="443"/>
      <c r="F22" s="444"/>
      <c r="G22" s="445"/>
      <c r="H22" s="446"/>
    </row>
    <row r="23" spans="1:8" hidden="1" x14ac:dyDescent="0.25">
      <c r="A23" s="502"/>
      <c r="B23" s="377">
        <v>12010104</v>
      </c>
      <c r="C23" s="378" t="s">
        <v>536</v>
      </c>
      <c r="D23" s="378" t="s">
        <v>744</v>
      </c>
      <c r="E23" s="443"/>
      <c r="F23" s="444"/>
      <c r="G23" s="445"/>
      <c r="H23" s="446"/>
    </row>
    <row r="24" spans="1:8" ht="14.25" hidden="1" customHeight="1" x14ac:dyDescent="0.25">
      <c r="A24" s="502"/>
      <c r="B24" s="377">
        <v>12010105</v>
      </c>
      <c r="C24" s="378" t="s">
        <v>537</v>
      </c>
      <c r="D24" s="378" t="s">
        <v>745</v>
      </c>
      <c r="E24" s="443"/>
      <c r="F24" s="444"/>
      <c r="G24" s="445"/>
      <c r="H24" s="446"/>
    </row>
    <row r="25" spans="1:8" hidden="1" x14ac:dyDescent="0.25">
      <c r="A25" s="502"/>
      <c r="B25" s="377">
        <v>12010106</v>
      </c>
      <c r="C25" s="378" t="s">
        <v>538</v>
      </c>
      <c r="D25" s="378" t="s">
        <v>746</v>
      </c>
      <c r="E25" s="443"/>
      <c r="F25" s="444"/>
      <c r="G25" s="445"/>
      <c r="H25" s="446"/>
    </row>
    <row r="26" spans="1:8" s="493" customFormat="1" ht="15" hidden="1" customHeight="1" x14ac:dyDescent="0.2">
      <c r="A26" s="509"/>
      <c r="B26" s="377">
        <v>12010107</v>
      </c>
      <c r="C26" s="378" t="s">
        <v>539</v>
      </c>
      <c r="D26" s="378" t="s">
        <v>747</v>
      </c>
      <c r="E26" s="443"/>
      <c r="F26" s="444"/>
      <c r="G26" s="445"/>
      <c r="H26" s="446"/>
    </row>
    <row r="27" spans="1:8" s="493" customFormat="1" hidden="1" x14ac:dyDescent="0.2">
      <c r="A27" s="509"/>
      <c r="B27" s="377">
        <v>12010108</v>
      </c>
      <c r="C27" s="378" t="s">
        <v>540</v>
      </c>
      <c r="D27" s="378" t="s">
        <v>748</v>
      </c>
      <c r="E27" s="443"/>
      <c r="F27" s="444"/>
      <c r="G27" s="445"/>
      <c r="H27" s="446"/>
    </row>
    <row r="28" spans="1:8" ht="14.25" hidden="1" customHeight="1" x14ac:dyDescent="0.25">
      <c r="A28" s="502"/>
      <c r="B28" s="377">
        <v>12010109</v>
      </c>
      <c r="C28" s="378" t="s">
        <v>541</v>
      </c>
      <c r="D28" s="378" t="s">
        <v>749</v>
      </c>
      <c r="E28" s="443"/>
      <c r="F28" s="444"/>
      <c r="G28" s="445"/>
      <c r="H28" s="446"/>
    </row>
    <row r="29" spans="1:8" ht="15.75" hidden="1" thickBot="1" x14ac:dyDescent="0.3">
      <c r="A29" s="502"/>
      <c r="B29" s="384"/>
      <c r="C29" s="385" t="s">
        <v>542</v>
      </c>
      <c r="D29" s="385"/>
      <c r="E29" s="451"/>
      <c r="F29" s="452"/>
      <c r="G29" s="453">
        <v>0</v>
      </c>
      <c r="H29" s="454">
        <v>0</v>
      </c>
    </row>
    <row r="30" spans="1:8" ht="15" hidden="1" customHeight="1" x14ac:dyDescent="0.25">
      <c r="A30" s="502"/>
      <c r="B30" s="388">
        <v>12010200</v>
      </c>
      <c r="C30" s="389" t="s">
        <v>9</v>
      </c>
      <c r="D30" s="389"/>
      <c r="E30" s="459"/>
      <c r="F30" s="460"/>
      <c r="G30" s="461"/>
      <c r="H30" s="462"/>
    </row>
    <row r="31" spans="1:8" hidden="1" x14ac:dyDescent="0.25">
      <c r="A31" s="502"/>
      <c r="B31" s="377">
        <v>12010201</v>
      </c>
      <c r="C31" s="378" t="s">
        <v>9</v>
      </c>
      <c r="D31" s="378" t="s">
        <v>750</v>
      </c>
      <c r="E31" s="443"/>
      <c r="F31" s="444"/>
      <c r="G31" s="445"/>
      <c r="H31" s="446"/>
    </row>
    <row r="32" spans="1:8" ht="15.75" hidden="1" customHeight="1" thickBot="1" x14ac:dyDescent="0.3">
      <c r="A32" s="502"/>
      <c r="B32" s="384"/>
      <c r="C32" s="385" t="s">
        <v>543</v>
      </c>
      <c r="D32" s="385"/>
      <c r="E32" s="451"/>
      <c r="F32" s="452"/>
      <c r="G32" s="453">
        <v>0</v>
      </c>
      <c r="H32" s="454">
        <v>0</v>
      </c>
    </row>
    <row r="33" spans="1:8" x14ac:dyDescent="0.25">
      <c r="A33" s="502"/>
      <c r="B33" s="368">
        <v>12020000</v>
      </c>
      <c r="C33" s="369" t="s">
        <v>544</v>
      </c>
      <c r="D33" s="369"/>
      <c r="E33" s="455"/>
      <c r="F33" s="456"/>
      <c r="G33" s="457"/>
      <c r="H33" s="458"/>
    </row>
    <row r="34" spans="1:8" ht="15.75" customHeight="1" x14ac:dyDescent="0.25">
      <c r="A34" s="502"/>
      <c r="B34" s="373">
        <v>12020100</v>
      </c>
      <c r="C34" s="374" t="s">
        <v>10</v>
      </c>
      <c r="D34" s="374"/>
      <c r="E34" s="439"/>
      <c r="F34" s="440"/>
      <c r="G34" s="441"/>
      <c r="H34" s="442"/>
    </row>
    <row r="35" spans="1:8" hidden="1" x14ac:dyDescent="0.25">
      <c r="A35" s="502"/>
      <c r="B35" s="377">
        <v>12020105</v>
      </c>
      <c r="C35" s="378" t="s">
        <v>545</v>
      </c>
      <c r="D35" s="378" t="s">
        <v>751</v>
      </c>
      <c r="E35" s="443"/>
      <c r="F35" s="444"/>
      <c r="G35" s="445"/>
      <c r="H35" s="446">
        <v>0</v>
      </c>
    </row>
    <row r="36" spans="1:8" ht="14.25" hidden="1" customHeight="1" x14ac:dyDescent="0.25">
      <c r="A36" s="502"/>
      <c r="B36" s="377">
        <v>12020107</v>
      </c>
      <c r="C36" s="378" t="s">
        <v>546</v>
      </c>
      <c r="D36" s="378" t="s">
        <v>752</v>
      </c>
      <c r="E36" s="443"/>
      <c r="F36" s="444"/>
      <c r="G36" s="445"/>
      <c r="H36" s="446">
        <v>0</v>
      </c>
    </row>
    <row r="37" spans="1:8" ht="15.75" thickBot="1" x14ac:dyDescent="0.3">
      <c r="A37" s="502"/>
      <c r="B37" s="377">
        <v>12020109</v>
      </c>
      <c r="C37" s="378" t="s">
        <v>547</v>
      </c>
      <c r="D37" s="378" t="s">
        <v>753</v>
      </c>
      <c r="E37" s="443"/>
      <c r="F37" s="444"/>
      <c r="G37" s="445">
        <v>15191780</v>
      </c>
      <c r="H37" s="446">
        <v>58750000</v>
      </c>
    </row>
    <row r="38" spans="1:8" ht="15" hidden="1" customHeight="1" thickBot="1" x14ac:dyDescent="0.3">
      <c r="A38" s="502"/>
      <c r="B38" s="377">
        <v>12020110</v>
      </c>
      <c r="C38" s="378" t="s">
        <v>548</v>
      </c>
      <c r="D38" s="378" t="s">
        <v>754</v>
      </c>
      <c r="E38" s="443"/>
      <c r="F38" s="444"/>
      <c r="G38" s="445"/>
      <c r="H38" s="446">
        <v>0</v>
      </c>
    </row>
    <row r="39" spans="1:8" ht="15.75" hidden="1" thickBot="1" x14ac:dyDescent="0.3">
      <c r="A39" s="502"/>
      <c r="B39" s="377">
        <v>12020111</v>
      </c>
      <c r="C39" s="378" t="s">
        <v>549</v>
      </c>
      <c r="D39" s="378" t="s">
        <v>755</v>
      </c>
      <c r="E39" s="443"/>
      <c r="F39" s="444"/>
      <c r="G39" s="445"/>
      <c r="H39" s="446">
        <v>0</v>
      </c>
    </row>
    <row r="40" spans="1:8" ht="15" hidden="1" customHeight="1" thickBot="1" x14ac:dyDescent="0.3">
      <c r="A40" s="502"/>
      <c r="B40" s="377">
        <v>12020113</v>
      </c>
      <c r="C40" s="378" t="s">
        <v>550</v>
      </c>
      <c r="D40" s="378" t="s">
        <v>756</v>
      </c>
      <c r="E40" s="443"/>
      <c r="F40" s="444"/>
      <c r="G40" s="445"/>
      <c r="H40" s="446">
        <v>0</v>
      </c>
    </row>
    <row r="41" spans="1:8" s="493" customFormat="1" ht="15.75" hidden="1" thickBot="1" x14ac:dyDescent="0.25">
      <c r="A41" s="509"/>
      <c r="B41" s="377">
        <v>12020114</v>
      </c>
      <c r="C41" s="378" t="s">
        <v>551</v>
      </c>
      <c r="D41" s="378" t="s">
        <v>757</v>
      </c>
      <c r="E41" s="443"/>
      <c r="F41" s="444"/>
      <c r="G41" s="445"/>
      <c r="H41" s="446">
        <v>0</v>
      </c>
    </row>
    <row r="42" spans="1:8" s="493" customFormat="1" ht="15.75" hidden="1" customHeight="1" thickBot="1" x14ac:dyDescent="0.25">
      <c r="A42" s="509"/>
      <c r="B42" s="377">
        <v>12020115</v>
      </c>
      <c r="C42" s="378" t="s">
        <v>552</v>
      </c>
      <c r="D42" s="378" t="s">
        <v>758</v>
      </c>
      <c r="E42" s="443"/>
      <c r="F42" s="444"/>
      <c r="G42" s="445"/>
      <c r="H42" s="446">
        <v>0</v>
      </c>
    </row>
    <row r="43" spans="1:8" ht="15.75" hidden="1" thickBot="1" x14ac:dyDescent="0.3">
      <c r="A43" s="502"/>
      <c r="B43" s="377">
        <v>12020116</v>
      </c>
      <c r="C43" s="378" t="s">
        <v>553</v>
      </c>
      <c r="D43" s="378" t="s">
        <v>759</v>
      </c>
      <c r="E43" s="443"/>
      <c r="F43" s="444"/>
      <c r="G43" s="445"/>
      <c r="H43" s="446">
        <v>0</v>
      </c>
    </row>
    <row r="44" spans="1:8" ht="15" hidden="1" customHeight="1" thickBot="1" x14ac:dyDescent="0.3">
      <c r="A44" s="502"/>
      <c r="B44" s="377">
        <v>12020117</v>
      </c>
      <c r="C44" s="378" t="s">
        <v>554</v>
      </c>
      <c r="D44" s="378" t="s">
        <v>760</v>
      </c>
      <c r="E44" s="443"/>
      <c r="F44" s="444"/>
      <c r="G44" s="445"/>
      <c r="H44" s="446">
        <v>0</v>
      </c>
    </row>
    <row r="45" spans="1:8" ht="15.75" hidden="1" thickBot="1" x14ac:dyDescent="0.3">
      <c r="A45" s="502"/>
      <c r="B45" s="377">
        <v>12020118</v>
      </c>
      <c r="C45" s="378" t="s">
        <v>555</v>
      </c>
      <c r="D45" s="378" t="s">
        <v>761</v>
      </c>
      <c r="E45" s="443"/>
      <c r="F45" s="444"/>
      <c r="G45" s="445"/>
      <c r="H45" s="446">
        <v>0</v>
      </c>
    </row>
    <row r="46" spans="1:8" ht="15" hidden="1" customHeight="1" thickBot="1" x14ac:dyDescent="0.3">
      <c r="A46" s="502"/>
      <c r="B46" s="377">
        <v>12020119</v>
      </c>
      <c r="C46" s="378" t="s">
        <v>556</v>
      </c>
      <c r="D46" s="378" t="s">
        <v>762</v>
      </c>
      <c r="E46" s="443"/>
      <c r="F46" s="444"/>
      <c r="G46" s="445"/>
      <c r="H46" s="446">
        <v>0</v>
      </c>
    </row>
    <row r="47" spans="1:8" ht="15.75" hidden="1" thickBot="1" x14ac:dyDescent="0.3">
      <c r="A47" s="502"/>
      <c r="B47" s="377">
        <v>12020120</v>
      </c>
      <c r="C47" s="378" t="s">
        <v>557</v>
      </c>
      <c r="D47" s="378" t="s">
        <v>763</v>
      </c>
      <c r="E47" s="443"/>
      <c r="F47" s="444"/>
      <c r="G47" s="445"/>
      <c r="H47" s="446">
        <v>0</v>
      </c>
    </row>
    <row r="48" spans="1:8" ht="15" hidden="1" customHeight="1" thickBot="1" x14ac:dyDescent="0.3">
      <c r="A48" s="502"/>
      <c r="B48" s="377">
        <v>12020121</v>
      </c>
      <c r="C48" s="378" t="s">
        <v>558</v>
      </c>
      <c r="D48" s="378" t="s">
        <v>764</v>
      </c>
      <c r="E48" s="443"/>
      <c r="F48" s="444"/>
      <c r="G48" s="445"/>
      <c r="H48" s="446">
        <v>0</v>
      </c>
    </row>
    <row r="49" spans="1:8" ht="15.75" hidden="1" thickBot="1" x14ac:dyDescent="0.3">
      <c r="A49" s="502"/>
      <c r="B49" s="377">
        <v>12020122</v>
      </c>
      <c r="C49" s="378" t="s">
        <v>559</v>
      </c>
      <c r="D49" s="378" t="s">
        <v>765</v>
      </c>
      <c r="E49" s="443"/>
      <c r="F49" s="444"/>
      <c r="G49" s="445"/>
      <c r="H49" s="446">
        <v>0</v>
      </c>
    </row>
    <row r="50" spans="1:8" ht="15" hidden="1" customHeight="1" thickBot="1" x14ac:dyDescent="0.3">
      <c r="A50" s="502"/>
      <c r="B50" s="377">
        <v>12020126</v>
      </c>
      <c r="C50" s="378" t="s">
        <v>560</v>
      </c>
      <c r="D50" s="378" t="s">
        <v>766</v>
      </c>
      <c r="E50" s="443"/>
      <c r="F50" s="444"/>
      <c r="G50" s="445"/>
      <c r="H50" s="446">
        <v>0</v>
      </c>
    </row>
    <row r="51" spans="1:8" ht="15.75" hidden="1" thickBot="1" x14ac:dyDescent="0.3">
      <c r="A51" s="502"/>
      <c r="B51" s="377">
        <v>12020128</v>
      </c>
      <c r="C51" s="378" t="s">
        <v>561</v>
      </c>
      <c r="D51" s="378" t="s">
        <v>767</v>
      </c>
      <c r="E51" s="443"/>
      <c r="F51" s="444"/>
      <c r="G51" s="445"/>
      <c r="H51" s="446">
        <v>0</v>
      </c>
    </row>
    <row r="52" spans="1:8" ht="15" hidden="1" customHeight="1" thickBot="1" x14ac:dyDescent="0.3">
      <c r="A52" s="502"/>
      <c r="B52" s="377">
        <v>12020129</v>
      </c>
      <c r="C52" s="378" t="s">
        <v>562</v>
      </c>
      <c r="D52" s="378" t="s">
        <v>768</v>
      </c>
      <c r="E52" s="443"/>
      <c r="F52" s="444"/>
      <c r="G52" s="445"/>
      <c r="H52" s="446">
        <v>0</v>
      </c>
    </row>
    <row r="53" spans="1:8" ht="15.75" hidden="1" thickBot="1" x14ac:dyDescent="0.3">
      <c r="A53" s="502"/>
      <c r="B53" s="377">
        <v>12020130</v>
      </c>
      <c r="C53" s="378" t="s">
        <v>563</v>
      </c>
      <c r="D53" s="378" t="s">
        <v>769</v>
      </c>
      <c r="E53" s="443"/>
      <c r="F53" s="444"/>
      <c r="G53" s="445"/>
      <c r="H53" s="446">
        <v>0</v>
      </c>
    </row>
    <row r="54" spans="1:8" ht="15" hidden="1" customHeight="1" thickBot="1" x14ac:dyDescent="0.3">
      <c r="A54" s="502"/>
      <c r="B54" s="377">
        <v>12020132</v>
      </c>
      <c r="C54" s="378" t="s">
        <v>564</v>
      </c>
      <c r="D54" s="378" t="s">
        <v>770</v>
      </c>
      <c r="E54" s="443"/>
      <c r="F54" s="444"/>
      <c r="G54" s="445"/>
      <c r="H54" s="446">
        <v>0</v>
      </c>
    </row>
    <row r="55" spans="1:8" ht="15.75" hidden="1" thickBot="1" x14ac:dyDescent="0.3">
      <c r="A55" s="502"/>
      <c r="B55" s="377">
        <v>12020133</v>
      </c>
      <c r="C55" s="378" t="s">
        <v>565</v>
      </c>
      <c r="D55" s="378" t="s">
        <v>771</v>
      </c>
      <c r="E55" s="443"/>
      <c r="F55" s="444"/>
      <c r="G55" s="445"/>
      <c r="H55" s="446">
        <v>0</v>
      </c>
    </row>
    <row r="56" spans="1:8" s="493" customFormat="1" ht="15.75" hidden="1" customHeight="1" thickBot="1" x14ac:dyDescent="0.25">
      <c r="A56" s="509"/>
      <c r="B56" s="377">
        <v>12020134</v>
      </c>
      <c r="C56" s="378" t="s">
        <v>566</v>
      </c>
      <c r="D56" s="378" t="s">
        <v>772</v>
      </c>
      <c r="E56" s="443"/>
      <c r="F56" s="444"/>
      <c r="G56" s="445"/>
      <c r="H56" s="446">
        <v>0</v>
      </c>
    </row>
    <row r="57" spans="1:8" s="493" customFormat="1" ht="15.75" hidden="1" thickBot="1" x14ac:dyDescent="0.25">
      <c r="A57" s="509"/>
      <c r="B57" s="377">
        <v>12020135</v>
      </c>
      <c r="C57" s="378" t="s">
        <v>567</v>
      </c>
      <c r="D57" s="378" t="s">
        <v>773</v>
      </c>
      <c r="E57" s="443"/>
      <c r="F57" s="444"/>
      <c r="G57" s="445"/>
      <c r="H57" s="446">
        <v>0</v>
      </c>
    </row>
    <row r="58" spans="1:8" ht="15" hidden="1" customHeight="1" thickBot="1" x14ac:dyDescent="0.3">
      <c r="A58" s="531"/>
      <c r="B58" s="377">
        <v>12020136</v>
      </c>
      <c r="C58" s="378" t="s">
        <v>568</v>
      </c>
      <c r="D58" s="378" t="s">
        <v>774</v>
      </c>
      <c r="E58" s="443"/>
      <c r="F58" s="444"/>
      <c r="G58" s="445"/>
      <c r="H58" s="446">
        <v>0</v>
      </c>
    </row>
    <row r="59" spans="1:8" ht="15.75" hidden="1" thickBot="1" x14ac:dyDescent="0.3">
      <c r="A59" s="502"/>
      <c r="B59" s="377">
        <v>12020137</v>
      </c>
      <c r="C59" s="378" t="s">
        <v>569</v>
      </c>
      <c r="D59" s="378" t="s">
        <v>775</v>
      </c>
      <c r="E59" s="443"/>
      <c r="F59" s="444"/>
      <c r="G59" s="445"/>
      <c r="H59" s="446">
        <v>0</v>
      </c>
    </row>
    <row r="60" spans="1:8" s="493" customFormat="1" ht="15.75" hidden="1" customHeight="1" thickBot="1" x14ac:dyDescent="0.25">
      <c r="A60" s="509"/>
      <c r="B60" s="377">
        <v>12020138</v>
      </c>
      <c r="C60" s="378" t="s">
        <v>570</v>
      </c>
      <c r="D60" s="378" t="s">
        <v>776</v>
      </c>
      <c r="E60" s="443"/>
      <c r="F60" s="444"/>
      <c r="G60" s="445"/>
      <c r="H60" s="446">
        <v>0</v>
      </c>
    </row>
    <row r="61" spans="1:8" s="493" customFormat="1" ht="15.75" hidden="1" thickBot="1" x14ac:dyDescent="0.25">
      <c r="A61" s="509"/>
      <c r="B61" s="377">
        <v>12020140</v>
      </c>
      <c r="C61" s="378" t="s">
        <v>571</v>
      </c>
      <c r="D61" s="378" t="s">
        <v>777</v>
      </c>
      <c r="E61" s="443"/>
      <c r="F61" s="444"/>
      <c r="G61" s="445"/>
      <c r="H61" s="446">
        <v>0</v>
      </c>
    </row>
    <row r="62" spans="1:8" ht="15.75" customHeight="1" thickBot="1" x14ac:dyDescent="0.3">
      <c r="A62" s="502"/>
      <c r="B62" s="384"/>
      <c r="C62" s="385" t="s">
        <v>572</v>
      </c>
      <c r="D62" s="385"/>
      <c r="E62" s="451"/>
      <c r="F62" s="452"/>
      <c r="G62" s="453">
        <f>SUM(G35:G61)</f>
        <v>15191780</v>
      </c>
      <c r="H62" s="453">
        <f>SUM(H35:H61)</f>
        <v>58750000</v>
      </c>
    </row>
    <row r="63" spans="1:8" x14ac:dyDescent="0.25">
      <c r="A63" s="502"/>
      <c r="B63" s="373">
        <v>12020400</v>
      </c>
      <c r="C63" s="374" t="s">
        <v>11</v>
      </c>
      <c r="D63" s="374"/>
      <c r="E63" s="439"/>
      <c r="F63" s="440"/>
      <c r="G63" s="441"/>
      <c r="H63" s="442"/>
    </row>
    <row r="64" spans="1:8" ht="14.25" hidden="1" customHeight="1" x14ac:dyDescent="0.25">
      <c r="A64" s="502"/>
      <c r="B64" s="377">
        <v>12020401</v>
      </c>
      <c r="C64" s="378" t="s">
        <v>573</v>
      </c>
      <c r="D64" s="378" t="s">
        <v>778</v>
      </c>
      <c r="E64" s="443"/>
      <c r="F64" s="444"/>
      <c r="G64" s="445"/>
      <c r="H64" s="446">
        <v>0</v>
      </c>
    </row>
    <row r="65" spans="1:8" hidden="1" x14ac:dyDescent="0.25">
      <c r="A65" s="502"/>
      <c r="B65" s="377">
        <v>12020404</v>
      </c>
      <c r="C65" s="378" t="s">
        <v>574</v>
      </c>
      <c r="D65" s="378" t="s">
        <v>779</v>
      </c>
      <c r="E65" s="443"/>
      <c r="F65" s="444"/>
      <c r="G65" s="445"/>
      <c r="H65" s="446">
        <v>0</v>
      </c>
    </row>
    <row r="66" spans="1:8" ht="14.25" hidden="1" customHeight="1" x14ac:dyDescent="0.25">
      <c r="A66" s="502"/>
      <c r="B66" s="377">
        <v>12020409</v>
      </c>
      <c r="C66" s="378" t="s">
        <v>575</v>
      </c>
      <c r="D66" s="378" t="s">
        <v>780</v>
      </c>
      <c r="E66" s="443"/>
      <c r="F66" s="444"/>
      <c r="G66" s="445"/>
      <c r="H66" s="446">
        <v>0</v>
      </c>
    </row>
    <row r="67" spans="1:8" hidden="1" x14ac:dyDescent="0.25">
      <c r="A67" s="502"/>
      <c r="B67" s="377">
        <v>12020410</v>
      </c>
      <c r="C67" s="378" t="s">
        <v>576</v>
      </c>
      <c r="D67" s="378" t="s">
        <v>781</v>
      </c>
      <c r="E67" s="443"/>
      <c r="F67" s="444"/>
      <c r="G67" s="445"/>
      <c r="H67" s="446">
        <v>0</v>
      </c>
    </row>
    <row r="68" spans="1:8" ht="14.25" hidden="1" customHeight="1" x14ac:dyDescent="0.25">
      <c r="A68" s="502"/>
      <c r="B68" s="377">
        <v>12020412</v>
      </c>
      <c r="C68" s="378" t="s">
        <v>577</v>
      </c>
      <c r="D68" s="378" t="s">
        <v>782</v>
      </c>
      <c r="E68" s="443"/>
      <c r="F68" s="444"/>
      <c r="G68" s="445"/>
      <c r="H68" s="446">
        <v>0</v>
      </c>
    </row>
    <row r="69" spans="1:8" s="493" customFormat="1" hidden="1" x14ac:dyDescent="0.2">
      <c r="A69" s="509"/>
      <c r="B69" s="377">
        <v>12020413</v>
      </c>
      <c r="C69" s="378" t="s">
        <v>578</v>
      </c>
      <c r="D69" s="378" t="s">
        <v>783</v>
      </c>
      <c r="E69" s="443"/>
      <c r="F69" s="444"/>
      <c r="G69" s="445"/>
      <c r="H69" s="446">
        <v>0</v>
      </c>
    </row>
    <row r="70" spans="1:8" s="493" customFormat="1" ht="15" hidden="1" customHeight="1" x14ac:dyDescent="0.2">
      <c r="A70" s="509"/>
      <c r="B70" s="377">
        <v>12020415</v>
      </c>
      <c r="C70" s="378" t="s">
        <v>579</v>
      </c>
      <c r="D70" s="378" t="s">
        <v>784</v>
      </c>
      <c r="E70" s="443"/>
      <c r="F70" s="444"/>
      <c r="G70" s="445"/>
      <c r="H70" s="446">
        <v>0</v>
      </c>
    </row>
    <row r="71" spans="1:8" s="493" customFormat="1" hidden="1" x14ac:dyDescent="0.2">
      <c r="A71" s="509"/>
      <c r="B71" s="377">
        <v>12020417</v>
      </c>
      <c r="C71" s="378" t="s">
        <v>580</v>
      </c>
      <c r="D71" s="378" t="s">
        <v>785</v>
      </c>
      <c r="E71" s="443"/>
      <c r="F71" s="444"/>
      <c r="G71" s="445"/>
      <c r="H71" s="446">
        <v>0</v>
      </c>
    </row>
    <row r="72" spans="1:8" ht="14.25" hidden="1" customHeight="1" x14ac:dyDescent="0.25">
      <c r="A72" s="502"/>
      <c r="B72" s="377">
        <v>12020418</v>
      </c>
      <c r="C72" s="378" t="s">
        <v>581</v>
      </c>
      <c r="D72" s="378" t="s">
        <v>786</v>
      </c>
      <c r="E72" s="443"/>
      <c r="F72" s="444"/>
      <c r="G72" s="445"/>
      <c r="H72" s="446">
        <v>0</v>
      </c>
    </row>
    <row r="73" spans="1:8" hidden="1" x14ac:dyDescent="0.25">
      <c r="A73" s="502"/>
      <c r="B73" s="377">
        <v>12020419</v>
      </c>
      <c r="C73" s="378" t="s">
        <v>582</v>
      </c>
      <c r="D73" s="378" t="s">
        <v>787</v>
      </c>
      <c r="E73" s="443"/>
      <c r="F73" s="444"/>
      <c r="G73" s="445"/>
      <c r="H73" s="446">
        <v>0</v>
      </c>
    </row>
    <row r="74" spans="1:8" ht="14.25" hidden="1" customHeight="1" x14ac:dyDescent="0.25">
      <c r="A74" s="502"/>
      <c r="B74" s="377">
        <v>12020420</v>
      </c>
      <c r="C74" s="378" t="s">
        <v>583</v>
      </c>
      <c r="D74" s="378" t="s">
        <v>788</v>
      </c>
      <c r="E74" s="443"/>
      <c r="F74" s="444"/>
      <c r="G74" s="445"/>
      <c r="H74" s="446">
        <v>0</v>
      </c>
    </row>
    <row r="75" spans="1:8" hidden="1" x14ac:dyDescent="0.25">
      <c r="A75" s="502"/>
      <c r="B75" s="377">
        <v>12020424</v>
      </c>
      <c r="C75" s="378" t="s">
        <v>584</v>
      </c>
      <c r="D75" s="378" t="s">
        <v>789</v>
      </c>
      <c r="E75" s="443"/>
      <c r="F75" s="444"/>
      <c r="G75" s="445"/>
      <c r="H75" s="446">
        <v>0</v>
      </c>
    </row>
    <row r="76" spans="1:8" ht="14.25" hidden="1" customHeight="1" x14ac:dyDescent="0.25">
      <c r="A76" s="502"/>
      <c r="B76" s="377">
        <v>12020425</v>
      </c>
      <c r="C76" s="378" t="s">
        <v>585</v>
      </c>
      <c r="D76" s="378" t="s">
        <v>790</v>
      </c>
      <c r="E76" s="443"/>
      <c r="F76" s="444"/>
      <c r="G76" s="445"/>
      <c r="H76" s="446">
        <v>0</v>
      </c>
    </row>
    <row r="77" spans="1:8" hidden="1" x14ac:dyDescent="0.25">
      <c r="A77" s="502"/>
      <c r="B77" s="377">
        <v>12020426</v>
      </c>
      <c r="C77" s="378" t="s">
        <v>586</v>
      </c>
      <c r="D77" s="378" t="s">
        <v>791</v>
      </c>
      <c r="E77" s="443"/>
      <c r="F77" s="444"/>
      <c r="G77" s="445"/>
      <c r="H77" s="446">
        <v>0</v>
      </c>
    </row>
    <row r="78" spans="1:8" ht="14.25" hidden="1" customHeight="1" x14ac:dyDescent="0.25">
      <c r="A78" s="502"/>
      <c r="B78" s="377">
        <v>12020427</v>
      </c>
      <c r="C78" s="378" t="s">
        <v>587</v>
      </c>
      <c r="D78" s="378" t="s">
        <v>792</v>
      </c>
      <c r="E78" s="443"/>
      <c r="F78" s="444"/>
      <c r="G78" s="445"/>
      <c r="H78" s="446">
        <v>0</v>
      </c>
    </row>
    <row r="79" spans="1:8" hidden="1" x14ac:dyDescent="0.25">
      <c r="A79" s="502"/>
      <c r="B79" s="377">
        <v>12020428</v>
      </c>
      <c r="C79" s="378" t="s">
        <v>588</v>
      </c>
      <c r="D79" s="378" t="s">
        <v>794</v>
      </c>
      <c r="E79" s="443"/>
      <c r="F79" s="444"/>
      <c r="G79" s="445"/>
      <c r="H79" s="446">
        <v>0</v>
      </c>
    </row>
    <row r="80" spans="1:8" s="493" customFormat="1" ht="16.5" customHeight="1" x14ac:dyDescent="0.2">
      <c r="A80" s="509"/>
      <c r="B80" s="377">
        <v>12020430</v>
      </c>
      <c r="C80" s="378" t="s">
        <v>589</v>
      </c>
      <c r="D80" s="378" t="s">
        <v>795</v>
      </c>
      <c r="E80" s="443"/>
      <c r="F80" s="444"/>
      <c r="G80" s="445">
        <v>0</v>
      </c>
      <c r="H80" s="446">
        <v>113500000</v>
      </c>
    </row>
    <row r="81" spans="1:8" s="493" customFormat="1" hidden="1" x14ac:dyDescent="0.2">
      <c r="A81" s="509"/>
      <c r="B81" s="377">
        <v>12020431</v>
      </c>
      <c r="C81" s="378" t="s">
        <v>590</v>
      </c>
      <c r="D81" s="378" t="s">
        <v>796</v>
      </c>
      <c r="E81" s="443"/>
      <c r="F81" s="444"/>
      <c r="G81" s="445"/>
      <c r="H81" s="446">
        <v>0</v>
      </c>
    </row>
    <row r="82" spans="1:8" ht="14.25" hidden="1" customHeight="1" x14ac:dyDescent="0.25">
      <c r="A82" s="502"/>
      <c r="B82" s="377">
        <v>12020436</v>
      </c>
      <c r="C82" s="378" t="s">
        <v>591</v>
      </c>
      <c r="D82" s="378" t="s">
        <v>797</v>
      </c>
      <c r="E82" s="443"/>
      <c r="F82" s="444"/>
      <c r="G82" s="445"/>
      <c r="H82" s="446">
        <v>0</v>
      </c>
    </row>
    <row r="83" spans="1:8" hidden="1" x14ac:dyDescent="0.25">
      <c r="A83" s="502"/>
      <c r="B83" s="377">
        <v>12020437</v>
      </c>
      <c r="C83" s="378" t="s">
        <v>592</v>
      </c>
      <c r="D83" s="378" t="s">
        <v>798</v>
      </c>
      <c r="E83" s="443"/>
      <c r="F83" s="444"/>
      <c r="G83" s="445"/>
      <c r="H83" s="446">
        <v>0</v>
      </c>
    </row>
    <row r="84" spans="1:8" ht="14.25" hidden="1" customHeight="1" x14ac:dyDescent="0.25">
      <c r="A84" s="502"/>
      <c r="B84" s="377">
        <v>12020438</v>
      </c>
      <c r="C84" s="378" t="s">
        <v>593</v>
      </c>
      <c r="D84" s="378" t="s">
        <v>799</v>
      </c>
      <c r="E84" s="443"/>
      <c r="F84" s="444"/>
      <c r="G84" s="445"/>
      <c r="H84" s="446">
        <v>0</v>
      </c>
    </row>
    <row r="85" spans="1:8" hidden="1" x14ac:dyDescent="0.25">
      <c r="A85" s="502"/>
      <c r="B85" s="377">
        <v>12020439</v>
      </c>
      <c r="C85" s="378" t="s">
        <v>594</v>
      </c>
      <c r="D85" s="378" t="s">
        <v>800</v>
      </c>
      <c r="E85" s="443"/>
      <c r="F85" s="444"/>
      <c r="G85" s="445"/>
      <c r="H85" s="446">
        <v>0</v>
      </c>
    </row>
    <row r="86" spans="1:8" ht="14.25" hidden="1" customHeight="1" x14ac:dyDescent="0.25">
      <c r="A86" s="502"/>
      <c r="B86" s="377">
        <v>12020440</v>
      </c>
      <c r="C86" s="378" t="s">
        <v>595</v>
      </c>
      <c r="D86" s="378" t="s">
        <v>801</v>
      </c>
      <c r="E86" s="443"/>
      <c r="F86" s="444"/>
      <c r="G86" s="445"/>
      <c r="H86" s="446">
        <v>0</v>
      </c>
    </row>
    <row r="87" spans="1:8" hidden="1" x14ac:dyDescent="0.25">
      <c r="A87" s="502"/>
      <c r="B87" s="377">
        <v>12020441</v>
      </c>
      <c r="C87" s="378" t="s">
        <v>596</v>
      </c>
      <c r="D87" s="378" t="s">
        <v>802</v>
      </c>
      <c r="E87" s="443"/>
      <c r="F87" s="444"/>
      <c r="G87" s="445"/>
      <c r="H87" s="446">
        <v>0</v>
      </c>
    </row>
    <row r="88" spans="1:8" s="493" customFormat="1" ht="15" hidden="1" customHeight="1" x14ac:dyDescent="0.2">
      <c r="A88" s="509"/>
      <c r="B88" s="377">
        <v>12020442</v>
      </c>
      <c r="C88" s="378" t="s">
        <v>597</v>
      </c>
      <c r="D88" s="378" t="s">
        <v>803</v>
      </c>
      <c r="E88" s="443"/>
      <c r="F88" s="444"/>
      <c r="G88" s="445"/>
      <c r="H88" s="446">
        <v>0</v>
      </c>
    </row>
    <row r="89" spans="1:8" s="493" customFormat="1" hidden="1" x14ac:dyDescent="0.2">
      <c r="A89" s="509"/>
      <c r="B89" s="377">
        <v>12020443</v>
      </c>
      <c r="C89" s="378" t="s">
        <v>598</v>
      </c>
      <c r="D89" s="378" t="s">
        <v>804</v>
      </c>
      <c r="E89" s="443"/>
      <c r="F89" s="444"/>
      <c r="G89" s="445"/>
      <c r="H89" s="446">
        <v>0</v>
      </c>
    </row>
    <row r="90" spans="1:8" ht="14.25" hidden="1" customHeight="1" x14ac:dyDescent="0.25">
      <c r="A90" s="502"/>
      <c r="B90" s="377">
        <v>12020444</v>
      </c>
      <c r="C90" s="378" t="s">
        <v>599</v>
      </c>
      <c r="D90" s="378" t="s">
        <v>805</v>
      </c>
      <c r="E90" s="443"/>
      <c r="F90" s="444"/>
      <c r="G90" s="445"/>
      <c r="H90" s="446">
        <v>0</v>
      </c>
    </row>
    <row r="91" spans="1:8" hidden="1" x14ac:dyDescent="0.25">
      <c r="A91" s="502"/>
      <c r="B91" s="377">
        <v>12020445</v>
      </c>
      <c r="C91" s="378" t="s">
        <v>600</v>
      </c>
      <c r="D91" s="378" t="s">
        <v>806</v>
      </c>
      <c r="E91" s="443"/>
      <c r="F91" s="444"/>
      <c r="G91" s="445"/>
      <c r="H91" s="446">
        <v>0</v>
      </c>
    </row>
    <row r="92" spans="1:8" ht="14.25" hidden="1" customHeight="1" x14ac:dyDescent="0.25">
      <c r="A92" s="502"/>
      <c r="B92" s="377">
        <v>12020446</v>
      </c>
      <c r="C92" s="378" t="s">
        <v>601</v>
      </c>
      <c r="D92" s="378" t="s">
        <v>807</v>
      </c>
      <c r="E92" s="443"/>
      <c r="F92" s="444"/>
      <c r="G92" s="445"/>
      <c r="H92" s="446">
        <v>0</v>
      </c>
    </row>
    <row r="93" spans="1:8" hidden="1" x14ac:dyDescent="0.25">
      <c r="A93" s="502"/>
      <c r="B93" s="377">
        <v>12020447</v>
      </c>
      <c r="C93" s="378" t="s">
        <v>602</v>
      </c>
      <c r="D93" s="378" t="s">
        <v>808</v>
      </c>
      <c r="E93" s="443"/>
      <c r="F93" s="444"/>
      <c r="G93" s="445"/>
      <c r="H93" s="446">
        <v>0</v>
      </c>
    </row>
    <row r="94" spans="1:8" ht="14.25" hidden="1" customHeight="1" x14ac:dyDescent="0.25">
      <c r="A94" s="531"/>
      <c r="B94" s="377">
        <v>12020448</v>
      </c>
      <c r="C94" s="378" t="s">
        <v>603</v>
      </c>
      <c r="D94" s="378" t="s">
        <v>809</v>
      </c>
      <c r="E94" s="443"/>
      <c r="F94" s="444"/>
      <c r="G94" s="445"/>
      <c r="H94" s="446">
        <v>0</v>
      </c>
    </row>
    <row r="95" spans="1:8" x14ac:dyDescent="0.25">
      <c r="A95" s="502"/>
      <c r="B95" s="377">
        <v>12020449</v>
      </c>
      <c r="C95" s="378" t="s">
        <v>604</v>
      </c>
      <c r="D95" s="378" t="s">
        <v>810</v>
      </c>
      <c r="E95" s="443"/>
      <c r="F95" s="444"/>
      <c r="G95" s="445">
        <v>107438490</v>
      </c>
      <c r="H95" s="446">
        <v>0</v>
      </c>
    </row>
    <row r="96" spans="1:8" ht="14.25" hidden="1" customHeight="1" x14ac:dyDescent="0.25">
      <c r="A96" s="502"/>
      <c r="B96" s="377">
        <v>12020450</v>
      </c>
      <c r="C96" s="378" t="s">
        <v>605</v>
      </c>
      <c r="D96" s="378" t="s">
        <v>811</v>
      </c>
      <c r="E96" s="443"/>
      <c r="F96" s="444"/>
      <c r="G96" s="445"/>
      <c r="H96" s="446">
        <v>0</v>
      </c>
    </row>
    <row r="97" spans="1:8" s="493" customFormat="1" hidden="1" x14ac:dyDescent="0.2">
      <c r="A97" s="509"/>
      <c r="B97" s="377">
        <v>12020451</v>
      </c>
      <c r="C97" s="378" t="s">
        <v>606</v>
      </c>
      <c r="D97" s="378" t="s">
        <v>812</v>
      </c>
      <c r="E97" s="443"/>
      <c r="F97" s="444"/>
      <c r="G97" s="445"/>
      <c r="H97" s="446">
        <v>0</v>
      </c>
    </row>
    <row r="98" spans="1:8" s="493" customFormat="1" ht="15.75" customHeight="1" thickBot="1" x14ac:dyDescent="0.25">
      <c r="A98" s="509"/>
      <c r="B98" s="377">
        <v>12020452</v>
      </c>
      <c r="C98" s="378" t="s">
        <v>607</v>
      </c>
      <c r="D98" s="378" t="s">
        <v>813</v>
      </c>
      <c r="E98" s="443"/>
      <c r="F98" s="444"/>
      <c r="G98" s="445">
        <v>1731510</v>
      </c>
      <c r="H98" s="446">
        <v>0</v>
      </c>
    </row>
    <row r="99" spans="1:8" ht="15.75" hidden="1" thickBot="1" x14ac:dyDescent="0.3">
      <c r="A99" s="531"/>
      <c r="B99" s="377">
        <v>12020453</v>
      </c>
      <c r="C99" s="378" t="s">
        <v>608</v>
      </c>
      <c r="D99" s="378" t="s">
        <v>814</v>
      </c>
      <c r="E99" s="443"/>
      <c r="F99" s="444"/>
      <c r="G99" s="445"/>
      <c r="H99" s="446">
        <v>0</v>
      </c>
    </row>
    <row r="100" spans="1:8" ht="15" hidden="1" customHeight="1" thickBot="1" x14ac:dyDescent="0.3">
      <c r="A100" s="502"/>
      <c r="B100" s="377">
        <v>12020454</v>
      </c>
      <c r="C100" s="378" t="s">
        <v>609</v>
      </c>
      <c r="D100" s="378" t="s">
        <v>815</v>
      </c>
      <c r="E100" s="443"/>
      <c r="F100" s="444"/>
      <c r="G100" s="445"/>
      <c r="H100" s="446">
        <v>0</v>
      </c>
    </row>
    <row r="101" spans="1:8" ht="15.75" hidden="1" thickBot="1" x14ac:dyDescent="0.3">
      <c r="A101" s="502"/>
      <c r="B101" s="377">
        <v>12020455</v>
      </c>
      <c r="C101" s="378" t="s">
        <v>610</v>
      </c>
      <c r="D101" s="378" t="s">
        <v>816</v>
      </c>
      <c r="E101" s="443"/>
      <c r="F101" s="444"/>
      <c r="G101" s="445"/>
      <c r="H101" s="446">
        <v>0</v>
      </c>
    </row>
    <row r="102" spans="1:8" ht="15" hidden="1" customHeight="1" thickBot="1" x14ac:dyDescent="0.3">
      <c r="A102" s="502"/>
      <c r="B102" s="377">
        <v>12020456</v>
      </c>
      <c r="C102" s="378" t="s">
        <v>611</v>
      </c>
      <c r="D102" s="378" t="s">
        <v>817</v>
      </c>
      <c r="E102" s="443"/>
      <c r="F102" s="444"/>
      <c r="G102" s="445"/>
      <c r="H102" s="446">
        <v>0</v>
      </c>
    </row>
    <row r="103" spans="1:8" ht="15.75" hidden="1" thickBot="1" x14ac:dyDescent="0.3">
      <c r="A103" s="502"/>
      <c r="B103" s="377">
        <v>12020457</v>
      </c>
      <c r="C103" s="378" t="s">
        <v>612</v>
      </c>
      <c r="D103" s="378" t="s">
        <v>818</v>
      </c>
      <c r="E103" s="443"/>
      <c r="F103" s="444"/>
      <c r="G103" s="445"/>
      <c r="H103" s="446">
        <v>0</v>
      </c>
    </row>
    <row r="104" spans="1:8" ht="15" hidden="1" customHeight="1" thickBot="1" x14ac:dyDescent="0.3">
      <c r="A104" s="502"/>
      <c r="B104" s="377">
        <v>12020458</v>
      </c>
      <c r="C104" s="378" t="s">
        <v>613</v>
      </c>
      <c r="D104" s="378" t="s">
        <v>819</v>
      </c>
      <c r="E104" s="443"/>
      <c r="F104" s="444"/>
      <c r="G104" s="445"/>
      <c r="H104" s="446">
        <v>0</v>
      </c>
    </row>
    <row r="105" spans="1:8" ht="15.75" hidden="1" thickBot="1" x14ac:dyDescent="0.3">
      <c r="A105" s="502"/>
      <c r="B105" s="377">
        <v>12020459</v>
      </c>
      <c r="C105" s="378" t="s">
        <v>614</v>
      </c>
      <c r="D105" s="378" t="s">
        <v>820</v>
      </c>
      <c r="E105" s="443"/>
      <c r="F105" s="444"/>
      <c r="G105" s="445"/>
      <c r="H105" s="446">
        <v>0</v>
      </c>
    </row>
    <row r="106" spans="1:8" ht="15" hidden="1" customHeight="1" thickBot="1" x14ac:dyDescent="0.3">
      <c r="A106" s="502"/>
      <c r="B106" s="377">
        <v>12020460</v>
      </c>
      <c r="C106" s="378" t="s">
        <v>615</v>
      </c>
      <c r="D106" s="378" t="s">
        <v>821</v>
      </c>
      <c r="E106" s="443"/>
      <c r="F106" s="444"/>
      <c r="G106" s="445"/>
      <c r="H106" s="446">
        <v>0</v>
      </c>
    </row>
    <row r="107" spans="1:8" ht="15.75" hidden="1" thickBot="1" x14ac:dyDescent="0.3">
      <c r="A107" s="502"/>
      <c r="B107" s="377">
        <v>12020461</v>
      </c>
      <c r="C107" s="378" t="s">
        <v>616</v>
      </c>
      <c r="D107" s="378" t="s">
        <v>822</v>
      </c>
      <c r="E107" s="443"/>
      <c r="F107" s="444"/>
      <c r="G107" s="445"/>
      <c r="H107" s="446">
        <v>0</v>
      </c>
    </row>
    <row r="108" spans="1:8" ht="15" hidden="1" customHeight="1" thickBot="1" x14ac:dyDescent="0.3">
      <c r="A108" s="502"/>
      <c r="B108" s="377">
        <v>12020462</v>
      </c>
      <c r="C108" s="378" t="s">
        <v>617</v>
      </c>
      <c r="D108" s="378" t="s">
        <v>823</v>
      </c>
      <c r="E108" s="443"/>
      <c r="F108" s="444"/>
      <c r="G108" s="445"/>
      <c r="H108" s="446">
        <v>0</v>
      </c>
    </row>
    <row r="109" spans="1:8" ht="15.75" hidden="1" thickBot="1" x14ac:dyDescent="0.3">
      <c r="A109" s="502"/>
      <c r="B109" s="377">
        <v>12020463</v>
      </c>
      <c r="C109" s="378" t="s">
        <v>618</v>
      </c>
      <c r="D109" s="378" t="s">
        <v>824</v>
      </c>
      <c r="E109" s="443"/>
      <c r="F109" s="444"/>
      <c r="G109" s="445"/>
      <c r="H109" s="446">
        <v>0</v>
      </c>
    </row>
    <row r="110" spans="1:8" ht="15" hidden="1" customHeight="1" thickBot="1" x14ac:dyDescent="0.3">
      <c r="A110" s="502"/>
      <c r="B110" s="377">
        <v>12020464</v>
      </c>
      <c r="C110" s="378" t="s">
        <v>619</v>
      </c>
      <c r="D110" s="378" t="s">
        <v>825</v>
      </c>
      <c r="E110" s="443"/>
      <c r="F110" s="444"/>
      <c r="G110" s="445"/>
      <c r="H110" s="446">
        <v>0</v>
      </c>
    </row>
    <row r="111" spans="1:8" ht="15.75" hidden="1" thickBot="1" x14ac:dyDescent="0.3">
      <c r="A111" s="502"/>
      <c r="B111" s="377">
        <v>12020465</v>
      </c>
      <c r="C111" s="378" t="s">
        <v>620</v>
      </c>
      <c r="D111" s="378" t="s">
        <v>826</v>
      </c>
      <c r="E111" s="443"/>
      <c r="F111" s="444"/>
      <c r="G111" s="445"/>
      <c r="H111" s="446">
        <v>0</v>
      </c>
    </row>
    <row r="112" spans="1:8" ht="15" hidden="1" customHeight="1" thickBot="1" x14ac:dyDescent="0.3">
      <c r="A112" s="502"/>
      <c r="B112" s="377">
        <v>12020466</v>
      </c>
      <c r="C112" s="378" t="s">
        <v>621</v>
      </c>
      <c r="D112" s="378" t="s">
        <v>827</v>
      </c>
      <c r="E112" s="443"/>
      <c r="F112" s="444"/>
      <c r="G112" s="445"/>
      <c r="H112" s="446">
        <v>0</v>
      </c>
    </row>
    <row r="113" spans="1:8" ht="15.75" hidden="1" thickBot="1" x14ac:dyDescent="0.3">
      <c r="A113" s="502"/>
      <c r="B113" s="377">
        <v>12020478</v>
      </c>
      <c r="C113" s="378" t="s">
        <v>622</v>
      </c>
      <c r="D113" s="378" t="s">
        <v>829</v>
      </c>
      <c r="E113" s="443"/>
      <c r="F113" s="444"/>
      <c r="G113" s="445"/>
      <c r="H113" s="446">
        <v>0</v>
      </c>
    </row>
    <row r="114" spans="1:8" s="493" customFormat="1" ht="15.75" customHeight="1" thickBot="1" x14ac:dyDescent="0.3">
      <c r="A114" s="509"/>
      <c r="B114" s="384"/>
      <c r="C114" s="385" t="s">
        <v>623</v>
      </c>
      <c r="D114" s="385"/>
      <c r="E114" s="451"/>
      <c r="F114" s="452"/>
      <c r="G114" s="453">
        <f>SUM(G80:G113)</f>
        <v>109170000</v>
      </c>
      <c r="H114" s="454">
        <v>113500000</v>
      </c>
    </row>
    <row r="115" spans="1:8" s="493" customFormat="1" hidden="1" x14ac:dyDescent="0.25">
      <c r="A115" s="509"/>
      <c r="B115" s="373">
        <v>12020500</v>
      </c>
      <c r="C115" s="374" t="s">
        <v>12</v>
      </c>
      <c r="D115" s="374"/>
      <c r="E115" s="439"/>
      <c r="F115" s="440"/>
      <c r="G115" s="441"/>
      <c r="H115" s="442"/>
    </row>
    <row r="116" spans="1:8" s="493" customFormat="1" ht="15" hidden="1" customHeight="1" x14ac:dyDescent="0.2">
      <c r="A116" s="509"/>
      <c r="B116" s="377">
        <v>12020501</v>
      </c>
      <c r="C116" s="378" t="s">
        <v>624</v>
      </c>
      <c r="D116" s="378" t="s">
        <v>830</v>
      </c>
      <c r="E116" s="443"/>
      <c r="F116" s="444"/>
      <c r="G116" s="445"/>
      <c r="H116" s="446">
        <v>0</v>
      </c>
    </row>
    <row r="117" spans="1:8" hidden="1" x14ac:dyDescent="0.25">
      <c r="A117" s="502"/>
      <c r="B117" s="377">
        <v>12020502</v>
      </c>
      <c r="C117" s="378" t="s">
        <v>625</v>
      </c>
      <c r="D117" s="378" t="s">
        <v>831</v>
      </c>
      <c r="E117" s="443"/>
      <c r="F117" s="444"/>
      <c r="G117" s="445"/>
      <c r="H117" s="446">
        <v>0</v>
      </c>
    </row>
    <row r="118" spans="1:8" ht="14.25" hidden="1" customHeight="1" x14ac:dyDescent="0.25">
      <c r="A118" s="502"/>
      <c r="B118" s="377">
        <v>12020503</v>
      </c>
      <c r="C118" s="378" t="s">
        <v>626</v>
      </c>
      <c r="D118" s="378" t="s">
        <v>832</v>
      </c>
      <c r="E118" s="443"/>
      <c r="F118" s="444"/>
      <c r="G118" s="445"/>
      <c r="H118" s="446">
        <v>0</v>
      </c>
    </row>
    <row r="119" spans="1:8" ht="15.75" hidden="1" thickBot="1" x14ac:dyDescent="0.3">
      <c r="A119" s="502"/>
      <c r="B119" s="384"/>
      <c r="C119" s="385" t="s">
        <v>627</v>
      </c>
      <c r="D119" s="385"/>
      <c r="E119" s="451"/>
      <c r="F119" s="452"/>
      <c r="G119" s="453">
        <v>0</v>
      </c>
      <c r="H119" s="454">
        <v>0</v>
      </c>
    </row>
    <row r="120" spans="1:8" ht="15.75" customHeight="1" x14ac:dyDescent="0.25">
      <c r="A120" s="502"/>
      <c r="B120" s="373">
        <v>12020600</v>
      </c>
      <c r="C120" s="374" t="s">
        <v>13</v>
      </c>
      <c r="D120" s="374"/>
      <c r="E120" s="439"/>
      <c r="F120" s="440"/>
      <c r="G120" s="441"/>
      <c r="H120" s="442"/>
    </row>
    <row r="121" spans="1:8" hidden="1" x14ac:dyDescent="0.25">
      <c r="A121" s="502"/>
      <c r="B121" s="377">
        <v>12020601</v>
      </c>
      <c r="C121" s="378" t="s">
        <v>628</v>
      </c>
      <c r="D121" s="378" t="s">
        <v>833</v>
      </c>
      <c r="E121" s="443"/>
      <c r="F121" s="444"/>
      <c r="G121" s="445"/>
      <c r="H121" s="446">
        <v>0</v>
      </c>
    </row>
    <row r="122" spans="1:8" ht="14.25" hidden="1" customHeight="1" x14ac:dyDescent="0.25">
      <c r="A122" s="502"/>
      <c r="B122" s="377">
        <v>12020602</v>
      </c>
      <c r="C122" s="378" t="s">
        <v>629</v>
      </c>
      <c r="D122" s="378" t="s">
        <v>834</v>
      </c>
      <c r="E122" s="443"/>
      <c r="F122" s="444"/>
      <c r="G122" s="445"/>
      <c r="H122" s="446">
        <v>0</v>
      </c>
    </row>
    <row r="123" spans="1:8" hidden="1" x14ac:dyDescent="0.25">
      <c r="A123" s="502"/>
      <c r="B123" s="377">
        <v>12020603</v>
      </c>
      <c r="C123" s="378" t="s">
        <v>630</v>
      </c>
      <c r="D123" s="378" t="s">
        <v>835</v>
      </c>
      <c r="E123" s="443"/>
      <c r="F123" s="444"/>
      <c r="G123" s="445"/>
      <c r="H123" s="446">
        <v>0</v>
      </c>
    </row>
    <row r="124" spans="1:8" ht="16.5" customHeight="1" x14ac:dyDescent="0.25">
      <c r="A124" s="502"/>
      <c r="B124" s="377">
        <v>12020604</v>
      </c>
      <c r="C124" s="378" t="s">
        <v>631</v>
      </c>
      <c r="D124" s="378" t="s">
        <v>836</v>
      </c>
      <c r="E124" s="443"/>
      <c r="F124" s="444"/>
      <c r="G124" s="445">
        <v>11123290</v>
      </c>
      <c r="H124" s="446">
        <v>0</v>
      </c>
    </row>
    <row r="125" spans="1:8" s="493" customFormat="1" hidden="1" x14ac:dyDescent="0.2">
      <c r="A125" s="509"/>
      <c r="B125" s="377">
        <v>12020605</v>
      </c>
      <c r="C125" s="378" t="s">
        <v>632</v>
      </c>
      <c r="D125" s="378" t="s">
        <v>837</v>
      </c>
      <c r="E125" s="443"/>
      <c r="F125" s="444"/>
      <c r="G125" s="445"/>
      <c r="H125" s="446">
        <v>0</v>
      </c>
    </row>
    <row r="126" spans="1:8" s="493" customFormat="1" ht="15" hidden="1" customHeight="1" x14ac:dyDescent="0.2">
      <c r="A126" s="509"/>
      <c r="B126" s="377">
        <v>12020606</v>
      </c>
      <c r="C126" s="378" t="s">
        <v>633</v>
      </c>
      <c r="D126" s="378" t="s">
        <v>838</v>
      </c>
      <c r="E126" s="443"/>
      <c r="F126" s="444"/>
      <c r="G126" s="445"/>
      <c r="H126" s="446">
        <v>0</v>
      </c>
    </row>
    <row r="127" spans="1:8" s="493" customFormat="1" hidden="1" x14ac:dyDescent="0.2">
      <c r="A127" s="509"/>
      <c r="B127" s="377">
        <v>12020607</v>
      </c>
      <c r="C127" s="378" t="s">
        <v>634</v>
      </c>
      <c r="D127" s="378" t="s">
        <v>839</v>
      </c>
      <c r="E127" s="443"/>
      <c r="F127" s="444"/>
      <c r="G127" s="445"/>
      <c r="H127" s="446">
        <v>0</v>
      </c>
    </row>
    <row r="128" spans="1:8" ht="14.25" hidden="1" customHeight="1" x14ac:dyDescent="0.25">
      <c r="A128" s="502"/>
      <c r="B128" s="377">
        <v>12020608</v>
      </c>
      <c r="C128" s="378" t="s">
        <v>635</v>
      </c>
      <c r="D128" s="378" t="s">
        <v>840</v>
      </c>
      <c r="E128" s="443"/>
      <c r="F128" s="444"/>
      <c r="G128" s="445"/>
      <c r="H128" s="446">
        <v>0</v>
      </c>
    </row>
    <row r="129" spans="1:8" hidden="1" x14ac:dyDescent="0.25">
      <c r="A129" s="502"/>
      <c r="B129" s="377">
        <v>12020609</v>
      </c>
      <c r="C129" s="378" t="s">
        <v>636</v>
      </c>
      <c r="D129" s="378" t="s">
        <v>841</v>
      </c>
      <c r="E129" s="443"/>
      <c r="F129" s="444"/>
      <c r="G129" s="445"/>
      <c r="H129" s="446">
        <v>0</v>
      </c>
    </row>
    <row r="130" spans="1:8" ht="14.25" hidden="1" customHeight="1" x14ac:dyDescent="0.25">
      <c r="A130" s="502"/>
      <c r="B130" s="377">
        <v>12020610</v>
      </c>
      <c r="C130" s="378" t="s">
        <v>637</v>
      </c>
      <c r="D130" s="378" t="s">
        <v>842</v>
      </c>
      <c r="E130" s="443"/>
      <c r="F130" s="444"/>
      <c r="G130" s="445"/>
      <c r="H130" s="446">
        <v>0</v>
      </c>
    </row>
    <row r="131" spans="1:8" hidden="1" x14ac:dyDescent="0.25">
      <c r="A131" s="502"/>
      <c r="B131" s="377">
        <v>12020611</v>
      </c>
      <c r="C131" s="378" t="s">
        <v>638</v>
      </c>
      <c r="D131" s="378" t="s">
        <v>843</v>
      </c>
      <c r="E131" s="443"/>
      <c r="F131" s="444"/>
      <c r="G131" s="445"/>
      <c r="H131" s="446">
        <v>0</v>
      </c>
    </row>
    <row r="132" spans="1:8" ht="14.25" hidden="1" customHeight="1" x14ac:dyDescent="0.25">
      <c r="A132" s="502"/>
      <c r="B132" s="377">
        <v>12020612</v>
      </c>
      <c r="C132" s="378" t="s">
        <v>639</v>
      </c>
      <c r="D132" s="378" t="s">
        <v>845</v>
      </c>
      <c r="E132" s="443"/>
      <c r="F132" s="444"/>
      <c r="G132" s="445"/>
      <c r="H132" s="446">
        <v>0</v>
      </c>
    </row>
    <row r="133" spans="1:8" hidden="1" x14ac:dyDescent="0.25">
      <c r="A133" s="502"/>
      <c r="B133" s="377">
        <v>12020613</v>
      </c>
      <c r="C133" s="378" t="s">
        <v>640</v>
      </c>
      <c r="D133" s="378" t="s">
        <v>846</v>
      </c>
      <c r="E133" s="443"/>
      <c r="F133" s="444"/>
      <c r="G133" s="445"/>
      <c r="H133" s="446">
        <v>0</v>
      </c>
    </row>
    <row r="134" spans="1:8" ht="14.25" hidden="1" customHeight="1" x14ac:dyDescent="0.25">
      <c r="A134" s="502"/>
      <c r="B134" s="377">
        <v>12020614</v>
      </c>
      <c r="C134" s="378" t="s">
        <v>641</v>
      </c>
      <c r="D134" s="378" t="s">
        <v>847</v>
      </c>
      <c r="E134" s="443"/>
      <c r="F134" s="444"/>
      <c r="G134" s="445"/>
      <c r="H134" s="446">
        <v>0</v>
      </c>
    </row>
    <row r="135" spans="1:8" hidden="1" x14ac:dyDescent="0.25">
      <c r="A135" s="502"/>
      <c r="B135" s="377">
        <v>12020615</v>
      </c>
      <c r="C135" s="378" t="s">
        <v>642</v>
      </c>
      <c r="D135" s="378" t="s">
        <v>848</v>
      </c>
      <c r="E135" s="443"/>
      <c r="F135" s="444"/>
      <c r="G135" s="445"/>
      <c r="H135" s="446">
        <v>0</v>
      </c>
    </row>
    <row r="136" spans="1:8" s="493" customFormat="1" ht="15.75" thickBot="1" x14ac:dyDescent="0.25">
      <c r="A136" s="509"/>
      <c r="B136" s="377">
        <v>12020616</v>
      </c>
      <c r="C136" s="378" t="s">
        <v>643</v>
      </c>
      <c r="D136" s="378" t="s">
        <v>849</v>
      </c>
      <c r="E136" s="443"/>
      <c r="F136" s="444"/>
      <c r="G136" s="445">
        <v>216440</v>
      </c>
      <c r="H136" s="446">
        <v>67750000</v>
      </c>
    </row>
    <row r="137" spans="1:8" ht="15.75" hidden="1" thickBot="1" x14ac:dyDescent="0.3">
      <c r="A137" s="502"/>
      <c r="B137" s="377">
        <v>12020617</v>
      </c>
      <c r="C137" s="378" t="s">
        <v>644</v>
      </c>
      <c r="D137" s="378" t="s">
        <v>850</v>
      </c>
      <c r="E137" s="443"/>
      <c r="F137" s="444"/>
      <c r="G137" s="445"/>
      <c r="H137" s="446">
        <v>0</v>
      </c>
    </row>
    <row r="138" spans="1:8" ht="15.75" hidden="1" thickBot="1" x14ac:dyDescent="0.3">
      <c r="A138" s="502"/>
      <c r="B138" s="377">
        <v>12020618</v>
      </c>
      <c r="C138" s="378" t="s">
        <v>645</v>
      </c>
      <c r="D138" s="378" t="s">
        <v>851</v>
      </c>
      <c r="E138" s="443"/>
      <c r="F138" s="444"/>
      <c r="G138" s="445"/>
      <c r="H138" s="446">
        <v>0</v>
      </c>
    </row>
    <row r="139" spans="1:8" s="493" customFormat="1" ht="15.75" hidden="1" thickBot="1" x14ac:dyDescent="0.25">
      <c r="A139" s="509"/>
      <c r="B139" s="377">
        <v>12020619</v>
      </c>
      <c r="C139" s="378" t="s">
        <v>646</v>
      </c>
      <c r="D139" s="378" t="s">
        <v>852</v>
      </c>
      <c r="E139" s="443"/>
      <c r="F139" s="444"/>
      <c r="G139" s="445"/>
      <c r="H139" s="446">
        <v>0</v>
      </c>
    </row>
    <row r="140" spans="1:8" s="493" customFormat="1" ht="15.75" hidden="1" thickBot="1" x14ac:dyDescent="0.25">
      <c r="A140" s="509"/>
      <c r="B140" s="377">
        <v>12020620</v>
      </c>
      <c r="C140" s="378" t="s">
        <v>647</v>
      </c>
      <c r="D140" s="378" t="s">
        <v>853</v>
      </c>
      <c r="E140" s="443"/>
      <c r="F140" s="444"/>
      <c r="G140" s="445"/>
      <c r="H140" s="446">
        <v>0</v>
      </c>
    </row>
    <row r="141" spans="1:8" s="493" customFormat="1" ht="15.75" hidden="1" thickBot="1" x14ac:dyDescent="0.25">
      <c r="A141" s="509"/>
      <c r="B141" s="377">
        <v>12020621</v>
      </c>
      <c r="C141" s="378" t="s">
        <v>648</v>
      </c>
      <c r="D141" s="378" t="s">
        <v>854</v>
      </c>
      <c r="E141" s="443"/>
      <c r="F141" s="444"/>
      <c r="G141" s="445"/>
      <c r="H141" s="446">
        <v>0</v>
      </c>
    </row>
    <row r="142" spans="1:8" ht="15.75" thickBot="1" x14ac:dyDescent="0.3">
      <c r="A142" s="502"/>
      <c r="B142" s="384"/>
      <c r="C142" s="385" t="s">
        <v>649</v>
      </c>
      <c r="D142" s="385"/>
      <c r="E142" s="451"/>
      <c r="F142" s="452"/>
      <c r="G142" s="453">
        <f>SUM(G124:G141)</f>
        <v>11339730</v>
      </c>
      <c r="H142" s="454">
        <v>67750000</v>
      </c>
    </row>
    <row r="143" spans="1:8" x14ac:dyDescent="0.25">
      <c r="A143" s="502"/>
      <c r="B143" s="373">
        <v>12020700</v>
      </c>
      <c r="C143" s="374" t="s">
        <v>14</v>
      </c>
      <c r="D143" s="374"/>
      <c r="E143" s="439"/>
      <c r="F143" s="440"/>
      <c r="G143" s="441"/>
      <c r="H143" s="442"/>
    </row>
    <row r="144" spans="1:8" hidden="1" x14ac:dyDescent="0.25">
      <c r="A144" s="502"/>
      <c r="B144" s="377">
        <v>12020701</v>
      </c>
      <c r="C144" s="378" t="s">
        <v>650</v>
      </c>
      <c r="D144" s="378" t="s">
        <v>855</v>
      </c>
      <c r="E144" s="443"/>
      <c r="F144" s="444"/>
      <c r="G144" s="445"/>
      <c r="H144" s="446">
        <v>0</v>
      </c>
    </row>
    <row r="145" spans="1:8" hidden="1" x14ac:dyDescent="0.25">
      <c r="A145" s="502"/>
      <c r="B145" s="377">
        <v>12020702</v>
      </c>
      <c r="C145" s="378" t="s">
        <v>651</v>
      </c>
      <c r="D145" s="378" t="s">
        <v>856</v>
      </c>
      <c r="E145" s="443"/>
      <c r="F145" s="444"/>
      <c r="G145" s="445"/>
      <c r="H145" s="446">
        <v>0</v>
      </c>
    </row>
    <row r="146" spans="1:8" hidden="1" x14ac:dyDescent="0.25">
      <c r="A146" s="502"/>
      <c r="B146" s="377">
        <v>12020703</v>
      </c>
      <c r="C146" s="378" t="s">
        <v>652</v>
      </c>
      <c r="D146" s="378" t="s">
        <v>857</v>
      </c>
      <c r="E146" s="443"/>
      <c r="F146" s="444"/>
      <c r="G146" s="445"/>
      <c r="H146" s="446">
        <v>0</v>
      </c>
    </row>
    <row r="147" spans="1:8" hidden="1" x14ac:dyDescent="0.25">
      <c r="A147" s="502"/>
      <c r="B147" s="377">
        <v>12020704</v>
      </c>
      <c r="C147" s="378" t="s">
        <v>653</v>
      </c>
      <c r="D147" s="378" t="s">
        <v>858</v>
      </c>
      <c r="E147" s="443"/>
      <c r="F147" s="444"/>
      <c r="G147" s="445"/>
      <c r="H147" s="446">
        <v>0</v>
      </c>
    </row>
    <row r="148" spans="1:8" hidden="1" x14ac:dyDescent="0.25">
      <c r="A148" s="502"/>
      <c r="B148" s="377">
        <v>12020705</v>
      </c>
      <c r="C148" s="378" t="s">
        <v>654</v>
      </c>
      <c r="D148" s="378" t="s">
        <v>860</v>
      </c>
      <c r="E148" s="443"/>
      <c r="F148" s="444"/>
      <c r="G148" s="445"/>
      <c r="H148" s="446">
        <v>0</v>
      </c>
    </row>
    <row r="149" spans="1:8" hidden="1" x14ac:dyDescent="0.25">
      <c r="A149" s="502"/>
      <c r="B149" s="377">
        <v>12020706</v>
      </c>
      <c r="C149" s="378" t="s">
        <v>655</v>
      </c>
      <c r="D149" s="378" t="s">
        <v>861</v>
      </c>
      <c r="E149" s="443"/>
      <c r="F149" s="444"/>
      <c r="G149" s="445"/>
      <c r="H149" s="446">
        <v>0</v>
      </c>
    </row>
    <row r="150" spans="1:8" s="493" customFormat="1" hidden="1" x14ac:dyDescent="0.2">
      <c r="A150" s="509"/>
      <c r="B150" s="377">
        <v>12020707</v>
      </c>
      <c r="C150" s="378" t="s">
        <v>656</v>
      </c>
      <c r="D150" s="378" t="s">
        <v>862</v>
      </c>
      <c r="E150" s="443"/>
      <c r="F150" s="444"/>
      <c r="G150" s="445"/>
      <c r="H150" s="446">
        <v>0</v>
      </c>
    </row>
    <row r="151" spans="1:8" hidden="1" x14ac:dyDescent="0.25">
      <c r="A151" s="502"/>
      <c r="B151" s="377">
        <v>12020708</v>
      </c>
      <c r="C151" s="378" t="s">
        <v>657</v>
      </c>
      <c r="D151" s="378" t="s">
        <v>863</v>
      </c>
      <c r="E151" s="443"/>
      <c r="F151" s="444"/>
      <c r="G151" s="445"/>
      <c r="H151" s="446">
        <v>0</v>
      </c>
    </row>
    <row r="152" spans="1:8" s="493" customFormat="1" hidden="1" x14ac:dyDescent="0.2">
      <c r="A152" s="509"/>
      <c r="B152" s="377">
        <v>12020709</v>
      </c>
      <c r="C152" s="378" t="s">
        <v>658</v>
      </c>
      <c r="D152" s="378" t="s">
        <v>864</v>
      </c>
      <c r="E152" s="443"/>
      <c r="F152" s="444"/>
      <c r="G152" s="445"/>
      <c r="H152" s="446">
        <v>0</v>
      </c>
    </row>
    <row r="153" spans="1:8" s="493" customFormat="1" hidden="1" x14ac:dyDescent="0.2">
      <c r="A153" s="509"/>
      <c r="B153" s="377">
        <v>12020710</v>
      </c>
      <c r="C153" s="378" t="s">
        <v>659</v>
      </c>
      <c r="D153" s="378" t="s">
        <v>865</v>
      </c>
      <c r="E153" s="443"/>
      <c r="F153" s="444"/>
      <c r="G153" s="445"/>
      <c r="H153" s="446">
        <v>0</v>
      </c>
    </row>
    <row r="154" spans="1:8" s="493" customFormat="1" ht="15.75" thickBot="1" x14ac:dyDescent="0.25">
      <c r="A154" s="509"/>
      <c r="B154" s="377">
        <v>12020711</v>
      </c>
      <c r="C154" s="378" t="s">
        <v>660</v>
      </c>
      <c r="D154" s="378" t="s">
        <v>866</v>
      </c>
      <c r="E154" s="443"/>
      <c r="F154" s="444"/>
      <c r="G154" s="445">
        <v>8657530</v>
      </c>
      <c r="H154" s="446">
        <v>30000000</v>
      </c>
    </row>
    <row r="155" spans="1:8" s="493" customFormat="1" ht="15.75" hidden="1" thickBot="1" x14ac:dyDescent="0.25">
      <c r="A155" s="509"/>
      <c r="B155" s="377">
        <v>12020712</v>
      </c>
      <c r="C155" s="378" t="s">
        <v>661</v>
      </c>
      <c r="D155" s="378" t="s">
        <v>867</v>
      </c>
      <c r="E155" s="443"/>
      <c r="F155" s="444"/>
      <c r="G155" s="445"/>
      <c r="H155" s="446">
        <v>0</v>
      </c>
    </row>
    <row r="156" spans="1:8" s="493" customFormat="1" ht="15.75" hidden="1" thickBot="1" x14ac:dyDescent="0.25">
      <c r="A156" s="509"/>
      <c r="B156" s="377">
        <v>12020713</v>
      </c>
      <c r="C156" s="378" t="s">
        <v>662</v>
      </c>
      <c r="D156" s="378" t="s">
        <v>868</v>
      </c>
      <c r="E156" s="443"/>
      <c r="F156" s="444"/>
      <c r="G156" s="445"/>
      <c r="H156" s="446">
        <v>0</v>
      </c>
    </row>
    <row r="157" spans="1:8" ht="15.75" hidden="1" thickBot="1" x14ac:dyDescent="0.3">
      <c r="A157" s="502"/>
      <c r="B157" s="377">
        <v>12020714</v>
      </c>
      <c r="C157" s="378" t="s">
        <v>663</v>
      </c>
      <c r="D157" s="378" t="s">
        <v>869</v>
      </c>
      <c r="E157" s="443"/>
      <c r="F157" s="444"/>
      <c r="G157" s="445"/>
      <c r="H157" s="446">
        <v>0</v>
      </c>
    </row>
    <row r="158" spans="1:8" ht="15.75" hidden="1" thickBot="1" x14ac:dyDescent="0.3">
      <c r="A158" s="502"/>
      <c r="B158" s="377">
        <v>12020715</v>
      </c>
      <c r="C158" s="378" t="s">
        <v>664</v>
      </c>
      <c r="D158" s="378" t="s">
        <v>870</v>
      </c>
      <c r="E158" s="443"/>
      <c r="F158" s="444"/>
      <c r="G158" s="445"/>
      <c r="H158" s="446">
        <v>0</v>
      </c>
    </row>
    <row r="159" spans="1:8" ht="15.75" hidden="1" thickBot="1" x14ac:dyDescent="0.3">
      <c r="A159" s="502"/>
      <c r="B159" s="377">
        <v>12020720</v>
      </c>
      <c r="C159" s="378" t="s">
        <v>665</v>
      </c>
      <c r="D159" s="378" t="s">
        <v>871</v>
      </c>
      <c r="E159" s="443"/>
      <c r="F159" s="444"/>
      <c r="G159" s="445"/>
      <c r="H159" s="446">
        <v>0</v>
      </c>
    </row>
    <row r="160" spans="1:8" s="493" customFormat="1" ht="15.75" thickBot="1" x14ac:dyDescent="0.3">
      <c r="A160" s="509"/>
      <c r="B160" s="384"/>
      <c r="C160" s="385" t="s">
        <v>666</v>
      </c>
      <c r="D160" s="385"/>
      <c r="E160" s="451"/>
      <c r="F160" s="452"/>
      <c r="G160" s="453">
        <f>SUM(G154:G159)</f>
        <v>8657530</v>
      </c>
      <c r="H160" s="454">
        <v>30000000</v>
      </c>
    </row>
    <row r="161" spans="1:8" s="493" customFormat="1" x14ac:dyDescent="0.25">
      <c r="A161" s="509"/>
      <c r="B161" s="373">
        <v>12020800</v>
      </c>
      <c r="C161" s="374" t="s">
        <v>15</v>
      </c>
      <c r="D161" s="374"/>
      <c r="E161" s="439"/>
      <c r="F161" s="440"/>
      <c r="G161" s="441"/>
      <c r="H161" s="442"/>
    </row>
    <row r="162" spans="1:8" hidden="1" x14ac:dyDescent="0.25">
      <c r="A162" s="502"/>
      <c r="B162" s="377">
        <v>12020801</v>
      </c>
      <c r="C162" s="378" t="s">
        <v>667</v>
      </c>
      <c r="D162" s="378" t="s">
        <v>872</v>
      </c>
      <c r="E162" s="443"/>
      <c r="F162" s="444"/>
      <c r="G162" s="445"/>
      <c r="H162" s="446">
        <v>0</v>
      </c>
    </row>
    <row r="163" spans="1:8" hidden="1" x14ac:dyDescent="0.25">
      <c r="A163" s="502"/>
      <c r="B163" s="377">
        <v>12020802</v>
      </c>
      <c r="C163" s="378" t="s">
        <v>668</v>
      </c>
      <c r="D163" s="378" t="s">
        <v>873</v>
      </c>
      <c r="E163" s="443"/>
      <c r="F163" s="444"/>
      <c r="G163" s="445"/>
      <c r="H163" s="446">
        <v>0</v>
      </c>
    </row>
    <row r="164" spans="1:8" ht="15.75" thickBot="1" x14ac:dyDescent="0.3">
      <c r="A164" s="502"/>
      <c r="B164" s="377">
        <v>12020803</v>
      </c>
      <c r="C164" s="378" t="s">
        <v>669</v>
      </c>
      <c r="D164" s="378" t="s">
        <v>874</v>
      </c>
      <c r="E164" s="443"/>
      <c r="F164" s="444"/>
      <c r="G164" s="445">
        <v>8657540</v>
      </c>
      <c r="H164" s="446">
        <v>530000000</v>
      </c>
    </row>
    <row r="165" spans="1:8" s="493" customFormat="1" ht="15.75" hidden="1" thickBot="1" x14ac:dyDescent="0.25">
      <c r="A165" s="509"/>
      <c r="B165" s="377">
        <v>12020804</v>
      </c>
      <c r="C165" s="378" t="s">
        <v>670</v>
      </c>
      <c r="D165" s="378" t="s">
        <v>875</v>
      </c>
      <c r="E165" s="443"/>
      <c r="F165" s="444"/>
      <c r="G165" s="445"/>
      <c r="H165" s="446">
        <v>0</v>
      </c>
    </row>
    <row r="166" spans="1:8" s="493" customFormat="1" ht="15.75" hidden="1" thickBot="1" x14ac:dyDescent="0.25">
      <c r="A166" s="509"/>
      <c r="B166" s="377">
        <v>12020805</v>
      </c>
      <c r="C166" s="378" t="s">
        <v>671</v>
      </c>
      <c r="D166" s="378" t="s">
        <v>876</v>
      </c>
      <c r="E166" s="443"/>
      <c r="F166" s="444"/>
      <c r="G166" s="445"/>
      <c r="H166" s="446">
        <v>0</v>
      </c>
    </row>
    <row r="167" spans="1:8" ht="15.75" thickBot="1" x14ac:dyDescent="0.3">
      <c r="A167" s="502"/>
      <c r="B167" s="384"/>
      <c r="C167" s="385" t="s">
        <v>672</v>
      </c>
      <c r="D167" s="385"/>
      <c r="E167" s="451"/>
      <c r="F167" s="452"/>
      <c r="G167" s="453">
        <f>SUM(G164:G166)</f>
        <v>8657540</v>
      </c>
      <c r="H167" s="454">
        <v>530000000</v>
      </c>
    </row>
    <row r="168" spans="1:8" hidden="1" x14ac:dyDescent="0.25">
      <c r="A168" s="502"/>
      <c r="B168" s="373">
        <v>12020900</v>
      </c>
      <c r="C168" s="374" t="s">
        <v>16</v>
      </c>
      <c r="D168" s="374"/>
      <c r="E168" s="439"/>
      <c r="F168" s="440"/>
      <c r="G168" s="441"/>
      <c r="H168" s="442"/>
    </row>
    <row r="169" spans="1:8" s="493" customFormat="1" hidden="1" x14ac:dyDescent="0.2">
      <c r="A169" s="509"/>
      <c r="B169" s="377">
        <v>12020901</v>
      </c>
      <c r="C169" s="378" t="s">
        <v>673</v>
      </c>
      <c r="D169" s="378" t="s">
        <v>877</v>
      </c>
      <c r="E169" s="443"/>
      <c r="F169" s="444"/>
      <c r="G169" s="445"/>
      <c r="H169" s="446">
        <v>0</v>
      </c>
    </row>
    <row r="170" spans="1:8" hidden="1" x14ac:dyDescent="0.25">
      <c r="A170" s="502"/>
      <c r="B170" s="377">
        <v>12020902</v>
      </c>
      <c r="C170" s="378" t="s">
        <v>674</v>
      </c>
      <c r="D170" s="378" t="s">
        <v>878</v>
      </c>
      <c r="E170" s="443"/>
      <c r="F170" s="444"/>
      <c r="G170" s="445"/>
      <c r="H170" s="446">
        <v>0</v>
      </c>
    </row>
    <row r="171" spans="1:8" hidden="1" x14ac:dyDescent="0.25">
      <c r="A171" s="502"/>
      <c r="B171" s="377">
        <v>12020903</v>
      </c>
      <c r="C171" s="378" t="s">
        <v>675</v>
      </c>
      <c r="D171" s="378" t="s">
        <v>879</v>
      </c>
      <c r="E171" s="443"/>
      <c r="F171" s="444"/>
      <c r="G171" s="445"/>
      <c r="H171" s="446">
        <v>0</v>
      </c>
    </row>
    <row r="172" spans="1:8" hidden="1" x14ac:dyDescent="0.25">
      <c r="A172" s="502"/>
      <c r="B172" s="377">
        <v>12020904</v>
      </c>
      <c r="C172" s="378" t="s">
        <v>676</v>
      </c>
      <c r="D172" s="378" t="s">
        <v>880</v>
      </c>
      <c r="E172" s="443"/>
      <c r="F172" s="444"/>
      <c r="G172" s="445"/>
      <c r="H172" s="446">
        <v>0</v>
      </c>
    </row>
    <row r="173" spans="1:8" hidden="1" x14ac:dyDescent="0.25">
      <c r="A173" s="502"/>
      <c r="B173" s="377">
        <v>12020905</v>
      </c>
      <c r="C173" s="378" t="s">
        <v>677</v>
      </c>
      <c r="D173" s="378" t="s">
        <v>881</v>
      </c>
      <c r="E173" s="443"/>
      <c r="F173" s="444"/>
      <c r="G173" s="445"/>
      <c r="H173" s="446">
        <v>0</v>
      </c>
    </row>
    <row r="174" spans="1:8" s="493" customFormat="1" hidden="1" x14ac:dyDescent="0.2">
      <c r="A174" s="509"/>
      <c r="B174" s="377">
        <v>12020906</v>
      </c>
      <c r="C174" s="378" t="s">
        <v>678</v>
      </c>
      <c r="D174" s="378" t="s">
        <v>882</v>
      </c>
      <c r="E174" s="443"/>
      <c r="F174" s="444"/>
      <c r="G174" s="445"/>
      <c r="H174" s="446">
        <v>0</v>
      </c>
    </row>
    <row r="175" spans="1:8" s="493" customFormat="1" hidden="1" x14ac:dyDescent="0.2">
      <c r="A175" s="509"/>
      <c r="B175" s="377">
        <v>12020907</v>
      </c>
      <c r="C175" s="378" t="s">
        <v>679</v>
      </c>
      <c r="D175" s="378" t="s">
        <v>883</v>
      </c>
      <c r="E175" s="443"/>
      <c r="F175" s="444"/>
      <c r="G175" s="445"/>
      <c r="H175" s="446">
        <v>0</v>
      </c>
    </row>
    <row r="176" spans="1:8" ht="15.75" hidden="1" thickBot="1" x14ac:dyDescent="0.3">
      <c r="A176" s="502"/>
      <c r="B176" s="384"/>
      <c r="C176" s="385" t="s">
        <v>680</v>
      </c>
      <c r="D176" s="385"/>
      <c r="E176" s="451"/>
      <c r="F176" s="452"/>
      <c r="G176" s="453">
        <v>0</v>
      </c>
      <c r="H176" s="454">
        <v>0</v>
      </c>
    </row>
    <row r="177" spans="1:8" hidden="1" x14ac:dyDescent="0.25">
      <c r="A177" s="502"/>
      <c r="B177" s="373">
        <v>12021000</v>
      </c>
      <c r="C177" s="374" t="s">
        <v>681</v>
      </c>
      <c r="D177" s="374"/>
      <c r="E177" s="439"/>
      <c r="F177" s="440"/>
      <c r="G177" s="441"/>
      <c r="H177" s="442"/>
    </row>
    <row r="178" spans="1:8" hidden="1" x14ac:dyDescent="0.25">
      <c r="A178" s="502"/>
      <c r="B178" s="377">
        <v>12021006</v>
      </c>
      <c r="C178" s="378" t="s">
        <v>682</v>
      </c>
      <c r="D178" s="378" t="s">
        <v>884</v>
      </c>
      <c r="E178" s="443"/>
      <c r="F178" s="444"/>
      <c r="G178" s="445"/>
      <c r="H178" s="446">
        <v>0</v>
      </c>
    </row>
    <row r="179" spans="1:8" ht="15.75" hidden="1" thickBot="1" x14ac:dyDescent="0.3">
      <c r="A179" s="502"/>
      <c r="B179" s="384"/>
      <c r="C179" s="385" t="s">
        <v>683</v>
      </c>
      <c r="D179" s="385"/>
      <c r="E179" s="451"/>
      <c r="F179" s="452"/>
      <c r="G179" s="453">
        <v>0</v>
      </c>
      <c r="H179" s="454">
        <v>0</v>
      </c>
    </row>
    <row r="180" spans="1:8" hidden="1" x14ac:dyDescent="0.25">
      <c r="A180" s="502"/>
      <c r="B180" s="373">
        <v>12021100</v>
      </c>
      <c r="C180" s="374" t="s">
        <v>17</v>
      </c>
      <c r="D180" s="374"/>
      <c r="E180" s="439"/>
      <c r="F180" s="440"/>
      <c r="G180" s="441"/>
      <c r="H180" s="442"/>
    </row>
    <row r="181" spans="1:8" hidden="1" x14ac:dyDescent="0.25">
      <c r="A181" s="502"/>
      <c r="B181" s="377">
        <v>12021101</v>
      </c>
      <c r="C181" s="378" t="s">
        <v>684</v>
      </c>
      <c r="D181" s="378" t="s">
        <v>885</v>
      </c>
      <c r="E181" s="443"/>
      <c r="F181" s="444"/>
      <c r="G181" s="445"/>
      <c r="H181" s="446">
        <v>0</v>
      </c>
    </row>
    <row r="182" spans="1:8" hidden="1" x14ac:dyDescent="0.25">
      <c r="A182" s="486"/>
      <c r="B182" s="377">
        <v>12021102</v>
      </c>
      <c r="C182" s="378" t="s">
        <v>685</v>
      </c>
      <c r="D182" s="378" t="s">
        <v>886</v>
      </c>
      <c r="E182" s="443"/>
      <c r="F182" s="444"/>
      <c r="G182" s="445"/>
      <c r="H182" s="446">
        <v>0</v>
      </c>
    </row>
    <row r="183" spans="1:8" hidden="1" x14ac:dyDescent="0.25">
      <c r="A183" s="486"/>
      <c r="B183" s="377">
        <v>12021103</v>
      </c>
      <c r="C183" s="378" t="s">
        <v>686</v>
      </c>
      <c r="D183" s="378" t="s">
        <v>887</v>
      </c>
      <c r="E183" s="443"/>
      <c r="F183" s="444"/>
      <c r="G183" s="445"/>
      <c r="H183" s="446">
        <v>0</v>
      </c>
    </row>
    <row r="184" spans="1:8" ht="15.75" hidden="1" thickBot="1" x14ac:dyDescent="0.3">
      <c r="A184" s="486"/>
      <c r="B184" s="384"/>
      <c r="C184" s="385" t="s">
        <v>687</v>
      </c>
      <c r="D184" s="385"/>
      <c r="E184" s="451"/>
      <c r="F184" s="452"/>
      <c r="G184" s="453">
        <v>0</v>
      </c>
      <c r="H184" s="454">
        <v>0</v>
      </c>
    </row>
    <row r="185" spans="1:8" hidden="1" x14ac:dyDescent="0.25">
      <c r="A185" s="486"/>
      <c r="B185" s="373">
        <v>12021200</v>
      </c>
      <c r="C185" s="374" t="s">
        <v>18</v>
      </c>
      <c r="D185" s="374"/>
      <c r="E185" s="439"/>
      <c r="F185" s="440"/>
      <c r="G185" s="441"/>
      <c r="H185" s="442"/>
    </row>
    <row r="186" spans="1:8" hidden="1" x14ac:dyDescent="0.25">
      <c r="A186" s="486"/>
      <c r="B186" s="377">
        <v>12021201</v>
      </c>
      <c r="C186" s="378" t="s">
        <v>688</v>
      </c>
      <c r="D186" s="378" t="s">
        <v>888</v>
      </c>
      <c r="E186" s="443"/>
      <c r="F186" s="444"/>
      <c r="G186" s="445"/>
      <c r="H186" s="446">
        <v>0</v>
      </c>
    </row>
    <row r="187" spans="1:8" hidden="1" x14ac:dyDescent="0.25">
      <c r="A187" s="486"/>
      <c r="B187" s="377">
        <v>12021202</v>
      </c>
      <c r="C187" s="378" t="s">
        <v>689</v>
      </c>
      <c r="D187" s="378" t="s">
        <v>889</v>
      </c>
      <c r="E187" s="443"/>
      <c r="F187" s="444"/>
      <c r="G187" s="445"/>
      <c r="H187" s="446">
        <v>0</v>
      </c>
    </row>
    <row r="188" spans="1:8" hidden="1" x14ac:dyDescent="0.25">
      <c r="A188" s="486"/>
      <c r="B188" s="377">
        <v>12021203</v>
      </c>
      <c r="C188" s="378" t="s">
        <v>690</v>
      </c>
      <c r="D188" s="378" t="s">
        <v>890</v>
      </c>
      <c r="E188" s="443"/>
      <c r="F188" s="444"/>
      <c r="G188" s="445"/>
      <c r="H188" s="446">
        <v>0</v>
      </c>
    </row>
    <row r="189" spans="1:8" hidden="1" x14ac:dyDescent="0.25">
      <c r="A189" s="486"/>
      <c r="B189" s="377">
        <v>12021204</v>
      </c>
      <c r="C189" s="378" t="s">
        <v>691</v>
      </c>
      <c r="D189" s="378" t="s">
        <v>891</v>
      </c>
      <c r="E189" s="443"/>
      <c r="F189" s="444"/>
      <c r="G189" s="445"/>
      <c r="H189" s="446">
        <v>0</v>
      </c>
    </row>
    <row r="190" spans="1:8" hidden="1" x14ac:dyDescent="0.25">
      <c r="A190" s="486"/>
      <c r="B190" s="377">
        <v>12021205</v>
      </c>
      <c r="C190" s="378" t="s">
        <v>692</v>
      </c>
      <c r="D190" s="378" t="s">
        <v>892</v>
      </c>
      <c r="E190" s="443"/>
      <c r="F190" s="444"/>
      <c r="G190" s="445"/>
      <c r="H190" s="446">
        <v>0</v>
      </c>
    </row>
    <row r="191" spans="1:8" hidden="1" x14ac:dyDescent="0.25">
      <c r="A191" s="486"/>
      <c r="B191" s="377">
        <v>12021206</v>
      </c>
      <c r="C191" s="378" t="s">
        <v>693</v>
      </c>
      <c r="D191" s="378" t="s">
        <v>893</v>
      </c>
      <c r="E191" s="443"/>
      <c r="F191" s="444"/>
      <c r="G191" s="445"/>
      <c r="H191" s="446">
        <v>0</v>
      </c>
    </row>
    <row r="192" spans="1:8" hidden="1" x14ac:dyDescent="0.25">
      <c r="A192" s="486"/>
      <c r="B192" s="377">
        <v>12021207</v>
      </c>
      <c r="C192" s="378" t="s">
        <v>694</v>
      </c>
      <c r="D192" s="378" t="s">
        <v>894</v>
      </c>
      <c r="E192" s="443"/>
      <c r="F192" s="444"/>
      <c r="G192" s="445"/>
      <c r="H192" s="446">
        <v>0</v>
      </c>
    </row>
    <row r="193" spans="1:8" hidden="1" x14ac:dyDescent="0.25">
      <c r="A193" s="486"/>
      <c r="B193" s="377">
        <v>12021208</v>
      </c>
      <c r="C193" s="378" t="s">
        <v>695</v>
      </c>
      <c r="D193" s="378" t="s">
        <v>895</v>
      </c>
      <c r="E193" s="443"/>
      <c r="F193" s="444"/>
      <c r="G193" s="445"/>
      <c r="H193" s="446">
        <v>0</v>
      </c>
    </row>
    <row r="194" spans="1:8" hidden="1" x14ac:dyDescent="0.25">
      <c r="A194" s="486"/>
      <c r="B194" s="377">
        <v>12021209</v>
      </c>
      <c r="C194" s="378" t="s">
        <v>696</v>
      </c>
      <c r="D194" s="378" t="s">
        <v>896</v>
      </c>
      <c r="E194" s="443"/>
      <c r="F194" s="444"/>
      <c r="G194" s="445"/>
      <c r="H194" s="446">
        <v>0</v>
      </c>
    </row>
    <row r="195" spans="1:8" hidden="1" x14ac:dyDescent="0.25">
      <c r="A195" s="486"/>
      <c r="B195" s="377">
        <v>12021210</v>
      </c>
      <c r="C195" s="378" t="s">
        <v>697</v>
      </c>
      <c r="D195" s="378" t="s">
        <v>897</v>
      </c>
      <c r="E195" s="443"/>
      <c r="F195" s="444"/>
      <c r="G195" s="445"/>
      <c r="H195" s="446">
        <v>0</v>
      </c>
    </row>
    <row r="196" spans="1:8" hidden="1" x14ac:dyDescent="0.25">
      <c r="A196" s="486"/>
      <c r="B196" s="377">
        <v>12021212</v>
      </c>
      <c r="C196" s="378" t="s">
        <v>698</v>
      </c>
      <c r="D196" s="378" t="s">
        <v>898</v>
      </c>
      <c r="E196" s="443"/>
      <c r="F196" s="444"/>
      <c r="G196" s="445"/>
      <c r="H196" s="446">
        <v>0</v>
      </c>
    </row>
    <row r="197" spans="1:8" ht="15.75" hidden="1" thickBot="1" x14ac:dyDescent="0.3">
      <c r="A197" s="486"/>
      <c r="B197" s="384"/>
      <c r="C197" s="385" t="s">
        <v>699</v>
      </c>
      <c r="D197" s="385"/>
      <c r="E197" s="451"/>
      <c r="F197" s="452"/>
      <c r="G197" s="453">
        <v>0</v>
      </c>
      <c r="H197" s="454">
        <v>0</v>
      </c>
    </row>
    <row r="198" spans="1:8" hidden="1" x14ac:dyDescent="0.25">
      <c r="A198" s="486"/>
      <c r="B198" s="373">
        <v>12021300</v>
      </c>
      <c r="C198" s="374" t="s">
        <v>19</v>
      </c>
      <c r="D198" s="374"/>
      <c r="E198" s="439"/>
      <c r="F198" s="440"/>
      <c r="G198" s="441"/>
      <c r="H198" s="442"/>
    </row>
    <row r="199" spans="1:8" hidden="1" x14ac:dyDescent="0.25">
      <c r="A199" s="486"/>
      <c r="B199" s="377">
        <v>12021302</v>
      </c>
      <c r="C199" s="378" t="s">
        <v>700</v>
      </c>
      <c r="D199" s="378" t="s">
        <v>899</v>
      </c>
      <c r="E199" s="443"/>
      <c r="F199" s="444"/>
      <c r="G199" s="445"/>
      <c r="H199" s="446">
        <v>0</v>
      </c>
    </row>
    <row r="200" spans="1:8" ht="15.75" hidden="1" thickBot="1" x14ac:dyDescent="0.3">
      <c r="A200" s="486"/>
      <c r="B200" s="384"/>
      <c r="C200" s="385" t="s">
        <v>701</v>
      </c>
      <c r="D200" s="385"/>
      <c r="E200" s="451"/>
      <c r="F200" s="452"/>
      <c r="G200" s="453">
        <v>0</v>
      </c>
      <c r="H200" s="454">
        <v>0</v>
      </c>
    </row>
    <row r="201" spans="1:8" x14ac:dyDescent="0.25">
      <c r="A201" s="486"/>
      <c r="B201" s="373">
        <v>13000000</v>
      </c>
      <c r="C201" s="374" t="s">
        <v>702</v>
      </c>
      <c r="D201" s="374"/>
      <c r="E201" s="439"/>
      <c r="F201" s="440"/>
      <c r="G201" s="441"/>
      <c r="H201" s="442"/>
    </row>
    <row r="202" spans="1:8" x14ac:dyDescent="0.25">
      <c r="A202" s="486"/>
      <c r="B202" s="373">
        <v>13010000</v>
      </c>
      <c r="C202" s="374" t="s">
        <v>703</v>
      </c>
      <c r="D202" s="374"/>
      <c r="E202" s="439"/>
      <c r="F202" s="440"/>
      <c r="G202" s="441"/>
      <c r="H202" s="442"/>
    </row>
    <row r="203" spans="1:8" x14ac:dyDescent="0.25">
      <c r="A203" s="486"/>
      <c r="B203" s="373">
        <v>13010100</v>
      </c>
      <c r="C203" s="374" t="s">
        <v>20</v>
      </c>
      <c r="D203" s="374"/>
      <c r="E203" s="439"/>
      <c r="F203" s="440"/>
      <c r="G203" s="441"/>
      <c r="H203" s="442"/>
    </row>
    <row r="204" spans="1:8" ht="15.75" thickBot="1" x14ac:dyDescent="0.3">
      <c r="A204" s="486"/>
      <c r="B204" s="377">
        <v>13010101</v>
      </c>
      <c r="C204" s="378" t="s">
        <v>704</v>
      </c>
      <c r="D204" s="378" t="s">
        <v>900</v>
      </c>
      <c r="E204" s="443"/>
      <c r="F204" s="444"/>
      <c r="G204" s="445">
        <v>657293290</v>
      </c>
      <c r="H204" s="446">
        <v>0</v>
      </c>
    </row>
    <row r="205" spans="1:8" ht="15.75" thickBot="1" x14ac:dyDescent="0.3">
      <c r="A205" s="486"/>
      <c r="B205" s="384"/>
      <c r="C205" s="385" t="s">
        <v>705</v>
      </c>
      <c r="D205" s="385"/>
      <c r="E205" s="451"/>
      <c r="F205" s="452"/>
      <c r="G205" s="453">
        <f>SUM(G204)</f>
        <v>657293290</v>
      </c>
      <c r="H205" s="454">
        <v>0</v>
      </c>
    </row>
    <row r="206" spans="1:8" hidden="1" x14ac:dyDescent="0.25">
      <c r="A206" s="486"/>
      <c r="B206" s="373">
        <v>13010200</v>
      </c>
      <c r="C206" s="374" t="s">
        <v>21</v>
      </c>
      <c r="D206" s="374"/>
      <c r="E206" s="439"/>
      <c r="F206" s="440"/>
      <c r="G206" s="441"/>
      <c r="H206" s="442"/>
    </row>
    <row r="207" spans="1:8" hidden="1" x14ac:dyDescent="0.25">
      <c r="A207" s="486"/>
      <c r="B207" s="377">
        <v>13010201</v>
      </c>
      <c r="C207" s="378" t="s">
        <v>706</v>
      </c>
      <c r="D207" s="378" t="s">
        <v>901</v>
      </c>
      <c r="E207" s="443"/>
      <c r="F207" s="444"/>
      <c r="G207" s="445"/>
      <c r="H207" s="446">
        <v>0</v>
      </c>
    </row>
    <row r="208" spans="1:8" ht="15.75" hidden="1" thickBot="1" x14ac:dyDescent="0.3">
      <c r="A208" s="486"/>
      <c r="B208" s="384"/>
      <c r="C208" s="385" t="s">
        <v>707</v>
      </c>
      <c r="D208" s="385"/>
      <c r="E208" s="451"/>
      <c r="F208" s="452"/>
      <c r="G208" s="453">
        <v>0</v>
      </c>
      <c r="H208" s="454">
        <v>0</v>
      </c>
    </row>
    <row r="209" spans="1:8" x14ac:dyDescent="0.25">
      <c r="A209" s="486"/>
      <c r="B209" s="373">
        <v>13020000</v>
      </c>
      <c r="C209" s="374" t="s">
        <v>708</v>
      </c>
      <c r="D209" s="374"/>
      <c r="E209" s="439"/>
      <c r="F209" s="440"/>
      <c r="G209" s="441"/>
      <c r="H209" s="442"/>
    </row>
    <row r="210" spans="1:8" x14ac:dyDescent="0.25">
      <c r="A210" s="486"/>
      <c r="B210" s="373">
        <v>13020300</v>
      </c>
      <c r="C210" s="374" t="s">
        <v>22</v>
      </c>
      <c r="D210" s="374"/>
      <c r="E210" s="439"/>
      <c r="F210" s="440"/>
      <c r="G210" s="441"/>
      <c r="H210" s="442"/>
    </row>
    <row r="211" spans="1:8" ht="15.75" thickBot="1" x14ac:dyDescent="0.3">
      <c r="A211" s="486"/>
      <c r="B211" s="377">
        <v>13020301</v>
      </c>
      <c r="C211" s="378" t="s">
        <v>36</v>
      </c>
      <c r="D211" s="378" t="s">
        <v>902</v>
      </c>
      <c r="E211" s="443"/>
      <c r="F211" s="444"/>
      <c r="G211" s="445">
        <v>100000000</v>
      </c>
      <c r="H211" s="446"/>
    </row>
    <row r="212" spans="1:8" ht="15.75" hidden="1" thickBot="1" x14ac:dyDescent="0.3">
      <c r="A212" s="486"/>
      <c r="B212" s="377">
        <v>13020303</v>
      </c>
      <c r="C212" s="378" t="s">
        <v>710</v>
      </c>
      <c r="D212" s="378" t="s">
        <v>903</v>
      </c>
      <c r="E212" s="443"/>
      <c r="F212" s="444"/>
      <c r="G212" s="445"/>
      <c r="H212" s="446">
        <v>0</v>
      </c>
    </row>
    <row r="213" spans="1:8" ht="15.75" thickBot="1" x14ac:dyDescent="0.3">
      <c r="A213" s="486"/>
      <c r="B213" s="384"/>
      <c r="C213" s="385" t="s">
        <v>711</v>
      </c>
      <c r="D213" s="385"/>
      <c r="E213" s="451"/>
      <c r="F213" s="452"/>
      <c r="G213" s="453">
        <f>SUM(G211:G212)</f>
        <v>100000000</v>
      </c>
      <c r="H213" s="453">
        <f>SUM(H211:H212)</f>
        <v>0</v>
      </c>
    </row>
    <row r="214" spans="1:8" x14ac:dyDescent="0.25">
      <c r="A214" s="486"/>
      <c r="B214" s="373">
        <v>13020400</v>
      </c>
      <c r="C214" s="374" t="s">
        <v>23</v>
      </c>
      <c r="D214" s="374"/>
      <c r="E214" s="439"/>
      <c r="F214" s="440"/>
      <c r="G214" s="441"/>
      <c r="H214" s="442"/>
    </row>
    <row r="215" spans="1:8" ht="15.75" thickBot="1" x14ac:dyDescent="0.3">
      <c r="A215" s="486"/>
      <c r="B215" s="377">
        <v>13020401</v>
      </c>
      <c r="C215" s="378" t="s">
        <v>37</v>
      </c>
      <c r="D215" s="378" t="s">
        <v>904</v>
      </c>
      <c r="E215" s="443"/>
      <c r="F215" s="444"/>
      <c r="G215" s="445">
        <v>100000000</v>
      </c>
      <c r="H215" s="446">
        <v>400000000</v>
      </c>
    </row>
    <row r="216" spans="1:8" ht="15.75" thickBot="1" x14ac:dyDescent="0.3">
      <c r="A216" s="486"/>
      <c r="B216" s="384"/>
      <c r="C216" s="385" t="s">
        <v>713</v>
      </c>
      <c r="D216" s="385"/>
      <c r="E216" s="451"/>
      <c r="F216" s="452"/>
      <c r="G216" s="453">
        <f>SUM(G215)</f>
        <v>100000000</v>
      </c>
      <c r="H216" s="453">
        <f>SUM(H215)</f>
        <v>400000000</v>
      </c>
    </row>
    <row r="217" spans="1:8" ht="15.75" hidden="1" thickBot="1" x14ac:dyDescent="0.3">
      <c r="A217" s="486"/>
      <c r="B217" s="373" t="s">
        <v>714</v>
      </c>
      <c r="C217" s="374" t="s">
        <v>715</v>
      </c>
      <c r="D217" s="374"/>
      <c r="E217" s="439"/>
      <c r="F217" s="440"/>
      <c r="G217" s="441"/>
      <c r="H217" s="442"/>
    </row>
    <row r="218" spans="1:8" ht="15.75" hidden="1" thickBot="1" x14ac:dyDescent="0.3">
      <c r="A218" s="486"/>
      <c r="B218" s="373">
        <v>14030000</v>
      </c>
      <c r="C218" s="374" t="s">
        <v>716</v>
      </c>
      <c r="D218" s="374"/>
      <c r="E218" s="439"/>
      <c r="F218" s="440"/>
      <c r="G218" s="441"/>
      <c r="H218" s="442"/>
    </row>
    <row r="219" spans="1:8" ht="15.75" hidden="1" thickBot="1" x14ac:dyDescent="0.3">
      <c r="A219" s="486"/>
      <c r="B219" s="373">
        <v>14030100</v>
      </c>
      <c r="C219" s="374" t="s">
        <v>24</v>
      </c>
      <c r="D219" s="374"/>
      <c r="E219" s="439"/>
      <c r="F219" s="440"/>
      <c r="G219" s="441"/>
      <c r="H219" s="442"/>
    </row>
    <row r="220" spans="1:8" ht="15.75" hidden="1" thickBot="1" x14ac:dyDescent="0.3">
      <c r="A220" s="486"/>
      <c r="B220" s="377">
        <v>14030101</v>
      </c>
      <c r="C220" s="378" t="s">
        <v>514</v>
      </c>
      <c r="D220" s="378" t="s">
        <v>905</v>
      </c>
      <c r="E220" s="443"/>
      <c r="F220" s="444"/>
      <c r="G220" s="445"/>
      <c r="H220" s="446">
        <v>0</v>
      </c>
    </row>
    <row r="221" spans="1:8" ht="15.75" hidden="1" thickBot="1" x14ac:dyDescent="0.3">
      <c r="A221" s="486"/>
      <c r="B221" s="384"/>
      <c r="C221" s="385" t="s">
        <v>717</v>
      </c>
      <c r="D221" s="385"/>
      <c r="E221" s="451"/>
      <c r="F221" s="452"/>
      <c r="G221" s="453">
        <v>0</v>
      </c>
      <c r="H221" s="454">
        <v>0</v>
      </c>
    </row>
    <row r="222" spans="1:8" ht="15.75" hidden="1" thickBot="1" x14ac:dyDescent="0.3">
      <c r="A222" s="486"/>
      <c r="B222" s="373">
        <v>14030200</v>
      </c>
      <c r="C222" s="374" t="s">
        <v>25</v>
      </c>
      <c r="D222" s="374"/>
      <c r="E222" s="482"/>
      <c r="F222" s="483"/>
      <c r="G222" s="479"/>
      <c r="H222" s="442"/>
    </row>
    <row r="223" spans="1:8" ht="15.75" hidden="1" thickBot="1" x14ac:dyDescent="0.3">
      <c r="A223" s="486"/>
      <c r="B223" s="377">
        <v>14030201</v>
      </c>
      <c r="C223" s="378" t="s">
        <v>515</v>
      </c>
      <c r="D223" s="378" t="s">
        <v>906</v>
      </c>
      <c r="E223" s="443"/>
      <c r="F223" s="444"/>
      <c r="G223" s="445"/>
      <c r="H223" s="446">
        <v>0</v>
      </c>
    </row>
    <row r="224" spans="1:8" ht="15.75" hidden="1" thickBot="1" x14ac:dyDescent="0.3">
      <c r="A224" s="486"/>
      <c r="B224" s="384"/>
      <c r="C224" s="385" t="s">
        <v>718</v>
      </c>
      <c r="D224" s="385"/>
      <c r="E224" s="451"/>
      <c r="F224" s="452"/>
      <c r="G224" s="453">
        <v>0</v>
      </c>
      <c r="H224" s="454">
        <v>0</v>
      </c>
    </row>
    <row r="225" spans="1:8" ht="19.5" thickBot="1" x14ac:dyDescent="0.35">
      <c r="A225" s="486"/>
      <c r="B225" s="398"/>
      <c r="C225" s="399" t="s">
        <v>524</v>
      </c>
      <c r="D225" s="399"/>
      <c r="E225" s="484"/>
      <c r="F225" s="485"/>
      <c r="G225" s="480">
        <f>G216+G213+G205+G167+G160+G142+G114+G62</f>
        <v>1010309870</v>
      </c>
      <c r="H225" s="480">
        <f>H216+H213+H205+H167+H160+H142+H114+H62</f>
        <v>1200000000</v>
      </c>
    </row>
    <row r="226" spans="1:8" x14ac:dyDescent="0.25">
      <c r="A226" s="486"/>
      <c r="B226" s="543"/>
      <c r="C226" s="544"/>
      <c r="D226" s="486"/>
      <c r="E226" s="486"/>
      <c r="F226" s="486"/>
      <c r="G226" s="486"/>
      <c r="H226" s="486"/>
    </row>
  </sheetData>
  <mergeCells count="6">
    <mergeCell ref="B1:H1"/>
    <mergeCell ref="B2:H2"/>
    <mergeCell ref="B3:H3"/>
    <mergeCell ref="B4:H4"/>
    <mergeCell ref="B5:B6"/>
    <mergeCell ref="C5:C6"/>
  </mergeCells>
  <pageMargins left="0.98" right="0.3" top="0.37" bottom="0.36" header="0.17" footer="0.17"/>
  <pageSetup paperSize="9" scale="65" fitToHeight="0" orientation="portrait" r:id="rId1"/>
  <headerFooter>
    <oddFooter>&amp;C&amp;"Rockwell,Bold"&amp;14&amp;P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226"/>
  <sheetViews>
    <sheetView view="pageBreakPreview" zoomScale="84" zoomScaleSheetLayoutView="84" workbookViewId="0">
      <pane xSplit="2" ySplit="6" topLeftCell="C55"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5" width="21.85546875" hidden="1" customWidth="1"/>
    <col min="6" max="6" width="0" hidden="1" customWidth="1"/>
    <col min="7" max="8" width="14.7109375" customWidth="1"/>
    <col min="44" max="44" width="13" customWidth="1"/>
    <col min="45" max="45" width="16.140625" customWidth="1"/>
    <col min="46" max="46" width="96.5703125" bestFit="1" customWidth="1"/>
    <col min="47" max="48" width="17.28515625" bestFit="1" customWidth="1"/>
    <col min="49" max="49" width="20.28515625" bestFit="1" customWidth="1"/>
    <col min="50" max="50" width="23.85546875" bestFit="1" customWidth="1"/>
    <col min="51" max="51" width="26" bestFit="1" customWidth="1"/>
    <col min="52" max="52" width="18.7109375" bestFit="1" customWidth="1"/>
    <col min="53" max="53" width="10.7109375" bestFit="1" customWidth="1"/>
  </cols>
  <sheetData>
    <row r="1" spans="1:8" s="137" customFormat="1" ht="27" customHeight="1" x14ac:dyDescent="0.5">
      <c r="B1" s="1001" t="s">
        <v>0</v>
      </c>
      <c r="C1" s="1001"/>
      <c r="D1" s="1001"/>
      <c r="E1" s="1001"/>
      <c r="F1" s="1001"/>
      <c r="G1" s="1001"/>
      <c r="H1" s="1001"/>
    </row>
    <row r="2" spans="1:8" s="344" customFormat="1" ht="36" x14ac:dyDescent="0.55000000000000004">
      <c r="B2" s="1002" t="s">
        <v>948</v>
      </c>
      <c r="C2" s="1002"/>
      <c r="D2" s="1002"/>
      <c r="E2" s="1002"/>
      <c r="F2" s="1002"/>
      <c r="G2" s="1002"/>
      <c r="H2" s="1002"/>
    </row>
    <row r="3" spans="1:8" s="137" customFormat="1" x14ac:dyDescent="0.25">
      <c r="B3" s="989"/>
      <c r="C3" s="989"/>
      <c r="D3" s="989"/>
      <c r="E3" s="989"/>
      <c r="F3" s="989"/>
      <c r="G3" s="989"/>
      <c r="H3" s="989"/>
    </row>
    <row r="4" spans="1:8" ht="24" thickBot="1" x14ac:dyDescent="0.4">
      <c r="A4" s="486"/>
      <c r="B4" s="1003" t="s">
        <v>737</v>
      </c>
      <c r="C4" s="1003"/>
      <c r="D4" s="1003"/>
      <c r="E4" s="1003"/>
      <c r="F4" s="1003"/>
      <c r="G4" s="1003"/>
      <c r="H4" s="1003"/>
    </row>
    <row r="5" spans="1:8" ht="38.25" x14ac:dyDescent="0.25">
      <c r="A5" s="486"/>
      <c r="B5" s="991" t="s">
        <v>2</v>
      </c>
      <c r="C5" s="991" t="s">
        <v>3</v>
      </c>
      <c r="D5" s="422"/>
      <c r="E5" s="423" t="s">
        <v>909</v>
      </c>
      <c r="F5" s="424" t="s">
        <v>909</v>
      </c>
      <c r="G5" s="425" t="s">
        <v>530</v>
      </c>
      <c r="H5" s="426" t="s">
        <v>1703</v>
      </c>
    </row>
    <row r="6" spans="1:8" ht="15.75" customHeight="1" thickBot="1" x14ac:dyDescent="0.3">
      <c r="A6" s="486"/>
      <c r="B6" s="992"/>
      <c r="C6" s="992"/>
      <c r="D6" s="427"/>
      <c r="E6" s="428" t="s">
        <v>5</v>
      </c>
      <c r="F6" s="429" t="s">
        <v>5</v>
      </c>
      <c r="G6" s="430" t="s">
        <v>5</v>
      </c>
      <c r="H6" s="431" t="s">
        <v>5</v>
      </c>
    </row>
    <row r="7" spans="1:8" s="493" customFormat="1" ht="18.75" x14ac:dyDescent="0.3">
      <c r="B7" s="432">
        <v>10000000</v>
      </c>
      <c r="C7" s="433" t="s">
        <v>398</v>
      </c>
      <c r="D7" s="434"/>
      <c r="E7" s="435"/>
      <c r="F7" s="436"/>
      <c r="G7" s="437"/>
      <c r="H7" s="438"/>
    </row>
    <row r="8" spans="1:8" s="493" customFormat="1" ht="15" hidden="1" customHeight="1" x14ac:dyDescent="0.25">
      <c r="B8" s="373">
        <v>11000000</v>
      </c>
      <c r="C8" s="374" t="s">
        <v>531</v>
      </c>
      <c r="D8" s="374"/>
      <c r="E8" s="439"/>
      <c r="F8" s="440"/>
      <c r="G8" s="441"/>
      <c r="H8" s="442"/>
    </row>
    <row r="9" spans="1:8" s="493" customFormat="1" hidden="1" x14ac:dyDescent="0.25">
      <c r="B9" s="373">
        <v>11010000</v>
      </c>
      <c r="C9" s="374" t="s">
        <v>531</v>
      </c>
      <c r="D9" s="374"/>
      <c r="E9" s="439"/>
      <c r="F9" s="440"/>
      <c r="G9" s="441"/>
      <c r="H9" s="442"/>
    </row>
    <row r="10" spans="1:8" ht="15" hidden="1" customHeight="1" x14ac:dyDescent="0.25">
      <c r="A10" s="502"/>
      <c r="B10" s="373">
        <v>11010100</v>
      </c>
      <c r="C10" s="374" t="s">
        <v>6</v>
      </c>
      <c r="D10" s="374"/>
      <c r="E10" s="439"/>
      <c r="F10" s="440"/>
      <c r="G10" s="441"/>
      <c r="H10" s="442"/>
    </row>
    <row r="11" spans="1:8" hidden="1" x14ac:dyDescent="0.25">
      <c r="A11" s="502"/>
      <c r="B11" s="377">
        <v>11010101</v>
      </c>
      <c r="C11" s="378" t="s">
        <v>532</v>
      </c>
      <c r="D11" s="378" t="s">
        <v>739</v>
      </c>
      <c r="E11" s="443"/>
      <c r="F11" s="444"/>
      <c r="G11" s="445"/>
      <c r="H11" s="446"/>
    </row>
    <row r="12" spans="1:8" ht="15" hidden="1" customHeight="1" x14ac:dyDescent="0.25">
      <c r="A12" s="502"/>
      <c r="B12" s="373">
        <v>11010200</v>
      </c>
      <c r="C12" s="374" t="s">
        <v>31</v>
      </c>
      <c r="D12" s="374"/>
      <c r="E12" s="439"/>
      <c r="F12" s="440"/>
      <c r="G12" s="441"/>
      <c r="H12" s="442"/>
    </row>
    <row r="13" spans="1:8" hidden="1" x14ac:dyDescent="0.25">
      <c r="A13" s="502"/>
      <c r="B13" s="377">
        <v>11010201</v>
      </c>
      <c r="C13" s="378" t="s">
        <v>526</v>
      </c>
      <c r="D13" s="378" t="s">
        <v>740</v>
      </c>
      <c r="E13" s="443"/>
      <c r="F13" s="444"/>
      <c r="G13" s="445"/>
      <c r="H13" s="446"/>
    </row>
    <row r="14" spans="1:8" s="493" customFormat="1" ht="15" hidden="1" customHeight="1" x14ac:dyDescent="0.25">
      <c r="A14" s="509"/>
      <c r="B14" s="373">
        <v>11010300</v>
      </c>
      <c r="C14" s="374" t="s">
        <v>32</v>
      </c>
      <c r="D14" s="374"/>
      <c r="E14" s="439"/>
      <c r="F14" s="440"/>
      <c r="G14" s="441"/>
      <c r="H14" s="442"/>
    </row>
    <row r="15" spans="1:8" s="493" customFormat="1" hidden="1" x14ac:dyDescent="0.2">
      <c r="A15" s="509"/>
      <c r="B15" s="377">
        <v>11010301</v>
      </c>
      <c r="C15" s="378" t="s">
        <v>527</v>
      </c>
      <c r="D15" s="378" t="s">
        <v>741</v>
      </c>
      <c r="E15" s="443"/>
      <c r="F15" s="444"/>
      <c r="G15" s="445"/>
      <c r="H15" s="446"/>
    </row>
    <row r="16" spans="1:8" ht="15" hidden="1" customHeight="1" x14ac:dyDescent="0.25">
      <c r="A16" s="502"/>
      <c r="B16" s="373">
        <v>11010400</v>
      </c>
      <c r="C16" s="374" t="s">
        <v>7</v>
      </c>
      <c r="D16" s="374"/>
      <c r="E16" s="439"/>
      <c r="F16" s="440"/>
      <c r="G16" s="441"/>
      <c r="H16" s="442"/>
    </row>
    <row r="17" spans="1:8" hidden="1" x14ac:dyDescent="0.25">
      <c r="A17" s="502"/>
      <c r="B17" s="382">
        <v>11010401</v>
      </c>
      <c r="C17" s="383" t="s">
        <v>7</v>
      </c>
      <c r="D17" s="383" t="s">
        <v>742</v>
      </c>
      <c r="E17" s="447"/>
      <c r="F17" s="448"/>
      <c r="G17" s="449"/>
      <c r="H17" s="450"/>
    </row>
    <row r="18" spans="1:8" ht="15.75" hidden="1" customHeight="1" thickBot="1" x14ac:dyDescent="0.3">
      <c r="A18" s="502"/>
      <c r="B18" s="384"/>
      <c r="C18" s="385" t="s">
        <v>533</v>
      </c>
      <c r="D18" s="385"/>
      <c r="E18" s="451"/>
      <c r="F18" s="452"/>
      <c r="G18" s="453">
        <v>0</v>
      </c>
      <c r="H18" s="454">
        <v>0</v>
      </c>
    </row>
    <row r="19" spans="1:8" x14ac:dyDescent="0.25">
      <c r="A19" s="502"/>
      <c r="B19" s="368">
        <v>12000000</v>
      </c>
      <c r="C19" s="369" t="s">
        <v>33</v>
      </c>
      <c r="D19" s="369"/>
      <c r="E19" s="455"/>
      <c r="F19" s="456"/>
      <c r="G19" s="457"/>
      <c r="H19" s="458"/>
    </row>
    <row r="20" spans="1:8" ht="15" hidden="1" customHeight="1" x14ac:dyDescent="0.25">
      <c r="A20" s="502"/>
      <c r="B20" s="373">
        <v>12010000</v>
      </c>
      <c r="C20" s="374" t="s">
        <v>534</v>
      </c>
      <c r="D20" s="374"/>
      <c r="E20" s="439"/>
      <c r="F20" s="440"/>
      <c r="G20" s="441"/>
      <c r="H20" s="442"/>
    </row>
    <row r="21" spans="1:8" hidden="1" x14ac:dyDescent="0.25">
      <c r="A21" s="502"/>
      <c r="B21" s="373">
        <v>12010100</v>
      </c>
      <c r="C21" s="374" t="s">
        <v>8</v>
      </c>
      <c r="D21" s="374"/>
      <c r="E21" s="439"/>
      <c r="F21" s="440"/>
      <c r="G21" s="441"/>
      <c r="H21" s="442"/>
    </row>
    <row r="22" spans="1:8" ht="14.25" hidden="1" customHeight="1" x14ac:dyDescent="0.25">
      <c r="A22" s="502"/>
      <c r="B22" s="377">
        <v>12010101</v>
      </c>
      <c r="C22" s="378" t="s">
        <v>535</v>
      </c>
      <c r="D22" s="378" t="s">
        <v>743</v>
      </c>
      <c r="E22" s="443"/>
      <c r="F22" s="444"/>
      <c r="G22" s="445"/>
      <c r="H22" s="446"/>
    </row>
    <row r="23" spans="1:8" hidden="1" x14ac:dyDescent="0.25">
      <c r="A23" s="502"/>
      <c r="B23" s="377">
        <v>12010104</v>
      </c>
      <c r="C23" s="378" t="s">
        <v>536</v>
      </c>
      <c r="D23" s="378" t="s">
        <v>744</v>
      </c>
      <c r="E23" s="443"/>
      <c r="F23" s="444"/>
      <c r="G23" s="445"/>
      <c r="H23" s="446"/>
    </row>
    <row r="24" spans="1:8" ht="14.25" hidden="1" customHeight="1" x14ac:dyDescent="0.25">
      <c r="A24" s="502"/>
      <c r="B24" s="377">
        <v>12010105</v>
      </c>
      <c r="C24" s="378" t="s">
        <v>537</v>
      </c>
      <c r="D24" s="378" t="s">
        <v>745</v>
      </c>
      <c r="E24" s="443"/>
      <c r="F24" s="444"/>
      <c r="G24" s="445"/>
      <c r="H24" s="446"/>
    </row>
    <row r="25" spans="1:8" hidden="1" x14ac:dyDescent="0.25">
      <c r="A25" s="502"/>
      <c r="B25" s="377">
        <v>12010106</v>
      </c>
      <c r="C25" s="378" t="s">
        <v>538</v>
      </c>
      <c r="D25" s="378" t="s">
        <v>746</v>
      </c>
      <c r="E25" s="443"/>
      <c r="F25" s="444"/>
      <c r="G25" s="445"/>
      <c r="H25" s="446"/>
    </row>
    <row r="26" spans="1:8" s="493" customFormat="1" ht="15" hidden="1" customHeight="1" x14ac:dyDescent="0.2">
      <c r="A26" s="509"/>
      <c r="B26" s="377">
        <v>12010107</v>
      </c>
      <c r="C26" s="378" t="s">
        <v>539</v>
      </c>
      <c r="D26" s="378" t="s">
        <v>747</v>
      </c>
      <c r="E26" s="443"/>
      <c r="F26" s="444"/>
      <c r="G26" s="445"/>
      <c r="H26" s="446"/>
    </row>
    <row r="27" spans="1:8" s="493" customFormat="1" hidden="1" x14ac:dyDescent="0.2">
      <c r="A27" s="509"/>
      <c r="B27" s="377">
        <v>12010108</v>
      </c>
      <c r="C27" s="378" t="s">
        <v>540</v>
      </c>
      <c r="D27" s="378" t="s">
        <v>748</v>
      </c>
      <c r="E27" s="443"/>
      <c r="F27" s="444"/>
      <c r="G27" s="445"/>
      <c r="H27" s="446"/>
    </row>
    <row r="28" spans="1:8" ht="14.25" hidden="1" customHeight="1" x14ac:dyDescent="0.25">
      <c r="A28" s="502"/>
      <c r="B28" s="377">
        <v>12010109</v>
      </c>
      <c r="C28" s="378" t="s">
        <v>541</v>
      </c>
      <c r="D28" s="378" t="s">
        <v>749</v>
      </c>
      <c r="E28" s="443"/>
      <c r="F28" s="444"/>
      <c r="G28" s="445"/>
      <c r="H28" s="446"/>
    </row>
    <row r="29" spans="1:8" ht="15.75" hidden="1" thickBot="1" x14ac:dyDescent="0.3">
      <c r="A29" s="502"/>
      <c r="B29" s="384"/>
      <c r="C29" s="385" t="s">
        <v>542</v>
      </c>
      <c r="D29" s="385"/>
      <c r="E29" s="451"/>
      <c r="F29" s="452"/>
      <c r="G29" s="453">
        <v>0</v>
      </c>
      <c r="H29" s="454">
        <v>0</v>
      </c>
    </row>
    <row r="30" spans="1:8" ht="15" hidden="1" customHeight="1" x14ac:dyDescent="0.25">
      <c r="A30" s="502"/>
      <c r="B30" s="388">
        <v>12010200</v>
      </c>
      <c r="C30" s="389" t="s">
        <v>9</v>
      </c>
      <c r="D30" s="389"/>
      <c r="E30" s="459"/>
      <c r="F30" s="460"/>
      <c r="G30" s="461"/>
      <c r="H30" s="462"/>
    </row>
    <row r="31" spans="1:8" hidden="1" x14ac:dyDescent="0.25">
      <c r="A31" s="502"/>
      <c r="B31" s="377">
        <v>12010201</v>
      </c>
      <c r="C31" s="378" t="s">
        <v>9</v>
      </c>
      <c r="D31" s="378" t="s">
        <v>750</v>
      </c>
      <c r="E31" s="443"/>
      <c r="F31" s="444"/>
      <c r="G31" s="445"/>
      <c r="H31" s="446"/>
    </row>
    <row r="32" spans="1:8" ht="15.75" hidden="1" customHeight="1" thickBot="1" x14ac:dyDescent="0.3">
      <c r="A32" s="502"/>
      <c r="B32" s="384"/>
      <c r="C32" s="385" t="s">
        <v>543</v>
      </c>
      <c r="D32" s="385"/>
      <c r="E32" s="451"/>
      <c r="F32" s="452"/>
      <c r="G32" s="453">
        <v>0</v>
      </c>
      <c r="H32" s="454">
        <v>0</v>
      </c>
    </row>
    <row r="33" spans="1:8" x14ac:dyDescent="0.25">
      <c r="A33" s="502"/>
      <c r="B33" s="368">
        <v>12020000</v>
      </c>
      <c r="C33" s="369" t="s">
        <v>544</v>
      </c>
      <c r="D33" s="369"/>
      <c r="E33" s="455"/>
      <c r="F33" s="456"/>
      <c r="G33" s="457"/>
      <c r="H33" s="458"/>
    </row>
    <row r="34" spans="1:8" ht="15" hidden="1" customHeight="1" x14ac:dyDescent="0.25">
      <c r="A34" s="502"/>
      <c r="B34" s="373">
        <v>12020100</v>
      </c>
      <c r="C34" s="374" t="s">
        <v>10</v>
      </c>
      <c r="D34" s="374"/>
      <c r="E34" s="439"/>
      <c r="F34" s="440"/>
      <c r="G34" s="441"/>
      <c r="H34" s="442"/>
    </row>
    <row r="35" spans="1:8" hidden="1" x14ac:dyDescent="0.25">
      <c r="A35" s="502"/>
      <c r="B35" s="377">
        <v>12020105</v>
      </c>
      <c r="C35" s="378" t="s">
        <v>545</v>
      </c>
      <c r="D35" s="378" t="s">
        <v>751</v>
      </c>
      <c r="E35" s="443"/>
      <c r="F35" s="444"/>
      <c r="G35" s="445"/>
      <c r="H35" s="446">
        <v>0</v>
      </c>
    </row>
    <row r="36" spans="1:8" ht="14.25" hidden="1" customHeight="1" x14ac:dyDescent="0.25">
      <c r="A36" s="502"/>
      <c r="B36" s="377">
        <v>12020107</v>
      </c>
      <c r="C36" s="378" t="s">
        <v>546</v>
      </c>
      <c r="D36" s="378" t="s">
        <v>752</v>
      </c>
      <c r="E36" s="443"/>
      <c r="F36" s="444"/>
      <c r="G36" s="445"/>
      <c r="H36" s="446">
        <v>0</v>
      </c>
    </row>
    <row r="37" spans="1:8" hidden="1" x14ac:dyDescent="0.25">
      <c r="A37" s="502"/>
      <c r="B37" s="377">
        <v>12020109</v>
      </c>
      <c r="C37" s="378" t="s">
        <v>547</v>
      </c>
      <c r="D37" s="378" t="s">
        <v>753</v>
      </c>
      <c r="E37" s="443"/>
      <c r="F37" s="444"/>
      <c r="G37" s="445"/>
      <c r="H37" s="446">
        <v>0</v>
      </c>
    </row>
    <row r="38" spans="1:8" ht="14.25" hidden="1" customHeight="1" x14ac:dyDescent="0.25">
      <c r="A38" s="502"/>
      <c r="B38" s="377">
        <v>12020110</v>
      </c>
      <c r="C38" s="378" t="s">
        <v>548</v>
      </c>
      <c r="D38" s="378" t="s">
        <v>754</v>
      </c>
      <c r="E38" s="443"/>
      <c r="F38" s="444"/>
      <c r="G38" s="445"/>
      <c r="H38" s="446">
        <v>0</v>
      </c>
    </row>
    <row r="39" spans="1:8" hidden="1" x14ac:dyDescent="0.25">
      <c r="A39" s="502"/>
      <c r="B39" s="377">
        <v>12020111</v>
      </c>
      <c r="C39" s="378" t="s">
        <v>549</v>
      </c>
      <c r="D39" s="378" t="s">
        <v>755</v>
      </c>
      <c r="E39" s="443"/>
      <c r="F39" s="444"/>
      <c r="G39" s="445"/>
      <c r="H39" s="446">
        <v>0</v>
      </c>
    </row>
    <row r="40" spans="1:8" ht="14.25" hidden="1" customHeight="1" x14ac:dyDescent="0.25">
      <c r="A40" s="502"/>
      <c r="B40" s="377">
        <v>12020113</v>
      </c>
      <c r="C40" s="378" t="s">
        <v>550</v>
      </c>
      <c r="D40" s="378" t="s">
        <v>756</v>
      </c>
      <c r="E40" s="443"/>
      <c r="F40" s="444"/>
      <c r="G40" s="445"/>
      <c r="H40" s="446">
        <v>0</v>
      </c>
    </row>
    <row r="41" spans="1:8" s="493" customFormat="1" hidden="1" x14ac:dyDescent="0.2">
      <c r="A41" s="509"/>
      <c r="B41" s="377">
        <v>12020114</v>
      </c>
      <c r="C41" s="378" t="s">
        <v>551</v>
      </c>
      <c r="D41" s="378" t="s">
        <v>757</v>
      </c>
      <c r="E41" s="443"/>
      <c r="F41" s="444"/>
      <c r="G41" s="445"/>
      <c r="H41" s="446">
        <v>0</v>
      </c>
    </row>
    <row r="42" spans="1:8" s="493" customFormat="1" ht="15" hidden="1" customHeight="1" x14ac:dyDescent="0.2">
      <c r="A42" s="509"/>
      <c r="B42" s="377">
        <v>12020115</v>
      </c>
      <c r="C42" s="378" t="s">
        <v>552</v>
      </c>
      <c r="D42" s="378" t="s">
        <v>758</v>
      </c>
      <c r="E42" s="443"/>
      <c r="F42" s="444"/>
      <c r="G42" s="445"/>
      <c r="H42" s="446">
        <v>0</v>
      </c>
    </row>
    <row r="43" spans="1:8" hidden="1" x14ac:dyDescent="0.25">
      <c r="A43" s="502"/>
      <c r="B43" s="377">
        <v>12020116</v>
      </c>
      <c r="C43" s="378" t="s">
        <v>553</v>
      </c>
      <c r="D43" s="378" t="s">
        <v>759</v>
      </c>
      <c r="E43" s="443"/>
      <c r="F43" s="444"/>
      <c r="G43" s="445"/>
      <c r="H43" s="446">
        <v>0</v>
      </c>
    </row>
    <row r="44" spans="1:8" ht="14.25" hidden="1" customHeight="1" x14ac:dyDescent="0.25">
      <c r="A44" s="502"/>
      <c r="B44" s="377">
        <v>12020117</v>
      </c>
      <c r="C44" s="378" t="s">
        <v>554</v>
      </c>
      <c r="D44" s="378" t="s">
        <v>760</v>
      </c>
      <c r="E44" s="443"/>
      <c r="F44" s="444"/>
      <c r="G44" s="445"/>
      <c r="H44" s="446">
        <v>0</v>
      </c>
    </row>
    <row r="45" spans="1:8" hidden="1" x14ac:dyDescent="0.25">
      <c r="A45" s="502"/>
      <c r="B45" s="377">
        <v>12020118</v>
      </c>
      <c r="C45" s="378" t="s">
        <v>555</v>
      </c>
      <c r="D45" s="378" t="s">
        <v>761</v>
      </c>
      <c r="E45" s="443"/>
      <c r="F45" s="444"/>
      <c r="G45" s="445"/>
      <c r="H45" s="446">
        <v>0</v>
      </c>
    </row>
    <row r="46" spans="1:8" ht="14.25" hidden="1" customHeight="1" x14ac:dyDescent="0.25">
      <c r="A46" s="502"/>
      <c r="B46" s="377">
        <v>12020119</v>
      </c>
      <c r="C46" s="378" t="s">
        <v>556</v>
      </c>
      <c r="D46" s="378" t="s">
        <v>762</v>
      </c>
      <c r="E46" s="443"/>
      <c r="F46" s="444"/>
      <c r="G46" s="445"/>
      <c r="H46" s="446">
        <v>0</v>
      </c>
    </row>
    <row r="47" spans="1:8" hidden="1" x14ac:dyDescent="0.25">
      <c r="A47" s="502"/>
      <c r="B47" s="377">
        <v>12020120</v>
      </c>
      <c r="C47" s="378" t="s">
        <v>557</v>
      </c>
      <c r="D47" s="378" t="s">
        <v>763</v>
      </c>
      <c r="E47" s="443"/>
      <c r="F47" s="444"/>
      <c r="G47" s="445"/>
      <c r="H47" s="446">
        <v>0</v>
      </c>
    </row>
    <row r="48" spans="1:8" ht="14.25" hidden="1" customHeight="1" x14ac:dyDescent="0.25">
      <c r="A48" s="502"/>
      <c r="B48" s="377">
        <v>12020121</v>
      </c>
      <c r="C48" s="378" t="s">
        <v>558</v>
      </c>
      <c r="D48" s="378" t="s">
        <v>764</v>
      </c>
      <c r="E48" s="443"/>
      <c r="F48" s="444"/>
      <c r="G48" s="445"/>
      <c r="H48" s="446">
        <v>0</v>
      </c>
    </row>
    <row r="49" spans="1:8" hidden="1" x14ac:dyDescent="0.25">
      <c r="A49" s="502"/>
      <c r="B49" s="377">
        <v>12020122</v>
      </c>
      <c r="C49" s="378" t="s">
        <v>559</v>
      </c>
      <c r="D49" s="378" t="s">
        <v>765</v>
      </c>
      <c r="E49" s="443"/>
      <c r="F49" s="444"/>
      <c r="G49" s="445"/>
      <c r="H49" s="446">
        <v>0</v>
      </c>
    </row>
    <row r="50" spans="1:8" ht="14.25" hidden="1" customHeight="1" x14ac:dyDescent="0.25">
      <c r="A50" s="502"/>
      <c r="B50" s="377">
        <v>12020126</v>
      </c>
      <c r="C50" s="378" t="s">
        <v>560</v>
      </c>
      <c r="D50" s="378" t="s">
        <v>766</v>
      </c>
      <c r="E50" s="443"/>
      <c r="F50" s="444"/>
      <c r="G50" s="445"/>
      <c r="H50" s="446">
        <v>0</v>
      </c>
    </row>
    <row r="51" spans="1:8" hidden="1" x14ac:dyDescent="0.25">
      <c r="A51" s="502"/>
      <c r="B51" s="377">
        <v>12020128</v>
      </c>
      <c r="C51" s="378" t="s">
        <v>561</v>
      </c>
      <c r="D51" s="378" t="s">
        <v>767</v>
      </c>
      <c r="E51" s="443"/>
      <c r="F51" s="444"/>
      <c r="G51" s="445"/>
      <c r="H51" s="446">
        <v>0</v>
      </c>
    </row>
    <row r="52" spans="1:8" ht="14.25" hidden="1" customHeight="1" x14ac:dyDescent="0.25">
      <c r="A52" s="502"/>
      <c r="B52" s="377">
        <v>12020129</v>
      </c>
      <c r="C52" s="378" t="s">
        <v>562</v>
      </c>
      <c r="D52" s="378" t="s">
        <v>768</v>
      </c>
      <c r="E52" s="443"/>
      <c r="F52" s="444"/>
      <c r="G52" s="445"/>
      <c r="H52" s="446">
        <v>0</v>
      </c>
    </row>
    <row r="53" spans="1:8" hidden="1" x14ac:dyDescent="0.25">
      <c r="A53" s="502"/>
      <c r="B53" s="377">
        <v>12020130</v>
      </c>
      <c r="C53" s="378" t="s">
        <v>563</v>
      </c>
      <c r="D53" s="378" t="s">
        <v>769</v>
      </c>
      <c r="E53" s="443"/>
      <c r="F53" s="444"/>
      <c r="G53" s="445"/>
      <c r="H53" s="446">
        <v>0</v>
      </c>
    </row>
    <row r="54" spans="1:8" ht="14.25" hidden="1" customHeight="1" x14ac:dyDescent="0.25">
      <c r="A54" s="502"/>
      <c r="B54" s="377">
        <v>12020132</v>
      </c>
      <c r="C54" s="378" t="s">
        <v>564</v>
      </c>
      <c r="D54" s="378" t="s">
        <v>770</v>
      </c>
      <c r="E54" s="443"/>
      <c r="F54" s="444"/>
      <c r="G54" s="445"/>
      <c r="H54" s="446">
        <v>0</v>
      </c>
    </row>
    <row r="55" spans="1:8" hidden="1" x14ac:dyDescent="0.25">
      <c r="A55" s="502"/>
      <c r="B55" s="377">
        <v>12020133</v>
      </c>
      <c r="C55" s="378" t="s">
        <v>565</v>
      </c>
      <c r="D55" s="378" t="s">
        <v>771</v>
      </c>
      <c r="E55" s="443"/>
      <c r="F55" s="444"/>
      <c r="G55" s="445"/>
      <c r="H55" s="446">
        <v>0</v>
      </c>
    </row>
    <row r="56" spans="1:8" s="493" customFormat="1" ht="15" hidden="1" customHeight="1" x14ac:dyDescent="0.2">
      <c r="A56" s="509"/>
      <c r="B56" s="377">
        <v>12020134</v>
      </c>
      <c r="C56" s="378" t="s">
        <v>566</v>
      </c>
      <c r="D56" s="378" t="s">
        <v>772</v>
      </c>
      <c r="E56" s="443"/>
      <c r="F56" s="444"/>
      <c r="G56" s="445"/>
      <c r="H56" s="446">
        <v>0</v>
      </c>
    </row>
    <row r="57" spans="1:8" s="493" customFormat="1" hidden="1" x14ac:dyDescent="0.2">
      <c r="A57" s="509"/>
      <c r="B57" s="377">
        <v>12020135</v>
      </c>
      <c r="C57" s="378" t="s">
        <v>567</v>
      </c>
      <c r="D57" s="378" t="s">
        <v>773</v>
      </c>
      <c r="E57" s="443"/>
      <c r="F57" s="444"/>
      <c r="G57" s="445"/>
      <c r="H57" s="446">
        <v>0</v>
      </c>
    </row>
    <row r="58" spans="1:8" ht="14.25" hidden="1" customHeight="1" x14ac:dyDescent="0.25">
      <c r="A58" s="531"/>
      <c r="B58" s="377">
        <v>12020136</v>
      </c>
      <c r="C58" s="378" t="s">
        <v>568</v>
      </c>
      <c r="D58" s="378" t="s">
        <v>774</v>
      </c>
      <c r="E58" s="443"/>
      <c r="F58" s="444"/>
      <c r="G58" s="445"/>
      <c r="H58" s="446">
        <v>0</v>
      </c>
    </row>
    <row r="59" spans="1:8" hidden="1" x14ac:dyDescent="0.25">
      <c r="A59" s="502"/>
      <c r="B59" s="377">
        <v>12020137</v>
      </c>
      <c r="C59" s="378" t="s">
        <v>569</v>
      </c>
      <c r="D59" s="378" t="s">
        <v>775</v>
      </c>
      <c r="E59" s="443"/>
      <c r="F59" s="444"/>
      <c r="G59" s="445"/>
      <c r="H59" s="446">
        <v>0</v>
      </c>
    </row>
    <row r="60" spans="1:8" s="493" customFormat="1" ht="15" hidden="1" customHeight="1" x14ac:dyDescent="0.2">
      <c r="A60" s="509"/>
      <c r="B60" s="377">
        <v>12020138</v>
      </c>
      <c r="C60" s="378" t="s">
        <v>570</v>
      </c>
      <c r="D60" s="378" t="s">
        <v>776</v>
      </c>
      <c r="E60" s="443"/>
      <c r="F60" s="444"/>
      <c r="G60" s="445"/>
      <c r="H60" s="446">
        <v>0</v>
      </c>
    </row>
    <row r="61" spans="1:8" s="493" customFormat="1" hidden="1" x14ac:dyDescent="0.2">
      <c r="A61" s="509"/>
      <c r="B61" s="377">
        <v>12020140</v>
      </c>
      <c r="C61" s="378" t="s">
        <v>571</v>
      </c>
      <c r="D61" s="378" t="s">
        <v>777</v>
      </c>
      <c r="E61" s="443"/>
      <c r="F61" s="444"/>
      <c r="G61" s="445"/>
      <c r="H61" s="446">
        <v>0</v>
      </c>
    </row>
    <row r="62" spans="1:8" ht="15.75" hidden="1" customHeight="1" thickBot="1" x14ac:dyDescent="0.3">
      <c r="A62" s="502"/>
      <c r="B62" s="384"/>
      <c r="C62" s="385" t="s">
        <v>572</v>
      </c>
      <c r="D62" s="385"/>
      <c r="E62" s="451"/>
      <c r="F62" s="452"/>
      <c r="G62" s="453">
        <f>SUM(G35:G61)</f>
        <v>0</v>
      </c>
      <c r="H62" s="453">
        <f>SUM(H35:H61)</f>
        <v>0</v>
      </c>
    </row>
    <row r="63" spans="1:8" x14ac:dyDescent="0.25">
      <c r="A63" s="502"/>
      <c r="B63" s="373">
        <v>12020400</v>
      </c>
      <c r="C63" s="374" t="s">
        <v>11</v>
      </c>
      <c r="D63" s="374"/>
      <c r="E63" s="439"/>
      <c r="F63" s="440"/>
      <c r="G63" s="441"/>
      <c r="H63" s="442"/>
    </row>
    <row r="64" spans="1:8" ht="14.25" hidden="1" customHeight="1" x14ac:dyDescent="0.25">
      <c r="A64" s="502"/>
      <c r="B64" s="377">
        <v>12020401</v>
      </c>
      <c r="C64" s="378" t="s">
        <v>573</v>
      </c>
      <c r="D64" s="378" t="s">
        <v>778</v>
      </c>
      <c r="E64" s="443"/>
      <c r="F64" s="444"/>
      <c r="G64" s="445"/>
      <c r="H64" s="446">
        <v>0</v>
      </c>
    </row>
    <row r="65" spans="1:8" hidden="1" x14ac:dyDescent="0.25">
      <c r="A65" s="502"/>
      <c r="B65" s="377">
        <v>12020404</v>
      </c>
      <c r="C65" s="378" t="s">
        <v>574</v>
      </c>
      <c r="D65" s="378" t="s">
        <v>779</v>
      </c>
      <c r="E65" s="443"/>
      <c r="F65" s="444"/>
      <c r="G65" s="445"/>
      <c r="H65" s="446">
        <v>0</v>
      </c>
    </row>
    <row r="66" spans="1:8" ht="14.25" hidden="1" customHeight="1" x14ac:dyDescent="0.25">
      <c r="A66" s="502"/>
      <c r="B66" s="377">
        <v>12020409</v>
      </c>
      <c r="C66" s="378" t="s">
        <v>575</v>
      </c>
      <c r="D66" s="378" t="s">
        <v>780</v>
      </c>
      <c r="E66" s="443"/>
      <c r="F66" s="444"/>
      <c r="G66" s="445"/>
      <c r="H66" s="446">
        <v>0</v>
      </c>
    </row>
    <row r="67" spans="1:8" hidden="1" x14ac:dyDescent="0.25">
      <c r="A67" s="502"/>
      <c r="B67" s="377">
        <v>12020410</v>
      </c>
      <c r="C67" s="378" t="s">
        <v>576</v>
      </c>
      <c r="D67" s="378" t="s">
        <v>781</v>
      </c>
      <c r="E67" s="443"/>
      <c r="F67" s="444"/>
      <c r="G67" s="445"/>
      <c r="H67" s="446">
        <v>0</v>
      </c>
    </row>
    <row r="68" spans="1:8" ht="14.25" hidden="1" customHeight="1" x14ac:dyDescent="0.25">
      <c r="A68" s="502"/>
      <c r="B68" s="377">
        <v>12020412</v>
      </c>
      <c r="C68" s="378" t="s">
        <v>577</v>
      </c>
      <c r="D68" s="378" t="s">
        <v>782</v>
      </c>
      <c r="E68" s="443"/>
      <c r="F68" s="444"/>
      <c r="G68" s="445"/>
      <c r="H68" s="446">
        <v>0</v>
      </c>
    </row>
    <row r="69" spans="1:8" s="493" customFormat="1" hidden="1" x14ac:dyDescent="0.2">
      <c r="A69" s="509"/>
      <c r="B69" s="377">
        <v>12020413</v>
      </c>
      <c r="C69" s="378" t="s">
        <v>578</v>
      </c>
      <c r="D69" s="378" t="s">
        <v>783</v>
      </c>
      <c r="E69" s="443"/>
      <c r="F69" s="444"/>
      <c r="G69" s="445"/>
      <c r="H69" s="446">
        <v>0</v>
      </c>
    </row>
    <row r="70" spans="1:8" s="493" customFormat="1" ht="15" hidden="1" customHeight="1" x14ac:dyDescent="0.2">
      <c r="A70" s="509"/>
      <c r="B70" s="377">
        <v>12020415</v>
      </c>
      <c r="C70" s="378" t="s">
        <v>579</v>
      </c>
      <c r="D70" s="378" t="s">
        <v>784</v>
      </c>
      <c r="E70" s="443"/>
      <c r="F70" s="444"/>
      <c r="G70" s="445"/>
      <c r="H70" s="446">
        <v>0</v>
      </c>
    </row>
    <row r="71" spans="1:8" s="493" customFormat="1" hidden="1" x14ac:dyDescent="0.2">
      <c r="A71" s="509"/>
      <c r="B71" s="377">
        <v>12020417</v>
      </c>
      <c r="C71" s="378" t="s">
        <v>580</v>
      </c>
      <c r="D71" s="378" t="s">
        <v>785</v>
      </c>
      <c r="E71" s="443"/>
      <c r="F71" s="444"/>
      <c r="G71" s="445"/>
      <c r="H71" s="446">
        <v>0</v>
      </c>
    </row>
    <row r="72" spans="1:8" ht="14.25" hidden="1" customHeight="1" x14ac:dyDescent="0.25">
      <c r="A72" s="502"/>
      <c r="B72" s="377">
        <v>12020418</v>
      </c>
      <c r="C72" s="378" t="s">
        <v>581</v>
      </c>
      <c r="D72" s="378" t="s">
        <v>786</v>
      </c>
      <c r="E72" s="443"/>
      <c r="F72" s="444"/>
      <c r="G72" s="445"/>
      <c r="H72" s="446">
        <v>0</v>
      </c>
    </row>
    <row r="73" spans="1:8" hidden="1" x14ac:dyDescent="0.25">
      <c r="A73" s="502"/>
      <c r="B73" s="377">
        <v>12020419</v>
      </c>
      <c r="C73" s="378" t="s">
        <v>582</v>
      </c>
      <c r="D73" s="378" t="s">
        <v>787</v>
      </c>
      <c r="E73" s="443"/>
      <c r="F73" s="444"/>
      <c r="G73" s="445"/>
      <c r="H73" s="446">
        <v>0</v>
      </c>
    </row>
    <row r="74" spans="1:8" ht="14.25" hidden="1" customHeight="1" x14ac:dyDescent="0.25">
      <c r="A74" s="502"/>
      <c r="B74" s="377">
        <v>12020420</v>
      </c>
      <c r="C74" s="378" t="s">
        <v>583</v>
      </c>
      <c r="D74" s="378" t="s">
        <v>788</v>
      </c>
      <c r="E74" s="443"/>
      <c r="F74" s="444"/>
      <c r="G74" s="445"/>
      <c r="H74" s="446">
        <v>0</v>
      </c>
    </row>
    <row r="75" spans="1:8" hidden="1" x14ac:dyDescent="0.25">
      <c r="A75" s="502"/>
      <c r="B75" s="377">
        <v>12020424</v>
      </c>
      <c r="C75" s="378" t="s">
        <v>584</v>
      </c>
      <c r="D75" s="378" t="s">
        <v>789</v>
      </c>
      <c r="E75" s="443"/>
      <c r="F75" s="444"/>
      <c r="G75" s="445"/>
      <c r="H75" s="446">
        <v>0</v>
      </c>
    </row>
    <row r="76" spans="1:8" ht="14.25" hidden="1" customHeight="1" x14ac:dyDescent="0.25">
      <c r="A76" s="502"/>
      <c r="B76" s="377">
        <v>12020425</v>
      </c>
      <c r="C76" s="378" t="s">
        <v>585</v>
      </c>
      <c r="D76" s="378" t="s">
        <v>790</v>
      </c>
      <c r="E76" s="443"/>
      <c r="F76" s="444"/>
      <c r="G76" s="445"/>
      <c r="H76" s="446">
        <v>0</v>
      </c>
    </row>
    <row r="77" spans="1:8" hidden="1" x14ac:dyDescent="0.25">
      <c r="A77" s="502"/>
      <c r="B77" s="377">
        <v>12020426</v>
      </c>
      <c r="C77" s="378" t="s">
        <v>586</v>
      </c>
      <c r="D77" s="378" t="s">
        <v>791</v>
      </c>
      <c r="E77" s="443"/>
      <c r="F77" s="444"/>
      <c r="G77" s="445"/>
      <c r="H77" s="446">
        <v>0</v>
      </c>
    </row>
    <row r="78" spans="1:8" ht="14.25" hidden="1" customHeight="1" x14ac:dyDescent="0.25">
      <c r="A78" s="502"/>
      <c r="B78" s="377">
        <v>12020427</v>
      </c>
      <c r="C78" s="378" t="s">
        <v>587</v>
      </c>
      <c r="D78" s="378" t="s">
        <v>792</v>
      </c>
      <c r="E78" s="443"/>
      <c r="F78" s="444"/>
      <c r="G78" s="445"/>
      <c r="H78" s="446">
        <v>0</v>
      </c>
    </row>
    <row r="79" spans="1:8" hidden="1" x14ac:dyDescent="0.25">
      <c r="A79" s="502"/>
      <c r="B79" s="377">
        <v>12020428</v>
      </c>
      <c r="C79" s="378" t="s">
        <v>588</v>
      </c>
      <c r="D79" s="378" t="s">
        <v>794</v>
      </c>
      <c r="E79" s="443"/>
      <c r="F79" s="444"/>
      <c r="G79" s="445"/>
      <c r="H79" s="446">
        <v>0</v>
      </c>
    </row>
    <row r="80" spans="1:8" s="493" customFormat="1" ht="15" hidden="1" customHeight="1" x14ac:dyDescent="0.2">
      <c r="A80" s="509"/>
      <c r="B80" s="377">
        <v>12020430</v>
      </c>
      <c r="C80" s="378" t="s">
        <v>589</v>
      </c>
      <c r="D80" s="378" t="s">
        <v>795</v>
      </c>
      <c r="E80" s="443"/>
      <c r="F80" s="444"/>
      <c r="G80" s="445"/>
      <c r="H80" s="446">
        <v>0</v>
      </c>
    </row>
    <row r="81" spans="1:8" s="493" customFormat="1" hidden="1" x14ac:dyDescent="0.2">
      <c r="A81" s="509"/>
      <c r="B81" s="377">
        <v>12020431</v>
      </c>
      <c r="C81" s="378" t="s">
        <v>590</v>
      </c>
      <c r="D81" s="378" t="s">
        <v>796</v>
      </c>
      <c r="E81" s="443"/>
      <c r="F81" s="444"/>
      <c r="G81" s="445"/>
      <c r="H81" s="446">
        <v>0</v>
      </c>
    </row>
    <row r="82" spans="1:8" ht="14.25" hidden="1" customHeight="1" x14ac:dyDescent="0.25">
      <c r="A82" s="502"/>
      <c r="B82" s="377">
        <v>12020436</v>
      </c>
      <c r="C82" s="378" t="s">
        <v>591</v>
      </c>
      <c r="D82" s="378" t="s">
        <v>797</v>
      </c>
      <c r="E82" s="443"/>
      <c r="F82" s="444"/>
      <c r="G82" s="445"/>
      <c r="H82" s="446">
        <v>0</v>
      </c>
    </row>
    <row r="83" spans="1:8" hidden="1" x14ac:dyDescent="0.25">
      <c r="A83" s="502"/>
      <c r="B83" s="377">
        <v>12020437</v>
      </c>
      <c r="C83" s="378" t="s">
        <v>592</v>
      </c>
      <c r="D83" s="378" t="s">
        <v>798</v>
      </c>
      <c r="E83" s="443"/>
      <c r="F83" s="444"/>
      <c r="G83" s="445"/>
      <c r="H83" s="446">
        <v>0</v>
      </c>
    </row>
    <row r="84" spans="1:8" ht="14.25" hidden="1" customHeight="1" x14ac:dyDescent="0.25">
      <c r="A84" s="502"/>
      <c r="B84" s="377">
        <v>12020438</v>
      </c>
      <c r="C84" s="378" t="s">
        <v>593</v>
      </c>
      <c r="D84" s="378" t="s">
        <v>799</v>
      </c>
      <c r="E84" s="443"/>
      <c r="F84" s="444"/>
      <c r="G84" s="445"/>
      <c r="H84" s="446">
        <v>0</v>
      </c>
    </row>
    <row r="85" spans="1:8" hidden="1" x14ac:dyDescent="0.25">
      <c r="A85" s="502"/>
      <c r="B85" s="377">
        <v>12020439</v>
      </c>
      <c r="C85" s="378" t="s">
        <v>594</v>
      </c>
      <c r="D85" s="378" t="s">
        <v>800</v>
      </c>
      <c r="E85" s="443"/>
      <c r="F85" s="444"/>
      <c r="G85" s="445"/>
      <c r="H85" s="446">
        <v>0</v>
      </c>
    </row>
    <row r="86" spans="1:8" ht="14.25" hidden="1" customHeight="1" x14ac:dyDescent="0.25">
      <c r="A86" s="502"/>
      <c r="B86" s="377">
        <v>12020440</v>
      </c>
      <c r="C86" s="378" t="s">
        <v>595</v>
      </c>
      <c r="D86" s="378" t="s">
        <v>801</v>
      </c>
      <c r="E86" s="443"/>
      <c r="F86" s="444"/>
      <c r="G86" s="445"/>
      <c r="H86" s="446">
        <v>0</v>
      </c>
    </row>
    <row r="87" spans="1:8" hidden="1" x14ac:dyDescent="0.25">
      <c r="A87" s="502"/>
      <c r="B87" s="377">
        <v>12020441</v>
      </c>
      <c r="C87" s="378" t="s">
        <v>596</v>
      </c>
      <c r="D87" s="378" t="s">
        <v>802</v>
      </c>
      <c r="E87" s="443"/>
      <c r="F87" s="444"/>
      <c r="G87" s="445"/>
      <c r="H87" s="446">
        <v>0</v>
      </c>
    </row>
    <row r="88" spans="1:8" s="493" customFormat="1" ht="15" hidden="1" customHeight="1" x14ac:dyDescent="0.2">
      <c r="A88" s="509"/>
      <c r="B88" s="377">
        <v>12020442</v>
      </c>
      <c r="C88" s="378" t="s">
        <v>597</v>
      </c>
      <c r="D88" s="378" t="s">
        <v>803</v>
      </c>
      <c r="E88" s="443"/>
      <c r="F88" s="444"/>
      <c r="G88" s="445"/>
      <c r="H88" s="446">
        <v>0</v>
      </c>
    </row>
    <row r="89" spans="1:8" s="493" customFormat="1" hidden="1" x14ac:dyDescent="0.2">
      <c r="A89" s="509"/>
      <c r="B89" s="377">
        <v>12020443</v>
      </c>
      <c r="C89" s="378" t="s">
        <v>598</v>
      </c>
      <c r="D89" s="378" t="s">
        <v>804</v>
      </c>
      <c r="E89" s="443"/>
      <c r="F89" s="444"/>
      <c r="G89" s="445"/>
      <c r="H89" s="446">
        <v>0</v>
      </c>
    </row>
    <row r="90" spans="1:8" ht="14.25" hidden="1" customHeight="1" x14ac:dyDescent="0.25">
      <c r="A90" s="502"/>
      <c r="B90" s="377">
        <v>12020444</v>
      </c>
      <c r="C90" s="378" t="s">
        <v>599</v>
      </c>
      <c r="D90" s="378" t="s">
        <v>805</v>
      </c>
      <c r="E90" s="443"/>
      <c r="F90" s="444"/>
      <c r="G90" s="445"/>
      <c r="H90" s="446">
        <v>0</v>
      </c>
    </row>
    <row r="91" spans="1:8" hidden="1" x14ac:dyDescent="0.25">
      <c r="A91" s="502"/>
      <c r="B91" s="377">
        <v>12020445</v>
      </c>
      <c r="C91" s="378" t="s">
        <v>600</v>
      </c>
      <c r="D91" s="378" t="s">
        <v>806</v>
      </c>
      <c r="E91" s="443"/>
      <c r="F91" s="444"/>
      <c r="G91" s="445"/>
      <c r="H91" s="446">
        <v>0</v>
      </c>
    </row>
    <row r="92" spans="1:8" ht="14.25" hidden="1" customHeight="1" x14ac:dyDescent="0.25">
      <c r="A92" s="502"/>
      <c r="B92" s="377">
        <v>12020446</v>
      </c>
      <c r="C92" s="378" t="s">
        <v>601</v>
      </c>
      <c r="D92" s="378" t="s">
        <v>807</v>
      </c>
      <c r="E92" s="443"/>
      <c r="F92" s="444"/>
      <c r="G92" s="445"/>
      <c r="H92" s="446">
        <v>0</v>
      </c>
    </row>
    <row r="93" spans="1:8" hidden="1" x14ac:dyDescent="0.25">
      <c r="A93" s="502"/>
      <c r="B93" s="377">
        <v>12020447</v>
      </c>
      <c r="C93" s="378" t="s">
        <v>602</v>
      </c>
      <c r="D93" s="378" t="s">
        <v>808</v>
      </c>
      <c r="E93" s="443"/>
      <c r="F93" s="444"/>
      <c r="G93" s="445"/>
      <c r="H93" s="446">
        <v>0</v>
      </c>
    </row>
    <row r="94" spans="1:8" ht="14.25" hidden="1" customHeight="1" x14ac:dyDescent="0.25">
      <c r="A94" s="531"/>
      <c r="B94" s="377">
        <v>12020448</v>
      </c>
      <c r="C94" s="378" t="s">
        <v>603</v>
      </c>
      <c r="D94" s="378" t="s">
        <v>809</v>
      </c>
      <c r="E94" s="443"/>
      <c r="F94" s="444"/>
      <c r="G94" s="445"/>
      <c r="H94" s="446">
        <v>0</v>
      </c>
    </row>
    <row r="95" spans="1:8" hidden="1" x14ac:dyDescent="0.25">
      <c r="A95" s="502"/>
      <c r="B95" s="377">
        <v>12020449</v>
      </c>
      <c r="C95" s="378" t="s">
        <v>604</v>
      </c>
      <c r="D95" s="378" t="s">
        <v>810</v>
      </c>
      <c r="E95" s="443"/>
      <c r="F95" s="444"/>
      <c r="G95" s="445"/>
      <c r="H95" s="446">
        <v>0</v>
      </c>
    </row>
    <row r="96" spans="1:8" ht="14.25" hidden="1" customHeight="1" x14ac:dyDescent="0.25">
      <c r="A96" s="502"/>
      <c r="B96" s="377">
        <v>12020450</v>
      </c>
      <c r="C96" s="378" t="s">
        <v>605</v>
      </c>
      <c r="D96" s="378" t="s">
        <v>811</v>
      </c>
      <c r="E96" s="443"/>
      <c r="F96" s="444"/>
      <c r="G96" s="445"/>
      <c r="H96" s="446">
        <v>0</v>
      </c>
    </row>
    <row r="97" spans="1:8" s="493" customFormat="1" hidden="1" x14ac:dyDescent="0.2">
      <c r="A97" s="509"/>
      <c r="B97" s="377">
        <v>12020451</v>
      </c>
      <c r="C97" s="378" t="s">
        <v>606</v>
      </c>
      <c r="D97" s="378" t="s">
        <v>812</v>
      </c>
      <c r="E97" s="443"/>
      <c r="F97" s="444"/>
      <c r="G97" s="445"/>
      <c r="H97" s="446">
        <v>0</v>
      </c>
    </row>
    <row r="98" spans="1:8" s="493" customFormat="1" ht="15" hidden="1" customHeight="1" x14ac:dyDescent="0.2">
      <c r="A98" s="509"/>
      <c r="B98" s="377">
        <v>12020452</v>
      </c>
      <c r="C98" s="378" t="s">
        <v>607</v>
      </c>
      <c r="D98" s="378" t="s">
        <v>813</v>
      </c>
      <c r="E98" s="443"/>
      <c r="F98" s="444"/>
      <c r="G98" s="445"/>
      <c r="H98" s="446">
        <v>0</v>
      </c>
    </row>
    <row r="99" spans="1:8" ht="15.75" thickBot="1" x14ac:dyDescent="0.3">
      <c r="A99" s="531"/>
      <c r="B99" s="377">
        <v>12020453</v>
      </c>
      <c r="C99" s="378" t="s">
        <v>608</v>
      </c>
      <c r="D99" s="378" t="s">
        <v>814</v>
      </c>
      <c r="E99" s="443"/>
      <c r="F99" s="444"/>
      <c r="G99" s="445">
        <v>1188000</v>
      </c>
      <c r="H99" s="446">
        <v>3248110</v>
      </c>
    </row>
    <row r="100" spans="1:8" ht="15" hidden="1" customHeight="1" thickBot="1" x14ac:dyDescent="0.3">
      <c r="A100" s="502"/>
      <c r="B100" s="377">
        <v>12020454</v>
      </c>
      <c r="C100" s="378" t="s">
        <v>609</v>
      </c>
      <c r="D100" s="378" t="s">
        <v>815</v>
      </c>
      <c r="E100" s="443"/>
      <c r="F100" s="444"/>
      <c r="G100" s="445"/>
      <c r="H100" s="446">
        <v>0</v>
      </c>
    </row>
    <row r="101" spans="1:8" ht="15.75" hidden="1" thickBot="1" x14ac:dyDescent="0.3">
      <c r="A101" s="502"/>
      <c r="B101" s="377">
        <v>12020455</v>
      </c>
      <c r="C101" s="378" t="s">
        <v>610</v>
      </c>
      <c r="D101" s="378" t="s">
        <v>816</v>
      </c>
      <c r="E101" s="443"/>
      <c r="F101" s="444"/>
      <c r="G101" s="445"/>
      <c r="H101" s="446">
        <v>0</v>
      </c>
    </row>
    <row r="102" spans="1:8" ht="15" hidden="1" customHeight="1" thickBot="1" x14ac:dyDescent="0.3">
      <c r="A102" s="502"/>
      <c r="B102" s="377">
        <v>12020456</v>
      </c>
      <c r="C102" s="378" t="s">
        <v>611</v>
      </c>
      <c r="D102" s="378" t="s">
        <v>817</v>
      </c>
      <c r="E102" s="443"/>
      <c r="F102" s="444"/>
      <c r="G102" s="445"/>
      <c r="H102" s="446">
        <v>0</v>
      </c>
    </row>
    <row r="103" spans="1:8" ht="15.75" hidden="1" thickBot="1" x14ac:dyDescent="0.3">
      <c r="A103" s="502"/>
      <c r="B103" s="377">
        <v>12020457</v>
      </c>
      <c r="C103" s="378" t="s">
        <v>612</v>
      </c>
      <c r="D103" s="378" t="s">
        <v>818</v>
      </c>
      <c r="E103" s="443"/>
      <c r="F103" s="444"/>
      <c r="G103" s="445"/>
      <c r="H103" s="446">
        <v>0</v>
      </c>
    </row>
    <row r="104" spans="1:8" ht="15" hidden="1" customHeight="1" thickBot="1" x14ac:dyDescent="0.3">
      <c r="A104" s="502"/>
      <c r="B104" s="377">
        <v>12020458</v>
      </c>
      <c r="C104" s="378" t="s">
        <v>613</v>
      </c>
      <c r="D104" s="378" t="s">
        <v>819</v>
      </c>
      <c r="E104" s="443"/>
      <c r="F104" s="444"/>
      <c r="G104" s="445"/>
      <c r="H104" s="446">
        <v>0</v>
      </c>
    </row>
    <row r="105" spans="1:8" ht="15.75" hidden="1" thickBot="1" x14ac:dyDescent="0.3">
      <c r="A105" s="502"/>
      <c r="B105" s="377">
        <v>12020459</v>
      </c>
      <c r="C105" s="378" t="s">
        <v>614</v>
      </c>
      <c r="D105" s="378" t="s">
        <v>820</v>
      </c>
      <c r="E105" s="443"/>
      <c r="F105" s="444"/>
      <c r="G105" s="445"/>
      <c r="H105" s="446">
        <v>0</v>
      </c>
    </row>
    <row r="106" spans="1:8" ht="15" hidden="1" customHeight="1" thickBot="1" x14ac:dyDescent="0.3">
      <c r="A106" s="502"/>
      <c r="B106" s="377">
        <v>12020460</v>
      </c>
      <c r="C106" s="378" t="s">
        <v>615</v>
      </c>
      <c r="D106" s="378" t="s">
        <v>821</v>
      </c>
      <c r="E106" s="443"/>
      <c r="F106" s="444"/>
      <c r="G106" s="445"/>
      <c r="H106" s="446">
        <v>0</v>
      </c>
    </row>
    <row r="107" spans="1:8" ht="15.75" hidden="1" thickBot="1" x14ac:dyDescent="0.3">
      <c r="A107" s="502"/>
      <c r="B107" s="377">
        <v>12020461</v>
      </c>
      <c r="C107" s="378" t="s">
        <v>616</v>
      </c>
      <c r="D107" s="378" t="s">
        <v>822</v>
      </c>
      <c r="E107" s="443"/>
      <c r="F107" s="444"/>
      <c r="G107" s="445"/>
      <c r="H107" s="446">
        <v>0</v>
      </c>
    </row>
    <row r="108" spans="1:8" ht="15" hidden="1" customHeight="1" thickBot="1" x14ac:dyDescent="0.3">
      <c r="A108" s="502"/>
      <c r="B108" s="377">
        <v>12020462</v>
      </c>
      <c r="C108" s="378" t="s">
        <v>617</v>
      </c>
      <c r="D108" s="378" t="s">
        <v>823</v>
      </c>
      <c r="E108" s="443"/>
      <c r="F108" s="444"/>
      <c r="G108" s="445"/>
      <c r="H108" s="446">
        <v>0</v>
      </c>
    </row>
    <row r="109" spans="1:8" ht="15.75" hidden="1" thickBot="1" x14ac:dyDescent="0.3">
      <c r="A109" s="502"/>
      <c r="B109" s="377">
        <v>12020463</v>
      </c>
      <c r="C109" s="378" t="s">
        <v>618</v>
      </c>
      <c r="D109" s="378" t="s">
        <v>824</v>
      </c>
      <c r="E109" s="443"/>
      <c r="F109" s="444"/>
      <c r="G109" s="445"/>
      <c r="H109" s="446">
        <v>0</v>
      </c>
    </row>
    <row r="110" spans="1:8" ht="15" hidden="1" customHeight="1" thickBot="1" x14ac:dyDescent="0.3">
      <c r="A110" s="502"/>
      <c r="B110" s="377">
        <v>12020464</v>
      </c>
      <c r="C110" s="378" t="s">
        <v>619</v>
      </c>
      <c r="D110" s="378" t="s">
        <v>825</v>
      </c>
      <c r="E110" s="443"/>
      <c r="F110" s="444"/>
      <c r="G110" s="445"/>
      <c r="H110" s="446">
        <v>0</v>
      </c>
    </row>
    <row r="111" spans="1:8" ht="15.75" hidden="1" thickBot="1" x14ac:dyDescent="0.3">
      <c r="A111" s="502"/>
      <c r="B111" s="377">
        <v>12020465</v>
      </c>
      <c r="C111" s="378" t="s">
        <v>620</v>
      </c>
      <c r="D111" s="378" t="s">
        <v>826</v>
      </c>
      <c r="E111" s="443"/>
      <c r="F111" s="444"/>
      <c r="G111" s="445"/>
      <c r="H111" s="446">
        <v>0</v>
      </c>
    </row>
    <row r="112" spans="1:8" ht="15" hidden="1" customHeight="1" thickBot="1" x14ac:dyDescent="0.3">
      <c r="A112" s="502"/>
      <c r="B112" s="377">
        <v>12020466</v>
      </c>
      <c r="C112" s="378" t="s">
        <v>621</v>
      </c>
      <c r="D112" s="378" t="s">
        <v>827</v>
      </c>
      <c r="E112" s="443"/>
      <c r="F112" s="444"/>
      <c r="G112" s="445"/>
      <c r="H112" s="446">
        <v>0</v>
      </c>
    </row>
    <row r="113" spans="1:8" ht="15.75" hidden="1" thickBot="1" x14ac:dyDescent="0.3">
      <c r="A113" s="502"/>
      <c r="B113" s="377">
        <v>12020478</v>
      </c>
      <c r="C113" s="378" t="s">
        <v>622</v>
      </c>
      <c r="D113" s="378" t="s">
        <v>829</v>
      </c>
      <c r="E113" s="443"/>
      <c r="F113" s="444"/>
      <c r="G113" s="445"/>
      <c r="H113" s="446">
        <v>0</v>
      </c>
    </row>
    <row r="114" spans="1:8" s="493" customFormat="1" ht="15.75" customHeight="1" thickBot="1" x14ac:dyDescent="0.3">
      <c r="A114" s="509"/>
      <c r="B114" s="384"/>
      <c r="C114" s="385" t="s">
        <v>623</v>
      </c>
      <c r="D114" s="385"/>
      <c r="E114" s="451"/>
      <c r="F114" s="452"/>
      <c r="G114" s="453">
        <v>1188000</v>
      </c>
      <c r="H114" s="454">
        <v>3248110</v>
      </c>
    </row>
    <row r="115" spans="1:8" s="493" customFormat="1" hidden="1" x14ac:dyDescent="0.25">
      <c r="A115" s="509"/>
      <c r="B115" s="373">
        <v>12020500</v>
      </c>
      <c r="C115" s="374" t="s">
        <v>12</v>
      </c>
      <c r="D115" s="374"/>
      <c r="E115" s="439"/>
      <c r="F115" s="440"/>
      <c r="G115" s="441"/>
      <c r="H115" s="442"/>
    </row>
    <row r="116" spans="1:8" s="493" customFormat="1" ht="15" hidden="1" customHeight="1" x14ac:dyDescent="0.2">
      <c r="A116" s="509"/>
      <c r="B116" s="377">
        <v>12020501</v>
      </c>
      <c r="C116" s="378" t="s">
        <v>624</v>
      </c>
      <c r="D116" s="378" t="s">
        <v>830</v>
      </c>
      <c r="E116" s="443"/>
      <c r="F116" s="444"/>
      <c r="G116" s="445"/>
      <c r="H116" s="446">
        <v>0</v>
      </c>
    </row>
    <row r="117" spans="1:8" hidden="1" x14ac:dyDescent="0.25">
      <c r="A117" s="502"/>
      <c r="B117" s="377">
        <v>12020502</v>
      </c>
      <c r="C117" s="378" t="s">
        <v>625</v>
      </c>
      <c r="D117" s="378" t="s">
        <v>831</v>
      </c>
      <c r="E117" s="443"/>
      <c r="F117" s="444"/>
      <c r="G117" s="445"/>
      <c r="H117" s="446">
        <v>0</v>
      </c>
    </row>
    <row r="118" spans="1:8" ht="14.25" hidden="1" customHeight="1" x14ac:dyDescent="0.25">
      <c r="A118" s="502"/>
      <c r="B118" s="377">
        <v>12020503</v>
      </c>
      <c r="C118" s="378" t="s">
        <v>626</v>
      </c>
      <c r="D118" s="378" t="s">
        <v>832</v>
      </c>
      <c r="E118" s="443"/>
      <c r="F118" s="444"/>
      <c r="G118" s="445"/>
      <c r="H118" s="446">
        <v>0</v>
      </c>
    </row>
    <row r="119" spans="1:8" ht="15.75" hidden="1" thickBot="1" x14ac:dyDescent="0.3">
      <c r="A119" s="502"/>
      <c r="B119" s="384"/>
      <c r="C119" s="385" t="s">
        <v>627</v>
      </c>
      <c r="D119" s="385"/>
      <c r="E119" s="451"/>
      <c r="F119" s="452"/>
      <c r="G119" s="453">
        <v>0</v>
      </c>
      <c r="H119" s="454">
        <v>0</v>
      </c>
    </row>
    <row r="120" spans="1:8" ht="15.75" customHeight="1" x14ac:dyDescent="0.25">
      <c r="A120" s="502"/>
      <c r="B120" s="373">
        <v>12020600</v>
      </c>
      <c r="C120" s="374" t="s">
        <v>13</v>
      </c>
      <c r="D120" s="374"/>
      <c r="E120" s="439"/>
      <c r="F120" s="440"/>
      <c r="G120" s="441"/>
      <c r="H120" s="442"/>
    </row>
    <row r="121" spans="1:8" hidden="1" x14ac:dyDescent="0.25">
      <c r="A121" s="502"/>
      <c r="B121" s="377">
        <v>12020601</v>
      </c>
      <c r="C121" s="378" t="s">
        <v>628</v>
      </c>
      <c r="D121" s="378" t="s">
        <v>833</v>
      </c>
      <c r="E121" s="443"/>
      <c r="F121" s="444"/>
      <c r="G121" s="445"/>
      <c r="H121" s="446">
        <v>0</v>
      </c>
    </row>
    <row r="122" spans="1:8" ht="14.25" hidden="1" customHeight="1" x14ac:dyDescent="0.25">
      <c r="A122" s="502"/>
      <c r="B122" s="377">
        <v>12020602</v>
      </c>
      <c r="C122" s="378" t="s">
        <v>629</v>
      </c>
      <c r="D122" s="378" t="s">
        <v>834</v>
      </c>
      <c r="E122" s="443"/>
      <c r="F122" s="444"/>
      <c r="G122" s="445"/>
      <c r="H122" s="446">
        <v>0</v>
      </c>
    </row>
    <row r="123" spans="1:8" hidden="1" x14ac:dyDescent="0.25">
      <c r="A123" s="502"/>
      <c r="B123" s="377">
        <v>12020603</v>
      </c>
      <c r="C123" s="378" t="s">
        <v>630</v>
      </c>
      <c r="D123" s="378" t="s">
        <v>835</v>
      </c>
      <c r="E123" s="443"/>
      <c r="F123" s="444"/>
      <c r="G123" s="445"/>
      <c r="H123" s="446">
        <v>0</v>
      </c>
    </row>
    <row r="124" spans="1:8" ht="14.25" hidden="1" customHeight="1" x14ac:dyDescent="0.25">
      <c r="A124" s="502"/>
      <c r="B124" s="377">
        <v>12020604</v>
      </c>
      <c r="C124" s="378" t="s">
        <v>631</v>
      </c>
      <c r="D124" s="378" t="s">
        <v>836</v>
      </c>
      <c r="E124" s="443"/>
      <c r="F124" s="444"/>
      <c r="G124" s="445"/>
      <c r="H124" s="446">
        <v>0</v>
      </c>
    </row>
    <row r="125" spans="1:8" s="493" customFormat="1" hidden="1" x14ac:dyDescent="0.2">
      <c r="A125" s="509"/>
      <c r="B125" s="377">
        <v>12020605</v>
      </c>
      <c r="C125" s="378" t="s">
        <v>632</v>
      </c>
      <c r="D125" s="378" t="s">
        <v>837</v>
      </c>
      <c r="E125" s="443"/>
      <c r="F125" s="444"/>
      <c r="G125" s="445"/>
      <c r="H125" s="446">
        <v>0</v>
      </c>
    </row>
    <row r="126" spans="1:8" s="493" customFormat="1" ht="15" hidden="1" customHeight="1" x14ac:dyDescent="0.2">
      <c r="A126" s="509"/>
      <c r="B126" s="377">
        <v>12020606</v>
      </c>
      <c r="C126" s="378" t="s">
        <v>633</v>
      </c>
      <c r="D126" s="378" t="s">
        <v>838</v>
      </c>
      <c r="E126" s="443"/>
      <c r="F126" s="444"/>
      <c r="G126" s="445"/>
      <c r="H126" s="446">
        <v>0</v>
      </c>
    </row>
    <row r="127" spans="1:8" s="493" customFormat="1" hidden="1" x14ac:dyDescent="0.2">
      <c r="A127" s="509"/>
      <c r="B127" s="377">
        <v>12020607</v>
      </c>
      <c r="C127" s="378" t="s">
        <v>634</v>
      </c>
      <c r="D127" s="378" t="s">
        <v>839</v>
      </c>
      <c r="E127" s="443"/>
      <c r="F127" s="444"/>
      <c r="G127" s="445"/>
      <c r="H127" s="446">
        <v>0</v>
      </c>
    </row>
    <row r="128" spans="1:8" ht="14.25" hidden="1" customHeight="1" x14ac:dyDescent="0.25">
      <c r="A128" s="502"/>
      <c r="B128" s="377">
        <v>12020608</v>
      </c>
      <c r="C128" s="378" t="s">
        <v>635</v>
      </c>
      <c r="D128" s="378" t="s">
        <v>840</v>
      </c>
      <c r="E128" s="443"/>
      <c r="F128" s="444"/>
      <c r="G128" s="445"/>
      <c r="H128" s="446">
        <v>0</v>
      </c>
    </row>
    <row r="129" spans="1:8" hidden="1" x14ac:dyDescent="0.25">
      <c r="A129" s="502"/>
      <c r="B129" s="377">
        <v>12020609</v>
      </c>
      <c r="C129" s="378" t="s">
        <v>636</v>
      </c>
      <c r="D129" s="378" t="s">
        <v>841</v>
      </c>
      <c r="E129" s="443"/>
      <c r="F129" s="444"/>
      <c r="G129" s="445"/>
      <c r="H129" s="446">
        <v>0</v>
      </c>
    </row>
    <row r="130" spans="1:8" ht="14.25" hidden="1" customHeight="1" x14ac:dyDescent="0.25">
      <c r="A130" s="502"/>
      <c r="B130" s="377">
        <v>12020610</v>
      </c>
      <c r="C130" s="378" t="s">
        <v>637</v>
      </c>
      <c r="D130" s="378" t="s">
        <v>842</v>
      </c>
      <c r="E130" s="443"/>
      <c r="F130" s="444"/>
      <c r="G130" s="445"/>
      <c r="H130" s="446">
        <v>0</v>
      </c>
    </row>
    <row r="131" spans="1:8" hidden="1" x14ac:dyDescent="0.25">
      <c r="A131" s="502"/>
      <c r="B131" s="377">
        <v>12020611</v>
      </c>
      <c r="C131" s="378" t="s">
        <v>638</v>
      </c>
      <c r="D131" s="378" t="s">
        <v>843</v>
      </c>
      <c r="E131" s="443"/>
      <c r="F131" s="444"/>
      <c r="G131" s="445"/>
      <c r="H131" s="446">
        <v>0</v>
      </c>
    </row>
    <row r="132" spans="1:8" ht="14.25" hidden="1" customHeight="1" x14ac:dyDescent="0.25">
      <c r="A132" s="502"/>
      <c r="B132" s="377">
        <v>12020612</v>
      </c>
      <c r="C132" s="378" t="s">
        <v>639</v>
      </c>
      <c r="D132" s="378" t="s">
        <v>845</v>
      </c>
      <c r="E132" s="443"/>
      <c r="F132" s="444"/>
      <c r="G132" s="445"/>
      <c r="H132" s="446">
        <v>0</v>
      </c>
    </row>
    <row r="133" spans="1:8" hidden="1" x14ac:dyDescent="0.25">
      <c r="A133" s="502"/>
      <c r="B133" s="377">
        <v>12020613</v>
      </c>
      <c r="C133" s="378" t="s">
        <v>640</v>
      </c>
      <c r="D133" s="378" t="s">
        <v>846</v>
      </c>
      <c r="E133" s="443"/>
      <c r="F133" s="444"/>
      <c r="G133" s="445"/>
      <c r="H133" s="446">
        <v>0</v>
      </c>
    </row>
    <row r="134" spans="1:8" ht="14.25" hidden="1" customHeight="1" x14ac:dyDescent="0.25">
      <c r="A134" s="502"/>
      <c r="B134" s="377">
        <v>12020614</v>
      </c>
      <c r="C134" s="378" t="s">
        <v>641</v>
      </c>
      <c r="D134" s="378" t="s">
        <v>847</v>
      </c>
      <c r="E134" s="443"/>
      <c r="F134" s="444"/>
      <c r="G134" s="445"/>
      <c r="H134" s="446">
        <v>0</v>
      </c>
    </row>
    <row r="135" spans="1:8" hidden="1" x14ac:dyDescent="0.25">
      <c r="A135" s="502"/>
      <c r="B135" s="377">
        <v>12020615</v>
      </c>
      <c r="C135" s="378" t="s">
        <v>642</v>
      </c>
      <c r="D135" s="378" t="s">
        <v>848</v>
      </c>
      <c r="E135" s="443"/>
      <c r="F135" s="444"/>
      <c r="G135" s="445"/>
      <c r="H135" s="446">
        <v>0</v>
      </c>
    </row>
    <row r="136" spans="1:8" s="493" customFormat="1" ht="15.75" thickBot="1" x14ac:dyDescent="0.25">
      <c r="A136" s="509"/>
      <c r="B136" s="377">
        <v>12020616</v>
      </c>
      <c r="C136" s="378" t="s">
        <v>643</v>
      </c>
      <c r="D136" s="378" t="s">
        <v>849</v>
      </c>
      <c r="E136" s="443" t="s">
        <v>949</v>
      </c>
      <c r="F136" s="444" t="s">
        <v>949</v>
      </c>
      <c r="G136" s="445">
        <v>3402580</v>
      </c>
      <c r="H136" s="446">
        <v>9302908</v>
      </c>
    </row>
    <row r="137" spans="1:8" ht="15.75" hidden="1" thickBot="1" x14ac:dyDescent="0.3">
      <c r="A137" s="502"/>
      <c r="B137" s="377">
        <v>12020617</v>
      </c>
      <c r="C137" s="378" t="s">
        <v>644</v>
      </c>
      <c r="D137" s="378" t="s">
        <v>850</v>
      </c>
      <c r="E137" s="443"/>
      <c r="F137" s="444"/>
      <c r="G137" s="445"/>
      <c r="H137" s="446">
        <v>0</v>
      </c>
    </row>
    <row r="138" spans="1:8" ht="15.75" hidden="1" thickBot="1" x14ac:dyDescent="0.3">
      <c r="A138" s="502"/>
      <c r="B138" s="377">
        <v>12020618</v>
      </c>
      <c r="C138" s="378" t="s">
        <v>645</v>
      </c>
      <c r="D138" s="378" t="s">
        <v>851</v>
      </c>
      <c r="E138" s="443"/>
      <c r="F138" s="444"/>
      <c r="G138" s="445"/>
      <c r="H138" s="446">
        <v>0</v>
      </c>
    </row>
    <row r="139" spans="1:8" s="493" customFormat="1" ht="15.75" hidden="1" thickBot="1" x14ac:dyDescent="0.25">
      <c r="A139" s="509"/>
      <c r="B139" s="377">
        <v>12020619</v>
      </c>
      <c r="C139" s="378" t="s">
        <v>646</v>
      </c>
      <c r="D139" s="378" t="s">
        <v>852</v>
      </c>
      <c r="E139" s="443"/>
      <c r="F139" s="444"/>
      <c r="G139" s="445"/>
      <c r="H139" s="446">
        <v>0</v>
      </c>
    </row>
    <row r="140" spans="1:8" s="493" customFormat="1" ht="15.75" hidden="1" thickBot="1" x14ac:dyDescent="0.25">
      <c r="A140" s="509"/>
      <c r="B140" s="377">
        <v>12020620</v>
      </c>
      <c r="C140" s="378" t="s">
        <v>647</v>
      </c>
      <c r="D140" s="378" t="s">
        <v>853</v>
      </c>
      <c r="E140" s="443"/>
      <c r="F140" s="444"/>
      <c r="G140" s="445"/>
      <c r="H140" s="446">
        <v>0</v>
      </c>
    </row>
    <row r="141" spans="1:8" s="493" customFormat="1" ht="15.75" hidden="1" thickBot="1" x14ac:dyDescent="0.25">
      <c r="A141" s="509"/>
      <c r="B141" s="377">
        <v>12020621</v>
      </c>
      <c r="C141" s="378" t="s">
        <v>648</v>
      </c>
      <c r="D141" s="378" t="s">
        <v>854</v>
      </c>
      <c r="E141" s="443"/>
      <c r="F141" s="444"/>
      <c r="G141" s="445"/>
      <c r="H141" s="446">
        <v>0</v>
      </c>
    </row>
    <row r="142" spans="1:8" ht="15.75" thickBot="1" x14ac:dyDescent="0.3">
      <c r="A142" s="502"/>
      <c r="B142" s="384"/>
      <c r="C142" s="385" t="s">
        <v>649</v>
      </c>
      <c r="D142" s="385"/>
      <c r="E142" s="451"/>
      <c r="F142" s="452"/>
      <c r="G142" s="453">
        <v>3402580</v>
      </c>
      <c r="H142" s="454">
        <v>9302908</v>
      </c>
    </row>
    <row r="143" spans="1:8" x14ac:dyDescent="0.25">
      <c r="A143" s="502"/>
      <c r="B143" s="373">
        <v>12020700</v>
      </c>
      <c r="C143" s="374" t="s">
        <v>14</v>
      </c>
      <c r="D143" s="374"/>
      <c r="E143" s="439"/>
      <c r="F143" s="440"/>
      <c r="G143" s="441"/>
      <c r="H143" s="442"/>
    </row>
    <row r="144" spans="1:8" hidden="1" x14ac:dyDescent="0.25">
      <c r="A144" s="502"/>
      <c r="B144" s="377">
        <v>12020701</v>
      </c>
      <c r="C144" s="378" t="s">
        <v>650</v>
      </c>
      <c r="D144" s="378" t="s">
        <v>855</v>
      </c>
      <c r="E144" s="443"/>
      <c r="F144" s="444"/>
      <c r="G144" s="445"/>
      <c r="H144" s="446">
        <v>0</v>
      </c>
    </row>
    <row r="145" spans="1:8" hidden="1" x14ac:dyDescent="0.25">
      <c r="A145" s="502"/>
      <c r="B145" s="377">
        <v>12020702</v>
      </c>
      <c r="C145" s="378" t="s">
        <v>651</v>
      </c>
      <c r="D145" s="378" t="s">
        <v>856</v>
      </c>
      <c r="E145" s="443"/>
      <c r="F145" s="444"/>
      <c r="G145" s="445"/>
      <c r="H145" s="446">
        <v>0</v>
      </c>
    </row>
    <row r="146" spans="1:8" hidden="1" x14ac:dyDescent="0.25">
      <c r="A146" s="502"/>
      <c r="B146" s="377">
        <v>12020703</v>
      </c>
      <c r="C146" s="378" t="s">
        <v>652</v>
      </c>
      <c r="D146" s="378" t="s">
        <v>857</v>
      </c>
      <c r="E146" s="443"/>
      <c r="F146" s="444"/>
      <c r="G146" s="445"/>
      <c r="H146" s="446">
        <v>0</v>
      </c>
    </row>
    <row r="147" spans="1:8" hidden="1" x14ac:dyDescent="0.25">
      <c r="A147" s="502"/>
      <c r="B147" s="377">
        <v>12020704</v>
      </c>
      <c r="C147" s="378" t="s">
        <v>653</v>
      </c>
      <c r="D147" s="378" t="s">
        <v>858</v>
      </c>
      <c r="E147" s="443"/>
      <c r="F147" s="444"/>
      <c r="G147" s="445"/>
      <c r="H147" s="446">
        <v>0</v>
      </c>
    </row>
    <row r="148" spans="1:8" hidden="1" x14ac:dyDescent="0.25">
      <c r="A148" s="502"/>
      <c r="B148" s="377">
        <v>12020705</v>
      </c>
      <c r="C148" s="378" t="s">
        <v>654</v>
      </c>
      <c r="D148" s="378" t="s">
        <v>860</v>
      </c>
      <c r="E148" s="443"/>
      <c r="F148" s="444"/>
      <c r="G148" s="445"/>
      <c r="H148" s="446">
        <v>0</v>
      </c>
    </row>
    <row r="149" spans="1:8" hidden="1" x14ac:dyDescent="0.25">
      <c r="A149" s="502"/>
      <c r="B149" s="377">
        <v>12020706</v>
      </c>
      <c r="C149" s="378" t="s">
        <v>655</v>
      </c>
      <c r="D149" s="378" t="s">
        <v>861</v>
      </c>
      <c r="E149" s="443"/>
      <c r="F149" s="444"/>
      <c r="G149" s="445"/>
      <c r="H149" s="446">
        <v>0</v>
      </c>
    </row>
    <row r="150" spans="1:8" s="493" customFormat="1" hidden="1" x14ac:dyDescent="0.2">
      <c r="A150" s="509"/>
      <c r="B150" s="377">
        <v>12020707</v>
      </c>
      <c r="C150" s="378" t="s">
        <v>656</v>
      </c>
      <c r="D150" s="378" t="s">
        <v>862</v>
      </c>
      <c r="E150" s="443"/>
      <c r="F150" s="444"/>
      <c r="G150" s="445"/>
      <c r="H150" s="446">
        <v>0</v>
      </c>
    </row>
    <row r="151" spans="1:8" hidden="1" x14ac:dyDescent="0.25">
      <c r="A151" s="502"/>
      <c r="B151" s="377">
        <v>12020708</v>
      </c>
      <c r="C151" s="378" t="s">
        <v>657</v>
      </c>
      <c r="D151" s="378" t="s">
        <v>863</v>
      </c>
      <c r="E151" s="443"/>
      <c r="F151" s="444"/>
      <c r="G151" s="445"/>
      <c r="H151" s="446">
        <v>0</v>
      </c>
    </row>
    <row r="152" spans="1:8" s="493" customFormat="1" hidden="1" x14ac:dyDescent="0.2">
      <c r="A152" s="509"/>
      <c r="B152" s="377">
        <v>12020709</v>
      </c>
      <c r="C152" s="378" t="s">
        <v>658</v>
      </c>
      <c r="D152" s="378" t="s">
        <v>864</v>
      </c>
      <c r="E152" s="443"/>
      <c r="F152" s="444"/>
      <c r="G152" s="445"/>
      <c r="H152" s="446">
        <v>0</v>
      </c>
    </row>
    <row r="153" spans="1:8" s="493" customFormat="1" hidden="1" x14ac:dyDescent="0.2">
      <c r="A153" s="509"/>
      <c r="B153" s="377">
        <v>12020710</v>
      </c>
      <c r="C153" s="378" t="s">
        <v>659</v>
      </c>
      <c r="D153" s="378" t="s">
        <v>865</v>
      </c>
      <c r="E153" s="443"/>
      <c r="F153" s="444"/>
      <c r="G153" s="445"/>
      <c r="H153" s="446">
        <v>0</v>
      </c>
    </row>
    <row r="154" spans="1:8" s="493" customFormat="1" ht="15.75" thickBot="1" x14ac:dyDescent="0.25">
      <c r="A154" s="509"/>
      <c r="B154" s="377">
        <v>12020711</v>
      </c>
      <c r="C154" s="378" t="s">
        <v>660</v>
      </c>
      <c r="D154" s="378" t="s">
        <v>866</v>
      </c>
      <c r="E154" s="443">
        <v>8.9999999999999998E-4</v>
      </c>
      <c r="F154" s="444">
        <v>8.9999999999999998E-4</v>
      </c>
      <c r="G154" s="445">
        <v>2815930</v>
      </c>
      <c r="H154" s="446">
        <v>7698992</v>
      </c>
    </row>
    <row r="155" spans="1:8" s="493" customFormat="1" ht="15.75" hidden="1" thickBot="1" x14ac:dyDescent="0.25">
      <c r="A155" s="509"/>
      <c r="B155" s="377">
        <v>12020712</v>
      </c>
      <c r="C155" s="378" t="s">
        <v>661</v>
      </c>
      <c r="D155" s="378" t="s">
        <v>867</v>
      </c>
      <c r="E155" s="443"/>
      <c r="F155" s="444"/>
      <c r="G155" s="445"/>
      <c r="H155" s="446">
        <v>0</v>
      </c>
    </row>
    <row r="156" spans="1:8" s="493" customFormat="1" ht="15.75" hidden="1" thickBot="1" x14ac:dyDescent="0.25">
      <c r="A156" s="509"/>
      <c r="B156" s="377">
        <v>12020713</v>
      </c>
      <c r="C156" s="378" t="s">
        <v>662</v>
      </c>
      <c r="D156" s="378" t="s">
        <v>868</v>
      </c>
      <c r="E156" s="443"/>
      <c r="F156" s="444"/>
      <c r="G156" s="445"/>
      <c r="H156" s="446">
        <v>0</v>
      </c>
    </row>
    <row r="157" spans="1:8" ht="15.75" hidden="1" thickBot="1" x14ac:dyDescent="0.3">
      <c r="A157" s="502"/>
      <c r="B157" s="377">
        <v>12020714</v>
      </c>
      <c r="C157" s="378" t="s">
        <v>663</v>
      </c>
      <c r="D157" s="378" t="s">
        <v>869</v>
      </c>
      <c r="E157" s="443"/>
      <c r="F157" s="444"/>
      <c r="G157" s="445"/>
      <c r="H157" s="446">
        <v>0</v>
      </c>
    </row>
    <row r="158" spans="1:8" ht="15.75" hidden="1" thickBot="1" x14ac:dyDescent="0.3">
      <c r="A158" s="502"/>
      <c r="B158" s="377">
        <v>12020715</v>
      </c>
      <c r="C158" s="378" t="s">
        <v>664</v>
      </c>
      <c r="D158" s="378" t="s">
        <v>870</v>
      </c>
      <c r="E158" s="443"/>
      <c r="F158" s="444"/>
      <c r="G158" s="445"/>
      <c r="H158" s="446">
        <v>0</v>
      </c>
    </row>
    <row r="159" spans="1:8" ht="15.75" hidden="1" thickBot="1" x14ac:dyDescent="0.3">
      <c r="A159" s="502"/>
      <c r="B159" s="377">
        <v>12020720</v>
      </c>
      <c r="C159" s="378" t="s">
        <v>665</v>
      </c>
      <c r="D159" s="378" t="s">
        <v>871</v>
      </c>
      <c r="E159" s="443"/>
      <c r="F159" s="444"/>
      <c r="G159" s="445"/>
      <c r="H159" s="446">
        <v>0</v>
      </c>
    </row>
    <row r="160" spans="1:8" s="493" customFormat="1" ht="15.75" thickBot="1" x14ac:dyDescent="0.3">
      <c r="A160" s="509"/>
      <c r="B160" s="384"/>
      <c r="C160" s="385" t="s">
        <v>666</v>
      </c>
      <c r="D160" s="385"/>
      <c r="E160" s="451"/>
      <c r="F160" s="452"/>
      <c r="G160" s="453">
        <v>2815930</v>
      </c>
      <c r="H160" s="454">
        <v>7698992</v>
      </c>
    </row>
    <row r="161" spans="1:8" s="493" customFormat="1" ht="15.75" hidden="1" thickBot="1" x14ac:dyDescent="0.3">
      <c r="A161" s="509"/>
      <c r="B161" s="373">
        <v>12020800</v>
      </c>
      <c r="C161" s="374" t="s">
        <v>15</v>
      </c>
      <c r="D161" s="374"/>
      <c r="E161" s="439"/>
      <c r="F161" s="440"/>
      <c r="G161" s="441"/>
      <c r="H161" s="442"/>
    </row>
    <row r="162" spans="1:8" ht="15.75" hidden="1" thickBot="1" x14ac:dyDescent="0.3">
      <c r="A162" s="502"/>
      <c r="B162" s="377">
        <v>12020801</v>
      </c>
      <c r="C162" s="378" t="s">
        <v>667</v>
      </c>
      <c r="D162" s="378" t="s">
        <v>872</v>
      </c>
      <c r="E162" s="443"/>
      <c r="F162" s="444"/>
      <c r="G162" s="445"/>
      <c r="H162" s="446">
        <v>0</v>
      </c>
    </row>
    <row r="163" spans="1:8" ht="15.75" hidden="1" thickBot="1" x14ac:dyDescent="0.3">
      <c r="A163" s="502"/>
      <c r="B163" s="377">
        <v>12020802</v>
      </c>
      <c r="C163" s="378" t="s">
        <v>668</v>
      </c>
      <c r="D163" s="378" t="s">
        <v>873</v>
      </c>
      <c r="E163" s="443"/>
      <c r="F163" s="444"/>
      <c r="G163" s="445"/>
      <c r="H163" s="446">
        <v>0</v>
      </c>
    </row>
    <row r="164" spans="1:8" ht="15.75" hidden="1" thickBot="1" x14ac:dyDescent="0.3">
      <c r="A164" s="502"/>
      <c r="B164" s="377">
        <v>12020803</v>
      </c>
      <c r="C164" s="378" t="s">
        <v>669</v>
      </c>
      <c r="D164" s="378" t="s">
        <v>874</v>
      </c>
      <c r="E164" s="443"/>
      <c r="F164" s="444"/>
      <c r="G164" s="445"/>
      <c r="H164" s="446">
        <v>0</v>
      </c>
    </row>
    <row r="165" spans="1:8" s="493" customFormat="1" ht="15.75" hidden="1" thickBot="1" x14ac:dyDescent="0.25">
      <c r="A165" s="509"/>
      <c r="B165" s="377">
        <v>12020804</v>
      </c>
      <c r="C165" s="378" t="s">
        <v>670</v>
      </c>
      <c r="D165" s="378" t="s">
        <v>875</v>
      </c>
      <c r="E165" s="443"/>
      <c r="F165" s="444"/>
      <c r="G165" s="445"/>
      <c r="H165" s="446">
        <v>0</v>
      </c>
    </row>
    <row r="166" spans="1:8" s="493" customFormat="1" ht="15.75" hidden="1" thickBot="1" x14ac:dyDescent="0.25">
      <c r="A166" s="509"/>
      <c r="B166" s="377">
        <v>12020805</v>
      </c>
      <c r="C166" s="378" t="s">
        <v>671</v>
      </c>
      <c r="D166" s="378" t="s">
        <v>876</v>
      </c>
      <c r="E166" s="443"/>
      <c r="F166" s="444"/>
      <c r="G166" s="445"/>
      <c r="H166" s="446">
        <v>0</v>
      </c>
    </row>
    <row r="167" spans="1:8" ht="15.75" hidden="1" thickBot="1" x14ac:dyDescent="0.3">
      <c r="A167" s="502"/>
      <c r="B167" s="384"/>
      <c r="C167" s="385" t="s">
        <v>672</v>
      </c>
      <c r="D167" s="385"/>
      <c r="E167" s="451"/>
      <c r="F167" s="452"/>
      <c r="G167" s="453">
        <v>0</v>
      </c>
      <c r="H167" s="454">
        <v>0</v>
      </c>
    </row>
    <row r="168" spans="1:8" ht="15.75" hidden="1" thickBot="1" x14ac:dyDescent="0.3">
      <c r="A168" s="502"/>
      <c r="B168" s="373">
        <v>12020900</v>
      </c>
      <c r="C168" s="374" t="s">
        <v>16</v>
      </c>
      <c r="D168" s="374"/>
      <c r="E168" s="439"/>
      <c r="F168" s="440"/>
      <c r="G168" s="441"/>
      <c r="H168" s="442"/>
    </row>
    <row r="169" spans="1:8" s="493" customFormat="1" ht="15.75" hidden="1" thickBot="1" x14ac:dyDescent="0.25">
      <c r="A169" s="509"/>
      <c r="B169" s="377">
        <v>12020901</v>
      </c>
      <c r="C169" s="378" t="s">
        <v>673</v>
      </c>
      <c r="D169" s="378" t="s">
        <v>877</v>
      </c>
      <c r="E169" s="443"/>
      <c r="F169" s="444"/>
      <c r="G169" s="445"/>
      <c r="H169" s="446">
        <v>0</v>
      </c>
    </row>
    <row r="170" spans="1:8" ht="15.75" hidden="1" thickBot="1" x14ac:dyDescent="0.3">
      <c r="A170" s="502"/>
      <c r="B170" s="377">
        <v>12020902</v>
      </c>
      <c r="C170" s="378" t="s">
        <v>674</v>
      </c>
      <c r="D170" s="378" t="s">
        <v>878</v>
      </c>
      <c r="E170" s="443"/>
      <c r="F170" s="444"/>
      <c r="G170" s="445"/>
      <c r="H170" s="446">
        <v>0</v>
      </c>
    </row>
    <row r="171" spans="1:8" ht="15.75" hidden="1" thickBot="1" x14ac:dyDescent="0.3">
      <c r="A171" s="502"/>
      <c r="B171" s="377">
        <v>12020903</v>
      </c>
      <c r="C171" s="378" t="s">
        <v>675</v>
      </c>
      <c r="D171" s="378" t="s">
        <v>879</v>
      </c>
      <c r="E171" s="443"/>
      <c r="F171" s="444"/>
      <c r="G171" s="445"/>
      <c r="H171" s="446">
        <v>0</v>
      </c>
    </row>
    <row r="172" spans="1:8" ht="15.75" hidden="1" thickBot="1" x14ac:dyDescent="0.3">
      <c r="A172" s="502"/>
      <c r="B172" s="377">
        <v>12020904</v>
      </c>
      <c r="C172" s="378" t="s">
        <v>676</v>
      </c>
      <c r="D172" s="378" t="s">
        <v>880</v>
      </c>
      <c r="E172" s="443"/>
      <c r="F172" s="444"/>
      <c r="G172" s="445"/>
      <c r="H172" s="446">
        <v>0</v>
      </c>
    </row>
    <row r="173" spans="1:8" ht="15.75" hidden="1" thickBot="1" x14ac:dyDescent="0.3">
      <c r="A173" s="502"/>
      <c r="B173" s="377">
        <v>12020905</v>
      </c>
      <c r="C173" s="378" t="s">
        <v>677</v>
      </c>
      <c r="D173" s="378" t="s">
        <v>881</v>
      </c>
      <c r="E173" s="443"/>
      <c r="F173" s="444"/>
      <c r="G173" s="445"/>
      <c r="H173" s="446">
        <v>0</v>
      </c>
    </row>
    <row r="174" spans="1:8" s="493" customFormat="1" ht="15.75" hidden="1" thickBot="1" x14ac:dyDescent="0.25">
      <c r="A174" s="509"/>
      <c r="B174" s="377">
        <v>12020906</v>
      </c>
      <c r="C174" s="378" t="s">
        <v>678</v>
      </c>
      <c r="D174" s="378" t="s">
        <v>882</v>
      </c>
      <c r="E174" s="443"/>
      <c r="F174" s="444"/>
      <c r="G174" s="445"/>
      <c r="H174" s="446">
        <v>0</v>
      </c>
    </row>
    <row r="175" spans="1:8" s="493" customFormat="1" ht="15.75" hidden="1" thickBot="1" x14ac:dyDescent="0.25">
      <c r="A175" s="509"/>
      <c r="B175" s="377">
        <v>12020907</v>
      </c>
      <c r="C175" s="378" t="s">
        <v>679</v>
      </c>
      <c r="D175" s="378" t="s">
        <v>883</v>
      </c>
      <c r="E175" s="443"/>
      <c r="F175" s="444"/>
      <c r="G175" s="445"/>
      <c r="H175" s="446">
        <v>0</v>
      </c>
    </row>
    <row r="176" spans="1:8" ht="15.75" hidden="1" thickBot="1" x14ac:dyDescent="0.3">
      <c r="A176" s="502"/>
      <c r="B176" s="384"/>
      <c r="C176" s="385" t="s">
        <v>680</v>
      </c>
      <c r="D176" s="385"/>
      <c r="E176" s="451"/>
      <c r="F176" s="452"/>
      <c r="G176" s="453">
        <v>0</v>
      </c>
      <c r="H176" s="454">
        <v>0</v>
      </c>
    </row>
    <row r="177" spans="1:8" ht="15.75" hidden="1" thickBot="1" x14ac:dyDescent="0.3">
      <c r="A177" s="502"/>
      <c r="B177" s="373">
        <v>12021000</v>
      </c>
      <c r="C177" s="374" t="s">
        <v>681</v>
      </c>
      <c r="D177" s="374"/>
      <c r="E177" s="439"/>
      <c r="F177" s="440"/>
      <c r="G177" s="441"/>
      <c r="H177" s="442"/>
    </row>
    <row r="178" spans="1:8" ht="15.75" hidden="1" thickBot="1" x14ac:dyDescent="0.3">
      <c r="A178" s="502"/>
      <c r="B178" s="377">
        <v>12021006</v>
      </c>
      <c r="C178" s="378" t="s">
        <v>682</v>
      </c>
      <c r="D178" s="378" t="s">
        <v>884</v>
      </c>
      <c r="E178" s="443"/>
      <c r="F178" s="444"/>
      <c r="G178" s="445"/>
      <c r="H178" s="446">
        <v>0</v>
      </c>
    </row>
    <row r="179" spans="1:8" ht="15.75" hidden="1" thickBot="1" x14ac:dyDescent="0.3">
      <c r="A179" s="502"/>
      <c r="B179" s="384"/>
      <c r="C179" s="385" t="s">
        <v>683</v>
      </c>
      <c r="D179" s="385"/>
      <c r="E179" s="451"/>
      <c r="F179" s="452"/>
      <c r="G179" s="453">
        <v>0</v>
      </c>
      <c r="H179" s="454">
        <v>0</v>
      </c>
    </row>
    <row r="180" spans="1:8" ht="15.75" hidden="1" thickBot="1" x14ac:dyDescent="0.3">
      <c r="A180" s="502"/>
      <c r="B180" s="373">
        <v>12021100</v>
      </c>
      <c r="C180" s="374" t="s">
        <v>17</v>
      </c>
      <c r="D180" s="374"/>
      <c r="E180" s="439"/>
      <c r="F180" s="440"/>
      <c r="G180" s="441"/>
      <c r="H180" s="442"/>
    </row>
    <row r="181" spans="1:8" ht="15.75" hidden="1" thickBot="1" x14ac:dyDescent="0.3">
      <c r="A181" s="502"/>
      <c r="B181" s="377">
        <v>12021101</v>
      </c>
      <c r="C181" s="378" t="s">
        <v>684</v>
      </c>
      <c r="D181" s="378" t="s">
        <v>885</v>
      </c>
      <c r="E181" s="443"/>
      <c r="F181" s="444"/>
      <c r="G181" s="445"/>
      <c r="H181" s="446">
        <v>0</v>
      </c>
    </row>
    <row r="182" spans="1:8" ht="15.75" hidden="1" thickBot="1" x14ac:dyDescent="0.3">
      <c r="A182" s="486"/>
      <c r="B182" s="377">
        <v>12021102</v>
      </c>
      <c r="C182" s="378" t="s">
        <v>685</v>
      </c>
      <c r="D182" s="378" t="s">
        <v>886</v>
      </c>
      <c r="E182" s="443"/>
      <c r="F182" s="444"/>
      <c r="G182" s="445"/>
      <c r="H182" s="446">
        <v>0</v>
      </c>
    </row>
    <row r="183" spans="1:8" ht="15.75" hidden="1" thickBot="1" x14ac:dyDescent="0.3">
      <c r="A183" s="486"/>
      <c r="B183" s="377">
        <v>12021103</v>
      </c>
      <c r="C183" s="378" t="s">
        <v>686</v>
      </c>
      <c r="D183" s="378" t="s">
        <v>887</v>
      </c>
      <c r="E183" s="443"/>
      <c r="F183" s="444"/>
      <c r="G183" s="445"/>
      <c r="H183" s="446">
        <v>0</v>
      </c>
    </row>
    <row r="184" spans="1:8" ht="15.75" hidden="1" thickBot="1" x14ac:dyDescent="0.3">
      <c r="A184" s="486"/>
      <c r="B184" s="384"/>
      <c r="C184" s="385" t="s">
        <v>687</v>
      </c>
      <c r="D184" s="385"/>
      <c r="E184" s="451"/>
      <c r="F184" s="452"/>
      <c r="G184" s="453">
        <v>0</v>
      </c>
      <c r="H184" s="454">
        <v>0</v>
      </c>
    </row>
    <row r="185" spans="1:8" ht="15.75" hidden="1" thickBot="1" x14ac:dyDescent="0.3">
      <c r="A185" s="486"/>
      <c r="B185" s="373">
        <v>12021200</v>
      </c>
      <c r="C185" s="374" t="s">
        <v>18</v>
      </c>
      <c r="D185" s="374"/>
      <c r="E185" s="439"/>
      <c r="F185" s="440"/>
      <c r="G185" s="441"/>
      <c r="H185" s="442"/>
    </row>
    <row r="186" spans="1:8" ht="15.75" hidden="1" thickBot="1" x14ac:dyDescent="0.3">
      <c r="A186" s="486"/>
      <c r="B186" s="377">
        <v>12021201</v>
      </c>
      <c r="C186" s="378" t="s">
        <v>688</v>
      </c>
      <c r="D186" s="378" t="s">
        <v>888</v>
      </c>
      <c r="E186" s="443"/>
      <c r="F186" s="444"/>
      <c r="G186" s="445"/>
      <c r="H186" s="446">
        <v>0</v>
      </c>
    </row>
    <row r="187" spans="1:8" ht="15.75" hidden="1" thickBot="1" x14ac:dyDescent="0.3">
      <c r="A187" s="486"/>
      <c r="B187" s="377">
        <v>12021202</v>
      </c>
      <c r="C187" s="378" t="s">
        <v>689</v>
      </c>
      <c r="D187" s="378" t="s">
        <v>889</v>
      </c>
      <c r="E187" s="443"/>
      <c r="F187" s="444"/>
      <c r="G187" s="445"/>
      <c r="H187" s="446">
        <v>0</v>
      </c>
    </row>
    <row r="188" spans="1:8" ht="15.75" hidden="1" thickBot="1" x14ac:dyDescent="0.3">
      <c r="A188" s="486"/>
      <c r="B188" s="377">
        <v>12021203</v>
      </c>
      <c r="C188" s="378" t="s">
        <v>690</v>
      </c>
      <c r="D188" s="378" t="s">
        <v>890</v>
      </c>
      <c r="E188" s="443"/>
      <c r="F188" s="444"/>
      <c r="G188" s="445"/>
      <c r="H188" s="446">
        <v>0</v>
      </c>
    </row>
    <row r="189" spans="1:8" ht="15.75" hidden="1" thickBot="1" x14ac:dyDescent="0.3">
      <c r="A189" s="486"/>
      <c r="B189" s="377">
        <v>12021204</v>
      </c>
      <c r="C189" s="378" t="s">
        <v>691</v>
      </c>
      <c r="D189" s="378" t="s">
        <v>891</v>
      </c>
      <c r="E189" s="443"/>
      <c r="F189" s="444"/>
      <c r="G189" s="445"/>
      <c r="H189" s="446">
        <v>0</v>
      </c>
    </row>
    <row r="190" spans="1:8" ht="15.75" hidden="1" thickBot="1" x14ac:dyDescent="0.3">
      <c r="A190" s="486"/>
      <c r="B190" s="377">
        <v>12021205</v>
      </c>
      <c r="C190" s="378" t="s">
        <v>692</v>
      </c>
      <c r="D190" s="378" t="s">
        <v>892</v>
      </c>
      <c r="E190" s="443"/>
      <c r="F190" s="444"/>
      <c r="G190" s="445"/>
      <c r="H190" s="446">
        <v>0</v>
      </c>
    </row>
    <row r="191" spans="1:8" ht="15.75" hidden="1" thickBot="1" x14ac:dyDescent="0.3">
      <c r="A191" s="486"/>
      <c r="B191" s="377">
        <v>12021206</v>
      </c>
      <c r="C191" s="378" t="s">
        <v>693</v>
      </c>
      <c r="D191" s="378" t="s">
        <v>893</v>
      </c>
      <c r="E191" s="443"/>
      <c r="F191" s="444"/>
      <c r="G191" s="445"/>
      <c r="H191" s="446">
        <v>0</v>
      </c>
    </row>
    <row r="192" spans="1:8" ht="15.75" hidden="1" thickBot="1" x14ac:dyDescent="0.3">
      <c r="A192" s="486"/>
      <c r="B192" s="377">
        <v>12021207</v>
      </c>
      <c r="C192" s="378" t="s">
        <v>694</v>
      </c>
      <c r="D192" s="378" t="s">
        <v>894</v>
      </c>
      <c r="E192" s="443"/>
      <c r="F192" s="444"/>
      <c r="G192" s="445"/>
      <c r="H192" s="446">
        <v>0</v>
      </c>
    </row>
    <row r="193" spans="1:8" ht="15.75" hidden="1" thickBot="1" x14ac:dyDescent="0.3">
      <c r="A193" s="486"/>
      <c r="B193" s="377">
        <v>12021208</v>
      </c>
      <c r="C193" s="378" t="s">
        <v>695</v>
      </c>
      <c r="D193" s="378" t="s">
        <v>895</v>
      </c>
      <c r="E193" s="443"/>
      <c r="F193" s="444"/>
      <c r="G193" s="445"/>
      <c r="H193" s="446">
        <v>0</v>
      </c>
    </row>
    <row r="194" spans="1:8" ht="15.75" hidden="1" thickBot="1" x14ac:dyDescent="0.3">
      <c r="A194" s="486"/>
      <c r="B194" s="377">
        <v>12021209</v>
      </c>
      <c r="C194" s="378" t="s">
        <v>696</v>
      </c>
      <c r="D194" s="378" t="s">
        <v>896</v>
      </c>
      <c r="E194" s="443"/>
      <c r="F194" s="444"/>
      <c r="G194" s="445"/>
      <c r="H194" s="446">
        <v>0</v>
      </c>
    </row>
    <row r="195" spans="1:8" ht="15.75" hidden="1" thickBot="1" x14ac:dyDescent="0.3">
      <c r="A195" s="486"/>
      <c r="B195" s="377">
        <v>12021210</v>
      </c>
      <c r="C195" s="378" t="s">
        <v>697</v>
      </c>
      <c r="D195" s="378" t="s">
        <v>897</v>
      </c>
      <c r="E195" s="443"/>
      <c r="F195" s="444"/>
      <c r="G195" s="445"/>
      <c r="H195" s="446">
        <v>0</v>
      </c>
    </row>
    <row r="196" spans="1:8" ht="15.75" hidden="1" thickBot="1" x14ac:dyDescent="0.3">
      <c r="A196" s="486"/>
      <c r="B196" s="377">
        <v>12021212</v>
      </c>
      <c r="C196" s="378" t="s">
        <v>698</v>
      </c>
      <c r="D196" s="378" t="s">
        <v>898</v>
      </c>
      <c r="E196" s="443"/>
      <c r="F196" s="444"/>
      <c r="G196" s="445"/>
      <c r="H196" s="446">
        <v>0</v>
      </c>
    </row>
    <row r="197" spans="1:8" ht="15.75" hidden="1" thickBot="1" x14ac:dyDescent="0.3">
      <c r="A197" s="486"/>
      <c r="B197" s="384"/>
      <c r="C197" s="385" t="s">
        <v>699</v>
      </c>
      <c r="D197" s="385"/>
      <c r="E197" s="451"/>
      <c r="F197" s="452"/>
      <c r="G197" s="453">
        <v>0</v>
      </c>
      <c r="H197" s="454">
        <v>0</v>
      </c>
    </row>
    <row r="198" spans="1:8" ht="15.75" hidden="1" thickBot="1" x14ac:dyDescent="0.3">
      <c r="A198" s="486"/>
      <c r="B198" s="373">
        <v>12021300</v>
      </c>
      <c r="C198" s="374" t="s">
        <v>19</v>
      </c>
      <c r="D198" s="374"/>
      <c r="E198" s="439"/>
      <c r="F198" s="440"/>
      <c r="G198" s="441"/>
      <c r="H198" s="442"/>
    </row>
    <row r="199" spans="1:8" ht="15.75" hidden="1" thickBot="1" x14ac:dyDescent="0.3">
      <c r="A199" s="486"/>
      <c r="B199" s="377">
        <v>12021302</v>
      </c>
      <c r="C199" s="378" t="s">
        <v>700</v>
      </c>
      <c r="D199" s="378" t="s">
        <v>899</v>
      </c>
      <c r="E199" s="443"/>
      <c r="F199" s="444"/>
      <c r="G199" s="445"/>
      <c r="H199" s="446">
        <v>0</v>
      </c>
    </row>
    <row r="200" spans="1:8" ht="15.75" hidden="1" thickBot="1" x14ac:dyDescent="0.3">
      <c r="A200" s="486"/>
      <c r="B200" s="384"/>
      <c r="C200" s="385" t="s">
        <v>701</v>
      </c>
      <c r="D200" s="385"/>
      <c r="E200" s="451"/>
      <c r="F200" s="452"/>
      <c r="G200" s="453">
        <v>0</v>
      </c>
      <c r="H200" s="454">
        <v>0</v>
      </c>
    </row>
    <row r="201" spans="1:8" ht="15.75" hidden="1" thickBot="1" x14ac:dyDescent="0.3">
      <c r="A201" s="486"/>
      <c r="B201" s="373">
        <v>13000000</v>
      </c>
      <c r="C201" s="374" t="s">
        <v>702</v>
      </c>
      <c r="D201" s="374"/>
      <c r="E201" s="439"/>
      <c r="F201" s="440"/>
      <c r="G201" s="441"/>
      <c r="H201" s="442"/>
    </row>
    <row r="202" spans="1:8" ht="15.75" hidden="1" thickBot="1" x14ac:dyDescent="0.3">
      <c r="A202" s="486"/>
      <c r="B202" s="373">
        <v>13010000</v>
      </c>
      <c r="C202" s="374" t="s">
        <v>703</v>
      </c>
      <c r="D202" s="374"/>
      <c r="E202" s="439"/>
      <c r="F202" s="440"/>
      <c r="G202" s="441"/>
      <c r="H202" s="442"/>
    </row>
    <row r="203" spans="1:8" ht="15.75" hidden="1" thickBot="1" x14ac:dyDescent="0.3">
      <c r="A203" s="486"/>
      <c r="B203" s="373">
        <v>13010100</v>
      </c>
      <c r="C203" s="374" t="s">
        <v>20</v>
      </c>
      <c r="D203" s="374"/>
      <c r="E203" s="439"/>
      <c r="F203" s="440"/>
      <c r="G203" s="441"/>
      <c r="H203" s="442"/>
    </row>
    <row r="204" spans="1:8" ht="15.75" hidden="1" thickBot="1" x14ac:dyDescent="0.3">
      <c r="A204" s="486"/>
      <c r="B204" s="377">
        <v>13010101</v>
      </c>
      <c r="C204" s="378" t="s">
        <v>704</v>
      </c>
      <c r="D204" s="378" t="s">
        <v>900</v>
      </c>
      <c r="E204" s="443"/>
      <c r="F204" s="444"/>
      <c r="G204" s="445"/>
      <c r="H204" s="446">
        <v>0</v>
      </c>
    </row>
    <row r="205" spans="1:8" ht="15.75" hidden="1" thickBot="1" x14ac:dyDescent="0.3">
      <c r="A205" s="486"/>
      <c r="B205" s="384"/>
      <c r="C205" s="385" t="s">
        <v>705</v>
      </c>
      <c r="D205" s="385"/>
      <c r="E205" s="451"/>
      <c r="F205" s="452"/>
      <c r="G205" s="453">
        <v>0</v>
      </c>
      <c r="H205" s="454">
        <v>0</v>
      </c>
    </row>
    <row r="206" spans="1:8" ht="15.75" hidden="1" thickBot="1" x14ac:dyDescent="0.3">
      <c r="A206" s="486"/>
      <c r="B206" s="373">
        <v>13010200</v>
      </c>
      <c r="C206" s="374" t="s">
        <v>21</v>
      </c>
      <c r="D206" s="374"/>
      <c r="E206" s="439"/>
      <c r="F206" s="440"/>
      <c r="G206" s="441"/>
      <c r="H206" s="442"/>
    </row>
    <row r="207" spans="1:8" ht="15.75" hidden="1" thickBot="1" x14ac:dyDescent="0.3">
      <c r="A207" s="486"/>
      <c r="B207" s="377">
        <v>13010201</v>
      </c>
      <c r="C207" s="378" t="s">
        <v>706</v>
      </c>
      <c r="D207" s="378" t="s">
        <v>901</v>
      </c>
      <c r="E207" s="443"/>
      <c r="F207" s="444"/>
      <c r="G207" s="445"/>
      <c r="H207" s="446">
        <v>0</v>
      </c>
    </row>
    <row r="208" spans="1:8" ht="15.75" hidden="1" thickBot="1" x14ac:dyDescent="0.3">
      <c r="A208" s="486"/>
      <c r="B208" s="384"/>
      <c r="C208" s="385" t="s">
        <v>707</v>
      </c>
      <c r="D208" s="385"/>
      <c r="E208" s="451"/>
      <c r="F208" s="452"/>
      <c r="G208" s="453">
        <v>0</v>
      </c>
      <c r="H208" s="454">
        <v>0</v>
      </c>
    </row>
    <row r="209" spans="1:8" ht="15.75" hidden="1" thickBot="1" x14ac:dyDescent="0.3">
      <c r="A209" s="486"/>
      <c r="B209" s="373">
        <v>13020000</v>
      </c>
      <c r="C209" s="374" t="s">
        <v>708</v>
      </c>
      <c r="D209" s="374"/>
      <c r="E209" s="439"/>
      <c r="F209" s="440"/>
      <c r="G209" s="441"/>
      <c r="H209" s="442"/>
    </row>
    <row r="210" spans="1:8" ht="15.75" hidden="1" thickBot="1" x14ac:dyDescent="0.3">
      <c r="A210" s="486"/>
      <c r="B210" s="373">
        <v>13020300</v>
      </c>
      <c r="C210" s="374" t="s">
        <v>22</v>
      </c>
      <c r="D210" s="374"/>
      <c r="E210" s="439"/>
      <c r="F210" s="440"/>
      <c r="G210" s="441"/>
      <c r="H210" s="442"/>
    </row>
    <row r="211" spans="1:8" ht="15.75" hidden="1" thickBot="1" x14ac:dyDescent="0.3">
      <c r="A211" s="486"/>
      <c r="B211" s="377">
        <v>13020301</v>
      </c>
      <c r="C211" s="378" t="s">
        <v>36</v>
      </c>
      <c r="D211" s="378" t="s">
        <v>902</v>
      </c>
      <c r="E211" s="443"/>
      <c r="F211" s="444"/>
      <c r="G211" s="445"/>
      <c r="H211" s="446">
        <v>0</v>
      </c>
    </row>
    <row r="212" spans="1:8" ht="15.75" hidden="1" thickBot="1" x14ac:dyDescent="0.3">
      <c r="A212" s="486"/>
      <c r="B212" s="377">
        <v>13020303</v>
      </c>
      <c r="C212" s="378" t="s">
        <v>710</v>
      </c>
      <c r="D212" s="378" t="s">
        <v>903</v>
      </c>
      <c r="E212" s="443"/>
      <c r="F212" s="444"/>
      <c r="G212" s="445"/>
      <c r="H212" s="446">
        <v>0</v>
      </c>
    </row>
    <row r="213" spans="1:8" ht="15.75" hidden="1" thickBot="1" x14ac:dyDescent="0.3">
      <c r="A213" s="486"/>
      <c r="B213" s="384"/>
      <c r="C213" s="385" t="s">
        <v>711</v>
      </c>
      <c r="D213" s="385"/>
      <c r="E213" s="451"/>
      <c r="F213" s="452"/>
      <c r="G213" s="453">
        <v>0</v>
      </c>
      <c r="H213" s="454">
        <v>0</v>
      </c>
    </row>
    <row r="214" spans="1:8" ht="15.75" hidden="1" thickBot="1" x14ac:dyDescent="0.3">
      <c r="A214" s="486"/>
      <c r="B214" s="373">
        <v>13020400</v>
      </c>
      <c r="C214" s="374" t="s">
        <v>23</v>
      </c>
      <c r="D214" s="374"/>
      <c r="E214" s="439"/>
      <c r="F214" s="440"/>
      <c r="G214" s="441"/>
      <c r="H214" s="442"/>
    </row>
    <row r="215" spans="1:8" ht="15.75" hidden="1" thickBot="1" x14ac:dyDescent="0.3">
      <c r="A215" s="486"/>
      <c r="B215" s="377">
        <v>13020401</v>
      </c>
      <c r="C215" s="378" t="s">
        <v>37</v>
      </c>
      <c r="D215" s="378" t="s">
        <v>904</v>
      </c>
      <c r="E215" s="443"/>
      <c r="F215" s="444"/>
      <c r="G215" s="445"/>
      <c r="H215" s="446">
        <v>0</v>
      </c>
    </row>
    <row r="216" spans="1:8" ht="15.75" hidden="1" thickBot="1" x14ac:dyDescent="0.3">
      <c r="A216" s="486"/>
      <c r="B216" s="384"/>
      <c r="C216" s="385" t="s">
        <v>713</v>
      </c>
      <c r="D216" s="385"/>
      <c r="E216" s="451"/>
      <c r="F216" s="452"/>
      <c r="G216" s="453">
        <v>0</v>
      </c>
      <c r="H216" s="454">
        <v>0</v>
      </c>
    </row>
    <row r="217" spans="1:8" ht="15.75" hidden="1" thickBot="1" x14ac:dyDescent="0.3">
      <c r="A217" s="486"/>
      <c r="B217" s="373" t="s">
        <v>714</v>
      </c>
      <c r="C217" s="374" t="s">
        <v>715</v>
      </c>
      <c r="D217" s="374"/>
      <c r="E217" s="439"/>
      <c r="F217" s="440"/>
      <c r="G217" s="441"/>
      <c r="H217" s="442"/>
    </row>
    <row r="218" spans="1:8" ht="15.75" hidden="1" thickBot="1" x14ac:dyDescent="0.3">
      <c r="A218" s="486"/>
      <c r="B218" s="373">
        <v>14030000</v>
      </c>
      <c r="C218" s="374" t="s">
        <v>716</v>
      </c>
      <c r="D218" s="374"/>
      <c r="E218" s="439"/>
      <c r="F218" s="440"/>
      <c r="G218" s="441"/>
      <c r="H218" s="442"/>
    </row>
    <row r="219" spans="1:8" ht="15.75" hidden="1" thickBot="1" x14ac:dyDescent="0.3">
      <c r="A219" s="486"/>
      <c r="B219" s="373">
        <v>14030100</v>
      </c>
      <c r="C219" s="374" t="s">
        <v>24</v>
      </c>
      <c r="D219" s="374"/>
      <c r="E219" s="439"/>
      <c r="F219" s="440"/>
      <c r="G219" s="441"/>
      <c r="H219" s="442"/>
    </row>
    <row r="220" spans="1:8" ht="15.75" hidden="1" thickBot="1" x14ac:dyDescent="0.3">
      <c r="A220" s="486"/>
      <c r="B220" s="377">
        <v>14030101</v>
      </c>
      <c r="C220" s="378" t="s">
        <v>514</v>
      </c>
      <c r="D220" s="378" t="s">
        <v>905</v>
      </c>
      <c r="E220" s="443"/>
      <c r="F220" s="444"/>
      <c r="G220" s="445"/>
      <c r="H220" s="446">
        <v>0</v>
      </c>
    </row>
    <row r="221" spans="1:8" ht="15.75" hidden="1" thickBot="1" x14ac:dyDescent="0.3">
      <c r="A221" s="486"/>
      <c r="B221" s="384"/>
      <c r="C221" s="385" t="s">
        <v>717</v>
      </c>
      <c r="D221" s="385"/>
      <c r="E221" s="451"/>
      <c r="F221" s="452"/>
      <c r="G221" s="453">
        <v>0</v>
      </c>
      <c r="H221" s="454">
        <v>0</v>
      </c>
    </row>
    <row r="222" spans="1:8" ht="15.75" hidden="1" thickBot="1" x14ac:dyDescent="0.3">
      <c r="A222" s="486"/>
      <c r="B222" s="373">
        <v>14030200</v>
      </c>
      <c r="C222" s="374" t="s">
        <v>25</v>
      </c>
      <c r="D222" s="374"/>
      <c r="E222" s="482"/>
      <c r="F222" s="483"/>
      <c r="G222" s="479"/>
      <c r="H222" s="442"/>
    </row>
    <row r="223" spans="1:8" ht="15.75" hidden="1" thickBot="1" x14ac:dyDescent="0.3">
      <c r="A223" s="486"/>
      <c r="B223" s="377">
        <v>14030201</v>
      </c>
      <c r="C223" s="378" t="s">
        <v>515</v>
      </c>
      <c r="D223" s="378" t="s">
        <v>906</v>
      </c>
      <c r="E223" s="443"/>
      <c r="F223" s="444"/>
      <c r="G223" s="445"/>
      <c r="H223" s="446">
        <v>0</v>
      </c>
    </row>
    <row r="224" spans="1:8" ht="15.75" hidden="1" thickBot="1" x14ac:dyDescent="0.3">
      <c r="A224" s="486"/>
      <c r="B224" s="384"/>
      <c r="C224" s="385" t="s">
        <v>718</v>
      </c>
      <c r="D224" s="385"/>
      <c r="E224" s="451"/>
      <c r="F224" s="452"/>
      <c r="G224" s="453">
        <v>0</v>
      </c>
      <c r="H224" s="454">
        <v>0</v>
      </c>
    </row>
    <row r="225" spans="1:8" ht="19.5" thickBot="1" x14ac:dyDescent="0.35">
      <c r="A225" s="486"/>
      <c r="B225" s="398"/>
      <c r="C225" s="399" t="s">
        <v>524</v>
      </c>
      <c r="D225" s="399"/>
      <c r="E225" s="484"/>
      <c r="F225" s="485"/>
      <c r="G225" s="480">
        <v>7406510</v>
      </c>
      <c r="H225" s="481">
        <v>20250010</v>
      </c>
    </row>
    <row r="226" spans="1:8" x14ac:dyDescent="0.25">
      <c r="A226" s="486"/>
      <c r="B226" s="543"/>
      <c r="C226" s="544"/>
      <c r="D226" s="486"/>
      <c r="E226" s="486"/>
      <c r="F226" s="486"/>
      <c r="G226" s="486"/>
      <c r="H226" s="486"/>
    </row>
  </sheetData>
  <mergeCells count="6">
    <mergeCell ref="B1:H1"/>
    <mergeCell ref="B2:H2"/>
    <mergeCell ref="B3:H3"/>
    <mergeCell ref="B4:H4"/>
    <mergeCell ref="B5:B6"/>
    <mergeCell ref="C5:C6"/>
  </mergeCells>
  <pageMargins left="0.98425196850393704" right="0.31496062992126" top="0.35433070866141703" bottom="0.35433070866141703" header="0.15748031496063" footer="0.15748031496063"/>
  <pageSetup paperSize="9" scale="75" firstPageNumber="202" fitToHeight="0" orientation="portrait" r:id="rId1"/>
  <headerFooter>
    <oddFooter>&amp;C&amp;"Rockwell,Bold"&amp;14&amp;P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H226"/>
  <sheetViews>
    <sheetView view="pageBreakPreview" zoomScale="84" zoomScaleSheetLayoutView="84" workbookViewId="0">
      <pane xSplit="2" ySplit="6" topLeftCell="C53"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950</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t="15.75" thickBot="1" x14ac:dyDescent="0.3">
      <c r="B78" s="377">
        <v>12020427</v>
      </c>
      <c r="C78" s="378" t="s">
        <v>587</v>
      </c>
      <c r="D78" s="378" t="s">
        <v>792</v>
      </c>
      <c r="E78" s="443">
        <v>0</v>
      </c>
      <c r="F78" s="444">
        <v>0</v>
      </c>
      <c r="G78" s="445">
        <v>500000</v>
      </c>
      <c r="H78" s="446">
        <v>0</v>
      </c>
    </row>
    <row r="79" spans="2:8" ht="15.75" hidden="1" thickBot="1" x14ac:dyDescent="0.3">
      <c r="B79" s="377">
        <v>12020428</v>
      </c>
      <c r="C79" s="378" t="s">
        <v>588</v>
      </c>
      <c r="D79" s="378" t="s">
        <v>794</v>
      </c>
      <c r="E79" s="443"/>
      <c r="F79" s="444"/>
      <c r="G79" s="445"/>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SUM(G78:G113)</f>
        <v>500000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t="15.75" thickBot="1" x14ac:dyDescent="0.3">
      <c r="B152" s="377">
        <v>12020709</v>
      </c>
      <c r="C152" s="378" t="s">
        <v>658</v>
      </c>
      <c r="D152" s="378" t="s">
        <v>864</v>
      </c>
      <c r="E152" s="443" t="s">
        <v>951</v>
      </c>
      <c r="F152" s="444" t="s">
        <v>951</v>
      </c>
      <c r="G152" s="445">
        <v>3157530</v>
      </c>
      <c r="H152" s="446">
        <v>5000000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f>SUM(G152:G159)</f>
        <v>3157530</v>
      </c>
      <c r="H160" s="454">
        <v>5000000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G160+G114</f>
        <v>3657530</v>
      </c>
      <c r="H225" s="481">
        <v>5000000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425196850393704" right="0.31496062992126" top="0.35433070866141703" bottom="0.35433070866141703" header="0.15748031496063" footer="0.15748031496063"/>
  <pageSetup paperSize="9" scale="85" firstPageNumber="203" fitToHeight="0" orientation="portrait" r:id="rId1"/>
  <headerFooter>
    <oddFooter>&amp;C&amp;"Rockwell,Bold"&amp;14&amp;P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H226"/>
  <sheetViews>
    <sheetView view="pageBreakPreview" zoomScale="84" zoomScaleSheetLayoutView="84" workbookViewId="0">
      <pane xSplit="2" ySplit="6" topLeftCell="C49"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952</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x14ac:dyDescent="0.25">
      <c r="B148" s="377">
        <v>12020705</v>
      </c>
      <c r="C148" s="378" t="s">
        <v>654</v>
      </c>
      <c r="D148" s="378" t="s">
        <v>860</v>
      </c>
      <c r="E148" s="443">
        <v>10000</v>
      </c>
      <c r="F148" s="444">
        <v>10000</v>
      </c>
      <c r="G148" s="445">
        <v>365750</v>
      </c>
      <c r="H148" s="446">
        <v>500000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x14ac:dyDescent="0.25">
      <c r="B152" s="377">
        <v>12020709</v>
      </c>
      <c r="C152" s="378" t="s">
        <v>658</v>
      </c>
      <c r="D152" s="378" t="s">
        <v>864</v>
      </c>
      <c r="E152" s="443" t="s">
        <v>953</v>
      </c>
      <c r="F152" s="443" t="s">
        <v>953</v>
      </c>
      <c r="G152" s="445">
        <v>2926030</v>
      </c>
      <c r="H152" s="446">
        <v>4000000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t="s">
        <v>954</v>
      </c>
      <c r="F154" s="443" t="s">
        <v>954</v>
      </c>
      <c r="G154" s="445">
        <v>365750</v>
      </c>
      <c r="H154" s="446">
        <v>500000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f>SUM(G148:G159)</f>
        <v>3657530</v>
      </c>
      <c r="H160" s="454">
        <v>5000000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G160</f>
        <v>3657530</v>
      </c>
      <c r="H225" s="481">
        <v>5000000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G112"/>
  <sheetViews>
    <sheetView view="pageBreakPreview" topLeftCell="A93" zoomScale="77" zoomScaleNormal="100" zoomScaleSheetLayoutView="77" workbookViewId="0">
      <selection activeCell="B16" sqref="B16"/>
    </sheetView>
  </sheetViews>
  <sheetFormatPr defaultRowHeight="15" x14ac:dyDescent="0.25"/>
  <cols>
    <col min="1" max="1" width="15.42578125" bestFit="1" customWidth="1"/>
    <col min="2" max="2" width="65.85546875" customWidth="1"/>
    <col min="3" max="3" width="25.28515625" style="251" customWidth="1"/>
    <col min="4" max="4" width="24.42578125" customWidth="1"/>
    <col min="5" max="5" width="24.28515625" customWidth="1"/>
    <col min="6" max="6" width="23.28515625" customWidth="1"/>
    <col min="7" max="7" width="17.140625" customWidth="1"/>
  </cols>
  <sheetData>
    <row r="1" spans="1:7" ht="36" x14ac:dyDescent="0.55000000000000004">
      <c r="A1" s="951" t="s">
        <v>0</v>
      </c>
      <c r="B1" s="951"/>
      <c r="C1" s="951"/>
      <c r="D1" s="951"/>
      <c r="E1" s="951"/>
      <c r="F1" s="951"/>
      <c r="G1" s="951"/>
    </row>
    <row r="2" spans="1:7" ht="31.5" x14ac:dyDescent="0.5">
      <c r="A2" s="952" t="s">
        <v>1</v>
      </c>
      <c r="B2" s="952"/>
      <c r="C2" s="952"/>
      <c r="D2" s="952"/>
      <c r="E2" s="952"/>
      <c r="F2" s="952"/>
      <c r="G2" s="952"/>
    </row>
    <row r="3" spans="1:7" x14ac:dyDescent="0.25">
      <c r="A3" s="953"/>
      <c r="B3" s="953"/>
      <c r="C3" s="953"/>
      <c r="D3" s="953"/>
      <c r="E3" s="953"/>
      <c r="F3" s="953"/>
      <c r="G3" s="953"/>
    </row>
    <row r="4" spans="1:7" x14ac:dyDescent="0.25">
      <c r="A4" s="954"/>
      <c r="B4" s="954"/>
      <c r="C4" s="954"/>
      <c r="D4" s="954"/>
      <c r="E4" s="954"/>
      <c r="F4" s="954"/>
      <c r="G4" s="954"/>
    </row>
    <row r="5" spans="1:7" ht="31.5" x14ac:dyDescent="0.25">
      <c r="A5" s="955" t="s">
        <v>27</v>
      </c>
      <c r="B5" s="955"/>
      <c r="C5" s="955"/>
      <c r="D5" s="955"/>
      <c r="E5" s="955"/>
      <c r="F5" s="955"/>
      <c r="G5" s="955"/>
    </row>
    <row r="6" spans="1:7" ht="15.75" thickBot="1" x14ac:dyDescent="0.3">
      <c r="A6" s="137"/>
      <c r="B6" s="137"/>
      <c r="C6" s="254"/>
      <c r="D6" s="138"/>
      <c r="E6" s="219"/>
    </row>
    <row r="7" spans="1:7" ht="48" thickBot="1" x14ac:dyDescent="0.3">
      <c r="A7" s="210" t="s">
        <v>2</v>
      </c>
      <c r="B7" s="210" t="s">
        <v>3</v>
      </c>
      <c r="C7" s="139" t="s">
        <v>4</v>
      </c>
      <c r="D7" s="139" t="s">
        <v>207</v>
      </c>
      <c r="E7" s="139" t="s">
        <v>1701</v>
      </c>
      <c r="F7" s="914" t="s">
        <v>1719</v>
      </c>
      <c r="G7" s="914" t="s">
        <v>1750</v>
      </c>
    </row>
    <row r="8" spans="1:7" ht="16.5" thickBot="1" x14ac:dyDescent="0.3">
      <c r="A8" s="176"/>
      <c r="B8" s="177"/>
      <c r="C8" s="255" t="s">
        <v>5</v>
      </c>
      <c r="D8" s="218" t="s">
        <v>5</v>
      </c>
      <c r="E8" s="218" t="s">
        <v>5</v>
      </c>
      <c r="F8" s="218" t="s">
        <v>5</v>
      </c>
      <c r="G8" s="218" t="s">
        <v>1722</v>
      </c>
    </row>
    <row r="9" spans="1:7" ht="15.75" x14ac:dyDescent="0.25">
      <c r="A9" s="140"/>
      <c r="B9" s="141" t="s">
        <v>28</v>
      </c>
      <c r="C9" s="256"/>
      <c r="D9" s="217">
        <v>3646643790</v>
      </c>
      <c r="E9" s="220">
        <v>0</v>
      </c>
      <c r="F9" s="220"/>
      <c r="G9" s="220"/>
    </row>
    <row r="10" spans="1:7" ht="15.75" x14ac:dyDescent="0.25">
      <c r="A10" s="143">
        <v>1</v>
      </c>
      <c r="B10" s="144" t="s">
        <v>29</v>
      </c>
      <c r="C10" s="256"/>
      <c r="D10" s="145"/>
      <c r="E10" s="221"/>
      <c r="F10" s="221"/>
      <c r="G10" s="221"/>
    </row>
    <row r="11" spans="1:7" ht="15.75" x14ac:dyDescent="0.25">
      <c r="A11" s="146">
        <v>11000000</v>
      </c>
      <c r="B11" s="147" t="s">
        <v>30</v>
      </c>
      <c r="C11" s="257"/>
      <c r="D11" s="178"/>
      <c r="E11" s="222"/>
      <c r="F11" s="222"/>
      <c r="G11" s="222"/>
    </row>
    <row r="12" spans="1:7" ht="15.75" x14ac:dyDescent="0.25">
      <c r="A12" s="148">
        <v>11010100</v>
      </c>
      <c r="B12" s="149" t="s">
        <v>6</v>
      </c>
      <c r="C12" s="258">
        <v>39700000000</v>
      </c>
      <c r="D12" s="241">
        <v>21853265710</v>
      </c>
      <c r="E12" s="223">
        <f>'Revenue Nature Summary'!F12</f>
        <v>31943474170</v>
      </c>
      <c r="F12" s="241"/>
      <c r="G12" s="241"/>
    </row>
    <row r="13" spans="1:7" ht="15.75" x14ac:dyDescent="0.25">
      <c r="A13" s="148">
        <v>11010200</v>
      </c>
      <c r="B13" s="149" t="s">
        <v>31</v>
      </c>
      <c r="C13" s="258">
        <v>13500000000</v>
      </c>
      <c r="D13" s="179">
        <v>12475764440</v>
      </c>
      <c r="E13" s="241">
        <f>'Revenue Nature Summary'!F13</f>
        <v>15888091850</v>
      </c>
      <c r="F13" s="241"/>
      <c r="G13" s="241"/>
    </row>
    <row r="14" spans="1:7" ht="15.75" x14ac:dyDescent="0.25">
      <c r="A14" s="148">
        <v>11010300</v>
      </c>
      <c r="B14" s="149" t="s">
        <v>32</v>
      </c>
      <c r="C14" s="258">
        <v>75000000</v>
      </c>
      <c r="D14" s="179">
        <v>0</v>
      </c>
      <c r="E14" s="241">
        <f>'Revenue Nature Summary'!F14</f>
        <v>900000000</v>
      </c>
      <c r="F14" s="241"/>
      <c r="G14" s="241"/>
    </row>
    <row r="15" spans="1:7" ht="15.75" x14ac:dyDescent="0.25">
      <c r="A15" s="148">
        <v>11010400</v>
      </c>
      <c r="B15" s="149" t="s">
        <v>7</v>
      </c>
      <c r="C15" s="258">
        <v>1500000000</v>
      </c>
      <c r="D15" s="179">
        <v>400000000</v>
      </c>
      <c r="E15" s="241">
        <f>'Revenue Nature Summary'!F15</f>
        <v>1500000000</v>
      </c>
      <c r="F15" s="241"/>
      <c r="G15" s="241"/>
    </row>
    <row r="16" spans="1:7" ht="15.75" x14ac:dyDescent="0.25">
      <c r="A16" s="146">
        <v>12000000</v>
      </c>
      <c r="B16" s="147" t="s">
        <v>33</v>
      </c>
      <c r="C16" s="256"/>
      <c r="D16" s="179">
        <v>0</v>
      </c>
      <c r="E16" s="223"/>
      <c r="F16" s="241"/>
      <c r="G16" s="241"/>
    </row>
    <row r="17" spans="1:7" ht="15.75" x14ac:dyDescent="0.25">
      <c r="A17" s="148">
        <v>12010100</v>
      </c>
      <c r="B17" s="149" t="s">
        <v>8</v>
      </c>
      <c r="C17" s="258">
        <v>8257428140</v>
      </c>
      <c r="D17" s="179">
        <v>3020891080</v>
      </c>
      <c r="E17" s="241">
        <f>'Revenue Nature Summary'!F16</f>
        <v>6960501210</v>
      </c>
      <c r="F17" s="241"/>
      <c r="G17" s="241"/>
    </row>
    <row r="18" spans="1:7" ht="15.75" x14ac:dyDescent="0.25">
      <c r="A18" s="148">
        <v>12010200</v>
      </c>
      <c r="B18" s="149" t="s">
        <v>9</v>
      </c>
      <c r="C18" s="258">
        <v>3370592380</v>
      </c>
      <c r="D18" s="179">
        <v>1232805800</v>
      </c>
      <c r="E18" s="241">
        <f>'Revenue Nature Summary'!F17</f>
        <v>2566050000</v>
      </c>
      <c r="F18" s="241"/>
      <c r="G18" s="241"/>
    </row>
    <row r="19" spans="1:7" ht="15.75" x14ac:dyDescent="0.25">
      <c r="A19" s="148">
        <v>12020100</v>
      </c>
      <c r="B19" s="149" t="s">
        <v>10</v>
      </c>
      <c r="C19" s="258">
        <v>1192314890</v>
      </c>
      <c r="D19" s="179">
        <v>412284910</v>
      </c>
      <c r="E19" s="241">
        <f>'Revenue Nature Summary'!F18</f>
        <v>983332870</v>
      </c>
      <c r="F19" s="241"/>
      <c r="G19" s="241"/>
    </row>
    <row r="20" spans="1:7" ht="15.75" x14ac:dyDescent="0.25">
      <c r="A20" s="148">
        <v>12020400</v>
      </c>
      <c r="B20" s="149" t="s">
        <v>11</v>
      </c>
      <c r="C20" s="258">
        <v>11812752240</v>
      </c>
      <c r="D20" s="179">
        <v>7462179830</v>
      </c>
      <c r="E20" s="241">
        <f>'Revenue Nature Summary'!F19</f>
        <v>9731913160</v>
      </c>
      <c r="F20" s="241"/>
      <c r="G20" s="241"/>
    </row>
    <row r="21" spans="1:7" ht="15.75" x14ac:dyDescent="0.25">
      <c r="A21" s="148">
        <v>12020500</v>
      </c>
      <c r="B21" s="149" t="s">
        <v>12</v>
      </c>
      <c r="C21" s="258">
        <v>148570000</v>
      </c>
      <c r="D21" s="179">
        <v>68008710</v>
      </c>
      <c r="E21" s="241">
        <f>'Revenue Nature Summary'!F20</f>
        <v>172700000</v>
      </c>
      <c r="F21" s="241"/>
      <c r="G21" s="241"/>
    </row>
    <row r="22" spans="1:7" ht="15.75" x14ac:dyDescent="0.25">
      <c r="A22" s="148">
        <v>12020600</v>
      </c>
      <c r="B22" s="149" t="s">
        <v>13</v>
      </c>
      <c r="C22" s="258">
        <v>802089478</v>
      </c>
      <c r="D22" s="179">
        <v>391153670</v>
      </c>
      <c r="E22" s="241">
        <f>'Revenue Nature Summary'!F21</f>
        <v>781596468</v>
      </c>
      <c r="F22" s="241"/>
      <c r="G22" s="241"/>
    </row>
    <row r="23" spans="1:7" ht="15.75" x14ac:dyDescent="0.25">
      <c r="A23" s="148">
        <v>12020700</v>
      </c>
      <c r="B23" s="149" t="s">
        <v>14</v>
      </c>
      <c r="C23" s="258">
        <v>2922238320</v>
      </c>
      <c r="D23" s="179">
        <v>1436675110</v>
      </c>
      <c r="E23" s="241">
        <f>'Revenue Nature Summary'!F22</f>
        <v>2478664882</v>
      </c>
      <c r="F23" s="241"/>
      <c r="G23" s="241"/>
    </row>
    <row r="24" spans="1:7" ht="15.75" x14ac:dyDescent="0.25">
      <c r="A24" s="148">
        <v>12020800</v>
      </c>
      <c r="B24" s="149" t="s">
        <v>15</v>
      </c>
      <c r="C24" s="258">
        <v>87424000</v>
      </c>
      <c r="D24" s="179">
        <v>25082200</v>
      </c>
      <c r="E24" s="241">
        <f>'Revenue Nature Summary'!F23</f>
        <v>567234000</v>
      </c>
      <c r="F24" s="241"/>
      <c r="G24" s="241"/>
    </row>
    <row r="25" spans="1:7" ht="15.75" x14ac:dyDescent="0.25">
      <c r="A25" s="148">
        <v>12020900</v>
      </c>
      <c r="B25" s="149" t="s">
        <v>16</v>
      </c>
      <c r="C25" s="258">
        <v>1195750000</v>
      </c>
      <c r="D25" s="179">
        <v>410715150</v>
      </c>
      <c r="E25" s="241">
        <f>'Revenue Nature Summary'!F24</f>
        <v>585700000</v>
      </c>
      <c r="F25" s="241"/>
      <c r="G25" s="241"/>
    </row>
    <row r="26" spans="1:7" ht="15.75" x14ac:dyDescent="0.25">
      <c r="A26" s="148">
        <v>12021000</v>
      </c>
      <c r="B26" s="149" t="s">
        <v>34</v>
      </c>
      <c r="C26" s="258">
        <v>209850000</v>
      </c>
      <c r="D26" s="179">
        <v>143856370</v>
      </c>
      <c r="E26" s="241">
        <f>'Revenue Nature Summary'!F25-4000000000</f>
        <v>1493033020</v>
      </c>
      <c r="F26" s="241"/>
      <c r="G26" s="241"/>
    </row>
    <row r="27" spans="1:7" ht="15.75" x14ac:dyDescent="0.25">
      <c r="A27" s="148">
        <v>12021100</v>
      </c>
      <c r="B27" s="149" t="s">
        <v>17</v>
      </c>
      <c r="C27" s="258">
        <v>364350000</v>
      </c>
      <c r="D27" s="179">
        <v>232436860</v>
      </c>
      <c r="E27" s="241">
        <f>'Revenue Nature Summary'!F26</f>
        <v>143800000</v>
      </c>
      <c r="F27" s="241"/>
      <c r="G27" s="241"/>
    </row>
    <row r="28" spans="1:7" ht="15.75" x14ac:dyDescent="0.25">
      <c r="A28" s="148">
        <v>12021200</v>
      </c>
      <c r="B28" s="149" t="s">
        <v>18</v>
      </c>
      <c r="C28" s="258">
        <v>62398992</v>
      </c>
      <c r="D28" s="179">
        <v>24661820</v>
      </c>
      <c r="E28" s="241">
        <f>'Revenue Nature Summary'!F27</f>
        <v>6500000</v>
      </c>
      <c r="F28" s="241"/>
      <c r="G28" s="241"/>
    </row>
    <row r="29" spans="1:7" ht="15.75" x14ac:dyDescent="0.25">
      <c r="A29" s="148">
        <v>12021300</v>
      </c>
      <c r="B29" s="149" t="s">
        <v>19</v>
      </c>
      <c r="C29" s="258">
        <v>403000000</v>
      </c>
      <c r="D29" s="179">
        <v>221593980</v>
      </c>
      <c r="E29" s="241">
        <f>'Revenue Nature Summary'!F28</f>
        <v>200800000</v>
      </c>
      <c r="F29" s="241"/>
      <c r="G29" s="241"/>
    </row>
    <row r="30" spans="1:7" ht="15.75" x14ac:dyDescent="0.25">
      <c r="A30" s="143">
        <v>13000000</v>
      </c>
      <c r="B30" s="144" t="s">
        <v>35</v>
      </c>
      <c r="C30" s="130"/>
      <c r="D30" s="179">
        <v>0</v>
      </c>
      <c r="E30" s="241"/>
      <c r="F30" s="241"/>
      <c r="G30" s="241"/>
    </row>
    <row r="31" spans="1:7" ht="15.75" x14ac:dyDescent="0.25">
      <c r="A31" s="148">
        <v>13010100</v>
      </c>
      <c r="B31" s="149" t="s">
        <v>20</v>
      </c>
      <c r="C31" s="258">
        <v>1970000000</v>
      </c>
      <c r="D31" s="179">
        <v>4681984180</v>
      </c>
      <c r="E31" s="241">
        <f>'Revenue Nature Summary'!F29</f>
        <v>10451922620</v>
      </c>
      <c r="F31" s="241"/>
      <c r="G31" s="241"/>
    </row>
    <row r="32" spans="1:7" ht="15.75" x14ac:dyDescent="0.25">
      <c r="A32" s="148">
        <v>13010200</v>
      </c>
      <c r="B32" s="149" t="s">
        <v>21</v>
      </c>
      <c r="C32" s="258">
        <v>4027243020</v>
      </c>
      <c r="D32" s="179">
        <v>8044376220</v>
      </c>
      <c r="E32" s="241">
        <f>'Revenue Nature Summary'!F30</f>
        <v>3033400000</v>
      </c>
      <c r="F32" s="241"/>
      <c r="G32" s="241"/>
    </row>
    <row r="33" spans="1:7" ht="15.75" x14ac:dyDescent="0.25">
      <c r="A33" s="148">
        <v>13020300</v>
      </c>
      <c r="B33" s="149" t="s">
        <v>22</v>
      </c>
      <c r="C33" s="258">
        <v>12259452970</v>
      </c>
      <c r="D33" s="179">
        <v>8534452970</v>
      </c>
      <c r="E33" s="241">
        <f>'Revenue Nature Summary'!F31</f>
        <v>8818142390</v>
      </c>
      <c r="F33" s="241"/>
      <c r="G33" s="241"/>
    </row>
    <row r="34" spans="1:7" ht="15.75" x14ac:dyDescent="0.25">
      <c r="A34" s="148">
        <v>13020400</v>
      </c>
      <c r="B34" s="149" t="s">
        <v>23</v>
      </c>
      <c r="C34" s="258">
        <v>2029040000</v>
      </c>
      <c r="D34" s="179">
        <v>1377841100</v>
      </c>
      <c r="E34" s="241">
        <f>'Revenue Nature Summary'!F32</f>
        <v>2835695000</v>
      </c>
      <c r="F34" s="241"/>
      <c r="G34" s="241"/>
    </row>
    <row r="35" spans="1:7" ht="15.75" x14ac:dyDescent="0.25">
      <c r="A35" s="143">
        <v>14000000</v>
      </c>
      <c r="B35" s="144" t="s">
        <v>41</v>
      </c>
      <c r="C35" s="130"/>
      <c r="D35" s="179"/>
      <c r="E35" s="241"/>
      <c r="F35" s="241"/>
      <c r="G35" s="241"/>
    </row>
    <row r="36" spans="1:7" ht="15.75" hidden="1" customHeight="1" x14ac:dyDescent="0.25">
      <c r="A36" s="148">
        <v>14030100</v>
      </c>
      <c r="B36" s="149" t="s">
        <v>24</v>
      </c>
      <c r="C36" s="258"/>
      <c r="D36" s="179">
        <v>0</v>
      </c>
      <c r="E36" s="241"/>
      <c r="F36" s="241"/>
      <c r="G36" s="241"/>
    </row>
    <row r="37" spans="1:7" ht="15.75" hidden="1" x14ac:dyDescent="0.25">
      <c r="A37" s="148">
        <v>14030200</v>
      </c>
      <c r="B37" s="149" t="s">
        <v>25</v>
      </c>
      <c r="C37" s="258"/>
      <c r="D37" s="179">
        <v>0</v>
      </c>
      <c r="E37" s="241"/>
      <c r="F37" s="241"/>
      <c r="G37" s="241"/>
    </row>
    <row r="38" spans="1:7" ht="15.75" x14ac:dyDescent="0.25">
      <c r="A38" s="148"/>
      <c r="B38" s="183" t="s">
        <v>41</v>
      </c>
      <c r="C38" s="258">
        <v>0</v>
      </c>
      <c r="D38" s="179">
        <v>6132396860</v>
      </c>
      <c r="E38" s="241">
        <f>'Revenue Nature Summary'!F34+4000000000</f>
        <v>7812500000</v>
      </c>
      <c r="F38" s="241"/>
      <c r="G38" s="241"/>
    </row>
    <row r="39" spans="1:7" s="136" customFormat="1" ht="6" customHeight="1" thickBot="1" x14ac:dyDescent="0.3">
      <c r="A39" s="160"/>
      <c r="B39" s="192"/>
      <c r="C39" s="261"/>
      <c r="D39" s="265"/>
      <c r="E39" s="266"/>
      <c r="F39" s="266"/>
      <c r="G39" s="266"/>
    </row>
    <row r="40" spans="1:7" ht="16.5" thickBot="1" x14ac:dyDescent="0.3">
      <c r="A40" s="151"/>
      <c r="B40" s="152" t="s">
        <v>39</v>
      </c>
      <c r="C40" s="238">
        <f>SUM(C12:C38)</f>
        <v>105889494430</v>
      </c>
      <c r="D40" s="238">
        <f>SUM(D12:D38)</f>
        <v>78582426970</v>
      </c>
      <c r="E40" s="238">
        <f>SUM(E12:E38)</f>
        <v>109855051640</v>
      </c>
      <c r="F40" s="238"/>
      <c r="G40" s="238"/>
    </row>
    <row r="41" spans="1:7" ht="5.25" customHeight="1" thickBot="1" x14ac:dyDescent="0.3">
      <c r="A41" s="151"/>
      <c r="B41" s="186" t="s">
        <v>42</v>
      </c>
      <c r="C41" s="132"/>
      <c r="D41" s="155"/>
      <c r="E41" s="225"/>
      <c r="F41" s="225"/>
      <c r="G41" s="225"/>
    </row>
    <row r="42" spans="1:7" ht="16.5" thickBot="1" x14ac:dyDescent="0.3">
      <c r="A42" s="153"/>
      <c r="B42" s="154" t="s">
        <v>208</v>
      </c>
      <c r="C42" s="182">
        <f>C40+C9</f>
        <v>105889494430</v>
      </c>
      <c r="D42" s="182">
        <f>D40+D9</f>
        <v>82229070760</v>
      </c>
      <c r="E42" s="182">
        <f>E40+E9</f>
        <v>109855051640</v>
      </c>
      <c r="F42" s="182"/>
      <c r="G42" s="182"/>
    </row>
    <row r="43" spans="1:7" ht="6" customHeight="1" thickBot="1" x14ac:dyDescent="0.3">
      <c r="A43" s="151"/>
      <c r="B43" s="186"/>
      <c r="C43" s="132"/>
      <c r="D43" s="155"/>
      <c r="E43" s="225"/>
      <c r="F43" s="225"/>
      <c r="G43" s="225"/>
    </row>
    <row r="44" spans="1:7" ht="15.75" x14ac:dyDescent="0.25">
      <c r="A44" s="140">
        <v>2</v>
      </c>
      <c r="B44" s="141" t="s">
        <v>26</v>
      </c>
      <c r="C44" s="259"/>
      <c r="D44" s="142"/>
      <c r="E44" s="226"/>
      <c r="F44" s="226"/>
      <c r="G44" s="226"/>
    </row>
    <row r="45" spans="1:7" ht="15.75" x14ac:dyDescent="0.25">
      <c r="A45" s="143"/>
      <c r="B45" s="144" t="s">
        <v>160</v>
      </c>
      <c r="C45" s="130"/>
      <c r="D45" s="150"/>
      <c r="E45" s="224"/>
      <c r="F45" s="224"/>
      <c r="G45" s="224"/>
    </row>
    <row r="46" spans="1:7" ht="15.75" x14ac:dyDescent="0.25">
      <c r="A46" s="148"/>
      <c r="B46" s="149" t="s">
        <v>43</v>
      </c>
      <c r="C46" s="258">
        <v>0</v>
      </c>
      <c r="D46" s="184"/>
      <c r="E46" s="227"/>
      <c r="F46" s="227"/>
      <c r="G46" s="227"/>
    </row>
    <row r="47" spans="1:7" ht="16.5" thickBot="1" x14ac:dyDescent="0.3">
      <c r="A47" s="156"/>
      <c r="B47" s="157" t="s">
        <v>44</v>
      </c>
      <c r="C47" s="258">
        <v>1200000000</v>
      </c>
      <c r="D47" s="179">
        <v>640000000</v>
      </c>
      <c r="E47" s="223">
        <v>0</v>
      </c>
      <c r="F47" s="241"/>
      <c r="G47" s="241"/>
    </row>
    <row r="48" spans="1:7" ht="16.5" thickBot="1" x14ac:dyDescent="0.3">
      <c r="A48" s="187"/>
      <c r="B48" s="188" t="s">
        <v>161</v>
      </c>
      <c r="C48" s="189">
        <f>SUM(C46:C47)</f>
        <v>1200000000</v>
      </c>
      <c r="D48" s="189">
        <f>SUM(D46:D47)</f>
        <v>640000000</v>
      </c>
      <c r="E48" s="189">
        <f>SUM(E46:E47)</f>
        <v>0</v>
      </c>
      <c r="F48" s="189"/>
      <c r="G48" s="189"/>
    </row>
    <row r="49" spans="1:7" ht="3.75" customHeight="1" thickBot="1" x14ac:dyDescent="0.3">
      <c r="A49" s="158"/>
      <c r="B49" s="190"/>
      <c r="C49" s="260"/>
      <c r="D49" s="159"/>
      <c r="E49" s="228"/>
      <c r="F49" s="228"/>
      <c r="G49" s="228"/>
    </row>
    <row r="50" spans="1:7" ht="15.75" x14ac:dyDescent="0.25">
      <c r="A50" s="146"/>
      <c r="B50" s="147" t="s">
        <v>162</v>
      </c>
      <c r="C50" s="256"/>
      <c r="D50" s="142"/>
      <c r="E50" s="226"/>
      <c r="F50" s="226"/>
      <c r="G50" s="226"/>
    </row>
    <row r="51" spans="1:7" ht="15.75" x14ac:dyDescent="0.25">
      <c r="A51" s="174" t="s">
        <v>45</v>
      </c>
      <c r="B51" s="175" t="s">
        <v>46</v>
      </c>
      <c r="C51" s="258">
        <v>25370114230</v>
      </c>
      <c r="D51" s="232">
        <v>18366956990</v>
      </c>
      <c r="E51" s="250">
        <f>'Personnel Nature Summary'!F10</f>
        <v>22012471490</v>
      </c>
      <c r="F51" s="250">
        <f>'Personnel Nature Summary'!G10</f>
        <v>0</v>
      </c>
      <c r="G51" s="250"/>
    </row>
    <row r="52" spans="1:7" ht="15.75" x14ac:dyDescent="0.25">
      <c r="A52" s="174" t="s">
        <v>47</v>
      </c>
      <c r="B52" s="175" t="s">
        <v>48</v>
      </c>
      <c r="C52" s="258">
        <v>1166402200</v>
      </c>
      <c r="D52" s="232">
        <v>898757230</v>
      </c>
      <c r="E52" s="250">
        <f>'Personnel Nature Summary'!F11</f>
        <v>1027731040</v>
      </c>
      <c r="F52" s="250">
        <f>'Personnel Nature Summary'!G11</f>
        <v>0</v>
      </c>
      <c r="G52" s="250"/>
    </row>
    <row r="53" spans="1:7" ht="15.75" x14ac:dyDescent="0.25">
      <c r="A53" s="174" t="s">
        <v>49</v>
      </c>
      <c r="B53" s="175" t="s">
        <v>50</v>
      </c>
      <c r="C53" s="258">
        <v>5935958950</v>
      </c>
      <c r="D53" s="232">
        <v>4379870690</v>
      </c>
      <c r="E53" s="250">
        <f>'Personnel Nature Summary'!F12</f>
        <v>5076670690</v>
      </c>
      <c r="F53" s="250">
        <f>'Personnel Nature Summary'!G12</f>
        <v>0</v>
      </c>
      <c r="G53" s="250"/>
    </row>
    <row r="54" spans="1:7" ht="15.75" x14ac:dyDescent="0.25">
      <c r="A54" s="174" t="s">
        <v>51</v>
      </c>
      <c r="B54" s="175" t="s">
        <v>52</v>
      </c>
      <c r="C54" s="258">
        <v>3992715850</v>
      </c>
      <c r="D54" s="232">
        <v>2890327000</v>
      </c>
      <c r="E54" s="250">
        <f>'Personnel Nature Summary'!F13</f>
        <v>3482513310</v>
      </c>
      <c r="F54" s="250">
        <f>'Personnel Nature Summary'!G13</f>
        <v>0</v>
      </c>
      <c r="G54" s="250"/>
    </row>
    <row r="55" spans="1:7" ht="15.75" x14ac:dyDescent="0.25">
      <c r="A55" s="148" t="s">
        <v>53</v>
      </c>
      <c r="B55" s="149" t="s">
        <v>54</v>
      </c>
      <c r="C55" s="258">
        <v>1275101250</v>
      </c>
      <c r="D55" s="179">
        <v>936754550</v>
      </c>
      <c r="E55" s="241">
        <f>'Overhead Nature Summary'!F11</f>
        <v>1158388360</v>
      </c>
      <c r="F55" s="241">
        <f>'Overhead Nature Summary'!G11</f>
        <v>0</v>
      </c>
      <c r="G55" s="241"/>
    </row>
    <row r="56" spans="1:7" ht="15.75" x14ac:dyDescent="0.25">
      <c r="A56" s="148" t="s">
        <v>55</v>
      </c>
      <c r="B56" s="149" t="s">
        <v>56</v>
      </c>
      <c r="C56" s="258">
        <v>777649030</v>
      </c>
      <c r="D56" s="179">
        <v>622646600</v>
      </c>
      <c r="E56" s="241">
        <f>'Overhead Nature Summary'!F12</f>
        <v>730138540</v>
      </c>
      <c r="F56" s="241">
        <f>'Overhead Nature Summary'!G12</f>
        <v>0</v>
      </c>
      <c r="G56" s="241"/>
    </row>
    <row r="57" spans="1:7" ht="15.75" x14ac:dyDescent="0.25">
      <c r="A57" s="148" t="s">
        <v>57</v>
      </c>
      <c r="B57" s="149" t="s">
        <v>58</v>
      </c>
      <c r="C57" s="258">
        <v>1007063270</v>
      </c>
      <c r="D57" s="179">
        <v>613041670</v>
      </c>
      <c r="E57" s="241">
        <f>'Overhead Nature Summary'!F13</f>
        <v>1148552996</v>
      </c>
      <c r="F57" s="241">
        <f>'Overhead Nature Summary'!G13</f>
        <v>373500000</v>
      </c>
      <c r="G57" s="241" t="s">
        <v>1723</v>
      </c>
    </row>
    <row r="58" spans="1:7" ht="15.75" x14ac:dyDescent="0.25">
      <c r="A58" s="148" t="s">
        <v>59</v>
      </c>
      <c r="B58" s="149" t="s">
        <v>60</v>
      </c>
      <c r="C58" s="258">
        <v>1507778720</v>
      </c>
      <c r="D58" s="179">
        <v>1045832050</v>
      </c>
      <c r="E58" s="241">
        <f>'Overhead Nature Summary'!F14</f>
        <v>1267092175</v>
      </c>
      <c r="F58" s="241">
        <f>'Overhead Nature Summary'!G14</f>
        <v>0</v>
      </c>
      <c r="G58" s="241"/>
    </row>
    <row r="59" spans="1:7" ht="15.75" x14ac:dyDescent="0.25">
      <c r="A59" s="148" t="s">
        <v>61</v>
      </c>
      <c r="B59" s="149" t="s">
        <v>62</v>
      </c>
      <c r="C59" s="258">
        <v>1455718376.1800001</v>
      </c>
      <c r="D59" s="179">
        <v>700603330</v>
      </c>
      <c r="E59" s="241">
        <f>'Overhead Nature Summary'!F15</f>
        <v>1445427110</v>
      </c>
      <c r="F59" s="241">
        <f>'Overhead Nature Summary'!G15</f>
        <v>0</v>
      </c>
      <c r="G59" s="241"/>
    </row>
    <row r="60" spans="1:7" ht="15.75" x14ac:dyDescent="0.25">
      <c r="A60" s="148" t="s">
        <v>63</v>
      </c>
      <c r="B60" s="149" t="s">
        <v>64</v>
      </c>
      <c r="C60" s="258">
        <v>2079361650</v>
      </c>
      <c r="D60" s="179">
        <v>1675960670</v>
      </c>
      <c r="E60" s="241">
        <f>'Overhead Nature Summary'!F16</f>
        <v>974316340</v>
      </c>
      <c r="F60" s="241">
        <f>'Overhead Nature Summary'!G16</f>
        <v>0</v>
      </c>
      <c r="G60" s="241"/>
    </row>
    <row r="61" spans="1:7" ht="15.75" x14ac:dyDescent="0.25">
      <c r="A61" s="148" t="s">
        <v>65</v>
      </c>
      <c r="B61" s="149" t="s">
        <v>66</v>
      </c>
      <c r="C61" s="258">
        <v>2070726920</v>
      </c>
      <c r="D61" s="179">
        <v>2423520580</v>
      </c>
      <c r="E61" s="241">
        <f>'Overhead Nature Summary'!F17</f>
        <v>2442828760</v>
      </c>
      <c r="F61" s="241">
        <f>'Overhead Nature Summary'!G17</f>
        <v>17500000</v>
      </c>
      <c r="G61" s="241" t="s">
        <v>1724</v>
      </c>
    </row>
    <row r="62" spans="1:7" ht="15.75" x14ac:dyDescent="0.25">
      <c r="A62" s="148" t="s">
        <v>67</v>
      </c>
      <c r="B62" s="149" t="s">
        <v>68</v>
      </c>
      <c r="C62" s="258">
        <v>455317210</v>
      </c>
      <c r="D62" s="179">
        <v>337370640</v>
      </c>
      <c r="E62" s="241">
        <f>'Overhead Nature Summary'!F18</f>
        <v>420238830</v>
      </c>
      <c r="F62" s="241">
        <f>'Overhead Nature Summary'!G18</f>
        <v>0</v>
      </c>
      <c r="G62" s="241"/>
    </row>
    <row r="63" spans="1:7" ht="15.75" x14ac:dyDescent="0.25">
      <c r="A63" s="148" t="s">
        <v>69</v>
      </c>
      <c r="B63" s="149" t="s">
        <v>70</v>
      </c>
      <c r="C63" s="258">
        <v>347932490</v>
      </c>
      <c r="D63" s="179">
        <v>302462230</v>
      </c>
      <c r="E63" s="241">
        <f>'Overhead Nature Summary'!F19</f>
        <v>2430358150</v>
      </c>
      <c r="F63" s="241">
        <f>'Overhead Nature Summary'!G19</f>
        <v>0</v>
      </c>
      <c r="G63" s="241"/>
    </row>
    <row r="64" spans="1:7" ht="15.75" x14ac:dyDescent="0.25">
      <c r="A64" s="148" t="s">
        <v>71</v>
      </c>
      <c r="B64" s="149" t="s">
        <v>72</v>
      </c>
      <c r="C64" s="258">
        <v>5892977983.8199997</v>
      </c>
      <c r="D64" s="179">
        <v>4286844510</v>
      </c>
      <c r="E64" s="241">
        <f>'Overhead Nature Summary'!F20</f>
        <v>4651024999</v>
      </c>
      <c r="F64" s="241">
        <f>'Overhead Nature Summary'!G20</f>
        <v>120000000</v>
      </c>
      <c r="G64" s="241" t="s">
        <v>1725</v>
      </c>
    </row>
    <row r="65" spans="1:7" ht="15.75" hidden="1" x14ac:dyDescent="0.25">
      <c r="A65" s="148" t="s">
        <v>73</v>
      </c>
      <c r="B65" s="149" t="s">
        <v>74</v>
      </c>
      <c r="C65" s="258">
        <v>0</v>
      </c>
      <c r="D65" s="179">
        <v>0</v>
      </c>
      <c r="E65" s="241">
        <f>'Overhead Nature Summary'!F21</f>
        <v>0</v>
      </c>
      <c r="F65" s="241">
        <f>'Overhead Nature Summary'!G21</f>
        <v>0</v>
      </c>
      <c r="G65" s="241"/>
    </row>
    <row r="66" spans="1:7" ht="15.75" x14ac:dyDescent="0.25">
      <c r="A66" s="148" t="s">
        <v>75</v>
      </c>
      <c r="B66" s="149" t="s">
        <v>76</v>
      </c>
      <c r="C66" s="258">
        <v>224808360</v>
      </c>
      <c r="D66" s="179">
        <v>96158520</v>
      </c>
      <c r="E66" s="241">
        <f>'Overhead Nature Summary'!F22</f>
        <v>276077300</v>
      </c>
      <c r="F66" s="241">
        <f>'Overhead Nature Summary'!G22</f>
        <v>0</v>
      </c>
      <c r="G66" s="241"/>
    </row>
    <row r="67" spans="1:7" ht="15.75" x14ac:dyDescent="0.25">
      <c r="A67" s="148" t="s">
        <v>77</v>
      </c>
      <c r="B67" s="149" t="s">
        <v>78</v>
      </c>
      <c r="C67" s="258">
        <v>2500020000</v>
      </c>
      <c r="D67" s="179">
        <v>1000020000</v>
      </c>
      <c r="E67" s="241">
        <f>'Overhead Nature Summary'!F23</f>
        <v>1485664540</v>
      </c>
      <c r="F67" s="241">
        <f>'Overhead Nature Summary'!G23</f>
        <v>0</v>
      </c>
      <c r="G67" s="241"/>
    </row>
    <row r="68" spans="1:7" ht="15.75" x14ac:dyDescent="0.25">
      <c r="A68" s="148" t="s">
        <v>79</v>
      </c>
      <c r="B68" s="149" t="s">
        <v>80</v>
      </c>
      <c r="C68" s="258">
        <v>275261640</v>
      </c>
      <c r="D68" s="179">
        <v>287195870</v>
      </c>
      <c r="E68" s="241">
        <f>'Overhead Nature Summary'!F24</f>
        <v>405950000</v>
      </c>
      <c r="F68" s="241">
        <f>'Overhead Nature Summary'!G24</f>
        <v>0</v>
      </c>
      <c r="G68" s="241"/>
    </row>
    <row r="69" spans="1:7" ht="15.75" hidden="1" x14ac:dyDescent="0.25">
      <c r="A69" s="148" t="s">
        <v>81</v>
      </c>
      <c r="B69" s="149" t="s">
        <v>82</v>
      </c>
      <c r="C69" s="258">
        <v>0</v>
      </c>
      <c r="D69" s="179">
        <v>0</v>
      </c>
      <c r="E69" s="241">
        <f>'Overhead Nature Summary'!F25</f>
        <v>0</v>
      </c>
      <c r="F69" s="241">
        <f>'Overhead Nature Summary'!G25</f>
        <v>0</v>
      </c>
      <c r="G69" s="241"/>
    </row>
    <row r="70" spans="1:7" ht="15.75" hidden="1" x14ac:dyDescent="0.25">
      <c r="A70" s="148" t="s">
        <v>83</v>
      </c>
      <c r="B70" s="149" t="s">
        <v>84</v>
      </c>
      <c r="C70" s="258">
        <v>0</v>
      </c>
      <c r="D70" s="179">
        <v>0</v>
      </c>
      <c r="E70" s="241">
        <f>'Overhead Nature Summary'!F26</f>
        <v>0</v>
      </c>
      <c r="F70" s="241">
        <f>'Overhead Nature Summary'!G26</f>
        <v>0</v>
      </c>
      <c r="G70" s="241"/>
    </row>
    <row r="71" spans="1:7" ht="15.75" hidden="1" x14ac:dyDescent="0.25">
      <c r="A71" s="148" t="s">
        <v>85</v>
      </c>
      <c r="B71" s="149" t="s">
        <v>86</v>
      </c>
      <c r="C71" s="258">
        <v>0</v>
      </c>
      <c r="D71" s="179">
        <v>0</v>
      </c>
      <c r="E71" s="241">
        <f>'Overhead Nature Summary'!F27</f>
        <v>0</v>
      </c>
      <c r="F71" s="241">
        <f>'Overhead Nature Summary'!G27</f>
        <v>0</v>
      </c>
      <c r="G71" s="241"/>
    </row>
    <row r="72" spans="1:7" ht="15.75" x14ac:dyDescent="0.25">
      <c r="A72" s="148" t="s">
        <v>87</v>
      </c>
      <c r="B72" s="149" t="s">
        <v>88</v>
      </c>
      <c r="C72" s="258">
        <v>3300000</v>
      </c>
      <c r="D72" s="179">
        <v>1201230</v>
      </c>
      <c r="E72" s="241">
        <f>'Overhead Nature Summary'!F28</f>
        <v>12000000</v>
      </c>
      <c r="F72" s="241">
        <f>'Overhead Nature Summary'!G28</f>
        <v>0</v>
      </c>
      <c r="G72" s="241"/>
    </row>
    <row r="73" spans="1:7" ht="15.75" x14ac:dyDescent="0.25">
      <c r="A73" s="148" t="s">
        <v>89</v>
      </c>
      <c r="B73" s="149" t="s">
        <v>90</v>
      </c>
      <c r="C73" s="258">
        <v>131497950</v>
      </c>
      <c r="D73" s="179">
        <v>95356360</v>
      </c>
      <c r="E73" s="241">
        <f>'Overhead Nature Summary'!F29</f>
        <v>172838510</v>
      </c>
      <c r="F73" s="241">
        <f>'Overhead Nature Summary'!G29</f>
        <v>0</v>
      </c>
      <c r="G73" s="241"/>
    </row>
    <row r="74" spans="1:7" ht="4.5" customHeight="1" thickBot="1" x14ac:dyDescent="0.3">
      <c r="A74" s="160"/>
      <c r="B74" s="192"/>
      <c r="C74" s="261"/>
      <c r="D74" s="179"/>
      <c r="E74" s="223"/>
      <c r="F74" s="241"/>
      <c r="G74" s="241"/>
    </row>
    <row r="75" spans="1:7" ht="16.5" thickBot="1" x14ac:dyDescent="0.3">
      <c r="A75" s="187"/>
      <c r="B75" s="188" t="s">
        <v>163</v>
      </c>
      <c r="C75" s="240">
        <f>SUM(C51:C74)</f>
        <v>56469706080</v>
      </c>
      <c r="D75" s="194">
        <f>SUM(D51:D74)</f>
        <v>40960880720</v>
      </c>
      <c r="E75" s="194">
        <f>SUM(E51:E74)</f>
        <v>50620283140</v>
      </c>
      <c r="F75" s="240">
        <f>SUM(F51:F74)</f>
        <v>511000000</v>
      </c>
      <c r="G75" s="240"/>
    </row>
    <row r="76" spans="1:7" ht="3" customHeight="1" thickBot="1" x14ac:dyDescent="0.3">
      <c r="A76" s="151"/>
      <c r="B76" s="186"/>
      <c r="C76" s="236"/>
      <c r="D76" s="155"/>
      <c r="E76" s="225"/>
      <c r="F76" s="225"/>
      <c r="G76" s="225"/>
    </row>
    <row r="77" spans="1:7" ht="16.5" thickBot="1" x14ac:dyDescent="0.3">
      <c r="A77" s="153"/>
      <c r="B77" s="154" t="s">
        <v>164</v>
      </c>
      <c r="C77" s="182">
        <f>C75+C48</f>
        <v>57669706080</v>
      </c>
      <c r="D77" s="182">
        <f>D75+D48</f>
        <v>41600880720</v>
      </c>
      <c r="E77" s="182">
        <f>E75+E48</f>
        <v>50620283140</v>
      </c>
      <c r="F77" s="182">
        <f>F75+F48</f>
        <v>511000000</v>
      </c>
      <c r="G77" s="182"/>
    </row>
    <row r="78" spans="1:7" ht="6" customHeight="1" thickBot="1" x14ac:dyDescent="0.3">
      <c r="A78" s="158"/>
      <c r="B78" s="190"/>
      <c r="C78" s="260"/>
      <c r="D78" s="159"/>
      <c r="E78" s="228"/>
      <c r="F78" s="228"/>
      <c r="G78" s="228"/>
    </row>
    <row r="79" spans="1:7" ht="15.75" x14ac:dyDescent="0.25">
      <c r="A79" s="140">
        <v>3</v>
      </c>
      <c r="B79" s="141" t="s">
        <v>165</v>
      </c>
      <c r="C79" s="259"/>
      <c r="D79" s="142"/>
      <c r="E79" s="226"/>
      <c r="F79" s="226"/>
      <c r="G79" s="226"/>
    </row>
    <row r="80" spans="1:7" ht="15.75" x14ac:dyDescent="0.25">
      <c r="A80" s="148" t="s">
        <v>92</v>
      </c>
      <c r="B80" s="149" t="s">
        <v>93</v>
      </c>
      <c r="C80" s="258">
        <v>2648839200</v>
      </c>
      <c r="D80" s="179">
        <v>2694003230</v>
      </c>
      <c r="E80" s="252">
        <f>'Capital Nature Summary'!F8</f>
        <v>8260350550</v>
      </c>
      <c r="F80" s="252">
        <f>'Capital Nature Summary'!G8</f>
        <v>1143493320</v>
      </c>
      <c r="G80" s="252" t="s">
        <v>1765</v>
      </c>
    </row>
    <row r="81" spans="1:7" ht="15.75" x14ac:dyDescent="0.25">
      <c r="A81" s="148" t="s">
        <v>94</v>
      </c>
      <c r="B81" s="149" t="s">
        <v>204</v>
      </c>
      <c r="C81" s="258">
        <v>0</v>
      </c>
      <c r="D81" s="179">
        <v>0</v>
      </c>
      <c r="E81" s="252">
        <f>'Capital Nature Summary'!F9</f>
        <v>79500000</v>
      </c>
      <c r="F81" s="252">
        <f>'Capital Nature Summary'!G9</f>
        <v>0</v>
      </c>
      <c r="G81" s="252"/>
    </row>
    <row r="82" spans="1:7" ht="15.75" hidden="1" x14ac:dyDescent="0.25">
      <c r="A82" s="148" t="s">
        <v>95</v>
      </c>
      <c r="B82" s="149" t="s">
        <v>96</v>
      </c>
      <c r="C82" s="258">
        <v>0</v>
      </c>
      <c r="D82" s="179">
        <v>0</v>
      </c>
      <c r="E82" s="252">
        <f>'Capital Nature Summary'!F10</f>
        <v>0</v>
      </c>
      <c r="F82" s="252">
        <f>'Capital Nature Summary'!G10</f>
        <v>0</v>
      </c>
      <c r="G82" s="252"/>
    </row>
    <row r="83" spans="1:7" ht="15.75" x14ac:dyDescent="0.25">
      <c r="A83" s="148" t="s">
        <v>97</v>
      </c>
      <c r="B83" s="149" t="s">
        <v>98</v>
      </c>
      <c r="C83" s="258">
        <v>75894000</v>
      </c>
      <c r="D83" s="179">
        <v>354570</v>
      </c>
      <c r="E83" s="252">
        <f>'Capital Nature Summary'!F11</f>
        <v>1133594570</v>
      </c>
      <c r="F83" s="252">
        <f>'Capital Nature Summary'!G11</f>
        <v>1062000000</v>
      </c>
      <c r="G83" s="252" t="s">
        <v>1729</v>
      </c>
    </row>
    <row r="84" spans="1:7" ht="15.75" x14ac:dyDescent="0.25">
      <c r="A84" s="148" t="s">
        <v>99</v>
      </c>
      <c r="B84" s="149" t="s">
        <v>100</v>
      </c>
      <c r="C84" s="258">
        <v>250000</v>
      </c>
      <c r="D84" s="179">
        <v>250000</v>
      </c>
      <c r="E84" s="252">
        <f>'Capital Nature Summary'!F12</f>
        <v>0</v>
      </c>
      <c r="F84" s="252">
        <f>'Capital Nature Summary'!G12</f>
        <v>0</v>
      </c>
      <c r="G84" s="252"/>
    </row>
    <row r="85" spans="1:7" ht="15.75" x14ac:dyDescent="0.25">
      <c r="A85" s="148" t="s">
        <v>101</v>
      </c>
      <c r="B85" s="149" t="s">
        <v>102</v>
      </c>
      <c r="C85" s="258">
        <v>1776200000</v>
      </c>
      <c r="D85" s="179">
        <v>453200000</v>
      </c>
      <c r="E85" s="252">
        <f>'Capital Nature Summary'!F13</f>
        <v>142458850</v>
      </c>
      <c r="F85" s="252">
        <f>'Capital Nature Summary'!G13</f>
        <v>0</v>
      </c>
      <c r="G85" s="252"/>
    </row>
    <row r="86" spans="1:7" ht="15.75" hidden="1" x14ac:dyDescent="0.25">
      <c r="A86" s="148" t="s">
        <v>103</v>
      </c>
      <c r="B86" s="149" t="s">
        <v>104</v>
      </c>
      <c r="C86" s="258">
        <v>0</v>
      </c>
      <c r="D86" s="179">
        <v>0</v>
      </c>
      <c r="E86" s="252">
        <f>'Capital Nature Summary'!F14</f>
        <v>0</v>
      </c>
      <c r="F86" s="252">
        <f>'Capital Nature Summary'!G14</f>
        <v>0</v>
      </c>
      <c r="G86" s="252"/>
    </row>
    <row r="87" spans="1:7" ht="31.5" x14ac:dyDescent="0.25">
      <c r="A87" s="148" t="s">
        <v>105</v>
      </c>
      <c r="B87" s="149" t="s">
        <v>106</v>
      </c>
      <c r="C87" s="258">
        <v>21871035540</v>
      </c>
      <c r="D87" s="179">
        <v>11172960530</v>
      </c>
      <c r="E87" s="252">
        <f>'Capital Nature Summary'!F15</f>
        <v>21605671040</v>
      </c>
      <c r="F87" s="252">
        <f>'Capital Nature Summary'!G15</f>
        <v>78446000</v>
      </c>
      <c r="G87" s="252" t="s">
        <v>1766</v>
      </c>
    </row>
    <row r="88" spans="1:7" ht="15.75" hidden="1" x14ac:dyDescent="0.25">
      <c r="A88" s="148" t="s">
        <v>107</v>
      </c>
      <c r="B88" s="149" t="s">
        <v>108</v>
      </c>
      <c r="C88" s="258">
        <v>0</v>
      </c>
      <c r="D88" s="179">
        <v>0</v>
      </c>
      <c r="E88" s="252">
        <f>'Capital Nature Summary'!F16</f>
        <v>0</v>
      </c>
      <c r="F88" s="252">
        <f>'Capital Nature Summary'!G16</f>
        <v>0</v>
      </c>
      <c r="G88" s="252"/>
    </row>
    <row r="89" spans="1:7" ht="15.75" x14ac:dyDescent="0.25">
      <c r="A89" s="148" t="s">
        <v>109</v>
      </c>
      <c r="B89" s="149" t="s">
        <v>110</v>
      </c>
      <c r="C89" s="258">
        <v>6755094120</v>
      </c>
      <c r="D89" s="179">
        <v>4280733120</v>
      </c>
      <c r="E89" s="252">
        <f>'Capital Nature Summary'!F17</f>
        <v>8550311180</v>
      </c>
      <c r="F89" s="252">
        <f>'Capital Nature Summary'!G17</f>
        <v>0</v>
      </c>
      <c r="G89" s="252"/>
    </row>
    <row r="90" spans="1:7" ht="31.5" x14ac:dyDescent="0.25">
      <c r="A90" s="148" t="s">
        <v>111</v>
      </c>
      <c r="B90" s="149" t="s">
        <v>112</v>
      </c>
      <c r="C90" s="258">
        <v>13517315550</v>
      </c>
      <c r="D90" s="179">
        <v>10923584030</v>
      </c>
      <c r="E90" s="252">
        <f>'Capital Nature Summary'!F18</f>
        <v>8158103660</v>
      </c>
      <c r="F90" s="252">
        <f>'Capital Nature Summary'!G18</f>
        <v>1588500000</v>
      </c>
      <c r="G90" s="252" t="s">
        <v>1767</v>
      </c>
    </row>
    <row r="91" spans="1:7" ht="15.75" x14ac:dyDescent="0.25">
      <c r="A91" s="148" t="s">
        <v>113</v>
      </c>
      <c r="B91" s="149" t="s">
        <v>114</v>
      </c>
      <c r="C91" s="258">
        <v>949988760</v>
      </c>
      <c r="D91" s="179">
        <v>1058605340</v>
      </c>
      <c r="E91" s="252">
        <f>'Capital Nature Summary'!F19</f>
        <v>367379540</v>
      </c>
      <c r="F91" s="252">
        <f>'Capital Nature Summary'!G19</f>
        <v>11900000</v>
      </c>
      <c r="G91" s="252" t="s">
        <v>1768</v>
      </c>
    </row>
    <row r="92" spans="1:7" ht="15.75" x14ac:dyDescent="0.25">
      <c r="A92" s="148" t="s">
        <v>115</v>
      </c>
      <c r="B92" s="149" t="s">
        <v>116</v>
      </c>
      <c r="C92" s="258">
        <v>4637118500</v>
      </c>
      <c r="D92" s="179">
        <v>1766657620</v>
      </c>
      <c r="E92" s="252">
        <f>'Capital Nature Summary'!F20</f>
        <v>1235453000</v>
      </c>
      <c r="F92" s="252">
        <f>'Capital Nature Summary'!G20</f>
        <v>0</v>
      </c>
      <c r="G92" s="252"/>
    </row>
    <row r="93" spans="1:7" ht="15.75" x14ac:dyDescent="0.25">
      <c r="A93" s="148" t="s">
        <v>117</v>
      </c>
      <c r="B93" s="149" t="s">
        <v>118</v>
      </c>
      <c r="C93" s="258">
        <v>617735480</v>
      </c>
      <c r="D93" s="179">
        <v>413265720</v>
      </c>
      <c r="E93" s="252">
        <f>'Capital Nature Summary'!F21</f>
        <v>920739860</v>
      </c>
      <c r="F93" s="252">
        <f>'Capital Nature Summary'!G21</f>
        <v>22435200</v>
      </c>
      <c r="G93" s="252" t="s">
        <v>1738</v>
      </c>
    </row>
    <row r="94" spans="1:7" ht="15.75" x14ac:dyDescent="0.25">
      <c r="A94" s="148" t="s">
        <v>119</v>
      </c>
      <c r="B94" s="149" t="s">
        <v>120</v>
      </c>
      <c r="C94" s="258">
        <v>482213410</v>
      </c>
      <c r="D94" s="179">
        <v>502809500</v>
      </c>
      <c r="E94" s="252">
        <f>'Capital Nature Summary'!F22</f>
        <v>845438570</v>
      </c>
      <c r="F94" s="252">
        <f>'Capital Nature Summary'!G22</f>
        <v>55000000</v>
      </c>
      <c r="G94" s="252" t="s">
        <v>1739</v>
      </c>
    </row>
    <row r="95" spans="1:7" ht="15.75" x14ac:dyDescent="0.25">
      <c r="A95" s="148" t="s">
        <v>121</v>
      </c>
      <c r="B95" s="149" t="s">
        <v>122</v>
      </c>
      <c r="C95" s="258">
        <v>505118140</v>
      </c>
      <c r="D95" s="179">
        <v>505118140</v>
      </c>
      <c r="E95" s="252">
        <f>'Capital Nature Summary'!F23</f>
        <v>352851640</v>
      </c>
      <c r="F95" s="252">
        <f>'Capital Nature Summary'!G23</f>
        <v>0</v>
      </c>
      <c r="G95" s="252"/>
    </row>
    <row r="96" spans="1:7" ht="15.75" x14ac:dyDescent="0.25">
      <c r="A96" s="148" t="s">
        <v>123</v>
      </c>
      <c r="B96" s="149" t="s">
        <v>124</v>
      </c>
      <c r="C96" s="258">
        <v>10000000</v>
      </c>
      <c r="D96" s="179">
        <v>10000000</v>
      </c>
      <c r="E96" s="252">
        <f>'Capital Nature Summary'!F24</f>
        <v>0</v>
      </c>
      <c r="F96" s="252">
        <f>'Capital Nature Summary'!G24</f>
        <v>0</v>
      </c>
      <c r="G96" s="252"/>
    </row>
    <row r="97" spans="1:7" ht="15.75" x14ac:dyDescent="0.25">
      <c r="A97" s="148" t="s">
        <v>125</v>
      </c>
      <c r="B97" s="149" t="s">
        <v>126</v>
      </c>
      <c r="C97" s="258">
        <v>2595176920</v>
      </c>
      <c r="D97" s="179">
        <v>1537429910</v>
      </c>
      <c r="E97" s="252">
        <f>'Capital Nature Summary'!F25</f>
        <v>2163747070</v>
      </c>
      <c r="F97" s="252">
        <f>'Capital Nature Summary'!G25</f>
        <v>0</v>
      </c>
      <c r="G97" s="252"/>
    </row>
    <row r="98" spans="1:7" ht="15.75" x14ac:dyDescent="0.25">
      <c r="A98" s="148" t="s">
        <v>127</v>
      </c>
      <c r="B98" s="149" t="s">
        <v>128</v>
      </c>
      <c r="C98" s="258">
        <v>3953039990</v>
      </c>
      <c r="D98" s="179">
        <v>4062211460</v>
      </c>
      <c r="E98" s="252">
        <f>'Capital Nature Summary'!F26</f>
        <v>1400829680</v>
      </c>
      <c r="F98" s="252">
        <f>'Capital Nature Summary'!G26</f>
        <v>234000000</v>
      </c>
      <c r="G98" s="252" t="s">
        <v>1740</v>
      </c>
    </row>
    <row r="99" spans="1:7" ht="15.75" x14ac:dyDescent="0.25">
      <c r="A99" s="148" t="s">
        <v>129</v>
      </c>
      <c r="B99" s="149" t="s">
        <v>130</v>
      </c>
      <c r="C99" s="258">
        <v>0</v>
      </c>
      <c r="D99" s="179">
        <v>0</v>
      </c>
      <c r="E99" s="252">
        <f>'Capital Nature Summary'!F27</f>
        <v>645835000</v>
      </c>
      <c r="F99" s="252">
        <f>'Capital Nature Summary'!G27</f>
        <v>645835000</v>
      </c>
      <c r="G99" s="252" t="s">
        <v>1762</v>
      </c>
    </row>
    <row r="100" spans="1:7" ht="16.5" thickBot="1" x14ac:dyDescent="0.3">
      <c r="A100" s="148" t="s">
        <v>131</v>
      </c>
      <c r="B100" s="149" t="s">
        <v>132</v>
      </c>
      <c r="C100" s="258">
        <v>1485675350</v>
      </c>
      <c r="D100" s="179">
        <v>1247006870</v>
      </c>
      <c r="E100" s="252">
        <f>'Capital Nature Summary'!F28</f>
        <v>3372504290</v>
      </c>
      <c r="F100" s="252">
        <f>'Capital Nature Summary'!G28</f>
        <v>400000000</v>
      </c>
      <c r="G100" s="252" t="s">
        <v>1763</v>
      </c>
    </row>
    <row r="101" spans="1:7" ht="16.5" thickBot="1" x14ac:dyDescent="0.3">
      <c r="A101" s="187"/>
      <c r="B101" s="188" t="s">
        <v>166</v>
      </c>
      <c r="C101" s="240">
        <f>SUM(C80:C100)</f>
        <v>61880694960</v>
      </c>
      <c r="D101" s="240">
        <f>SUM(D80:D100)</f>
        <v>40628190040</v>
      </c>
      <c r="E101" s="240">
        <f>SUM(E80:E100)</f>
        <v>59234768500</v>
      </c>
      <c r="F101" s="240">
        <f>SUM(F80:F100)</f>
        <v>5241609520</v>
      </c>
      <c r="G101" s="240"/>
    </row>
    <row r="102" spans="1:7" ht="6.75" customHeight="1" thickBot="1" x14ac:dyDescent="0.3">
      <c r="A102" s="151"/>
      <c r="B102" s="186"/>
      <c r="C102" s="132"/>
      <c r="D102" s="155"/>
      <c r="E102" s="236"/>
      <c r="F102" s="236"/>
      <c r="G102" s="236"/>
    </row>
    <row r="103" spans="1:7" ht="16.5" thickBot="1" x14ac:dyDescent="0.3">
      <c r="A103" s="151"/>
      <c r="B103" s="152" t="s">
        <v>167</v>
      </c>
      <c r="C103" s="238">
        <f>C101+C77</f>
        <v>119550401040</v>
      </c>
      <c r="D103" s="238">
        <f>D101+D77</f>
        <v>82229070760</v>
      </c>
      <c r="E103" s="238">
        <f>E101+E77</f>
        <v>109855051640</v>
      </c>
      <c r="F103" s="238">
        <f>F101+F77</f>
        <v>5752609520</v>
      </c>
      <c r="G103" s="238"/>
    </row>
    <row r="104" spans="1:7" ht="16.5" thickBot="1" x14ac:dyDescent="0.3">
      <c r="A104" s="151"/>
      <c r="B104" s="152" t="s">
        <v>168</v>
      </c>
      <c r="C104" s="238">
        <f>C42-C103</f>
        <v>-13660906610</v>
      </c>
      <c r="D104" s="181">
        <f>D42-D103</f>
        <v>0</v>
      </c>
      <c r="E104" s="238">
        <f>E42-E103</f>
        <v>0</v>
      </c>
      <c r="F104" s="238"/>
      <c r="G104" s="238"/>
    </row>
    <row r="105" spans="1:7" ht="15.75" x14ac:dyDescent="0.25">
      <c r="A105" s="161"/>
      <c r="B105" s="195"/>
      <c r="C105" s="262"/>
      <c r="D105" s="162"/>
      <c r="E105" s="229"/>
      <c r="F105" s="229"/>
      <c r="G105" s="229"/>
    </row>
    <row r="106" spans="1:7" ht="15.75" x14ac:dyDescent="0.25">
      <c r="A106" s="156">
        <v>4</v>
      </c>
      <c r="B106" s="196" t="s">
        <v>133</v>
      </c>
      <c r="C106" s="263"/>
      <c r="D106" s="185"/>
      <c r="E106" s="230"/>
      <c r="F106" s="230"/>
      <c r="G106" s="230"/>
    </row>
    <row r="107" spans="1:7" ht="15.75" x14ac:dyDescent="0.25">
      <c r="A107" s="156"/>
      <c r="B107" s="197" t="s">
        <v>134</v>
      </c>
      <c r="C107" s="258">
        <v>-8245961750</v>
      </c>
      <c r="D107" s="185">
        <v>0</v>
      </c>
      <c r="E107" s="239">
        <v>0</v>
      </c>
      <c r="F107" s="239">
        <v>0</v>
      </c>
      <c r="G107" s="239"/>
    </row>
    <row r="108" spans="1:7" ht="16.5" thickBot="1" x14ac:dyDescent="0.3">
      <c r="A108" s="156"/>
      <c r="B108" s="157" t="s">
        <v>135</v>
      </c>
      <c r="C108" s="258">
        <v>-5414944860</v>
      </c>
      <c r="D108" s="185">
        <v>0</v>
      </c>
      <c r="E108" s="239">
        <v>0</v>
      </c>
      <c r="F108" s="239">
        <v>0</v>
      </c>
      <c r="G108" s="239"/>
    </row>
    <row r="109" spans="1:7" ht="16.5" thickBot="1" x14ac:dyDescent="0.3">
      <c r="A109" s="151"/>
      <c r="B109" s="152" t="s">
        <v>169</v>
      </c>
      <c r="C109" s="238">
        <f>C107+C108</f>
        <v>-13660906610</v>
      </c>
      <c r="D109" s="238">
        <v>0</v>
      </c>
      <c r="E109" s="238">
        <v>0</v>
      </c>
      <c r="F109" s="238">
        <v>0</v>
      </c>
      <c r="G109" s="238"/>
    </row>
    <row r="110" spans="1:7" x14ac:dyDescent="0.25">
      <c r="A110" s="209"/>
      <c r="B110" s="209"/>
      <c r="C110" s="264"/>
      <c r="D110" s="231"/>
      <c r="E110" s="136"/>
    </row>
    <row r="111" spans="1:7" x14ac:dyDescent="0.25">
      <c r="A111" s="136"/>
      <c r="B111" s="136"/>
      <c r="D111" s="231"/>
      <c r="E111" s="136"/>
    </row>
    <row r="112" spans="1:7" x14ac:dyDescent="0.25">
      <c r="A112" s="77"/>
      <c r="B112" s="77"/>
      <c r="D112" s="231"/>
      <c r="E112" s="77"/>
    </row>
  </sheetData>
  <mergeCells count="5">
    <mergeCell ref="A1:G1"/>
    <mergeCell ref="A2:G2"/>
    <mergeCell ref="A3:G3"/>
    <mergeCell ref="A4:G4"/>
    <mergeCell ref="A5:G5"/>
  </mergeCells>
  <pageMargins left="0.36" right="0.18" top="0.61" bottom="0.68" header="0.24" footer="0.17"/>
  <pageSetup paperSize="9" scale="50" firstPageNumber="6" orientation="portrait" useFirstPageNumber="1" r:id="rId1"/>
  <headerFooter>
    <oddFooter>&amp;C&amp;"-,Bold"&amp;16&amp;P</oddFooter>
  </headerFooter>
  <rowBreaks count="1" manualBreakCount="1">
    <brk id="90"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H226"/>
  <sheetViews>
    <sheetView view="pageBreakPreview" zoomScale="84" zoomScaleSheetLayoutView="84" workbookViewId="0">
      <pane xSplit="2" ySplit="6" topLeftCell="C28"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955</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t="15.75" thickBot="1" x14ac:dyDescent="0.3">
      <c r="B95" s="377">
        <v>12020449</v>
      </c>
      <c r="C95" s="378" t="s">
        <v>604</v>
      </c>
      <c r="D95" s="378" t="s">
        <v>810</v>
      </c>
      <c r="E95" s="443"/>
      <c r="F95" s="444"/>
      <c r="G95" s="445">
        <v>26375210</v>
      </c>
      <c r="H95" s="446">
        <v>50000000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SUM(G95:G113)</f>
        <v>26375210</v>
      </c>
      <c r="H114" s="454">
        <v>50000000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t="15.75" thickBot="1" x14ac:dyDescent="0.3">
      <c r="B152" s="377">
        <v>12020709</v>
      </c>
      <c r="C152" s="378" t="s">
        <v>658</v>
      </c>
      <c r="D152" s="378" t="s">
        <v>864</v>
      </c>
      <c r="E152" s="443"/>
      <c r="F152" s="444"/>
      <c r="G152" s="445">
        <v>13663450</v>
      </c>
      <c r="H152" s="446">
        <v>50000000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f>SUM(G152:G159)</f>
        <v>13663450</v>
      </c>
      <c r="H160" s="454">
        <v>50000000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G160+G114</f>
        <v>40038660</v>
      </c>
      <c r="H225" s="481">
        <v>100000000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H225"/>
  <sheetViews>
    <sheetView view="pageBreakPreview" zoomScale="84" zoomScaleSheetLayoutView="84" workbookViewId="0">
      <pane xSplit="5" ySplit="6" topLeftCell="F82" activePane="bottomRight" state="frozen"/>
      <selection sqref="A1:XFD1048576"/>
      <selection pane="topRight" sqref="A1:XFD1048576"/>
      <selection pane="bottomLeft" sqref="A1:XFD1048576"/>
      <selection pane="bottomRight" sqref="A1:XFD1048576"/>
    </sheetView>
  </sheetViews>
  <sheetFormatPr defaultRowHeight="14.25" x14ac:dyDescent="0.2"/>
  <cols>
    <col min="1" max="1" width="28.7109375" style="338" customWidth="1"/>
    <col min="2" max="2" width="13.85546875" style="338" bestFit="1" customWidth="1"/>
    <col min="3" max="3" width="60" style="338" customWidth="1"/>
    <col min="4" max="4" width="37.85546875" style="338" hidden="1" customWidth="1"/>
    <col min="5" max="6" width="12.7109375" style="338" hidden="1" customWidth="1"/>
    <col min="7" max="8" width="15.7109375" style="338" customWidth="1"/>
    <col min="9" max="16384" width="9.140625" style="338"/>
  </cols>
  <sheetData>
    <row r="1" spans="2:8" ht="31.5" x14ac:dyDescent="0.5">
      <c r="B1" s="1001" t="s">
        <v>0</v>
      </c>
      <c r="C1" s="1001"/>
      <c r="D1" s="1001"/>
      <c r="E1" s="1001"/>
      <c r="F1" s="1001"/>
      <c r="G1" s="1001"/>
      <c r="H1" s="1001"/>
    </row>
    <row r="2" spans="2:8" ht="36" x14ac:dyDescent="0.55000000000000004">
      <c r="B2" s="1002" t="s">
        <v>956</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25">
      <c r="B6" s="992"/>
      <c r="C6" s="992"/>
      <c r="D6" s="427"/>
      <c r="E6" s="428" t="s">
        <v>5</v>
      </c>
      <c r="F6" s="429" t="s">
        <v>5</v>
      </c>
      <c r="G6" s="430" t="s">
        <v>5</v>
      </c>
      <c r="H6" s="431" t="s">
        <v>5</v>
      </c>
    </row>
    <row r="7" spans="2:8" ht="18.75" x14ac:dyDescent="0.3">
      <c r="B7" s="432">
        <v>10000000</v>
      </c>
      <c r="C7" s="433" t="s">
        <v>398</v>
      </c>
      <c r="D7" s="434"/>
      <c r="E7" s="435"/>
      <c r="F7" s="436"/>
      <c r="G7" s="437"/>
      <c r="H7" s="438"/>
    </row>
    <row r="8" spans="2:8" ht="15" hidden="1" x14ac:dyDescent="0.25">
      <c r="B8" s="373">
        <v>11000000</v>
      </c>
      <c r="C8" s="374" t="s">
        <v>531</v>
      </c>
      <c r="D8" s="374"/>
      <c r="E8" s="439"/>
      <c r="F8" s="440"/>
      <c r="G8" s="441"/>
      <c r="H8" s="442"/>
    </row>
    <row r="9" spans="2:8" ht="15" hidden="1" x14ac:dyDescent="0.25">
      <c r="B9" s="373">
        <v>11010000</v>
      </c>
      <c r="C9" s="374" t="s">
        <v>531</v>
      </c>
      <c r="D9" s="374"/>
      <c r="E9" s="439"/>
      <c r="F9" s="440"/>
      <c r="G9" s="441"/>
      <c r="H9" s="442"/>
    </row>
    <row r="10" spans="2:8" ht="15" hidden="1" x14ac:dyDescent="0.25">
      <c r="B10" s="373">
        <v>11010100</v>
      </c>
      <c r="C10" s="374" t="s">
        <v>6</v>
      </c>
      <c r="D10" s="374"/>
      <c r="E10" s="439"/>
      <c r="F10" s="440"/>
      <c r="G10" s="441"/>
      <c r="H10" s="442"/>
    </row>
    <row r="11" spans="2:8" hidden="1" x14ac:dyDescent="0.2">
      <c r="B11" s="377">
        <v>11010101</v>
      </c>
      <c r="C11" s="378" t="s">
        <v>532</v>
      </c>
      <c r="D11" s="378" t="s">
        <v>739</v>
      </c>
      <c r="E11" s="443"/>
      <c r="F11" s="444"/>
      <c r="G11" s="445"/>
      <c r="H11" s="446"/>
    </row>
    <row r="12" spans="2:8" ht="15" hidden="1" x14ac:dyDescent="0.25">
      <c r="B12" s="373">
        <v>11010200</v>
      </c>
      <c r="C12" s="374" t="s">
        <v>31</v>
      </c>
      <c r="D12" s="374"/>
      <c r="E12" s="439"/>
      <c r="F12" s="440"/>
      <c r="G12" s="441"/>
      <c r="H12" s="442"/>
    </row>
    <row r="13" spans="2:8" hidden="1" x14ac:dyDescent="0.2">
      <c r="B13" s="377">
        <v>11010201</v>
      </c>
      <c r="C13" s="378" t="s">
        <v>526</v>
      </c>
      <c r="D13" s="378" t="s">
        <v>740</v>
      </c>
      <c r="E13" s="443"/>
      <c r="F13" s="444"/>
      <c r="G13" s="445"/>
      <c r="H13" s="446"/>
    </row>
    <row r="14" spans="2:8" ht="15" hidden="1" x14ac:dyDescent="0.25">
      <c r="B14" s="373">
        <v>11010300</v>
      </c>
      <c r="C14" s="374" t="s">
        <v>32</v>
      </c>
      <c r="D14" s="374"/>
      <c r="E14" s="439"/>
      <c r="F14" s="440"/>
      <c r="G14" s="441"/>
      <c r="H14" s="442"/>
    </row>
    <row r="15" spans="2:8" hidden="1" x14ac:dyDescent="0.2">
      <c r="B15" s="377">
        <v>11010301</v>
      </c>
      <c r="C15" s="378" t="s">
        <v>527</v>
      </c>
      <c r="D15" s="378" t="s">
        <v>741</v>
      </c>
      <c r="E15" s="443"/>
      <c r="F15" s="444"/>
      <c r="G15" s="445"/>
      <c r="H15" s="446"/>
    </row>
    <row r="16" spans="2:8" ht="15" hidden="1" x14ac:dyDescent="0.25">
      <c r="B16" s="373">
        <v>11010400</v>
      </c>
      <c r="C16" s="374" t="s">
        <v>7</v>
      </c>
      <c r="D16" s="374"/>
      <c r="E16" s="439"/>
      <c r="F16" s="440"/>
      <c r="G16" s="441"/>
      <c r="H16" s="442"/>
    </row>
    <row r="17" spans="2:8" hidden="1" x14ac:dyDescent="0.2">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t="15" x14ac:dyDescent="0.25">
      <c r="B19" s="368">
        <v>12000000</v>
      </c>
      <c r="C19" s="369" t="s">
        <v>33</v>
      </c>
      <c r="D19" s="369"/>
      <c r="E19" s="455"/>
      <c r="F19" s="456"/>
      <c r="G19" s="457"/>
      <c r="H19" s="458"/>
    </row>
    <row r="20" spans="2:8" ht="15" hidden="1" x14ac:dyDescent="0.25">
      <c r="B20" s="373">
        <v>12010000</v>
      </c>
      <c r="C20" s="374" t="s">
        <v>534</v>
      </c>
      <c r="D20" s="374"/>
      <c r="E20" s="439"/>
      <c r="F20" s="440"/>
      <c r="G20" s="441"/>
      <c r="H20" s="442"/>
    </row>
    <row r="21" spans="2:8" ht="15" hidden="1" x14ac:dyDescent="0.25">
      <c r="B21" s="373">
        <v>12010100</v>
      </c>
      <c r="C21" s="374" t="s">
        <v>8</v>
      </c>
      <c r="D21" s="374"/>
      <c r="E21" s="439"/>
      <c r="F21" s="440"/>
      <c r="G21" s="441"/>
      <c r="H21" s="442"/>
    </row>
    <row r="22" spans="2:8" hidden="1" x14ac:dyDescent="0.2">
      <c r="B22" s="377">
        <v>12010101</v>
      </c>
      <c r="C22" s="378" t="s">
        <v>535</v>
      </c>
      <c r="D22" s="378" t="s">
        <v>743</v>
      </c>
      <c r="E22" s="443"/>
      <c r="F22" s="444"/>
      <c r="G22" s="445"/>
      <c r="H22" s="446"/>
    </row>
    <row r="23" spans="2:8" hidden="1" x14ac:dyDescent="0.2">
      <c r="B23" s="377">
        <v>12010104</v>
      </c>
      <c r="C23" s="378" t="s">
        <v>536</v>
      </c>
      <c r="D23" s="378" t="s">
        <v>744</v>
      </c>
      <c r="E23" s="443"/>
      <c r="F23" s="444"/>
      <c r="G23" s="445"/>
      <c r="H23" s="446"/>
    </row>
    <row r="24" spans="2:8" hidden="1" x14ac:dyDescent="0.2">
      <c r="B24" s="377">
        <v>12010105</v>
      </c>
      <c r="C24" s="378" t="s">
        <v>537</v>
      </c>
      <c r="D24" s="378" t="s">
        <v>745</v>
      </c>
      <c r="E24" s="443"/>
      <c r="F24" s="444"/>
      <c r="G24" s="445"/>
      <c r="H24" s="446"/>
    </row>
    <row r="25" spans="2:8" hidden="1" x14ac:dyDescent="0.2">
      <c r="B25" s="377">
        <v>12010106</v>
      </c>
      <c r="C25" s="378" t="s">
        <v>538</v>
      </c>
      <c r="D25" s="378" t="s">
        <v>746</v>
      </c>
      <c r="E25" s="443"/>
      <c r="F25" s="444"/>
      <c r="G25" s="445"/>
      <c r="H25" s="446"/>
    </row>
    <row r="26" spans="2:8" hidden="1" x14ac:dyDescent="0.2">
      <c r="B26" s="377">
        <v>12010107</v>
      </c>
      <c r="C26" s="378" t="s">
        <v>539</v>
      </c>
      <c r="D26" s="378" t="s">
        <v>747</v>
      </c>
      <c r="E26" s="443"/>
      <c r="F26" s="444"/>
      <c r="G26" s="445"/>
      <c r="H26" s="446"/>
    </row>
    <row r="27" spans="2:8" hidden="1" x14ac:dyDescent="0.2">
      <c r="B27" s="377">
        <v>12010108</v>
      </c>
      <c r="C27" s="378" t="s">
        <v>540</v>
      </c>
      <c r="D27" s="378" t="s">
        <v>748</v>
      </c>
      <c r="E27" s="443"/>
      <c r="F27" s="444"/>
      <c r="G27" s="445"/>
      <c r="H27" s="446"/>
    </row>
    <row r="28" spans="2:8" hidden="1" x14ac:dyDescent="0.2">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t="15" hidden="1" x14ac:dyDescent="0.25">
      <c r="B30" s="388">
        <v>12010200</v>
      </c>
      <c r="C30" s="389" t="s">
        <v>9</v>
      </c>
      <c r="D30" s="389"/>
      <c r="E30" s="459"/>
      <c r="F30" s="460"/>
      <c r="G30" s="461"/>
      <c r="H30" s="462"/>
    </row>
    <row r="31" spans="2:8" hidden="1" x14ac:dyDescent="0.2">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t="15" x14ac:dyDescent="0.25">
      <c r="B33" s="368">
        <v>12020000</v>
      </c>
      <c r="C33" s="369" t="s">
        <v>544</v>
      </c>
      <c r="D33" s="369"/>
      <c r="E33" s="455"/>
      <c r="F33" s="456"/>
      <c r="G33" s="457"/>
      <c r="H33" s="458"/>
    </row>
    <row r="34" spans="2:8" ht="15" x14ac:dyDescent="0.25">
      <c r="B34" s="373">
        <v>12020100</v>
      </c>
      <c r="C34" s="374" t="s">
        <v>10</v>
      </c>
      <c r="D34" s="374"/>
      <c r="E34" s="439"/>
      <c r="F34" s="440"/>
      <c r="G34" s="441"/>
      <c r="H34" s="442"/>
    </row>
    <row r="35" spans="2:8" hidden="1" x14ac:dyDescent="0.2">
      <c r="B35" s="377">
        <v>12020105</v>
      </c>
      <c r="C35" s="378" t="s">
        <v>545</v>
      </c>
      <c r="D35" s="378" t="s">
        <v>751</v>
      </c>
      <c r="E35" s="443"/>
      <c r="F35" s="444"/>
      <c r="G35" s="445"/>
      <c r="H35" s="446">
        <v>0</v>
      </c>
    </row>
    <row r="36" spans="2:8" hidden="1" x14ac:dyDescent="0.2">
      <c r="B36" s="377">
        <v>12020107</v>
      </c>
      <c r="C36" s="378" t="s">
        <v>546</v>
      </c>
      <c r="D36" s="378" t="s">
        <v>752</v>
      </c>
      <c r="E36" s="443"/>
      <c r="F36" s="444"/>
      <c r="G36" s="445"/>
      <c r="H36" s="446">
        <v>0</v>
      </c>
    </row>
    <row r="37" spans="2:8" hidden="1" x14ac:dyDescent="0.2">
      <c r="B37" s="377">
        <v>12020109</v>
      </c>
      <c r="C37" s="378" t="s">
        <v>547</v>
      </c>
      <c r="D37" s="378" t="s">
        <v>753</v>
      </c>
      <c r="E37" s="443"/>
      <c r="F37" s="444"/>
      <c r="G37" s="445"/>
      <c r="H37" s="446">
        <v>0</v>
      </c>
    </row>
    <row r="38" spans="2:8" hidden="1" x14ac:dyDescent="0.2">
      <c r="B38" s="377">
        <v>12020110</v>
      </c>
      <c r="C38" s="378" t="s">
        <v>548</v>
      </c>
      <c r="D38" s="378" t="s">
        <v>754</v>
      </c>
      <c r="E38" s="443"/>
      <c r="F38" s="444"/>
      <c r="G38" s="445"/>
      <c r="H38" s="446">
        <v>0</v>
      </c>
    </row>
    <row r="39" spans="2:8" hidden="1" x14ac:dyDescent="0.2">
      <c r="B39" s="377">
        <v>12020111</v>
      </c>
      <c r="C39" s="378" t="s">
        <v>549</v>
      </c>
      <c r="D39" s="378" t="s">
        <v>755</v>
      </c>
      <c r="E39" s="443"/>
      <c r="F39" s="444"/>
      <c r="G39" s="445"/>
      <c r="H39" s="446">
        <v>0</v>
      </c>
    </row>
    <row r="40" spans="2:8" hidden="1" x14ac:dyDescent="0.2">
      <c r="B40" s="377">
        <v>12020113</v>
      </c>
      <c r="C40" s="378" t="s">
        <v>550</v>
      </c>
      <c r="D40" s="378" t="s">
        <v>756</v>
      </c>
      <c r="E40" s="443"/>
      <c r="F40" s="444"/>
      <c r="G40" s="445"/>
      <c r="H40" s="446">
        <v>0</v>
      </c>
    </row>
    <row r="41" spans="2:8" hidden="1" x14ac:dyDescent="0.2">
      <c r="B41" s="377">
        <v>12020114</v>
      </c>
      <c r="C41" s="378" t="s">
        <v>551</v>
      </c>
      <c r="D41" s="378" t="s">
        <v>757</v>
      </c>
      <c r="E41" s="443"/>
      <c r="F41" s="444"/>
      <c r="G41" s="445"/>
      <c r="H41" s="446">
        <v>0</v>
      </c>
    </row>
    <row r="42" spans="2:8" hidden="1" x14ac:dyDescent="0.2">
      <c r="B42" s="377">
        <v>12020115</v>
      </c>
      <c r="C42" s="378" t="s">
        <v>552</v>
      </c>
      <c r="D42" s="378" t="s">
        <v>758</v>
      </c>
      <c r="E42" s="443"/>
      <c r="F42" s="444"/>
      <c r="G42" s="445"/>
      <c r="H42" s="446">
        <v>0</v>
      </c>
    </row>
    <row r="43" spans="2:8" hidden="1" x14ac:dyDescent="0.2">
      <c r="B43" s="377">
        <v>12020116</v>
      </c>
      <c r="C43" s="378" t="s">
        <v>553</v>
      </c>
      <c r="D43" s="378" t="s">
        <v>759</v>
      </c>
      <c r="E43" s="443"/>
      <c r="F43" s="444"/>
      <c r="G43" s="445"/>
      <c r="H43" s="446">
        <v>0</v>
      </c>
    </row>
    <row r="44" spans="2:8" hidden="1" x14ac:dyDescent="0.2">
      <c r="B44" s="377">
        <v>12020117</v>
      </c>
      <c r="C44" s="378" t="s">
        <v>554</v>
      </c>
      <c r="D44" s="378" t="s">
        <v>760</v>
      </c>
      <c r="E44" s="443"/>
      <c r="F44" s="444"/>
      <c r="G44" s="445"/>
      <c r="H44" s="446">
        <v>0</v>
      </c>
    </row>
    <row r="45" spans="2:8" hidden="1" x14ac:dyDescent="0.2">
      <c r="B45" s="377">
        <v>12020118</v>
      </c>
      <c r="C45" s="378" t="s">
        <v>555</v>
      </c>
      <c r="D45" s="378" t="s">
        <v>761</v>
      </c>
      <c r="E45" s="443"/>
      <c r="F45" s="444"/>
      <c r="G45" s="445"/>
      <c r="H45" s="446">
        <v>0</v>
      </c>
    </row>
    <row r="46" spans="2:8" hidden="1" x14ac:dyDescent="0.2">
      <c r="B46" s="377">
        <v>12020119</v>
      </c>
      <c r="C46" s="378" t="s">
        <v>556</v>
      </c>
      <c r="D46" s="378" t="s">
        <v>762</v>
      </c>
      <c r="E46" s="443"/>
      <c r="F46" s="444"/>
      <c r="G46" s="445"/>
      <c r="H46" s="446">
        <v>0</v>
      </c>
    </row>
    <row r="47" spans="2:8" hidden="1" x14ac:dyDescent="0.2">
      <c r="B47" s="377">
        <v>12020120</v>
      </c>
      <c r="C47" s="378" t="s">
        <v>557</v>
      </c>
      <c r="D47" s="378" t="s">
        <v>763</v>
      </c>
      <c r="E47" s="443"/>
      <c r="F47" s="444"/>
      <c r="G47" s="445"/>
      <c r="H47" s="446">
        <v>0</v>
      </c>
    </row>
    <row r="48" spans="2:8" hidden="1" x14ac:dyDescent="0.2">
      <c r="B48" s="377">
        <v>12020121</v>
      </c>
      <c r="C48" s="378" t="s">
        <v>558</v>
      </c>
      <c r="D48" s="378" t="s">
        <v>764</v>
      </c>
      <c r="E48" s="443"/>
      <c r="F48" s="444"/>
      <c r="G48" s="445"/>
      <c r="H48" s="446">
        <v>0</v>
      </c>
    </row>
    <row r="49" spans="2:8" hidden="1" x14ac:dyDescent="0.2">
      <c r="B49" s="377">
        <v>12020122</v>
      </c>
      <c r="C49" s="378" t="s">
        <v>559</v>
      </c>
      <c r="D49" s="378" t="s">
        <v>765</v>
      </c>
      <c r="E49" s="443"/>
      <c r="F49" s="444"/>
      <c r="G49" s="445"/>
      <c r="H49" s="446">
        <v>0</v>
      </c>
    </row>
    <row r="50" spans="2:8" hidden="1" x14ac:dyDescent="0.2">
      <c r="B50" s="377">
        <v>12020126</v>
      </c>
      <c r="C50" s="378" t="s">
        <v>560</v>
      </c>
      <c r="D50" s="378" t="s">
        <v>766</v>
      </c>
      <c r="E50" s="443"/>
      <c r="F50" s="444"/>
      <c r="G50" s="445"/>
      <c r="H50" s="446">
        <v>0</v>
      </c>
    </row>
    <row r="51" spans="2:8" hidden="1" x14ac:dyDescent="0.2">
      <c r="B51" s="377">
        <v>12020128</v>
      </c>
      <c r="C51" s="378" t="s">
        <v>561</v>
      </c>
      <c r="D51" s="378" t="s">
        <v>767</v>
      </c>
      <c r="E51" s="443"/>
      <c r="F51" s="444"/>
      <c r="G51" s="445"/>
      <c r="H51" s="446">
        <v>0</v>
      </c>
    </row>
    <row r="52" spans="2:8" hidden="1" x14ac:dyDescent="0.2">
      <c r="B52" s="377">
        <v>12020129</v>
      </c>
      <c r="C52" s="378" t="s">
        <v>562</v>
      </c>
      <c r="D52" s="378" t="s">
        <v>768</v>
      </c>
      <c r="E52" s="443"/>
      <c r="F52" s="444"/>
      <c r="G52" s="445"/>
      <c r="H52" s="446">
        <v>0</v>
      </c>
    </row>
    <row r="53" spans="2:8" hidden="1" x14ac:dyDescent="0.2">
      <c r="B53" s="377">
        <v>12020130</v>
      </c>
      <c r="C53" s="378" t="s">
        <v>563</v>
      </c>
      <c r="D53" s="378" t="s">
        <v>769</v>
      </c>
      <c r="E53" s="443"/>
      <c r="F53" s="444"/>
      <c r="G53" s="445"/>
      <c r="H53" s="446">
        <v>0</v>
      </c>
    </row>
    <row r="54" spans="2:8" hidden="1" x14ac:dyDescent="0.2">
      <c r="B54" s="377">
        <v>12020132</v>
      </c>
      <c r="C54" s="378" t="s">
        <v>564</v>
      </c>
      <c r="D54" s="378" t="s">
        <v>770</v>
      </c>
      <c r="E54" s="443"/>
      <c r="F54" s="444"/>
      <c r="G54" s="445"/>
      <c r="H54" s="446">
        <v>0</v>
      </c>
    </row>
    <row r="55" spans="2:8" hidden="1" x14ac:dyDescent="0.2">
      <c r="B55" s="377">
        <v>12020133</v>
      </c>
      <c r="C55" s="378" t="s">
        <v>565</v>
      </c>
      <c r="D55" s="378" t="s">
        <v>771</v>
      </c>
      <c r="E55" s="443"/>
      <c r="F55" s="444"/>
      <c r="G55" s="445"/>
      <c r="H55" s="446">
        <v>0</v>
      </c>
    </row>
    <row r="56" spans="2:8" hidden="1" x14ac:dyDescent="0.2">
      <c r="B56" s="377">
        <v>12020134</v>
      </c>
      <c r="C56" s="378" t="s">
        <v>566</v>
      </c>
      <c r="D56" s="378" t="s">
        <v>772</v>
      </c>
      <c r="E56" s="443"/>
      <c r="F56" s="444"/>
      <c r="G56" s="445"/>
      <c r="H56" s="446">
        <v>0</v>
      </c>
    </row>
    <row r="57" spans="2:8" ht="15" thickBot="1" x14ac:dyDescent="0.25">
      <c r="B57" s="377">
        <v>12020135</v>
      </c>
      <c r="C57" s="378" t="s">
        <v>567</v>
      </c>
      <c r="D57" s="378" t="s">
        <v>773</v>
      </c>
      <c r="E57" s="443"/>
      <c r="F57" s="444"/>
      <c r="G57" s="445">
        <v>105600000</v>
      </c>
      <c r="H57" s="446">
        <v>174150000</v>
      </c>
    </row>
    <row r="58" spans="2:8" ht="15" hidden="1" thickBot="1" x14ac:dyDescent="0.25">
      <c r="B58" s="377">
        <v>12020136</v>
      </c>
      <c r="C58" s="378" t="s">
        <v>568</v>
      </c>
      <c r="D58" s="378" t="s">
        <v>774</v>
      </c>
      <c r="E58" s="443"/>
      <c r="F58" s="444"/>
      <c r="G58" s="445"/>
      <c r="H58" s="446">
        <v>0</v>
      </c>
    </row>
    <row r="59" spans="2:8" ht="15" hidden="1" thickBot="1" x14ac:dyDescent="0.25">
      <c r="B59" s="377">
        <v>12020137</v>
      </c>
      <c r="C59" s="378" t="s">
        <v>569</v>
      </c>
      <c r="D59" s="378" t="s">
        <v>775</v>
      </c>
      <c r="E59" s="443"/>
      <c r="F59" s="444"/>
      <c r="G59" s="445"/>
      <c r="H59" s="446">
        <v>0</v>
      </c>
    </row>
    <row r="60" spans="2:8" ht="15" hidden="1" thickBot="1" x14ac:dyDescent="0.25">
      <c r="B60" s="377">
        <v>12020138</v>
      </c>
      <c r="C60" s="378" t="s">
        <v>570</v>
      </c>
      <c r="D60" s="378" t="s">
        <v>776</v>
      </c>
      <c r="E60" s="443"/>
      <c r="F60" s="444"/>
      <c r="G60" s="445"/>
      <c r="H60" s="446">
        <v>0</v>
      </c>
    </row>
    <row r="61" spans="2:8" ht="15" hidden="1" thickBot="1" x14ac:dyDescent="0.25">
      <c r="B61" s="377">
        <v>12020140</v>
      </c>
      <c r="C61" s="378" t="s">
        <v>571</v>
      </c>
      <c r="D61" s="378" t="s">
        <v>777</v>
      </c>
      <c r="E61" s="443"/>
      <c r="F61" s="444"/>
      <c r="G61" s="445"/>
      <c r="H61" s="446">
        <v>0</v>
      </c>
    </row>
    <row r="62" spans="2:8" ht="15.75" thickBot="1" x14ac:dyDescent="0.3">
      <c r="B62" s="384"/>
      <c r="C62" s="385" t="s">
        <v>572</v>
      </c>
      <c r="D62" s="385"/>
      <c r="E62" s="451"/>
      <c r="F62" s="452"/>
      <c r="G62" s="453">
        <f>SUM(G35:G61)</f>
        <v>105600000</v>
      </c>
      <c r="H62" s="453">
        <f>SUM(H35:H61)</f>
        <v>174150000</v>
      </c>
    </row>
    <row r="63" spans="2:8" ht="15" x14ac:dyDescent="0.25">
      <c r="B63" s="373">
        <v>12020400</v>
      </c>
      <c r="C63" s="374" t="s">
        <v>11</v>
      </c>
      <c r="D63" s="374"/>
      <c r="E63" s="439"/>
      <c r="F63" s="440"/>
      <c r="G63" s="441"/>
      <c r="H63" s="442"/>
    </row>
    <row r="64" spans="2:8" hidden="1" x14ac:dyDescent="0.2">
      <c r="B64" s="377">
        <v>12020401</v>
      </c>
      <c r="C64" s="378" t="s">
        <v>573</v>
      </c>
      <c r="D64" s="378" t="s">
        <v>778</v>
      </c>
      <c r="E64" s="443"/>
      <c r="F64" s="444"/>
      <c r="G64" s="445"/>
      <c r="H64" s="446">
        <v>0</v>
      </c>
    </row>
    <row r="65" spans="2:8" hidden="1" x14ac:dyDescent="0.2">
      <c r="B65" s="377">
        <v>12020404</v>
      </c>
      <c r="C65" s="378" t="s">
        <v>574</v>
      </c>
      <c r="D65" s="378" t="s">
        <v>779</v>
      </c>
      <c r="E65" s="443"/>
      <c r="F65" s="444"/>
      <c r="G65" s="445"/>
      <c r="H65" s="446">
        <v>0</v>
      </c>
    </row>
    <row r="66" spans="2:8" hidden="1" x14ac:dyDescent="0.2">
      <c r="B66" s="377">
        <v>12020409</v>
      </c>
      <c r="C66" s="378" t="s">
        <v>575</v>
      </c>
      <c r="D66" s="378" t="s">
        <v>780</v>
      </c>
      <c r="E66" s="443"/>
      <c r="F66" s="444"/>
      <c r="G66" s="445"/>
      <c r="H66" s="446">
        <v>0</v>
      </c>
    </row>
    <row r="67" spans="2:8" hidden="1" x14ac:dyDescent="0.2">
      <c r="B67" s="377">
        <v>12020410</v>
      </c>
      <c r="C67" s="378" t="s">
        <v>576</v>
      </c>
      <c r="D67" s="378" t="s">
        <v>781</v>
      </c>
      <c r="E67" s="443"/>
      <c r="F67" s="444"/>
      <c r="G67" s="445"/>
      <c r="H67" s="446">
        <v>0</v>
      </c>
    </row>
    <row r="68" spans="2:8" hidden="1" x14ac:dyDescent="0.2">
      <c r="B68" s="377">
        <v>12020412</v>
      </c>
      <c r="C68" s="378" t="s">
        <v>577</v>
      </c>
      <c r="D68" s="378" t="s">
        <v>782</v>
      </c>
      <c r="E68" s="443"/>
      <c r="F68" s="444"/>
      <c r="G68" s="445"/>
      <c r="H68" s="446">
        <v>0</v>
      </c>
    </row>
    <row r="69" spans="2:8" hidden="1" x14ac:dyDescent="0.2">
      <c r="B69" s="377">
        <v>12020413</v>
      </c>
      <c r="C69" s="378" t="s">
        <v>578</v>
      </c>
      <c r="D69" s="378" t="s">
        <v>783</v>
      </c>
      <c r="E69" s="443"/>
      <c r="F69" s="444"/>
      <c r="G69" s="445"/>
      <c r="H69" s="446">
        <v>0</v>
      </c>
    </row>
    <row r="70" spans="2:8" hidden="1" x14ac:dyDescent="0.2">
      <c r="B70" s="377">
        <v>12020415</v>
      </c>
      <c r="C70" s="378" t="s">
        <v>579</v>
      </c>
      <c r="D70" s="378" t="s">
        <v>784</v>
      </c>
      <c r="E70" s="443"/>
      <c r="F70" s="444"/>
      <c r="G70" s="445"/>
      <c r="H70" s="446">
        <v>0</v>
      </c>
    </row>
    <row r="71" spans="2:8" hidden="1" x14ac:dyDescent="0.2">
      <c r="B71" s="377">
        <v>12020417</v>
      </c>
      <c r="C71" s="378" t="s">
        <v>580</v>
      </c>
      <c r="D71" s="378" t="s">
        <v>785</v>
      </c>
      <c r="E71" s="443"/>
      <c r="F71" s="444"/>
      <c r="G71" s="445"/>
      <c r="H71" s="446">
        <v>0</v>
      </c>
    </row>
    <row r="72" spans="2:8" hidden="1" x14ac:dyDescent="0.2">
      <c r="B72" s="377">
        <v>12020418</v>
      </c>
      <c r="C72" s="378" t="s">
        <v>581</v>
      </c>
      <c r="D72" s="378" t="s">
        <v>786</v>
      </c>
      <c r="E72" s="443"/>
      <c r="F72" s="444"/>
      <c r="G72" s="445"/>
      <c r="H72" s="446">
        <v>0</v>
      </c>
    </row>
    <row r="73" spans="2:8" hidden="1" x14ac:dyDescent="0.2">
      <c r="B73" s="377">
        <v>12020419</v>
      </c>
      <c r="C73" s="378" t="s">
        <v>582</v>
      </c>
      <c r="D73" s="378" t="s">
        <v>787</v>
      </c>
      <c r="E73" s="443"/>
      <c r="F73" s="444"/>
      <c r="G73" s="445"/>
      <c r="H73" s="446">
        <v>0</v>
      </c>
    </row>
    <row r="74" spans="2:8" hidden="1" x14ac:dyDescent="0.2">
      <c r="B74" s="377">
        <v>12020420</v>
      </c>
      <c r="C74" s="378" t="s">
        <v>583</v>
      </c>
      <c r="D74" s="378" t="s">
        <v>788</v>
      </c>
      <c r="E74" s="443"/>
      <c r="F74" s="444"/>
      <c r="G74" s="445"/>
      <c r="H74" s="446">
        <v>0</v>
      </c>
    </row>
    <row r="75" spans="2:8" hidden="1" x14ac:dyDescent="0.2">
      <c r="B75" s="377">
        <v>12020424</v>
      </c>
      <c r="C75" s="378" t="s">
        <v>584</v>
      </c>
      <c r="D75" s="378" t="s">
        <v>789</v>
      </c>
      <c r="E75" s="443"/>
      <c r="F75" s="444"/>
      <c r="G75" s="445"/>
      <c r="H75" s="446">
        <v>0</v>
      </c>
    </row>
    <row r="76" spans="2:8" hidden="1" x14ac:dyDescent="0.2">
      <c r="B76" s="377">
        <v>12020425</v>
      </c>
      <c r="C76" s="378" t="s">
        <v>585</v>
      </c>
      <c r="D76" s="378" t="s">
        <v>790</v>
      </c>
      <c r="E76" s="443"/>
      <c r="F76" s="444"/>
      <c r="G76" s="445"/>
      <c r="H76" s="446">
        <v>0</v>
      </c>
    </row>
    <row r="77" spans="2:8" hidden="1" x14ac:dyDescent="0.2">
      <c r="B77" s="377">
        <v>12020426</v>
      </c>
      <c r="C77" s="378" t="s">
        <v>586</v>
      </c>
      <c r="D77" s="378" t="s">
        <v>791</v>
      </c>
      <c r="E77" s="443"/>
      <c r="F77" s="444"/>
      <c r="G77" s="445"/>
      <c r="H77" s="446">
        <v>0</v>
      </c>
    </row>
    <row r="78" spans="2:8" hidden="1" x14ac:dyDescent="0.2">
      <c r="B78" s="377">
        <v>12020427</v>
      </c>
      <c r="C78" s="378" t="s">
        <v>587</v>
      </c>
      <c r="D78" s="378" t="s">
        <v>792</v>
      </c>
      <c r="E78" s="443"/>
      <c r="F78" s="444"/>
      <c r="G78" s="445"/>
      <c r="H78" s="446">
        <v>0</v>
      </c>
    </row>
    <row r="79" spans="2:8" hidden="1" x14ac:dyDescent="0.2">
      <c r="B79" s="377">
        <v>12020428</v>
      </c>
      <c r="C79" s="378" t="s">
        <v>588</v>
      </c>
      <c r="D79" s="378" t="s">
        <v>794</v>
      </c>
      <c r="E79" s="443"/>
      <c r="F79" s="444"/>
      <c r="G79" s="445"/>
      <c r="H79" s="446">
        <v>0</v>
      </c>
    </row>
    <row r="80" spans="2:8" hidden="1" x14ac:dyDescent="0.2">
      <c r="B80" s="377">
        <v>12020430</v>
      </c>
      <c r="C80" s="378" t="s">
        <v>589</v>
      </c>
      <c r="D80" s="378" t="s">
        <v>795</v>
      </c>
      <c r="E80" s="443"/>
      <c r="F80" s="444"/>
      <c r="G80" s="445"/>
      <c r="H80" s="446">
        <v>0</v>
      </c>
    </row>
    <row r="81" spans="2:8" hidden="1" x14ac:dyDescent="0.2">
      <c r="B81" s="377">
        <v>12020431</v>
      </c>
      <c r="C81" s="378" t="s">
        <v>590</v>
      </c>
      <c r="D81" s="378" t="s">
        <v>796</v>
      </c>
      <c r="E81" s="443"/>
      <c r="F81" s="444"/>
      <c r="G81" s="445"/>
      <c r="H81" s="446">
        <v>0</v>
      </c>
    </row>
    <row r="82" spans="2:8" hidden="1" x14ac:dyDescent="0.2">
      <c r="B82" s="377">
        <v>12020436</v>
      </c>
      <c r="C82" s="378" t="s">
        <v>591</v>
      </c>
      <c r="D82" s="378" t="s">
        <v>797</v>
      </c>
      <c r="E82" s="443"/>
      <c r="F82" s="444"/>
      <c r="G82" s="445"/>
      <c r="H82" s="446">
        <v>0</v>
      </c>
    </row>
    <row r="83" spans="2:8" hidden="1" x14ac:dyDescent="0.2">
      <c r="B83" s="377">
        <v>12020437</v>
      </c>
      <c r="C83" s="378" t="s">
        <v>592</v>
      </c>
      <c r="D83" s="378" t="s">
        <v>798</v>
      </c>
      <c r="E83" s="443"/>
      <c r="F83" s="444"/>
      <c r="G83" s="445"/>
      <c r="H83" s="446">
        <v>0</v>
      </c>
    </row>
    <row r="84" spans="2:8" hidden="1" x14ac:dyDescent="0.2">
      <c r="B84" s="377">
        <v>12020438</v>
      </c>
      <c r="C84" s="378" t="s">
        <v>593</v>
      </c>
      <c r="D84" s="378" t="s">
        <v>799</v>
      </c>
      <c r="E84" s="443"/>
      <c r="F84" s="444"/>
      <c r="G84" s="445"/>
      <c r="H84" s="446">
        <v>0</v>
      </c>
    </row>
    <row r="85" spans="2:8" hidden="1" x14ac:dyDescent="0.2">
      <c r="B85" s="377">
        <v>12020439</v>
      </c>
      <c r="C85" s="378" t="s">
        <v>594</v>
      </c>
      <c r="D85" s="378" t="s">
        <v>800</v>
      </c>
      <c r="E85" s="443"/>
      <c r="F85" s="444"/>
      <c r="G85" s="445"/>
      <c r="H85" s="446">
        <v>0</v>
      </c>
    </row>
    <row r="86" spans="2:8" hidden="1" x14ac:dyDescent="0.2">
      <c r="B86" s="377">
        <v>12020440</v>
      </c>
      <c r="C86" s="378" t="s">
        <v>595</v>
      </c>
      <c r="D86" s="378" t="s">
        <v>801</v>
      </c>
      <c r="E86" s="443"/>
      <c r="F86" s="444"/>
      <c r="G86" s="445"/>
      <c r="H86" s="446">
        <v>0</v>
      </c>
    </row>
    <row r="87" spans="2:8" hidden="1" x14ac:dyDescent="0.2">
      <c r="B87" s="377">
        <v>12020441</v>
      </c>
      <c r="C87" s="378" t="s">
        <v>596</v>
      </c>
      <c r="D87" s="378" t="s">
        <v>802</v>
      </c>
      <c r="E87" s="443"/>
      <c r="F87" s="444"/>
      <c r="G87" s="445"/>
      <c r="H87" s="446">
        <v>0</v>
      </c>
    </row>
    <row r="88" spans="2:8" hidden="1" x14ac:dyDescent="0.2">
      <c r="B88" s="377">
        <v>12020442</v>
      </c>
      <c r="C88" s="378" t="s">
        <v>597</v>
      </c>
      <c r="D88" s="378" t="s">
        <v>803</v>
      </c>
      <c r="E88" s="443"/>
      <c r="F88" s="444"/>
      <c r="G88" s="445"/>
      <c r="H88" s="446">
        <v>0</v>
      </c>
    </row>
    <row r="89" spans="2:8" hidden="1" x14ac:dyDescent="0.2">
      <c r="B89" s="377">
        <v>12020443</v>
      </c>
      <c r="C89" s="378" t="s">
        <v>598</v>
      </c>
      <c r="D89" s="378" t="s">
        <v>804</v>
      </c>
      <c r="E89" s="443"/>
      <c r="F89" s="444"/>
      <c r="G89" s="445"/>
      <c r="H89" s="446">
        <v>0</v>
      </c>
    </row>
    <row r="90" spans="2:8" hidden="1" x14ac:dyDescent="0.2">
      <c r="B90" s="377">
        <v>12020444</v>
      </c>
      <c r="C90" s="378" t="s">
        <v>599</v>
      </c>
      <c r="D90" s="378" t="s">
        <v>805</v>
      </c>
      <c r="E90" s="443"/>
      <c r="F90" s="444"/>
      <c r="G90" s="445"/>
      <c r="H90" s="446">
        <v>0</v>
      </c>
    </row>
    <row r="91" spans="2:8" hidden="1" x14ac:dyDescent="0.2">
      <c r="B91" s="377">
        <v>12020445</v>
      </c>
      <c r="C91" s="378" t="s">
        <v>600</v>
      </c>
      <c r="D91" s="378" t="s">
        <v>806</v>
      </c>
      <c r="E91" s="443"/>
      <c r="F91" s="444"/>
      <c r="G91" s="445"/>
      <c r="H91" s="446">
        <v>0</v>
      </c>
    </row>
    <row r="92" spans="2:8" hidden="1" x14ac:dyDescent="0.2">
      <c r="B92" s="377">
        <v>12020446</v>
      </c>
      <c r="C92" s="378" t="s">
        <v>601</v>
      </c>
      <c r="D92" s="378" t="s">
        <v>807</v>
      </c>
      <c r="E92" s="443"/>
      <c r="F92" s="444"/>
      <c r="G92" s="445"/>
      <c r="H92" s="446">
        <v>0</v>
      </c>
    </row>
    <row r="93" spans="2:8" hidden="1" x14ac:dyDescent="0.2">
      <c r="B93" s="377">
        <v>12020447</v>
      </c>
      <c r="C93" s="378" t="s">
        <v>602</v>
      </c>
      <c r="D93" s="378" t="s">
        <v>808</v>
      </c>
      <c r="E93" s="443"/>
      <c r="F93" s="444"/>
      <c r="G93" s="445"/>
      <c r="H93" s="446">
        <v>0</v>
      </c>
    </row>
    <row r="94" spans="2:8" hidden="1" x14ac:dyDescent="0.2">
      <c r="B94" s="377">
        <v>12020448</v>
      </c>
      <c r="C94" s="378" t="s">
        <v>603</v>
      </c>
      <c r="D94" s="378" t="s">
        <v>809</v>
      </c>
      <c r="E94" s="443"/>
      <c r="F94" s="444"/>
      <c r="G94" s="445"/>
      <c r="H94" s="446">
        <v>0</v>
      </c>
    </row>
    <row r="95" spans="2:8" hidden="1" x14ac:dyDescent="0.2">
      <c r="B95" s="377">
        <v>12020449</v>
      </c>
      <c r="C95" s="378" t="s">
        <v>604</v>
      </c>
      <c r="D95" s="378" t="s">
        <v>810</v>
      </c>
      <c r="E95" s="443"/>
      <c r="F95" s="444"/>
      <c r="G95" s="445"/>
      <c r="H95" s="446">
        <v>0</v>
      </c>
    </row>
    <row r="96" spans="2:8" x14ac:dyDescent="0.2">
      <c r="B96" s="377">
        <v>12020450</v>
      </c>
      <c r="C96" s="378" t="s">
        <v>605</v>
      </c>
      <c r="D96" s="378" t="s">
        <v>811</v>
      </c>
      <c r="E96" s="443"/>
      <c r="F96" s="444"/>
      <c r="G96" s="445"/>
      <c r="H96" s="446">
        <v>66395000</v>
      </c>
    </row>
    <row r="97" spans="2:8" hidden="1" x14ac:dyDescent="0.2">
      <c r="B97" s="377">
        <v>12020451</v>
      </c>
      <c r="C97" s="378" t="s">
        <v>606</v>
      </c>
      <c r="D97" s="378" t="s">
        <v>812</v>
      </c>
      <c r="E97" s="443"/>
      <c r="F97" s="444"/>
      <c r="G97" s="445"/>
      <c r="H97" s="446">
        <v>0</v>
      </c>
    </row>
    <row r="98" spans="2:8" hidden="1" x14ac:dyDescent="0.2">
      <c r="B98" s="377">
        <v>12020452</v>
      </c>
      <c r="C98" s="378" t="s">
        <v>607</v>
      </c>
      <c r="D98" s="378" t="s">
        <v>813</v>
      </c>
      <c r="E98" s="443"/>
      <c r="F98" s="444"/>
      <c r="G98" s="445"/>
      <c r="H98" s="446">
        <v>0</v>
      </c>
    </row>
    <row r="99" spans="2:8" hidden="1" x14ac:dyDescent="0.2">
      <c r="B99" s="377">
        <v>12020453</v>
      </c>
      <c r="C99" s="378" t="s">
        <v>608</v>
      </c>
      <c r="D99" s="378" t="s">
        <v>814</v>
      </c>
      <c r="E99" s="443"/>
      <c r="F99" s="444"/>
      <c r="G99" s="445"/>
      <c r="H99" s="446">
        <v>0</v>
      </c>
    </row>
    <row r="100" spans="2:8" hidden="1" x14ac:dyDescent="0.2">
      <c r="B100" s="377">
        <v>12020454</v>
      </c>
      <c r="C100" s="378" t="s">
        <v>609</v>
      </c>
      <c r="D100" s="378" t="s">
        <v>815</v>
      </c>
      <c r="E100" s="443"/>
      <c r="F100" s="444"/>
      <c r="G100" s="445"/>
      <c r="H100" s="446">
        <v>0</v>
      </c>
    </row>
    <row r="101" spans="2:8" hidden="1" x14ac:dyDescent="0.2">
      <c r="B101" s="377">
        <v>12020455</v>
      </c>
      <c r="C101" s="378" t="s">
        <v>610</v>
      </c>
      <c r="D101" s="378" t="s">
        <v>816</v>
      </c>
      <c r="E101" s="443"/>
      <c r="F101" s="444"/>
      <c r="G101" s="445"/>
      <c r="H101" s="446">
        <v>0</v>
      </c>
    </row>
    <row r="102" spans="2:8" ht="15" thickBot="1" x14ac:dyDescent="0.25">
      <c r="B102" s="377">
        <v>12020456</v>
      </c>
      <c r="C102" s="378" t="s">
        <v>611</v>
      </c>
      <c r="D102" s="378" t="s">
        <v>817</v>
      </c>
      <c r="E102" s="443"/>
      <c r="F102" s="444"/>
      <c r="G102" s="445">
        <v>418498650</v>
      </c>
      <c r="H102" s="446">
        <v>559761500</v>
      </c>
    </row>
    <row r="103" spans="2:8" ht="15" hidden="1" thickBot="1" x14ac:dyDescent="0.25">
      <c r="B103" s="377">
        <v>12020457</v>
      </c>
      <c r="C103" s="378" t="s">
        <v>612</v>
      </c>
      <c r="D103" s="378" t="s">
        <v>818</v>
      </c>
      <c r="E103" s="443"/>
      <c r="F103" s="444"/>
      <c r="G103" s="445"/>
      <c r="H103" s="446">
        <v>0</v>
      </c>
    </row>
    <row r="104" spans="2:8" ht="15" hidden="1" thickBot="1" x14ac:dyDescent="0.25">
      <c r="B104" s="377">
        <v>12020458</v>
      </c>
      <c r="C104" s="378" t="s">
        <v>613</v>
      </c>
      <c r="D104" s="378" t="s">
        <v>819</v>
      </c>
      <c r="E104" s="443"/>
      <c r="F104" s="444"/>
      <c r="G104" s="445"/>
      <c r="H104" s="446">
        <v>0</v>
      </c>
    </row>
    <row r="105" spans="2:8" ht="15" hidden="1" thickBot="1" x14ac:dyDescent="0.25">
      <c r="B105" s="377">
        <v>12020459</v>
      </c>
      <c r="C105" s="378" t="s">
        <v>614</v>
      </c>
      <c r="D105" s="378" t="s">
        <v>820</v>
      </c>
      <c r="E105" s="443"/>
      <c r="F105" s="444"/>
      <c r="G105" s="445"/>
      <c r="H105" s="446">
        <v>0</v>
      </c>
    </row>
    <row r="106" spans="2:8" ht="15" hidden="1" thickBot="1" x14ac:dyDescent="0.25">
      <c r="B106" s="377">
        <v>12020460</v>
      </c>
      <c r="C106" s="378" t="s">
        <v>615</v>
      </c>
      <c r="D106" s="378" t="s">
        <v>821</v>
      </c>
      <c r="E106" s="443"/>
      <c r="F106" s="444"/>
      <c r="G106" s="445"/>
      <c r="H106" s="446">
        <v>0</v>
      </c>
    </row>
    <row r="107" spans="2:8" ht="15" hidden="1" thickBot="1" x14ac:dyDescent="0.25">
      <c r="B107" s="377">
        <v>12020461</v>
      </c>
      <c r="C107" s="378" t="s">
        <v>616</v>
      </c>
      <c r="D107" s="378" t="s">
        <v>822</v>
      </c>
      <c r="E107" s="443"/>
      <c r="F107" s="444"/>
      <c r="G107" s="445"/>
      <c r="H107" s="446">
        <v>0</v>
      </c>
    </row>
    <row r="108" spans="2:8" ht="15" hidden="1" thickBot="1" x14ac:dyDescent="0.25">
      <c r="B108" s="377">
        <v>12020462</v>
      </c>
      <c r="C108" s="378" t="s">
        <v>617</v>
      </c>
      <c r="D108" s="378" t="s">
        <v>823</v>
      </c>
      <c r="E108" s="443"/>
      <c r="F108" s="444"/>
      <c r="G108" s="445"/>
      <c r="H108" s="446">
        <v>0</v>
      </c>
    </row>
    <row r="109" spans="2:8" ht="15" hidden="1" thickBot="1" x14ac:dyDescent="0.25">
      <c r="B109" s="377">
        <v>12020463</v>
      </c>
      <c r="C109" s="378" t="s">
        <v>618</v>
      </c>
      <c r="D109" s="378" t="s">
        <v>824</v>
      </c>
      <c r="E109" s="443"/>
      <c r="F109" s="444"/>
      <c r="G109" s="445"/>
      <c r="H109" s="446">
        <v>0</v>
      </c>
    </row>
    <row r="110" spans="2:8" ht="15" hidden="1" thickBot="1" x14ac:dyDescent="0.25">
      <c r="B110" s="377">
        <v>12020464</v>
      </c>
      <c r="C110" s="378" t="s">
        <v>619</v>
      </c>
      <c r="D110" s="378" t="s">
        <v>825</v>
      </c>
      <c r="E110" s="443"/>
      <c r="F110" s="444"/>
      <c r="G110" s="445"/>
      <c r="H110" s="446">
        <v>0</v>
      </c>
    </row>
    <row r="111" spans="2:8" ht="15" hidden="1" thickBot="1" x14ac:dyDescent="0.25">
      <c r="B111" s="377">
        <v>12020465</v>
      </c>
      <c r="C111" s="378" t="s">
        <v>620</v>
      </c>
      <c r="D111" s="378" t="s">
        <v>826</v>
      </c>
      <c r="E111" s="443"/>
      <c r="F111" s="444"/>
      <c r="G111" s="445"/>
      <c r="H111" s="446">
        <v>0</v>
      </c>
    </row>
    <row r="112" spans="2:8" ht="15" hidden="1" thickBot="1" x14ac:dyDescent="0.25">
      <c r="B112" s="377">
        <v>12020466</v>
      </c>
      <c r="C112" s="378" t="s">
        <v>621</v>
      </c>
      <c r="D112" s="378" t="s">
        <v>827</v>
      </c>
      <c r="E112" s="443"/>
      <c r="F112" s="444"/>
      <c r="G112" s="445"/>
      <c r="H112" s="446">
        <v>0</v>
      </c>
    </row>
    <row r="113" spans="2:8" ht="15" hidden="1" thickBot="1" x14ac:dyDescent="0.25">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SUM(G102:G113)</f>
        <v>418498650</v>
      </c>
      <c r="H114" s="454">
        <v>626156500</v>
      </c>
    </row>
    <row r="115" spans="2:8" ht="15" x14ac:dyDescent="0.25">
      <c r="B115" s="373">
        <v>12020500</v>
      </c>
      <c r="C115" s="374" t="s">
        <v>12</v>
      </c>
      <c r="D115" s="374"/>
      <c r="E115" s="439"/>
      <c r="F115" s="440"/>
      <c r="G115" s="441"/>
      <c r="H115" s="442"/>
    </row>
    <row r="116" spans="2:8" hidden="1" x14ac:dyDescent="0.2">
      <c r="B116" s="377">
        <v>12020501</v>
      </c>
      <c r="C116" s="378" t="s">
        <v>624</v>
      </c>
      <c r="D116" s="378" t="s">
        <v>830</v>
      </c>
      <c r="E116" s="443"/>
      <c r="F116" s="444"/>
      <c r="G116" s="445"/>
      <c r="H116" s="446">
        <v>0</v>
      </c>
    </row>
    <row r="117" spans="2:8" hidden="1" x14ac:dyDescent="0.2">
      <c r="B117" s="377">
        <v>12020502</v>
      </c>
      <c r="C117" s="378" t="s">
        <v>625</v>
      </c>
      <c r="D117" s="378" t="s">
        <v>831</v>
      </c>
      <c r="E117" s="443"/>
      <c r="F117" s="444"/>
      <c r="G117" s="445"/>
      <c r="H117" s="446">
        <v>0</v>
      </c>
    </row>
    <row r="118" spans="2:8" hidden="1" x14ac:dyDescent="0.2">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t="15" x14ac:dyDescent="0.25">
      <c r="B120" s="373">
        <v>12020600</v>
      </c>
      <c r="C120" s="374" t="s">
        <v>13</v>
      </c>
      <c r="D120" s="374"/>
      <c r="E120" s="439"/>
      <c r="F120" s="440"/>
      <c r="G120" s="441"/>
      <c r="H120" s="442"/>
    </row>
    <row r="121" spans="2:8" hidden="1" x14ac:dyDescent="0.2">
      <c r="B121" s="377">
        <v>12020601</v>
      </c>
      <c r="C121" s="378" t="s">
        <v>628</v>
      </c>
      <c r="D121" s="378" t="s">
        <v>833</v>
      </c>
      <c r="E121" s="443"/>
      <c r="F121" s="444"/>
      <c r="G121" s="445"/>
      <c r="H121" s="446">
        <v>0</v>
      </c>
    </row>
    <row r="122" spans="2:8" hidden="1" x14ac:dyDescent="0.2">
      <c r="B122" s="377">
        <v>12020602</v>
      </c>
      <c r="C122" s="378" t="s">
        <v>629</v>
      </c>
      <c r="D122" s="378" t="s">
        <v>834</v>
      </c>
      <c r="E122" s="443"/>
      <c r="F122" s="444"/>
      <c r="G122" s="445"/>
      <c r="H122" s="446">
        <v>0</v>
      </c>
    </row>
    <row r="123" spans="2:8" hidden="1" x14ac:dyDescent="0.2">
      <c r="B123" s="377">
        <v>12020603</v>
      </c>
      <c r="C123" s="378" t="s">
        <v>630</v>
      </c>
      <c r="D123" s="378" t="s">
        <v>835</v>
      </c>
      <c r="E123" s="443"/>
      <c r="F123" s="444"/>
      <c r="G123" s="445"/>
      <c r="H123" s="446">
        <v>0</v>
      </c>
    </row>
    <row r="124" spans="2:8" hidden="1" x14ac:dyDescent="0.2">
      <c r="B124" s="377">
        <v>12020604</v>
      </c>
      <c r="C124" s="378" t="s">
        <v>631</v>
      </c>
      <c r="D124" s="378" t="s">
        <v>836</v>
      </c>
      <c r="E124" s="443"/>
      <c r="F124" s="444"/>
      <c r="G124" s="445"/>
      <c r="H124" s="446">
        <v>0</v>
      </c>
    </row>
    <row r="125" spans="2:8" hidden="1" x14ac:dyDescent="0.2">
      <c r="B125" s="377">
        <v>12020605</v>
      </c>
      <c r="C125" s="378" t="s">
        <v>632</v>
      </c>
      <c r="D125" s="378" t="s">
        <v>837</v>
      </c>
      <c r="E125" s="443"/>
      <c r="F125" s="444"/>
      <c r="G125" s="445"/>
      <c r="H125" s="446">
        <v>0</v>
      </c>
    </row>
    <row r="126" spans="2:8" hidden="1" x14ac:dyDescent="0.2">
      <c r="B126" s="377">
        <v>12020606</v>
      </c>
      <c r="C126" s="378" t="s">
        <v>633</v>
      </c>
      <c r="D126" s="378" t="s">
        <v>838</v>
      </c>
      <c r="E126" s="443"/>
      <c r="F126" s="444"/>
      <c r="G126" s="445"/>
      <c r="H126" s="446">
        <v>0</v>
      </c>
    </row>
    <row r="127" spans="2:8" hidden="1" x14ac:dyDescent="0.2">
      <c r="B127" s="377">
        <v>12020607</v>
      </c>
      <c r="C127" s="378" t="s">
        <v>634</v>
      </c>
      <c r="D127" s="378" t="s">
        <v>839</v>
      </c>
      <c r="E127" s="443"/>
      <c r="F127" s="444"/>
      <c r="G127" s="445"/>
      <c r="H127" s="446">
        <v>0</v>
      </c>
    </row>
    <row r="128" spans="2:8" hidden="1" x14ac:dyDescent="0.2">
      <c r="B128" s="377">
        <v>12020608</v>
      </c>
      <c r="C128" s="378" t="s">
        <v>635</v>
      </c>
      <c r="D128" s="378" t="s">
        <v>840</v>
      </c>
      <c r="E128" s="443"/>
      <c r="F128" s="444"/>
      <c r="G128" s="445"/>
      <c r="H128" s="446">
        <v>0</v>
      </c>
    </row>
    <row r="129" spans="2:8" hidden="1" x14ac:dyDescent="0.2">
      <c r="B129" s="377">
        <v>12020609</v>
      </c>
      <c r="C129" s="378" t="s">
        <v>636</v>
      </c>
      <c r="D129" s="378" t="s">
        <v>841</v>
      </c>
      <c r="E129" s="443"/>
      <c r="F129" s="444"/>
      <c r="G129" s="445"/>
      <c r="H129" s="446">
        <v>0</v>
      </c>
    </row>
    <row r="130" spans="2:8" hidden="1" x14ac:dyDescent="0.2">
      <c r="B130" s="377">
        <v>12020610</v>
      </c>
      <c r="C130" s="378" t="s">
        <v>637</v>
      </c>
      <c r="D130" s="378" t="s">
        <v>842</v>
      </c>
      <c r="E130" s="443"/>
      <c r="F130" s="444"/>
      <c r="G130" s="445"/>
      <c r="H130" s="446">
        <v>0</v>
      </c>
    </row>
    <row r="131" spans="2:8" hidden="1" x14ac:dyDescent="0.2">
      <c r="B131" s="377">
        <v>12020611</v>
      </c>
      <c r="C131" s="378" t="s">
        <v>638</v>
      </c>
      <c r="D131" s="378" t="s">
        <v>843</v>
      </c>
      <c r="E131" s="443"/>
      <c r="F131" s="444"/>
      <c r="G131" s="445"/>
      <c r="H131" s="446">
        <v>0</v>
      </c>
    </row>
    <row r="132" spans="2:8" hidden="1" x14ac:dyDescent="0.2">
      <c r="B132" s="377">
        <v>12020612</v>
      </c>
      <c r="C132" s="378" t="s">
        <v>639</v>
      </c>
      <c r="D132" s="378" t="s">
        <v>845</v>
      </c>
      <c r="E132" s="443"/>
      <c r="F132" s="444"/>
      <c r="G132" s="445"/>
      <c r="H132" s="446">
        <v>0</v>
      </c>
    </row>
    <row r="133" spans="2:8" hidden="1" x14ac:dyDescent="0.2">
      <c r="B133" s="377">
        <v>12020613</v>
      </c>
      <c r="C133" s="378" t="s">
        <v>640</v>
      </c>
      <c r="D133" s="378" t="s">
        <v>846</v>
      </c>
      <c r="E133" s="443"/>
      <c r="F133" s="444"/>
      <c r="G133" s="445"/>
      <c r="H133" s="446">
        <v>0</v>
      </c>
    </row>
    <row r="134" spans="2:8" hidden="1" x14ac:dyDescent="0.2">
      <c r="B134" s="377">
        <v>12020614</v>
      </c>
      <c r="C134" s="378" t="s">
        <v>641</v>
      </c>
      <c r="D134" s="378" t="s">
        <v>847</v>
      </c>
      <c r="E134" s="443"/>
      <c r="F134" s="444"/>
      <c r="G134" s="445"/>
      <c r="H134" s="446">
        <v>0</v>
      </c>
    </row>
    <row r="135" spans="2:8" hidden="1" x14ac:dyDescent="0.2">
      <c r="B135" s="377">
        <v>12020615</v>
      </c>
      <c r="C135" s="378" t="s">
        <v>642</v>
      </c>
      <c r="D135" s="378" t="s">
        <v>848</v>
      </c>
      <c r="E135" s="443"/>
      <c r="F135" s="444"/>
      <c r="G135" s="445"/>
      <c r="H135" s="446">
        <v>0</v>
      </c>
    </row>
    <row r="136" spans="2:8" ht="15" thickBot="1" x14ac:dyDescent="0.25">
      <c r="B136" s="377">
        <v>12020616</v>
      </c>
      <c r="C136" s="378" t="s">
        <v>643</v>
      </c>
      <c r="D136" s="378" t="s">
        <v>849</v>
      </c>
      <c r="E136" s="443"/>
      <c r="F136" s="444"/>
      <c r="G136" s="445">
        <v>7100000</v>
      </c>
      <c r="H136" s="446">
        <v>12300000</v>
      </c>
    </row>
    <row r="137" spans="2:8" ht="15" hidden="1" thickBot="1" x14ac:dyDescent="0.25">
      <c r="B137" s="377">
        <v>12020617</v>
      </c>
      <c r="C137" s="378" t="s">
        <v>644</v>
      </c>
      <c r="D137" s="378" t="s">
        <v>850</v>
      </c>
      <c r="E137" s="443"/>
      <c r="F137" s="444"/>
      <c r="G137" s="445"/>
      <c r="H137" s="446">
        <v>0</v>
      </c>
    </row>
    <row r="138" spans="2:8" ht="15" hidden="1" thickBot="1" x14ac:dyDescent="0.25">
      <c r="B138" s="377">
        <v>12020618</v>
      </c>
      <c r="C138" s="378" t="s">
        <v>645</v>
      </c>
      <c r="D138" s="378" t="s">
        <v>851</v>
      </c>
      <c r="E138" s="443"/>
      <c r="F138" s="444"/>
      <c r="G138" s="445"/>
      <c r="H138" s="446">
        <v>0</v>
      </c>
    </row>
    <row r="139" spans="2:8" ht="15" hidden="1" thickBot="1" x14ac:dyDescent="0.25">
      <c r="B139" s="377">
        <v>12020619</v>
      </c>
      <c r="C139" s="378" t="s">
        <v>646</v>
      </c>
      <c r="D139" s="378" t="s">
        <v>852</v>
      </c>
      <c r="E139" s="443"/>
      <c r="F139" s="444"/>
      <c r="G139" s="445"/>
      <c r="H139" s="446">
        <v>0</v>
      </c>
    </row>
    <row r="140" spans="2:8" ht="15" hidden="1" thickBot="1" x14ac:dyDescent="0.25">
      <c r="B140" s="377">
        <v>12020620</v>
      </c>
      <c r="C140" s="378" t="s">
        <v>647</v>
      </c>
      <c r="D140" s="378" t="s">
        <v>853</v>
      </c>
      <c r="E140" s="443"/>
      <c r="F140" s="444"/>
      <c r="G140" s="445"/>
      <c r="H140" s="446">
        <v>0</v>
      </c>
    </row>
    <row r="141" spans="2:8" ht="15" hidden="1" thickBot="1" x14ac:dyDescent="0.25">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SUM(G136:G141)</f>
        <v>7100000</v>
      </c>
      <c r="H142" s="454">
        <v>12300000</v>
      </c>
    </row>
    <row r="143" spans="2:8" ht="15" hidden="1" x14ac:dyDescent="0.25">
      <c r="B143" s="373">
        <v>12020700</v>
      </c>
      <c r="C143" s="374" t="s">
        <v>14</v>
      </c>
      <c r="D143" s="374"/>
      <c r="E143" s="439"/>
      <c r="F143" s="440"/>
      <c r="G143" s="441"/>
      <c r="H143" s="442"/>
    </row>
    <row r="144" spans="2:8" hidden="1" x14ac:dyDescent="0.2">
      <c r="B144" s="377">
        <v>12020701</v>
      </c>
      <c r="C144" s="378" t="s">
        <v>650</v>
      </c>
      <c r="D144" s="378" t="s">
        <v>855</v>
      </c>
      <c r="E144" s="443"/>
      <c r="F144" s="444"/>
      <c r="G144" s="445"/>
      <c r="H144" s="446">
        <v>0</v>
      </c>
    </row>
    <row r="145" spans="2:8" hidden="1" x14ac:dyDescent="0.2">
      <c r="B145" s="377">
        <v>12020702</v>
      </c>
      <c r="C145" s="378" t="s">
        <v>651</v>
      </c>
      <c r="D145" s="378" t="s">
        <v>856</v>
      </c>
      <c r="E145" s="443"/>
      <c r="F145" s="444"/>
      <c r="G145" s="445"/>
      <c r="H145" s="446">
        <v>0</v>
      </c>
    </row>
    <row r="146" spans="2:8" hidden="1" x14ac:dyDescent="0.2">
      <c r="B146" s="377">
        <v>12020703</v>
      </c>
      <c r="C146" s="378" t="s">
        <v>652</v>
      </c>
      <c r="D146" s="378" t="s">
        <v>857</v>
      </c>
      <c r="E146" s="443"/>
      <c r="F146" s="444"/>
      <c r="G146" s="445"/>
      <c r="H146" s="446">
        <v>0</v>
      </c>
    </row>
    <row r="147" spans="2:8" hidden="1" x14ac:dyDescent="0.2">
      <c r="B147" s="377">
        <v>12020704</v>
      </c>
      <c r="C147" s="378" t="s">
        <v>653</v>
      </c>
      <c r="D147" s="378" t="s">
        <v>858</v>
      </c>
      <c r="E147" s="443"/>
      <c r="F147" s="444"/>
      <c r="G147" s="445"/>
      <c r="H147" s="446">
        <v>0</v>
      </c>
    </row>
    <row r="148" spans="2:8" hidden="1" x14ac:dyDescent="0.2">
      <c r="B148" s="377">
        <v>12020705</v>
      </c>
      <c r="C148" s="378" t="s">
        <v>654</v>
      </c>
      <c r="D148" s="378" t="s">
        <v>860</v>
      </c>
      <c r="E148" s="443"/>
      <c r="F148" s="444"/>
      <c r="G148" s="445"/>
      <c r="H148" s="446">
        <v>0</v>
      </c>
    </row>
    <row r="149" spans="2:8" hidden="1" x14ac:dyDescent="0.2">
      <c r="B149" s="377">
        <v>12020706</v>
      </c>
      <c r="C149" s="378" t="s">
        <v>655</v>
      </c>
      <c r="D149" s="378" t="s">
        <v>861</v>
      </c>
      <c r="E149" s="443"/>
      <c r="F149" s="444"/>
      <c r="G149" s="445"/>
      <c r="H149" s="446">
        <v>0</v>
      </c>
    </row>
    <row r="150" spans="2:8" hidden="1" x14ac:dyDescent="0.2">
      <c r="B150" s="377">
        <v>12020707</v>
      </c>
      <c r="C150" s="378" t="s">
        <v>656</v>
      </c>
      <c r="D150" s="378" t="s">
        <v>862</v>
      </c>
      <c r="E150" s="443"/>
      <c r="F150" s="444"/>
      <c r="G150" s="445"/>
      <c r="H150" s="446">
        <v>0</v>
      </c>
    </row>
    <row r="151" spans="2:8" hidden="1" x14ac:dyDescent="0.2">
      <c r="B151" s="377">
        <v>12020708</v>
      </c>
      <c r="C151" s="378" t="s">
        <v>657</v>
      </c>
      <c r="D151" s="378" t="s">
        <v>863</v>
      </c>
      <c r="E151" s="443"/>
      <c r="F151" s="444"/>
      <c r="G151" s="445"/>
      <c r="H151" s="446">
        <v>0</v>
      </c>
    </row>
    <row r="152" spans="2:8" hidden="1" x14ac:dyDescent="0.2">
      <c r="B152" s="377">
        <v>12020709</v>
      </c>
      <c r="C152" s="378" t="s">
        <v>658</v>
      </c>
      <c r="D152" s="378" t="s">
        <v>864</v>
      </c>
      <c r="E152" s="443"/>
      <c r="F152" s="444"/>
      <c r="G152" s="445"/>
      <c r="H152" s="446">
        <v>0</v>
      </c>
    </row>
    <row r="153" spans="2:8" hidden="1" x14ac:dyDescent="0.2">
      <c r="B153" s="377">
        <v>12020710</v>
      </c>
      <c r="C153" s="378" t="s">
        <v>659</v>
      </c>
      <c r="D153" s="378" t="s">
        <v>865</v>
      </c>
      <c r="E153" s="443"/>
      <c r="F153" s="444"/>
      <c r="G153" s="445"/>
      <c r="H153" s="446">
        <v>0</v>
      </c>
    </row>
    <row r="154" spans="2:8" hidden="1" x14ac:dyDescent="0.2">
      <c r="B154" s="377">
        <v>12020711</v>
      </c>
      <c r="C154" s="378" t="s">
        <v>660</v>
      </c>
      <c r="D154" s="378" t="s">
        <v>866</v>
      </c>
      <c r="E154" s="443"/>
      <c r="F154" s="444"/>
      <c r="G154" s="445"/>
      <c r="H154" s="446">
        <v>0</v>
      </c>
    </row>
    <row r="155" spans="2:8" hidden="1" x14ac:dyDescent="0.2">
      <c r="B155" s="377">
        <v>12020712</v>
      </c>
      <c r="C155" s="378" t="s">
        <v>661</v>
      </c>
      <c r="D155" s="378" t="s">
        <v>867</v>
      </c>
      <c r="E155" s="443"/>
      <c r="F155" s="444"/>
      <c r="G155" s="445"/>
      <c r="H155" s="446">
        <v>0</v>
      </c>
    </row>
    <row r="156" spans="2:8" hidden="1" x14ac:dyDescent="0.2">
      <c r="B156" s="377">
        <v>12020713</v>
      </c>
      <c r="C156" s="378" t="s">
        <v>662</v>
      </c>
      <c r="D156" s="378" t="s">
        <v>868</v>
      </c>
      <c r="E156" s="443"/>
      <c r="F156" s="444"/>
      <c r="G156" s="445"/>
      <c r="H156" s="446">
        <v>0</v>
      </c>
    </row>
    <row r="157" spans="2:8" hidden="1" x14ac:dyDescent="0.2">
      <c r="B157" s="377">
        <v>12020714</v>
      </c>
      <c r="C157" s="378" t="s">
        <v>663</v>
      </c>
      <c r="D157" s="378" t="s">
        <v>869</v>
      </c>
      <c r="E157" s="443"/>
      <c r="F157" s="444"/>
      <c r="G157" s="445"/>
      <c r="H157" s="446">
        <v>0</v>
      </c>
    </row>
    <row r="158" spans="2:8" hidden="1" x14ac:dyDescent="0.2">
      <c r="B158" s="377">
        <v>12020715</v>
      </c>
      <c r="C158" s="378" t="s">
        <v>664</v>
      </c>
      <c r="D158" s="378" t="s">
        <v>870</v>
      </c>
      <c r="E158" s="443"/>
      <c r="F158" s="444"/>
      <c r="G158" s="445"/>
      <c r="H158" s="446">
        <v>0</v>
      </c>
    </row>
    <row r="159" spans="2:8" hidden="1" x14ac:dyDescent="0.2">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 hidden="1" x14ac:dyDescent="0.25">
      <c r="B161" s="373">
        <v>12020800</v>
      </c>
      <c r="C161" s="374" t="s">
        <v>15</v>
      </c>
      <c r="D161" s="374"/>
      <c r="E161" s="439"/>
      <c r="F161" s="440"/>
      <c r="G161" s="441"/>
      <c r="H161" s="442"/>
    </row>
    <row r="162" spans="2:8" hidden="1" x14ac:dyDescent="0.2">
      <c r="B162" s="377">
        <v>12020801</v>
      </c>
      <c r="C162" s="378" t="s">
        <v>667</v>
      </c>
      <c r="D162" s="378" t="s">
        <v>872</v>
      </c>
      <c r="E162" s="443"/>
      <c r="F162" s="444"/>
      <c r="G162" s="445"/>
      <c r="H162" s="446">
        <v>0</v>
      </c>
    </row>
    <row r="163" spans="2:8" hidden="1" x14ac:dyDescent="0.2">
      <c r="B163" s="377">
        <v>12020802</v>
      </c>
      <c r="C163" s="378" t="s">
        <v>668</v>
      </c>
      <c r="D163" s="378" t="s">
        <v>873</v>
      </c>
      <c r="E163" s="443"/>
      <c r="F163" s="444"/>
      <c r="G163" s="445"/>
      <c r="H163" s="446">
        <v>0</v>
      </c>
    </row>
    <row r="164" spans="2:8" hidden="1" x14ac:dyDescent="0.2">
      <c r="B164" s="377">
        <v>12020803</v>
      </c>
      <c r="C164" s="378" t="s">
        <v>669</v>
      </c>
      <c r="D164" s="378" t="s">
        <v>874</v>
      </c>
      <c r="E164" s="443"/>
      <c r="F164" s="444"/>
      <c r="G164" s="445"/>
      <c r="H164" s="446">
        <v>0</v>
      </c>
    </row>
    <row r="165" spans="2:8" hidden="1" x14ac:dyDescent="0.2">
      <c r="B165" s="377">
        <v>12020804</v>
      </c>
      <c r="C165" s="378" t="s">
        <v>670</v>
      </c>
      <c r="D165" s="378" t="s">
        <v>875</v>
      </c>
      <c r="E165" s="443"/>
      <c r="F165" s="444"/>
      <c r="G165" s="445"/>
      <c r="H165" s="446">
        <v>0</v>
      </c>
    </row>
    <row r="166" spans="2:8" hidden="1" x14ac:dyDescent="0.2">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 x14ac:dyDescent="0.25">
      <c r="B168" s="373">
        <v>12020900</v>
      </c>
      <c r="C168" s="374" t="s">
        <v>16</v>
      </c>
      <c r="D168" s="374"/>
      <c r="E168" s="439"/>
      <c r="F168" s="440"/>
      <c r="G168" s="441"/>
      <c r="H168" s="442"/>
    </row>
    <row r="169" spans="2:8" hidden="1" x14ac:dyDescent="0.2">
      <c r="B169" s="377">
        <v>12020901</v>
      </c>
      <c r="C169" s="378" t="s">
        <v>673</v>
      </c>
      <c r="D169" s="378" t="s">
        <v>877</v>
      </c>
      <c r="E169" s="443"/>
      <c r="F169" s="444"/>
      <c r="G169" s="445"/>
      <c r="H169" s="446">
        <v>0</v>
      </c>
    </row>
    <row r="170" spans="2:8" hidden="1" x14ac:dyDescent="0.2">
      <c r="B170" s="377">
        <v>12020902</v>
      </c>
      <c r="C170" s="378" t="s">
        <v>674</v>
      </c>
      <c r="D170" s="378" t="s">
        <v>878</v>
      </c>
      <c r="E170" s="443"/>
      <c r="F170" s="444"/>
      <c r="G170" s="445"/>
      <c r="H170" s="446">
        <v>0</v>
      </c>
    </row>
    <row r="171" spans="2:8" hidden="1" x14ac:dyDescent="0.2">
      <c r="B171" s="377">
        <v>12020903</v>
      </c>
      <c r="C171" s="378" t="s">
        <v>675</v>
      </c>
      <c r="D171" s="378" t="s">
        <v>879</v>
      </c>
      <c r="E171" s="443"/>
      <c r="F171" s="444"/>
      <c r="G171" s="445"/>
      <c r="H171" s="446">
        <v>0</v>
      </c>
    </row>
    <row r="172" spans="2:8" hidden="1" x14ac:dyDescent="0.2">
      <c r="B172" s="377">
        <v>12020904</v>
      </c>
      <c r="C172" s="378" t="s">
        <v>676</v>
      </c>
      <c r="D172" s="378" t="s">
        <v>880</v>
      </c>
      <c r="E172" s="443"/>
      <c r="F172" s="444"/>
      <c r="G172" s="445"/>
      <c r="H172" s="446">
        <v>0</v>
      </c>
    </row>
    <row r="173" spans="2:8" hidden="1" x14ac:dyDescent="0.2">
      <c r="B173" s="377">
        <v>12020905</v>
      </c>
      <c r="C173" s="378" t="s">
        <v>677</v>
      </c>
      <c r="D173" s="378" t="s">
        <v>881</v>
      </c>
      <c r="E173" s="443"/>
      <c r="F173" s="444"/>
      <c r="G173" s="445"/>
      <c r="H173" s="446">
        <v>0</v>
      </c>
    </row>
    <row r="174" spans="2:8" ht="15" thickBot="1" x14ac:dyDescent="0.25">
      <c r="B174" s="377">
        <v>12020906</v>
      </c>
      <c r="C174" s="378" t="s">
        <v>678</v>
      </c>
      <c r="D174" s="378" t="s">
        <v>882</v>
      </c>
      <c r="E174" s="443"/>
      <c r="F174" s="444"/>
      <c r="G174" s="445">
        <v>6500000</v>
      </c>
      <c r="H174" s="446">
        <v>5150000</v>
      </c>
    </row>
    <row r="175" spans="2:8" ht="15" hidden="1" thickBot="1" x14ac:dyDescent="0.25">
      <c r="B175" s="377">
        <v>12020907</v>
      </c>
      <c r="C175" s="378" t="s">
        <v>679</v>
      </c>
      <c r="D175" s="378" t="s">
        <v>883</v>
      </c>
      <c r="E175" s="443"/>
      <c r="F175" s="444"/>
      <c r="G175" s="445"/>
      <c r="H175" s="446">
        <v>0</v>
      </c>
    </row>
    <row r="176" spans="2:8" ht="15.75" thickBot="1" x14ac:dyDescent="0.3">
      <c r="B176" s="384"/>
      <c r="C176" s="385" t="s">
        <v>680</v>
      </c>
      <c r="D176" s="385"/>
      <c r="E176" s="451"/>
      <c r="F176" s="452"/>
      <c r="G176" s="453">
        <v>6500000</v>
      </c>
      <c r="H176" s="454">
        <v>5150000</v>
      </c>
    </row>
    <row r="177" spans="2:8" ht="15" hidden="1" x14ac:dyDescent="0.25">
      <c r="B177" s="373">
        <v>12021000</v>
      </c>
      <c r="C177" s="374" t="s">
        <v>681</v>
      </c>
      <c r="D177" s="374"/>
      <c r="E177" s="439"/>
      <c r="F177" s="440"/>
      <c r="G177" s="441"/>
      <c r="H177" s="442"/>
    </row>
    <row r="178" spans="2:8" hidden="1" x14ac:dyDescent="0.2">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 hidden="1" x14ac:dyDescent="0.25">
      <c r="B180" s="373">
        <v>12021100</v>
      </c>
      <c r="C180" s="374" t="s">
        <v>17</v>
      </c>
      <c r="D180" s="374"/>
      <c r="E180" s="439"/>
      <c r="F180" s="440"/>
      <c r="G180" s="441"/>
      <c r="H180" s="442"/>
    </row>
    <row r="181" spans="2:8" hidden="1" x14ac:dyDescent="0.2">
      <c r="B181" s="377">
        <v>12021101</v>
      </c>
      <c r="C181" s="378" t="s">
        <v>684</v>
      </c>
      <c r="D181" s="378" t="s">
        <v>885</v>
      </c>
      <c r="E181" s="443"/>
      <c r="F181" s="444"/>
      <c r="G181" s="445"/>
      <c r="H181" s="446">
        <v>0</v>
      </c>
    </row>
    <row r="182" spans="2:8" hidden="1" x14ac:dyDescent="0.2">
      <c r="B182" s="377">
        <v>12021102</v>
      </c>
      <c r="C182" s="378" t="s">
        <v>685</v>
      </c>
      <c r="D182" s="378" t="s">
        <v>886</v>
      </c>
      <c r="E182" s="443"/>
      <c r="F182" s="444"/>
      <c r="G182" s="445"/>
      <c r="H182" s="446">
        <v>0</v>
      </c>
    </row>
    <row r="183" spans="2:8" hidden="1" x14ac:dyDescent="0.2">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 hidden="1" x14ac:dyDescent="0.25">
      <c r="B185" s="373">
        <v>12021200</v>
      </c>
      <c r="C185" s="374" t="s">
        <v>18</v>
      </c>
      <c r="D185" s="374"/>
      <c r="E185" s="439"/>
      <c r="F185" s="440"/>
      <c r="G185" s="441"/>
      <c r="H185" s="442"/>
    </row>
    <row r="186" spans="2:8" hidden="1" x14ac:dyDescent="0.2">
      <c r="B186" s="377">
        <v>12021201</v>
      </c>
      <c r="C186" s="378" t="s">
        <v>688</v>
      </c>
      <c r="D186" s="378" t="s">
        <v>888</v>
      </c>
      <c r="E186" s="443"/>
      <c r="F186" s="444"/>
      <c r="G186" s="445"/>
      <c r="H186" s="446">
        <v>0</v>
      </c>
    </row>
    <row r="187" spans="2:8" hidden="1" x14ac:dyDescent="0.2">
      <c r="B187" s="377">
        <v>12021202</v>
      </c>
      <c r="C187" s="378" t="s">
        <v>689</v>
      </c>
      <c r="D187" s="378" t="s">
        <v>889</v>
      </c>
      <c r="E187" s="443"/>
      <c r="F187" s="444"/>
      <c r="G187" s="445"/>
      <c r="H187" s="446">
        <v>0</v>
      </c>
    </row>
    <row r="188" spans="2:8" hidden="1" x14ac:dyDescent="0.2">
      <c r="B188" s="377">
        <v>12021203</v>
      </c>
      <c r="C188" s="378" t="s">
        <v>690</v>
      </c>
      <c r="D188" s="378" t="s">
        <v>890</v>
      </c>
      <c r="E188" s="443"/>
      <c r="F188" s="444"/>
      <c r="G188" s="445"/>
      <c r="H188" s="446">
        <v>0</v>
      </c>
    </row>
    <row r="189" spans="2:8" hidden="1" x14ac:dyDescent="0.2">
      <c r="B189" s="377">
        <v>12021204</v>
      </c>
      <c r="C189" s="378" t="s">
        <v>691</v>
      </c>
      <c r="D189" s="378" t="s">
        <v>891</v>
      </c>
      <c r="E189" s="443"/>
      <c r="F189" s="444"/>
      <c r="G189" s="445"/>
      <c r="H189" s="446">
        <v>0</v>
      </c>
    </row>
    <row r="190" spans="2:8" hidden="1" x14ac:dyDescent="0.2">
      <c r="B190" s="377">
        <v>12021205</v>
      </c>
      <c r="C190" s="378" t="s">
        <v>692</v>
      </c>
      <c r="D190" s="378" t="s">
        <v>892</v>
      </c>
      <c r="E190" s="443"/>
      <c r="F190" s="444"/>
      <c r="G190" s="445"/>
      <c r="H190" s="446">
        <v>0</v>
      </c>
    </row>
    <row r="191" spans="2:8" hidden="1" x14ac:dyDescent="0.2">
      <c r="B191" s="377">
        <v>12021206</v>
      </c>
      <c r="C191" s="378" t="s">
        <v>693</v>
      </c>
      <c r="D191" s="378" t="s">
        <v>893</v>
      </c>
      <c r="E191" s="443"/>
      <c r="F191" s="444"/>
      <c r="G191" s="445"/>
      <c r="H191" s="446">
        <v>0</v>
      </c>
    </row>
    <row r="192" spans="2:8" hidden="1" x14ac:dyDescent="0.2">
      <c r="B192" s="377">
        <v>12021207</v>
      </c>
      <c r="C192" s="378" t="s">
        <v>694</v>
      </c>
      <c r="D192" s="378" t="s">
        <v>894</v>
      </c>
      <c r="E192" s="443"/>
      <c r="F192" s="444"/>
      <c r="G192" s="445"/>
      <c r="H192" s="446">
        <v>0</v>
      </c>
    </row>
    <row r="193" spans="2:8" hidden="1" x14ac:dyDescent="0.2">
      <c r="B193" s="377">
        <v>12021208</v>
      </c>
      <c r="C193" s="378" t="s">
        <v>695</v>
      </c>
      <c r="D193" s="378" t="s">
        <v>895</v>
      </c>
      <c r="E193" s="443"/>
      <c r="F193" s="444"/>
      <c r="G193" s="445"/>
      <c r="H193" s="446">
        <v>0</v>
      </c>
    </row>
    <row r="194" spans="2:8" hidden="1" x14ac:dyDescent="0.2">
      <c r="B194" s="377">
        <v>12021209</v>
      </c>
      <c r="C194" s="378" t="s">
        <v>696</v>
      </c>
      <c r="D194" s="378" t="s">
        <v>896</v>
      </c>
      <c r="E194" s="443"/>
      <c r="F194" s="444"/>
      <c r="G194" s="445"/>
      <c r="H194" s="446">
        <v>0</v>
      </c>
    </row>
    <row r="195" spans="2:8" hidden="1" x14ac:dyDescent="0.2">
      <c r="B195" s="377">
        <v>12021210</v>
      </c>
      <c r="C195" s="378" t="s">
        <v>697</v>
      </c>
      <c r="D195" s="378" t="s">
        <v>897</v>
      </c>
      <c r="E195" s="443"/>
      <c r="F195" s="444"/>
      <c r="G195" s="445"/>
      <c r="H195" s="446">
        <v>0</v>
      </c>
    </row>
    <row r="196" spans="2:8" hidden="1" x14ac:dyDescent="0.2">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 hidden="1" x14ac:dyDescent="0.25">
      <c r="B198" s="373">
        <v>12021300</v>
      </c>
      <c r="C198" s="374" t="s">
        <v>19</v>
      </c>
      <c r="D198" s="374"/>
      <c r="E198" s="439"/>
      <c r="F198" s="440"/>
      <c r="G198" s="441"/>
      <c r="H198" s="442"/>
    </row>
    <row r="199" spans="2:8" hidden="1" x14ac:dyDescent="0.2">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 x14ac:dyDescent="0.25">
      <c r="B201" s="373">
        <v>13000000</v>
      </c>
      <c r="C201" s="374" t="s">
        <v>702</v>
      </c>
      <c r="D201" s="374"/>
      <c r="E201" s="439"/>
      <c r="F201" s="440"/>
      <c r="G201" s="441"/>
      <c r="H201" s="442"/>
    </row>
    <row r="202" spans="2:8" ht="15" x14ac:dyDescent="0.25">
      <c r="B202" s="373">
        <v>13010000</v>
      </c>
      <c r="C202" s="374" t="s">
        <v>703</v>
      </c>
      <c r="D202" s="374"/>
      <c r="E202" s="439"/>
      <c r="F202" s="440"/>
      <c r="G202" s="441"/>
      <c r="H202" s="442"/>
    </row>
    <row r="203" spans="2:8" ht="15" x14ac:dyDescent="0.25">
      <c r="B203" s="373">
        <v>13010100</v>
      </c>
      <c r="C203" s="374" t="s">
        <v>20</v>
      </c>
      <c r="D203" s="374"/>
      <c r="E203" s="439"/>
      <c r="F203" s="440"/>
      <c r="G203" s="441"/>
      <c r="H203" s="442"/>
    </row>
    <row r="204" spans="2:8" ht="18" customHeight="1" thickBot="1" x14ac:dyDescent="0.25">
      <c r="B204" s="377">
        <v>13010101</v>
      </c>
      <c r="C204" s="378" t="s">
        <v>704</v>
      </c>
      <c r="D204" s="378" t="s">
        <v>900</v>
      </c>
      <c r="E204" s="443"/>
      <c r="F204" s="444"/>
      <c r="G204" s="445">
        <v>970000000</v>
      </c>
      <c r="H204" s="446">
        <f>1266309450+859242960</f>
        <v>2125552410</v>
      </c>
    </row>
    <row r="205" spans="2:8" ht="15.75" thickBot="1" x14ac:dyDescent="0.3">
      <c r="B205" s="384"/>
      <c r="C205" s="385" t="s">
        <v>705</v>
      </c>
      <c r="D205" s="385"/>
      <c r="E205" s="451"/>
      <c r="F205" s="452"/>
      <c r="G205" s="453">
        <v>970000000</v>
      </c>
      <c r="H205" s="454">
        <f>SUM(H204)</f>
        <v>2125552410</v>
      </c>
    </row>
    <row r="206" spans="2:8" ht="15.75" hidden="1" thickBot="1" x14ac:dyDescent="0.3">
      <c r="B206" s="373">
        <v>13010200</v>
      </c>
      <c r="C206" s="374" t="s">
        <v>21</v>
      </c>
      <c r="D206" s="374"/>
      <c r="E206" s="439"/>
      <c r="F206" s="440"/>
      <c r="G206" s="441"/>
      <c r="H206" s="442"/>
    </row>
    <row r="207" spans="2:8" ht="15" hidden="1" thickBot="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 hidden="1" thickBot="1" x14ac:dyDescent="0.25">
      <c r="B211" s="377">
        <v>13020301</v>
      </c>
      <c r="C211" s="378" t="s">
        <v>36</v>
      </c>
      <c r="D211" s="378" t="s">
        <v>902</v>
      </c>
      <c r="E211" s="443"/>
      <c r="F211" s="444"/>
      <c r="G211" s="445"/>
      <c r="H211" s="446">
        <v>0</v>
      </c>
    </row>
    <row r="212" spans="2:8" ht="15" hidden="1" thickBot="1" x14ac:dyDescent="0.25">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 hidden="1" thickBot="1" x14ac:dyDescent="0.25">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 hidden="1" thickBot="1" x14ac:dyDescent="0.25">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 hidden="1" thickBot="1" x14ac:dyDescent="0.25">
      <c r="B223" s="377">
        <v>14030201</v>
      </c>
      <c r="C223" s="378" t="s">
        <v>515</v>
      </c>
      <c r="D223" s="378" t="s">
        <v>906</v>
      </c>
      <c r="E223" s="443"/>
      <c r="F223" s="444"/>
      <c r="G223" s="445"/>
      <c r="H223" s="446">
        <v>0</v>
      </c>
    </row>
    <row r="224" spans="2:8" ht="15.75" hidden="1" customHeight="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G205+G176+G142+G114+G62</f>
        <v>1507698650</v>
      </c>
      <c r="H225" s="481">
        <f>H176+H142+H114+H62+H205</f>
        <v>2943308910</v>
      </c>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H226"/>
  <sheetViews>
    <sheetView view="pageBreakPreview" zoomScale="84" zoomScaleSheetLayoutView="84" workbookViewId="0">
      <pane xSplit="2" ySplit="6" topLeftCell="C14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5" width="14.85546875" hidden="1" customWidth="1"/>
    <col min="6" max="6" width="14.28515625" hidden="1" customWidth="1"/>
    <col min="7" max="8" width="17.140625" customWidth="1"/>
  </cols>
  <sheetData>
    <row r="1" spans="2:8" ht="31.5" x14ac:dyDescent="0.5">
      <c r="B1" s="1001" t="s">
        <v>0</v>
      </c>
      <c r="C1" s="1001"/>
      <c r="D1" s="1001"/>
      <c r="E1" s="1001"/>
      <c r="F1" s="1001"/>
      <c r="G1" s="1001"/>
      <c r="H1" s="1001"/>
    </row>
    <row r="2" spans="2:8" ht="36" x14ac:dyDescent="0.55000000000000004">
      <c r="B2" s="1002" t="s">
        <v>957</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25.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hidden="1"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t="14.25" hidden="1" customHeight="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t="14.25" hidden="1" customHeight="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t="14.25" hidden="1" customHeight="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t="14.25" hidden="1" customHeight="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x14ac:dyDescent="0.25">
      <c r="B71" s="377">
        <v>12020417</v>
      </c>
      <c r="C71" s="378" t="s">
        <v>580</v>
      </c>
      <c r="D71" s="378" t="s">
        <v>785</v>
      </c>
      <c r="E71" s="443">
        <v>50000</v>
      </c>
      <c r="F71" s="444">
        <v>50000</v>
      </c>
      <c r="G71" s="445">
        <v>1500000</v>
      </c>
      <c r="H71" s="446">
        <v>2500000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x14ac:dyDescent="0.25">
      <c r="B78" s="377">
        <v>12020427</v>
      </c>
      <c r="C78" s="378" t="s">
        <v>587</v>
      </c>
      <c r="D78" s="378" t="s">
        <v>792</v>
      </c>
      <c r="E78" s="443">
        <v>35000</v>
      </c>
      <c r="F78" s="444">
        <v>35000</v>
      </c>
      <c r="G78" s="445">
        <v>1500000</v>
      </c>
      <c r="H78" s="446">
        <v>7000000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x14ac:dyDescent="0.25">
      <c r="B95" s="377">
        <v>12020449</v>
      </c>
      <c r="C95" s="378" t="s">
        <v>604</v>
      </c>
      <c r="D95" s="378" t="s">
        <v>810</v>
      </c>
      <c r="E95" s="443">
        <v>25000</v>
      </c>
      <c r="F95" s="444">
        <v>25000</v>
      </c>
      <c r="G95" s="445">
        <v>0</v>
      </c>
      <c r="H95" s="446">
        <v>1500000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t="15.75" thickBot="1" x14ac:dyDescent="0.3">
      <c r="B98" s="377">
        <v>12020452</v>
      </c>
      <c r="C98" s="378" t="s">
        <v>607</v>
      </c>
      <c r="D98" s="378" t="s">
        <v>813</v>
      </c>
      <c r="E98" s="443">
        <v>6000</v>
      </c>
      <c r="F98" s="444">
        <v>6000</v>
      </c>
      <c r="G98" s="445">
        <v>31221160</v>
      </c>
      <c r="H98" s="446">
        <v>80000000</v>
      </c>
    </row>
    <row r="99" spans="2:8" ht="15.75" hidden="1" thickBot="1" x14ac:dyDescent="0.3">
      <c r="B99" s="377">
        <v>12020453</v>
      </c>
      <c r="C99" s="378" t="s">
        <v>608</v>
      </c>
      <c r="D99" s="378" t="s">
        <v>814</v>
      </c>
      <c r="E99" s="443"/>
      <c r="F99" s="444"/>
      <c r="G99" s="445"/>
      <c r="H99" s="446">
        <v>0</v>
      </c>
    </row>
    <row r="100" spans="2:8" ht="15" hidden="1" customHeight="1" thickBot="1" x14ac:dyDescent="0.3">
      <c r="B100" s="377">
        <v>12020454</v>
      </c>
      <c r="C100" s="378" t="s">
        <v>609</v>
      </c>
      <c r="D100" s="378" t="s">
        <v>815</v>
      </c>
      <c r="E100" s="443"/>
      <c r="F100" s="444"/>
      <c r="G100" s="445"/>
      <c r="H100" s="446">
        <v>0</v>
      </c>
    </row>
    <row r="101" spans="2:8" ht="15" hidden="1" customHeight="1" thickBot="1" x14ac:dyDescent="0.3">
      <c r="B101" s="377">
        <v>12020455</v>
      </c>
      <c r="C101" s="378" t="s">
        <v>610</v>
      </c>
      <c r="D101" s="378" t="s">
        <v>816</v>
      </c>
      <c r="E101" s="443"/>
      <c r="F101" s="444"/>
      <c r="G101" s="445"/>
      <c r="H101" s="446">
        <v>0</v>
      </c>
    </row>
    <row r="102" spans="2:8" ht="15" hidden="1" customHeight="1" thickBot="1" x14ac:dyDescent="0.3">
      <c r="B102" s="377">
        <v>12020456</v>
      </c>
      <c r="C102" s="378" t="s">
        <v>611</v>
      </c>
      <c r="D102" s="378" t="s">
        <v>817</v>
      </c>
      <c r="E102" s="443"/>
      <c r="F102" s="444"/>
      <c r="G102" s="445"/>
      <c r="H102" s="446">
        <v>0</v>
      </c>
    </row>
    <row r="103" spans="2:8" ht="15" hidden="1" customHeight="1" thickBot="1" x14ac:dyDescent="0.3">
      <c r="B103" s="377">
        <v>12020457</v>
      </c>
      <c r="C103" s="378" t="s">
        <v>612</v>
      </c>
      <c r="D103" s="378" t="s">
        <v>818</v>
      </c>
      <c r="E103" s="443"/>
      <c r="F103" s="444"/>
      <c r="G103" s="445"/>
      <c r="H103" s="446">
        <v>0</v>
      </c>
    </row>
    <row r="104" spans="2:8" ht="15" hidden="1" customHeight="1" thickBot="1" x14ac:dyDescent="0.3">
      <c r="B104" s="377">
        <v>12020458</v>
      </c>
      <c r="C104" s="378" t="s">
        <v>613</v>
      </c>
      <c r="D104" s="378" t="s">
        <v>819</v>
      </c>
      <c r="E104" s="443"/>
      <c r="F104" s="444"/>
      <c r="G104" s="445"/>
      <c r="H104" s="446">
        <v>0</v>
      </c>
    </row>
    <row r="105" spans="2:8" ht="15" hidden="1" customHeight="1" thickBot="1" x14ac:dyDescent="0.3">
      <c r="B105" s="377">
        <v>12020459</v>
      </c>
      <c r="C105" s="378" t="s">
        <v>614</v>
      </c>
      <c r="D105" s="378" t="s">
        <v>820</v>
      </c>
      <c r="E105" s="443"/>
      <c r="F105" s="444"/>
      <c r="G105" s="445"/>
      <c r="H105" s="446">
        <v>0</v>
      </c>
    </row>
    <row r="106" spans="2:8" ht="15" hidden="1" customHeight="1" thickBot="1" x14ac:dyDescent="0.3">
      <c r="B106" s="377">
        <v>12020460</v>
      </c>
      <c r="C106" s="378" t="s">
        <v>615</v>
      </c>
      <c r="D106" s="378" t="s">
        <v>821</v>
      </c>
      <c r="E106" s="443"/>
      <c r="F106" s="444"/>
      <c r="G106" s="445"/>
      <c r="H106" s="446">
        <v>0</v>
      </c>
    </row>
    <row r="107" spans="2:8" ht="15" hidden="1" customHeight="1" thickBot="1" x14ac:dyDescent="0.3">
      <c r="B107" s="377">
        <v>12020461</v>
      </c>
      <c r="C107" s="378" t="s">
        <v>616</v>
      </c>
      <c r="D107" s="378" t="s">
        <v>822</v>
      </c>
      <c r="E107" s="443"/>
      <c r="F107" s="444"/>
      <c r="G107" s="445"/>
      <c r="H107" s="446">
        <v>0</v>
      </c>
    </row>
    <row r="108" spans="2:8" ht="15" hidden="1" customHeight="1" thickBot="1" x14ac:dyDescent="0.3">
      <c r="B108" s="377">
        <v>12020462</v>
      </c>
      <c r="C108" s="378" t="s">
        <v>617</v>
      </c>
      <c r="D108" s="378" t="s">
        <v>823</v>
      </c>
      <c r="E108" s="443"/>
      <c r="F108" s="444"/>
      <c r="G108" s="445"/>
      <c r="H108" s="446">
        <v>0</v>
      </c>
    </row>
    <row r="109" spans="2:8" ht="15" hidden="1" customHeight="1" thickBot="1" x14ac:dyDescent="0.3">
      <c r="B109" s="377">
        <v>12020463</v>
      </c>
      <c r="C109" s="378" t="s">
        <v>618</v>
      </c>
      <c r="D109" s="378" t="s">
        <v>824</v>
      </c>
      <c r="E109" s="443"/>
      <c r="F109" s="444"/>
      <c r="G109" s="445"/>
      <c r="H109" s="446">
        <v>0</v>
      </c>
    </row>
    <row r="110" spans="2:8" ht="15" hidden="1" customHeight="1" thickBot="1" x14ac:dyDescent="0.3">
      <c r="B110" s="377">
        <v>12020464</v>
      </c>
      <c r="C110" s="378" t="s">
        <v>619</v>
      </c>
      <c r="D110" s="378" t="s">
        <v>825</v>
      </c>
      <c r="E110" s="443"/>
      <c r="F110" s="444"/>
      <c r="G110" s="445"/>
      <c r="H110" s="446">
        <v>0</v>
      </c>
    </row>
    <row r="111" spans="2:8" ht="15" hidden="1" customHeight="1" thickBot="1" x14ac:dyDescent="0.3">
      <c r="B111" s="377">
        <v>12020465</v>
      </c>
      <c r="C111" s="378" t="s">
        <v>620</v>
      </c>
      <c r="D111" s="378" t="s">
        <v>826</v>
      </c>
      <c r="E111" s="443"/>
      <c r="F111" s="444"/>
      <c r="G111" s="445"/>
      <c r="H111" s="446">
        <v>0</v>
      </c>
    </row>
    <row r="112" spans="2:8" ht="15" hidden="1" customHeight="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SUM(G71:G113)</f>
        <v>34221160</v>
      </c>
      <c r="H114" s="454">
        <v>91000000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t="14.25" hidden="1" customHeight="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t="15.75" thickBot="1" x14ac:dyDescent="0.3">
      <c r="B126" s="377">
        <v>12020606</v>
      </c>
      <c r="C126" s="378" t="s">
        <v>633</v>
      </c>
      <c r="D126" s="378" t="s">
        <v>838</v>
      </c>
      <c r="E126" s="443">
        <v>100000</v>
      </c>
      <c r="F126" s="444">
        <v>100000</v>
      </c>
      <c r="G126" s="445">
        <v>2000000</v>
      </c>
      <c r="H126" s="446">
        <v>3000000</v>
      </c>
    </row>
    <row r="127" spans="2:8" ht="15" hidden="1" customHeight="1" thickBot="1" x14ac:dyDescent="0.3">
      <c r="B127" s="377">
        <v>12020607</v>
      </c>
      <c r="C127" s="378" t="s">
        <v>634</v>
      </c>
      <c r="D127" s="378" t="s">
        <v>839</v>
      </c>
      <c r="E127" s="443"/>
      <c r="F127" s="444"/>
      <c r="G127" s="445"/>
      <c r="H127" s="446">
        <v>0</v>
      </c>
    </row>
    <row r="128" spans="2:8" ht="15" hidden="1" customHeight="1" thickBot="1" x14ac:dyDescent="0.3">
      <c r="B128" s="377">
        <v>12020608</v>
      </c>
      <c r="C128" s="378" t="s">
        <v>635</v>
      </c>
      <c r="D128" s="378" t="s">
        <v>840</v>
      </c>
      <c r="E128" s="443"/>
      <c r="F128" s="444"/>
      <c r="G128" s="445"/>
      <c r="H128" s="446">
        <v>0</v>
      </c>
    </row>
    <row r="129" spans="2:8" ht="15" hidden="1" customHeight="1" thickBot="1" x14ac:dyDescent="0.3">
      <c r="B129" s="377">
        <v>12020609</v>
      </c>
      <c r="C129" s="378" t="s">
        <v>636</v>
      </c>
      <c r="D129" s="378" t="s">
        <v>841</v>
      </c>
      <c r="E129" s="443"/>
      <c r="F129" s="444"/>
      <c r="G129" s="445"/>
      <c r="H129" s="446">
        <v>0</v>
      </c>
    </row>
    <row r="130" spans="2:8" ht="15" hidden="1" customHeight="1" thickBot="1" x14ac:dyDescent="0.3">
      <c r="B130" s="377">
        <v>12020610</v>
      </c>
      <c r="C130" s="378" t="s">
        <v>637</v>
      </c>
      <c r="D130" s="378" t="s">
        <v>842</v>
      </c>
      <c r="E130" s="443"/>
      <c r="F130" s="444"/>
      <c r="G130" s="445"/>
      <c r="H130" s="446">
        <v>0</v>
      </c>
    </row>
    <row r="131" spans="2:8" ht="15" hidden="1" customHeight="1" thickBot="1" x14ac:dyDescent="0.3">
      <c r="B131" s="377">
        <v>12020611</v>
      </c>
      <c r="C131" s="378" t="s">
        <v>638</v>
      </c>
      <c r="D131" s="378" t="s">
        <v>843</v>
      </c>
      <c r="E131" s="443"/>
      <c r="F131" s="444"/>
      <c r="G131" s="445"/>
      <c r="H131" s="446">
        <v>0</v>
      </c>
    </row>
    <row r="132" spans="2:8" ht="15" hidden="1" customHeight="1" thickBot="1" x14ac:dyDescent="0.3">
      <c r="B132" s="377">
        <v>12020612</v>
      </c>
      <c r="C132" s="378" t="s">
        <v>639</v>
      </c>
      <c r="D132" s="378" t="s">
        <v>845</v>
      </c>
      <c r="E132" s="443"/>
      <c r="F132" s="444"/>
      <c r="G132" s="445"/>
      <c r="H132" s="446">
        <v>0</v>
      </c>
    </row>
    <row r="133" spans="2:8" ht="15" hidden="1" customHeight="1" thickBot="1" x14ac:dyDescent="0.3">
      <c r="B133" s="377">
        <v>12020613</v>
      </c>
      <c r="C133" s="378" t="s">
        <v>640</v>
      </c>
      <c r="D133" s="378" t="s">
        <v>846</v>
      </c>
      <c r="E133" s="443"/>
      <c r="F133" s="444"/>
      <c r="G133" s="445"/>
      <c r="H133" s="446">
        <v>0</v>
      </c>
    </row>
    <row r="134" spans="2:8" ht="15" hidden="1" customHeight="1" thickBot="1" x14ac:dyDescent="0.3">
      <c r="B134" s="377">
        <v>12020614</v>
      </c>
      <c r="C134" s="378" t="s">
        <v>641</v>
      </c>
      <c r="D134" s="378" t="s">
        <v>847</v>
      </c>
      <c r="E134" s="443"/>
      <c r="F134" s="444"/>
      <c r="G134" s="445"/>
      <c r="H134" s="446">
        <v>0</v>
      </c>
    </row>
    <row r="135" spans="2:8" ht="15" hidden="1" customHeight="1" thickBot="1" x14ac:dyDescent="0.3">
      <c r="B135" s="377">
        <v>12020615</v>
      </c>
      <c r="C135" s="378" t="s">
        <v>642</v>
      </c>
      <c r="D135" s="378" t="s">
        <v>848</v>
      </c>
      <c r="E135" s="443"/>
      <c r="F135" s="444"/>
      <c r="G135" s="445"/>
      <c r="H135" s="446">
        <v>0</v>
      </c>
    </row>
    <row r="136" spans="2:8" ht="15" hidden="1" customHeight="1" thickBot="1" x14ac:dyDescent="0.3">
      <c r="B136" s="377">
        <v>12020616</v>
      </c>
      <c r="C136" s="378" t="s">
        <v>643</v>
      </c>
      <c r="D136" s="378" t="s">
        <v>849</v>
      </c>
      <c r="E136" s="443"/>
      <c r="F136" s="444"/>
      <c r="G136" s="445"/>
      <c r="H136" s="446">
        <v>0</v>
      </c>
    </row>
    <row r="137" spans="2:8" ht="15" hidden="1" customHeight="1" thickBot="1" x14ac:dyDescent="0.3">
      <c r="B137" s="377">
        <v>12020617</v>
      </c>
      <c r="C137" s="378" t="s">
        <v>644</v>
      </c>
      <c r="D137" s="378" t="s">
        <v>850</v>
      </c>
      <c r="E137" s="443"/>
      <c r="F137" s="444"/>
      <c r="G137" s="445"/>
      <c r="H137" s="446">
        <v>0</v>
      </c>
    </row>
    <row r="138" spans="2:8" ht="15" hidden="1" customHeight="1" thickBot="1" x14ac:dyDescent="0.3">
      <c r="B138" s="377">
        <v>12020618</v>
      </c>
      <c r="C138" s="378" t="s">
        <v>645</v>
      </c>
      <c r="D138" s="378" t="s">
        <v>851</v>
      </c>
      <c r="E138" s="443"/>
      <c r="F138" s="444"/>
      <c r="G138" s="445"/>
      <c r="H138" s="446">
        <v>0</v>
      </c>
    </row>
    <row r="139" spans="2:8" ht="15" hidden="1" customHeight="1" thickBot="1" x14ac:dyDescent="0.3">
      <c r="B139" s="377">
        <v>12020619</v>
      </c>
      <c r="C139" s="378" t="s">
        <v>646</v>
      </c>
      <c r="D139" s="378" t="s">
        <v>852</v>
      </c>
      <c r="E139" s="443"/>
      <c r="F139" s="444"/>
      <c r="G139" s="445"/>
      <c r="H139" s="446">
        <v>0</v>
      </c>
    </row>
    <row r="140" spans="2:8" ht="15" hidden="1" customHeight="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SUM(G126:G141)</f>
        <v>2000000</v>
      </c>
      <c r="H142" s="454">
        <v>3000000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t="14.25" hidden="1" customHeight="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t="15.75" thickBot="1" x14ac:dyDescent="0.3">
      <c r="B164" s="377">
        <v>12020803</v>
      </c>
      <c r="C164" s="378" t="s">
        <v>669</v>
      </c>
      <c r="D164" s="378" t="s">
        <v>874</v>
      </c>
      <c r="E164" s="443"/>
      <c r="F164" s="444"/>
      <c r="G164" s="445"/>
      <c r="H164" s="446">
        <v>6000000</v>
      </c>
    </row>
    <row r="165" spans="2:8" ht="15" hidden="1" customHeight="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f>SUM(G164:G166)</f>
        <v>0</v>
      </c>
      <c r="H167" s="454">
        <v>6000000</v>
      </c>
    </row>
    <row r="168" spans="2:8"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t="15.75" thickBot="1" x14ac:dyDescent="0.3">
      <c r="B174" s="377">
        <v>12020906</v>
      </c>
      <c r="C174" s="378" t="s">
        <v>678</v>
      </c>
      <c r="D174" s="378" t="s">
        <v>882</v>
      </c>
      <c r="E174" s="443">
        <v>50000</v>
      </c>
      <c r="F174" s="444">
        <v>50000</v>
      </c>
      <c r="G174" s="445">
        <v>2000000</v>
      </c>
      <c r="H174" s="446">
        <v>0</v>
      </c>
    </row>
    <row r="175" spans="2:8" ht="15.75" hidden="1" thickBot="1" x14ac:dyDescent="0.3">
      <c r="B175" s="377">
        <v>12020907</v>
      </c>
      <c r="C175" s="378" t="s">
        <v>679</v>
      </c>
      <c r="D175" s="378" t="s">
        <v>883</v>
      </c>
      <c r="E175" s="443"/>
      <c r="F175" s="444"/>
      <c r="G175" s="445"/>
      <c r="H175" s="446">
        <v>0</v>
      </c>
    </row>
    <row r="176" spans="2:8" ht="15.75" thickBot="1" x14ac:dyDescent="0.3">
      <c r="B176" s="384"/>
      <c r="C176" s="385" t="s">
        <v>680</v>
      </c>
      <c r="D176" s="385"/>
      <c r="E176" s="451"/>
      <c r="F176" s="452"/>
      <c r="G176" s="453">
        <f>SUM(G174:G175)</f>
        <v>2000000</v>
      </c>
      <c r="H176" s="454">
        <v>0</v>
      </c>
    </row>
    <row r="177" spans="2:8" hidden="1" x14ac:dyDescent="0.25">
      <c r="B177" s="373">
        <v>12021000</v>
      </c>
      <c r="C177" s="374" t="s">
        <v>681</v>
      </c>
      <c r="D177" s="374"/>
      <c r="E177" s="439"/>
      <c r="F177" s="440"/>
      <c r="G177" s="441"/>
      <c r="H177" s="442"/>
    </row>
    <row r="178" spans="2:8" ht="14.25" hidden="1" customHeight="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t="14.25" hidden="1" customHeight="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t="14.25" hidden="1" customHeight="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t="14.25" hidden="1" customHeight="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x14ac:dyDescent="0.25">
      <c r="B202" s="373">
        <v>13010000</v>
      </c>
      <c r="C202" s="374" t="s">
        <v>703</v>
      </c>
      <c r="D202" s="374"/>
      <c r="E202" s="439"/>
      <c r="F202" s="440"/>
      <c r="G202" s="441"/>
      <c r="H202" s="442"/>
    </row>
    <row r="203" spans="2:8" x14ac:dyDescent="0.25">
      <c r="B203" s="373">
        <v>13010100</v>
      </c>
      <c r="C203" s="374" t="s">
        <v>20</v>
      </c>
      <c r="D203" s="374"/>
      <c r="E203" s="439"/>
      <c r="F203" s="440"/>
      <c r="G203" s="441"/>
      <c r="H203" s="442"/>
    </row>
    <row r="204" spans="2:8" ht="15.75" thickBot="1" x14ac:dyDescent="0.3">
      <c r="B204" s="377">
        <v>13010101</v>
      </c>
      <c r="C204" s="378" t="s">
        <v>704</v>
      </c>
      <c r="D204" s="378" t="s">
        <v>900</v>
      </c>
      <c r="E204" s="443">
        <v>0</v>
      </c>
      <c r="F204" s="444">
        <v>0</v>
      </c>
      <c r="G204" s="445">
        <v>1993717000</v>
      </c>
      <c r="H204" s="446">
        <v>2328370210</v>
      </c>
    </row>
    <row r="205" spans="2:8" ht="15.75" thickBot="1" x14ac:dyDescent="0.3">
      <c r="B205" s="384"/>
      <c r="C205" s="385" t="s">
        <v>705</v>
      </c>
      <c r="D205" s="385"/>
      <c r="E205" s="451"/>
      <c r="F205" s="452"/>
      <c r="G205" s="453">
        <f>SUM(G204)</f>
        <v>1993717000</v>
      </c>
      <c r="H205" s="454">
        <v>2328370210</v>
      </c>
    </row>
    <row r="206" spans="2:8" hidden="1" x14ac:dyDescent="0.25">
      <c r="B206" s="373">
        <v>13010200</v>
      </c>
      <c r="C206" s="374" t="s">
        <v>21</v>
      </c>
      <c r="D206" s="374"/>
      <c r="E206" s="439"/>
      <c r="F206" s="440"/>
      <c r="G206" s="441"/>
      <c r="H206" s="442"/>
    </row>
    <row r="207" spans="2:8" ht="14.25" hidden="1" customHeight="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x14ac:dyDescent="0.25">
      <c r="B210" s="373">
        <v>13020300</v>
      </c>
      <c r="C210" s="374" t="s">
        <v>22</v>
      </c>
      <c r="D210" s="374"/>
      <c r="E210" s="439"/>
      <c r="F210" s="440"/>
      <c r="G210" s="441"/>
      <c r="H210" s="442"/>
    </row>
    <row r="211" spans="2:8" ht="15.75" thickBot="1" x14ac:dyDescent="0.3">
      <c r="B211" s="377">
        <v>13020301</v>
      </c>
      <c r="C211" s="378" t="s">
        <v>36</v>
      </c>
      <c r="D211" s="378" t="s">
        <v>902</v>
      </c>
      <c r="E211" s="443">
        <v>0</v>
      </c>
      <c r="F211" s="444">
        <v>0</v>
      </c>
      <c r="G211" s="445">
        <v>2000000000</v>
      </c>
      <c r="H211" s="446">
        <v>2993716920</v>
      </c>
    </row>
    <row r="212" spans="2:8" ht="15.75" hidden="1" thickBot="1" x14ac:dyDescent="0.3">
      <c r="B212" s="377">
        <v>13020303</v>
      </c>
      <c r="C212" s="378" t="s">
        <v>710</v>
      </c>
      <c r="D212" s="378" t="s">
        <v>903</v>
      </c>
      <c r="E212" s="443"/>
      <c r="F212" s="444"/>
      <c r="G212" s="445"/>
      <c r="H212" s="446">
        <v>0</v>
      </c>
    </row>
    <row r="213" spans="2:8" ht="15.75" thickBot="1" x14ac:dyDescent="0.3">
      <c r="B213" s="384"/>
      <c r="C213" s="385" t="s">
        <v>711</v>
      </c>
      <c r="D213" s="385"/>
      <c r="E213" s="451"/>
      <c r="F213" s="452"/>
      <c r="G213" s="453">
        <f>SUM(G211:G212)</f>
        <v>2000000000</v>
      </c>
      <c r="H213" s="454">
        <v>2993716920</v>
      </c>
    </row>
    <row r="214" spans="2:8" ht="15.75" hidden="1" customHeight="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customHeight="1" thickBot="1" x14ac:dyDescent="0.3">
      <c r="B217" s="373" t="s">
        <v>714</v>
      </c>
      <c r="C217" s="374" t="s">
        <v>715</v>
      </c>
      <c r="D217" s="374"/>
      <c r="E217" s="439"/>
      <c r="F217" s="440"/>
      <c r="G217" s="441"/>
      <c r="H217" s="442"/>
    </row>
    <row r="218" spans="2:8" s="396" customFormat="1" ht="15.75" hidden="1" customHeight="1" thickBot="1" x14ac:dyDescent="0.3">
      <c r="B218" s="373">
        <v>14030000</v>
      </c>
      <c r="C218" s="374" t="s">
        <v>716</v>
      </c>
      <c r="D218" s="374"/>
      <c r="E218" s="439"/>
      <c r="F218" s="440"/>
      <c r="G218" s="441"/>
      <c r="H218" s="442"/>
    </row>
    <row r="219" spans="2:8" s="396" customFormat="1" ht="15.75" hidden="1" customHeight="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customHeight="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4031938160</v>
      </c>
      <c r="H225" s="481">
        <v>5422087130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3" fitToHeight="0" orientation="portrait" r:id="rId1"/>
  <headerFooter>
    <oddFooter>&amp;C&amp;"Rockwell,Bold"&amp;14&amp;P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L226"/>
  <sheetViews>
    <sheetView view="pageBreakPreview" zoomScale="84" zoomScaleSheetLayoutView="84" workbookViewId="0">
      <pane xSplit="2" ySplit="6" topLeftCell="C55"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 min="9" max="12" width="15.7109375" hidden="1" customWidth="1"/>
  </cols>
  <sheetData>
    <row r="1" spans="2:12" ht="31.5" x14ac:dyDescent="0.5">
      <c r="B1" s="1001" t="s">
        <v>0</v>
      </c>
      <c r="C1" s="1001"/>
      <c r="D1" s="1001"/>
      <c r="E1" s="1001"/>
      <c r="F1" s="1001"/>
      <c r="G1" s="1001"/>
      <c r="H1" s="1001"/>
      <c r="I1" s="1001"/>
      <c r="J1" s="1001"/>
      <c r="K1" s="1001"/>
      <c r="L1" s="1001"/>
    </row>
    <row r="2" spans="2:12" ht="36" x14ac:dyDescent="0.55000000000000004">
      <c r="B2" s="1002" t="s">
        <v>958</v>
      </c>
      <c r="C2" s="1002"/>
      <c r="D2" s="1002"/>
      <c r="E2" s="1002"/>
      <c r="F2" s="1002"/>
      <c r="G2" s="1002"/>
      <c r="H2" s="1002"/>
      <c r="I2" s="1002"/>
      <c r="J2" s="1002"/>
      <c r="K2" s="1002"/>
      <c r="L2" s="1002"/>
    </row>
    <row r="3" spans="2:12" ht="5.0999999999999996" customHeight="1" x14ac:dyDescent="0.25">
      <c r="B3" s="989"/>
      <c r="C3" s="989"/>
      <c r="D3" s="989"/>
      <c r="E3" s="989"/>
      <c r="F3" s="989"/>
      <c r="G3" s="989"/>
      <c r="H3" s="989"/>
      <c r="I3" s="989"/>
      <c r="J3" s="989"/>
      <c r="K3" s="989"/>
      <c r="L3" s="989"/>
    </row>
    <row r="4" spans="2:12" s="421" customFormat="1" ht="27" thickBot="1" x14ac:dyDescent="0.45">
      <c r="B4" s="1003" t="s">
        <v>737</v>
      </c>
      <c r="C4" s="1003"/>
      <c r="D4" s="1003"/>
      <c r="E4" s="1003"/>
      <c r="F4" s="1003"/>
      <c r="G4" s="1003"/>
      <c r="H4" s="1003"/>
      <c r="I4" s="1005"/>
      <c r="J4" s="1005"/>
      <c r="K4" s="1005"/>
      <c r="L4" s="1005"/>
    </row>
    <row r="5" spans="2:12" s="365" customFormat="1" ht="38.25" x14ac:dyDescent="0.2">
      <c r="B5" s="991" t="s">
        <v>2</v>
      </c>
      <c r="C5" s="991" t="s">
        <v>3</v>
      </c>
      <c r="D5" s="422"/>
      <c r="E5" s="423" t="s">
        <v>909</v>
      </c>
      <c r="F5" s="424" t="s">
        <v>909</v>
      </c>
      <c r="G5" s="425" t="s">
        <v>530</v>
      </c>
      <c r="H5" s="426" t="s">
        <v>1703</v>
      </c>
      <c r="I5" s="425" t="s">
        <v>920</v>
      </c>
      <c r="J5" s="591" t="s">
        <v>921</v>
      </c>
      <c r="K5" s="591" t="s">
        <v>922</v>
      </c>
      <c r="L5" s="426" t="s">
        <v>923</v>
      </c>
    </row>
    <row r="6" spans="2:12" ht="15.75" thickBot="1" x14ac:dyDescent="0.3">
      <c r="B6" s="992"/>
      <c r="C6" s="992"/>
      <c r="D6" s="427"/>
      <c r="E6" s="428" t="s">
        <v>5</v>
      </c>
      <c r="F6" s="429" t="s">
        <v>5</v>
      </c>
      <c r="G6" s="430" t="s">
        <v>5</v>
      </c>
      <c r="H6" s="431" t="s">
        <v>5</v>
      </c>
      <c r="I6" s="430" t="s">
        <v>5</v>
      </c>
      <c r="J6" s="592" t="s">
        <v>5</v>
      </c>
      <c r="K6" s="592" t="s">
        <v>5</v>
      </c>
      <c r="L6" s="431" t="s">
        <v>5</v>
      </c>
    </row>
    <row r="7" spans="2:12" ht="18.75" x14ac:dyDescent="0.3">
      <c r="B7" s="432">
        <v>10000000</v>
      </c>
      <c r="C7" s="433" t="s">
        <v>398</v>
      </c>
      <c r="D7" s="434"/>
      <c r="E7" s="435"/>
      <c r="F7" s="436"/>
      <c r="G7" s="437"/>
      <c r="H7" s="438"/>
      <c r="I7" s="437"/>
      <c r="J7" s="593"/>
      <c r="K7" s="593"/>
      <c r="L7" s="438"/>
    </row>
    <row r="8" spans="2:12" hidden="1" x14ac:dyDescent="0.25">
      <c r="B8" s="373">
        <v>11000000</v>
      </c>
      <c r="C8" s="374" t="s">
        <v>531</v>
      </c>
      <c r="D8" s="374"/>
      <c r="E8" s="439"/>
      <c r="F8" s="440"/>
      <c r="G8" s="441"/>
      <c r="H8" s="442"/>
      <c r="I8" s="441"/>
      <c r="J8" s="594"/>
      <c r="K8" s="594"/>
      <c r="L8" s="442"/>
    </row>
    <row r="9" spans="2:12" hidden="1" x14ac:dyDescent="0.25">
      <c r="B9" s="373">
        <v>11010000</v>
      </c>
      <c r="C9" s="374" t="s">
        <v>531</v>
      </c>
      <c r="D9" s="374"/>
      <c r="E9" s="439"/>
      <c r="F9" s="440"/>
      <c r="G9" s="441"/>
      <c r="H9" s="442"/>
      <c r="I9" s="441"/>
      <c r="J9" s="594"/>
      <c r="K9" s="594"/>
      <c r="L9" s="442"/>
    </row>
    <row r="10" spans="2:12" hidden="1" x14ac:dyDescent="0.25">
      <c r="B10" s="373">
        <v>11010100</v>
      </c>
      <c r="C10" s="374" t="s">
        <v>6</v>
      </c>
      <c r="D10" s="374"/>
      <c r="E10" s="439"/>
      <c r="F10" s="440"/>
      <c r="G10" s="441"/>
      <c r="H10" s="442"/>
      <c r="I10" s="441"/>
      <c r="J10" s="594"/>
      <c r="K10" s="594"/>
      <c r="L10" s="442"/>
    </row>
    <row r="11" spans="2:12" hidden="1" x14ac:dyDescent="0.25">
      <c r="B11" s="377">
        <v>11010101</v>
      </c>
      <c r="C11" s="378" t="s">
        <v>532</v>
      </c>
      <c r="D11" s="378" t="s">
        <v>739</v>
      </c>
      <c r="E11" s="443"/>
      <c r="F11" s="444"/>
      <c r="G11" s="445"/>
      <c r="H11" s="446"/>
      <c r="I11" s="445"/>
      <c r="J11" s="595"/>
      <c r="K11" s="595"/>
      <c r="L11" s="446">
        <v>0</v>
      </c>
    </row>
    <row r="12" spans="2:12" hidden="1" x14ac:dyDescent="0.25">
      <c r="B12" s="373">
        <v>11010200</v>
      </c>
      <c r="C12" s="374" t="s">
        <v>31</v>
      </c>
      <c r="D12" s="374"/>
      <c r="E12" s="439"/>
      <c r="F12" s="440"/>
      <c r="G12" s="441"/>
      <c r="H12" s="442"/>
      <c r="I12" s="441"/>
      <c r="J12" s="594"/>
      <c r="K12" s="594"/>
      <c r="L12" s="442"/>
    </row>
    <row r="13" spans="2:12" hidden="1" x14ac:dyDescent="0.25">
      <c r="B13" s="377">
        <v>11010201</v>
      </c>
      <c r="C13" s="378" t="s">
        <v>526</v>
      </c>
      <c r="D13" s="378" t="s">
        <v>740</v>
      </c>
      <c r="E13" s="443"/>
      <c r="F13" s="444"/>
      <c r="G13" s="445"/>
      <c r="H13" s="446"/>
      <c r="I13" s="445"/>
      <c r="J13" s="595"/>
      <c r="K13" s="595"/>
      <c r="L13" s="446">
        <v>0</v>
      </c>
    </row>
    <row r="14" spans="2:12" hidden="1" x14ac:dyDescent="0.25">
      <c r="B14" s="373">
        <v>11010300</v>
      </c>
      <c r="C14" s="374" t="s">
        <v>32</v>
      </c>
      <c r="D14" s="374"/>
      <c r="E14" s="439"/>
      <c r="F14" s="440"/>
      <c r="G14" s="441"/>
      <c r="H14" s="442"/>
      <c r="I14" s="441"/>
      <c r="J14" s="594"/>
      <c r="K14" s="594"/>
      <c r="L14" s="442"/>
    </row>
    <row r="15" spans="2:12" hidden="1" x14ac:dyDescent="0.25">
      <c r="B15" s="377">
        <v>11010301</v>
      </c>
      <c r="C15" s="378" t="s">
        <v>527</v>
      </c>
      <c r="D15" s="378" t="s">
        <v>741</v>
      </c>
      <c r="E15" s="443"/>
      <c r="F15" s="444"/>
      <c r="G15" s="445"/>
      <c r="H15" s="446"/>
      <c r="I15" s="445"/>
      <c r="J15" s="595"/>
      <c r="K15" s="595"/>
      <c r="L15" s="446">
        <v>0</v>
      </c>
    </row>
    <row r="16" spans="2:12" hidden="1" x14ac:dyDescent="0.25">
      <c r="B16" s="373">
        <v>11010400</v>
      </c>
      <c r="C16" s="374" t="s">
        <v>7</v>
      </c>
      <c r="D16" s="374"/>
      <c r="E16" s="439"/>
      <c r="F16" s="440"/>
      <c r="G16" s="441"/>
      <c r="H16" s="442"/>
      <c r="I16" s="441"/>
      <c r="J16" s="594"/>
      <c r="K16" s="594"/>
      <c r="L16" s="442"/>
    </row>
    <row r="17" spans="2:12" hidden="1" x14ac:dyDescent="0.25">
      <c r="B17" s="382">
        <v>11010401</v>
      </c>
      <c r="C17" s="383" t="s">
        <v>7</v>
      </c>
      <c r="D17" s="383" t="s">
        <v>742</v>
      </c>
      <c r="E17" s="447"/>
      <c r="F17" s="448"/>
      <c r="G17" s="449"/>
      <c r="H17" s="450"/>
      <c r="I17" s="449"/>
      <c r="J17" s="596"/>
      <c r="K17" s="596"/>
      <c r="L17" s="450">
        <v>0</v>
      </c>
    </row>
    <row r="18" spans="2:12" ht="15.75" hidden="1" thickBot="1" x14ac:dyDescent="0.3">
      <c r="B18" s="384"/>
      <c r="C18" s="385" t="s">
        <v>533</v>
      </c>
      <c r="D18" s="385"/>
      <c r="E18" s="451"/>
      <c r="F18" s="452"/>
      <c r="G18" s="453">
        <v>0</v>
      </c>
      <c r="H18" s="454">
        <v>0</v>
      </c>
      <c r="I18" s="453">
        <v>0</v>
      </c>
      <c r="J18" s="597">
        <v>0</v>
      </c>
      <c r="K18" s="597">
        <v>0</v>
      </c>
      <c r="L18" s="454">
        <v>0</v>
      </c>
    </row>
    <row r="19" spans="2:12" x14ac:dyDescent="0.25">
      <c r="B19" s="368">
        <v>12000000</v>
      </c>
      <c r="C19" s="369" t="s">
        <v>33</v>
      </c>
      <c r="D19" s="369"/>
      <c r="E19" s="455"/>
      <c r="F19" s="456"/>
      <c r="G19" s="457"/>
      <c r="H19" s="458"/>
      <c r="I19" s="457"/>
      <c r="J19" s="598"/>
      <c r="K19" s="598"/>
      <c r="L19" s="458"/>
    </row>
    <row r="20" spans="2:12" hidden="1" x14ac:dyDescent="0.25">
      <c r="B20" s="373">
        <v>12010000</v>
      </c>
      <c r="C20" s="374" t="s">
        <v>534</v>
      </c>
      <c r="D20" s="374"/>
      <c r="E20" s="439"/>
      <c r="F20" s="440"/>
      <c r="G20" s="441"/>
      <c r="H20" s="442"/>
      <c r="I20" s="441"/>
      <c r="J20" s="594"/>
      <c r="K20" s="594"/>
      <c r="L20" s="442"/>
    </row>
    <row r="21" spans="2:12" hidden="1" x14ac:dyDescent="0.25">
      <c r="B21" s="373">
        <v>12010100</v>
      </c>
      <c r="C21" s="374" t="s">
        <v>8</v>
      </c>
      <c r="D21" s="374"/>
      <c r="E21" s="439"/>
      <c r="F21" s="440"/>
      <c r="G21" s="441"/>
      <c r="H21" s="442"/>
      <c r="I21" s="441"/>
      <c r="J21" s="594"/>
      <c r="K21" s="594"/>
      <c r="L21" s="442"/>
    </row>
    <row r="22" spans="2:12" hidden="1" x14ac:dyDescent="0.25">
      <c r="B22" s="377">
        <v>12010101</v>
      </c>
      <c r="C22" s="378" t="s">
        <v>535</v>
      </c>
      <c r="D22" s="378" t="s">
        <v>743</v>
      </c>
      <c r="E22" s="443"/>
      <c r="F22" s="444"/>
      <c r="G22" s="445"/>
      <c r="H22" s="446"/>
      <c r="I22" s="445"/>
      <c r="J22" s="595"/>
      <c r="K22" s="595"/>
      <c r="L22" s="446">
        <v>0</v>
      </c>
    </row>
    <row r="23" spans="2:12" hidden="1" x14ac:dyDescent="0.25">
      <c r="B23" s="377">
        <v>12010104</v>
      </c>
      <c r="C23" s="378" t="s">
        <v>536</v>
      </c>
      <c r="D23" s="378" t="s">
        <v>744</v>
      </c>
      <c r="E23" s="443"/>
      <c r="F23" s="444"/>
      <c r="G23" s="445"/>
      <c r="H23" s="446"/>
      <c r="I23" s="445"/>
      <c r="J23" s="595"/>
      <c r="K23" s="595"/>
      <c r="L23" s="446">
        <v>0</v>
      </c>
    </row>
    <row r="24" spans="2:12" hidden="1" x14ac:dyDescent="0.25">
      <c r="B24" s="377">
        <v>12010105</v>
      </c>
      <c r="C24" s="378" t="s">
        <v>537</v>
      </c>
      <c r="D24" s="378" t="s">
        <v>745</v>
      </c>
      <c r="E24" s="443"/>
      <c r="F24" s="444"/>
      <c r="G24" s="445"/>
      <c r="H24" s="446"/>
      <c r="I24" s="445"/>
      <c r="J24" s="595"/>
      <c r="K24" s="595"/>
      <c r="L24" s="446">
        <v>0</v>
      </c>
    </row>
    <row r="25" spans="2:12" hidden="1" x14ac:dyDescent="0.25">
      <c r="B25" s="377">
        <v>12010106</v>
      </c>
      <c r="C25" s="378" t="s">
        <v>538</v>
      </c>
      <c r="D25" s="378" t="s">
        <v>746</v>
      </c>
      <c r="E25" s="443"/>
      <c r="F25" s="444"/>
      <c r="G25" s="445"/>
      <c r="H25" s="446"/>
      <c r="I25" s="445"/>
      <c r="J25" s="595"/>
      <c r="K25" s="595"/>
      <c r="L25" s="446">
        <v>0</v>
      </c>
    </row>
    <row r="26" spans="2:12" hidden="1" x14ac:dyDescent="0.25">
      <c r="B26" s="377">
        <v>12010107</v>
      </c>
      <c r="C26" s="378" t="s">
        <v>539</v>
      </c>
      <c r="D26" s="378" t="s">
        <v>747</v>
      </c>
      <c r="E26" s="443"/>
      <c r="F26" s="444"/>
      <c r="G26" s="445"/>
      <c r="H26" s="446"/>
      <c r="I26" s="445"/>
      <c r="J26" s="595"/>
      <c r="K26" s="595"/>
      <c r="L26" s="446">
        <v>0</v>
      </c>
    </row>
    <row r="27" spans="2:12" hidden="1" x14ac:dyDescent="0.25">
      <c r="B27" s="377">
        <v>12010108</v>
      </c>
      <c r="C27" s="378" t="s">
        <v>540</v>
      </c>
      <c r="D27" s="378" t="s">
        <v>748</v>
      </c>
      <c r="E27" s="443"/>
      <c r="F27" s="444"/>
      <c r="G27" s="445"/>
      <c r="H27" s="446"/>
      <c r="I27" s="445"/>
      <c r="J27" s="595"/>
      <c r="K27" s="595"/>
      <c r="L27" s="446">
        <v>0</v>
      </c>
    </row>
    <row r="28" spans="2:12" hidden="1" x14ac:dyDescent="0.25">
      <c r="B28" s="377">
        <v>12010109</v>
      </c>
      <c r="C28" s="378" t="s">
        <v>541</v>
      </c>
      <c r="D28" s="378" t="s">
        <v>749</v>
      </c>
      <c r="E28" s="443"/>
      <c r="F28" s="444"/>
      <c r="G28" s="445"/>
      <c r="H28" s="446"/>
      <c r="I28" s="445"/>
      <c r="J28" s="595"/>
      <c r="K28" s="595"/>
      <c r="L28" s="446">
        <v>0</v>
      </c>
    </row>
    <row r="29" spans="2:12" ht="15.75" hidden="1" thickBot="1" x14ac:dyDescent="0.3">
      <c r="B29" s="384"/>
      <c r="C29" s="385" t="s">
        <v>542</v>
      </c>
      <c r="D29" s="385"/>
      <c r="E29" s="451"/>
      <c r="F29" s="452"/>
      <c r="G29" s="453">
        <v>0</v>
      </c>
      <c r="H29" s="454">
        <v>0</v>
      </c>
      <c r="I29" s="453">
        <v>0</v>
      </c>
      <c r="J29" s="597">
        <v>0</v>
      </c>
      <c r="K29" s="597">
        <v>0</v>
      </c>
      <c r="L29" s="454">
        <v>0</v>
      </c>
    </row>
    <row r="30" spans="2:12" hidden="1" x14ac:dyDescent="0.25">
      <c r="B30" s="388">
        <v>12010200</v>
      </c>
      <c r="C30" s="389" t="s">
        <v>9</v>
      </c>
      <c r="D30" s="389"/>
      <c r="E30" s="459"/>
      <c r="F30" s="460"/>
      <c r="G30" s="461"/>
      <c r="H30" s="462"/>
      <c r="I30" s="461"/>
      <c r="J30" s="599"/>
      <c r="K30" s="599"/>
      <c r="L30" s="462"/>
    </row>
    <row r="31" spans="2:12" hidden="1" x14ac:dyDescent="0.25">
      <c r="B31" s="377">
        <v>12010201</v>
      </c>
      <c r="C31" s="378" t="s">
        <v>9</v>
      </c>
      <c r="D31" s="378" t="s">
        <v>750</v>
      </c>
      <c r="E31" s="443"/>
      <c r="F31" s="444"/>
      <c r="G31" s="445"/>
      <c r="H31" s="446"/>
      <c r="I31" s="445"/>
      <c r="J31" s="595"/>
      <c r="K31" s="595"/>
      <c r="L31" s="446">
        <v>0</v>
      </c>
    </row>
    <row r="32" spans="2:12" ht="15.75" hidden="1" thickBot="1" x14ac:dyDescent="0.3">
      <c r="B32" s="384"/>
      <c r="C32" s="385" t="s">
        <v>543</v>
      </c>
      <c r="D32" s="385"/>
      <c r="E32" s="451"/>
      <c r="F32" s="452"/>
      <c r="G32" s="453">
        <v>0</v>
      </c>
      <c r="H32" s="454">
        <v>0</v>
      </c>
      <c r="I32" s="453">
        <v>0</v>
      </c>
      <c r="J32" s="597">
        <v>0</v>
      </c>
      <c r="K32" s="597">
        <v>0</v>
      </c>
      <c r="L32" s="454">
        <v>0</v>
      </c>
    </row>
    <row r="33" spans="2:12" x14ac:dyDescent="0.25">
      <c r="B33" s="368">
        <v>12020000</v>
      </c>
      <c r="C33" s="369" t="s">
        <v>544</v>
      </c>
      <c r="D33" s="369"/>
      <c r="E33" s="455"/>
      <c r="F33" s="456"/>
      <c r="G33" s="457"/>
      <c r="H33" s="458"/>
      <c r="I33" s="457"/>
      <c r="J33" s="598"/>
      <c r="K33" s="598"/>
      <c r="L33" s="458"/>
    </row>
    <row r="34" spans="2:12" hidden="1" x14ac:dyDescent="0.25">
      <c r="B34" s="373">
        <v>12020100</v>
      </c>
      <c r="C34" s="374" t="s">
        <v>10</v>
      </c>
      <c r="D34" s="374"/>
      <c r="E34" s="439"/>
      <c r="F34" s="440"/>
      <c r="G34" s="441"/>
      <c r="H34" s="442"/>
      <c r="I34" s="441"/>
      <c r="J34" s="594"/>
      <c r="K34" s="594"/>
      <c r="L34" s="442"/>
    </row>
    <row r="35" spans="2:12" hidden="1" x14ac:dyDescent="0.25">
      <c r="B35" s="377">
        <v>12020105</v>
      </c>
      <c r="C35" s="378" t="s">
        <v>545</v>
      </c>
      <c r="D35" s="378" t="s">
        <v>751</v>
      </c>
      <c r="E35" s="443"/>
      <c r="F35" s="444"/>
      <c r="G35" s="445"/>
      <c r="H35" s="446">
        <v>0</v>
      </c>
      <c r="I35" s="445"/>
      <c r="J35" s="595"/>
      <c r="K35" s="595"/>
      <c r="L35" s="446">
        <v>0</v>
      </c>
    </row>
    <row r="36" spans="2:12" hidden="1" x14ac:dyDescent="0.25">
      <c r="B36" s="377">
        <v>12020107</v>
      </c>
      <c r="C36" s="378" t="s">
        <v>546</v>
      </c>
      <c r="D36" s="378" t="s">
        <v>752</v>
      </c>
      <c r="E36" s="443"/>
      <c r="F36" s="444"/>
      <c r="G36" s="445"/>
      <c r="H36" s="446">
        <v>0</v>
      </c>
      <c r="I36" s="445"/>
      <c r="J36" s="595"/>
      <c r="K36" s="595"/>
      <c r="L36" s="446">
        <v>0</v>
      </c>
    </row>
    <row r="37" spans="2:12" hidden="1" x14ac:dyDescent="0.25">
      <c r="B37" s="377">
        <v>12020109</v>
      </c>
      <c r="C37" s="378" t="s">
        <v>547</v>
      </c>
      <c r="D37" s="378" t="s">
        <v>753</v>
      </c>
      <c r="E37" s="443"/>
      <c r="F37" s="444"/>
      <c r="G37" s="445"/>
      <c r="H37" s="446">
        <v>0</v>
      </c>
      <c r="I37" s="445"/>
      <c r="J37" s="595"/>
      <c r="K37" s="595"/>
      <c r="L37" s="446">
        <v>0</v>
      </c>
    </row>
    <row r="38" spans="2:12" hidden="1" x14ac:dyDescent="0.25">
      <c r="B38" s="377">
        <v>12020110</v>
      </c>
      <c r="C38" s="378" t="s">
        <v>548</v>
      </c>
      <c r="D38" s="378" t="s">
        <v>754</v>
      </c>
      <c r="E38" s="443"/>
      <c r="F38" s="444"/>
      <c r="G38" s="445"/>
      <c r="H38" s="446">
        <v>0</v>
      </c>
      <c r="I38" s="445"/>
      <c r="J38" s="595"/>
      <c r="K38" s="595"/>
      <c r="L38" s="446">
        <v>0</v>
      </c>
    </row>
    <row r="39" spans="2:12" hidden="1" x14ac:dyDescent="0.25">
      <c r="B39" s="377">
        <v>12020111</v>
      </c>
      <c r="C39" s="378" t="s">
        <v>549</v>
      </c>
      <c r="D39" s="378" t="s">
        <v>755</v>
      </c>
      <c r="E39" s="443"/>
      <c r="F39" s="444"/>
      <c r="G39" s="445"/>
      <c r="H39" s="446">
        <v>0</v>
      </c>
      <c r="I39" s="445"/>
      <c r="J39" s="595"/>
      <c r="K39" s="595"/>
      <c r="L39" s="446">
        <v>0</v>
      </c>
    </row>
    <row r="40" spans="2:12" hidden="1" x14ac:dyDescent="0.25">
      <c r="B40" s="377">
        <v>12020113</v>
      </c>
      <c r="C40" s="378" t="s">
        <v>550</v>
      </c>
      <c r="D40" s="378" t="s">
        <v>756</v>
      </c>
      <c r="E40" s="443"/>
      <c r="F40" s="444"/>
      <c r="G40" s="445"/>
      <c r="H40" s="446">
        <v>0</v>
      </c>
      <c r="I40" s="445"/>
      <c r="J40" s="595"/>
      <c r="K40" s="595"/>
      <c r="L40" s="446">
        <v>0</v>
      </c>
    </row>
    <row r="41" spans="2:12" hidden="1" x14ac:dyDescent="0.25">
      <c r="B41" s="377">
        <v>12020114</v>
      </c>
      <c r="C41" s="378" t="s">
        <v>551</v>
      </c>
      <c r="D41" s="378" t="s">
        <v>757</v>
      </c>
      <c r="E41" s="443"/>
      <c r="F41" s="444"/>
      <c r="G41" s="445"/>
      <c r="H41" s="446">
        <v>0</v>
      </c>
      <c r="I41" s="445"/>
      <c r="J41" s="595"/>
      <c r="K41" s="595"/>
      <c r="L41" s="446">
        <v>0</v>
      </c>
    </row>
    <row r="42" spans="2:12" hidden="1" x14ac:dyDescent="0.25">
      <c r="B42" s="377">
        <v>12020115</v>
      </c>
      <c r="C42" s="378" t="s">
        <v>552</v>
      </c>
      <c r="D42" s="378" t="s">
        <v>758</v>
      </c>
      <c r="E42" s="443"/>
      <c r="F42" s="444"/>
      <c r="G42" s="445"/>
      <c r="H42" s="446">
        <v>0</v>
      </c>
      <c r="I42" s="445"/>
      <c r="J42" s="595"/>
      <c r="K42" s="595"/>
      <c r="L42" s="446">
        <v>0</v>
      </c>
    </row>
    <row r="43" spans="2:12" hidden="1" x14ac:dyDescent="0.25">
      <c r="B43" s="377">
        <v>12020116</v>
      </c>
      <c r="C43" s="378" t="s">
        <v>553</v>
      </c>
      <c r="D43" s="378" t="s">
        <v>759</v>
      </c>
      <c r="E43" s="443"/>
      <c r="F43" s="444"/>
      <c r="G43" s="445"/>
      <c r="H43" s="446">
        <v>0</v>
      </c>
      <c r="I43" s="445"/>
      <c r="J43" s="595"/>
      <c r="K43" s="595"/>
      <c r="L43" s="446">
        <v>0</v>
      </c>
    </row>
    <row r="44" spans="2:12" hidden="1" x14ac:dyDescent="0.25">
      <c r="B44" s="377">
        <v>12020117</v>
      </c>
      <c r="C44" s="378" t="s">
        <v>554</v>
      </c>
      <c r="D44" s="378" t="s">
        <v>760</v>
      </c>
      <c r="E44" s="443"/>
      <c r="F44" s="444"/>
      <c r="G44" s="445"/>
      <c r="H44" s="446">
        <v>0</v>
      </c>
      <c r="I44" s="445"/>
      <c r="J44" s="595"/>
      <c r="K44" s="595"/>
      <c r="L44" s="446">
        <v>0</v>
      </c>
    </row>
    <row r="45" spans="2:12" hidden="1" x14ac:dyDescent="0.25">
      <c r="B45" s="377">
        <v>12020118</v>
      </c>
      <c r="C45" s="378" t="s">
        <v>555</v>
      </c>
      <c r="D45" s="378" t="s">
        <v>761</v>
      </c>
      <c r="E45" s="443"/>
      <c r="F45" s="444"/>
      <c r="G45" s="445"/>
      <c r="H45" s="446">
        <v>0</v>
      </c>
      <c r="I45" s="445"/>
      <c r="J45" s="595"/>
      <c r="K45" s="595"/>
      <c r="L45" s="446">
        <v>0</v>
      </c>
    </row>
    <row r="46" spans="2:12" hidden="1" x14ac:dyDescent="0.25">
      <c r="B46" s="377">
        <v>12020119</v>
      </c>
      <c r="C46" s="378" t="s">
        <v>556</v>
      </c>
      <c r="D46" s="378" t="s">
        <v>762</v>
      </c>
      <c r="E46" s="443"/>
      <c r="F46" s="444"/>
      <c r="G46" s="445"/>
      <c r="H46" s="446">
        <v>0</v>
      </c>
      <c r="I46" s="445"/>
      <c r="J46" s="595"/>
      <c r="K46" s="595"/>
      <c r="L46" s="446">
        <v>0</v>
      </c>
    </row>
    <row r="47" spans="2:12" hidden="1" x14ac:dyDescent="0.25">
      <c r="B47" s="377">
        <v>12020120</v>
      </c>
      <c r="C47" s="378" t="s">
        <v>557</v>
      </c>
      <c r="D47" s="378" t="s">
        <v>763</v>
      </c>
      <c r="E47" s="443"/>
      <c r="F47" s="444"/>
      <c r="G47" s="445"/>
      <c r="H47" s="446">
        <v>0</v>
      </c>
      <c r="I47" s="445"/>
      <c r="J47" s="595"/>
      <c r="K47" s="595"/>
      <c r="L47" s="446">
        <v>0</v>
      </c>
    </row>
    <row r="48" spans="2:12" hidden="1" x14ac:dyDescent="0.25">
      <c r="B48" s="377">
        <v>12020121</v>
      </c>
      <c r="C48" s="378" t="s">
        <v>558</v>
      </c>
      <c r="D48" s="378" t="s">
        <v>764</v>
      </c>
      <c r="E48" s="443"/>
      <c r="F48" s="444"/>
      <c r="G48" s="445"/>
      <c r="H48" s="446">
        <v>0</v>
      </c>
      <c r="I48" s="445"/>
      <c r="J48" s="595"/>
      <c r="K48" s="595"/>
      <c r="L48" s="446">
        <v>0</v>
      </c>
    </row>
    <row r="49" spans="2:12" hidden="1" x14ac:dyDescent="0.25">
      <c r="B49" s="377">
        <v>12020122</v>
      </c>
      <c r="C49" s="378" t="s">
        <v>559</v>
      </c>
      <c r="D49" s="378" t="s">
        <v>765</v>
      </c>
      <c r="E49" s="443"/>
      <c r="F49" s="444"/>
      <c r="G49" s="445"/>
      <c r="H49" s="446">
        <v>0</v>
      </c>
      <c r="I49" s="445"/>
      <c r="J49" s="595"/>
      <c r="K49" s="595"/>
      <c r="L49" s="446">
        <v>0</v>
      </c>
    </row>
    <row r="50" spans="2:12" hidden="1" x14ac:dyDescent="0.25">
      <c r="B50" s="377">
        <v>12020126</v>
      </c>
      <c r="C50" s="378" t="s">
        <v>560</v>
      </c>
      <c r="D50" s="378" t="s">
        <v>766</v>
      </c>
      <c r="E50" s="443"/>
      <c r="F50" s="444"/>
      <c r="G50" s="445"/>
      <c r="H50" s="446">
        <v>0</v>
      </c>
      <c r="I50" s="445"/>
      <c r="J50" s="595"/>
      <c r="K50" s="595"/>
      <c r="L50" s="446">
        <v>0</v>
      </c>
    </row>
    <row r="51" spans="2:12" hidden="1" x14ac:dyDescent="0.25">
      <c r="B51" s="377">
        <v>12020128</v>
      </c>
      <c r="C51" s="378" t="s">
        <v>561</v>
      </c>
      <c r="D51" s="378" t="s">
        <v>767</v>
      </c>
      <c r="E51" s="443"/>
      <c r="F51" s="444"/>
      <c r="G51" s="445"/>
      <c r="H51" s="446">
        <v>0</v>
      </c>
      <c r="I51" s="445"/>
      <c r="J51" s="595"/>
      <c r="K51" s="595"/>
      <c r="L51" s="446">
        <v>0</v>
      </c>
    </row>
    <row r="52" spans="2:12" hidden="1" x14ac:dyDescent="0.25">
      <c r="B52" s="377">
        <v>12020129</v>
      </c>
      <c r="C52" s="378" t="s">
        <v>562</v>
      </c>
      <c r="D52" s="378" t="s">
        <v>768</v>
      </c>
      <c r="E52" s="443"/>
      <c r="F52" s="444"/>
      <c r="G52" s="445"/>
      <c r="H52" s="446">
        <v>0</v>
      </c>
      <c r="I52" s="445"/>
      <c r="J52" s="595"/>
      <c r="K52" s="595"/>
      <c r="L52" s="446">
        <v>0</v>
      </c>
    </row>
    <row r="53" spans="2:12" hidden="1" x14ac:dyDescent="0.25">
      <c r="B53" s="377">
        <v>12020130</v>
      </c>
      <c r="C53" s="378" t="s">
        <v>563</v>
      </c>
      <c r="D53" s="378" t="s">
        <v>769</v>
      </c>
      <c r="E53" s="443"/>
      <c r="F53" s="444"/>
      <c r="G53" s="445"/>
      <c r="H53" s="446">
        <v>0</v>
      </c>
      <c r="I53" s="445"/>
      <c r="J53" s="595"/>
      <c r="K53" s="595"/>
      <c r="L53" s="446">
        <v>0</v>
      </c>
    </row>
    <row r="54" spans="2:12" hidden="1" x14ac:dyDescent="0.25">
      <c r="B54" s="377">
        <v>12020132</v>
      </c>
      <c r="C54" s="378" t="s">
        <v>564</v>
      </c>
      <c r="D54" s="378" t="s">
        <v>770</v>
      </c>
      <c r="E54" s="443"/>
      <c r="F54" s="444"/>
      <c r="G54" s="445"/>
      <c r="H54" s="446">
        <v>0</v>
      </c>
      <c r="I54" s="445"/>
      <c r="J54" s="595"/>
      <c r="K54" s="595"/>
      <c r="L54" s="446">
        <v>0</v>
      </c>
    </row>
    <row r="55" spans="2:12" hidden="1" x14ac:dyDescent="0.25">
      <c r="B55" s="377">
        <v>12020133</v>
      </c>
      <c r="C55" s="378" t="s">
        <v>565</v>
      </c>
      <c r="D55" s="378" t="s">
        <v>771</v>
      </c>
      <c r="E55" s="443"/>
      <c r="F55" s="444"/>
      <c r="G55" s="445"/>
      <c r="H55" s="446">
        <v>0</v>
      </c>
      <c r="I55" s="445"/>
      <c r="J55" s="595"/>
      <c r="K55" s="595"/>
      <c r="L55" s="446">
        <v>0</v>
      </c>
    </row>
    <row r="56" spans="2:12" hidden="1" x14ac:dyDescent="0.25">
      <c r="B56" s="377">
        <v>12020134</v>
      </c>
      <c r="C56" s="378" t="s">
        <v>566</v>
      </c>
      <c r="D56" s="378" t="s">
        <v>772</v>
      </c>
      <c r="E56" s="443"/>
      <c r="F56" s="444"/>
      <c r="G56" s="445"/>
      <c r="H56" s="446">
        <v>0</v>
      </c>
      <c r="I56" s="445"/>
      <c r="J56" s="595"/>
      <c r="K56" s="595"/>
      <c r="L56" s="446">
        <v>0</v>
      </c>
    </row>
    <row r="57" spans="2:12" hidden="1" x14ac:dyDescent="0.25">
      <c r="B57" s="377">
        <v>12020135</v>
      </c>
      <c r="C57" s="378" t="s">
        <v>567</v>
      </c>
      <c r="D57" s="378" t="s">
        <v>773</v>
      </c>
      <c r="E57" s="443"/>
      <c r="F57" s="444"/>
      <c r="G57" s="445"/>
      <c r="H57" s="446">
        <v>0</v>
      </c>
      <c r="I57" s="445"/>
      <c r="J57" s="595"/>
      <c r="K57" s="595"/>
      <c r="L57" s="446">
        <v>0</v>
      </c>
    </row>
    <row r="58" spans="2:12" hidden="1" x14ac:dyDescent="0.25">
      <c r="B58" s="377">
        <v>12020136</v>
      </c>
      <c r="C58" s="378" t="s">
        <v>568</v>
      </c>
      <c r="D58" s="378" t="s">
        <v>774</v>
      </c>
      <c r="E58" s="443"/>
      <c r="F58" s="444"/>
      <c r="G58" s="445"/>
      <c r="H58" s="446">
        <v>0</v>
      </c>
      <c r="I58" s="445"/>
      <c r="J58" s="595"/>
      <c r="K58" s="595"/>
      <c r="L58" s="446">
        <v>0</v>
      </c>
    </row>
    <row r="59" spans="2:12" hidden="1" x14ac:dyDescent="0.25">
      <c r="B59" s="377">
        <v>12020137</v>
      </c>
      <c r="C59" s="378" t="s">
        <v>569</v>
      </c>
      <c r="D59" s="378" t="s">
        <v>775</v>
      </c>
      <c r="E59" s="443"/>
      <c r="F59" s="444"/>
      <c r="G59" s="445"/>
      <c r="H59" s="446">
        <v>0</v>
      </c>
      <c r="I59" s="445"/>
      <c r="J59" s="595"/>
      <c r="K59" s="595"/>
      <c r="L59" s="446">
        <v>0</v>
      </c>
    </row>
    <row r="60" spans="2:12" hidden="1" x14ac:dyDescent="0.25">
      <c r="B60" s="377">
        <v>12020138</v>
      </c>
      <c r="C60" s="378" t="s">
        <v>570</v>
      </c>
      <c r="D60" s="378" t="s">
        <v>776</v>
      </c>
      <c r="E60" s="443"/>
      <c r="F60" s="444"/>
      <c r="G60" s="445"/>
      <c r="H60" s="446">
        <v>0</v>
      </c>
      <c r="I60" s="445"/>
      <c r="J60" s="595"/>
      <c r="K60" s="595"/>
      <c r="L60" s="446">
        <v>0</v>
      </c>
    </row>
    <row r="61" spans="2:12" hidden="1" x14ac:dyDescent="0.25">
      <c r="B61" s="377">
        <v>12020140</v>
      </c>
      <c r="C61" s="378" t="s">
        <v>571</v>
      </c>
      <c r="D61" s="378" t="s">
        <v>777</v>
      </c>
      <c r="E61" s="443"/>
      <c r="F61" s="444"/>
      <c r="G61" s="445"/>
      <c r="H61" s="446">
        <v>0</v>
      </c>
      <c r="I61" s="445"/>
      <c r="J61" s="595"/>
      <c r="K61" s="595"/>
      <c r="L61" s="446">
        <v>0</v>
      </c>
    </row>
    <row r="62" spans="2:12" ht="15.75" hidden="1" thickBot="1" x14ac:dyDescent="0.3">
      <c r="B62" s="384"/>
      <c r="C62" s="385" t="s">
        <v>572</v>
      </c>
      <c r="D62" s="385"/>
      <c r="E62" s="451"/>
      <c r="F62" s="452"/>
      <c r="G62" s="453">
        <f>SUM(G35:G61)</f>
        <v>0</v>
      </c>
      <c r="H62" s="453">
        <f>SUM(H35:H61)</f>
        <v>0</v>
      </c>
      <c r="I62" s="453">
        <v>0</v>
      </c>
      <c r="J62" s="597">
        <v>0</v>
      </c>
      <c r="K62" s="597">
        <v>0</v>
      </c>
      <c r="L62" s="454">
        <v>0</v>
      </c>
    </row>
    <row r="63" spans="2:12" x14ac:dyDescent="0.25">
      <c r="B63" s="373">
        <v>12020400</v>
      </c>
      <c r="C63" s="374" t="s">
        <v>11</v>
      </c>
      <c r="D63" s="374"/>
      <c r="E63" s="439"/>
      <c r="F63" s="440"/>
      <c r="G63" s="441"/>
      <c r="H63" s="442"/>
      <c r="I63" s="441"/>
      <c r="J63" s="594"/>
      <c r="K63" s="594"/>
      <c r="L63" s="442"/>
    </row>
    <row r="64" spans="2:12" hidden="1" x14ac:dyDescent="0.25">
      <c r="B64" s="377">
        <v>12020401</v>
      </c>
      <c r="C64" s="378" t="s">
        <v>573</v>
      </c>
      <c r="D64" s="378" t="s">
        <v>778</v>
      </c>
      <c r="E64" s="443"/>
      <c r="F64" s="444"/>
      <c r="G64" s="445"/>
      <c r="H64" s="446">
        <v>0</v>
      </c>
      <c r="I64" s="445"/>
      <c r="J64" s="595"/>
      <c r="K64" s="595"/>
      <c r="L64" s="446">
        <v>0</v>
      </c>
    </row>
    <row r="65" spans="2:12" hidden="1" x14ac:dyDescent="0.25">
      <c r="B65" s="377">
        <v>12020404</v>
      </c>
      <c r="C65" s="378" t="s">
        <v>574</v>
      </c>
      <c r="D65" s="378" t="s">
        <v>779</v>
      </c>
      <c r="E65" s="443"/>
      <c r="F65" s="444"/>
      <c r="G65" s="445"/>
      <c r="H65" s="446">
        <v>0</v>
      </c>
      <c r="I65" s="445"/>
      <c r="J65" s="595"/>
      <c r="K65" s="595"/>
      <c r="L65" s="446">
        <v>0</v>
      </c>
    </row>
    <row r="66" spans="2:12" hidden="1" x14ac:dyDescent="0.25">
      <c r="B66" s="377">
        <v>12020409</v>
      </c>
      <c r="C66" s="378" t="s">
        <v>575</v>
      </c>
      <c r="D66" s="378" t="s">
        <v>780</v>
      </c>
      <c r="E66" s="443"/>
      <c r="F66" s="444"/>
      <c r="G66" s="445"/>
      <c r="H66" s="446">
        <v>0</v>
      </c>
      <c r="I66" s="445"/>
      <c r="J66" s="595"/>
      <c r="K66" s="595"/>
      <c r="L66" s="446">
        <v>0</v>
      </c>
    </row>
    <row r="67" spans="2:12" hidden="1" x14ac:dyDescent="0.25">
      <c r="B67" s="377">
        <v>12020410</v>
      </c>
      <c r="C67" s="378" t="s">
        <v>576</v>
      </c>
      <c r="D67" s="378" t="s">
        <v>781</v>
      </c>
      <c r="E67" s="443"/>
      <c r="F67" s="444"/>
      <c r="G67" s="445"/>
      <c r="H67" s="446">
        <v>0</v>
      </c>
      <c r="I67" s="445"/>
      <c r="J67" s="595"/>
      <c r="K67" s="595"/>
      <c r="L67" s="446">
        <v>0</v>
      </c>
    </row>
    <row r="68" spans="2:12" hidden="1" x14ac:dyDescent="0.25">
      <c r="B68" s="377">
        <v>12020412</v>
      </c>
      <c r="C68" s="378" t="s">
        <v>577</v>
      </c>
      <c r="D68" s="378" t="s">
        <v>782</v>
      </c>
      <c r="E68" s="443"/>
      <c r="F68" s="444"/>
      <c r="G68" s="445"/>
      <c r="H68" s="446">
        <v>0</v>
      </c>
      <c r="I68" s="445"/>
      <c r="J68" s="595"/>
      <c r="K68" s="595"/>
      <c r="L68" s="446">
        <v>0</v>
      </c>
    </row>
    <row r="69" spans="2:12" hidden="1" x14ac:dyDescent="0.25">
      <c r="B69" s="377">
        <v>12020413</v>
      </c>
      <c r="C69" s="378" t="s">
        <v>578</v>
      </c>
      <c r="D69" s="378" t="s">
        <v>783</v>
      </c>
      <c r="E69" s="443"/>
      <c r="F69" s="444"/>
      <c r="G69" s="445"/>
      <c r="H69" s="446">
        <v>0</v>
      </c>
      <c r="I69" s="445"/>
      <c r="J69" s="595"/>
      <c r="K69" s="595"/>
      <c r="L69" s="446">
        <v>0</v>
      </c>
    </row>
    <row r="70" spans="2:12" hidden="1" x14ac:dyDescent="0.25">
      <c r="B70" s="377">
        <v>12020415</v>
      </c>
      <c r="C70" s="378" t="s">
        <v>579</v>
      </c>
      <c r="D70" s="378" t="s">
        <v>784</v>
      </c>
      <c r="E70" s="443"/>
      <c r="F70" s="444"/>
      <c r="G70" s="445"/>
      <c r="H70" s="446">
        <v>0</v>
      </c>
      <c r="I70" s="445"/>
      <c r="J70" s="595"/>
      <c r="K70" s="595"/>
      <c r="L70" s="446">
        <v>0</v>
      </c>
    </row>
    <row r="71" spans="2:12" hidden="1" x14ac:dyDescent="0.25">
      <c r="B71" s="377">
        <v>12020417</v>
      </c>
      <c r="C71" s="378" t="s">
        <v>580</v>
      </c>
      <c r="D71" s="378" t="s">
        <v>785</v>
      </c>
      <c r="E71" s="443"/>
      <c r="F71" s="444"/>
      <c r="G71" s="445"/>
      <c r="H71" s="446">
        <v>0</v>
      </c>
      <c r="I71" s="445"/>
      <c r="J71" s="595"/>
      <c r="K71" s="595"/>
      <c r="L71" s="446">
        <v>0</v>
      </c>
    </row>
    <row r="72" spans="2:12" hidden="1" x14ac:dyDescent="0.25">
      <c r="B72" s="377">
        <v>12020418</v>
      </c>
      <c r="C72" s="378" t="s">
        <v>581</v>
      </c>
      <c r="D72" s="378" t="s">
        <v>786</v>
      </c>
      <c r="E72" s="443"/>
      <c r="F72" s="444"/>
      <c r="G72" s="445"/>
      <c r="H72" s="446">
        <v>0</v>
      </c>
      <c r="I72" s="445"/>
      <c r="J72" s="595"/>
      <c r="K72" s="595"/>
      <c r="L72" s="446">
        <v>0</v>
      </c>
    </row>
    <row r="73" spans="2:12" hidden="1" x14ac:dyDescent="0.25">
      <c r="B73" s="377">
        <v>12020419</v>
      </c>
      <c r="C73" s="378" t="s">
        <v>582</v>
      </c>
      <c r="D73" s="378" t="s">
        <v>787</v>
      </c>
      <c r="E73" s="443"/>
      <c r="F73" s="444"/>
      <c r="G73" s="445"/>
      <c r="H73" s="446">
        <v>0</v>
      </c>
      <c r="I73" s="445"/>
      <c r="J73" s="595"/>
      <c r="K73" s="595"/>
      <c r="L73" s="446">
        <v>0</v>
      </c>
    </row>
    <row r="74" spans="2:12" hidden="1" x14ac:dyDescent="0.25">
      <c r="B74" s="377">
        <v>12020420</v>
      </c>
      <c r="C74" s="378" t="s">
        <v>583</v>
      </c>
      <c r="D74" s="378" t="s">
        <v>788</v>
      </c>
      <c r="E74" s="443"/>
      <c r="F74" s="444"/>
      <c r="G74" s="445"/>
      <c r="H74" s="446">
        <v>0</v>
      </c>
      <c r="I74" s="445"/>
      <c r="J74" s="595"/>
      <c r="K74" s="595"/>
      <c r="L74" s="446">
        <v>0</v>
      </c>
    </row>
    <row r="75" spans="2:12" hidden="1" x14ac:dyDescent="0.25">
      <c r="B75" s="377">
        <v>12020424</v>
      </c>
      <c r="C75" s="378" t="s">
        <v>584</v>
      </c>
      <c r="D75" s="378" t="s">
        <v>789</v>
      </c>
      <c r="E75" s="443"/>
      <c r="F75" s="444"/>
      <c r="G75" s="445"/>
      <c r="H75" s="446">
        <v>0</v>
      </c>
      <c r="I75" s="445"/>
      <c r="J75" s="595"/>
      <c r="K75" s="595"/>
      <c r="L75" s="446">
        <v>0</v>
      </c>
    </row>
    <row r="76" spans="2:12" hidden="1" x14ac:dyDescent="0.25">
      <c r="B76" s="377">
        <v>12020425</v>
      </c>
      <c r="C76" s="378" t="s">
        <v>585</v>
      </c>
      <c r="D76" s="378" t="s">
        <v>790</v>
      </c>
      <c r="E76" s="443"/>
      <c r="F76" s="444"/>
      <c r="G76" s="445"/>
      <c r="H76" s="446">
        <v>0</v>
      </c>
      <c r="I76" s="445"/>
      <c r="J76" s="595"/>
      <c r="K76" s="595"/>
      <c r="L76" s="446">
        <v>0</v>
      </c>
    </row>
    <row r="77" spans="2:12" hidden="1" x14ac:dyDescent="0.25">
      <c r="B77" s="377">
        <v>12020426</v>
      </c>
      <c r="C77" s="378" t="s">
        <v>586</v>
      </c>
      <c r="D77" s="378" t="s">
        <v>791</v>
      </c>
      <c r="E77" s="443"/>
      <c r="F77" s="444"/>
      <c r="G77" s="445"/>
      <c r="H77" s="446">
        <v>0</v>
      </c>
      <c r="I77" s="445"/>
      <c r="J77" s="595"/>
      <c r="K77" s="595"/>
      <c r="L77" s="446">
        <v>0</v>
      </c>
    </row>
    <row r="78" spans="2:12" hidden="1" x14ac:dyDescent="0.25">
      <c r="B78" s="377">
        <v>12020427</v>
      </c>
      <c r="C78" s="378" t="s">
        <v>587</v>
      </c>
      <c r="D78" s="378" t="s">
        <v>792</v>
      </c>
      <c r="E78" s="443"/>
      <c r="F78" s="444"/>
      <c r="G78" s="445"/>
      <c r="H78" s="446">
        <v>0</v>
      </c>
      <c r="I78" s="445"/>
      <c r="J78" s="595"/>
      <c r="K78" s="595"/>
      <c r="L78" s="446">
        <v>0</v>
      </c>
    </row>
    <row r="79" spans="2:12" hidden="1" x14ac:dyDescent="0.25">
      <c r="B79" s="377">
        <v>12020428</v>
      </c>
      <c r="C79" s="378" t="s">
        <v>588</v>
      </c>
      <c r="D79" s="378" t="s">
        <v>794</v>
      </c>
      <c r="E79" s="443"/>
      <c r="F79" s="444"/>
      <c r="G79" s="445"/>
      <c r="H79" s="446">
        <v>0</v>
      </c>
      <c r="I79" s="445"/>
      <c r="J79" s="595"/>
      <c r="K79" s="595"/>
      <c r="L79" s="446">
        <v>0</v>
      </c>
    </row>
    <row r="80" spans="2:12" hidden="1" x14ac:dyDescent="0.25">
      <c r="B80" s="377">
        <v>12020430</v>
      </c>
      <c r="C80" s="378" t="s">
        <v>589</v>
      </c>
      <c r="D80" s="378" t="s">
        <v>795</v>
      </c>
      <c r="E80" s="443"/>
      <c r="F80" s="444"/>
      <c r="G80" s="445"/>
      <c r="H80" s="446">
        <v>0</v>
      </c>
      <c r="I80" s="445"/>
      <c r="J80" s="595"/>
      <c r="K80" s="595"/>
      <c r="L80" s="446">
        <v>0</v>
      </c>
    </row>
    <row r="81" spans="2:12" hidden="1" x14ac:dyDescent="0.25">
      <c r="B81" s="377">
        <v>12020431</v>
      </c>
      <c r="C81" s="378" t="s">
        <v>590</v>
      </c>
      <c r="D81" s="378" t="s">
        <v>796</v>
      </c>
      <c r="E81" s="443"/>
      <c r="F81" s="444"/>
      <c r="G81" s="445"/>
      <c r="H81" s="446">
        <v>0</v>
      </c>
      <c r="I81" s="445"/>
      <c r="J81" s="595"/>
      <c r="K81" s="595"/>
      <c r="L81" s="446">
        <v>0</v>
      </c>
    </row>
    <row r="82" spans="2:12" hidden="1" x14ac:dyDescent="0.25">
      <c r="B82" s="377">
        <v>12020436</v>
      </c>
      <c r="C82" s="378" t="s">
        <v>591</v>
      </c>
      <c r="D82" s="378" t="s">
        <v>797</v>
      </c>
      <c r="E82" s="443"/>
      <c r="F82" s="444"/>
      <c r="G82" s="445"/>
      <c r="H82" s="446">
        <v>0</v>
      </c>
      <c r="I82" s="445"/>
      <c r="J82" s="595"/>
      <c r="K82" s="595"/>
      <c r="L82" s="446">
        <v>0</v>
      </c>
    </row>
    <row r="83" spans="2:12" hidden="1" x14ac:dyDescent="0.25">
      <c r="B83" s="377">
        <v>12020437</v>
      </c>
      <c r="C83" s="378" t="s">
        <v>592</v>
      </c>
      <c r="D83" s="378" t="s">
        <v>798</v>
      </c>
      <c r="E83" s="443"/>
      <c r="F83" s="444"/>
      <c r="G83" s="445"/>
      <c r="H83" s="446">
        <v>0</v>
      </c>
      <c r="I83" s="445"/>
      <c r="J83" s="595"/>
      <c r="K83" s="595"/>
      <c r="L83" s="446">
        <v>0</v>
      </c>
    </row>
    <row r="84" spans="2:12" hidden="1" x14ac:dyDescent="0.25">
      <c r="B84" s="377">
        <v>12020438</v>
      </c>
      <c r="C84" s="378" t="s">
        <v>593</v>
      </c>
      <c r="D84" s="378" t="s">
        <v>799</v>
      </c>
      <c r="E84" s="443"/>
      <c r="F84" s="444"/>
      <c r="G84" s="445"/>
      <c r="H84" s="446">
        <v>0</v>
      </c>
      <c r="I84" s="445"/>
      <c r="J84" s="595"/>
      <c r="K84" s="595"/>
      <c r="L84" s="446">
        <v>0</v>
      </c>
    </row>
    <row r="85" spans="2:12" hidden="1" x14ac:dyDescent="0.25">
      <c r="B85" s="377">
        <v>12020439</v>
      </c>
      <c r="C85" s="378" t="s">
        <v>594</v>
      </c>
      <c r="D85" s="378" t="s">
        <v>800</v>
      </c>
      <c r="E85" s="443"/>
      <c r="F85" s="444"/>
      <c r="G85" s="445"/>
      <c r="H85" s="446">
        <v>0</v>
      </c>
      <c r="I85" s="445"/>
      <c r="J85" s="595"/>
      <c r="K85" s="595"/>
      <c r="L85" s="446">
        <v>0</v>
      </c>
    </row>
    <row r="86" spans="2:12" hidden="1" x14ac:dyDescent="0.25">
      <c r="B86" s="377">
        <v>12020440</v>
      </c>
      <c r="C86" s="378" t="s">
        <v>595</v>
      </c>
      <c r="D86" s="378" t="s">
        <v>801</v>
      </c>
      <c r="E86" s="443"/>
      <c r="F86" s="444"/>
      <c r="G86" s="445"/>
      <c r="H86" s="446">
        <v>0</v>
      </c>
      <c r="I86" s="445"/>
      <c r="J86" s="595"/>
      <c r="K86" s="595"/>
      <c r="L86" s="446">
        <v>0</v>
      </c>
    </row>
    <row r="87" spans="2:12" hidden="1" x14ac:dyDescent="0.25">
      <c r="B87" s="377">
        <v>12020441</v>
      </c>
      <c r="C87" s="378" t="s">
        <v>596</v>
      </c>
      <c r="D87" s="378" t="s">
        <v>802</v>
      </c>
      <c r="E87" s="443"/>
      <c r="F87" s="444"/>
      <c r="G87" s="445"/>
      <c r="H87" s="446">
        <v>0</v>
      </c>
      <c r="I87" s="445"/>
      <c r="J87" s="595"/>
      <c r="K87" s="595"/>
      <c r="L87" s="446">
        <v>0</v>
      </c>
    </row>
    <row r="88" spans="2:12" hidden="1" x14ac:dyDescent="0.25">
      <c r="B88" s="377">
        <v>12020442</v>
      </c>
      <c r="C88" s="378" t="s">
        <v>597</v>
      </c>
      <c r="D88" s="378" t="s">
        <v>803</v>
      </c>
      <c r="E88" s="443"/>
      <c r="F88" s="444"/>
      <c r="G88" s="445"/>
      <c r="H88" s="446">
        <v>0</v>
      </c>
      <c r="I88" s="445"/>
      <c r="J88" s="595"/>
      <c r="K88" s="595"/>
      <c r="L88" s="446">
        <v>0</v>
      </c>
    </row>
    <row r="89" spans="2:12" hidden="1" x14ac:dyDescent="0.25">
      <c r="B89" s="377">
        <v>12020443</v>
      </c>
      <c r="C89" s="378" t="s">
        <v>598</v>
      </c>
      <c r="D89" s="378" t="s">
        <v>804</v>
      </c>
      <c r="E89" s="443"/>
      <c r="F89" s="444"/>
      <c r="G89" s="445"/>
      <c r="H89" s="446">
        <v>0</v>
      </c>
      <c r="I89" s="445"/>
      <c r="J89" s="595"/>
      <c r="K89" s="595"/>
      <c r="L89" s="446">
        <v>0</v>
      </c>
    </row>
    <row r="90" spans="2:12" hidden="1" x14ac:dyDescent="0.25">
      <c r="B90" s="377">
        <v>12020444</v>
      </c>
      <c r="C90" s="378" t="s">
        <v>599</v>
      </c>
      <c r="D90" s="378" t="s">
        <v>805</v>
      </c>
      <c r="E90" s="443"/>
      <c r="F90" s="444"/>
      <c r="G90" s="445"/>
      <c r="H90" s="446">
        <v>0</v>
      </c>
      <c r="I90" s="445"/>
      <c r="J90" s="595"/>
      <c r="K90" s="595"/>
      <c r="L90" s="446">
        <v>0</v>
      </c>
    </row>
    <row r="91" spans="2:12" hidden="1" x14ac:dyDescent="0.25">
      <c r="B91" s="377">
        <v>12020445</v>
      </c>
      <c r="C91" s="378" t="s">
        <v>600</v>
      </c>
      <c r="D91" s="378" t="s">
        <v>806</v>
      </c>
      <c r="E91" s="443"/>
      <c r="F91" s="444"/>
      <c r="G91" s="445"/>
      <c r="H91" s="446">
        <v>0</v>
      </c>
      <c r="I91" s="445"/>
      <c r="J91" s="595"/>
      <c r="K91" s="595"/>
      <c r="L91" s="446">
        <v>0</v>
      </c>
    </row>
    <row r="92" spans="2:12" hidden="1" x14ac:dyDescent="0.25">
      <c r="B92" s="377">
        <v>12020446</v>
      </c>
      <c r="C92" s="378" t="s">
        <v>601</v>
      </c>
      <c r="D92" s="378" t="s">
        <v>807</v>
      </c>
      <c r="E92" s="443"/>
      <c r="F92" s="444"/>
      <c r="G92" s="445"/>
      <c r="H92" s="446">
        <v>0</v>
      </c>
      <c r="I92" s="445"/>
      <c r="J92" s="595"/>
      <c r="K92" s="595"/>
      <c r="L92" s="446">
        <v>0</v>
      </c>
    </row>
    <row r="93" spans="2:12" hidden="1" x14ac:dyDescent="0.25">
      <c r="B93" s="377">
        <v>12020447</v>
      </c>
      <c r="C93" s="378" t="s">
        <v>602</v>
      </c>
      <c r="D93" s="378" t="s">
        <v>808</v>
      </c>
      <c r="E93" s="443"/>
      <c r="F93" s="444"/>
      <c r="G93" s="445"/>
      <c r="H93" s="446">
        <v>0</v>
      </c>
      <c r="I93" s="445"/>
      <c r="J93" s="595"/>
      <c r="K93" s="595"/>
      <c r="L93" s="446">
        <v>0</v>
      </c>
    </row>
    <row r="94" spans="2:12" hidden="1" x14ac:dyDescent="0.25">
      <c r="B94" s="377">
        <v>12020448</v>
      </c>
      <c r="C94" s="378" t="s">
        <v>603</v>
      </c>
      <c r="D94" s="378" t="s">
        <v>809</v>
      </c>
      <c r="E94" s="443"/>
      <c r="F94" s="444"/>
      <c r="G94" s="445"/>
      <c r="H94" s="446">
        <v>0</v>
      </c>
      <c r="I94" s="445"/>
      <c r="J94" s="595"/>
      <c r="K94" s="595"/>
      <c r="L94" s="446">
        <v>0</v>
      </c>
    </row>
    <row r="95" spans="2:12" hidden="1" x14ac:dyDescent="0.25">
      <c r="B95" s="377">
        <v>12020449</v>
      </c>
      <c r="C95" s="378" t="s">
        <v>604</v>
      </c>
      <c r="D95" s="378" t="s">
        <v>810</v>
      </c>
      <c r="E95" s="443"/>
      <c r="F95" s="444"/>
      <c r="G95" s="445"/>
      <c r="H95" s="446">
        <v>0</v>
      </c>
      <c r="I95" s="445"/>
      <c r="J95" s="595"/>
      <c r="K95" s="595"/>
      <c r="L95" s="446">
        <v>0</v>
      </c>
    </row>
    <row r="96" spans="2:12" hidden="1" x14ac:dyDescent="0.25">
      <c r="B96" s="377">
        <v>12020450</v>
      </c>
      <c r="C96" s="378" t="s">
        <v>605</v>
      </c>
      <c r="D96" s="378" t="s">
        <v>811</v>
      </c>
      <c r="E96" s="443"/>
      <c r="F96" s="444"/>
      <c r="G96" s="445"/>
      <c r="H96" s="446">
        <v>0</v>
      </c>
      <c r="I96" s="445"/>
      <c r="J96" s="595"/>
      <c r="K96" s="595"/>
      <c r="L96" s="446">
        <v>0</v>
      </c>
    </row>
    <row r="97" spans="2:12" hidden="1" x14ac:dyDescent="0.25">
      <c r="B97" s="377">
        <v>12020451</v>
      </c>
      <c r="C97" s="378" t="s">
        <v>606</v>
      </c>
      <c r="D97" s="378" t="s">
        <v>812</v>
      </c>
      <c r="E97" s="443"/>
      <c r="F97" s="444"/>
      <c r="G97" s="445"/>
      <c r="H97" s="446">
        <v>0</v>
      </c>
      <c r="I97" s="445"/>
      <c r="J97" s="595"/>
      <c r="K97" s="595"/>
      <c r="L97" s="446">
        <v>0</v>
      </c>
    </row>
    <row r="98" spans="2:12" hidden="1" x14ac:dyDescent="0.25">
      <c r="B98" s="377">
        <v>12020452</v>
      </c>
      <c r="C98" s="378" t="s">
        <v>607</v>
      </c>
      <c r="D98" s="378" t="s">
        <v>813</v>
      </c>
      <c r="E98" s="443"/>
      <c r="F98" s="444"/>
      <c r="G98" s="445"/>
      <c r="H98" s="446">
        <v>0</v>
      </c>
      <c r="I98" s="445"/>
      <c r="J98" s="595"/>
      <c r="K98" s="595"/>
      <c r="L98" s="446">
        <v>0</v>
      </c>
    </row>
    <row r="99" spans="2:12" ht="15.75" thickBot="1" x14ac:dyDescent="0.3">
      <c r="B99" s="377">
        <v>12020453</v>
      </c>
      <c r="C99" s="378" t="s">
        <v>608</v>
      </c>
      <c r="D99" s="378" t="s">
        <v>814</v>
      </c>
      <c r="E99" s="443">
        <v>500</v>
      </c>
      <c r="F99" s="444">
        <v>1000</v>
      </c>
      <c r="G99" s="445">
        <v>365750</v>
      </c>
      <c r="H99" s="446">
        <v>1000000</v>
      </c>
      <c r="I99" s="445">
        <v>126000</v>
      </c>
      <c r="J99" s="595">
        <v>55500</v>
      </c>
      <c r="K99" s="595">
        <v>12000</v>
      </c>
      <c r="L99" s="446">
        <v>67500</v>
      </c>
    </row>
    <row r="100" spans="2:12" ht="15.75" hidden="1" thickBot="1" x14ac:dyDescent="0.3">
      <c r="B100" s="377">
        <v>12020454</v>
      </c>
      <c r="C100" s="378" t="s">
        <v>609</v>
      </c>
      <c r="D100" s="378" t="s">
        <v>815</v>
      </c>
      <c r="E100" s="443"/>
      <c r="F100" s="444"/>
      <c r="G100" s="445"/>
      <c r="H100" s="446">
        <v>0</v>
      </c>
      <c r="I100" s="445"/>
      <c r="J100" s="595"/>
      <c r="K100" s="595"/>
      <c r="L100" s="446">
        <v>0</v>
      </c>
    </row>
    <row r="101" spans="2:12" ht="15.75" hidden="1" thickBot="1" x14ac:dyDescent="0.3">
      <c r="B101" s="377">
        <v>12020455</v>
      </c>
      <c r="C101" s="378" t="s">
        <v>610</v>
      </c>
      <c r="D101" s="378" t="s">
        <v>816</v>
      </c>
      <c r="E101" s="443"/>
      <c r="F101" s="444"/>
      <c r="G101" s="445"/>
      <c r="H101" s="446">
        <v>0</v>
      </c>
      <c r="I101" s="445"/>
      <c r="J101" s="595"/>
      <c r="K101" s="595"/>
      <c r="L101" s="446">
        <v>0</v>
      </c>
    </row>
    <row r="102" spans="2:12" ht="15.75" hidden="1" thickBot="1" x14ac:dyDescent="0.3">
      <c r="B102" s="377">
        <v>12020456</v>
      </c>
      <c r="C102" s="378" t="s">
        <v>611</v>
      </c>
      <c r="D102" s="378" t="s">
        <v>817</v>
      </c>
      <c r="E102" s="443"/>
      <c r="F102" s="444"/>
      <c r="G102" s="445"/>
      <c r="H102" s="446">
        <v>0</v>
      </c>
      <c r="I102" s="445"/>
      <c r="J102" s="595"/>
      <c r="K102" s="595"/>
      <c r="L102" s="446">
        <v>0</v>
      </c>
    </row>
    <row r="103" spans="2:12" ht="15.75" hidden="1" thickBot="1" x14ac:dyDescent="0.3">
      <c r="B103" s="377">
        <v>12020457</v>
      </c>
      <c r="C103" s="378" t="s">
        <v>612</v>
      </c>
      <c r="D103" s="378" t="s">
        <v>818</v>
      </c>
      <c r="E103" s="443"/>
      <c r="F103" s="444"/>
      <c r="G103" s="445"/>
      <c r="H103" s="446">
        <v>0</v>
      </c>
      <c r="I103" s="445"/>
      <c r="J103" s="595"/>
      <c r="K103" s="595"/>
      <c r="L103" s="446">
        <v>0</v>
      </c>
    </row>
    <row r="104" spans="2:12" ht="15.75" hidden="1" thickBot="1" x14ac:dyDescent="0.3">
      <c r="B104" s="377">
        <v>12020458</v>
      </c>
      <c r="C104" s="378" t="s">
        <v>613</v>
      </c>
      <c r="D104" s="378" t="s">
        <v>819</v>
      </c>
      <c r="E104" s="443"/>
      <c r="F104" s="444"/>
      <c r="G104" s="445"/>
      <c r="H104" s="446">
        <v>0</v>
      </c>
      <c r="I104" s="445"/>
      <c r="J104" s="595"/>
      <c r="K104" s="595"/>
      <c r="L104" s="446">
        <v>0</v>
      </c>
    </row>
    <row r="105" spans="2:12" ht="15.75" hidden="1" thickBot="1" x14ac:dyDescent="0.3">
      <c r="B105" s="377">
        <v>12020459</v>
      </c>
      <c r="C105" s="378" t="s">
        <v>614</v>
      </c>
      <c r="D105" s="378" t="s">
        <v>820</v>
      </c>
      <c r="E105" s="443"/>
      <c r="F105" s="444"/>
      <c r="G105" s="445"/>
      <c r="H105" s="446">
        <v>0</v>
      </c>
      <c r="I105" s="445"/>
      <c r="J105" s="595"/>
      <c r="K105" s="595"/>
      <c r="L105" s="446">
        <v>0</v>
      </c>
    </row>
    <row r="106" spans="2:12" ht="15.75" hidden="1" thickBot="1" x14ac:dyDescent="0.3">
      <c r="B106" s="377">
        <v>12020460</v>
      </c>
      <c r="C106" s="378" t="s">
        <v>615</v>
      </c>
      <c r="D106" s="378" t="s">
        <v>821</v>
      </c>
      <c r="E106" s="443"/>
      <c r="F106" s="444"/>
      <c r="G106" s="445"/>
      <c r="H106" s="446">
        <v>0</v>
      </c>
      <c r="I106" s="445"/>
      <c r="J106" s="595"/>
      <c r="K106" s="595"/>
      <c r="L106" s="446">
        <v>0</v>
      </c>
    </row>
    <row r="107" spans="2:12" ht="15.75" hidden="1" thickBot="1" x14ac:dyDescent="0.3">
      <c r="B107" s="377">
        <v>12020461</v>
      </c>
      <c r="C107" s="378" t="s">
        <v>616</v>
      </c>
      <c r="D107" s="378" t="s">
        <v>822</v>
      </c>
      <c r="E107" s="443"/>
      <c r="F107" s="444"/>
      <c r="G107" s="445"/>
      <c r="H107" s="446">
        <v>0</v>
      </c>
      <c r="I107" s="445"/>
      <c r="J107" s="595"/>
      <c r="K107" s="595"/>
      <c r="L107" s="446">
        <v>0</v>
      </c>
    </row>
    <row r="108" spans="2:12" ht="15.75" hidden="1" thickBot="1" x14ac:dyDescent="0.3">
      <c r="B108" s="377">
        <v>12020462</v>
      </c>
      <c r="C108" s="378" t="s">
        <v>617</v>
      </c>
      <c r="D108" s="378" t="s">
        <v>823</v>
      </c>
      <c r="E108" s="443"/>
      <c r="F108" s="444"/>
      <c r="G108" s="445"/>
      <c r="H108" s="446">
        <v>0</v>
      </c>
      <c r="I108" s="445"/>
      <c r="J108" s="595"/>
      <c r="K108" s="595"/>
      <c r="L108" s="446">
        <v>0</v>
      </c>
    </row>
    <row r="109" spans="2:12" ht="15.75" hidden="1" thickBot="1" x14ac:dyDescent="0.3">
      <c r="B109" s="377">
        <v>12020463</v>
      </c>
      <c r="C109" s="378" t="s">
        <v>618</v>
      </c>
      <c r="D109" s="378" t="s">
        <v>824</v>
      </c>
      <c r="E109" s="443"/>
      <c r="F109" s="444"/>
      <c r="G109" s="445"/>
      <c r="H109" s="446">
        <v>0</v>
      </c>
      <c r="I109" s="445"/>
      <c r="J109" s="595"/>
      <c r="K109" s="595"/>
      <c r="L109" s="446">
        <v>0</v>
      </c>
    </row>
    <row r="110" spans="2:12" ht="15.75" hidden="1" thickBot="1" x14ac:dyDescent="0.3">
      <c r="B110" s="377">
        <v>12020464</v>
      </c>
      <c r="C110" s="378" t="s">
        <v>619</v>
      </c>
      <c r="D110" s="378" t="s">
        <v>825</v>
      </c>
      <c r="E110" s="443"/>
      <c r="F110" s="444"/>
      <c r="G110" s="445"/>
      <c r="H110" s="446">
        <v>0</v>
      </c>
      <c r="I110" s="445"/>
      <c r="J110" s="595"/>
      <c r="K110" s="595"/>
      <c r="L110" s="446">
        <v>0</v>
      </c>
    </row>
    <row r="111" spans="2:12" ht="15.75" hidden="1" thickBot="1" x14ac:dyDescent="0.3">
      <c r="B111" s="377">
        <v>12020465</v>
      </c>
      <c r="C111" s="378" t="s">
        <v>620</v>
      </c>
      <c r="D111" s="378" t="s">
        <v>826</v>
      </c>
      <c r="E111" s="443"/>
      <c r="F111" s="444"/>
      <c r="G111" s="445"/>
      <c r="H111" s="446">
        <v>0</v>
      </c>
      <c r="I111" s="445"/>
      <c r="J111" s="595"/>
      <c r="K111" s="595"/>
      <c r="L111" s="446">
        <v>0</v>
      </c>
    </row>
    <row r="112" spans="2:12" ht="15.75" hidden="1" thickBot="1" x14ac:dyDescent="0.3">
      <c r="B112" s="377">
        <v>12020466</v>
      </c>
      <c r="C112" s="378" t="s">
        <v>621</v>
      </c>
      <c r="D112" s="378" t="s">
        <v>827</v>
      </c>
      <c r="E112" s="443"/>
      <c r="F112" s="444"/>
      <c r="G112" s="445"/>
      <c r="H112" s="446">
        <v>0</v>
      </c>
      <c r="I112" s="445"/>
      <c r="J112" s="595"/>
      <c r="K112" s="595"/>
      <c r="L112" s="446">
        <v>0</v>
      </c>
    </row>
    <row r="113" spans="2:12" ht="15.75" hidden="1" thickBot="1" x14ac:dyDescent="0.3">
      <c r="B113" s="377">
        <v>12020478</v>
      </c>
      <c r="C113" s="378" t="s">
        <v>622</v>
      </c>
      <c r="D113" s="378" t="s">
        <v>829</v>
      </c>
      <c r="E113" s="443"/>
      <c r="F113" s="444"/>
      <c r="G113" s="445"/>
      <c r="H113" s="446">
        <v>0</v>
      </c>
      <c r="I113" s="445"/>
      <c r="J113" s="595"/>
      <c r="K113" s="595"/>
      <c r="L113" s="446">
        <v>0</v>
      </c>
    </row>
    <row r="114" spans="2:12" ht="15.75" thickBot="1" x14ac:dyDescent="0.3">
      <c r="B114" s="384"/>
      <c r="C114" s="385" t="s">
        <v>623</v>
      </c>
      <c r="D114" s="385"/>
      <c r="E114" s="451"/>
      <c r="F114" s="452"/>
      <c r="G114" s="453">
        <v>365750</v>
      </c>
      <c r="H114" s="454">
        <v>1000000</v>
      </c>
      <c r="I114" s="453">
        <v>126000</v>
      </c>
      <c r="J114" s="597">
        <v>55500</v>
      </c>
      <c r="K114" s="597">
        <v>12000</v>
      </c>
      <c r="L114" s="454">
        <v>67500</v>
      </c>
    </row>
    <row r="115" spans="2:12" ht="15.75" hidden="1" thickBot="1" x14ac:dyDescent="0.3">
      <c r="B115" s="373">
        <v>12020500</v>
      </c>
      <c r="C115" s="374" t="s">
        <v>12</v>
      </c>
      <c r="D115" s="374"/>
      <c r="E115" s="439"/>
      <c r="F115" s="440"/>
      <c r="G115" s="441"/>
      <c r="H115" s="442"/>
      <c r="I115" s="441"/>
      <c r="J115" s="594"/>
      <c r="K115" s="594"/>
      <c r="L115" s="442"/>
    </row>
    <row r="116" spans="2:12" ht="15.75" hidden="1" thickBot="1" x14ac:dyDescent="0.3">
      <c r="B116" s="377">
        <v>12020501</v>
      </c>
      <c r="C116" s="378" t="s">
        <v>624</v>
      </c>
      <c r="D116" s="378" t="s">
        <v>830</v>
      </c>
      <c r="E116" s="443"/>
      <c r="F116" s="444"/>
      <c r="G116" s="445"/>
      <c r="H116" s="446">
        <v>0</v>
      </c>
      <c r="I116" s="445"/>
      <c r="J116" s="595"/>
      <c r="K116" s="595"/>
      <c r="L116" s="446">
        <v>0</v>
      </c>
    </row>
    <row r="117" spans="2:12" ht="15.75" hidden="1" thickBot="1" x14ac:dyDescent="0.3">
      <c r="B117" s="377">
        <v>12020502</v>
      </c>
      <c r="C117" s="378" t="s">
        <v>625</v>
      </c>
      <c r="D117" s="378" t="s">
        <v>831</v>
      </c>
      <c r="E117" s="443"/>
      <c r="F117" s="444"/>
      <c r="G117" s="445"/>
      <c r="H117" s="446">
        <v>0</v>
      </c>
      <c r="I117" s="445"/>
      <c r="J117" s="595"/>
      <c r="K117" s="595"/>
      <c r="L117" s="446">
        <v>0</v>
      </c>
    </row>
    <row r="118" spans="2:12" ht="15.75" hidden="1" thickBot="1" x14ac:dyDescent="0.3">
      <c r="B118" s="377">
        <v>12020503</v>
      </c>
      <c r="C118" s="378" t="s">
        <v>626</v>
      </c>
      <c r="D118" s="378" t="s">
        <v>832</v>
      </c>
      <c r="E118" s="443"/>
      <c r="F118" s="444"/>
      <c r="G118" s="445"/>
      <c r="H118" s="446">
        <v>0</v>
      </c>
      <c r="I118" s="445"/>
      <c r="J118" s="595"/>
      <c r="K118" s="595"/>
      <c r="L118" s="446">
        <v>0</v>
      </c>
    </row>
    <row r="119" spans="2:12" ht="15.75" hidden="1" thickBot="1" x14ac:dyDescent="0.3">
      <c r="B119" s="384"/>
      <c r="C119" s="385" t="s">
        <v>627</v>
      </c>
      <c r="D119" s="385"/>
      <c r="E119" s="451"/>
      <c r="F119" s="452"/>
      <c r="G119" s="453">
        <v>0</v>
      </c>
      <c r="H119" s="454">
        <v>0</v>
      </c>
      <c r="I119" s="453">
        <v>0</v>
      </c>
      <c r="J119" s="597">
        <v>0</v>
      </c>
      <c r="K119" s="597">
        <v>0</v>
      </c>
      <c r="L119" s="454">
        <v>0</v>
      </c>
    </row>
    <row r="120" spans="2:12" ht="15.75" hidden="1" thickBot="1" x14ac:dyDescent="0.3">
      <c r="B120" s="373">
        <v>12020600</v>
      </c>
      <c r="C120" s="374" t="s">
        <v>13</v>
      </c>
      <c r="D120" s="374"/>
      <c r="E120" s="439"/>
      <c r="F120" s="440"/>
      <c r="G120" s="441"/>
      <c r="H120" s="442"/>
      <c r="I120" s="441"/>
      <c r="J120" s="594"/>
      <c r="K120" s="594"/>
      <c r="L120" s="442"/>
    </row>
    <row r="121" spans="2:12" ht="15.75" hidden="1" thickBot="1" x14ac:dyDescent="0.3">
      <c r="B121" s="377">
        <v>12020601</v>
      </c>
      <c r="C121" s="378" t="s">
        <v>628</v>
      </c>
      <c r="D121" s="378" t="s">
        <v>833</v>
      </c>
      <c r="E121" s="443"/>
      <c r="F121" s="444"/>
      <c r="G121" s="445"/>
      <c r="H121" s="446">
        <v>0</v>
      </c>
      <c r="I121" s="445"/>
      <c r="J121" s="595"/>
      <c r="K121" s="595"/>
      <c r="L121" s="446">
        <v>0</v>
      </c>
    </row>
    <row r="122" spans="2:12" ht="15.75" hidden="1" thickBot="1" x14ac:dyDescent="0.3">
      <c r="B122" s="377">
        <v>12020602</v>
      </c>
      <c r="C122" s="378" t="s">
        <v>629</v>
      </c>
      <c r="D122" s="378" t="s">
        <v>834</v>
      </c>
      <c r="E122" s="443"/>
      <c r="F122" s="444"/>
      <c r="G122" s="445"/>
      <c r="H122" s="446">
        <v>0</v>
      </c>
      <c r="I122" s="445"/>
      <c r="J122" s="595"/>
      <c r="K122" s="595"/>
      <c r="L122" s="446">
        <v>0</v>
      </c>
    </row>
    <row r="123" spans="2:12" ht="15.75" hidden="1" thickBot="1" x14ac:dyDescent="0.3">
      <c r="B123" s="377">
        <v>12020603</v>
      </c>
      <c r="C123" s="378" t="s">
        <v>630</v>
      </c>
      <c r="D123" s="378" t="s">
        <v>835</v>
      </c>
      <c r="E123" s="443"/>
      <c r="F123" s="444"/>
      <c r="G123" s="445"/>
      <c r="H123" s="446">
        <v>0</v>
      </c>
      <c r="I123" s="445"/>
      <c r="J123" s="595"/>
      <c r="K123" s="595"/>
      <c r="L123" s="446">
        <v>0</v>
      </c>
    </row>
    <row r="124" spans="2:12" ht="15.75" hidden="1" thickBot="1" x14ac:dyDescent="0.3">
      <c r="B124" s="377">
        <v>12020604</v>
      </c>
      <c r="C124" s="378" t="s">
        <v>631</v>
      </c>
      <c r="D124" s="378" t="s">
        <v>836</v>
      </c>
      <c r="E124" s="443"/>
      <c r="F124" s="444"/>
      <c r="G124" s="445"/>
      <c r="H124" s="446">
        <v>0</v>
      </c>
      <c r="I124" s="445"/>
      <c r="J124" s="595"/>
      <c r="K124" s="595"/>
      <c r="L124" s="446">
        <v>0</v>
      </c>
    </row>
    <row r="125" spans="2:12" ht="15.75" hidden="1" thickBot="1" x14ac:dyDescent="0.3">
      <c r="B125" s="377">
        <v>12020605</v>
      </c>
      <c r="C125" s="378" t="s">
        <v>632</v>
      </c>
      <c r="D125" s="378" t="s">
        <v>837</v>
      </c>
      <c r="E125" s="443"/>
      <c r="F125" s="444"/>
      <c r="G125" s="445"/>
      <c r="H125" s="446">
        <v>0</v>
      </c>
      <c r="I125" s="445"/>
      <c r="J125" s="595"/>
      <c r="K125" s="595"/>
      <c r="L125" s="446">
        <v>0</v>
      </c>
    </row>
    <row r="126" spans="2:12" ht="15.75" hidden="1" thickBot="1" x14ac:dyDescent="0.3">
      <c r="B126" s="377">
        <v>12020606</v>
      </c>
      <c r="C126" s="378" t="s">
        <v>633</v>
      </c>
      <c r="D126" s="378" t="s">
        <v>838</v>
      </c>
      <c r="E126" s="443"/>
      <c r="F126" s="444"/>
      <c r="G126" s="445"/>
      <c r="H126" s="446">
        <v>0</v>
      </c>
      <c r="I126" s="445"/>
      <c r="J126" s="595"/>
      <c r="K126" s="595"/>
      <c r="L126" s="446">
        <v>0</v>
      </c>
    </row>
    <row r="127" spans="2:12" ht="15.75" hidden="1" thickBot="1" x14ac:dyDescent="0.3">
      <c r="B127" s="377">
        <v>12020607</v>
      </c>
      <c r="C127" s="378" t="s">
        <v>634</v>
      </c>
      <c r="D127" s="378" t="s">
        <v>839</v>
      </c>
      <c r="E127" s="443"/>
      <c r="F127" s="444"/>
      <c r="G127" s="445"/>
      <c r="H127" s="446">
        <v>0</v>
      </c>
      <c r="I127" s="445"/>
      <c r="J127" s="595"/>
      <c r="K127" s="595"/>
      <c r="L127" s="446">
        <v>0</v>
      </c>
    </row>
    <row r="128" spans="2:12" ht="15.75" hidden="1" thickBot="1" x14ac:dyDescent="0.3">
      <c r="B128" s="377">
        <v>12020608</v>
      </c>
      <c r="C128" s="378" t="s">
        <v>635</v>
      </c>
      <c r="D128" s="378" t="s">
        <v>840</v>
      </c>
      <c r="E128" s="443"/>
      <c r="F128" s="444"/>
      <c r="G128" s="445"/>
      <c r="H128" s="446">
        <v>0</v>
      </c>
      <c r="I128" s="445"/>
      <c r="J128" s="595"/>
      <c r="K128" s="595"/>
      <c r="L128" s="446">
        <v>0</v>
      </c>
    </row>
    <row r="129" spans="2:12" ht="15.75" hidden="1" thickBot="1" x14ac:dyDescent="0.3">
      <c r="B129" s="377">
        <v>12020609</v>
      </c>
      <c r="C129" s="378" t="s">
        <v>636</v>
      </c>
      <c r="D129" s="378" t="s">
        <v>841</v>
      </c>
      <c r="E129" s="443"/>
      <c r="F129" s="444"/>
      <c r="G129" s="445"/>
      <c r="H129" s="446">
        <v>0</v>
      </c>
      <c r="I129" s="445"/>
      <c r="J129" s="595"/>
      <c r="K129" s="595"/>
      <c r="L129" s="446">
        <v>0</v>
      </c>
    </row>
    <row r="130" spans="2:12" ht="15.75" hidden="1" thickBot="1" x14ac:dyDescent="0.3">
      <c r="B130" s="377">
        <v>12020610</v>
      </c>
      <c r="C130" s="378" t="s">
        <v>637</v>
      </c>
      <c r="D130" s="378" t="s">
        <v>842</v>
      </c>
      <c r="E130" s="443"/>
      <c r="F130" s="444"/>
      <c r="G130" s="445"/>
      <c r="H130" s="446">
        <v>0</v>
      </c>
      <c r="I130" s="445"/>
      <c r="J130" s="595"/>
      <c r="K130" s="595"/>
      <c r="L130" s="446">
        <v>0</v>
      </c>
    </row>
    <row r="131" spans="2:12" ht="15.75" hidden="1" thickBot="1" x14ac:dyDescent="0.3">
      <c r="B131" s="377">
        <v>12020611</v>
      </c>
      <c r="C131" s="378" t="s">
        <v>638</v>
      </c>
      <c r="D131" s="378" t="s">
        <v>843</v>
      </c>
      <c r="E131" s="443"/>
      <c r="F131" s="444"/>
      <c r="G131" s="445"/>
      <c r="H131" s="446">
        <v>0</v>
      </c>
      <c r="I131" s="445"/>
      <c r="J131" s="595"/>
      <c r="K131" s="595"/>
      <c r="L131" s="446">
        <v>0</v>
      </c>
    </row>
    <row r="132" spans="2:12" ht="15.75" hidden="1" thickBot="1" x14ac:dyDescent="0.3">
      <c r="B132" s="377">
        <v>12020612</v>
      </c>
      <c r="C132" s="378" t="s">
        <v>639</v>
      </c>
      <c r="D132" s="378" t="s">
        <v>845</v>
      </c>
      <c r="E132" s="443"/>
      <c r="F132" s="444"/>
      <c r="G132" s="445"/>
      <c r="H132" s="446">
        <v>0</v>
      </c>
      <c r="I132" s="445"/>
      <c r="J132" s="595"/>
      <c r="K132" s="595"/>
      <c r="L132" s="446">
        <v>0</v>
      </c>
    </row>
    <row r="133" spans="2:12" ht="15.75" hidden="1" thickBot="1" x14ac:dyDescent="0.3">
      <c r="B133" s="377">
        <v>12020613</v>
      </c>
      <c r="C133" s="378" t="s">
        <v>640</v>
      </c>
      <c r="D133" s="378" t="s">
        <v>846</v>
      </c>
      <c r="E133" s="443"/>
      <c r="F133" s="444"/>
      <c r="G133" s="445"/>
      <c r="H133" s="446">
        <v>0</v>
      </c>
      <c r="I133" s="445"/>
      <c r="J133" s="595"/>
      <c r="K133" s="595"/>
      <c r="L133" s="446">
        <v>0</v>
      </c>
    </row>
    <row r="134" spans="2:12" ht="15.75" hidden="1" thickBot="1" x14ac:dyDescent="0.3">
      <c r="B134" s="377">
        <v>12020614</v>
      </c>
      <c r="C134" s="378" t="s">
        <v>641</v>
      </c>
      <c r="D134" s="378" t="s">
        <v>847</v>
      </c>
      <c r="E134" s="443"/>
      <c r="F134" s="444"/>
      <c r="G134" s="445"/>
      <c r="H134" s="446">
        <v>0</v>
      </c>
      <c r="I134" s="445"/>
      <c r="J134" s="595"/>
      <c r="K134" s="595"/>
      <c r="L134" s="446">
        <v>0</v>
      </c>
    </row>
    <row r="135" spans="2:12" ht="15.75" hidden="1" thickBot="1" x14ac:dyDescent="0.3">
      <c r="B135" s="377">
        <v>12020615</v>
      </c>
      <c r="C135" s="378" t="s">
        <v>642</v>
      </c>
      <c r="D135" s="378" t="s">
        <v>848</v>
      </c>
      <c r="E135" s="443"/>
      <c r="F135" s="444"/>
      <c r="G135" s="445"/>
      <c r="H135" s="446">
        <v>0</v>
      </c>
      <c r="I135" s="445"/>
      <c r="J135" s="595"/>
      <c r="K135" s="595"/>
      <c r="L135" s="446">
        <v>0</v>
      </c>
    </row>
    <row r="136" spans="2:12" ht="15.75" hidden="1" thickBot="1" x14ac:dyDescent="0.3">
      <c r="B136" s="377">
        <v>12020616</v>
      </c>
      <c r="C136" s="378" t="s">
        <v>643</v>
      </c>
      <c r="D136" s="378" t="s">
        <v>849</v>
      </c>
      <c r="E136" s="443"/>
      <c r="F136" s="444"/>
      <c r="G136" s="445"/>
      <c r="H136" s="446">
        <v>0</v>
      </c>
      <c r="I136" s="445"/>
      <c r="J136" s="595"/>
      <c r="K136" s="595"/>
      <c r="L136" s="446">
        <v>0</v>
      </c>
    </row>
    <row r="137" spans="2:12" ht="15.75" hidden="1" thickBot="1" x14ac:dyDescent="0.3">
      <c r="B137" s="377">
        <v>12020617</v>
      </c>
      <c r="C137" s="378" t="s">
        <v>644</v>
      </c>
      <c r="D137" s="378" t="s">
        <v>850</v>
      </c>
      <c r="E137" s="443"/>
      <c r="F137" s="444"/>
      <c r="G137" s="445"/>
      <c r="H137" s="446">
        <v>0</v>
      </c>
      <c r="I137" s="445"/>
      <c r="J137" s="595"/>
      <c r="K137" s="595"/>
      <c r="L137" s="446">
        <v>0</v>
      </c>
    </row>
    <row r="138" spans="2:12" ht="15.75" hidden="1" thickBot="1" x14ac:dyDescent="0.3">
      <c r="B138" s="377">
        <v>12020618</v>
      </c>
      <c r="C138" s="378" t="s">
        <v>645</v>
      </c>
      <c r="D138" s="378" t="s">
        <v>851</v>
      </c>
      <c r="E138" s="443"/>
      <c r="F138" s="444"/>
      <c r="G138" s="445"/>
      <c r="H138" s="446">
        <v>0</v>
      </c>
      <c r="I138" s="445"/>
      <c r="J138" s="595"/>
      <c r="K138" s="595"/>
      <c r="L138" s="446">
        <v>0</v>
      </c>
    </row>
    <row r="139" spans="2:12" ht="15.75" hidden="1" thickBot="1" x14ac:dyDescent="0.3">
      <c r="B139" s="377">
        <v>12020619</v>
      </c>
      <c r="C139" s="378" t="s">
        <v>646</v>
      </c>
      <c r="D139" s="378" t="s">
        <v>852</v>
      </c>
      <c r="E139" s="443"/>
      <c r="F139" s="444"/>
      <c r="G139" s="445"/>
      <c r="H139" s="446">
        <v>0</v>
      </c>
      <c r="I139" s="445"/>
      <c r="J139" s="595"/>
      <c r="K139" s="595"/>
      <c r="L139" s="446">
        <v>0</v>
      </c>
    </row>
    <row r="140" spans="2:12" ht="15.75" hidden="1" thickBot="1" x14ac:dyDescent="0.3">
      <c r="B140" s="377">
        <v>12020620</v>
      </c>
      <c r="C140" s="378" t="s">
        <v>647</v>
      </c>
      <c r="D140" s="378" t="s">
        <v>853</v>
      </c>
      <c r="E140" s="443"/>
      <c r="F140" s="444"/>
      <c r="G140" s="445"/>
      <c r="H140" s="446">
        <v>0</v>
      </c>
      <c r="I140" s="445"/>
      <c r="J140" s="595"/>
      <c r="K140" s="595"/>
      <c r="L140" s="446">
        <v>0</v>
      </c>
    </row>
    <row r="141" spans="2:12" ht="15.75" hidden="1" thickBot="1" x14ac:dyDescent="0.3">
      <c r="B141" s="377">
        <v>12020621</v>
      </c>
      <c r="C141" s="378" t="s">
        <v>648</v>
      </c>
      <c r="D141" s="378" t="s">
        <v>854</v>
      </c>
      <c r="E141" s="443"/>
      <c r="F141" s="444"/>
      <c r="G141" s="445"/>
      <c r="H141" s="446">
        <v>0</v>
      </c>
      <c r="I141" s="445"/>
      <c r="J141" s="595"/>
      <c r="K141" s="595"/>
      <c r="L141" s="446">
        <v>0</v>
      </c>
    </row>
    <row r="142" spans="2:12" ht="15.75" hidden="1" thickBot="1" x14ac:dyDescent="0.3">
      <c r="B142" s="384"/>
      <c r="C142" s="385" t="s">
        <v>649</v>
      </c>
      <c r="D142" s="385"/>
      <c r="E142" s="451"/>
      <c r="F142" s="452"/>
      <c r="G142" s="453">
        <v>0</v>
      </c>
      <c r="H142" s="454">
        <v>0</v>
      </c>
      <c r="I142" s="453">
        <v>0</v>
      </c>
      <c r="J142" s="597">
        <v>0</v>
      </c>
      <c r="K142" s="597">
        <v>0</v>
      </c>
      <c r="L142" s="454">
        <v>0</v>
      </c>
    </row>
    <row r="143" spans="2:12" ht="15.75" hidden="1" thickBot="1" x14ac:dyDescent="0.3">
      <c r="B143" s="373">
        <v>12020700</v>
      </c>
      <c r="C143" s="374" t="s">
        <v>14</v>
      </c>
      <c r="D143" s="374"/>
      <c r="E143" s="439"/>
      <c r="F143" s="440"/>
      <c r="G143" s="441"/>
      <c r="H143" s="442"/>
      <c r="I143" s="441"/>
      <c r="J143" s="594"/>
      <c r="K143" s="594"/>
      <c r="L143" s="442"/>
    </row>
    <row r="144" spans="2:12" ht="15.75" hidden="1" thickBot="1" x14ac:dyDescent="0.3">
      <c r="B144" s="377">
        <v>12020701</v>
      </c>
      <c r="C144" s="378" t="s">
        <v>650</v>
      </c>
      <c r="D144" s="378" t="s">
        <v>855</v>
      </c>
      <c r="E144" s="443"/>
      <c r="F144" s="444"/>
      <c r="G144" s="445"/>
      <c r="H144" s="446">
        <v>0</v>
      </c>
      <c r="I144" s="445"/>
      <c r="J144" s="595"/>
      <c r="K144" s="595"/>
      <c r="L144" s="446">
        <v>0</v>
      </c>
    </row>
    <row r="145" spans="2:12" ht="15.75" hidden="1" thickBot="1" x14ac:dyDescent="0.3">
      <c r="B145" s="377">
        <v>12020702</v>
      </c>
      <c r="C145" s="378" t="s">
        <v>651</v>
      </c>
      <c r="D145" s="378" t="s">
        <v>856</v>
      </c>
      <c r="E145" s="443"/>
      <c r="F145" s="444"/>
      <c r="G145" s="445"/>
      <c r="H145" s="446">
        <v>0</v>
      </c>
      <c r="I145" s="445"/>
      <c r="J145" s="595"/>
      <c r="K145" s="595"/>
      <c r="L145" s="446">
        <v>0</v>
      </c>
    </row>
    <row r="146" spans="2:12" ht="15.75" hidden="1" thickBot="1" x14ac:dyDescent="0.3">
      <c r="B146" s="377">
        <v>12020703</v>
      </c>
      <c r="C146" s="378" t="s">
        <v>652</v>
      </c>
      <c r="D146" s="378" t="s">
        <v>857</v>
      </c>
      <c r="E146" s="443"/>
      <c r="F146" s="444"/>
      <c r="G146" s="445"/>
      <c r="H146" s="446">
        <v>0</v>
      </c>
      <c r="I146" s="445"/>
      <c r="J146" s="595"/>
      <c r="K146" s="595"/>
      <c r="L146" s="446">
        <v>0</v>
      </c>
    </row>
    <row r="147" spans="2:12" ht="15.75" hidden="1" thickBot="1" x14ac:dyDescent="0.3">
      <c r="B147" s="377">
        <v>12020704</v>
      </c>
      <c r="C147" s="378" t="s">
        <v>653</v>
      </c>
      <c r="D147" s="378" t="s">
        <v>858</v>
      </c>
      <c r="E147" s="443"/>
      <c r="F147" s="444"/>
      <c r="G147" s="445"/>
      <c r="H147" s="446">
        <v>0</v>
      </c>
      <c r="I147" s="445"/>
      <c r="J147" s="595"/>
      <c r="K147" s="595"/>
      <c r="L147" s="446">
        <v>0</v>
      </c>
    </row>
    <row r="148" spans="2:12" ht="15.75" hidden="1" thickBot="1" x14ac:dyDescent="0.3">
      <c r="B148" s="377">
        <v>12020705</v>
      </c>
      <c r="C148" s="378" t="s">
        <v>654</v>
      </c>
      <c r="D148" s="378" t="s">
        <v>860</v>
      </c>
      <c r="E148" s="443"/>
      <c r="F148" s="444"/>
      <c r="G148" s="445"/>
      <c r="H148" s="446">
        <v>0</v>
      </c>
      <c r="I148" s="445"/>
      <c r="J148" s="595"/>
      <c r="K148" s="595"/>
      <c r="L148" s="446">
        <v>0</v>
      </c>
    </row>
    <row r="149" spans="2:12" ht="15.75" hidden="1" thickBot="1" x14ac:dyDescent="0.3">
      <c r="B149" s="377">
        <v>12020706</v>
      </c>
      <c r="C149" s="378" t="s">
        <v>655</v>
      </c>
      <c r="D149" s="378" t="s">
        <v>861</v>
      </c>
      <c r="E149" s="443"/>
      <c r="F149" s="444"/>
      <c r="G149" s="445"/>
      <c r="H149" s="446">
        <v>0</v>
      </c>
      <c r="I149" s="445"/>
      <c r="J149" s="595"/>
      <c r="K149" s="595"/>
      <c r="L149" s="446">
        <v>0</v>
      </c>
    </row>
    <row r="150" spans="2:12" ht="15.75" hidden="1" thickBot="1" x14ac:dyDescent="0.3">
      <c r="B150" s="377">
        <v>12020707</v>
      </c>
      <c r="C150" s="378" t="s">
        <v>656</v>
      </c>
      <c r="D150" s="378" t="s">
        <v>862</v>
      </c>
      <c r="E150" s="443"/>
      <c r="F150" s="444"/>
      <c r="G150" s="445"/>
      <c r="H150" s="446">
        <v>0</v>
      </c>
      <c r="I150" s="445"/>
      <c r="J150" s="595"/>
      <c r="K150" s="595"/>
      <c r="L150" s="446">
        <v>0</v>
      </c>
    </row>
    <row r="151" spans="2:12" ht="15.75" hidden="1" thickBot="1" x14ac:dyDescent="0.3">
      <c r="B151" s="377">
        <v>12020708</v>
      </c>
      <c r="C151" s="378" t="s">
        <v>657</v>
      </c>
      <c r="D151" s="378" t="s">
        <v>863</v>
      </c>
      <c r="E151" s="443"/>
      <c r="F151" s="444"/>
      <c r="G151" s="445"/>
      <c r="H151" s="446">
        <v>0</v>
      </c>
      <c r="I151" s="445"/>
      <c r="J151" s="595"/>
      <c r="K151" s="595"/>
      <c r="L151" s="446">
        <v>0</v>
      </c>
    </row>
    <row r="152" spans="2:12" ht="15.75" hidden="1" thickBot="1" x14ac:dyDescent="0.3">
      <c r="B152" s="377">
        <v>12020709</v>
      </c>
      <c r="C152" s="378" t="s">
        <v>658</v>
      </c>
      <c r="D152" s="378" t="s">
        <v>864</v>
      </c>
      <c r="E152" s="443"/>
      <c r="F152" s="444"/>
      <c r="G152" s="445"/>
      <c r="H152" s="446">
        <v>0</v>
      </c>
      <c r="I152" s="445"/>
      <c r="J152" s="595"/>
      <c r="K152" s="595"/>
      <c r="L152" s="446">
        <v>0</v>
      </c>
    </row>
    <row r="153" spans="2:12" ht="15.75" hidden="1" thickBot="1" x14ac:dyDescent="0.3">
      <c r="B153" s="377">
        <v>12020710</v>
      </c>
      <c r="C153" s="378" t="s">
        <v>659</v>
      </c>
      <c r="D153" s="378" t="s">
        <v>865</v>
      </c>
      <c r="E153" s="443"/>
      <c r="F153" s="444"/>
      <c r="G153" s="445"/>
      <c r="H153" s="446">
        <v>0</v>
      </c>
      <c r="I153" s="445"/>
      <c r="J153" s="595"/>
      <c r="K153" s="595"/>
      <c r="L153" s="446">
        <v>0</v>
      </c>
    </row>
    <row r="154" spans="2:12" ht="15.75" hidden="1" thickBot="1" x14ac:dyDescent="0.3">
      <c r="B154" s="377">
        <v>12020711</v>
      </c>
      <c r="C154" s="378" t="s">
        <v>660</v>
      </c>
      <c r="D154" s="378" t="s">
        <v>866</v>
      </c>
      <c r="E154" s="443"/>
      <c r="F154" s="444"/>
      <c r="G154" s="445"/>
      <c r="H154" s="446">
        <v>0</v>
      </c>
      <c r="I154" s="445"/>
      <c r="J154" s="595"/>
      <c r="K154" s="595"/>
      <c r="L154" s="446">
        <v>0</v>
      </c>
    </row>
    <row r="155" spans="2:12" ht="15.75" hidden="1" thickBot="1" x14ac:dyDescent="0.3">
      <c r="B155" s="377">
        <v>12020712</v>
      </c>
      <c r="C155" s="378" t="s">
        <v>661</v>
      </c>
      <c r="D155" s="378" t="s">
        <v>867</v>
      </c>
      <c r="E155" s="443"/>
      <c r="F155" s="444"/>
      <c r="G155" s="445"/>
      <c r="H155" s="446">
        <v>0</v>
      </c>
      <c r="I155" s="445"/>
      <c r="J155" s="595"/>
      <c r="K155" s="595"/>
      <c r="L155" s="446">
        <v>0</v>
      </c>
    </row>
    <row r="156" spans="2:12" ht="15.75" hidden="1" thickBot="1" x14ac:dyDescent="0.3">
      <c r="B156" s="377">
        <v>12020713</v>
      </c>
      <c r="C156" s="378" t="s">
        <v>662</v>
      </c>
      <c r="D156" s="378" t="s">
        <v>868</v>
      </c>
      <c r="E156" s="443"/>
      <c r="F156" s="444"/>
      <c r="G156" s="445"/>
      <c r="H156" s="446">
        <v>0</v>
      </c>
      <c r="I156" s="445"/>
      <c r="J156" s="595"/>
      <c r="K156" s="595"/>
      <c r="L156" s="446">
        <v>0</v>
      </c>
    </row>
    <row r="157" spans="2:12" ht="15.75" hidden="1" thickBot="1" x14ac:dyDescent="0.3">
      <c r="B157" s="377">
        <v>12020714</v>
      </c>
      <c r="C157" s="378" t="s">
        <v>663</v>
      </c>
      <c r="D157" s="378" t="s">
        <v>869</v>
      </c>
      <c r="E157" s="443"/>
      <c r="F157" s="444"/>
      <c r="G157" s="445"/>
      <c r="H157" s="446">
        <v>0</v>
      </c>
      <c r="I157" s="445"/>
      <c r="J157" s="595"/>
      <c r="K157" s="595"/>
      <c r="L157" s="446">
        <v>0</v>
      </c>
    </row>
    <row r="158" spans="2:12" ht="15.75" hidden="1" thickBot="1" x14ac:dyDescent="0.3">
      <c r="B158" s="377">
        <v>12020715</v>
      </c>
      <c r="C158" s="378" t="s">
        <v>664</v>
      </c>
      <c r="D158" s="378" t="s">
        <v>870</v>
      </c>
      <c r="E158" s="443"/>
      <c r="F158" s="444"/>
      <c r="G158" s="445"/>
      <c r="H158" s="446">
        <v>0</v>
      </c>
      <c r="I158" s="445"/>
      <c r="J158" s="595"/>
      <c r="K158" s="595"/>
      <c r="L158" s="446">
        <v>0</v>
      </c>
    </row>
    <row r="159" spans="2:12" ht="15.75" hidden="1" thickBot="1" x14ac:dyDescent="0.3">
      <c r="B159" s="377">
        <v>12020720</v>
      </c>
      <c r="C159" s="378" t="s">
        <v>665</v>
      </c>
      <c r="D159" s="378" t="s">
        <v>871</v>
      </c>
      <c r="E159" s="443"/>
      <c r="F159" s="444"/>
      <c r="G159" s="445"/>
      <c r="H159" s="446">
        <v>0</v>
      </c>
      <c r="I159" s="445"/>
      <c r="J159" s="595"/>
      <c r="K159" s="595"/>
      <c r="L159" s="446">
        <v>0</v>
      </c>
    </row>
    <row r="160" spans="2:12" ht="15.75" hidden="1" thickBot="1" x14ac:dyDescent="0.3">
      <c r="B160" s="384"/>
      <c r="C160" s="385" t="s">
        <v>666</v>
      </c>
      <c r="D160" s="385"/>
      <c r="E160" s="451"/>
      <c r="F160" s="452"/>
      <c r="G160" s="453">
        <v>0</v>
      </c>
      <c r="H160" s="454">
        <v>0</v>
      </c>
      <c r="I160" s="453">
        <v>0</v>
      </c>
      <c r="J160" s="597">
        <v>0</v>
      </c>
      <c r="K160" s="597">
        <v>0</v>
      </c>
      <c r="L160" s="454">
        <v>0</v>
      </c>
    </row>
    <row r="161" spans="2:12" ht="15.75" hidden="1" thickBot="1" x14ac:dyDescent="0.3">
      <c r="B161" s="373">
        <v>12020800</v>
      </c>
      <c r="C161" s="374" t="s">
        <v>15</v>
      </c>
      <c r="D161" s="374"/>
      <c r="E161" s="439"/>
      <c r="F161" s="440"/>
      <c r="G161" s="441"/>
      <c r="H161" s="442"/>
      <c r="I161" s="441"/>
      <c r="J161" s="594"/>
      <c r="K161" s="594"/>
      <c r="L161" s="442"/>
    </row>
    <row r="162" spans="2:12" ht="15.75" hidden="1" thickBot="1" x14ac:dyDescent="0.3">
      <c r="B162" s="377">
        <v>12020801</v>
      </c>
      <c r="C162" s="378" t="s">
        <v>667</v>
      </c>
      <c r="D162" s="378" t="s">
        <v>872</v>
      </c>
      <c r="E162" s="443"/>
      <c r="F162" s="444"/>
      <c r="G162" s="445"/>
      <c r="H162" s="446">
        <v>0</v>
      </c>
      <c r="I162" s="445"/>
      <c r="J162" s="595"/>
      <c r="K162" s="595"/>
      <c r="L162" s="446">
        <v>0</v>
      </c>
    </row>
    <row r="163" spans="2:12" ht="15.75" hidden="1" thickBot="1" x14ac:dyDescent="0.3">
      <c r="B163" s="377">
        <v>12020802</v>
      </c>
      <c r="C163" s="378" t="s">
        <v>668</v>
      </c>
      <c r="D163" s="378" t="s">
        <v>873</v>
      </c>
      <c r="E163" s="443"/>
      <c r="F163" s="444"/>
      <c r="G163" s="445"/>
      <c r="H163" s="446">
        <v>0</v>
      </c>
      <c r="I163" s="445"/>
      <c r="J163" s="595"/>
      <c r="K163" s="595"/>
      <c r="L163" s="446">
        <v>0</v>
      </c>
    </row>
    <row r="164" spans="2:12" ht="15.75" hidden="1" thickBot="1" x14ac:dyDescent="0.3">
      <c r="B164" s="377">
        <v>12020803</v>
      </c>
      <c r="C164" s="378" t="s">
        <v>669</v>
      </c>
      <c r="D164" s="378" t="s">
        <v>874</v>
      </c>
      <c r="E164" s="443"/>
      <c r="F164" s="444"/>
      <c r="G164" s="445"/>
      <c r="H164" s="446">
        <v>0</v>
      </c>
      <c r="I164" s="445"/>
      <c r="J164" s="595"/>
      <c r="K164" s="595"/>
      <c r="L164" s="446">
        <v>0</v>
      </c>
    </row>
    <row r="165" spans="2:12" ht="15.75" hidden="1" thickBot="1" x14ac:dyDescent="0.3">
      <c r="B165" s="377">
        <v>12020804</v>
      </c>
      <c r="C165" s="378" t="s">
        <v>670</v>
      </c>
      <c r="D165" s="378" t="s">
        <v>875</v>
      </c>
      <c r="E165" s="443"/>
      <c r="F165" s="444"/>
      <c r="G165" s="445"/>
      <c r="H165" s="446">
        <v>0</v>
      </c>
      <c r="I165" s="445"/>
      <c r="J165" s="595"/>
      <c r="K165" s="595"/>
      <c r="L165" s="446">
        <v>0</v>
      </c>
    </row>
    <row r="166" spans="2:12" ht="15.75" hidden="1" thickBot="1" x14ac:dyDescent="0.3">
      <c r="B166" s="377">
        <v>12020805</v>
      </c>
      <c r="C166" s="378" t="s">
        <v>671</v>
      </c>
      <c r="D166" s="378" t="s">
        <v>876</v>
      </c>
      <c r="E166" s="443"/>
      <c r="F166" s="444"/>
      <c r="G166" s="445"/>
      <c r="H166" s="446">
        <v>0</v>
      </c>
      <c r="I166" s="445"/>
      <c r="J166" s="595"/>
      <c r="K166" s="595"/>
      <c r="L166" s="446">
        <v>0</v>
      </c>
    </row>
    <row r="167" spans="2:12" ht="15.75" hidden="1" thickBot="1" x14ac:dyDescent="0.3">
      <c r="B167" s="384"/>
      <c r="C167" s="385" t="s">
        <v>672</v>
      </c>
      <c r="D167" s="385"/>
      <c r="E167" s="451"/>
      <c r="F167" s="452"/>
      <c r="G167" s="453">
        <v>0</v>
      </c>
      <c r="H167" s="454">
        <v>0</v>
      </c>
      <c r="I167" s="453">
        <v>0</v>
      </c>
      <c r="J167" s="597">
        <v>0</v>
      </c>
      <c r="K167" s="597">
        <v>0</v>
      </c>
      <c r="L167" s="454">
        <v>0</v>
      </c>
    </row>
    <row r="168" spans="2:12" ht="15.75" hidden="1" thickBot="1" x14ac:dyDescent="0.3">
      <c r="B168" s="373">
        <v>12020900</v>
      </c>
      <c r="C168" s="374" t="s">
        <v>16</v>
      </c>
      <c r="D168" s="374"/>
      <c r="E168" s="439"/>
      <c r="F168" s="440"/>
      <c r="G168" s="441"/>
      <c r="H168" s="442"/>
      <c r="I168" s="441"/>
      <c r="J168" s="594"/>
      <c r="K168" s="594"/>
      <c r="L168" s="442"/>
    </row>
    <row r="169" spans="2:12" ht="15.75" hidden="1" thickBot="1" x14ac:dyDescent="0.3">
      <c r="B169" s="377">
        <v>12020901</v>
      </c>
      <c r="C169" s="378" t="s">
        <v>673</v>
      </c>
      <c r="D169" s="378" t="s">
        <v>877</v>
      </c>
      <c r="E169" s="443"/>
      <c r="F169" s="444"/>
      <c r="G169" s="445"/>
      <c r="H169" s="446">
        <v>0</v>
      </c>
      <c r="I169" s="445"/>
      <c r="J169" s="595"/>
      <c r="K169" s="595"/>
      <c r="L169" s="446">
        <v>0</v>
      </c>
    </row>
    <row r="170" spans="2:12" ht="15.75" hidden="1" thickBot="1" x14ac:dyDescent="0.3">
      <c r="B170" s="377">
        <v>12020902</v>
      </c>
      <c r="C170" s="378" t="s">
        <v>674</v>
      </c>
      <c r="D170" s="378" t="s">
        <v>878</v>
      </c>
      <c r="E170" s="443"/>
      <c r="F170" s="444"/>
      <c r="G170" s="445"/>
      <c r="H170" s="446">
        <v>0</v>
      </c>
      <c r="I170" s="445"/>
      <c r="J170" s="595"/>
      <c r="K170" s="595"/>
      <c r="L170" s="446">
        <v>0</v>
      </c>
    </row>
    <row r="171" spans="2:12" ht="15.75" hidden="1" thickBot="1" x14ac:dyDescent="0.3">
      <c r="B171" s="377">
        <v>12020903</v>
      </c>
      <c r="C171" s="378" t="s">
        <v>675</v>
      </c>
      <c r="D171" s="378" t="s">
        <v>879</v>
      </c>
      <c r="E171" s="443"/>
      <c r="F171" s="444"/>
      <c r="G171" s="445"/>
      <c r="H171" s="446">
        <v>0</v>
      </c>
      <c r="I171" s="445"/>
      <c r="J171" s="595"/>
      <c r="K171" s="595"/>
      <c r="L171" s="446">
        <v>0</v>
      </c>
    </row>
    <row r="172" spans="2:12" ht="15.75" hidden="1" thickBot="1" x14ac:dyDescent="0.3">
      <c r="B172" s="377">
        <v>12020904</v>
      </c>
      <c r="C172" s="378" t="s">
        <v>676</v>
      </c>
      <c r="D172" s="378" t="s">
        <v>880</v>
      </c>
      <c r="E172" s="443"/>
      <c r="F172" s="444"/>
      <c r="G172" s="445"/>
      <c r="H172" s="446">
        <v>0</v>
      </c>
      <c r="I172" s="445"/>
      <c r="J172" s="595"/>
      <c r="K172" s="595"/>
      <c r="L172" s="446">
        <v>0</v>
      </c>
    </row>
    <row r="173" spans="2:12" ht="15.75" hidden="1" thickBot="1" x14ac:dyDescent="0.3">
      <c r="B173" s="377">
        <v>12020905</v>
      </c>
      <c r="C173" s="378" t="s">
        <v>677</v>
      </c>
      <c r="D173" s="378" t="s">
        <v>881</v>
      </c>
      <c r="E173" s="443"/>
      <c r="F173" s="444"/>
      <c r="G173" s="445"/>
      <c r="H173" s="446">
        <v>0</v>
      </c>
      <c r="I173" s="445"/>
      <c r="J173" s="595"/>
      <c r="K173" s="595"/>
      <c r="L173" s="446">
        <v>0</v>
      </c>
    </row>
    <row r="174" spans="2:12" ht="15.75" hidden="1" thickBot="1" x14ac:dyDescent="0.3">
      <c r="B174" s="377">
        <v>12020906</v>
      </c>
      <c r="C174" s="378" t="s">
        <v>678</v>
      </c>
      <c r="D174" s="378" t="s">
        <v>882</v>
      </c>
      <c r="E174" s="443"/>
      <c r="F174" s="444"/>
      <c r="G174" s="445"/>
      <c r="H174" s="446">
        <v>0</v>
      </c>
      <c r="I174" s="445"/>
      <c r="J174" s="595"/>
      <c r="K174" s="595"/>
      <c r="L174" s="446">
        <v>0</v>
      </c>
    </row>
    <row r="175" spans="2:12" ht="15.75" hidden="1" thickBot="1" x14ac:dyDescent="0.3">
      <c r="B175" s="377">
        <v>12020907</v>
      </c>
      <c r="C175" s="378" t="s">
        <v>679</v>
      </c>
      <c r="D175" s="378" t="s">
        <v>883</v>
      </c>
      <c r="E175" s="443"/>
      <c r="F175" s="444"/>
      <c r="G175" s="445"/>
      <c r="H175" s="446">
        <v>0</v>
      </c>
      <c r="I175" s="445"/>
      <c r="J175" s="595"/>
      <c r="K175" s="595"/>
      <c r="L175" s="446">
        <v>0</v>
      </c>
    </row>
    <row r="176" spans="2:12" ht="15.75" hidden="1" thickBot="1" x14ac:dyDescent="0.3">
      <c r="B176" s="384"/>
      <c r="C176" s="385" t="s">
        <v>680</v>
      </c>
      <c r="D176" s="385"/>
      <c r="E176" s="451"/>
      <c r="F176" s="452"/>
      <c r="G176" s="453">
        <v>0</v>
      </c>
      <c r="H176" s="454">
        <v>0</v>
      </c>
      <c r="I176" s="453">
        <v>0</v>
      </c>
      <c r="J176" s="597">
        <v>0</v>
      </c>
      <c r="K176" s="597">
        <v>0</v>
      </c>
      <c r="L176" s="454">
        <v>0</v>
      </c>
    </row>
    <row r="177" spans="2:12" ht="15.75" hidden="1" thickBot="1" x14ac:dyDescent="0.3">
      <c r="B177" s="373">
        <v>12021000</v>
      </c>
      <c r="C177" s="374" t="s">
        <v>681</v>
      </c>
      <c r="D177" s="374"/>
      <c r="E177" s="439"/>
      <c r="F177" s="440"/>
      <c r="G177" s="441"/>
      <c r="H177" s="442"/>
      <c r="I177" s="441"/>
      <c r="J177" s="594"/>
      <c r="K177" s="594"/>
      <c r="L177" s="442"/>
    </row>
    <row r="178" spans="2:12" ht="15.75" hidden="1" thickBot="1" x14ac:dyDescent="0.3">
      <c r="B178" s="377">
        <v>12021006</v>
      </c>
      <c r="C178" s="378" t="s">
        <v>682</v>
      </c>
      <c r="D178" s="378" t="s">
        <v>884</v>
      </c>
      <c r="E178" s="443"/>
      <c r="F178" s="444"/>
      <c r="G178" s="445"/>
      <c r="H178" s="446">
        <v>0</v>
      </c>
      <c r="I178" s="445"/>
      <c r="J178" s="595"/>
      <c r="K178" s="595"/>
      <c r="L178" s="446">
        <v>0</v>
      </c>
    </row>
    <row r="179" spans="2:12" ht="15.75" hidden="1" thickBot="1" x14ac:dyDescent="0.3">
      <c r="B179" s="384"/>
      <c r="C179" s="385" t="s">
        <v>683</v>
      </c>
      <c r="D179" s="385"/>
      <c r="E179" s="451"/>
      <c r="F179" s="452"/>
      <c r="G179" s="453">
        <v>0</v>
      </c>
      <c r="H179" s="454">
        <v>0</v>
      </c>
      <c r="I179" s="453">
        <v>0</v>
      </c>
      <c r="J179" s="597">
        <v>0</v>
      </c>
      <c r="K179" s="597">
        <v>0</v>
      </c>
      <c r="L179" s="454">
        <v>0</v>
      </c>
    </row>
    <row r="180" spans="2:12" ht="15.75" hidden="1" thickBot="1" x14ac:dyDescent="0.3">
      <c r="B180" s="373">
        <v>12021100</v>
      </c>
      <c r="C180" s="374" t="s">
        <v>17</v>
      </c>
      <c r="D180" s="374"/>
      <c r="E180" s="439"/>
      <c r="F180" s="440"/>
      <c r="G180" s="441"/>
      <c r="H180" s="442"/>
      <c r="I180" s="441"/>
      <c r="J180" s="594"/>
      <c r="K180" s="594"/>
      <c r="L180" s="442"/>
    </row>
    <row r="181" spans="2:12" ht="15.75" hidden="1" thickBot="1" x14ac:dyDescent="0.3">
      <c r="B181" s="377">
        <v>12021101</v>
      </c>
      <c r="C181" s="378" t="s">
        <v>684</v>
      </c>
      <c r="D181" s="378" t="s">
        <v>885</v>
      </c>
      <c r="E181" s="443"/>
      <c r="F181" s="444"/>
      <c r="G181" s="445"/>
      <c r="H181" s="446">
        <v>0</v>
      </c>
      <c r="I181" s="445"/>
      <c r="J181" s="595"/>
      <c r="K181" s="595"/>
      <c r="L181" s="446">
        <v>0</v>
      </c>
    </row>
    <row r="182" spans="2:12" ht="15.75" hidden="1" thickBot="1" x14ac:dyDescent="0.3">
      <c r="B182" s="377">
        <v>12021102</v>
      </c>
      <c r="C182" s="378" t="s">
        <v>685</v>
      </c>
      <c r="D182" s="378" t="s">
        <v>886</v>
      </c>
      <c r="E182" s="443"/>
      <c r="F182" s="444"/>
      <c r="G182" s="445"/>
      <c r="H182" s="446">
        <v>0</v>
      </c>
      <c r="I182" s="445"/>
      <c r="J182" s="595"/>
      <c r="K182" s="595"/>
      <c r="L182" s="446">
        <v>0</v>
      </c>
    </row>
    <row r="183" spans="2:12" ht="15.75" hidden="1" thickBot="1" x14ac:dyDescent="0.3">
      <c r="B183" s="377">
        <v>12021103</v>
      </c>
      <c r="C183" s="378" t="s">
        <v>686</v>
      </c>
      <c r="D183" s="378" t="s">
        <v>887</v>
      </c>
      <c r="E183" s="443"/>
      <c r="F183" s="444"/>
      <c r="G183" s="445"/>
      <c r="H183" s="446">
        <v>0</v>
      </c>
      <c r="I183" s="445"/>
      <c r="J183" s="595"/>
      <c r="K183" s="595"/>
      <c r="L183" s="446">
        <v>0</v>
      </c>
    </row>
    <row r="184" spans="2:12" ht="15.75" hidden="1" thickBot="1" x14ac:dyDescent="0.3">
      <c r="B184" s="384"/>
      <c r="C184" s="385" t="s">
        <v>687</v>
      </c>
      <c r="D184" s="385"/>
      <c r="E184" s="451"/>
      <c r="F184" s="452"/>
      <c r="G184" s="453">
        <v>0</v>
      </c>
      <c r="H184" s="454">
        <v>0</v>
      </c>
      <c r="I184" s="453">
        <v>0</v>
      </c>
      <c r="J184" s="597">
        <v>0</v>
      </c>
      <c r="K184" s="597">
        <v>0</v>
      </c>
      <c r="L184" s="454">
        <v>0</v>
      </c>
    </row>
    <row r="185" spans="2:12" ht="15.75" hidden="1" thickBot="1" x14ac:dyDescent="0.3">
      <c r="B185" s="373">
        <v>12021200</v>
      </c>
      <c r="C185" s="374" t="s">
        <v>18</v>
      </c>
      <c r="D185" s="374"/>
      <c r="E185" s="439"/>
      <c r="F185" s="440"/>
      <c r="G185" s="441"/>
      <c r="H185" s="442"/>
      <c r="I185" s="441"/>
      <c r="J185" s="594"/>
      <c r="K185" s="594"/>
      <c r="L185" s="442"/>
    </row>
    <row r="186" spans="2:12" ht="15.75" hidden="1" thickBot="1" x14ac:dyDescent="0.3">
      <c r="B186" s="377">
        <v>12021201</v>
      </c>
      <c r="C186" s="378" t="s">
        <v>688</v>
      </c>
      <c r="D186" s="378" t="s">
        <v>888</v>
      </c>
      <c r="E186" s="443"/>
      <c r="F186" s="444"/>
      <c r="G186" s="445"/>
      <c r="H186" s="446">
        <v>0</v>
      </c>
      <c r="I186" s="445"/>
      <c r="J186" s="595"/>
      <c r="K186" s="595"/>
      <c r="L186" s="446">
        <v>0</v>
      </c>
    </row>
    <row r="187" spans="2:12" ht="15.75" hidden="1" thickBot="1" x14ac:dyDescent="0.3">
      <c r="B187" s="377">
        <v>12021202</v>
      </c>
      <c r="C187" s="378" t="s">
        <v>689</v>
      </c>
      <c r="D187" s="378" t="s">
        <v>889</v>
      </c>
      <c r="E187" s="443"/>
      <c r="F187" s="444"/>
      <c r="G187" s="445"/>
      <c r="H187" s="446">
        <v>0</v>
      </c>
      <c r="I187" s="445"/>
      <c r="J187" s="595"/>
      <c r="K187" s="595"/>
      <c r="L187" s="446">
        <v>0</v>
      </c>
    </row>
    <row r="188" spans="2:12" ht="15.75" hidden="1" thickBot="1" x14ac:dyDescent="0.3">
      <c r="B188" s="377">
        <v>12021203</v>
      </c>
      <c r="C188" s="378" t="s">
        <v>690</v>
      </c>
      <c r="D188" s="378" t="s">
        <v>890</v>
      </c>
      <c r="E188" s="443"/>
      <c r="F188" s="444"/>
      <c r="G188" s="445"/>
      <c r="H188" s="446">
        <v>0</v>
      </c>
      <c r="I188" s="445"/>
      <c r="J188" s="595"/>
      <c r="K188" s="595"/>
      <c r="L188" s="446">
        <v>0</v>
      </c>
    </row>
    <row r="189" spans="2:12" ht="15.75" hidden="1" thickBot="1" x14ac:dyDescent="0.3">
      <c r="B189" s="377">
        <v>12021204</v>
      </c>
      <c r="C189" s="378" t="s">
        <v>691</v>
      </c>
      <c r="D189" s="378" t="s">
        <v>891</v>
      </c>
      <c r="E189" s="443"/>
      <c r="F189" s="444"/>
      <c r="G189" s="445"/>
      <c r="H189" s="446">
        <v>0</v>
      </c>
      <c r="I189" s="445"/>
      <c r="J189" s="595"/>
      <c r="K189" s="595"/>
      <c r="L189" s="446">
        <v>0</v>
      </c>
    </row>
    <row r="190" spans="2:12" ht="15.75" hidden="1" thickBot="1" x14ac:dyDescent="0.3">
      <c r="B190" s="377">
        <v>12021205</v>
      </c>
      <c r="C190" s="378" t="s">
        <v>692</v>
      </c>
      <c r="D190" s="378" t="s">
        <v>892</v>
      </c>
      <c r="E190" s="443"/>
      <c r="F190" s="444"/>
      <c r="G190" s="445"/>
      <c r="H190" s="446">
        <v>0</v>
      </c>
      <c r="I190" s="445"/>
      <c r="J190" s="595"/>
      <c r="K190" s="595"/>
      <c r="L190" s="446">
        <v>0</v>
      </c>
    </row>
    <row r="191" spans="2:12" ht="15.75" hidden="1" thickBot="1" x14ac:dyDescent="0.3">
      <c r="B191" s="377">
        <v>12021206</v>
      </c>
      <c r="C191" s="378" t="s">
        <v>693</v>
      </c>
      <c r="D191" s="378" t="s">
        <v>893</v>
      </c>
      <c r="E191" s="443"/>
      <c r="F191" s="444"/>
      <c r="G191" s="445"/>
      <c r="H191" s="446">
        <v>0</v>
      </c>
      <c r="I191" s="445"/>
      <c r="J191" s="595"/>
      <c r="K191" s="595"/>
      <c r="L191" s="446">
        <v>0</v>
      </c>
    </row>
    <row r="192" spans="2:12" ht="15.75" hidden="1" thickBot="1" x14ac:dyDescent="0.3">
      <c r="B192" s="377">
        <v>12021207</v>
      </c>
      <c r="C192" s="378" t="s">
        <v>694</v>
      </c>
      <c r="D192" s="378" t="s">
        <v>894</v>
      </c>
      <c r="E192" s="443"/>
      <c r="F192" s="444"/>
      <c r="G192" s="445"/>
      <c r="H192" s="446">
        <v>0</v>
      </c>
      <c r="I192" s="445"/>
      <c r="J192" s="595"/>
      <c r="K192" s="595"/>
      <c r="L192" s="446">
        <v>0</v>
      </c>
    </row>
    <row r="193" spans="2:12" ht="15.75" hidden="1" thickBot="1" x14ac:dyDescent="0.3">
      <c r="B193" s="377">
        <v>12021208</v>
      </c>
      <c r="C193" s="378" t="s">
        <v>695</v>
      </c>
      <c r="D193" s="378" t="s">
        <v>895</v>
      </c>
      <c r="E193" s="443"/>
      <c r="F193" s="444"/>
      <c r="G193" s="445"/>
      <c r="H193" s="446">
        <v>0</v>
      </c>
      <c r="I193" s="445"/>
      <c r="J193" s="595"/>
      <c r="K193" s="595"/>
      <c r="L193" s="446">
        <v>0</v>
      </c>
    </row>
    <row r="194" spans="2:12" ht="15.75" hidden="1" thickBot="1" x14ac:dyDescent="0.3">
      <c r="B194" s="377">
        <v>12021209</v>
      </c>
      <c r="C194" s="378" t="s">
        <v>696</v>
      </c>
      <c r="D194" s="378" t="s">
        <v>896</v>
      </c>
      <c r="E194" s="443"/>
      <c r="F194" s="444"/>
      <c r="G194" s="445"/>
      <c r="H194" s="446">
        <v>0</v>
      </c>
      <c r="I194" s="445"/>
      <c r="J194" s="595"/>
      <c r="K194" s="595"/>
      <c r="L194" s="446">
        <v>0</v>
      </c>
    </row>
    <row r="195" spans="2:12" ht="15.75" hidden="1" thickBot="1" x14ac:dyDescent="0.3">
      <c r="B195" s="377">
        <v>12021210</v>
      </c>
      <c r="C195" s="378" t="s">
        <v>697</v>
      </c>
      <c r="D195" s="378" t="s">
        <v>897</v>
      </c>
      <c r="E195" s="443"/>
      <c r="F195" s="444"/>
      <c r="G195" s="445"/>
      <c r="H195" s="446">
        <v>0</v>
      </c>
      <c r="I195" s="445"/>
      <c r="J195" s="595"/>
      <c r="K195" s="595"/>
      <c r="L195" s="446">
        <v>0</v>
      </c>
    </row>
    <row r="196" spans="2:12" ht="15.75" hidden="1" thickBot="1" x14ac:dyDescent="0.3">
      <c r="B196" s="377">
        <v>12021212</v>
      </c>
      <c r="C196" s="378" t="s">
        <v>698</v>
      </c>
      <c r="D196" s="378" t="s">
        <v>898</v>
      </c>
      <c r="E196" s="443"/>
      <c r="F196" s="444"/>
      <c r="G196" s="445"/>
      <c r="H196" s="446">
        <v>0</v>
      </c>
      <c r="I196" s="445"/>
      <c r="J196" s="595"/>
      <c r="K196" s="595"/>
      <c r="L196" s="446">
        <v>0</v>
      </c>
    </row>
    <row r="197" spans="2:12" ht="15.75" hidden="1" thickBot="1" x14ac:dyDescent="0.3">
      <c r="B197" s="384"/>
      <c r="C197" s="385" t="s">
        <v>699</v>
      </c>
      <c r="D197" s="385"/>
      <c r="E197" s="451"/>
      <c r="F197" s="452"/>
      <c r="G197" s="453">
        <v>0</v>
      </c>
      <c r="H197" s="454">
        <v>0</v>
      </c>
      <c r="I197" s="453">
        <v>0</v>
      </c>
      <c r="J197" s="597">
        <v>0</v>
      </c>
      <c r="K197" s="597">
        <v>0</v>
      </c>
      <c r="L197" s="454">
        <v>0</v>
      </c>
    </row>
    <row r="198" spans="2:12" ht="15.75" hidden="1" thickBot="1" x14ac:dyDescent="0.3">
      <c r="B198" s="373">
        <v>12021300</v>
      </c>
      <c r="C198" s="374" t="s">
        <v>19</v>
      </c>
      <c r="D198" s="374"/>
      <c r="E198" s="439"/>
      <c r="F198" s="440"/>
      <c r="G198" s="441"/>
      <c r="H198" s="442"/>
      <c r="I198" s="441"/>
      <c r="J198" s="594"/>
      <c r="K198" s="594"/>
      <c r="L198" s="442"/>
    </row>
    <row r="199" spans="2:12" ht="15.75" hidden="1" thickBot="1" x14ac:dyDescent="0.3">
      <c r="B199" s="377">
        <v>12021302</v>
      </c>
      <c r="C199" s="378" t="s">
        <v>700</v>
      </c>
      <c r="D199" s="378" t="s">
        <v>899</v>
      </c>
      <c r="E199" s="443"/>
      <c r="F199" s="444"/>
      <c r="G199" s="445"/>
      <c r="H199" s="446">
        <v>0</v>
      </c>
      <c r="I199" s="445"/>
      <c r="J199" s="595"/>
      <c r="K199" s="595"/>
      <c r="L199" s="446">
        <v>0</v>
      </c>
    </row>
    <row r="200" spans="2:12" ht="15.75" hidden="1" thickBot="1" x14ac:dyDescent="0.3">
      <c r="B200" s="384"/>
      <c r="C200" s="385" t="s">
        <v>701</v>
      </c>
      <c r="D200" s="385"/>
      <c r="E200" s="451"/>
      <c r="F200" s="452"/>
      <c r="G200" s="453">
        <v>0</v>
      </c>
      <c r="H200" s="454">
        <v>0</v>
      </c>
      <c r="I200" s="453">
        <v>0</v>
      </c>
      <c r="J200" s="597">
        <v>0</v>
      </c>
      <c r="K200" s="597">
        <v>0</v>
      </c>
      <c r="L200" s="454">
        <v>0</v>
      </c>
    </row>
    <row r="201" spans="2:12" ht="15.75" hidden="1" thickBot="1" x14ac:dyDescent="0.3">
      <c r="B201" s="373">
        <v>13000000</v>
      </c>
      <c r="C201" s="374" t="s">
        <v>702</v>
      </c>
      <c r="D201" s="374"/>
      <c r="E201" s="439"/>
      <c r="F201" s="440"/>
      <c r="G201" s="441"/>
      <c r="H201" s="442"/>
      <c r="I201" s="441"/>
      <c r="J201" s="594"/>
      <c r="K201" s="594"/>
      <c r="L201" s="442"/>
    </row>
    <row r="202" spans="2:12" ht="15.75" hidden="1" thickBot="1" x14ac:dyDescent="0.3">
      <c r="B202" s="373">
        <v>13010000</v>
      </c>
      <c r="C202" s="374" t="s">
        <v>703</v>
      </c>
      <c r="D202" s="374"/>
      <c r="E202" s="439"/>
      <c r="F202" s="440"/>
      <c r="G202" s="441"/>
      <c r="H202" s="442"/>
      <c r="I202" s="441"/>
      <c r="J202" s="594"/>
      <c r="K202" s="594"/>
      <c r="L202" s="442"/>
    </row>
    <row r="203" spans="2:12" ht="15.75" hidden="1" thickBot="1" x14ac:dyDescent="0.3">
      <c r="B203" s="373">
        <v>13010100</v>
      </c>
      <c r="C203" s="374" t="s">
        <v>20</v>
      </c>
      <c r="D203" s="374"/>
      <c r="E203" s="439"/>
      <c r="F203" s="440"/>
      <c r="G203" s="441"/>
      <c r="H203" s="442"/>
      <c r="I203" s="441"/>
      <c r="J203" s="594"/>
      <c r="K203" s="594"/>
      <c r="L203" s="442"/>
    </row>
    <row r="204" spans="2:12" ht="15.75" hidden="1" thickBot="1" x14ac:dyDescent="0.3">
      <c r="B204" s="377">
        <v>13010101</v>
      </c>
      <c r="C204" s="378" t="s">
        <v>704</v>
      </c>
      <c r="D204" s="378" t="s">
        <v>900</v>
      </c>
      <c r="E204" s="443"/>
      <c r="F204" s="444"/>
      <c r="G204" s="445"/>
      <c r="H204" s="446">
        <v>0</v>
      </c>
      <c r="I204" s="445"/>
      <c r="J204" s="595"/>
      <c r="K204" s="595"/>
      <c r="L204" s="446">
        <v>0</v>
      </c>
    </row>
    <row r="205" spans="2:12" ht="15.75" hidden="1" thickBot="1" x14ac:dyDescent="0.3">
      <c r="B205" s="384"/>
      <c r="C205" s="385" t="s">
        <v>705</v>
      </c>
      <c r="D205" s="385"/>
      <c r="E205" s="451"/>
      <c r="F205" s="452"/>
      <c r="G205" s="453">
        <v>0</v>
      </c>
      <c r="H205" s="454">
        <v>0</v>
      </c>
      <c r="I205" s="453">
        <v>0</v>
      </c>
      <c r="J205" s="597">
        <v>0</v>
      </c>
      <c r="K205" s="597">
        <v>0</v>
      </c>
      <c r="L205" s="454">
        <v>0</v>
      </c>
    </row>
    <row r="206" spans="2:12" ht="15.75" hidden="1" thickBot="1" x14ac:dyDescent="0.3">
      <c r="B206" s="373">
        <v>13010200</v>
      </c>
      <c r="C206" s="374" t="s">
        <v>21</v>
      </c>
      <c r="D206" s="374"/>
      <c r="E206" s="439"/>
      <c r="F206" s="440"/>
      <c r="G206" s="441"/>
      <c r="H206" s="442"/>
      <c r="I206" s="441"/>
      <c r="J206" s="594"/>
      <c r="K206" s="594"/>
      <c r="L206" s="442"/>
    </row>
    <row r="207" spans="2:12" ht="15.75" hidden="1" thickBot="1" x14ac:dyDescent="0.3">
      <c r="B207" s="377">
        <v>13010201</v>
      </c>
      <c r="C207" s="378" t="s">
        <v>706</v>
      </c>
      <c r="D207" s="378" t="s">
        <v>901</v>
      </c>
      <c r="E207" s="443"/>
      <c r="F207" s="444"/>
      <c r="G207" s="445"/>
      <c r="H207" s="446">
        <v>0</v>
      </c>
      <c r="I207" s="445"/>
      <c r="J207" s="595"/>
      <c r="K207" s="595"/>
      <c r="L207" s="446">
        <v>0</v>
      </c>
    </row>
    <row r="208" spans="2:12" ht="15.75" hidden="1" thickBot="1" x14ac:dyDescent="0.3">
      <c r="B208" s="384"/>
      <c r="C208" s="385" t="s">
        <v>707</v>
      </c>
      <c r="D208" s="385"/>
      <c r="E208" s="451"/>
      <c r="F208" s="452"/>
      <c r="G208" s="453">
        <v>0</v>
      </c>
      <c r="H208" s="454">
        <v>0</v>
      </c>
      <c r="I208" s="453">
        <v>0</v>
      </c>
      <c r="J208" s="597">
        <v>0</v>
      </c>
      <c r="K208" s="597">
        <v>0</v>
      </c>
      <c r="L208" s="454">
        <v>0</v>
      </c>
    </row>
    <row r="209" spans="2:12" ht="15.75" hidden="1" thickBot="1" x14ac:dyDescent="0.3">
      <c r="B209" s="373">
        <v>13020000</v>
      </c>
      <c r="C209" s="374" t="s">
        <v>708</v>
      </c>
      <c r="D209" s="374"/>
      <c r="E209" s="439"/>
      <c r="F209" s="440"/>
      <c r="G209" s="441"/>
      <c r="H209" s="442"/>
      <c r="I209" s="441"/>
      <c r="J209" s="594"/>
      <c r="K209" s="594"/>
      <c r="L209" s="442"/>
    </row>
    <row r="210" spans="2:12" ht="15.75" hidden="1" thickBot="1" x14ac:dyDescent="0.3">
      <c r="B210" s="373">
        <v>13020300</v>
      </c>
      <c r="C210" s="374" t="s">
        <v>22</v>
      </c>
      <c r="D210" s="374"/>
      <c r="E210" s="439"/>
      <c r="F210" s="440"/>
      <c r="G210" s="441"/>
      <c r="H210" s="442"/>
      <c r="I210" s="441"/>
      <c r="J210" s="594"/>
      <c r="K210" s="594"/>
      <c r="L210" s="442"/>
    </row>
    <row r="211" spans="2:12" ht="15.75" hidden="1" thickBot="1" x14ac:dyDescent="0.3">
      <c r="B211" s="377">
        <v>13020301</v>
      </c>
      <c r="C211" s="378" t="s">
        <v>36</v>
      </c>
      <c r="D211" s="378" t="s">
        <v>902</v>
      </c>
      <c r="E211" s="443"/>
      <c r="F211" s="444"/>
      <c r="G211" s="445"/>
      <c r="H211" s="446">
        <v>0</v>
      </c>
      <c r="I211" s="445"/>
      <c r="J211" s="595"/>
      <c r="K211" s="595"/>
      <c r="L211" s="446">
        <v>0</v>
      </c>
    </row>
    <row r="212" spans="2:12" ht="15.75" hidden="1" thickBot="1" x14ac:dyDescent="0.3">
      <c r="B212" s="377">
        <v>13020303</v>
      </c>
      <c r="C212" s="378" t="s">
        <v>710</v>
      </c>
      <c r="D212" s="378" t="s">
        <v>903</v>
      </c>
      <c r="E212" s="443"/>
      <c r="F212" s="444"/>
      <c r="G212" s="445"/>
      <c r="H212" s="446">
        <v>0</v>
      </c>
      <c r="I212" s="445"/>
      <c r="J212" s="595"/>
      <c r="K212" s="595"/>
      <c r="L212" s="446">
        <v>0</v>
      </c>
    </row>
    <row r="213" spans="2:12" ht="15.75" hidden="1" thickBot="1" x14ac:dyDescent="0.3">
      <c r="B213" s="384"/>
      <c r="C213" s="385" t="s">
        <v>711</v>
      </c>
      <c r="D213" s="385"/>
      <c r="E213" s="451"/>
      <c r="F213" s="452"/>
      <c r="G213" s="453">
        <v>0</v>
      </c>
      <c r="H213" s="454">
        <v>0</v>
      </c>
      <c r="I213" s="453">
        <v>0</v>
      </c>
      <c r="J213" s="597">
        <v>0</v>
      </c>
      <c r="K213" s="597">
        <v>0</v>
      </c>
      <c r="L213" s="454">
        <v>0</v>
      </c>
    </row>
    <row r="214" spans="2:12" ht="15.75" hidden="1" thickBot="1" x14ac:dyDescent="0.3">
      <c r="B214" s="373">
        <v>13020400</v>
      </c>
      <c r="C214" s="374" t="s">
        <v>23</v>
      </c>
      <c r="D214" s="374"/>
      <c r="E214" s="439"/>
      <c r="F214" s="440"/>
      <c r="G214" s="441"/>
      <c r="H214" s="442"/>
      <c r="I214" s="441"/>
      <c r="J214" s="594"/>
      <c r="K214" s="594"/>
      <c r="L214" s="442"/>
    </row>
    <row r="215" spans="2:12" ht="15.75" hidden="1" thickBot="1" x14ac:dyDescent="0.3">
      <c r="B215" s="377">
        <v>13020401</v>
      </c>
      <c r="C215" s="378" t="s">
        <v>37</v>
      </c>
      <c r="D215" s="378" t="s">
        <v>904</v>
      </c>
      <c r="E215" s="443"/>
      <c r="F215" s="444"/>
      <c r="G215" s="445"/>
      <c r="H215" s="446">
        <v>0</v>
      </c>
      <c r="I215" s="445"/>
      <c r="J215" s="595"/>
      <c r="K215" s="595"/>
      <c r="L215" s="446">
        <v>0</v>
      </c>
    </row>
    <row r="216" spans="2:12" ht="15.75" hidden="1" thickBot="1" x14ac:dyDescent="0.3">
      <c r="B216" s="384"/>
      <c r="C216" s="385" t="s">
        <v>713</v>
      </c>
      <c r="D216" s="385"/>
      <c r="E216" s="451"/>
      <c r="F216" s="452"/>
      <c r="G216" s="453">
        <v>0</v>
      </c>
      <c r="H216" s="454">
        <v>0</v>
      </c>
      <c r="I216" s="453">
        <v>0</v>
      </c>
      <c r="J216" s="597">
        <v>0</v>
      </c>
      <c r="K216" s="597">
        <v>0</v>
      </c>
      <c r="L216" s="454">
        <v>0</v>
      </c>
    </row>
    <row r="217" spans="2:12" ht="15.75" hidden="1" thickBot="1" x14ac:dyDescent="0.3">
      <c r="B217" s="373" t="s">
        <v>714</v>
      </c>
      <c r="C217" s="374" t="s">
        <v>715</v>
      </c>
      <c r="D217" s="374"/>
      <c r="E217" s="439"/>
      <c r="F217" s="440"/>
      <c r="G217" s="441"/>
      <c r="H217" s="442"/>
      <c r="I217" s="441"/>
      <c r="J217" s="594"/>
      <c r="K217" s="594"/>
      <c r="L217" s="442"/>
    </row>
    <row r="218" spans="2:12" s="396" customFormat="1" ht="15.75" hidden="1" thickBot="1" x14ac:dyDescent="0.3">
      <c r="B218" s="373">
        <v>14030000</v>
      </c>
      <c r="C218" s="374" t="s">
        <v>716</v>
      </c>
      <c r="D218" s="374"/>
      <c r="E218" s="439"/>
      <c r="F218" s="440"/>
      <c r="G218" s="441"/>
      <c r="H218" s="442"/>
      <c r="I218" s="441"/>
      <c r="J218" s="594"/>
      <c r="K218" s="594"/>
      <c r="L218" s="442"/>
    </row>
    <row r="219" spans="2:12" s="396" customFormat="1" ht="15.75" hidden="1" thickBot="1" x14ac:dyDescent="0.3">
      <c r="B219" s="373">
        <v>14030100</v>
      </c>
      <c r="C219" s="374" t="s">
        <v>24</v>
      </c>
      <c r="D219" s="374"/>
      <c r="E219" s="439"/>
      <c r="F219" s="440"/>
      <c r="G219" s="441"/>
      <c r="H219" s="442"/>
      <c r="I219" s="441"/>
      <c r="J219" s="594"/>
      <c r="K219" s="594"/>
      <c r="L219" s="442"/>
    </row>
    <row r="220" spans="2:12" ht="15.75" hidden="1" thickBot="1" x14ac:dyDescent="0.3">
      <c r="B220" s="377">
        <v>14030101</v>
      </c>
      <c r="C220" s="378" t="s">
        <v>514</v>
      </c>
      <c r="D220" s="378" t="s">
        <v>905</v>
      </c>
      <c r="E220" s="443"/>
      <c r="F220" s="444"/>
      <c r="G220" s="445"/>
      <c r="H220" s="446">
        <v>0</v>
      </c>
      <c r="I220" s="445"/>
      <c r="J220" s="595"/>
      <c r="K220" s="595"/>
      <c r="L220" s="446"/>
    </row>
    <row r="221" spans="2:12" ht="15.75" hidden="1" thickBot="1" x14ac:dyDescent="0.3">
      <c r="B221" s="384"/>
      <c r="C221" s="385" t="s">
        <v>717</v>
      </c>
      <c r="D221" s="385"/>
      <c r="E221" s="451"/>
      <c r="F221" s="452"/>
      <c r="G221" s="453">
        <v>0</v>
      </c>
      <c r="H221" s="454">
        <v>0</v>
      </c>
      <c r="I221" s="453">
        <v>0</v>
      </c>
      <c r="J221" s="597">
        <v>0</v>
      </c>
      <c r="K221" s="597">
        <v>0</v>
      </c>
      <c r="L221" s="454">
        <v>0</v>
      </c>
    </row>
    <row r="222" spans="2:12" s="396" customFormat="1" ht="15.75" hidden="1" thickBot="1" x14ac:dyDescent="0.3">
      <c r="B222" s="373">
        <v>14030200</v>
      </c>
      <c r="C222" s="374" t="s">
        <v>25</v>
      </c>
      <c r="D222" s="374"/>
      <c r="E222" s="482"/>
      <c r="F222" s="483"/>
      <c r="G222" s="479"/>
      <c r="H222" s="442"/>
      <c r="I222" s="479"/>
      <c r="J222" s="600"/>
      <c r="K222" s="600"/>
      <c r="L222" s="442"/>
    </row>
    <row r="223" spans="2:12" ht="15.75" hidden="1" thickBot="1" x14ac:dyDescent="0.3">
      <c r="B223" s="377">
        <v>14030201</v>
      </c>
      <c r="C223" s="378" t="s">
        <v>515</v>
      </c>
      <c r="D223" s="378" t="s">
        <v>906</v>
      </c>
      <c r="E223" s="443"/>
      <c r="F223" s="444"/>
      <c r="G223" s="445"/>
      <c r="H223" s="446">
        <v>0</v>
      </c>
      <c r="I223" s="445"/>
      <c r="J223" s="595"/>
      <c r="K223" s="595"/>
      <c r="L223" s="446"/>
    </row>
    <row r="224" spans="2:12" ht="15.75" hidden="1" thickBot="1" x14ac:dyDescent="0.3">
      <c r="B224" s="384"/>
      <c r="C224" s="385" t="s">
        <v>718</v>
      </c>
      <c r="D224" s="385"/>
      <c r="E224" s="451"/>
      <c r="F224" s="452"/>
      <c r="G224" s="453">
        <v>0</v>
      </c>
      <c r="H224" s="454">
        <v>0</v>
      </c>
      <c r="I224" s="453">
        <v>0</v>
      </c>
      <c r="J224" s="597">
        <v>0</v>
      </c>
      <c r="K224" s="597">
        <v>0</v>
      </c>
      <c r="L224" s="454">
        <v>0</v>
      </c>
    </row>
    <row r="225" spans="2:12" s="401" customFormat="1" ht="19.5" thickBot="1" x14ac:dyDescent="0.35">
      <c r="B225" s="398"/>
      <c r="C225" s="399" t="s">
        <v>524</v>
      </c>
      <c r="D225" s="399"/>
      <c r="E225" s="484"/>
      <c r="F225" s="485"/>
      <c r="G225" s="480">
        <v>365750</v>
      </c>
      <c r="H225" s="481">
        <v>1000000</v>
      </c>
      <c r="I225" s="480">
        <v>126000</v>
      </c>
      <c r="J225" s="601">
        <v>55500</v>
      </c>
      <c r="K225" s="601">
        <v>12000</v>
      </c>
      <c r="L225" s="481">
        <v>67500</v>
      </c>
    </row>
    <row r="226" spans="2:12" x14ac:dyDescent="0.25">
      <c r="B226" s="338"/>
      <c r="C226" s="338"/>
      <c r="D226" s="338"/>
      <c r="E226" s="338"/>
      <c r="F226" s="338"/>
      <c r="G226" s="338"/>
      <c r="H226" s="338"/>
      <c r="I226" s="338"/>
      <c r="J226" s="338"/>
      <c r="K226" s="338"/>
      <c r="L226" s="338"/>
    </row>
  </sheetData>
  <mergeCells count="6">
    <mergeCell ref="B1:L1"/>
    <mergeCell ref="B2:L2"/>
    <mergeCell ref="B3:L3"/>
    <mergeCell ref="B4:L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959</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hidden="1"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x14ac:dyDescent="0.25">
      <c r="B37" s="377">
        <v>12020109</v>
      </c>
      <c r="C37" s="378" t="s">
        <v>547</v>
      </c>
      <c r="D37" s="378" t="s">
        <v>753</v>
      </c>
      <c r="E37" s="443">
        <v>20000</v>
      </c>
      <c r="F37" s="444">
        <v>20000</v>
      </c>
      <c r="G37" s="445"/>
      <c r="H37" s="446">
        <v>100000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t="15.75" thickBot="1" x14ac:dyDescent="0.3">
      <c r="B57" s="377">
        <v>12020135</v>
      </c>
      <c r="C57" s="378" t="s">
        <v>567</v>
      </c>
      <c r="D57" s="378" t="s">
        <v>773</v>
      </c>
      <c r="E57" s="443">
        <v>20000</v>
      </c>
      <c r="F57" s="444">
        <v>20000</v>
      </c>
      <c r="G57" s="445">
        <v>2194520</v>
      </c>
      <c r="H57" s="446">
        <v>8000000</v>
      </c>
    </row>
    <row r="58" spans="2:8" ht="15.75" hidden="1" thickBot="1" x14ac:dyDescent="0.3">
      <c r="B58" s="377">
        <v>12020136</v>
      </c>
      <c r="C58" s="378" t="s">
        <v>568</v>
      </c>
      <c r="D58" s="378" t="s">
        <v>774</v>
      </c>
      <c r="E58" s="443"/>
      <c r="F58" s="444"/>
      <c r="G58" s="445"/>
      <c r="H58" s="446">
        <v>0</v>
      </c>
    </row>
    <row r="59" spans="2:8" ht="15.75" hidden="1" thickBot="1" x14ac:dyDescent="0.3">
      <c r="B59" s="377">
        <v>12020137</v>
      </c>
      <c r="C59" s="378" t="s">
        <v>569</v>
      </c>
      <c r="D59" s="378" t="s">
        <v>775</v>
      </c>
      <c r="E59" s="443"/>
      <c r="F59" s="444"/>
      <c r="G59" s="445"/>
      <c r="H59" s="446">
        <v>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2194520</v>
      </c>
      <c r="H62" s="453">
        <f>SUM(H35:H61)</f>
        <v>8100000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t="15.75" thickBot="1" x14ac:dyDescent="0.3">
      <c r="B65" s="377">
        <v>12020404</v>
      </c>
      <c r="C65" s="378" t="s">
        <v>574</v>
      </c>
      <c r="D65" s="378" t="s">
        <v>779</v>
      </c>
      <c r="E65" s="443">
        <v>10000</v>
      </c>
      <c r="F65" s="444">
        <v>10000</v>
      </c>
      <c r="G65" s="445">
        <v>1097260</v>
      </c>
      <c r="H65" s="446">
        <v>1000000</v>
      </c>
    </row>
    <row r="66" spans="2:8" ht="15.75" hidden="1" thickBot="1" x14ac:dyDescent="0.3">
      <c r="B66" s="377">
        <v>12020409</v>
      </c>
      <c r="C66" s="378" t="s">
        <v>575</v>
      </c>
      <c r="D66" s="378" t="s">
        <v>780</v>
      </c>
      <c r="E66" s="443"/>
      <c r="F66" s="444"/>
      <c r="G66" s="445"/>
      <c r="H66" s="446">
        <v>0</v>
      </c>
    </row>
    <row r="67" spans="2:8" ht="15.75" hidden="1" thickBot="1" x14ac:dyDescent="0.3">
      <c r="B67" s="377">
        <v>12020410</v>
      </c>
      <c r="C67" s="378" t="s">
        <v>576</v>
      </c>
      <c r="D67" s="378" t="s">
        <v>781</v>
      </c>
      <c r="E67" s="443"/>
      <c r="F67" s="444"/>
      <c r="G67" s="445"/>
      <c r="H67" s="446">
        <v>0</v>
      </c>
    </row>
    <row r="68" spans="2:8" ht="15.75" hidden="1" thickBot="1" x14ac:dyDescent="0.3">
      <c r="B68" s="377">
        <v>12020412</v>
      </c>
      <c r="C68" s="378" t="s">
        <v>577</v>
      </c>
      <c r="D68" s="378" t="s">
        <v>782</v>
      </c>
      <c r="E68" s="443"/>
      <c r="F68" s="444"/>
      <c r="G68" s="445"/>
      <c r="H68" s="446">
        <v>0</v>
      </c>
    </row>
    <row r="69" spans="2:8" ht="15.75" hidden="1" thickBot="1" x14ac:dyDescent="0.3">
      <c r="B69" s="377">
        <v>12020413</v>
      </c>
      <c r="C69" s="378" t="s">
        <v>578</v>
      </c>
      <c r="D69" s="378" t="s">
        <v>783</v>
      </c>
      <c r="E69" s="443"/>
      <c r="F69" s="444"/>
      <c r="G69" s="445"/>
      <c r="H69" s="446">
        <v>0</v>
      </c>
    </row>
    <row r="70" spans="2:8" ht="15.75" hidden="1" thickBot="1" x14ac:dyDescent="0.3">
      <c r="B70" s="377">
        <v>12020415</v>
      </c>
      <c r="C70" s="378" t="s">
        <v>579</v>
      </c>
      <c r="D70" s="378" t="s">
        <v>784</v>
      </c>
      <c r="E70" s="443"/>
      <c r="F70" s="444"/>
      <c r="G70" s="445"/>
      <c r="H70" s="446">
        <v>0</v>
      </c>
    </row>
    <row r="71" spans="2:8" ht="15.75" hidden="1" thickBot="1" x14ac:dyDescent="0.3">
      <c r="B71" s="377">
        <v>12020417</v>
      </c>
      <c r="C71" s="378" t="s">
        <v>580</v>
      </c>
      <c r="D71" s="378" t="s">
        <v>785</v>
      </c>
      <c r="E71" s="443"/>
      <c r="F71" s="444"/>
      <c r="G71" s="445"/>
      <c r="H71" s="446">
        <v>0</v>
      </c>
    </row>
    <row r="72" spans="2:8" ht="15.75" hidden="1" thickBot="1" x14ac:dyDescent="0.3">
      <c r="B72" s="377">
        <v>12020418</v>
      </c>
      <c r="C72" s="378" t="s">
        <v>581</v>
      </c>
      <c r="D72" s="378" t="s">
        <v>786</v>
      </c>
      <c r="E72" s="443"/>
      <c r="F72" s="444"/>
      <c r="G72" s="445"/>
      <c r="H72" s="446">
        <v>0</v>
      </c>
    </row>
    <row r="73" spans="2:8" ht="15.75" hidden="1" thickBot="1" x14ac:dyDescent="0.3">
      <c r="B73" s="377">
        <v>12020419</v>
      </c>
      <c r="C73" s="378" t="s">
        <v>582</v>
      </c>
      <c r="D73" s="378" t="s">
        <v>787</v>
      </c>
      <c r="E73" s="443"/>
      <c r="F73" s="444"/>
      <c r="G73" s="445"/>
      <c r="H73" s="446">
        <v>0</v>
      </c>
    </row>
    <row r="74" spans="2:8" ht="15.75" hidden="1" thickBot="1" x14ac:dyDescent="0.3">
      <c r="B74" s="377">
        <v>12020420</v>
      </c>
      <c r="C74" s="378" t="s">
        <v>583</v>
      </c>
      <c r="D74" s="378" t="s">
        <v>788</v>
      </c>
      <c r="E74" s="443"/>
      <c r="F74" s="444"/>
      <c r="G74" s="445"/>
      <c r="H74" s="446">
        <v>0</v>
      </c>
    </row>
    <row r="75" spans="2:8" ht="15.75" hidden="1" thickBot="1" x14ac:dyDescent="0.3">
      <c r="B75" s="377">
        <v>12020424</v>
      </c>
      <c r="C75" s="378" t="s">
        <v>584</v>
      </c>
      <c r="D75" s="378" t="s">
        <v>789</v>
      </c>
      <c r="E75" s="443"/>
      <c r="F75" s="444"/>
      <c r="G75" s="445"/>
      <c r="H75" s="446">
        <v>0</v>
      </c>
    </row>
    <row r="76" spans="2:8" ht="15.75" hidden="1" thickBot="1" x14ac:dyDescent="0.3">
      <c r="B76" s="377">
        <v>12020425</v>
      </c>
      <c r="C76" s="378" t="s">
        <v>585</v>
      </c>
      <c r="D76" s="378" t="s">
        <v>790</v>
      </c>
      <c r="E76" s="443"/>
      <c r="F76" s="444"/>
      <c r="G76" s="445"/>
      <c r="H76" s="446">
        <v>0</v>
      </c>
    </row>
    <row r="77" spans="2:8" ht="15.75" hidden="1" thickBot="1" x14ac:dyDescent="0.3">
      <c r="B77" s="377">
        <v>12020426</v>
      </c>
      <c r="C77" s="378" t="s">
        <v>586</v>
      </c>
      <c r="D77" s="378" t="s">
        <v>791</v>
      </c>
      <c r="E77" s="443"/>
      <c r="F77" s="444"/>
      <c r="G77" s="445"/>
      <c r="H77" s="446">
        <v>0</v>
      </c>
    </row>
    <row r="78" spans="2:8" ht="15.75" hidden="1" thickBot="1" x14ac:dyDescent="0.3">
      <c r="B78" s="377">
        <v>12020427</v>
      </c>
      <c r="C78" s="378" t="s">
        <v>587</v>
      </c>
      <c r="D78" s="378" t="s">
        <v>792</v>
      </c>
      <c r="E78" s="443"/>
      <c r="F78" s="444"/>
      <c r="G78" s="445"/>
      <c r="H78" s="446">
        <v>0</v>
      </c>
    </row>
    <row r="79" spans="2:8" ht="15.75" hidden="1" thickBot="1" x14ac:dyDescent="0.3">
      <c r="B79" s="377">
        <v>12020428</v>
      </c>
      <c r="C79" s="378" t="s">
        <v>588</v>
      </c>
      <c r="D79" s="378" t="s">
        <v>794</v>
      </c>
      <c r="E79" s="443"/>
      <c r="F79" s="444"/>
      <c r="G79" s="445"/>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1097260</v>
      </c>
      <c r="H114" s="454">
        <v>1000000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v>5000</v>
      </c>
      <c r="F136" s="444">
        <v>5000</v>
      </c>
      <c r="G136" s="445">
        <v>974210</v>
      </c>
      <c r="H136" s="446">
        <v>2763560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974210</v>
      </c>
      <c r="H142" s="454">
        <v>2763560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t="15.75" thickBot="1" x14ac:dyDescent="0.3">
      <c r="B164" s="377">
        <v>12020803</v>
      </c>
      <c r="C164" s="378" t="s">
        <v>669</v>
      </c>
      <c r="D164" s="378" t="s">
        <v>874</v>
      </c>
      <c r="E164" s="443" t="s">
        <v>960</v>
      </c>
      <c r="F164" s="444" t="s">
        <v>960</v>
      </c>
      <c r="G164" s="445">
        <v>182870</v>
      </c>
      <c r="H164" s="446">
        <v>300000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182870</v>
      </c>
      <c r="H167" s="454">
        <v>300000</v>
      </c>
    </row>
    <row r="168" spans="2:8" ht="15" hidden="1" customHeight="1" thickBot="1" x14ac:dyDescent="0.3">
      <c r="B168" s="373">
        <v>12020900</v>
      </c>
      <c r="C168" s="374" t="s">
        <v>16</v>
      </c>
      <c r="D168" s="374"/>
      <c r="E168" s="439"/>
      <c r="F168" s="440"/>
      <c r="G168" s="441"/>
      <c r="H168" s="442"/>
    </row>
    <row r="169" spans="2:8" ht="14.25" hidden="1" customHeight="1" thickBot="1" x14ac:dyDescent="0.3">
      <c r="B169" s="377">
        <v>12020901</v>
      </c>
      <c r="C169" s="378" t="s">
        <v>673</v>
      </c>
      <c r="D169" s="378" t="s">
        <v>877</v>
      </c>
      <c r="E169" s="443"/>
      <c r="F169" s="444"/>
      <c r="G169" s="445"/>
      <c r="H169" s="446">
        <v>0</v>
      </c>
    </row>
    <row r="170" spans="2:8" ht="14.25" hidden="1" customHeight="1" thickBot="1" x14ac:dyDescent="0.3">
      <c r="B170" s="377">
        <v>12020902</v>
      </c>
      <c r="C170" s="378" t="s">
        <v>674</v>
      </c>
      <c r="D170" s="378" t="s">
        <v>878</v>
      </c>
      <c r="E170" s="443"/>
      <c r="F170" s="444"/>
      <c r="G170" s="445"/>
      <c r="H170" s="446">
        <v>0</v>
      </c>
    </row>
    <row r="171" spans="2:8" ht="14.25" hidden="1" customHeight="1" thickBot="1" x14ac:dyDescent="0.3">
      <c r="B171" s="377">
        <v>12020903</v>
      </c>
      <c r="C171" s="378" t="s">
        <v>675</v>
      </c>
      <c r="D171" s="378" t="s">
        <v>879</v>
      </c>
      <c r="E171" s="443"/>
      <c r="F171" s="444"/>
      <c r="G171" s="445"/>
      <c r="H171" s="446">
        <v>0</v>
      </c>
    </row>
    <row r="172" spans="2:8" ht="14.25" hidden="1" customHeight="1" thickBot="1" x14ac:dyDescent="0.3">
      <c r="B172" s="377">
        <v>12020904</v>
      </c>
      <c r="C172" s="378" t="s">
        <v>676</v>
      </c>
      <c r="D172" s="378" t="s">
        <v>880</v>
      </c>
      <c r="E172" s="443"/>
      <c r="F172" s="444"/>
      <c r="G172" s="445"/>
      <c r="H172" s="446">
        <v>0</v>
      </c>
    </row>
    <row r="173" spans="2:8" ht="14.25" hidden="1" customHeight="1" thickBot="1" x14ac:dyDescent="0.3">
      <c r="B173" s="377">
        <v>12020905</v>
      </c>
      <c r="C173" s="378" t="s">
        <v>677</v>
      </c>
      <c r="D173" s="378" t="s">
        <v>881</v>
      </c>
      <c r="E173" s="443"/>
      <c r="F173" s="444"/>
      <c r="G173" s="445"/>
      <c r="H173" s="446">
        <v>0</v>
      </c>
    </row>
    <row r="174" spans="2:8" ht="14.25" hidden="1" customHeight="1" thickBot="1" x14ac:dyDescent="0.3">
      <c r="B174" s="377">
        <v>12020906</v>
      </c>
      <c r="C174" s="378" t="s">
        <v>678</v>
      </c>
      <c r="D174" s="378" t="s">
        <v>882</v>
      </c>
      <c r="E174" s="443"/>
      <c r="F174" s="444"/>
      <c r="G174" s="445"/>
      <c r="H174" s="446">
        <v>0</v>
      </c>
    </row>
    <row r="175" spans="2:8" ht="15" hidden="1" customHeight="1" thickBot="1" x14ac:dyDescent="0.3">
      <c r="B175" s="377">
        <v>12020907</v>
      </c>
      <c r="C175" s="378" t="s">
        <v>679</v>
      </c>
      <c r="D175" s="378" t="s">
        <v>883</v>
      </c>
      <c r="E175" s="443"/>
      <c r="F175" s="444"/>
      <c r="G175" s="445"/>
      <c r="H175" s="446">
        <v>0</v>
      </c>
    </row>
    <row r="176" spans="2:8" ht="15.75" hidden="1" customHeight="1" thickBot="1" x14ac:dyDescent="0.3">
      <c r="B176" s="384"/>
      <c r="C176" s="385" t="s">
        <v>680</v>
      </c>
      <c r="D176" s="385"/>
      <c r="E176" s="451"/>
      <c r="F176" s="452"/>
      <c r="G176" s="453">
        <v>0</v>
      </c>
      <c r="H176" s="454">
        <v>0</v>
      </c>
    </row>
    <row r="177" spans="2:8" ht="15" hidden="1" customHeight="1" thickBot="1" x14ac:dyDescent="0.3">
      <c r="B177" s="373">
        <v>12021000</v>
      </c>
      <c r="C177" s="374" t="s">
        <v>681</v>
      </c>
      <c r="D177" s="374"/>
      <c r="E177" s="439"/>
      <c r="F177" s="440"/>
      <c r="G177" s="441"/>
      <c r="H177" s="442"/>
    </row>
    <row r="178" spans="2:8" ht="15" hidden="1" customHeight="1" thickBot="1" x14ac:dyDescent="0.3">
      <c r="B178" s="377">
        <v>12021006</v>
      </c>
      <c r="C178" s="378" t="s">
        <v>682</v>
      </c>
      <c r="D178" s="378" t="s">
        <v>884</v>
      </c>
      <c r="E178" s="443"/>
      <c r="F178" s="444"/>
      <c r="G178" s="445"/>
      <c r="H178" s="446">
        <v>0</v>
      </c>
    </row>
    <row r="179" spans="2:8" ht="15.75" hidden="1" customHeight="1" thickBot="1" x14ac:dyDescent="0.3">
      <c r="B179" s="384"/>
      <c r="C179" s="385" t="s">
        <v>683</v>
      </c>
      <c r="D179" s="385"/>
      <c r="E179" s="451"/>
      <c r="F179" s="452"/>
      <c r="G179" s="453">
        <v>0</v>
      </c>
      <c r="H179" s="454">
        <v>0</v>
      </c>
    </row>
    <row r="180" spans="2:8" ht="15" hidden="1" customHeight="1" thickBot="1" x14ac:dyDescent="0.3">
      <c r="B180" s="373">
        <v>12021100</v>
      </c>
      <c r="C180" s="374" t="s">
        <v>17</v>
      </c>
      <c r="D180" s="374"/>
      <c r="E180" s="439"/>
      <c r="F180" s="440"/>
      <c r="G180" s="441"/>
      <c r="H180" s="442"/>
    </row>
    <row r="181" spans="2:8" ht="14.25" hidden="1" customHeight="1" thickBot="1" x14ac:dyDescent="0.3">
      <c r="B181" s="377">
        <v>12021101</v>
      </c>
      <c r="C181" s="378" t="s">
        <v>684</v>
      </c>
      <c r="D181" s="378" t="s">
        <v>885</v>
      </c>
      <c r="E181" s="443"/>
      <c r="F181" s="444"/>
      <c r="G181" s="445"/>
      <c r="H181" s="446">
        <v>0</v>
      </c>
    </row>
    <row r="182" spans="2:8" ht="14.25" hidden="1" customHeight="1" x14ac:dyDescent="0.25">
      <c r="B182" s="377">
        <v>12021102</v>
      </c>
      <c r="C182" s="378" t="s">
        <v>685</v>
      </c>
      <c r="D182" s="378" t="s">
        <v>886</v>
      </c>
      <c r="E182" s="443"/>
      <c r="F182" s="444"/>
      <c r="G182" s="445"/>
      <c r="H182" s="446">
        <v>0</v>
      </c>
    </row>
    <row r="183" spans="2:8" ht="15" hidden="1" customHeight="1" x14ac:dyDescent="0.25">
      <c r="B183" s="377">
        <v>12021103</v>
      </c>
      <c r="C183" s="378" t="s">
        <v>686</v>
      </c>
      <c r="D183" s="378" t="s">
        <v>887</v>
      </c>
      <c r="E183" s="443"/>
      <c r="F183" s="444"/>
      <c r="G183" s="445"/>
      <c r="H183" s="446">
        <v>0</v>
      </c>
    </row>
    <row r="184" spans="2:8" ht="15.75" hidden="1" customHeight="1" x14ac:dyDescent="0.25">
      <c r="B184" s="384"/>
      <c r="C184" s="385" t="s">
        <v>687</v>
      </c>
      <c r="D184" s="385"/>
      <c r="E184" s="451"/>
      <c r="F184" s="452"/>
      <c r="G184" s="453">
        <v>0</v>
      </c>
      <c r="H184" s="454">
        <v>0</v>
      </c>
    </row>
    <row r="185" spans="2:8" ht="15" hidden="1" customHeight="1" x14ac:dyDescent="0.25">
      <c r="B185" s="373">
        <v>12021200</v>
      </c>
      <c r="C185" s="374" t="s">
        <v>18</v>
      </c>
      <c r="D185" s="374"/>
      <c r="E185" s="439"/>
      <c r="F185" s="440"/>
      <c r="G185" s="441"/>
      <c r="H185" s="442"/>
    </row>
    <row r="186" spans="2:8" ht="14.25" hidden="1" customHeight="1" x14ac:dyDescent="0.25">
      <c r="B186" s="377">
        <v>12021201</v>
      </c>
      <c r="C186" s="378" t="s">
        <v>688</v>
      </c>
      <c r="D186" s="378" t="s">
        <v>888</v>
      </c>
      <c r="E186" s="443"/>
      <c r="F186" s="444"/>
      <c r="G186" s="445"/>
      <c r="H186" s="446">
        <v>0</v>
      </c>
    </row>
    <row r="187" spans="2:8" ht="14.25" hidden="1" customHeight="1" x14ac:dyDescent="0.25">
      <c r="B187" s="377">
        <v>12021202</v>
      </c>
      <c r="C187" s="378" t="s">
        <v>689</v>
      </c>
      <c r="D187" s="378" t="s">
        <v>889</v>
      </c>
      <c r="E187" s="443"/>
      <c r="F187" s="444"/>
      <c r="G187" s="445"/>
      <c r="H187" s="446">
        <v>0</v>
      </c>
    </row>
    <row r="188" spans="2:8" ht="14.25" hidden="1" customHeight="1" x14ac:dyDescent="0.25">
      <c r="B188" s="377">
        <v>12021203</v>
      </c>
      <c r="C188" s="378" t="s">
        <v>690</v>
      </c>
      <c r="D188" s="378" t="s">
        <v>890</v>
      </c>
      <c r="E188" s="443"/>
      <c r="F188" s="444"/>
      <c r="G188" s="445"/>
      <c r="H188" s="446">
        <v>0</v>
      </c>
    </row>
    <row r="189" spans="2:8" ht="14.25" hidden="1" customHeight="1" x14ac:dyDescent="0.25">
      <c r="B189" s="377">
        <v>12021204</v>
      </c>
      <c r="C189" s="378" t="s">
        <v>691</v>
      </c>
      <c r="D189" s="378" t="s">
        <v>891</v>
      </c>
      <c r="E189" s="443"/>
      <c r="F189" s="444"/>
      <c r="G189" s="445"/>
      <c r="H189" s="446">
        <v>0</v>
      </c>
    </row>
    <row r="190" spans="2:8" ht="14.25" hidden="1" customHeight="1" x14ac:dyDescent="0.25">
      <c r="B190" s="377">
        <v>12021205</v>
      </c>
      <c r="C190" s="378" t="s">
        <v>692</v>
      </c>
      <c r="D190" s="378" t="s">
        <v>892</v>
      </c>
      <c r="E190" s="443"/>
      <c r="F190" s="444"/>
      <c r="G190" s="445"/>
      <c r="H190" s="446">
        <v>0</v>
      </c>
    </row>
    <row r="191" spans="2:8" ht="14.25" hidden="1" customHeight="1" x14ac:dyDescent="0.25">
      <c r="B191" s="377">
        <v>12021206</v>
      </c>
      <c r="C191" s="378" t="s">
        <v>693</v>
      </c>
      <c r="D191" s="378" t="s">
        <v>893</v>
      </c>
      <c r="E191" s="443"/>
      <c r="F191" s="444"/>
      <c r="G191" s="445"/>
      <c r="H191" s="446">
        <v>0</v>
      </c>
    </row>
    <row r="192" spans="2:8" ht="14.25" hidden="1" customHeight="1" x14ac:dyDescent="0.25">
      <c r="B192" s="377">
        <v>12021207</v>
      </c>
      <c r="C192" s="378" t="s">
        <v>694</v>
      </c>
      <c r="D192" s="378" t="s">
        <v>894</v>
      </c>
      <c r="E192" s="443"/>
      <c r="F192" s="444"/>
      <c r="G192" s="445"/>
      <c r="H192" s="446">
        <v>0</v>
      </c>
    </row>
    <row r="193" spans="2:8" ht="14.25" hidden="1" customHeight="1" x14ac:dyDescent="0.25">
      <c r="B193" s="377">
        <v>12021208</v>
      </c>
      <c r="C193" s="378" t="s">
        <v>695</v>
      </c>
      <c r="D193" s="378" t="s">
        <v>895</v>
      </c>
      <c r="E193" s="443"/>
      <c r="F193" s="444"/>
      <c r="G193" s="445"/>
      <c r="H193" s="446">
        <v>0</v>
      </c>
    </row>
    <row r="194" spans="2:8" ht="14.25" hidden="1" customHeight="1" x14ac:dyDescent="0.25">
      <c r="B194" s="377">
        <v>12021209</v>
      </c>
      <c r="C194" s="378" t="s">
        <v>696</v>
      </c>
      <c r="D194" s="378" t="s">
        <v>896</v>
      </c>
      <c r="E194" s="443"/>
      <c r="F194" s="444"/>
      <c r="G194" s="445"/>
      <c r="H194" s="446">
        <v>0</v>
      </c>
    </row>
    <row r="195" spans="2:8" ht="14.25" hidden="1" customHeight="1" x14ac:dyDescent="0.25">
      <c r="B195" s="377">
        <v>12021210</v>
      </c>
      <c r="C195" s="378" t="s">
        <v>697</v>
      </c>
      <c r="D195" s="378" t="s">
        <v>897</v>
      </c>
      <c r="E195" s="443"/>
      <c r="F195" s="444"/>
      <c r="G195" s="445"/>
      <c r="H195" s="446">
        <v>0</v>
      </c>
    </row>
    <row r="196" spans="2:8" ht="15" hidden="1" customHeight="1" x14ac:dyDescent="0.25">
      <c r="B196" s="377">
        <v>12021212</v>
      </c>
      <c r="C196" s="378" t="s">
        <v>698</v>
      </c>
      <c r="D196" s="378" t="s">
        <v>898</v>
      </c>
      <c r="E196" s="443"/>
      <c r="F196" s="444"/>
      <c r="G196" s="445"/>
      <c r="H196" s="446">
        <v>0</v>
      </c>
    </row>
    <row r="197" spans="2:8" ht="15.75" hidden="1" customHeight="1" x14ac:dyDescent="0.25">
      <c r="B197" s="384"/>
      <c r="C197" s="385" t="s">
        <v>699</v>
      </c>
      <c r="D197" s="385"/>
      <c r="E197" s="451"/>
      <c r="F197" s="452"/>
      <c r="G197" s="453">
        <v>0</v>
      </c>
      <c r="H197" s="454">
        <v>0</v>
      </c>
    </row>
    <row r="198" spans="2:8" ht="15" hidden="1" customHeight="1" x14ac:dyDescent="0.25">
      <c r="B198" s="373">
        <v>12021300</v>
      </c>
      <c r="C198" s="374" t="s">
        <v>19</v>
      </c>
      <c r="D198" s="374"/>
      <c r="E198" s="439"/>
      <c r="F198" s="440"/>
      <c r="G198" s="441"/>
      <c r="H198" s="442"/>
    </row>
    <row r="199" spans="2:8" ht="15" hidden="1" customHeight="1" x14ac:dyDescent="0.25">
      <c r="B199" s="377">
        <v>12021302</v>
      </c>
      <c r="C199" s="378" t="s">
        <v>700</v>
      </c>
      <c r="D199" s="378" t="s">
        <v>899</v>
      </c>
      <c r="E199" s="443"/>
      <c r="F199" s="444"/>
      <c r="G199" s="445"/>
      <c r="H199" s="446">
        <v>0</v>
      </c>
    </row>
    <row r="200" spans="2:8" ht="15.75" hidden="1" customHeight="1" x14ac:dyDescent="0.25">
      <c r="B200" s="384"/>
      <c r="C200" s="385" t="s">
        <v>701</v>
      </c>
      <c r="D200" s="385"/>
      <c r="E200" s="451"/>
      <c r="F200" s="452"/>
      <c r="G200" s="453">
        <v>0</v>
      </c>
      <c r="H200" s="454">
        <v>0</v>
      </c>
    </row>
    <row r="201" spans="2:8" ht="15" hidden="1" customHeight="1" x14ac:dyDescent="0.25">
      <c r="B201" s="373">
        <v>13000000</v>
      </c>
      <c r="C201" s="374" t="s">
        <v>702</v>
      </c>
      <c r="D201" s="374"/>
      <c r="E201" s="439"/>
      <c r="F201" s="440"/>
      <c r="G201" s="441"/>
      <c r="H201" s="442"/>
    </row>
    <row r="202" spans="2:8" ht="15" hidden="1" customHeight="1" x14ac:dyDescent="0.25">
      <c r="B202" s="373">
        <v>13010000</v>
      </c>
      <c r="C202" s="374" t="s">
        <v>703</v>
      </c>
      <c r="D202" s="374"/>
      <c r="E202" s="439"/>
      <c r="F202" s="440"/>
      <c r="G202" s="441"/>
      <c r="H202" s="442"/>
    </row>
    <row r="203" spans="2:8" ht="15" hidden="1" customHeight="1" x14ac:dyDescent="0.25">
      <c r="B203" s="373">
        <v>13010100</v>
      </c>
      <c r="C203" s="374" t="s">
        <v>20</v>
      </c>
      <c r="D203" s="374"/>
      <c r="E203" s="439"/>
      <c r="F203" s="440"/>
      <c r="G203" s="441"/>
      <c r="H203" s="442"/>
    </row>
    <row r="204" spans="2:8" ht="15" hidden="1" customHeight="1" x14ac:dyDescent="0.25">
      <c r="B204" s="377">
        <v>13010101</v>
      </c>
      <c r="C204" s="378" t="s">
        <v>704</v>
      </c>
      <c r="D204" s="378" t="s">
        <v>900</v>
      </c>
      <c r="E204" s="443"/>
      <c r="F204" s="444"/>
      <c r="G204" s="445"/>
      <c r="H204" s="446">
        <v>0</v>
      </c>
    </row>
    <row r="205" spans="2:8" ht="15.75" hidden="1" customHeight="1" x14ac:dyDescent="0.25">
      <c r="B205" s="384"/>
      <c r="C205" s="385" t="s">
        <v>705</v>
      </c>
      <c r="D205" s="385"/>
      <c r="E205" s="451"/>
      <c r="F205" s="452"/>
      <c r="G205" s="453">
        <v>0</v>
      </c>
      <c r="H205" s="454">
        <v>0</v>
      </c>
    </row>
    <row r="206" spans="2:8" ht="15" hidden="1" customHeight="1" x14ac:dyDescent="0.25">
      <c r="B206" s="373">
        <v>13010200</v>
      </c>
      <c r="C206" s="374" t="s">
        <v>21</v>
      </c>
      <c r="D206" s="374"/>
      <c r="E206" s="439"/>
      <c r="F206" s="440"/>
      <c r="G206" s="441"/>
      <c r="H206" s="442"/>
    </row>
    <row r="207" spans="2:8" ht="15" hidden="1" customHeight="1" x14ac:dyDescent="0.25">
      <c r="B207" s="377">
        <v>13010201</v>
      </c>
      <c r="C207" s="378" t="s">
        <v>706</v>
      </c>
      <c r="D207" s="378" t="s">
        <v>901</v>
      </c>
      <c r="E207" s="443"/>
      <c r="F207" s="444"/>
      <c r="G207" s="445"/>
      <c r="H207" s="446">
        <v>0</v>
      </c>
    </row>
    <row r="208" spans="2:8" ht="15.75" hidden="1" customHeight="1" x14ac:dyDescent="0.25">
      <c r="B208" s="384"/>
      <c r="C208" s="385" t="s">
        <v>707</v>
      </c>
      <c r="D208" s="385"/>
      <c r="E208" s="451"/>
      <c r="F208" s="452"/>
      <c r="G208" s="453">
        <v>0</v>
      </c>
      <c r="H208" s="454">
        <v>0</v>
      </c>
    </row>
    <row r="209" spans="2:8" ht="15" hidden="1" customHeight="1" x14ac:dyDescent="0.25">
      <c r="B209" s="373">
        <v>13020000</v>
      </c>
      <c r="C209" s="374" t="s">
        <v>708</v>
      </c>
      <c r="D209" s="374"/>
      <c r="E209" s="439"/>
      <c r="F209" s="440"/>
      <c r="G209" s="441"/>
      <c r="H209" s="442"/>
    </row>
    <row r="210" spans="2:8" ht="15" hidden="1" customHeight="1" x14ac:dyDescent="0.25">
      <c r="B210" s="373">
        <v>13020300</v>
      </c>
      <c r="C210" s="374" t="s">
        <v>22</v>
      </c>
      <c r="D210" s="374"/>
      <c r="E210" s="439"/>
      <c r="F210" s="440"/>
      <c r="G210" s="441"/>
      <c r="H210" s="442"/>
    </row>
    <row r="211" spans="2:8" ht="14.25" hidden="1" customHeight="1" x14ac:dyDescent="0.25">
      <c r="B211" s="377">
        <v>13020301</v>
      </c>
      <c r="C211" s="378" t="s">
        <v>36</v>
      </c>
      <c r="D211" s="378" t="s">
        <v>902</v>
      </c>
      <c r="E211" s="443"/>
      <c r="F211" s="444"/>
      <c r="G211" s="445"/>
      <c r="H211" s="446">
        <v>0</v>
      </c>
    </row>
    <row r="212" spans="2:8" ht="15" hidden="1" customHeight="1" x14ac:dyDescent="0.25">
      <c r="B212" s="377">
        <v>13020303</v>
      </c>
      <c r="C212" s="378" t="s">
        <v>710</v>
      </c>
      <c r="D212" s="378" t="s">
        <v>903</v>
      </c>
      <c r="E212" s="443"/>
      <c r="F212" s="444"/>
      <c r="G212" s="445"/>
      <c r="H212" s="446">
        <v>0</v>
      </c>
    </row>
    <row r="213" spans="2:8" ht="15.75" hidden="1" customHeight="1" x14ac:dyDescent="0.25">
      <c r="B213" s="384"/>
      <c r="C213" s="385" t="s">
        <v>711</v>
      </c>
      <c r="D213" s="385"/>
      <c r="E213" s="451"/>
      <c r="F213" s="452"/>
      <c r="G213" s="453">
        <v>0</v>
      </c>
      <c r="H213" s="454">
        <v>0</v>
      </c>
    </row>
    <row r="214" spans="2:8" ht="15" hidden="1" customHeight="1" x14ac:dyDescent="0.25">
      <c r="B214" s="373">
        <v>13020400</v>
      </c>
      <c r="C214" s="374" t="s">
        <v>23</v>
      </c>
      <c r="D214" s="374"/>
      <c r="E214" s="439"/>
      <c r="F214" s="440"/>
      <c r="G214" s="441"/>
      <c r="H214" s="442"/>
    </row>
    <row r="215" spans="2:8" ht="15" hidden="1" customHeight="1" x14ac:dyDescent="0.25">
      <c r="B215" s="377">
        <v>13020401</v>
      </c>
      <c r="C215" s="378" t="s">
        <v>37</v>
      </c>
      <c r="D215" s="378" t="s">
        <v>904</v>
      </c>
      <c r="E215" s="443"/>
      <c r="F215" s="444"/>
      <c r="G215" s="445"/>
      <c r="H215" s="446">
        <v>0</v>
      </c>
    </row>
    <row r="216" spans="2:8" ht="15.75" hidden="1" customHeight="1" x14ac:dyDescent="0.25">
      <c r="B216" s="384"/>
      <c r="C216" s="385" t="s">
        <v>713</v>
      </c>
      <c r="D216" s="385"/>
      <c r="E216" s="451"/>
      <c r="F216" s="452"/>
      <c r="G216" s="453">
        <v>0</v>
      </c>
      <c r="H216" s="454">
        <v>0</v>
      </c>
    </row>
    <row r="217" spans="2:8" ht="15" hidden="1" customHeight="1" x14ac:dyDescent="0.25">
      <c r="B217" s="373" t="s">
        <v>714</v>
      </c>
      <c r="C217" s="374" t="s">
        <v>715</v>
      </c>
      <c r="D217" s="374"/>
      <c r="E217" s="439"/>
      <c r="F217" s="440"/>
      <c r="G217" s="441"/>
      <c r="H217" s="442"/>
    </row>
    <row r="218" spans="2:8" s="396" customFormat="1" ht="15" hidden="1" customHeight="1" x14ac:dyDescent="0.25">
      <c r="B218" s="373">
        <v>14030000</v>
      </c>
      <c r="C218" s="374" t="s">
        <v>716</v>
      </c>
      <c r="D218" s="374"/>
      <c r="E218" s="439"/>
      <c r="F218" s="440"/>
      <c r="G218" s="441"/>
      <c r="H218" s="442"/>
    </row>
    <row r="219" spans="2:8" s="396" customFormat="1" ht="15" hidden="1" customHeight="1" x14ac:dyDescent="0.25">
      <c r="B219" s="373">
        <v>14030100</v>
      </c>
      <c r="C219" s="374" t="s">
        <v>24</v>
      </c>
      <c r="D219" s="374"/>
      <c r="E219" s="439"/>
      <c r="F219" s="440"/>
      <c r="G219" s="441"/>
      <c r="H219" s="442"/>
    </row>
    <row r="220" spans="2:8" ht="15" hidden="1" customHeight="1" x14ac:dyDescent="0.25">
      <c r="B220" s="377">
        <v>14030101</v>
      </c>
      <c r="C220" s="378" t="s">
        <v>514</v>
      </c>
      <c r="D220" s="378" t="s">
        <v>905</v>
      </c>
      <c r="E220" s="443"/>
      <c r="F220" s="444"/>
      <c r="G220" s="445"/>
      <c r="H220" s="446">
        <v>0</v>
      </c>
    </row>
    <row r="221" spans="2:8" ht="15.75" hidden="1" customHeight="1" x14ac:dyDescent="0.25">
      <c r="B221" s="384"/>
      <c r="C221" s="385" t="s">
        <v>717</v>
      </c>
      <c r="D221" s="385"/>
      <c r="E221" s="451"/>
      <c r="F221" s="452"/>
      <c r="G221" s="453">
        <v>0</v>
      </c>
      <c r="H221" s="454">
        <v>0</v>
      </c>
    </row>
    <row r="222" spans="2:8" s="396" customFormat="1" ht="15" hidden="1" customHeight="1" x14ac:dyDescent="0.25">
      <c r="B222" s="373">
        <v>14030200</v>
      </c>
      <c r="C222" s="374" t="s">
        <v>25</v>
      </c>
      <c r="D222" s="374"/>
      <c r="E222" s="482"/>
      <c r="F222" s="483"/>
      <c r="G222" s="479"/>
      <c r="H222" s="442"/>
    </row>
    <row r="223" spans="2:8" ht="15" hidden="1" customHeight="1" x14ac:dyDescent="0.25">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4448860</v>
      </c>
      <c r="H225" s="481">
        <v>12163560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H226"/>
  <sheetViews>
    <sheetView view="pageBreakPreview" zoomScale="84" zoomScaleSheetLayoutView="84" workbookViewId="0">
      <pane xSplit="2" ySplit="6" topLeftCell="C19"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961</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x14ac:dyDescent="0.25">
      <c r="B71" s="377">
        <v>12020417</v>
      </c>
      <c r="C71" s="378" t="s">
        <v>580</v>
      </c>
      <c r="D71" s="378" t="s">
        <v>785</v>
      </c>
      <c r="E71" s="443"/>
      <c r="F71" s="444"/>
      <c r="G71" s="445">
        <v>630000</v>
      </c>
      <c r="H71" s="446">
        <v>405000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x14ac:dyDescent="0.25">
      <c r="B78" s="377">
        <v>12020427</v>
      </c>
      <c r="C78" s="378" t="s">
        <v>587</v>
      </c>
      <c r="D78" s="378" t="s">
        <v>792</v>
      </c>
      <c r="E78" s="443"/>
      <c r="F78" s="444"/>
      <c r="G78" s="445">
        <v>400000</v>
      </c>
      <c r="H78" s="446">
        <v>400000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x14ac:dyDescent="0.25">
      <c r="B87" s="377">
        <v>12020441</v>
      </c>
      <c r="C87" s="378" t="s">
        <v>596</v>
      </c>
      <c r="D87" s="378" t="s">
        <v>802</v>
      </c>
      <c r="E87" s="443"/>
      <c r="F87" s="444"/>
      <c r="G87" s="445">
        <v>64650000</v>
      </c>
      <c r="H87" s="446">
        <v>76255000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x14ac:dyDescent="0.25">
      <c r="B94" s="377">
        <v>12020448</v>
      </c>
      <c r="C94" s="378" t="s">
        <v>603</v>
      </c>
      <c r="D94" s="378" t="s">
        <v>809</v>
      </c>
      <c r="E94" s="443"/>
      <c r="F94" s="444"/>
      <c r="G94" s="445">
        <v>16878000</v>
      </c>
      <c r="H94" s="446">
        <v>19756000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x14ac:dyDescent="0.25">
      <c r="B98" s="377">
        <v>12020452</v>
      </c>
      <c r="C98" s="378" t="s">
        <v>607</v>
      </c>
      <c r="D98" s="378" t="s">
        <v>813</v>
      </c>
      <c r="E98" s="443">
        <v>0</v>
      </c>
      <c r="F98" s="444"/>
      <c r="G98" s="445">
        <v>246197000</v>
      </c>
      <c r="H98" s="446">
        <v>288484000</v>
      </c>
    </row>
    <row r="99" spans="2:8" x14ac:dyDescent="0.25">
      <c r="B99" s="377">
        <v>12020453</v>
      </c>
      <c r="C99" s="378" t="s">
        <v>608</v>
      </c>
      <c r="D99" s="378" t="s">
        <v>814</v>
      </c>
      <c r="E99" s="443"/>
      <c r="F99" s="444"/>
      <c r="G99" s="445">
        <v>28790000</v>
      </c>
      <c r="H99" s="446">
        <v>41475000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t="15.75" thickBot="1" x14ac:dyDescent="0.3">
      <c r="B102" s="377">
        <v>12020456</v>
      </c>
      <c r="C102" s="378" t="s">
        <v>611</v>
      </c>
      <c r="D102" s="378" t="s">
        <v>817</v>
      </c>
      <c r="E102" s="443">
        <v>0</v>
      </c>
      <c r="F102" s="444"/>
      <c r="G102" s="445">
        <v>264468000</v>
      </c>
      <c r="H102" s="446">
        <v>309995000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622013000</v>
      </c>
      <c r="H114" s="454">
        <v>736770000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c r="G116" s="445">
        <v>5750000</v>
      </c>
      <c r="H116" s="446">
        <v>6650000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5750000</v>
      </c>
      <c r="H119" s="454">
        <v>6650000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t="15.75" thickBot="1" x14ac:dyDescent="0.3">
      <c r="B123" s="377">
        <v>12020603</v>
      </c>
      <c r="C123" s="378" t="s">
        <v>630</v>
      </c>
      <c r="D123" s="378" t="s">
        <v>835</v>
      </c>
      <c r="E123" s="443"/>
      <c r="F123" s="444"/>
      <c r="G123" s="445">
        <v>6496500</v>
      </c>
      <c r="H123" s="446">
        <v>7194000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6496500</v>
      </c>
      <c r="H142" s="454">
        <v>7194000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t="15.75" thickBot="1" x14ac:dyDescent="0.3">
      <c r="B164" s="377">
        <v>12020803</v>
      </c>
      <c r="C164" s="378" t="s">
        <v>669</v>
      </c>
      <c r="D164" s="378" t="s">
        <v>874</v>
      </c>
      <c r="E164" s="443"/>
      <c r="F164" s="444"/>
      <c r="G164" s="445">
        <v>750000</v>
      </c>
      <c r="H164" s="446">
        <v>750000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750000</v>
      </c>
      <c r="H167" s="454">
        <v>750000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x14ac:dyDescent="0.25">
      <c r="B182" s="377">
        <v>12021102</v>
      </c>
      <c r="C182" s="378" t="s">
        <v>685</v>
      </c>
      <c r="D182" s="378" t="s">
        <v>886</v>
      </c>
      <c r="E182" s="443"/>
      <c r="F182" s="444"/>
      <c r="G182" s="445">
        <v>6000000</v>
      </c>
      <c r="H182" s="446">
        <v>6000000</v>
      </c>
    </row>
    <row r="183" spans="2:8" ht="15.75" thickBot="1" x14ac:dyDescent="0.3">
      <c r="B183" s="377">
        <v>12021103</v>
      </c>
      <c r="C183" s="378" t="s">
        <v>686</v>
      </c>
      <c r="D183" s="378" t="s">
        <v>887</v>
      </c>
      <c r="E183" s="443"/>
      <c r="F183" s="444"/>
      <c r="G183" s="445">
        <v>250000</v>
      </c>
      <c r="H183" s="446">
        <v>0</v>
      </c>
    </row>
    <row r="184" spans="2:8" ht="15.75" thickBot="1" x14ac:dyDescent="0.3">
      <c r="B184" s="384"/>
      <c r="C184" s="385" t="s">
        <v>687</v>
      </c>
      <c r="D184" s="385"/>
      <c r="E184" s="451"/>
      <c r="F184" s="452"/>
      <c r="G184" s="453">
        <v>6250000</v>
      </c>
      <c r="H184" s="454">
        <v>6000000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idden="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idden="1" x14ac:dyDescent="0.25">
      <c r="B206" s="373">
        <v>13010200</v>
      </c>
      <c r="C206" s="374" t="s">
        <v>21</v>
      </c>
      <c r="D206" s="374"/>
      <c r="E206" s="439"/>
      <c r="F206" s="440"/>
      <c r="G206" s="441"/>
      <c r="H206" s="442"/>
    </row>
    <row r="207" spans="2:8" hidden="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x14ac:dyDescent="0.25">
      <c r="B210" s="373">
        <v>13020300</v>
      </c>
      <c r="C210" s="374" t="s">
        <v>22</v>
      </c>
      <c r="D210" s="374"/>
      <c r="E210" s="439"/>
      <c r="F210" s="440"/>
      <c r="G210" s="441"/>
      <c r="H210" s="442"/>
    </row>
    <row r="211" spans="2:8" ht="15.75" thickBot="1" x14ac:dyDescent="0.3">
      <c r="B211" s="377">
        <v>13020301</v>
      </c>
      <c r="C211" s="378" t="s">
        <v>36</v>
      </c>
      <c r="D211" s="378" t="s">
        <v>902</v>
      </c>
      <c r="E211" s="443"/>
      <c r="F211" s="444"/>
      <c r="G211" s="445">
        <v>332670860</v>
      </c>
      <c r="H211" s="446">
        <v>486000000</v>
      </c>
    </row>
    <row r="212" spans="2:8" ht="15.75" hidden="1" thickBot="1" x14ac:dyDescent="0.3">
      <c r="B212" s="377">
        <v>13020303</v>
      </c>
      <c r="C212" s="378" t="s">
        <v>710</v>
      </c>
      <c r="D212" s="378" t="s">
        <v>903</v>
      </c>
      <c r="E212" s="443"/>
      <c r="F212" s="444"/>
      <c r="G212" s="445"/>
      <c r="H212" s="446">
        <v>0</v>
      </c>
    </row>
    <row r="213" spans="2:8" ht="15.75" thickBot="1" x14ac:dyDescent="0.3">
      <c r="B213" s="384"/>
      <c r="C213" s="385" t="s">
        <v>711</v>
      </c>
      <c r="D213" s="385"/>
      <c r="E213" s="451"/>
      <c r="F213" s="452"/>
      <c r="G213" s="453">
        <v>332670860</v>
      </c>
      <c r="H213" s="454">
        <v>486000000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973930360</v>
      </c>
      <c r="H225" s="481">
        <v>1243364000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962</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x14ac:dyDescent="0.25">
      <c r="B71" s="377">
        <v>12020417</v>
      </c>
      <c r="C71" s="378" t="s">
        <v>580</v>
      </c>
      <c r="D71" s="378" t="s">
        <v>785</v>
      </c>
      <c r="E71" s="443"/>
      <c r="F71" s="444"/>
      <c r="G71" s="445">
        <v>750000</v>
      </c>
      <c r="H71" s="446">
        <v>500000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x14ac:dyDescent="0.25">
      <c r="B102" s="377">
        <v>12020456</v>
      </c>
      <c r="C102" s="378" t="s">
        <v>611</v>
      </c>
      <c r="D102" s="378" t="s">
        <v>817</v>
      </c>
      <c r="E102" s="443"/>
      <c r="F102" s="444"/>
      <c r="G102" s="445">
        <v>529220000</v>
      </c>
      <c r="H102" s="446">
        <v>587649000</v>
      </c>
    </row>
    <row r="103" spans="2:8" x14ac:dyDescent="0.25">
      <c r="B103" s="377">
        <v>12020457</v>
      </c>
      <c r="C103" s="378" t="s">
        <v>612</v>
      </c>
      <c r="D103" s="378" t="s">
        <v>818</v>
      </c>
      <c r="E103" s="443"/>
      <c r="F103" s="444"/>
      <c r="G103" s="445">
        <v>312185000</v>
      </c>
      <c r="H103" s="446">
        <v>352891000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t="15.75" thickBot="1" x14ac:dyDescent="0.3">
      <c r="B111" s="377">
        <v>12020465</v>
      </c>
      <c r="C111" s="378" t="s">
        <v>620</v>
      </c>
      <c r="D111" s="378" t="s">
        <v>826</v>
      </c>
      <c r="E111" s="443"/>
      <c r="F111" s="444"/>
      <c r="G111" s="445">
        <v>19581000</v>
      </c>
      <c r="H111" s="446">
        <v>20457000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861736000</v>
      </c>
      <c r="H114" s="454">
        <v>961497000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c r="F136" s="444"/>
      <c r="G136" s="445">
        <v>80000000</v>
      </c>
      <c r="H136" s="446">
        <v>75725000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80000000</v>
      </c>
      <c r="H142" s="454">
        <v>75725000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t="15.75" thickBot="1" x14ac:dyDescent="0.3">
      <c r="B182" s="377">
        <v>12021102</v>
      </c>
      <c r="C182" s="378" t="s">
        <v>685</v>
      </c>
      <c r="D182" s="378" t="s">
        <v>886</v>
      </c>
      <c r="E182" s="443"/>
      <c r="F182" s="444"/>
      <c r="G182" s="445">
        <v>3000000</v>
      </c>
      <c r="H182" s="446">
        <v>2700000</v>
      </c>
    </row>
    <row r="183" spans="2:8" ht="15.75" hidden="1" thickBot="1" x14ac:dyDescent="0.3">
      <c r="B183" s="377">
        <v>12021103</v>
      </c>
      <c r="C183" s="378" t="s">
        <v>686</v>
      </c>
      <c r="D183" s="378" t="s">
        <v>887</v>
      </c>
      <c r="E183" s="443"/>
      <c r="F183" s="444"/>
      <c r="G183" s="445"/>
      <c r="H183" s="446">
        <v>0</v>
      </c>
    </row>
    <row r="184" spans="2:8" ht="15.75" thickBot="1" x14ac:dyDescent="0.3">
      <c r="B184" s="384"/>
      <c r="C184" s="385" t="s">
        <v>687</v>
      </c>
      <c r="D184" s="385"/>
      <c r="E184" s="451"/>
      <c r="F184" s="452"/>
      <c r="G184" s="453">
        <v>3000000</v>
      </c>
      <c r="H184" s="454">
        <v>2700000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idden="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idden="1" x14ac:dyDescent="0.25">
      <c r="B206" s="373">
        <v>13010200</v>
      </c>
      <c r="C206" s="374" t="s">
        <v>21</v>
      </c>
      <c r="D206" s="374"/>
      <c r="E206" s="439"/>
      <c r="F206" s="440"/>
      <c r="G206" s="441"/>
      <c r="H206" s="442"/>
    </row>
    <row r="207" spans="2:8" hidden="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x14ac:dyDescent="0.25">
      <c r="B210" s="373">
        <v>13020300</v>
      </c>
      <c r="C210" s="374" t="s">
        <v>22</v>
      </c>
      <c r="D210" s="374"/>
      <c r="E210" s="439"/>
      <c r="F210" s="440"/>
      <c r="G210" s="441"/>
      <c r="H210" s="442"/>
    </row>
    <row r="211" spans="2:8" ht="15.75" thickBot="1" x14ac:dyDescent="0.3">
      <c r="B211" s="377">
        <v>13020301</v>
      </c>
      <c r="C211" s="378" t="s">
        <v>36</v>
      </c>
      <c r="D211" s="378" t="s">
        <v>902</v>
      </c>
      <c r="E211" s="443"/>
      <c r="F211" s="444"/>
      <c r="G211" s="445">
        <v>788000000</v>
      </c>
      <c r="H211" s="446">
        <v>484500000</v>
      </c>
    </row>
    <row r="212" spans="2:8" ht="15.75" hidden="1" thickBot="1" x14ac:dyDescent="0.3">
      <c r="B212" s="377">
        <v>13020303</v>
      </c>
      <c r="C212" s="378" t="s">
        <v>710</v>
      </c>
      <c r="D212" s="378" t="s">
        <v>903</v>
      </c>
      <c r="E212" s="443"/>
      <c r="F212" s="444"/>
      <c r="G212" s="445"/>
      <c r="H212" s="446">
        <v>0</v>
      </c>
    </row>
    <row r="213" spans="2:8" ht="15.75" thickBot="1" x14ac:dyDescent="0.3">
      <c r="B213" s="384"/>
      <c r="C213" s="385" t="s">
        <v>711</v>
      </c>
      <c r="D213" s="385"/>
      <c r="E213" s="451"/>
      <c r="F213" s="452"/>
      <c r="G213" s="453">
        <v>788000000</v>
      </c>
      <c r="H213" s="454">
        <v>484500000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1732736000</v>
      </c>
      <c r="H225" s="481">
        <v>1524422000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L225"/>
  <sheetViews>
    <sheetView view="pageBreakPreview" zoomScale="84" zoomScaleSheetLayoutView="84" workbookViewId="0">
      <pane xSplit="2" ySplit="6" topLeftCell="C33" activePane="bottomRight" state="frozen"/>
      <selection sqref="A1:XFD1048576"/>
      <selection pane="topRight" sqref="A1:XFD1048576"/>
      <selection pane="bottomLeft" sqref="A1:XFD1048576"/>
      <selection pane="bottomRight" sqref="A1:XFD1048576"/>
    </sheetView>
  </sheetViews>
  <sheetFormatPr defaultColWidth="9.140625" defaultRowHeight="14.25" x14ac:dyDescent="0.2"/>
  <cols>
    <col min="1" max="1" width="28.7109375" style="338" customWidth="1"/>
    <col min="2" max="2" width="12.7109375" style="338" bestFit="1" customWidth="1"/>
    <col min="3" max="3" width="60" style="338" customWidth="1"/>
    <col min="4" max="4" width="37.85546875" style="338" hidden="1" customWidth="1"/>
    <col min="5" max="6" width="12.7109375" style="338" hidden="1" customWidth="1"/>
    <col min="7" max="8" width="15.7109375" style="338" customWidth="1"/>
    <col min="9" max="9" width="15.7109375" style="338" hidden="1" customWidth="1"/>
    <col min="10" max="10" width="17" style="338" hidden="1" customWidth="1"/>
    <col min="11" max="12" width="15.7109375" style="338" hidden="1" customWidth="1"/>
    <col min="13" max="13" width="0" style="338" hidden="1" customWidth="1"/>
    <col min="14" max="16384" width="9.140625" style="338"/>
  </cols>
  <sheetData>
    <row r="1" spans="2:12" ht="31.5" x14ac:dyDescent="0.5">
      <c r="B1" s="1001" t="s">
        <v>0</v>
      </c>
      <c r="C1" s="1001"/>
      <c r="D1" s="1001"/>
      <c r="E1" s="1001"/>
      <c r="F1" s="1001"/>
      <c r="G1" s="1001"/>
      <c r="H1" s="1001"/>
      <c r="I1" s="1001"/>
      <c r="J1" s="1001"/>
      <c r="K1" s="1001"/>
      <c r="L1" s="1001"/>
    </row>
    <row r="2" spans="2:12" ht="36" x14ac:dyDescent="0.55000000000000004">
      <c r="B2" s="1008" t="s">
        <v>963</v>
      </c>
      <c r="C2" s="1008"/>
      <c r="D2" s="1008"/>
      <c r="E2" s="1008"/>
      <c r="F2" s="1008"/>
      <c r="G2" s="1008"/>
      <c r="H2" s="1008"/>
      <c r="I2" s="602"/>
      <c r="J2" s="602"/>
      <c r="K2" s="602"/>
      <c r="L2" s="602"/>
    </row>
    <row r="3" spans="2:12" ht="5.0999999999999996" customHeight="1" x14ac:dyDescent="0.25">
      <c r="B3" s="989"/>
      <c r="C3" s="989"/>
      <c r="D3" s="989"/>
      <c r="E3" s="989"/>
      <c r="F3" s="989"/>
      <c r="G3" s="989"/>
      <c r="H3" s="989"/>
      <c r="I3" s="989"/>
      <c r="J3" s="989"/>
      <c r="K3" s="989"/>
      <c r="L3" s="989"/>
    </row>
    <row r="4" spans="2:12" s="421" customFormat="1" ht="27" thickBot="1" x14ac:dyDescent="0.45">
      <c r="B4" s="1003" t="s">
        <v>737</v>
      </c>
      <c r="C4" s="1003"/>
      <c r="D4" s="1003"/>
      <c r="E4" s="1003"/>
      <c r="F4" s="1003"/>
      <c r="G4" s="1003"/>
      <c r="H4" s="1003"/>
      <c r="I4" s="1005"/>
      <c r="J4" s="1005"/>
      <c r="K4" s="1005"/>
      <c r="L4" s="1005"/>
    </row>
    <row r="5" spans="2:12" s="365" customFormat="1" ht="38.25" x14ac:dyDescent="0.2">
      <c r="B5" s="991" t="s">
        <v>2</v>
      </c>
      <c r="C5" s="991" t="s">
        <v>3</v>
      </c>
      <c r="D5" s="422"/>
      <c r="E5" s="423" t="s">
        <v>909</v>
      </c>
      <c r="F5" s="424" t="s">
        <v>909</v>
      </c>
      <c r="G5" s="425" t="s">
        <v>530</v>
      </c>
      <c r="H5" s="426" t="s">
        <v>1703</v>
      </c>
      <c r="I5" s="425" t="s">
        <v>920</v>
      </c>
      <c r="J5" s="591" t="s">
        <v>921</v>
      </c>
      <c r="K5" s="591" t="e">
        <v>#REF!</v>
      </c>
      <c r="L5" s="426" t="e">
        <v>#REF!</v>
      </c>
    </row>
    <row r="6" spans="2:12" ht="15.75" thickBot="1" x14ac:dyDescent="0.25">
      <c r="B6" s="992"/>
      <c r="C6" s="992"/>
      <c r="D6" s="427"/>
      <c r="E6" s="428" t="s">
        <v>5</v>
      </c>
      <c r="F6" s="429" t="s">
        <v>5</v>
      </c>
      <c r="G6" s="430" t="s">
        <v>5</v>
      </c>
      <c r="H6" s="431" t="s">
        <v>5</v>
      </c>
      <c r="I6" s="430" t="s">
        <v>5</v>
      </c>
      <c r="J6" s="592" t="s">
        <v>5</v>
      </c>
      <c r="K6" s="592" t="s">
        <v>5</v>
      </c>
      <c r="L6" s="431" t="s">
        <v>5</v>
      </c>
    </row>
    <row r="7" spans="2:12" ht="18.75" x14ac:dyDescent="0.3">
      <c r="B7" s="432">
        <v>10000000</v>
      </c>
      <c r="C7" s="433" t="s">
        <v>398</v>
      </c>
      <c r="D7" s="434"/>
      <c r="E7" s="435"/>
      <c r="F7" s="436"/>
      <c r="G7" s="437"/>
      <c r="H7" s="438"/>
      <c r="I7" s="437"/>
      <c r="J7" s="593"/>
      <c r="K7" s="593"/>
      <c r="L7" s="438"/>
    </row>
    <row r="8" spans="2:12" ht="15" hidden="1" x14ac:dyDescent="0.25">
      <c r="B8" s="373">
        <v>11000000</v>
      </c>
      <c r="C8" s="374" t="s">
        <v>531</v>
      </c>
      <c r="D8" s="374"/>
      <c r="E8" s="439"/>
      <c r="F8" s="440"/>
      <c r="G8" s="441"/>
      <c r="H8" s="442"/>
      <c r="I8" s="441"/>
      <c r="J8" s="594"/>
      <c r="K8" s="594"/>
      <c r="L8" s="442"/>
    </row>
    <row r="9" spans="2:12" ht="15" hidden="1" x14ac:dyDescent="0.25">
      <c r="B9" s="373">
        <v>11010000</v>
      </c>
      <c r="C9" s="374" t="s">
        <v>531</v>
      </c>
      <c r="D9" s="374"/>
      <c r="E9" s="439"/>
      <c r="F9" s="440"/>
      <c r="G9" s="441"/>
      <c r="H9" s="442"/>
      <c r="I9" s="441"/>
      <c r="J9" s="594"/>
      <c r="K9" s="594"/>
      <c r="L9" s="442"/>
    </row>
    <row r="10" spans="2:12" ht="15" hidden="1" x14ac:dyDescent="0.25">
      <c r="B10" s="373">
        <v>11010100</v>
      </c>
      <c r="C10" s="374" t="s">
        <v>6</v>
      </c>
      <c r="D10" s="374"/>
      <c r="E10" s="439"/>
      <c r="F10" s="440"/>
      <c r="G10" s="441"/>
      <c r="H10" s="442"/>
      <c r="I10" s="441"/>
      <c r="J10" s="594"/>
      <c r="K10" s="594"/>
      <c r="L10" s="442"/>
    </row>
    <row r="11" spans="2:12" hidden="1" x14ac:dyDescent="0.2">
      <c r="B11" s="377">
        <v>11010101</v>
      </c>
      <c r="C11" s="378" t="s">
        <v>532</v>
      </c>
      <c r="D11" s="378" t="str">
        <f>B11&amp;" - "&amp;C11</f>
        <v>11010101 - STATUTORY ALLOCATION</v>
      </c>
      <c r="E11" s="443"/>
      <c r="F11" s="444"/>
      <c r="G11" s="445"/>
      <c r="H11" s="446"/>
      <c r="I11" s="445"/>
      <c r="J11" s="595"/>
      <c r="K11" s="595"/>
      <c r="L11" s="446">
        <f>SUM(J11:K11)</f>
        <v>0</v>
      </c>
    </row>
    <row r="12" spans="2:12" ht="15" hidden="1" x14ac:dyDescent="0.25">
      <c r="B12" s="373">
        <v>11010200</v>
      </c>
      <c r="C12" s="374" t="s">
        <v>31</v>
      </c>
      <c r="D12" s="374"/>
      <c r="E12" s="439"/>
      <c r="F12" s="440"/>
      <c r="G12" s="441"/>
      <c r="H12" s="442"/>
      <c r="I12" s="441"/>
      <c r="J12" s="594"/>
      <c r="K12" s="594"/>
      <c r="L12" s="442"/>
    </row>
    <row r="13" spans="2:12" hidden="1" x14ac:dyDescent="0.2">
      <c r="B13" s="377">
        <v>11010201</v>
      </c>
      <c r="C13" s="378" t="s">
        <v>526</v>
      </c>
      <c r="D13" s="378" t="str">
        <f>B13&amp;" - "&amp;C13</f>
        <v>11010201 - SHARE OF VAT</v>
      </c>
      <c r="E13" s="443"/>
      <c r="F13" s="444"/>
      <c r="G13" s="445"/>
      <c r="H13" s="446"/>
      <c r="I13" s="445"/>
      <c r="J13" s="595"/>
      <c r="K13" s="595"/>
      <c r="L13" s="446">
        <f>SUM(J13:K13)</f>
        <v>0</v>
      </c>
    </row>
    <row r="14" spans="2:12" ht="15" hidden="1" x14ac:dyDescent="0.25">
      <c r="B14" s="373">
        <v>11010300</v>
      </c>
      <c r="C14" s="374" t="s">
        <v>32</v>
      </c>
      <c r="D14" s="374"/>
      <c r="E14" s="439"/>
      <c r="F14" s="440"/>
      <c r="G14" s="441"/>
      <c r="H14" s="442"/>
      <c r="I14" s="441"/>
      <c r="J14" s="594"/>
      <c r="K14" s="594"/>
      <c r="L14" s="442"/>
    </row>
    <row r="15" spans="2:12" hidden="1" x14ac:dyDescent="0.2">
      <c r="B15" s="377">
        <v>11010301</v>
      </c>
      <c r="C15" s="378" t="s">
        <v>527</v>
      </c>
      <c r="D15" s="378" t="str">
        <f>B15&amp;" - "&amp;C15</f>
        <v>11010301 - EXCESS CRUDE</v>
      </c>
      <c r="E15" s="443"/>
      <c r="F15" s="444"/>
      <c r="G15" s="445"/>
      <c r="H15" s="446"/>
      <c r="I15" s="445"/>
      <c r="J15" s="595"/>
      <c r="K15" s="595"/>
      <c r="L15" s="446">
        <f>SUM(J15:K15)</f>
        <v>0</v>
      </c>
    </row>
    <row r="16" spans="2:12" ht="15" hidden="1" x14ac:dyDescent="0.25">
      <c r="B16" s="373">
        <v>11010400</v>
      </c>
      <c r="C16" s="374" t="s">
        <v>7</v>
      </c>
      <c r="D16" s="374"/>
      <c r="E16" s="439"/>
      <c r="F16" s="440"/>
      <c r="G16" s="441"/>
      <c r="H16" s="442"/>
      <c r="I16" s="441"/>
      <c r="J16" s="594"/>
      <c r="K16" s="594"/>
      <c r="L16" s="442"/>
    </row>
    <row r="17" spans="2:12" hidden="1" x14ac:dyDescent="0.2">
      <c r="B17" s="382">
        <v>11010401</v>
      </c>
      <c r="C17" s="383" t="s">
        <v>7</v>
      </c>
      <c r="D17" s="383" t="str">
        <f>B17&amp;" - "&amp;C17</f>
        <v>11010401 - OTHER REVENUE FROM FAAC</v>
      </c>
      <c r="E17" s="447"/>
      <c r="F17" s="448"/>
      <c r="G17" s="449"/>
      <c r="H17" s="450"/>
      <c r="I17" s="449"/>
      <c r="J17" s="596"/>
      <c r="K17" s="596"/>
      <c r="L17" s="450">
        <f>SUM(J17:K17)</f>
        <v>0</v>
      </c>
    </row>
    <row r="18" spans="2:12" ht="15.75" hidden="1" thickBot="1" x14ac:dyDescent="0.3">
      <c r="B18" s="384"/>
      <c r="C18" s="385" t="s">
        <v>533</v>
      </c>
      <c r="D18" s="385"/>
      <c r="E18" s="451"/>
      <c r="F18" s="452"/>
      <c r="G18" s="453">
        <f t="shared" ref="G18:L18" si="0">G11+G13+G15+G17</f>
        <v>0</v>
      </c>
      <c r="H18" s="454">
        <v>0</v>
      </c>
      <c r="I18" s="453">
        <f t="shared" si="0"/>
        <v>0</v>
      </c>
      <c r="J18" s="597">
        <f t="shared" si="0"/>
        <v>0</v>
      </c>
      <c r="K18" s="597">
        <f t="shared" si="0"/>
        <v>0</v>
      </c>
      <c r="L18" s="454">
        <f t="shared" si="0"/>
        <v>0</v>
      </c>
    </row>
    <row r="19" spans="2:12" ht="15" x14ac:dyDescent="0.25">
      <c r="B19" s="368">
        <v>12000000</v>
      </c>
      <c r="C19" s="369" t="s">
        <v>33</v>
      </c>
      <c r="D19" s="369"/>
      <c r="E19" s="455"/>
      <c r="F19" s="456"/>
      <c r="G19" s="457"/>
      <c r="H19" s="458"/>
      <c r="I19" s="457"/>
      <c r="J19" s="598"/>
      <c r="K19" s="598"/>
      <c r="L19" s="458"/>
    </row>
    <row r="20" spans="2:12" ht="15" hidden="1" x14ac:dyDescent="0.25">
      <c r="B20" s="373">
        <v>12010000</v>
      </c>
      <c r="C20" s="374" t="s">
        <v>534</v>
      </c>
      <c r="D20" s="374"/>
      <c r="E20" s="439"/>
      <c r="F20" s="440"/>
      <c r="G20" s="441"/>
      <c r="H20" s="442"/>
      <c r="I20" s="441"/>
      <c r="J20" s="594"/>
      <c r="K20" s="594"/>
      <c r="L20" s="442"/>
    </row>
    <row r="21" spans="2:12" ht="15" hidden="1" x14ac:dyDescent="0.25">
      <c r="B21" s="373">
        <v>12010100</v>
      </c>
      <c r="C21" s="374" t="s">
        <v>8</v>
      </c>
      <c r="D21" s="374"/>
      <c r="E21" s="439"/>
      <c r="F21" s="440"/>
      <c r="G21" s="441"/>
      <c r="H21" s="442"/>
      <c r="I21" s="441"/>
      <c r="J21" s="594"/>
      <c r="K21" s="594"/>
      <c r="L21" s="442"/>
    </row>
    <row r="22" spans="2:12" hidden="1" x14ac:dyDescent="0.2">
      <c r="B22" s="377">
        <v>12010101</v>
      </c>
      <c r="C22" s="378" t="s">
        <v>535</v>
      </c>
      <c r="D22" s="378" t="str">
        <f>B22&amp;" - "&amp;C22</f>
        <v xml:space="preserve">12010101 - PERSONAL TAXES </v>
      </c>
      <c r="E22" s="443"/>
      <c r="F22" s="444"/>
      <c r="G22" s="445"/>
      <c r="H22" s="446"/>
      <c r="I22" s="445"/>
      <c r="J22" s="595"/>
      <c r="K22" s="595"/>
      <c r="L22" s="446">
        <f t="shared" ref="L22:L28" si="1">SUM(J22:K22)</f>
        <v>0</v>
      </c>
    </row>
    <row r="23" spans="2:12" hidden="1" x14ac:dyDescent="0.2">
      <c r="B23" s="377">
        <v>12010104</v>
      </c>
      <c r="C23" s="378" t="s">
        <v>536</v>
      </c>
      <c r="D23" s="378" t="str">
        <f t="shared" ref="D23:D28" si="2">B23&amp;" - "&amp;C23</f>
        <v>12010104 - STAMP DUTY</v>
      </c>
      <c r="E23" s="443"/>
      <c r="F23" s="444"/>
      <c r="G23" s="445"/>
      <c r="H23" s="446"/>
      <c r="I23" s="445"/>
      <c r="J23" s="595"/>
      <c r="K23" s="595"/>
      <c r="L23" s="446">
        <f t="shared" si="1"/>
        <v>0</v>
      </c>
    </row>
    <row r="24" spans="2:12" hidden="1" x14ac:dyDescent="0.2">
      <c r="B24" s="377">
        <v>12010105</v>
      </c>
      <c r="C24" s="378" t="s">
        <v>537</v>
      </c>
      <c r="D24" s="378" t="str">
        <f t="shared" si="2"/>
        <v>12010105 - POOL BETTING TAX</v>
      </c>
      <c r="E24" s="443"/>
      <c r="F24" s="444"/>
      <c r="G24" s="445"/>
      <c r="H24" s="446"/>
      <c r="I24" s="445"/>
      <c r="J24" s="595"/>
      <c r="K24" s="595"/>
      <c r="L24" s="446">
        <f t="shared" si="1"/>
        <v>0</v>
      </c>
    </row>
    <row r="25" spans="2:12" hidden="1" x14ac:dyDescent="0.2">
      <c r="B25" s="377">
        <v>12010106</v>
      </c>
      <c r="C25" s="378" t="s">
        <v>538</v>
      </c>
      <c r="D25" s="378" t="str">
        <f t="shared" si="2"/>
        <v>12010106 - DEVELOPMENTAL TAXES/LEVY</v>
      </c>
      <c r="E25" s="443"/>
      <c r="F25" s="444"/>
      <c r="G25" s="445"/>
      <c r="H25" s="446"/>
      <c r="I25" s="445"/>
      <c r="J25" s="595"/>
      <c r="K25" s="595"/>
      <c r="L25" s="446">
        <f t="shared" si="1"/>
        <v>0</v>
      </c>
    </row>
    <row r="26" spans="2:12" hidden="1" x14ac:dyDescent="0.2">
      <c r="B26" s="377">
        <v>12010107</v>
      </c>
      <c r="C26" s="378" t="s">
        <v>539</v>
      </c>
      <c r="D26" s="378" t="str">
        <f t="shared" si="2"/>
        <v>12010107 - CAPITAL GAIN TAX</v>
      </c>
      <c r="E26" s="443"/>
      <c r="F26" s="444"/>
      <c r="G26" s="445"/>
      <c r="H26" s="446"/>
      <c r="I26" s="445"/>
      <c r="J26" s="595"/>
      <c r="K26" s="595"/>
      <c r="L26" s="446">
        <f t="shared" si="1"/>
        <v>0</v>
      </c>
    </row>
    <row r="27" spans="2:12" hidden="1" x14ac:dyDescent="0.2">
      <c r="B27" s="377">
        <v>12010108</v>
      </c>
      <c r="C27" s="378" t="s">
        <v>540</v>
      </c>
      <c r="D27" s="378" t="str">
        <f t="shared" si="2"/>
        <v>12010108 - LIVESTOCK TAX</v>
      </c>
      <c r="E27" s="443"/>
      <c r="F27" s="444"/>
      <c r="G27" s="445"/>
      <c r="H27" s="446"/>
      <c r="I27" s="445"/>
      <c r="J27" s="595"/>
      <c r="K27" s="595"/>
      <c r="L27" s="446">
        <f t="shared" si="1"/>
        <v>0</v>
      </c>
    </row>
    <row r="28" spans="2:12" hidden="1" x14ac:dyDescent="0.2">
      <c r="B28" s="377">
        <v>12010109</v>
      </c>
      <c r="C28" s="378" t="s">
        <v>541</v>
      </c>
      <c r="D28" s="378" t="str">
        <f t="shared" si="2"/>
        <v>12010109 - OTHER SERVICES TAXES</v>
      </c>
      <c r="E28" s="443"/>
      <c r="F28" s="444"/>
      <c r="G28" s="445"/>
      <c r="H28" s="446"/>
      <c r="I28" s="445"/>
      <c r="J28" s="595"/>
      <c r="K28" s="595"/>
      <c r="L28" s="446">
        <f t="shared" si="1"/>
        <v>0</v>
      </c>
    </row>
    <row r="29" spans="2:12" ht="15.75" hidden="1" thickBot="1" x14ac:dyDescent="0.3">
      <c r="B29" s="384"/>
      <c r="C29" s="385" t="s">
        <v>542</v>
      </c>
      <c r="D29" s="385"/>
      <c r="E29" s="451"/>
      <c r="F29" s="452"/>
      <c r="G29" s="453">
        <f t="shared" ref="G29:L29" si="3">SUM(G22:G28)</f>
        <v>0</v>
      </c>
      <c r="H29" s="454">
        <v>0</v>
      </c>
      <c r="I29" s="453">
        <f t="shared" si="3"/>
        <v>0</v>
      </c>
      <c r="J29" s="597">
        <f t="shared" si="3"/>
        <v>0</v>
      </c>
      <c r="K29" s="597">
        <f t="shared" si="3"/>
        <v>0</v>
      </c>
      <c r="L29" s="454">
        <f t="shared" si="3"/>
        <v>0</v>
      </c>
    </row>
    <row r="30" spans="2:12" ht="15" hidden="1" x14ac:dyDescent="0.25">
      <c r="B30" s="388">
        <v>12010200</v>
      </c>
      <c r="C30" s="389" t="s">
        <v>9</v>
      </c>
      <c r="D30" s="389"/>
      <c r="E30" s="459"/>
      <c r="F30" s="460"/>
      <c r="G30" s="461"/>
      <c r="H30" s="462"/>
      <c r="I30" s="461"/>
      <c r="J30" s="599"/>
      <c r="K30" s="599"/>
      <c r="L30" s="462"/>
    </row>
    <row r="31" spans="2:12" hidden="1" x14ac:dyDescent="0.2">
      <c r="B31" s="377">
        <v>12010201</v>
      </c>
      <c r="C31" s="378" t="s">
        <v>9</v>
      </c>
      <c r="D31" s="378" t="str">
        <f>B31&amp;" - "&amp;C31</f>
        <v>12010201 - CORPORATE TAXES</v>
      </c>
      <c r="E31" s="443"/>
      <c r="F31" s="444"/>
      <c r="G31" s="445"/>
      <c r="H31" s="446"/>
      <c r="I31" s="445"/>
      <c r="J31" s="595"/>
      <c r="K31" s="595"/>
      <c r="L31" s="446">
        <f>SUM(J31:K31)</f>
        <v>0</v>
      </c>
    </row>
    <row r="32" spans="2:12" ht="15.75" hidden="1" thickBot="1" x14ac:dyDescent="0.3">
      <c r="B32" s="384"/>
      <c r="C32" s="385" t="s">
        <v>543</v>
      </c>
      <c r="D32" s="385"/>
      <c r="E32" s="451"/>
      <c r="F32" s="452"/>
      <c r="G32" s="453">
        <f t="shared" ref="G32:L32" si="4">SUM(G31)</f>
        <v>0</v>
      </c>
      <c r="H32" s="454">
        <v>0</v>
      </c>
      <c r="I32" s="453">
        <f t="shared" si="4"/>
        <v>0</v>
      </c>
      <c r="J32" s="597">
        <f t="shared" si="4"/>
        <v>0</v>
      </c>
      <c r="K32" s="597">
        <f t="shared" si="4"/>
        <v>0</v>
      </c>
      <c r="L32" s="454">
        <f t="shared" si="4"/>
        <v>0</v>
      </c>
    </row>
    <row r="33" spans="2:12" ht="15" x14ac:dyDescent="0.25">
      <c r="B33" s="368">
        <v>12020000</v>
      </c>
      <c r="C33" s="369" t="s">
        <v>544</v>
      </c>
      <c r="D33" s="369"/>
      <c r="E33" s="455"/>
      <c r="F33" s="456"/>
      <c r="G33" s="457"/>
      <c r="H33" s="458"/>
      <c r="I33" s="457"/>
      <c r="J33" s="598"/>
      <c r="K33" s="598"/>
      <c r="L33" s="458"/>
    </row>
    <row r="34" spans="2:12" ht="15" hidden="1" customHeight="1" x14ac:dyDescent="0.25">
      <c r="B34" s="373">
        <v>12020100</v>
      </c>
      <c r="C34" s="374" t="s">
        <v>10</v>
      </c>
      <c r="D34" s="374"/>
      <c r="E34" s="439"/>
      <c r="F34" s="440"/>
      <c r="G34" s="441"/>
      <c r="H34" s="442"/>
      <c r="I34" s="441"/>
      <c r="J34" s="594"/>
      <c r="K34" s="594"/>
      <c r="L34" s="442"/>
    </row>
    <row r="35" spans="2:12" ht="14.25" hidden="1" customHeight="1" x14ac:dyDescent="0.2">
      <c r="B35" s="377">
        <v>12020105</v>
      </c>
      <c r="C35" s="378" t="s">
        <v>545</v>
      </c>
      <c r="D35" s="378" t="str">
        <f t="shared" ref="D35:D61" si="5">B35&amp;" - "&amp;C35</f>
        <v>12020105 - RADIO/TELEVISION STATION LICENCES</v>
      </c>
      <c r="E35" s="443"/>
      <c r="F35" s="444"/>
      <c r="G35" s="445"/>
      <c r="H35" s="446">
        <v>0</v>
      </c>
      <c r="I35" s="445"/>
      <c r="J35" s="595"/>
      <c r="K35" s="595"/>
      <c r="L35" s="446">
        <f t="shared" ref="L35:L61" si="6">SUM(J35:K35)</f>
        <v>0</v>
      </c>
    </row>
    <row r="36" spans="2:12" ht="14.25" hidden="1" customHeight="1" x14ac:dyDescent="0.2">
      <c r="B36" s="377">
        <v>12020107</v>
      </c>
      <c r="C36" s="378" t="s">
        <v>546</v>
      </c>
      <c r="D36" s="378" t="str">
        <f t="shared" si="5"/>
        <v>12020107 - BOAT &amp; CANOE (SMALL CRAFT) LICENCE</v>
      </c>
      <c r="E36" s="443"/>
      <c r="F36" s="444"/>
      <c r="G36" s="445"/>
      <c r="H36" s="446">
        <v>0</v>
      </c>
      <c r="I36" s="445"/>
      <c r="J36" s="595"/>
      <c r="K36" s="595"/>
      <c r="L36" s="446">
        <f t="shared" si="6"/>
        <v>0</v>
      </c>
    </row>
    <row r="37" spans="2:12" ht="15" thickBot="1" x14ac:dyDescent="0.25">
      <c r="B37" s="377">
        <v>12020109</v>
      </c>
      <c r="C37" s="378" t="s">
        <v>547</v>
      </c>
      <c r="D37" s="378" t="str">
        <f t="shared" si="5"/>
        <v>12020109 - REGISTRATION OF VOLUNTARY ORGANISATIONS</v>
      </c>
      <c r="E37" s="443"/>
      <c r="F37" s="444"/>
      <c r="G37" s="445">
        <v>50000</v>
      </c>
      <c r="H37" s="446">
        <v>150000</v>
      </c>
      <c r="I37" s="445">
        <v>20000</v>
      </c>
      <c r="J37" s="595">
        <v>90000</v>
      </c>
      <c r="K37" s="595"/>
      <c r="L37" s="446">
        <f t="shared" si="6"/>
        <v>90000</v>
      </c>
    </row>
    <row r="38" spans="2:12" ht="15" hidden="1" customHeight="1" thickBot="1" x14ac:dyDescent="0.25">
      <c r="B38" s="377">
        <v>12020110</v>
      </c>
      <c r="C38" s="378" t="s">
        <v>548</v>
      </c>
      <c r="D38" s="378" t="str">
        <f t="shared" si="5"/>
        <v>12020110 - INLAND WATER-WAY LICENCE</v>
      </c>
      <c r="E38" s="443"/>
      <c r="F38" s="444"/>
      <c r="G38" s="445"/>
      <c r="H38" s="446">
        <v>0</v>
      </c>
      <c r="I38" s="445"/>
      <c r="J38" s="595"/>
      <c r="K38" s="595"/>
      <c r="L38" s="446">
        <f t="shared" si="6"/>
        <v>0</v>
      </c>
    </row>
    <row r="39" spans="2:12" ht="15" hidden="1" customHeight="1" thickBot="1" x14ac:dyDescent="0.25">
      <c r="B39" s="377">
        <v>12020111</v>
      </c>
      <c r="C39" s="378" t="s">
        <v>549</v>
      </c>
      <c r="D39" s="378" t="str">
        <f t="shared" si="5"/>
        <v>12020111 - BAKE HOUSE LICENSE</v>
      </c>
      <c r="E39" s="443"/>
      <c r="F39" s="444"/>
      <c r="G39" s="445"/>
      <c r="H39" s="446">
        <v>0</v>
      </c>
      <c r="I39" s="445"/>
      <c r="J39" s="595"/>
      <c r="K39" s="595"/>
      <c r="L39" s="446">
        <f t="shared" si="6"/>
        <v>0</v>
      </c>
    </row>
    <row r="40" spans="2:12" ht="15" hidden="1" customHeight="1" thickBot="1" x14ac:dyDescent="0.25">
      <c r="B40" s="377">
        <v>12020113</v>
      </c>
      <c r="C40" s="378" t="s">
        <v>550</v>
      </c>
      <c r="D40" s="378" t="str">
        <f t="shared" si="5"/>
        <v>12020113 - BRICKMAKING, etc LICENSE</v>
      </c>
      <c r="E40" s="443"/>
      <c r="F40" s="444"/>
      <c r="G40" s="445"/>
      <c r="H40" s="446">
        <v>0</v>
      </c>
      <c r="I40" s="445"/>
      <c r="J40" s="595"/>
      <c r="K40" s="595"/>
      <c r="L40" s="446">
        <f t="shared" si="6"/>
        <v>0</v>
      </c>
    </row>
    <row r="41" spans="2:12" ht="15" hidden="1" customHeight="1" thickBot="1" x14ac:dyDescent="0.25">
      <c r="B41" s="377">
        <v>12020114</v>
      </c>
      <c r="C41" s="378" t="s">
        <v>551</v>
      </c>
      <c r="D41" s="378" t="str">
        <f t="shared" si="5"/>
        <v>12020114 - CART LICENSES</v>
      </c>
      <c r="E41" s="443"/>
      <c r="F41" s="444"/>
      <c r="G41" s="445"/>
      <c r="H41" s="446">
        <v>0</v>
      </c>
      <c r="I41" s="445"/>
      <c r="J41" s="595"/>
      <c r="K41" s="595"/>
      <c r="L41" s="446">
        <f t="shared" si="6"/>
        <v>0</v>
      </c>
    </row>
    <row r="42" spans="2:12" ht="15" hidden="1" customHeight="1" thickBot="1" x14ac:dyDescent="0.25">
      <c r="B42" s="377">
        <v>12020115</v>
      </c>
      <c r="C42" s="378" t="s">
        <v>552</v>
      </c>
      <c r="D42" s="378" t="str">
        <f t="shared" si="5"/>
        <v>12020115 - DANE GUN LICENSES</v>
      </c>
      <c r="E42" s="443"/>
      <c r="F42" s="444"/>
      <c r="G42" s="445"/>
      <c r="H42" s="446">
        <v>0</v>
      </c>
      <c r="I42" s="445"/>
      <c r="J42" s="595"/>
      <c r="K42" s="595"/>
      <c r="L42" s="446">
        <f t="shared" si="6"/>
        <v>0</v>
      </c>
    </row>
    <row r="43" spans="2:12" ht="15" hidden="1" customHeight="1" thickBot="1" x14ac:dyDescent="0.25">
      <c r="B43" s="377">
        <v>12020116</v>
      </c>
      <c r="C43" s="378" t="s">
        <v>553</v>
      </c>
      <c r="D43" s="378" t="str">
        <f t="shared" si="5"/>
        <v>12020116 - CATTLE DEALER LICENSES</v>
      </c>
      <c r="E43" s="443"/>
      <c r="F43" s="444"/>
      <c r="G43" s="445"/>
      <c r="H43" s="446">
        <v>0</v>
      </c>
      <c r="I43" s="445"/>
      <c r="J43" s="595"/>
      <c r="K43" s="595"/>
      <c r="L43" s="446">
        <f t="shared" si="6"/>
        <v>0</v>
      </c>
    </row>
    <row r="44" spans="2:12" ht="15" hidden="1" customHeight="1" thickBot="1" x14ac:dyDescent="0.25">
      <c r="B44" s="377">
        <v>12020117</v>
      </c>
      <c r="C44" s="378" t="s">
        <v>554</v>
      </c>
      <c r="D44" s="378" t="str">
        <f t="shared" si="5"/>
        <v>12020117 - DRIED FISH &amp; MEAT LICENSES</v>
      </c>
      <c r="E44" s="443"/>
      <c r="F44" s="444"/>
      <c r="G44" s="445"/>
      <c r="H44" s="446">
        <v>0</v>
      </c>
      <c r="I44" s="445"/>
      <c r="J44" s="595"/>
      <c r="K44" s="595"/>
      <c r="L44" s="446">
        <f t="shared" si="6"/>
        <v>0</v>
      </c>
    </row>
    <row r="45" spans="2:12" ht="15" hidden="1" customHeight="1" thickBot="1" x14ac:dyDescent="0.25">
      <c r="B45" s="377">
        <v>12020118</v>
      </c>
      <c r="C45" s="378" t="s">
        <v>555</v>
      </c>
      <c r="D45" s="378" t="str">
        <f t="shared" si="5"/>
        <v>12020118 - PET (DOG) LICENSES</v>
      </c>
      <c r="E45" s="443"/>
      <c r="F45" s="444"/>
      <c r="G45" s="445"/>
      <c r="H45" s="446">
        <v>0</v>
      </c>
      <c r="I45" s="445"/>
      <c r="J45" s="595"/>
      <c r="K45" s="595"/>
      <c r="L45" s="446">
        <f t="shared" si="6"/>
        <v>0</v>
      </c>
    </row>
    <row r="46" spans="2:12" ht="15" hidden="1" customHeight="1" thickBot="1" x14ac:dyDescent="0.25">
      <c r="B46" s="377">
        <v>12020119</v>
      </c>
      <c r="C46" s="378" t="s">
        <v>556</v>
      </c>
      <c r="D46" s="378" t="str">
        <f t="shared" si="5"/>
        <v>12020119 - FISHING PERMITS</v>
      </c>
      <c r="E46" s="443"/>
      <c r="F46" s="444"/>
      <c r="G46" s="445"/>
      <c r="H46" s="446">
        <v>0</v>
      </c>
      <c r="I46" s="445"/>
      <c r="J46" s="595"/>
      <c r="K46" s="595"/>
      <c r="L46" s="446">
        <f t="shared" si="6"/>
        <v>0</v>
      </c>
    </row>
    <row r="47" spans="2:12" ht="15" hidden="1" customHeight="1" thickBot="1" x14ac:dyDescent="0.25">
      <c r="B47" s="377">
        <v>12020120</v>
      </c>
      <c r="C47" s="378" t="s">
        <v>557</v>
      </c>
      <c r="D47" s="378" t="str">
        <f t="shared" si="5"/>
        <v>12020120 - HAWKER'S PERMITS</v>
      </c>
      <c r="E47" s="443"/>
      <c r="F47" s="444"/>
      <c r="G47" s="445"/>
      <c r="H47" s="446">
        <v>0</v>
      </c>
      <c r="I47" s="445"/>
      <c r="J47" s="595"/>
      <c r="K47" s="595"/>
      <c r="L47" s="446">
        <f t="shared" si="6"/>
        <v>0</v>
      </c>
    </row>
    <row r="48" spans="2:12" ht="15" hidden="1" customHeight="1" thickBot="1" x14ac:dyDescent="0.25">
      <c r="B48" s="377">
        <v>12020121</v>
      </c>
      <c r="C48" s="378" t="s">
        <v>558</v>
      </c>
      <c r="D48" s="378" t="str">
        <f t="shared" si="5"/>
        <v>12020121 - HUNTING PERMITS</v>
      </c>
      <c r="E48" s="443"/>
      <c r="F48" s="444"/>
      <c r="G48" s="445"/>
      <c r="H48" s="446">
        <v>0</v>
      </c>
      <c r="I48" s="445"/>
      <c r="J48" s="595"/>
      <c r="K48" s="595"/>
      <c r="L48" s="446">
        <f t="shared" si="6"/>
        <v>0</v>
      </c>
    </row>
    <row r="49" spans="2:12" ht="15" hidden="1" customHeight="1" thickBot="1" x14ac:dyDescent="0.25">
      <c r="B49" s="377">
        <v>12020122</v>
      </c>
      <c r="C49" s="378" t="s">
        <v>559</v>
      </c>
      <c r="D49" s="378" t="str">
        <f t="shared" si="5"/>
        <v>12020122 - PRODUCE BUYING LICENSES</v>
      </c>
      <c r="E49" s="443"/>
      <c r="F49" s="444"/>
      <c r="G49" s="445"/>
      <c r="H49" s="446">
        <v>0</v>
      </c>
      <c r="I49" s="445"/>
      <c r="J49" s="595"/>
      <c r="K49" s="595"/>
      <c r="L49" s="446">
        <f t="shared" si="6"/>
        <v>0</v>
      </c>
    </row>
    <row r="50" spans="2:12" ht="15" hidden="1" customHeight="1" thickBot="1" x14ac:dyDescent="0.25">
      <c r="B50" s="377">
        <v>12020126</v>
      </c>
      <c r="C50" s="378" t="s">
        <v>560</v>
      </c>
      <c r="D50" s="378" t="str">
        <f t="shared" si="5"/>
        <v>12020126 - TRACTOR HIRING SERVICES</v>
      </c>
      <c r="E50" s="443"/>
      <c r="F50" s="444"/>
      <c r="G50" s="445"/>
      <c r="H50" s="446">
        <v>0</v>
      </c>
      <c r="I50" s="445"/>
      <c r="J50" s="595"/>
      <c r="K50" s="595"/>
      <c r="L50" s="446">
        <f t="shared" si="6"/>
        <v>0</v>
      </c>
    </row>
    <row r="51" spans="2:12" ht="15" hidden="1" customHeight="1" thickBot="1" x14ac:dyDescent="0.25">
      <c r="B51" s="377">
        <v>12020128</v>
      </c>
      <c r="C51" s="378" t="s">
        <v>561</v>
      </c>
      <c r="D51" s="378" t="str">
        <f t="shared" si="5"/>
        <v>12020128 - BOREHOLE DRILLING LICENSES</v>
      </c>
      <c r="E51" s="443"/>
      <c r="F51" s="444"/>
      <c r="G51" s="445"/>
      <c r="H51" s="446">
        <v>0</v>
      </c>
      <c r="I51" s="445"/>
      <c r="J51" s="595"/>
      <c r="K51" s="595"/>
      <c r="L51" s="446">
        <f t="shared" si="6"/>
        <v>0</v>
      </c>
    </row>
    <row r="52" spans="2:12" ht="15" hidden="1" customHeight="1" thickBot="1" x14ac:dyDescent="0.25">
      <c r="B52" s="377">
        <v>12020129</v>
      </c>
      <c r="C52" s="378" t="s">
        <v>562</v>
      </c>
      <c r="D52" s="378" t="str">
        <f t="shared" si="5"/>
        <v>12020129 - POOL BETTING &amp; CASINO LICENSES/GAMING</v>
      </c>
      <c r="E52" s="443"/>
      <c r="F52" s="444"/>
      <c r="G52" s="445"/>
      <c r="H52" s="446">
        <v>0</v>
      </c>
      <c r="I52" s="445"/>
      <c r="J52" s="595"/>
      <c r="K52" s="595"/>
      <c r="L52" s="446">
        <f t="shared" si="6"/>
        <v>0</v>
      </c>
    </row>
    <row r="53" spans="2:12" ht="15" hidden="1" customHeight="1" thickBot="1" x14ac:dyDescent="0.25">
      <c r="B53" s="377">
        <v>12020130</v>
      </c>
      <c r="C53" s="378" t="s">
        <v>563</v>
      </c>
      <c r="D53" s="378" t="str">
        <f t="shared" si="5"/>
        <v>12020130 - CINEMATOGRAPH LICENSES</v>
      </c>
      <c r="E53" s="443"/>
      <c r="F53" s="444"/>
      <c r="G53" s="445"/>
      <c r="H53" s="446">
        <v>0</v>
      </c>
      <c r="I53" s="445"/>
      <c r="J53" s="595"/>
      <c r="K53" s="595"/>
      <c r="L53" s="446">
        <f t="shared" si="6"/>
        <v>0</v>
      </c>
    </row>
    <row r="54" spans="2:12" ht="15" hidden="1" customHeight="1" thickBot="1" x14ac:dyDescent="0.25">
      <c r="B54" s="377">
        <v>12020132</v>
      </c>
      <c r="C54" s="378" t="s">
        <v>564</v>
      </c>
      <c r="D54" s="378" t="str">
        <f t="shared" si="5"/>
        <v>12020132 - MOTOR VEHICLE LICENSES</v>
      </c>
      <c r="E54" s="443"/>
      <c r="F54" s="444"/>
      <c r="G54" s="445"/>
      <c r="H54" s="446">
        <v>0</v>
      </c>
      <c r="I54" s="445"/>
      <c r="J54" s="595"/>
      <c r="K54" s="595"/>
      <c r="L54" s="446">
        <f t="shared" si="6"/>
        <v>0</v>
      </c>
    </row>
    <row r="55" spans="2:12" ht="15" hidden="1" customHeight="1" thickBot="1" x14ac:dyDescent="0.25">
      <c r="B55" s="377">
        <v>12020133</v>
      </c>
      <c r="C55" s="378" t="s">
        <v>565</v>
      </c>
      <c r="D55" s="378" t="str">
        <f t="shared" si="5"/>
        <v>12020133 - DRIVERS' LICENSES</v>
      </c>
      <c r="E55" s="443"/>
      <c r="F55" s="444"/>
      <c r="G55" s="445"/>
      <c r="H55" s="446">
        <v>0</v>
      </c>
      <c r="I55" s="445"/>
      <c r="J55" s="595"/>
      <c r="K55" s="595"/>
      <c r="L55" s="446">
        <f t="shared" si="6"/>
        <v>0</v>
      </c>
    </row>
    <row r="56" spans="2:12" ht="15" hidden="1" customHeight="1" thickBot="1" x14ac:dyDescent="0.25">
      <c r="B56" s="377">
        <v>12020134</v>
      </c>
      <c r="C56" s="378" t="s">
        <v>566</v>
      </c>
      <c r="D56" s="378" t="str">
        <f t="shared" si="5"/>
        <v>12020134 - PATENT MEDICINE &amp; DRUG STORES LICENSES</v>
      </c>
      <c r="E56" s="443"/>
      <c r="F56" s="444"/>
      <c r="G56" s="445"/>
      <c r="H56" s="446">
        <v>0</v>
      </c>
      <c r="I56" s="445"/>
      <c r="J56" s="595"/>
      <c r="K56" s="595"/>
      <c r="L56" s="446">
        <f t="shared" si="6"/>
        <v>0</v>
      </c>
    </row>
    <row r="57" spans="2:12" ht="15" hidden="1" customHeight="1" thickBot="1" x14ac:dyDescent="0.25">
      <c r="B57" s="377">
        <v>12020135</v>
      </c>
      <c r="C57" s="378" t="s">
        <v>567</v>
      </c>
      <c r="D57" s="378" t="str">
        <f t="shared" si="5"/>
        <v>12020135 - PRIVATE SCHOOLS LICENSES</v>
      </c>
      <c r="E57" s="443"/>
      <c r="F57" s="444"/>
      <c r="G57" s="445"/>
      <c r="H57" s="446">
        <v>0</v>
      </c>
      <c r="I57" s="445"/>
      <c r="J57" s="595"/>
      <c r="K57" s="595"/>
      <c r="L57" s="446">
        <f t="shared" si="6"/>
        <v>0</v>
      </c>
    </row>
    <row r="58" spans="2:12" ht="15" hidden="1" customHeight="1" thickBot="1" x14ac:dyDescent="0.25">
      <c r="B58" s="377">
        <v>12020136</v>
      </c>
      <c r="C58" s="378" t="s">
        <v>568</v>
      </c>
      <c r="D58" s="378" t="str">
        <f t="shared" si="5"/>
        <v>12020136 - HEALTH FACILITIES LICENSES</v>
      </c>
      <c r="E58" s="443"/>
      <c r="F58" s="444"/>
      <c r="G58" s="445"/>
      <c r="H58" s="446">
        <v>0</v>
      </c>
      <c r="I58" s="445"/>
      <c r="J58" s="595"/>
      <c r="K58" s="595"/>
      <c r="L58" s="446">
        <f t="shared" si="6"/>
        <v>0</v>
      </c>
    </row>
    <row r="59" spans="2:12" ht="15" hidden="1" customHeight="1" thickBot="1" x14ac:dyDescent="0.25">
      <c r="B59" s="377">
        <v>12020137</v>
      </c>
      <c r="C59" s="378" t="s">
        <v>569</v>
      </c>
      <c r="D59" s="378" t="str">
        <f t="shared" si="5"/>
        <v>12020137 - TRADE PERMIT LICENSES</v>
      </c>
      <c r="E59" s="443"/>
      <c r="F59" s="444"/>
      <c r="G59" s="445"/>
      <c r="H59" s="446">
        <v>0</v>
      </c>
      <c r="I59" s="445"/>
      <c r="J59" s="595"/>
      <c r="K59" s="595"/>
      <c r="L59" s="446">
        <f t="shared" si="6"/>
        <v>0</v>
      </c>
    </row>
    <row r="60" spans="2:12" ht="15" hidden="1" customHeight="1" thickBot="1" x14ac:dyDescent="0.25">
      <c r="B60" s="377">
        <v>12020138</v>
      </c>
      <c r="C60" s="378" t="s">
        <v>570</v>
      </c>
      <c r="D60" s="378" t="str">
        <f t="shared" si="5"/>
        <v>12020138 - FORESTRY/TIMBER LICENSE</v>
      </c>
      <c r="E60" s="443"/>
      <c r="F60" s="444"/>
      <c r="G60" s="445"/>
      <c r="H60" s="446">
        <v>0</v>
      </c>
      <c r="I60" s="445"/>
      <c r="J60" s="595"/>
      <c r="K60" s="595"/>
      <c r="L60" s="446">
        <f t="shared" si="6"/>
        <v>0</v>
      </c>
    </row>
    <row r="61" spans="2:12" ht="15" hidden="1" customHeight="1" thickBot="1" x14ac:dyDescent="0.25">
      <c r="B61" s="377">
        <v>12020140</v>
      </c>
      <c r="C61" s="378" t="s">
        <v>571</v>
      </c>
      <c r="D61" s="378" t="str">
        <f t="shared" si="5"/>
        <v>12020140 - LOTTERY PERMIT</v>
      </c>
      <c r="E61" s="443"/>
      <c r="F61" s="444"/>
      <c r="G61" s="445"/>
      <c r="H61" s="446">
        <v>0</v>
      </c>
      <c r="I61" s="445"/>
      <c r="J61" s="595"/>
      <c r="K61" s="595"/>
      <c r="L61" s="446">
        <f t="shared" si="6"/>
        <v>0</v>
      </c>
    </row>
    <row r="62" spans="2:12" ht="15.75" thickBot="1" x14ac:dyDescent="0.3">
      <c r="B62" s="384"/>
      <c r="C62" s="385" t="s">
        <v>572</v>
      </c>
      <c r="D62" s="385"/>
      <c r="E62" s="451"/>
      <c r="F62" s="452"/>
      <c r="G62" s="453">
        <f>SUM(G35:G61)</f>
        <v>50000</v>
      </c>
      <c r="H62" s="453">
        <f>SUM(H35:H61)</f>
        <v>150000</v>
      </c>
      <c r="I62" s="453">
        <f t="shared" ref="I62:L62" si="7">SUM(I34:I61)</f>
        <v>20000</v>
      </c>
      <c r="J62" s="597">
        <f t="shared" si="7"/>
        <v>90000</v>
      </c>
      <c r="K62" s="597">
        <f t="shared" si="7"/>
        <v>0</v>
      </c>
      <c r="L62" s="454">
        <f t="shared" si="7"/>
        <v>90000</v>
      </c>
    </row>
    <row r="63" spans="2:12" ht="15" x14ac:dyDescent="0.25">
      <c r="B63" s="373">
        <v>12020400</v>
      </c>
      <c r="C63" s="374" t="s">
        <v>11</v>
      </c>
      <c r="D63" s="374"/>
      <c r="E63" s="439"/>
      <c r="F63" s="440"/>
      <c r="G63" s="441"/>
      <c r="H63" s="442"/>
      <c r="I63" s="441"/>
      <c r="J63" s="594"/>
      <c r="K63" s="594"/>
      <c r="L63" s="442"/>
    </row>
    <row r="64" spans="2:12" ht="14.25" hidden="1" customHeight="1" x14ac:dyDescent="0.2">
      <c r="B64" s="377">
        <v>12020401</v>
      </c>
      <c r="C64" s="378" t="s">
        <v>573</v>
      </c>
      <c r="D64" s="378" t="str">
        <f t="shared" ref="D64:D113" si="8">B64&amp;" - "&amp;C64</f>
        <v>12020401 - COURT FEES</v>
      </c>
      <c r="E64" s="443"/>
      <c r="F64" s="444"/>
      <c r="G64" s="445"/>
      <c r="H64" s="446">
        <v>0</v>
      </c>
      <c r="I64" s="445"/>
      <c r="J64" s="595"/>
      <c r="K64" s="595"/>
      <c r="L64" s="446">
        <f t="shared" ref="L64:L113" si="9">SUM(J64:K64)</f>
        <v>0</v>
      </c>
    </row>
    <row r="65" spans="2:12" ht="14.25" hidden="1" customHeight="1" x14ac:dyDescent="0.2">
      <c r="B65" s="377">
        <v>12020404</v>
      </c>
      <c r="C65" s="378" t="s">
        <v>574</v>
      </c>
      <c r="D65" s="378" t="str">
        <f t="shared" si="8"/>
        <v>12020404 - TRADE UNION FEES</v>
      </c>
      <c r="E65" s="443"/>
      <c r="F65" s="444"/>
      <c r="G65" s="445"/>
      <c r="H65" s="446">
        <v>0</v>
      </c>
      <c r="I65" s="445"/>
      <c r="J65" s="595"/>
      <c r="K65" s="595"/>
      <c r="L65" s="446">
        <f t="shared" si="9"/>
        <v>0</v>
      </c>
    </row>
    <row r="66" spans="2:12" ht="14.25" hidden="1" customHeight="1" x14ac:dyDescent="0.2">
      <c r="B66" s="377">
        <v>12020409</v>
      </c>
      <c r="C66" s="378" t="s">
        <v>575</v>
      </c>
      <c r="D66" s="378" t="str">
        <f t="shared" si="8"/>
        <v>12020409 - WEIGHTS &amp; MEASURE FEES</v>
      </c>
      <c r="E66" s="443"/>
      <c r="F66" s="444"/>
      <c r="G66" s="445"/>
      <c r="H66" s="446">
        <v>0</v>
      </c>
      <c r="I66" s="445"/>
      <c r="J66" s="595"/>
      <c r="K66" s="595"/>
      <c r="L66" s="446">
        <f t="shared" si="9"/>
        <v>0</v>
      </c>
    </row>
    <row r="67" spans="2:12" ht="14.25" hidden="1" customHeight="1" x14ac:dyDescent="0.2">
      <c r="B67" s="377">
        <v>12020410</v>
      </c>
      <c r="C67" s="378" t="s">
        <v>576</v>
      </c>
      <c r="D67" s="378" t="str">
        <f t="shared" si="8"/>
        <v>12020410 - ELECTRICAL INSPECTORATE FEES</v>
      </c>
      <c r="E67" s="443"/>
      <c r="F67" s="444"/>
      <c r="G67" s="445"/>
      <c r="H67" s="446">
        <v>0</v>
      </c>
      <c r="I67" s="445"/>
      <c r="J67" s="595"/>
      <c r="K67" s="595"/>
      <c r="L67" s="446">
        <f t="shared" si="9"/>
        <v>0</v>
      </c>
    </row>
    <row r="68" spans="2:12" ht="14.25" hidden="1" customHeight="1" x14ac:dyDescent="0.2">
      <c r="B68" s="377">
        <v>12020412</v>
      </c>
      <c r="C68" s="378" t="s">
        <v>577</v>
      </c>
      <c r="D68" s="378" t="str">
        <f t="shared" si="8"/>
        <v>12020412 - RESEARCH TESTING FEES</v>
      </c>
      <c r="E68" s="443"/>
      <c r="F68" s="444"/>
      <c r="G68" s="445"/>
      <c r="H68" s="446">
        <v>0</v>
      </c>
      <c r="I68" s="445"/>
      <c r="J68" s="595"/>
      <c r="K68" s="595"/>
      <c r="L68" s="446">
        <f t="shared" si="9"/>
        <v>0</v>
      </c>
    </row>
    <row r="69" spans="2:12" ht="14.25" hidden="1" customHeight="1" x14ac:dyDescent="0.2">
      <c r="B69" s="377">
        <v>12020413</v>
      </c>
      <c r="C69" s="378" t="s">
        <v>578</v>
      </c>
      <c r="D69" s="378" t="str">
        <f t="shared" si="8"/>
        <v>12020413 - FILMS CENSORSHIP/ PRODUCTION FEES</v>
      </c>
      <c r="E69" s="443"/>
      <c r="F69" s="444"/>
      <c r="G69" s="445"/>
      <c r="H69" s="446">
        <v>0</v>
      </c>
      <c r="I69" s="445"/>
      <c r="J69" s="595"/>
      <c r="K69" s="595"/>
      <c r="L69" s="446">
        <f t="shared" si="9"/>
        <v>0</v>
      </c>
    </row>
    <row r="70" spans="2:12" ht="14.25" hidden="1" customHeight="1" x14ac:dyDescent="0.2">
      <c r="B70" s="377">
        <v>12020415</v>
      </c>
      <c r="C70" s="378" t="s">
        <v>579</v>
      </c>
      <c r="D70" s="378" t="str">
        <f t="shared" si="8"/>
        <v>12020415 - TRADE TESTING FEES</v>
      </c>
      <c r="E70" s="443"/>
      <c r="F70" s="444"/>
      <c r="G70" s="445"/>
      <c r="H70" s="446">
        <v>0</v>
      </c>
      <c r="I70" s="445"/>
      <c r="J70" s="595"/>
      <c r="K70" s="595"/>
      <c r="L70" s="446">
        <f t="shared" si="9"/>
        <v>0</v>
      </c>
    </row>
    <row r="71" spans="2:12" x14ac:dyDescent="0.2">
      <c r="B71" s="377">
        <v>12020417</v>
      </c>
      <c r="C71" s="378" t="s">
        <v>580</v>
      </c>
      <c r="D71" s="378" t="str">
        <f t="shared" si="8"/>
        <v>12020417 - CONTRACTOR REGISTRATION FEES</v>
      </c>
      <c r="E71" s="443"/>
      <c r="F71" s="444"/>
      <c r="G71" s="445">
        <v>500000</v>
      </c>
      <c r="H71" s="446">
        <v>250000</v>
      </c>
      <c r="I71" s="445">
        <v>75000</v>
      </c>
      <c r="J71" s="595">
        <v>155000</v>
      </c>
      <c r="K71" s="595">
        <v>5000</v>
      </c>
      <c r="L71" s="446">
        <f t="shared" si="9"/>
        <v>160000</v>
      </c>
    </row>
    <row r="72" spans="2:12" ht="14.25" hidden="1" customHeight="1" x14ac:dyDescent="0.2">
      <c r="B72" s="377">
        <v>12020418</v>
      </c>
      <c r="C72" s="378" t="s">
        <v>581</v>
      </c>
      <c r="D72" s="378" t="str">
        <f t="shared" si="8"/>
        <v>12020418 - MARRIAGE/ DIVORCE FEES</v>
      </c>
      <c r="E72" s="443"/>
      <c r="F72" s="444"/>
      <c r="G72" s="445"/>
      <c r="H72" s="446">
        <v>0</v>
      </c>
      <c r="I72" s="445"/>
      <c r="J72" s="595"/>
      <c r="K72" s="595"/>
      <c r="L72" s="446">
        <f t="shared" si="9"/>
        <v>0</v>
      </c>
    </row>
    <row r="73" spans="2:12" ht="14.25" hidden="1" customHeight="1" x14ac:dyDescent="0.2">
      <c r="B73" s="377">
        <v>12020419</v>
      </c>
      <c r="C73" s="378" t="s">
        <v>582</v>
      </c>
      <c r="D73" s="378" t="str">
        <f t="shared" si="8"/>
        <v>12020419 - ATTESTATION OF BACHELORHOOD &amp; SPINSTERHOOD FEES</v>
      </c>
      <c r="E73" s="443"/>
      <c r="F73" s="444"/>
      <c r="G73" s="445"/>
      <c r="H73" s="446">
        <v>0</v>
      </c>
      <c r="I73" s="445"/>
      <c r="J73" s="595"/>
      <c r="K73" s="595"/>
      <c r="L73" s="446">
        <f t="shared" si="9"/>
        <v>0</v>
      </c>
    </row>
    <row r="74" spans="2:12" ht="14.25" hidden="1" customHeight="1" x14ac:dyDescent="0.2">
      <c r="B74" s="377">
        <v>12020420</v>
      </c>
      <c r="C74" s="378" t="s">
        <v>583</v>
      </c>
      <c r="D74" s="378" t="str">
        <f t="shared" si="8"/>
        <v>12020420 - PILGRIMS WELFARE FEES</v>
      </c>
      <c r="E74" s="443"/>
      <c r="F74" s="444"/>
      <c r="G74" s="445"/>
      <c r="H74" s="446">
        <v>0</v>
      </c>
      <c r="I74" s="445"/>
      <c r="J74" s="595"/>
      <c r="K74" s="595"/>
      <c r="L74" s="446">
        <f t="shared" si="9"/>
        <v>0</v>
      </c>
    </row>
    <row r="75" spans="2:12" ht="14.25" hidden="1" customHeight="1" x14ac:dyDescent="0.2">
      <c r="B75" s="377">
        <v>12020424</v>
      </c>
      <c r="C75" s="378" t="s">
        <v>584</v>
      </c>
      <c r="D75" s="378" t="str">
        <f t="shared" si="8"/>
        <v>12020424 - ACCREDITATION FEES</v>
      </c>
      <c r="E75" s="443"/>
      <c r="F75" s="444"/>
      <c r="G75" s="445"/>
      <c r="H75" s="446">
        <v>0</v>
      </c>
      <c r="I75" s="445"/>
      <c r="J75" s="595"/>
      <c r="K75" s="595"/>
      <c r="L75" s="446">
        <f t="shared" si="9"/>
        <v>0</v>
      </c>
    </row>
    <row r="76" spans="2:12" ht="14.25" hidden="1" customHeight="1" x14ac:dyDescent="0.2">
      <c r="B76" s="377">
        <v>12020425</v>
      </c>
      <c r="C76" s="378" t="s">
        <v>585</v>
      </c>
      <c r="D76" s="378" t="str">
        <f t="shared" si="8"/>
        <v>12020425 - DISINFECTION OF PRODUCE FEES</v>
      </c>
      <c r="E76" s="443"/>
      <c r="F76" s="444"/>
      <c r="G76" s="445"/>
      <c r="H76" s="446">
        <v>0</v>
      </c>
      <c r="I76" s="445"/>
      <c r="J76" s="595"/>
      <c r="K76" s="595"/>
      <c r="L76" s="446">
        <f t="shared" si="9"/>
        <v>0</v>
      </c>
    </row>
    <row r="77" spans="2:12" ht="14.25" hidden="1" customHeight="1" x14ac:dyDescent="0.2">
      <c r="B77" s="377">
        <v>12020426</v>
      </c>
      <c r="C77" s="378" t="s">
        <v>586</v>
      </c>
      <c r="D77" s="378" t="str">
        <f t="shared" si="8"/>
        <v>12020426 - COURT SUMMONS FEES</v>
      </c>
      <c r="E77" s="443"/>
      <c r="F77" s="444"/>
      <c r="G77" s="445"/>
      <c r="H77" s="446">
        <v>0</v>
      </c>
      <c r="I77" s="445"/>
      <c r="J77" s="595"/>
      <c r="K77" s="595"/>
      <c r="L77" s="446">
        <f t="shared" si="9"/>
        <v>0</v>
      </c>
    </row>
    <row r="78" spans="2:12" x14ac:dyDescent="0.2">
      <c r="B78" s="377">
        <v>12020427</v>
      </c>
      <c r="C78" s="378" t="s">
        <v>587</v>
      </c>
      <c r="D78" s="378" t="str">
        <f t="shared" si="8"/>
        <v>12020427 - TENDER  FEES</v>
      </c>
      <c r="E78" s="443"/>
      <c r="F78" s="444"/>
      <c r="G78" s="445">
        <v>2000000</v>
      </c>
      <c r="H78" s="446">
        <v>500000</v>
      </c>
      <c r="I78" s="445">
        <v>320000</v>
      </c>
      <c r="J78" s="595">
        <v>52000</v>
      </c>
      <c r="K78" s="595"/>
      <c r="L78" s="446">
        <f t="shared" si="9"/>
        <v>52000</v>
      </c>
    </row>
    <row r="79" spans="2:12" ht="14.25" hidden="1" customHeight="1" x14ac:dyDescent="0.2">
      <c r="B79" s="377">
        <v>12020428</v>
      </c>
      <c r="C79" s="378" t="s">
        <v>588</v>
      </c>
      <c r="D79" s="378" t="str">
        <f t="shared" si="8"/>
        <v>12020428 - FIRE SAFETY CERTIFICATE FEES</v>
      </c>
      <c r="E79" s="443"/>
      <c r="F79" s="444"/>
      <c r="G79" s="445"/>
      <c r="H79" s="446">
        <v>0</v>
      </c>
      <c r="I79" s="445"/>
      <c r="J79" s="595"/>
      <c r="K79" s="595"/>
      <c r="L79" s="446">
        <f t="shared" si="9"/>
        <v>0</v>
      </c>
    </row>
    <row r="80" spans="2:12" ht="14.25" hidden="1" customHeight="1" x14ac:dyDescent="0.2">
      <c r="B80" s="377">
        <v>12020430</v>
      </c>
      <c r="C80" s="378" t="s">
        <v>589</v>
      </c>
      <c r="D80" s="378" t="str">
        <f t="shared" si="8"/>
        <v>12020430 - PROFESSIONAL REGISTRATION FEES</v>
      </c>
      <c r="E80" s="443"/>
      <c r="F80" s="444"/>
      <c r="G80" s="445"/>
      <c r="H80" s="446">
        <v>0</v>
      </c>
      <c r="I80" s="445"/>
      <c r="J80" s="595"/>
      <c r="K80" s="595"/>
      <c r="L80" s="446">
        <f t="shared" si="9"/>
        <v>0</v>
      </c>
    </row>
    <row r="81" spans="2:12" ht="14.25" hidden="1" customHeight="1" x14ac:dyDescent="0.2">
      <c r="B81" s="377">
        <v>12020431</v>
      </c>
      <c r="C81" s="378" t="s">
        <v>590</v>
      </c>
      <c r="D81" s="378" t="str">
        <f t="shared" si="8"/>
        <v>12020431 - ENVIRONMENTAL IMPACT ASSESSMENT FEES</v>
      </c>
      <c r="E81" s="443"/>
      <c r="F81" s="444"/>
      <c r="G81" s="445"/>
      <c r="H81" s="446">
        <v>0</v>
      </c>
      <c r="I81" s="445"/>
      <c r="J81" s="595"/>
      <c r="K81" s="595"/>
      <c r="L81" s="446">
        <f t="shared" si="9"/>
        <v>0</v>
      </c>
    </row>
    <row r="82" spans="2:12" ht="14.25" hidden="1" customHeight="1" x14ac:dyDescent="0.2">
      <c r="B82" s="377">
        <v>12020436</v>
      </c>
      <c r="C82" s="378" t="s">
        <v>591</v>
      </c>
      <c r="D82" s="378" t="str">
        <f t="shared" si="8"/>
        <v>12020436 - BILL BOARD ADVERTISEMENT FEES</v>
      </c>
      <c r="E82" s="443"/>
      <c r="F82" s="444"/>
      <c r="G82" s="445"/>
      <c r="H82" s="446">
        <v>0</v>
      </c>
      <c r="I82" s="445"/>
      <c r="J82" s="595"/>
      <c r="K82" s="595"/>
      <c r="L82" s="446">
        <f t="shared" si="9"/>
        <v>0</v>
      </c>
    </row>
    <row r="83" spans="2:12" ht="14.25" hidden="1" customHeight="1" x14ac:dyDescent="0.2">
      <c r="B83" s="377">
        <v>12020437</v>
      </c>
      <c r="C83" s="378" t="s">
        <v>592</v>
      </c>
      <c r="D83" s="378" t="str">
        <f t="shared" si="8"/>
        <v>12020437 - DEEDS REGISTRATION FEES</v>
      </c>
      <c r="E83" s="443"/>
      <c r="F83" s="444"/>
      <c r="G83" s="445"/>
      <c r="H83" s="446">
        <v>0</v>
      </c>
      <c r="I83" s="445"/>
      <c r="J83" s="595"/>
      <c r="K83" s="595"/>
      <c r="L83" s="446">
        <f t="shared" si="9"/>
        <v>0</v>
      </c>
    </row>
    <row r="84" spans="2:12" ht="14.25" hidden="1" customHeight="1" x14ac:dyDescent="0.2">
      <c r="B84" s="377">
        <v>12020438</v>
      </c>
      <c r="C84" s="378" t="s">
        <v>593</v>
      </c>
      <c r="D84" s="378" t="str">
        <f t="shared" si="8"/>
        <v>12020438 - SURVEY/ PLANNING/ BUILDING FEES</v>
      </c>
      <c r="E84" s="443"/>
      <c r="F84" s="444"/>
      <c r="G84" s="445"/>
      <c r="H84" s="446">
        <v>0</v>
      </c>
      <c r="I84" s="445"/>
      <c r="J84" s="595"/>
      <c r="K84" s="595"/>
      <c r="L84" s="446">
        <f t="shared" si="9"/>
        <v>0</v>
      </c>
    </row>
    <row r="85" spans="2:12" ht="14.25" hidden="1" customHeight="1" x14ac:dyDescent="0.2">
      <c r="B85" s="377">
        <v>12020439</v>
      </c>
      <c r="C85" s="378" t="s">
        <v>594</v>
      </c>
      <c r="D85" s="378" t="str">
        <f t="shared" si="8"/>
        <v>12020439 - AGENCY FEES</v>
      </c>
      <c r="E85" s="443"/>
      <c r="F85" s="444"/>
      <c r="G85" s="445"/>
      <c r="H85" s="446">
        <v>0</v>
      </c>
      <c r="I85" s="445"/>
      <c r="J85" s="595"/>
      <c r="K85" s="595"/>
      <c r="L85" s="446">
        <f t="shared" si="9"/>
        <v>0</v>
      </c>
    </row>
    <row r="86" spans="2:12" ht="14.25" hidden="1" customHeight="1" x14ac:dyDescent="0.2">
      <c r="B86" s="377">
        <v>12020440</v>
      </c>
      <c r="C86" s="378" t="s">
        <v>595</v>
      </c>
      <c r="D86" s="378" t="str">
        <f t="shared" si="8"/>
        <v>12020440 - MEDICAL CONSULTANCY FEES</v>
      </c>
      <c r="E86" s="443"/>
      <c r="F86" s="444"/>
      <c r="G86" s="445"/>
      <c r="H86" s="446">
        <v>0</v>
      </c>
      <c r="I86" s="445"/>
      <c r="J86" s="595"/>
      <c r="K86" s="595"/>
      <c r="L86" s="446">
        <f t="shared" si="9"/>
        <v>0</v>
      </c>
    </row>
    <row r="87" spans="2:12" x14ac:dyDescent="0.2">
      <c r="B87" s="377">
        <v>12020441</v>
      </c>
      <c r="C87" s="378" t="s">
        <v>596</v>
      </c>
      <c r="D87" s="378" t="str">
        <f t="shared" si="8"/>
        <v>12020441 - LABORATORY FEES</v>
      </c>
      <c r="E87" s="443"/>
      <c r="F87" s="444"/>
      <c r="G87" s="445"/>
      <c r="H87" s="446">
        <v>2290000</v>
      </c>
      <c r="I87" s="445"/>
      <c r="J87" s="595">
        <v>52000</v>
      </c>
      <c r="K87" s="595"/>
      <c r="L87" s="446">
        <f t="shared" si="9"/>
        <v>52000</v>
      </c>
    </row>
    <row r="88" spans="2:12" ht="14.25" hidden="1" customHeight="1" x14ac:dyDescent="0.2">
      <c r="B88" s="377">
        <v>12020442</v>
      </c>
      <c r="C88" s="378" t="s">
        <v>597</v>
      </c>
      <c r="D88" s="378" t="str">
        <f t="shared" si="8"/>
        <v>12020442 - ASSOCIATION FEES</v>
      </c>
      <c r="E88" s="443"/>
      <c r="F88" s="444"/>
      <c r="G88" s="445"/>
      <c r="H88" s="446">
        <v>0</v>
      </c>
      <c r="I88" s="445"/>
      <c r="J88" s="595"/>
      <c r="K88" s="595"/>
      <c r="L88" s="446">
        <f t="shared" si="9"/>
        <v>0</v>
      </c>
    </row>
    <row r="89" spans="2:12" ht="14.25" hidden="1" customHeight="1" x14ac:dyDescent="0.2">
      <c r="B89" s="377">
        <v>12020443</v>
      </c>
      <c r="C89" s="378" t="s">
        <v>598</v>
      </c>
      <c r="D89" s="378" t="str">
        <f t="shared" si="8"/>
        <v>12020443 - BIRTH &amp; DEATH REGISTRATION FEES</v>
      </c>
      <c r="E89" s="443"/>
      <c r="F89" s="444"/>
      <c r="G89" s="445"/>
      <c r="H89" s="446">
        <v>0</v>
      </c>
      <c r="I89" s="445"/>
      <c r="J89" s="595"/>
      <c r="K89" s="595"/>
      <c r="L89" s="446">
        <f t="shared" si="9"/>
        <v>0</v>
      </c>
    </row>
    <row r="90" spans="2:12" ht="14.25" hidden="1" customHeight="1" x14ac:dyDescent="0.2">
      <c r="B90" s="377">
        <v>12020444</v>
      </c>
      <c r="C90" s="378" t="s">
        <v>599</v>
      </c>
      <c r="D90" s="378" t="str">
        <f t="shared" si="8"/>
        <v>12020444 - BURIAL FEES</v>
      </c>
      <c r="E90" s="443"/>
      <c r="F90" s="444"/>
      <c r="G90" s="445"/>
      <c r="H90" s="446">
        <v>0</v>
      </c>
      <c r="I90" s="445"/>
      <c r="J90" s="595"/>
      <c r="K90" s="595"/>
      <c r="L90" s="446">
        <f t="shared" si="9"/>
        <v>0</v>
      </c>
    </row>
    <row r="91" spans="2:12" ht="14.25" hidden="1" customHeight="1" x14ac:dyDescent="0.2">
      <c r="B91" s="377">
        <v>12020445</v>
      </c>
      <c r="C91" s="378" t="s">
        <v>600</v>
      </c>
      <c r="D91" s="378" t="str">
        <f t="shared" si="8"/>
        <v>12020445 - CHANGE OF OWNERSHIP FEES</v>
      </c>
      <c r="E91" s="443"/>
      <c r="F91" s="444"/>
      <c r="G91" s="445"/>
      <c r="H91" s="446">
        <v>0</v>
      </c>
      <c r="I91" s="445"/>
      <c r="J91" s="595"/>
      <c r="K91" s="595"/>
      <c r="L91" s="446">
        <f t="shared" si="9"/>
        <v>0</v>
      </c>
    </row>
    <row r="92" spans="2:12" ht="14.25" hidden="1" customHeight="1" x14ac:dyDescent="0.2">
      <c r="B92" s="377">
        <v>12020446</v>
      </c>
      <c r="C92" s="378" t="s">
        <v>601</v>
      </c>
      <c r="D92" s="378" t="str">
        <f t="shared" si="8"/>
        <v>12020446 - AGRICULTURAL/VETINARY SERVICES FEES</v>
      </c>
      <c r="E92" s="443"/>
      <c r="F92" s="444"/>
      <c r="G92" s="445"/>
      <c r="H92" s="446">
        <v>0</v>
      </c>
      <c r="I92" s="445"/>
      <c r="J92" s="595"/>
      <c r="K92" s="595"/>
      <c r="L92" s="446">
        <f t="shared" si="9"/>
        <v>0</v>
      </c>
    </row>
    <row r="93" spans="2:12" ht="14.25" hidden="1" customHeight="1" x14ac:dyDescent="0.2">
      <c r="B93" s="377">
        <v>12020447</v>
      </c>
      <c r="C93" s="378" t="s">
        <v>602</v>
      </c>
      <c r="D93" s="378" t="str">
        <f t="shared" si="8"/>
        <v>12020447 - LAND USE FEES</v>
      </c>
      <c r="E93" s="443"/>
      <c r="F93" s="444"/>
      <c r="G93" s="445"/>
      <c r="H93" s="446">
        <v>0</v>
      </c>
      <c r="I93" s="445"/>
      <c r="J93" s="595"/>
      <c r="K93" s="595"/>
      <c r="L93" s="446">
        <f t="shared" si="9"/>
        <v>0</v>
      </c>
    </row>
    <row r="94" spans="2:12" x14ac:dyDescent="0.2">
      <c r="B94" s="377">
        <v>12020448</v>
      </c>
      <c r="C94" s="378" t="s">
        <v>603</v>
      </c>
      <c r="D94" s="378" t="str">
        <f t="shared" si="8"/>
        <v>12020448 - DEVELOPMENT LEVIES</v>
      </c>
      <c r="E94" s="443"/>
      <c r="F94" s="444"/>
      <c r="G94" s="445"/>
      <c r="H94" s="446">
        <v>1498000</v>
      </c>
      <c r="I94" s="445"/>
      <c r="J94" s="595">
        <v>408000</v>
      </c>
      <c r="K94" s="595">
        <v>31000</v>
      </c>
      <c r="L94" s="446">
        <f t="shared" si="9"/>
        <v>439000</v>
      </c>
    </row>
    <row r="95" spans="2:12" ht="14.25" hidden="1" customHeight="1" x14ac:dyDescent="0.2">
      <c r="B95" s="377">
        <v>12020449</v>
      </c>
      <c r="C95" s="378" t="s">
        <v>604</v>
      </c>
      <c r="D95" s="378" t="str">
        <f t="shared" si="8"/>
        <v>12020449 - BUSINESS/TRADE OPERATING FEES</v>
      </c>
      <c r="E95" s="443"/>
      <c r="F95" s="444"/>
      <c r="G95" s="445"/>
      <c r="H95" s="446">
        <v>0</v>
      </c>
      <c r="I95" s="445"/>
      <c r="J95" s="595"/>
      <c r="K95" s="595"/>
      <c r="L95" s="446">
        <f t="shared" si="9"/>
        <v>0</v>
      </c>
    </row>
    <row r="96" spans="2:12" ht="14.25" hidden="1" customHeight="1" x14ac:dyDescent="0.2">
      <c r="B96" s="377">
        <v>12020450</v>
      </c>
      <c r="C96" s="378" t="s">
        <v>605</v>
      </c>
      <c r="D96" s="378" t="str">
        <f t="shared" si="8"/>
        <v>12020450 - INSPECTION FEES</v>
      </c>
      <c r="E96" s="443"/>
      <c r="F96" s="444"/>
      <c r="G96" s="445"/>
      <c r="H96" s="446">
        <v>0</v>
      </c>
      <c r="I96" s="445"/>
      <c r="J96" s="595"/>
      <c r="K96" s="595"/>
      <c r="L96" s="446">
        <f t="shared" si="9"/>
        <v>0</v>
      </c>
    </row>
    <row r="97" spans="2:12" ht="14.25" hidden="1" customHeight="1" x14ac:dyDescent="0.2">
      <c r="B97" s="377">
        <v>12020451</v>
      </c>
      <c r="C97" s="378" t="s">
        <v>606</v>
      </c>
      <c r="D97" s="378" t="str">
        <f t="shared" si="8"/>
        <v>12020451 - TIMBER &amp; FOREST FEES</v>
      </c>
      <c r="E97" s="443"/>
      <c r="F97" s="444"/>
      <c r="G97" s="445"/>
      <c r="H97" s="446">
        <v>0</v>
      </c>
      <c r="I97" s="445"/>
      <c r="J97" s="595"/>
      <c r="K97" s="595"/>
      <c r="L97" s="446">
        <f t="shared" si="9"/>
        <v>0</v>
      </c>
    </row>
    <row r="98" spans="2:12" x14ac:dyDescent="0.2">
      <c r="B98" s="377">
        <v>12020452</v>
      </c>
      <c r="C98" s="378" t="s">
        <v>607</v>
      </c>
      <c r="D98" s="378" t="str">
        <f t="shared" si="8"/>
        <v>12020452 - SCHOOL TUITION/REGISTRATION/EXAMINATION FEES-UNDERGRADUATE</v>
      </c>
      <c r="E98" s="443"/>
      <c r="F98" s="444"/>
      <c r="G98" s="445">
        <v>321649850</v>
      </c>
      <c r="H98" s="446">
        <v>304653800</v>
      </c>
      <c r="I98" s="445">
        <v>300505754.87</v>
      </c>
      <c r="J98" s="595">
        <v>55412950</v>
      </c>
      <c r="K98" s="595">
        <v>101400</v>
      </c>
      <c r="L98" s="446">
        <f t="shared" si="9"/>
        <v>55514350</v>
      </c>
    </row>
    <row r="99" spans="2:12" x14ac:dyDescent="0.2">
      <c r="B99" s="377">
        <v>12020453</v>
      </c>
      <c r="C99" s="378" t="s">
        <v>608</v>
      </c>
      <c r="D99" s="378" t="str">
        <f t="shared" si="8"/>
        <v>12020453 - APPLICATIONS FEES</v>
      </c>
      <c r="E99" s="443"/>
      <c r="F99" s="444"/>
      <c r="G99" s="445">
        <v>12060000</v>
      </c>
      <c r="H99" s="446">
        <v>11391000</v>
      </c>
      <c r="I99" s="445">
        <v>1300500</v>
      </c>
      <c r="J99" s="595">
        <v>3648273</v>
      </c>
      <c r="K99" s="595">
        <v>2549798</v>
      </c>
      <c r="L99" s="446">
        <f t="shared" si="9"/>
        <v>6198071</v>
      </c>
    </row>
    <row r="100" spans="2:12" ht="14.25" hidden="1" customHeight="1" x14ac:dyDescent="0.2">
      <c r="B100" s="377">
        <v>12020454</v>
      </c>
      <c r="C100" s="378" t="s">
        <v>609</v>
      </c>
      <c r="D100" s="378" t="str">
        <f t="shared" si="8"/>
        <v>12020454 - PARKING FEES</v>
      </c>
      <c r="E100" s="443"/>
      <c r="F100" s="444"/>
      <c r="G100" s="445"/>
      <c r="H100" s="446">
        <v>0</v>
      </c>
      <c r="I100" s="445"/>
      <c r="J100" s="595"/>
      <c r="K100" s="595"/>
      <c r="L100" s="446">
        <f t="shared" si="9"/>
        <v>0</v>
      </c>
    </row>
    <row r="101" spans="2:12" ht="14.25" hidden="1" customHeight="1" x14ac:dyDescent="0.2">
      <c r="B101" s="377">
        <v>12020455</v>
      </c>
      <c r="C101" s="378" t="s">
        <v>610</v>
      </c>
      <c r="D101" s="378" t="str">
        <f t="shared" si="8"/>
        <v>12020455 - SCHOOL TUITION/REGISTRATION/EXAMINATION FEES-POST GRADUATE</v>
      </c>
      <c r="E101" s="443"/>
      <c r="F101" s="444"/>
      <c r="G101" s="445"/>
      <c r="H101" s="446">
        <v>0</v>
      </c>
      <c r="I101" s="445"/>
      <c r="J101" s="595"/>
      <c r="K101" s="595"/>
      <c r="L101" s="446">
        <f t="shared" si="9"/>
        <v>0</v>
      </c>
    </row>
    <row r="102" spans="2:12" ht="14.25" hidden="1" customHeight="1" x14ac:dyDescent="0.2">
      <c r="B102" s="377">
        <v>12020456</v>
      </c>
      <c r="C102" s="378" t="s">
        <v>611</v>
      </c>
      <c r="D102" s="378" t="str">
        <f t="shared" si="8"/>
        <v>12020456 - SCHOOL TUITION/REGISTRATION/EXAMINATION FEES-OTHERS</v>
      </c>
      <c r="E102" s="443"/>
      <c r="F102" s="444"/>
      <c r="G102" s="445"/>
      <c r="H102" s="446">
        <v>0</v>
      </c>
      <c r="I102" s="445"/>
      <c r="J102" s="595"/>
      <c r="K102" s="595"/>
      <c r="L102" s="446">
        <f t="shared" si="9"/>
        <v>0</v>
      </c>
    </row>
    <row r="103" spans="2:12" x14ac:dyDescent="0.2">
      <c r="B103" s="377">
        <v>12020457</v>
      </c>
      <c r="C103" s="378" t="s">
        <v>612</v>
      </c>
      <c r="D103" s="378" t="str">
        <f t="shared" si="8"/>
        <v>12020457 - AFFILIATION CHARGES</v>
      </c>
      <c r="E103" s="443"/>
      <c r="F103" s="444"/>
      <c r="G103" s="445">
        <v>18371000</v>
      </c>
      <c r="H103" s="446">
        <v>25159200</v>
      </c>
      <c r="I103" s="445">
        <v>3500000</v>
      </c>
      <c r="J103" s="595">
        <v>22120750</v>
      </c>
      <c r="K103" s="595">
        <v>196200</v>
      </c>
      <c r="L103" s="446">
        <f t="shared" si="9"/>
        <v>22316950</v>
      </c>
    </row>
    <row r="104" spans="2:12" ht="14.25" hidden="1" customHeight="1" x14ac:dyDescent="0.2">
      <c r="B104" s="377">
        <v>12020458</v>
      </c>
      <c r="C104" s="378" t="s">
        <v>613</v>
      </c>
      <c r="D104" s="378" t="str">
        <f t="shared" si="8"/>
        <v>12020458 - UNITY/STAFF/OTHER SCHOOL FEES/LEVIES</v>
      </c>
      <c r="E104" s="443"/>
      <c r="F104" s="444"/>
      <c r="G104" s="445"/>
      <c r="H104" s="446">
        <v>0</v>
      </c>
      <c r="I104" s="445"/>
      <c r="J104" s="595"/>
      <c r="K104" s="595"/>
      <c r="L104" s="446">
        <f t="shared" si="9"/>
        <v>0</v>
      </c>
    </row>
    <row r="105" spans="2:12" ht="14.25" hidden="1" customHeight="1" x14ac:dyDescent="0.2">
      <c r="B105" s="377">
        <v>12020459</v>
      </c>
      <c r="C105" s="378" t="s">
        <v>614</v>
      </c>
      <c r="D105" s="378" t="str">
        <f t="shared" si="8"/>
        <v>12020459 - RIGHT OF OCCUPANCY FEES</v>
      </c>
      <c r="E105" s="443"/>
      <c r="F105" s="444"/>
      <c r="G105" s="445"/>
      <c r="H105" s="446">
        <v>0</v>
      </c>
      <c r="I105" s="445"/>
      <c r="J105" s="595"/>
      <c r="K105" s="595"/>
      <c r="L105" s="446">
        <f t="shared" si="9"/>
        <v>0</v>
      </c>
    </row>
    <row r="106" spans="2:12" ht="14.25" hidden="1" customHeight="1" x14ac:dyDescent="0.2">
      <c r="B106" s="377">
        <v>12020460</v>
      </c>
      <c r="C106" s="378" t="s">
        <v>615</v>
      </c>
      <c r="D106" s="378" t="str">
        <f t="shared" si="8"/>
        <v>12020460 - BUILDING PLAN APPROVAL FEES</v>
      </c>
      <c r="E106" s="443"/>
      <c r="F106" s="444"/>
      <c r="G106" s="445"/>
      <c r="H106" s="446">
        <v>0</v>
      </c>
      <c r="I106" s="445"/>
      <c r="J106" s="595"/>
      <c r="K106" s="595"/>
      <c r="L106" s="446">
        <f t="shared" si="9"/>
        <v>0</v>
      </c>
    </row>
    <row r="107" spans="2:12" ht="14.25" hidden="1" customHeight="1" x14ac:dyDescent="0.2">
      <c r="B107" s="377">
        <v>12020461</v>
      </c>
      <c r="C107" s="378" t="s">
        <v>616</v>
      </c>
      <c r="D107" s="378" t="str">
        <f t="shared" si="8"/>
        <v>12020461 - TITLE TRANSFER FEES</v>
      </c>
      <c r="E107" s="443"/>
      <c r="F107" s="444"/>
      <c r="G107" s="445"/>
      <c r="H107" s="446">
        <v>0</v>
      </c>
      <c r="I107" s="445"/>
      <c r="J107" s="595"/>
      <c r="K107" s="595"/>
      <c r="L107" s="446">
        <f t="shared" si="9"/>
        <v>0</v>
      </c>
    </row>
    <row r="108" spans="2:12" ht="14.25" hidden="1" customHeight="1" x14ac:dyDescent="0.2">
      <c r="B108" s="377">
        <v>12020462</v>
      </c>
      <c r="C108" s="378" t="s">
        <v>617</v>
      </c>
      <c r="D108" s="378" t="str">
        <f t="shared" si="8"/>
        <v>12020462 - PUBLICATION FEES</v>
      </c>
      <c r="E108" s="443"/>
      <c r="F108" s="444"/>
      <c r="G108" s="445"/>
      <c r="H108" s="446">
        <v>0</v>
      </c>
      <c r="I108" s="445"/>
      <c r="J108" s="595"/>
      <c r="K108" s="595"/>
      <c r="L108" s="446">
        <f t="shared" si="9"/>
        <v>0</v>
      </c>
    </row>
    <row r="109" spans="2:12" x14ac:dyDescent="0.2">
      <c r="B109" s="377">
        <v>12020463</v>
      </c>
      <c r="C109" s="378" t="s">
        <v>618</v>
      </c>
      <c r="D109" s="378" t="str">
        <f t="shared" si="8"/>
        <v>12020463 - HOSPITAL SERVICE REGISTRATION FEES</v>
      </c>
      <c r="E109" s="443"/>
      <c r="F109" s="444"/>
      <c r="G109" s="445">
        <v>4870000</v>
      </c>
      <c r="H109" s="446">
        <v>8922000</v>
      </c>
      <c r="I109" s="445"/>
      <c r="J109" s="595">
        <v>484000</v>
      </c>
      <c r="K109" s="595">
        <v>4000</v>
      </c>
      <c r="L109" s="446">
        <f t="shared" si="9"/>
        <v>488000</v>
      </c>
    </row>
    <row r="110" spans="2:12" x14ac:dyDescent="0.2">
      <c r="B110" s="377">
        <v>12020464</v>
      </c>
      <c r="C110" s="378" t="s">
        <v>619</v>
      </c>
      <c r="D110" s="378" t="str">
        <f t="shared" si="8"/>
        <v>12020464 - HOSPITAL SERVICE CHARGES</v>
      </c>
      <c r="E110" s="443"/>
      <c r="F110" s="444"/>
      <c r="G110" s="445">
        <v>16941000</v>
      </c>
      <c r="H110" s="446">
        <v>18165000</v>
      </c>
      <c r="I110" s="445">
        <v>1971433.32</v>
      </c>
      <c r="J110" s="595">
        <v>1185500</v>
      </c>
      <c r="K110" s="595">
        <v>12000</v>
      </c>
      <c r="L110" s="446">
        <f t="shared" si="9"/>
        <v>1197500</v>
      </c>
    </row>
    <row r="111" spans="2:12" x14ac:dyDescent="0.2">
      <c r="B111" s="377">
        <v>12020465</v>
      </c>
      <c r="C111" s="378" t="s">
        <v>620</v>
      </c>
      <c r="D111" s="378" t="str">
        <f t="shared" si="8"/>
        <v>12020465 - SPORTS/RECREATIONAL FACILITIES FEES</v>
      </c>
      <c r="E111" s="443"/>
      <c r="F111" s="444"/>
      <c r="G111" s="445">
        <v>8814000</v>
      </c>
      <c r="H111" s="446">
        <v>5047000</v>
      </c>
      <c r="I111" s="445">
        <v>188400</v>
      </c>
      <c r="J111" s="595">
        <v>633637</v>
      </c>
      <c r="K111" s="595">
        <v>2000</v>
      </c>
      <c r="L111" s="446">
        <f t="shared" si="9"/>
        <v>635637</v>
      </c>
    </row>
    <row r="112" spans="2:12" x14ac:dyDescent="0.2">
      <c r="B112" s="377">
        <v>12020466</v>
      </c>
      <c r="C112" s="378" t="s">
        <v>621</v>
      </c>
      <c r="D112" s="378" t="str">
        <f t="shared" si="8"/>
        <v>12020466 - INDIGENSHIP REGISTRATION FEES</v>
      </c>
      <c r="E112" s="443"/>
      <c r="F112" s="444"/>
      <c r="G112" s="445"/>
      <c r="H112" s="446">
        <v>0</v>
      </c>
      <c r="I112" s="445"/>
      <c r="J112" s="595"/>
      <c r="K112" s="595"/>
      <c r="L112" s="446">
        <f t="shared" si="9"/>
        <v>0</v>
      </c>
    </row>
    <row r="113" spans="2:12" ht="15" thickBot="1" x14ac:dyDescent="0.25">
      <c r="B113" s="377">
        <v>12020478</v>
      </c>
      <c r="C113" s="378" t="s">
        <v>622</v>
      </c>
      <c r="D113" s="378" t="str">
        <f t="shared" si="8"/>
        <v>12020478 - WORKSHOP FEES</v>
      </c>
      <c r="E113" s="443"/>
      <c r="F113" s="444"/>
      <c r="G113" s="445"/>
      <c r="H113" s="446">
        <v>26154000</v>
      </c>
      <c r="I113" s="445"/>
      <c r="J113" s="595"/>
      <c r="K113" s="595"/>
      <c r="L113" s="446">
        <f t="shared" si="9"/>
        <v>0</v>
      </c>
    </row>
    <row r="114" spans="2:12" ht="15.75" thickBot="1" x14ac:dyDescent="0.3">
      <c r="B114" s="384"/>
      <c r="C114" s="385" t="s">
        <v>623</v>
      </c>
      <c r="D114" s="385"/>
      <c r="E114" s="451"/>
      <c r="F114" s="452"/>
      <c r="G114" s="453">
        <f t="shared" ref="G114:L114" si="10">SUM(G64:G113)</f>
        <v>385205850</v>
      </c>
      <c r="H114" s="454">
        <v>404030000</v>
      </c>
      <c r="I114" s="453">
        <f t="shared" si="10"/>
        <v>307861088.19</v>
      </c>
      <c r="J114" s="597">
        <f t="shared" si="10"/>
        <v>84152110</v>
      </c>
      <c r="K114" s="597">
        <f t="shared" si="10"/>
        <v>2901398</v>
      </c>
      <c r="L114" s="454">
        <f t="shared" si="10"/>
        <v>87053508</v>
      </c>
    </row>
    <row r="115" spans="2:12" ht="15" hidden="1" customHeight="1" x14ac:dyDescent="0.25">
      <c r="B115" s="373">
        <v>12020500</v>
      </c>
      <c r="C115" s="374" t="s">
        <v>12</v>
      </c>
      <c r="D115" s="374"/>
      <c r="E115" s="439"/>
      <c r="F115" s="440"/>
      <c r="G115" s="441"/>
      <c r="H115" s="442"/>
      <c r="I115" s="441"/>
      <c r="J115" s="594"/>
      <c r="K115" s="594"/>
      <c r="L115" s="442"/>
    </row>
    <row r="116" spans="2:12" ht="14.25" hidden="1" customHeight="1" x14ac:dyDescent="0.2">
      <c r="B116" s="377">
        <v>12020501</v>
      </c>
      <c r="C116" s="378" t="s">
        <v>624</v>
      </c>
      <c r="D116" s="378" t="str">
        <f>B116&amp;" - "&amp;C116</f>
        <v>12020501 - FINES/PENALTIES</v>
      </c>
      <c r="E116" s="443"/>
      <c r="F116" s="444"/>
      <c r="G116" s="445"/>
      <c r="H116" s="446">
        <v>0</v>
      </c>
      <c r="I116" s="445"/>
      <c r="J116" s="595"/>
      <c r="K116" s="595"/>
      <c r="L116" s="446">
        <f>SUM(J116:K116)</f>
        <v>0</v>
      </c>
    </row>
    <row r="117" spans="2:12" ht="14.25" hidden="1" customHeight="1" x14ac:dyDescent="0.2">
      <c r="B117" s="377">
        <v>12020502</v>
      </c>
      <c r="C117" s="378" t="s">
        <v>625</v>
      </c>
      <c r="D117" s="378" t="str">
        <f>B117&amp;" - "&amp;C117</f>
        <v>12020502 - COURT FINES</v>
      </c>
      <c r="E117" s="443"/>
      <c r="F117" s="444"/>
      <c r="G117" s="445"/>
      <c r="H117" s="446">
        <v>0</v>
      </c>
      <c r="I117" s="445"/>
      <c r="J117" s="595"/>
      <c r="K117" s="595"/>
      <c r="L117" s="446">
        <f>SUM(J117:K117)</f>
        <v>0</v>
      </c>
    </row>
    <row r="118" spans="2:12" ht="14.25" hidden="1" customHeight="1" x14ac:dyDescent="0.2">
      <c r="B118" s="377">
        <v>12020503</v>
      </c>
      <c r="C118" s="378" t="s">
        <v>626</v>
      </c>
      <c r="D118" s="378" t="str">
        <f>B118&amp;" - "&amp;C118</f>
        <v>12020503 - DISLODGING OF EFFLUENT/POLLUTION FINE</v>
      </c>
      <c r="E118" s="443"/>
      <c r="F118" s="444"/>
      <c r="G118" s="445"/>
      <c r="H118" s="446">
        <v>0</v>
      </c>
      <c r="I118" s="445"/>
      <c r="J118" s="595"/>
      <c r="K118" s="595"/>
      <c r="L118" s="446">
        <f>SUM(J118:K118)</f>
        <v>0</v>
      </c>
    </row>
    <row r="119" spans="2:12" ht="15.75" hidden="1" customHeight="1" thickBot="1" x14ac:dyDescent="0.3">
      <c r="B119" s="384"/>
      <c r="C119" s="385" t="s">
        <v>627</v>
      </c>
      <c r="D119" s="385"/>
      <c r="E119" s="451"/>
      <c r="F119" s="452"/>
      <c r="G119" s="453">
        <f t="shared" ref="G119:L119" si="11">SUM(G116:G118)</f>
        <v>0</v>
      </c>
      <c r="H119" s="454">
        <v>0</v>
      </c>
      <c r="I119" s="453">
        <f t="shared" si="11"/>
        <v>0</v>
      </c>
      <c r="J119" s="597">
        <f t="shared" si="11"/>
        <v>0</v>
      </c>
      <c r="K119" s="597">
        <f t="shared" si="11"/>
        <v>0</v>
      </c>
      <c r="L119" s="454">
        <f t="shared" si="11"/>
        <v>0</v>
      </c>
    </row>
    <row r="120" spans="2:12" ht="15" x14ac:dyDescent="0.25">
      <c r="B120" s="373">
        <v>12020600</v>
      </c>
      <c r="C120" s="374" t="s">
        <v>13</v>
      </c>
      <c r="D120" s="374"/>
      <c r="E120" s="439"/>
      <c r="F120" s="440"/>
      <c r="G120" s="441"/>
      <c r="H120" s="442"/>
      <c r="I120" s="441"/>
      <c r="J120" s="594"/>
      <c r="K120" s="594"/>
      <c r="L120" s="442"/>
    </row>
    <row r="121" spans="2:12" x14ac:dyDescent="0.2">
      <c r="B121" s="377">
        <v>12020601</v>
      </c>
      <c r="C121" s="378" t="s">
        <v>628</v>
      </c>
      <c r="D121" s="378" t="str">
        <f t="shared" ref="D121:D141" si="12">B121&amp;" - "&amp;C121</f>
        <v>12020601 - SALES OF JOURNAL &amp; PUBLICATIONS</v>
      </c>
      <c r="E121" s="443"/>
      <c r="F121" s="444"/>
      <c r="G121" s="445">
        <v>2000000</v>
      </c>
      <c r="H121" s="446">
        <v>1023000</v>
      </c>
      <c r="I121" s="445"/>
      <c r="J121" s="595"/>
      <c r="K121" s="595"/>
      <c r="L121" s="446">
        <f t="shared" ref="L121:L141" si="13">SUM(J121:K121)</f>
        <v>0</v>
      </c>
    </row>
    <row r="122" spans="2:12" x14ac:dyDescent="0.2">
      <c r="B122" s="377">
        <v>12020602</v>
      </c>
      <c r="C122" s="378" t="s">
        <v>629</v>
      </c>
      <c r="D122" s="378" t="str">
        <f t="shared" si="12"/>
        <v>12020602 - SALES OF BOOKS</v>
      </c>
      <c r="E122" s="443"/>
      <c r="F122" s="444"/>
      <c r="G122" s="445">
        <v>1361000</v>
      </c>
      <c r="H122" s="446">
        <v>1329000</v>
      </c>
      <c r="I122" s="445"/>
      <c r="J122" s="595">
        <v>3000</v>
      </c>
      <c r="K122" s="595"/>
      <c r="L122" s="446">
        <f t="shared" si="13"/>
        <v>3000</v>
      </c>
    </row>
    <row r="123" spans="2:12" x14ac:dyDescent="0.2">
      <c r="B123" s="377">
        <v>12020603</v>
      </c>
      <c r="C123" s="378" t="s">
        <v>630</v>
      </c>
      <c r="D123" s="378" t="str">
        <f t="shared" si="12"/>
        <v>12020603 - SALES OF ID CARDS</v>
      </c>
      <c r="E123" s="443"/>
      <c r="F123" s="444"/>
      <c r="G123" s="445">
        <v>4586000</v>
      </c>
      <c r="H123" s="446">
        <v>4563000</v>
      </c>
      <c r="I123" s="445">
        <v>3575000</v>
      </c>
      <c r="J123" s="595">
        <v>246000</v>
      </c>
      <c r="K123" s="595">
        <v>2000</v>
      </c>
      <c r="L123" s="446">
        <f t="shared" si="13"/>
        <v>248000</v>
      </c>
    </row>
    <row r="124" spans="2:12" ht="15" thickBot="1" x14ac:dyDescent="0.25">
      <c r="B124" s="377">
        <v>12020604</v>
      </c>
      <c r="C124" s="378" t="s">
        <v>631</v>
      </c>
      <c r="D124" s="378" t="str">
        <f t="shared" si="12"/>
        <v>12020604 - SALES OF STORES/SCRAPS/UNSERVICABLE ITEMS</v>
      </c>
      <c r="E124" s="443"/>
      <c r="F124" s="444"/>
      <c r="G124" s="445"/>
      <c r="H124" s="446">
        <v>500000</v>
      </c>
      <c r="I124" s="445"/>
      <c r="J124" s="595">
        <v>209000</v>
      </c>
      <c r="K124" s="595"/>
      <c r="L124" s="446">
        <f t="shared" si="13"/>
        <v>209000</v>
      </c>
    </row>
    <row r="125" spans="2:12" ht="14.25" hidden="1" customHeight="1" x14ac:dyDescent="0.2">
      <c r="B125" s="377">
        <v>12020605</v>
      </c>
      <c r="C125" s="378" t="s">
        <v>632</v>
      </c>
      <c r="D125" s="378" t="str">
        <f t="shared" si="12"/>
        <v>12020605 - SALES OF VACCINES</v>
      </c>
      <c r="E125" s="443"/>
      <c r="F125" s="444"/>
      <c r="G125" s="445"/>
      <c r="H125" s="446">
        <v>0</v>
      </c>
      <c r="I125" s="445"/>
      <c r="J125" s="595"/>
      <c r="K125" s="595"/>
      <c r="L125" s="446">
        <f t="shared" si="13"/>
        <v>0</v>
      </c>
    </row>
    <row r="126" spans="2:12" ht="14.25" hidden="1" customHeight="1" x14ac:dyDescent="0.2">
      <c r="B126" s="377">
        <v>12020606</v>
      </c>
      <c r="C126" s="378" t="s">
        <v>633</v>
      </c>
      <c r="D126" s="378" t="str">
        <f t="shared" si="12"/>
        <v>12020606 - SALES OF BILLS OF ENTRIES/APPLICATION FORMS</v>
      </c>
      <c r="E126" s="443"/>
      <c r="F126" s="444"/>
      <c r="G126" s="445"/>
      <c r="H126" s="446">
        <v>0</v>
      </c>
      <c r="I126" s="445"/>
      <c r="J126" s="595"/>
      <c r="K126" s="595"/>
      <c r="L126" s="446">
        <f t="shared" si="13"/>
        <v>0</v>
      </c>
    </row>
    <row r="127" spans="2:12" ht="14.25" hidden="1" customHeight="1" x14ac:dyDescent="0.2">
      <c r="B127" s="377">
        <v>12020607</v>
      </c>
      <c r="C127" s="378" t="s">
        <v>634</v>
      </c>
      <c r="D127" s="378" t="str">
        <f t="shared" si="12"/>
        <v>12020607 - SALES OF CONSULTANCY REGISTRATION FORMS</v>
      </c>
      <c r="E127" s="443"/>
      <c r="F127" s="444"/>
      <c r="G127" s="445"/>
      <c r="H127" s="446">
        <v>0</v>
      </c>
      <c r="I127" s="445"/>
      <c r="J127" s="595"/>
      <c r="K127" s="595"/>
      <c r="L127" s="446">
        <f t="shared" si="13"/>
        <v>0</v>
      </c>
    </row>
    <row r="128" spans="2:12" ht="14.25" hidden="1" customHeight="1" x14ac:dyDescent="0.2">
      <c r="B128" s="377">
        <v>12020608</v>
      </c>
      <c r="C128" s="378" t="s">
        <v>635</v>
      </c>
      <c r="D128" s="378" t="str">
        <f t="shared" si="12"/>
        <v>12020608 - SALES OF IMPROVED SEEDS/CHEMICAL</v>
      </c>
      <c r="E128" s="443"/>
      <c r="F128" s="444"/>
      <c r="G128" s="445"/>
      <c r="H128" s="446">
        <v>0</v>
      </c>
      <c r="I128" s="445"/>
      <c r="J128" s="595"/>
      <c r="K128" s="595"/>
      <c r="L128" s="446">
        <f t="shared" si="13"/>
        <v>0</v>
      </c>
    </row>
    <row r="129" spans="2:12" ht="15" hidden="1" thickBot="1" x14ac:dyDescent="0.25">
      <c r="B129" s="377">
        <v>12020609</v>
      </c>
      <c r="C129" s="378" t="s">
        <v>636</v>
      </c>
      <c r="D129" s="378" t="str">
        <f t="shared" si="12"/>
        <v>12020609 - PROCEEDS FROM SALES OF FARM PRODUCE</v>
      </c>
      <c r="E129" s="443"/>
      <c r="F129" s="444"/>
      <c r="G129" s="445"/>
      <c r="H129" s="446">
        <v>0</v>
      </c>
      <c r="I129" s="445">
        <v>5595000</v>
      </c>
      <c r="J129" s="595"/>
      <c r="K129" s="595"/>
      <c r="L129" s="446">
        <f t="shared" si="13"/>
        <v>0</v>
      </c>
    </row>
    <row r="130" spans="2:12" ht="15" hidden="1" thickBot="1" x14ac:dyDescent="0.25">
      <c r="B130" s="377">
        <v>12020610</v>
      </c>
      <c r="C130" s="378" t="s">
        <v>637</v>
      </c>
      <c r="D130" s="378" t="str">
        <f t="shared" si="12"/>
        <v>12020610 - PROCEEDS FROM SALES OF GOODS BY PUBLIC AUCTIONS</v>
      </c>
      <c r="E130" s="443"/>
      <c r="F130" s="444"/>
      <c r="G130" s="445"/>
      <c r="H130" s="446">
        <v>0</v>
      </c>
      <c r="I130" s="445"/>
      <c r="J130" s="595"/>
      <c r="K130" s="595"/>
      <c r="L130" s="446">
        <f t="shared" si="13"/>
        <v>0</v>
      </c>
    </row>
    <row r="131" spans="2:12" ht="15" hidden="1" customHeight="1" thickBot="1" x14ac:dyDescent="0.25">
      <c r="B131" s="377">
        <v>12020611</v>
      </c>
      <c r="C131" s="378" t="s">
        <v>638</v>
      </c>
      <c r="D131" s="378" t="str">
        <f t="shared" si="12"/>
        <v>12020611 - PROCEEDS FROM SALES OF GOVT. VEHICLES</v>
      </c>
      <c r="E131" s="443"/>
      <c r="F131" s="444"/>
      <c r="G131" s="445"/>
      <c r="H131" s="446">
        <v>0</v>
      </c>
      <c r="I131" s="445"/>
      <c r="J131" s="595"/>
      <c r="K131" s="595"/>
      <c r="L131" s="446">
        <f t="shared" si="13"/>
        <v>0</v>
      </c>
    </row>
    <row r="132" spans="2:12" ht="15" hidden="1" customHeight="1" thickBot="1" x14ac:dyDescent="0.25">
      <c r="B132" s="377">
        <v>12020612</v>
      </c>
      <c r="C132" s="378" t="s">
        <v>639</v>
      </c>
      <c r="D132" s="378" t="str">
        <f t="shared" si="12"/>
        <v>12020612 - PROCEEDS FROM SALES OF DRUGS AND MEDICATIONS</v>
      </c>
      <c r="E132" s="443"/>
      <c r="F132" s="444"/>
      <c r="G132" s="445"/>
      <c r="H132" s="446">
        <v>0</v>
      </c>
      <c r="I132" s="445"/>
      <c r="J132" s="595"/>
      <c r="K132" s="595"/>
      <c r="L132" s="446">
        <f t="shared" si="13"/>
        <v>0</v>
      </c>
    </row>
    <row r="133" spans="2:12" ht="15" hidden="1" customHeight="1" thickBot="1" x14ac:dyDescent="0.25">
      <c r="B133" s="377">
        <v>12020613</v>
      </c>
      <c r="C133" s="378" t="s">
        <v>640</v>
      </c>
      <c r="D133" s="378" t="str">
        <f t="shared" si="12"/>
        <v>12020613 - PROCEEDS FROM SALES OF SHIPS SCRAPS</v>
      </c>
      <c r="E133" s="443"/>
      <c r="F133" s="444"/>
      <c r="G133" s="445"/>
      <c r="H133" s="446">
        <v>0</v>
      </c>
      <c r="I133" s="445"/>
      <c r="J133" s="595"/>
      <c r="K133" s="595"/>
      <c r="L133" s="446">
        <f t="shared" si="13"/>
        <v>0</v>
      </c>
    </row>
    <row r="134" spans="2:12" ht="15" hidden="1" customHeight="1" thickBot="1" x14ac:dyDescent="0.25">
      <c r="B134" s="377">
        <v>12020614</v>
      </c>
      <c r="C134" s="378" t="s">
        <v>641</v>
      </c>
      <c r="D134" s="378" t="str">
        <f t="shared" si="12"/>
        <v>12020614 - PROCEEDS FROM SALES OF GOVT. BUILDINGS</v>
      </c>
      <c r="E134" s="443"/>
      <c r="F134" s="444"/>
      <c r="G134" s="445"/>
      <c r="H134" s="446">
        <v>0</v>
      </c>
      <c r="I134" s="445"/>
      <c r="J134" s="595"/>
      <c r="K134" s="595"/>
      <c r="L134" s="446">
        <f t="shared" si="13"/>
        <v>0</v>
      </c>
    </row>
    <row r="135" spans="2:12" ht="15" hidden="1" customHeight="1" thickBot="1" x14ac:dyDescent="0.25">
      <c r="B135" s="377">
        <v>12020615</v>
      </c>
      <c r="C135" s="378" t="s">
        <v>642</v>
      </c>
      <c r="D135" s="378" t="str">
        <f t="shared" si="12"/>
        <v>12020615 - SALES OF UNIFORMS</v>
      </c>
      <c r="E135" s="443"/>
      <c r="F135" s="444"/>
      <c r="G135" s="445"/>
      <c r="H135" s="446">
        <v>0</v>
      </c>
      <c r="I135" s="445"/>
      <c r="J135" s="595"/>
      <c r="K135" s="595"/>
      <c r="L135" s="446">
        <f t="shared" si="13"/>
        <v>0</v>
      </c>
    </row>
    <row r="136" spans="2:12" ht="15" hidden="1" customHeight="1" thickBot="1" x14ac:dyDescent="0.25">
      <c r="B136" s="377">
        <v>12020616</v>
      </c>
      <c r="C136" s="378" t="s">
        <v>643</v>
      </c>
      <c r="D136" s="378" t="str">
        <f t="shared" si="12"/>
        <v>12020616 - SALES OF FORMS</v>
      </c>
      <c r="E136" s="443"/>
      <c r="F136" s="444"/>
      <c r="G136" s="445"/>
      <c r="H136" s="446">
        <v>0</v>
      </c>
      <c r="I136" s="445"/>
      <c r="J136" s="595"/>
      <c r="K136" s="595"/>
      <c r="L136" s="446">
        <f t="shared" si="13"/>
        <v>0</v>
      </c>
    </row>
    <row r="137" spans="2:12" ht="15" hidden="1" customHeight="1" thickBot="1" x14ac:dyDescent="0.25">
      <c r="B137" s="377">
        <v>12020617</v>
      </c>
      <c r="C137" s="378" t="s">
        <v>644</v>
      </c>
      <c r="D137" s="378" t="str">
        <f t="shared" si="12"/>
        <v>12020617 - SALES OF PLAN PHOTOSTAT PRINT/MAP</v>
      </c>
      <c r="E137" s="443"/>
      <c r="F137" s="444"/>
      <c r="G137" s="445"/>
      <c r="H137" s="446">
        <v>0</v>
      </c>
      <c r="I137" s="445"/>
      <c r="J137" s="595"/>
      <c r="K137" s="595"/>
      <c r="L137" s="446">
        <f t="shared" si="13"/>
        <v>0</v>
      </c>
    </row>
    <row r="138" spans="2:12" ht="15" hidden="1" customHeight="1" thickBot="1" x14ac:dyDescent="0.25">
      <c r="B138" s="377">
        <v>12020618</v>
      </c>
      <c r="C138" s="378" t="s">
        <v>645</v>
      </c>
      <c r="D138" s="378" t="str">
        <f t="shared" si="12"/>
        <v>12020618 - SALES OF REAGENTS &amp; CHEMICALS</v>
      </c>
      <c r="E138" s="443"/>
      <c r="F138" s="444"/>
      <c r="G138" s="445"/>
      <c r="H138" s="446">
        <v>0</v>
      </c>
      <c r="I138" s="445"/>
      <c r="J138" s="595"/>
      <c r="K138" s="595"/>
      <c r="L138" s="446">
        <f t="shared" si="13"/>
        <v>0</v>
      </c>
    </row>
    <row r="139" spans="2:12" ht="15" hidden="1" customHeight="1" thickBot="1" x14ac:dyDescent="0.25">
      <c r="B139" s="377">
        <v>12020619</v>
      </c>
      <c r="C139" s="378" t="s">
        <v>646</v>
      </c>
      <c r="D139" s="378" t="str">
        <f t="shared" si="12"/>
        <v>12020619 - SALES OF FLAGS/POTRAITS</v>
      </c>
      <c r="E139" s="443"/>
      <c r="F139" s="444"/>
      <c r="G139" s="445"/>
      <c r="H139" s="446">
        <v>0</v>
      </c>
      <c r="I139" s="445"/>
      <c r="J139" s="595"/>
      <c r="K139" s="595"/>
      <c r="L139" s="446">
        <f t="shared" si="13"/>
        <v>0</v>
      </c>
    </row>
    <row r="140" spans="2:12" ht="15" hidden="1" customHeight="1" thickBot="1" x14ac:dyDescent="0.25">
      <c r="B140" s="377">
        <v>12020620</v>
      </c>
      <c r="C140" s="378" t="s">
        <v>647</v>
      </c>
      <c r="D140" s="378" t="str">
        <f t="shared" si="12"/>
        <v>12020620 - SALES OF OTHER GOVERNMENT PROPERTY</v>
      </c>
      <c r="E140" s="443"/>
      <c r="F140" s="444"/>
      <c r="G140" s="445"/>
      <c r="H140" s="446">
        <v>0</v>
      </c>
      <c r="I140" s="445"/>
      <c r="J140" s="595"/>
      <c r="K140" s="595"/>
      <c r="L140" s="446">
        <f t="shared" si="13"/>
        <v>0</v>
      </c>
    </row>
    <row r="141" spans="2:12" ht="15" hidden="1" customHeight="1" thickBot="1" x14ac:dyDescent="0.25">
      <c r="B141" s="377">
        <v>12020621</v>
      </c>
      <c r="C141" s="378" t="s">
        <v>648</v>
      </c>
      <c r="D141" s="378" t="str">
        <f t="shared" si="12"/>
        <v>12020621 - SALES OF GOVERNMENT PANAPHARELIA (FLAGS, POTRAITS, ART WORKS, E.T.C.)</v>
      </c>
      <c r="E141" s="443"/>
      <c r="F141" s="444"/>
      <c r="G141" s="445"/>
      <c r="H141" s="446">
        <v>0</v>
      </c>
      <c r="I141" s="445"/>
      <c r="J141" s="595"/>
      <c r="K141" s="595"/>
      <c r="L141" s="446">
        <f t="shared" si="13"/>
        <v>0</v>
      </c>
    </row>
    <row r="142" spans="2:12" ht="15.75" thickBot="1" x14ac:dyDescent="0.3">
      <c r="B142" s="384"/>
      <c r="C142" s="385" t="s">
        <v>649</v>
      </c>
      <c r="D142" s="385"/>
      <c r="E142" s="451"/>
      <c r="F142" s="452"/>
      <c r="G142" s="453">
        <f t="shared" ref="G142:L142" si="14">SUM(G121:G141)</f>
        <v>7947000</v>
      </c>
      <c r="H142" s="454">
        <v>7415000</v>
      </c>
      <c r="I142" s="453">
        <f t="shared" si="14"/>
        <v>9170000</v>
      </c>
      <c r="J142" s="597">
        <f t="shared" si="14"/>
        <v>458000</v>
      </c>
      <c r="K142" s="597">
        <f t="shared" si="14"/>
        <v>2000</v>
      </c>
      <c r="L142" s="454">
        <f t="shared" si="14"/>
        <v>460000</v>
      </c>
    </row>
    <row r="143" spans="2:12" ht="15" x14ac:dyDescent="0.25">
      <c r="B143" s="373">
        <v>12020700</v>
      </c>
      <c r="C143" s="374" t="s">
        <v>14</v>
      </c>
      <c r="D143" s="374"/>
      <c r="E143" s="439"/>
      <c r="F143" s="440"/>
      <c r="G143" s="441"/>
      <c r="H143" s="442"/>
      <c r="I143" s="441"/>
      <c r="J143" s="594"/>
      <c r="K143" s="594"/>
      <c r="L143" s="442"/>
    </row>
    <row r="144" spans="2:12" ht="10.5" hidden="1" customHeight="1" x14ac:dyDescent="0.2">
      <c r="B144" s="377">
        <v>12020701</v>
      </c>
      <c r="C144" s="378" t="s">
        <v>650</v>
      </c>
      <c r="D144" s="378" t="str">
        <f t="shared" ref="D144:D159" si="15">B144&amp;" - "&amp;C144</f>
        <v>12020701 - EARNINGS FROM CONSULTANCY SERVICES</v>
      </c>
      <c r="E144" s="443"/>
      <c r="F144" s="444"/>
      <c r="G144" s="445"/>
      <c r="H144" s="446">
        <v>0</v>
      </c>
      <c r="I144" s="445"/>
      <c r="J144" s="595"/>
      <c r="K144" s="595"/>
      <c r="L144" s="446">
        <f t="shared" ref="L144:L159" si="16">SUM(J144:K144)</f>
        <v>0</v>
      </c>
    </row>
    <row r="145" spans="2:12" ht="10.5" hidden="1" customHeight="1" x14ac:dyDescent="0.2">
      <c r="B145" s="377">
        <v>12020702</v>
      </c>
      <c r="C145" s="378" t="s">
        <v>651</v>
      </c>
      <c r="D145" s="378" t="str">
        <f t="shared" si="15"/>
        <v>12020702 - EARNINGS FROM LABORATORY SERVICES</v>
      </c>
      <c r="E145" s="443"/>
      <c r="F145" s="444"/>
      <c r="G145" s="445"/>
      <c r="H145" s="446">
        <v>0</v>
      </c>
      <c r="I145" s="445"/>
      <c r="J145" s="595"/>
      <c r="K145" s="595"/>
      <c r="L145" s="446">
        <f t="shared" si="16"/>
        <v>0</v>
      </c>
    </row>
    <row r="146" spans="2:12" ht="10.5" hidden="1" customHeight="1" x14ac:dyDescent="0.2">
      <c r="B146" s="377">
        <v>12020703</v>
      </c>
      <c r="C146" s="378" t="s">
        <v>652</v>
      </c>
      <c r="D146" s="378" t="str">
        <f t="shared" si="15"/>
        <v>12020703 - EARNINGS FROM HIRE OF PLANTS &amp; EQUIPMENT</v>
      </c>
      <c r="E146" s="443"/>
      <c r="F146" s="444"/>
      <c r="G146" s="445"/>
      <c r="H146" s="446">
        <v>0</v>
      </c>
      <c r="I146" s="445"/>
      <c r="J146" s="595"/>
      <c r="K146" s="595"/>
      <c r="L146" s="446">
        <f t="shared" si="16"/>
        <v>0</v>
      </c>
    </row>
    <row r="147" spans="2:12" x14ac:dyDescent="0.2">
      <c r="B147" s="377">
        <v>12020704</v>
      </c>
      <c r="C147" s="378" t="s">
        <v>653</v>
      </c>
      <c r="D147" s="378" t="str">
        <f t="shared" si="15"/>
        <v>12020704 - EARNINGS FROM THE USE OF GOVT. VEHICLES</v>
      </c>
      <c r="E147" s="443"/>
      <c r="F147" s="444"/>
      <c r="G147" s="445">
        <v>10000000</v>
      </c>
      <c r="H147" s="446">
        <v>6500000</v>
      </c>
      <c r="I147" s="445">
        <v>4668250</v>
      </c>
      <c r="J147" s="595">
        <v>3068000</v>
      </c>
      <c r="K147" s="595">
        <v>122000</v>
      </c>
      <c r="L147" s="446">
        <f t="shared" si="16"/>
        <v>3190000</v>
      </c>
    </row>
    <row r="148" spans="2:12" x14ac:dyDescent="0.2">
      <c r="B148" s="377">
        <v>12020705</v>
      </c>
      <c r="C148" s="378" t="s">
        <v>654</v>
      </c>
      <c r="D148" s="378" t="str">
        <f t="shared" si="15"/>
        <v>12020705 - EARNINGS FROM THE USE OF GOVT. HALLS</v>
      </c>
      <c r="E148" s="443"/>
      <c r="F148" s="444"/>
      <c r="G148" s="445">
        <v>1000000</v>
      </c>
      <c r="H148" s="446">
        <v>2500000</v>
      </c>
      <c r="I148" s="445">
        <v>1195000</v>
      </c>
      <c r="J148" s="595">
        <v>650000</v>
      </c>
      <c r="K148" s="595"/>
      <c r="L148" s="446">
        <f t="shared" si="16"/>
        <v>650000</v>
      </c>
    </row>
    <row r="149" spans="2:12" ht="14.25" hidden="1" customHeight="1" x14ac:dyDescent="0.2">
      <c r="B149" s="377">
        <v>12020706</v>
      </c>
      <c r="C149" s="378" t="s">
        <v>655</v>
      </c>
      <c r="D149" s="378" t="str">
        <f t="shared" si="15"/>
        <v>12020706 - EARNINGS FROM TOLLS OF EXPRESSWAY</v>
      </c>
      <c r="E149" s="443"/>
      <c r="F149" s="444"/>
      <c r="G149" s="445"/>
      <c r="H149" s="446">
        <v>0</v>
      </c>
      <c r="I149" s="445"/>
      <c r="J149" s="595"/>
      <c r="K149" s="595"/>
      <c r="L149" s="446">
        <f t="shared" si="16"/>
        <v>0</v>
      </c>
    </row>
    <row r="150" spans="2:12" ht="14.25" hidden="1" customHeight="1" x14ac:dyDescent="0.2">
      <c r="B150" s="377">
        <v>12020707</v>
      </c>
      <c r="C150" s="378" t="s">
        <v>656</v>
      </c>
      <c r="D150" s="378" t="str">
        <f t="shared" si="15"/>
        <v>12020707 - EARNINGS FROM MEDICAL SERVICES</v>
      </c>
      <c r="E150" s="443"/>
      <c r="F150" s="444"/>
      <c r="G150" s="445"/>
      <c r="H150" s="446">
        <v>0</v>
      </c>
      <c r="I150" s="445"/>
      <c r="J150" s="595"/>
      <c r="K150" s="595"/>
      <c r="L150" s="446">
        <f t="shared" si="16"/>
        <v>0</v>
      </c>
    </row>
    <row r="151" spans="2:12" ht="14.25" hidden="1" customHeight="1" x14ac:dyDescent="0.2">
      <c r="B151" s="377">
        <v>12020708</v>
      </c>
      <c r="C151" s="378" t="s">
        <v>657</v>
      </c>
      <c r="D151" s="378" t="str">
        <f t="shared" si="15"/>
        <v>12020708 - EARNINGS FROM AGRICULTURAL PRODUCE</v>
      </c>
      <c r="E151" s="443"/>
      <c r="F151" s="444"/>
      <c r="G151" s="445"/>
      <c r="H151" s="446">
        <v>0</v>
      </c>
      <c r="I151" s="445"/>
      <c r="J151" s="595"/>
      <c r="K151" s="595"/>
      <c r="L151" s="446">
        <f t="shared" si="16"/>
        <v>0</v>
      </c>
    </row>
    <row r="152" spans="2:12" ht="14.25" hidden="1" customHeight="1" x14ac:dyDescent="0.2">
      <c r="B152" s="377">
        <v>12020709</v>
      </c>
      <c r="C152" s="378" t="s">
        <v>658</v>
      </c>
      <c r="D152" s="378" t="str">
        <f t="shared" si="15"/>
        <v>12020709 - EARNINGS FROM TOURISM/CULTURE/ARTS CENTRES</v>
      </c>
      <c r="E152" s="443"/>
      <c r="F152" s="444"/>
      <c r="G152" s="445"/>
      <c r="H152" s="446">
        <v>0</v>
      </c>
      <c r="I152" s="445"/>
      <c r="J152" s="595"/>
      <c r="K152" s="595"/>
      <c r="L152" s="446">
        <f t="shared" si="16"/>
        <v>0</v>
      </c>
    </row>
    <row r="153" spans="2:12" ht="14.25" hidden="1" customHeight="1" x14ac:dyDescent="0.2">
      <c r="B153" s="377">
        <v>12020710</v>
      </c>
      <c r="C153" s="378" t="s">
        <v>659</v>
      </c>
      <c r="D153" s="378" t="str">
        <f t="shared" si="15"/>
        <v>12020710 - EARNING OF HIRE OF AIRCRAFT</v>
      </c>
      <c r="E153" s="443"/>
      <c r="F153" s="444"/>
      <c r="G153" s="445"/>
      <c r="H153" s="446">
        <v>0</v>
      </c>
      <c r="I153" s="445"/>
      <c r="J153" s="595"/>
      <c r="K153" s="595"/>
      <c r="L153" s="446">
        <f t="shared" si="16"/>
        <v>0</v>
      </c>
    </row>
    <row r="154" spans="2:12" x14ac:dyDescent="0.2">
      <c r="B154" s="377">
        <v>12020711</v>
      </c>
      <c r="C154" s="378" t="s">
        <v>660</v>
      </c>
      <c r="D154" s="378" t="str">
        <f t="shared" si="15"/>
        <v>12020711 - EARNINGS FROM COMMERCIAL ACTIVITIES</v>
      </c>
      <c r="E154" s="443"/>
      <c r="F154" s="444"/>
      <c r="G154" s="445">
        <v>58631000</v>
      </c>
      <c r="H154" s="446">
        <v>31221500</v>
      </c>
      <c r="I154" s="445">
        <v>31135615.57</v>
      </c>
      <c r="J154" s="595">
        <v>32987417</v>
      </c>
      <c r="K154" s="595">
        <v>17160</v>
      </c>
      <c r="L154" s="446">
        <f t="shared" si="16"/>
        <v>33004577</v>
      </c>
    </row>
    <row r="155" spans="2:12" x14ac:dyDescent="0.2">
      <c r="B155" s="377">
        <v>12020712</v>
      </c>
      <c r="C155" s="378" t="s">
        <v>661</v>
      </c>
      <c r="D155" s="378" t="str">
        <f t="shared" si="15"/>
        <v>12020712 - HIRE OF ACADEMIC GOWNS, BOOKS OF PRECEEDING/OTHERS</v>
      </c>
      <c r="E155" s="443"/>
      <c r="F155" s="444"/>
      <c r="G155" s="445">
        <v>3615500</v>
      </c>
      <c r="H155" s="446">
        <v>6279000</v>
      </c>
      <c r="I155" s="445"/>
      <c r="J155" s="595">
        <v>1882500</v>
      </c>
      <c r="K155" s="595">
        <v>122000</v>
      </c>
      <c r="L155" s="446">
        <f t="shared" si="16"/>
        <v>2004500</v>
      </c>
    </row>
    <row r="156" spans="2:12" x14ac:dyDescent="0.2">
      <c r="B156" s="377">
        <v>12020713</v>
      </c>
      <c r="C156" s="378" t="s">
        <v>662</v>
      </c>
      <c r="D156" s="378" t="str">
        <f t="shared" si="15"/>
        <v>12020713 - EARNINGS FROM LIBRARY SERVICES</v>
      </c>
      <c r="E156" s="443"/>
      <c r="F156" s="444"/>
      <c r="G156" s="445"/>
      <c r="H156" s="446">
        <v>10388500</v>
      </c>
      <c r="I156" s="445"/>
      <c r="J156" s="595">
        <v>264500</v>
      </c>
      <c r="K156" s="595">
        <v>5000</v>
      </c>
      <c r="L156" s="446">
        <f t="shared" si="16"/>
        <v>269500</v>
      </c>
    </row>
    <row r="157" spans="2:12" ht="15" thickBot="1" x14ac:dyDescent="0.25">
      <c r="B157" s="377">
        <v>12020714</v>
      </c>
      <c r="C157" s="378" t="s">
        <v>663</v>
      </c>
      <c r="D157" s="378" t="str">
        <f t="shared" si="15"/>
        <v>12020714 - EARNINGS FROM ICT SERVICES</v>
      </c>
      <c r="E157" s="443"/>
      <c r="F157" s="444"/>
      <c r="G157" s="445">
        <v>18888000</v>
      </c>
      <c r="H157" s="446">
        <v>25416000</v>
      </c>
      <c r="I157" s="445">
        <v>21690900</v>
      </c>
      <c r="J157" s="595">
        <v>8880200</v>
      </c>
      <c r="K157" s="595">
        <v>10000</v>
      </c>
      <c r="L157" s="446">
        <f t="shared" si="16"/>
        <v>8890200</v>
      </c>
    </row>
    <row r="158" spans="2:12" ht="15" hidden="1" customHeight="1" thickBot="1" x14ac:dyDescent="0.25">
      <c r="B158" s="377">
        <v>12020715</v>
      </c>
      <c r="C158" s="378" t="s">
        <v>664</v>
      </c>
      <c r="D158" s="378" t="str">
        <f t="shared" si="15"/>
        <v>12020715 - MAINTENANCE/REPAIRS FEES</v>
      </c>
      <c r="E158" s="443"/>
      <c r="F158" s="444"/>
      <c r="G158" s="445"/>
      <c r="H158" s="446">
        <v>0</v>
      </c>
      <c r="I158" s="445"/>
      <c r="J158" s="595"/>
      <c r="K158" s="595"/>
      <c r="L158" s="446">
        <f t="shared" si="16"/>
        <v>0</v>
      </c>
    </row>
    <row r="159" spans="2:12" ht="15" hidden="1" customHeight="1" thickBot="1" x14ac:dyDescent="0.25">
      <c r="B159" s="377">
        <v>12020720</v>
      </c>
      <c r="C159" s="378" t="s">
        <v>665</v>
      </c>
      <c r="D159" s="378" t="str">
        <f t="shared" si="15"/>
        <v>12020720 - EARNING FROM GUEST HOUSES</v>
      </c>
      <c r="E159" s="443"/>
      <c r="F159" s="444"/>
      <c r="G159" s="445"/>
      <c r="H159" s="446">
        <v>0</v>
      </c>
      <c r="I159" s="445"/>
      <c r="J159" s="595"/>
      <c r="K159" s="595"/>
      <c r="L159" s="446">
        <f t="shared" si="16"/>
        <v>0</v>
      </c>
    </row>
    <row r="160" spans="2:12" ht="15.75" thickBot="1" x14ac:dyDescent="0.3">
      <c r="B160" s="384"/>
      <c r="C160" s="385" t="s">
        <v>666</v>
      </c>
      <c r="D160" s="385"/>
      <c r="E160" s="451"/>
      <c r="F160" s="452"/>
      <c r="G160" s="453">
        <f t="shared" ref="G160:L160" si="17">SUM(G144:G159)</f>
        <v>92134500</v>
      </c>
      <c r="H160" s="454">
        <v>82305000</v>
      </c>
      <c r="I160" s="453">
        <f t="shared" si="17"/>
        <v>58689765.57</v>
      </c>
      <c r="J160" s="597">
        <f t="shared" si="17"/>
        <v>47732617</v>
      </c>
      <c r="K160" s="597">
        <f t="shared" si="17"/>
        <v>276160</v>
      </c>
      <c r="L160" s="454">
        <f t="shared" si="17"/>
        <v>48008777</v>
      </c>
    </row>
    <row r="161" spans="2:12" ht="15" hidden="1" customHeight="1" x14ac:dyDescent="0.25">
      <c r="B161" s="373">
        <v>12020800</v>
      </c>
      <c r="C161" s="374" t="s">
        <v>15</v>
      </c>
      <c r="D161" s="374"/>
      <c r="E161" s="439"/>
      <c r="F161" s="440"/>
      <c r="G161" s="441"/>
      <c r="H161" s="442"/>
      <c r="I161" s="441"/>
      <c r="J161" s="594"/>
      <c r="K161" s="594"/>
      <c r="L161" s="442"/>
    </row>
    <row r="162" spans="2:12" ht="14.25" hidden="1" customHeight="1" x14ac:dyDescent="0.2">
      <c r="B162" s="377">
        <v>12020801</v>
      </c>
      <c r="C162" s="378" t="s">
        <v>667</v>
      </c>
      <c r="D162" s="378" t="str">
        <f>B162&amp;" - "&amp;C162</f>
        <v xml:space="preserve">12020801 - RENT ON GOVT.QUARTERS </v>
      </c>
      <c r="E162" s="443"/>
      <c r="F162" s="444"/>
      <c r="G162" s="445"/>
      <c r="H162" s="446">
        <v>0</v>
      </c>
      <c r="I162" s="445"/>
      <c r="J162" s="595"/>
      <c r="K162" s="595"/>
      <c r="L162" s="446">
        <f>SUM(J162:K162)</f>
        <v>0</v>
      </c>
    </row>
    <row r="163" spans="2:12" ht="14.25" hidden="1" customHeight="1" x14ac:dyDescent="0.2">
      <c r="B163" s="377">
        <v>12020802</v>
      </c>
      <c r="C163" s="378" t="s">
        <v>668</v>
      </c>
      <c r="D163" s="378" t="str">
        <f>B163&amp;" - "&amp;C163</f>
        <v>12020802 - RENT ON  GOVT.OFFICES</v>
      </c>
      <c r="E163" s="443"/>
      <c r="F163" s="444"/>
      <c r="G163" s="445"/>
      <c r="H163" s="446">
        <v>0</v>
      </c>
      <c r="I163" s="445"/>
      <c r="J163" s="595"/>
      <c r="K163" s="595"/>
      <c r="L163" s="446">
        <f>SUM(J163:K163)</f>
        <v>0</v>
      </c>
    </row>
    <row r="164" spans="2:12" ht="14.25" hidden="1" customHeight="1" x14ac:dyDescent="0.2">
      <c r="B164" s="377">
        <v>12020803</v>
      </c>
      <c r="C164" s="378" t="s">
        <v>669</v>
      </c>
      <c r="D164" s="378" t="str">
        <f>B164&amp;" - "&amp;C164</f>
        <v>12020803 - RENT ON GOVT BUILDINGS</v>
      </c>
      <c r="E164" s="443"/>
      <c r="F164" s="444"/>
      <c r="G164" s="445"/>
      <c r="H164" s="446">
        <v>0</v>
      </c>
      <c r="I164" s="445"/>
      <c r="J164" s="595"/>
      <c r="K164" s="595"/>
      <c r="L164" s="446">
        <f>SUM(J164:K164)</f>
        <v>0</v>
      </c>
    </row>
    <row r="165" spans="2:12" ht="14.25" hidden="1" customHeight="1" x14ac:dyDescent="0.2">
      <c r="B165" s="377">
        <v>12020804</v>
      </c>
      <c r="C165" s="378" t="s">
        <v>670</v>
      </c>
      <c r="D165" s="378" t="str">
        <f>B165&amp;" - "&amp;C165</f>
        <v>12020804 - RENT ON CONFERENCE CENTRES</v>
      </c>
      <c r="E165" s="443"/>
      <c r="F165" s="444"/>
      <c r="G165" s="445"/>
      <c r="H165" s="446">
        <v>0</v>
      </c>
      <c r="I165" s="445"/>
      <c r="J165" s="595"/>
      <c r="K165" s="595"/>
      <c r="L165" s="446">
        <f>SUM(J165:K165)</f>
        <v>0</v>
      </c>
    </row>
    <row r="166" spans="2:12" ht="14.25" hidden="1" customHeight="1" x14ac:dyDescent="0.2">
      <c r="B166" s="377">
        <v>12020805</v>
      </c>
      <c r="C166" s="378" t="s">
        <v>671</v>
      </c>
      <c r="D166" s="378" t="str">
        <f>B166&amp;" - "&amp;C166</f>
        <v>12020805 - RENT ON BUILDING AT  AERODROMES</v>
      </c>
      <c r="E166" s="443"/>
      <c r="F166" s="444"/>
      <c r="G166" s="445"/>
      <c r="H166" s="446">
        <v>0</v>
      </c>
      <c r="I166" s="445"/>
      <c r="J166" s="595"/>
      <c r="K166" s="595"/>
      <c r="L166" s="446">
        <f>SUM(J166:K166)</f>
        <v>0</v>
      </c>
    </row>
    <row r="167" spans="2:12" ht="15.75" hidden="1" customHeight="1" thickBot="1" x14ac:dyDescent="0.3">
      <c r="B167" s="384"/>
      <c r="C167" s="385" t="s">
        <v>672</v>
      </c>
      <c r="D167" s="385"/>
      <c r="E167" s="451"/>
      <c r="F167" s="452"/>
      <c r="G167" s="453">
        <f t="shared" ref="G167:L167" si="18">SUM(G162:G166)</f>
        <v>0</v>
      </c>
      <c r="H167" s="454">
        <v>0</v>
      </c>
      <c r="I167" s="453">
        <f t="shared" si="18"/>
        <v>0</v>
      </c>
      <c r="J167" s="597">
        <f t="shared" si="18"/>
        <v>0</v>
      </c>
      <c r="K167" s="597">
        <f t="shared" si="18"/>
        <v>0</v>
      </c>
      <c r="L167" s="454">
        <f t="shared" si="18"/>
        <v>0</v>
      </c>
    </row>
    <row r="168" spans="2:12" ht="15" x14ac:dyDescent="0.25">
      <c r="B168" s="373">
        <v>12020900</v>
      </c>
      <c r="C168" s="374" t="s">
        <v>16</v>
      </c>
      <c r="D168" s="374"/>
      <c r="E168" s="439"/>
      <c r="F168" s="440"/>
      <c r="G168" s="441"/>
      <c r="H168" s="442"/>
      <c r="I168" s="441"/>
      <c r="J168" s="594"/>
      <c r="K168" s="594"/>
      <c r="L168" s="442"/>
    </row>
    <row r="169" spans="2:12" ht="14.25" hidden="1" customHeight="1" x14ac:dyDescent="0.2">
      <c r="B169" s="377">
        <v>12020901</v>
      </c>
      <c r="C169" s="378" t="s">
        <v>673</v>
      </c>
      <c r="D169" s="378" t="str">
        <f t="shared" ref="D169:D175" si="19">B169&amp;" - "&amp;C169</f>
        <v>12020901 - RENT ON GOVT. LAND</v>
      </c>
      <c r="E169" s="443"/>
      <c r="F169" s="444"/>
      <c r="G169" s="445"/>
      <c r="H169" s="446">
        <v>0</v>
      </c>
      <c r="I169" s="445"/>
      <c r="J169" s="595"/>
      <c r="K169" s="595"/>
      <c r="L169" s="446">
        <f t="shared" ref="L169:L175" si="20">SUM(J169:K169)</f>
        <v>0</v>
      </c>
    </row>
    <row r="170" spans="2:12" ht="14.25" hidden="1" customHeight="1" x14ac:dyDescent="0.2">
      <c r="B170" s="377">
        <v>12020902</v>
      </c>
      <c r="C170" s="378" t="s">
        <v>674</v>
      </c>
      <c r="D170" s="378" t="str">
        <f t="shared" si="19"/>
        <v>12020902 - RENT ON OIL PLOT  &amp; AERODROMES</v>
      </c>
      <c r="E170" s="443"/>
      <c r="F170" s="444"/>
      <c r="G170" s="445"/>
      <c r="H170" s="446">
        <v>0</v>
      </c>
      <c r="I170" s="445"/>
      <c r="J170" s="595"/>
      <c r="K170" s="595"/>
      <c r="L170" s="446">
        <f t="shared" si="20"/>
        <v>0</v>
      </c>
    </row>
    <row r="171" spans="2:12" ht="15" thickBot="1" x14ac:dyDescent="0.25">
      <c r="B171" s="377">
        <v>12020903</v>
      </c>
      <c r="C171" s="378" t="s">
        <v>675</v>
      </c>
      <c r="D171" s="378" t="str">
        <f t="shared" si="19"/>
        <v>12020903 - RENTS &amp; PREMIUM ON THE ALLOCATION OF LAND</v>
      </c>
      <c r="E171" s="443"/>
      <c r="F171" s="444"/>
      <c r="G171" s="445">
        <v>5000000</v>
      </c>
      <c r="H171" s="446">
        <v>3500000</v>
      </c>
      <c r="I171" s="445">
        <v>1787500</v>
      </c>
      <c r="J171" s="595">
        <v>1020000</v>
      </c>
      <c r="K171" s="595">
        <v>20000</v>
      </c>
      <c r="L171" s="446">
        <f t="shared" si="20"/>
        <v>1040000</v>
      </c>
    </row>
    <row r="172" spans="2:12" ht="15" hidden="1" customHeight="1" thickBot="1" x14ac:dyDescent="0.25">
      <c r="B172" s="377">
        <v>12020904</v>
      </c>
      <c r="C172" s="378" t="s">
        <v>676</v>
      </c>
      <c r="D172" s="378" t="str">
        <f t="shared" si="19"/>
        <v>12020904 - RENTS OF PLOTS &amp; SITES SERVICES PROGRAMME</v>
      </c>
      <c r="E172" s="443"/>
      <c r="F172" s="444"/>
      <c r="G172" s="445"/>
      <c r="H172" s="446">
        <v>0</v>
      </c>
      <c r="I172" s="445"/>
      <c r="J172" s="595"/>
      <c r="K172" s="595"/>
      <c r="L172" s="446">
        <f t="shared" si="20"/>
        <v>0</v>
      </c>
    </row>
    <row r="173" spans="2:12" ht="15" hidden="1" customHeight="1" thickBot="1" x14ac:dyDescent="0.25">
      <c r="B173" s="377">
        <v>12020905</v>
      </c>
      <c r="C173" s="378" t="s">
        <v>677</v>
      </c>
      <c r="D173" s="378" t="str">
        <f t="shared" si="19"/>
        <v>12020905 - LEASE RENTAL</v>
      </c>
      <c r="E173" s="443"/>
      <c r="F173" s="444"/>
      <c r="G173" s="445"/>
      <c r="H173" s="446">
        <v>0</v>
      </c>
      <c r="I173" s="445"/>
      <c r="J173" s="595"/>
      <c r="K173" s="595"/>
      <c r="L173" s="446">
        <f t="shared" si="20"/>
        <v>0</v>
      </c>
    </row>
    <row r="174" spans="2:12" ht="15" hidden="1" customHeight="1" thickBot="1" x14ac:dyDescent="0.25">
      <c r="B174" s="377">
        <v>12020906</v>
      </c>
      <c r="C174" s="378" t="s">
        <v>678</v>
      </c>
      <c r="D174" s="378" t="str">
        <f t="shared" si="19"/>
        <v>12020906 - RENTS ON GOVT. PROPERTIES</v>
      </c>
      <c r="E174" s="443"/>
      <c r="F174" s="444"/>
      <c r="G174" s="445"/>
      <c r="H174" s="446">
        <v>0</v>
      </c>
      <c r="I174" s="445"/>
      <c r="J174" s="595"/>
      <c r="K174" s="595"/>
      <c r="L174" s="446">
        <f t="shared" si="20"/>
        <v>0</v>
      </c>
    </row>
    <row r="175" spans="2:12" ht="15" hidden="1" customHeight="1" thickBot="1" x14ac:dyDescent="0.25">
      <c r="B175" s="377">
        <v>12020907</v>
      </c>
      <c r="C175" s="378" t="s">
        <v>679</v>
      </c>
      <c r="D175" s="378" t="str">
        <f t="shared" si="19"/>
        <v>12020907 - RENT ON INDUSTRIAL ESTATE</v>
      </c>
      <c r="E175" s="443"/>
      <c r="F175" s="444"/>
      <c r="G175" s="445"/>
      <c r="H175" s="446">
        <v>0</v>
      </c>
      <c r="I175" s="445"/>
      <c r="J175" s="595"/>
      <c r="K175" s="595"/>
      <c r="L175" s="446">
        <f t="shared" si="20"/>
        <v>0</v>
      </c>
    </row>
    <row r="176" spans="2:12" ht="15.75" thickBot="1" x14ac:dyDescent="0.3">
      <c r="B176" s="384"/>
      <c r="C176" s="385" t="s">
        <v>680</v>
      </c>
      <c r="D176" s="385"/>
      <c r="E176" s="451"/>
      <c r="F176" s="452"/>
      <c r="G176" s="453">
        <f t="shared" ref="G176:L176" si="21">SUM(G169:G175)</f>
        <v>5000000</v>
      </c>
      <c r="H176" s="454">
        <v>3500000</v>
      </c>
      <c r="I176" s="453">
        <f t="shared" si="21"/>
        <v>1787500</v>
      </c>
      <c r="J176" s="597">
        <f t="shared" si="21"/>
        <v>1020000</v>
      </c>
      <c r="K176" s="597">
        <f t="shared" si="21"/>
        <v>20000</v>
      </c>
      <c r="L176" s="454">
        <f t="shared" si="21"/>
        <v>1040000</v>
      </c>
    </row>
    <row r="177" spans="2:12" ht="15" x14ac:dyDescent="0.25">
      <c r="B177" s="373">
        <v>12021000</v>
      </c>
      <c r="C177" s="374" t="s">
        <v>681</v>
      </c>
      <c r="D177" s="374"/>
      <c r="E177" s="439"/>
      <c r="F177" s="440"/>
      <c r="G177" s="441"/>
      <c r="H177" s="442"/>
      <c r="I177" s="441"/>
      <c r="J177" s="594"/>
      <c r="K177" s="594"/>
      <c r="L177" s="442"/>
    </row>
    <row r="178" spans="2:12" ht="15" thickBot="1" x14ac:dyDescent="0.25">
      <c r="B178" s="377">
        <v>12021006</v>
      </c>
      <c r="C178" s="378" t="s">
        <v>682</v>
      </c>
      <c r="D178" s="378" t="str">
        <f>B178&amp;" - "&amp;C178</f>
        <v>12021006 - REFUNDS/MISCELLANEOUS RECEIPTS</v>
      </c>
      <c r="E178" s="443"/>
      <c r="F178" s="444"/>
      <c r="G178" s="445">
        <v>500000</v>
      </c>
      <c r="H178" s="446">
        <v>2000000</v>
      </c>
      <c r="I178" s="445">
        <v>1756627.26</v>
      </c>
      <c r="J178" s="595">
        <v>1915450</v>
      </c>
      <c r="K178" s="595">
        <v>30565</v>
      </c>
      <c r="L178" s="446">
        <f>SUM(J178:K178)</f>
        <v>1946015</v>
      </c>
    </row>
    <row r="179" spans="2:12" ht="15.75" thickBot="1" x14ac:dyDescent="0.3">
      <c r="B179" s="384"/>
      <c r="C179" s="385" t="s">
        <v>683</v>
      </c>
      <c r="D179" s="385"/>
      <c r="E179" s="451"/>
      <c r="F179" s="452"/>
      <c r="G179" s="453">
        <f t="shared" ref="G179:L179" si="22">SUM(G178)</f>
        <v>500000</v>
      </c>
      <c r="H179" s="454">
        <v>2000000</v>
      </c>
      <c r="I179" s="453">
        <f t="shared" si="22"/>
        <v>1756627.26</v>
      </c>
      <c r="J179" s="597">
        <f t="shared" si="22"/>
        <v>1915450</v>
      </c>
      <c r="K179" s="597">
        <f t="shared" si="22"/>
        <v>30565</v>
      </c>
      <c r="L179" s="454">
        <f t="shared" si="22"/>
        <v>1946015</v>
      </c>
    </row>
    <row r="180" spans="2:12" ht="15" x14ac:dyDescent="0.25">
      <c r="B180" s="373">
        <v>12021100</v>
      </c>
      <c r="C180" s="374" t="s">
        <v>17</v>
      </c>
      <c r="D180" s="374"/>
      <c r="E180" s="439"/>
      <c r="F180" s="440"/>
      <c r="G180" s="441"/>
      <c r="H180" s="442"/>
      <c r="I180" s="441"/>
      <c r="J180" s="594"/>
      <c r="K180" s="594"/>
      <c r="L180" s="442"/>
    </row>
    <row r="181" spans="2:12" ht="14.25" hidden="1" customHeight="1" x14ac:dyDescent="0.2">
      <c r="B181" s="377">
        <v>12021101</v>
      </c>
      <c r="C181" s="378" t="s">
        <v>684</v>
      </c>
      <c r="D181" s="378" t="str">
        <f>B181&amp;" - "&amp;C181</f>
        <v>12021101 - OPERATING SURPLUS</v>
      </c>
      <c r="E181" s="443"/>
      <c r="F181" s="444"/>
      <c r="G181" s="445"/>
      <c r="H181" s="446">
        <v>0</v>
      </c>
      <c r="I181" s="445"/>
      <c r="J181" s="595"/>
      <c r="K181" s="595"/>
      <c r="L181" s="446">
        <f>SUM(J181:K181)</f>
        <v>0</v>
      </c>
    </row>
    <row r="182" spans="2:12" ht="15" thickBot="1" x14ac:dyDescent="0.25">
      <c r="B182" s="377">
        <v>12021102</v>
      </c>
      <c r="C182" s="378" t="s">
        <v>685</v>
      </c>
      <c r="D182" s="378" t="str">
        <f>B182&amp;" - "&amp;C182</f>
        <v>12021102 - DIVIDEND RECEIVED</v>
      </c>
      <c r="E182" s="443"/>
      <c r="F182" s="444"/>
      <c r="G182" s="445">
        <v>5100000</v>
      </c>
      <c r="H182" s="446">
        <v>100000</v>
      </c>
      <c r="I182" s="445">
        <v>100000</v>
      </c>
      <c r="J182" s="595"/>
      <c r="K182" s="595"/>
      <c r="L182" s="446">
        <f>SUM(J182:K182)</f>
        <v>0</v>
      </c>
    </row>
    <row r="183" spans="2:12" ht="15" hidden="1" thickBot="1" x14ac:dyDescent="0.25">
      <c r="B183" s="377">
        <v>12021103</v>
      </c>
      <c r="C183" s="378" t="s">
        <v>686</v>
      </c>
      <c r="D183" s="378" t="str">
        <f>B183&amp;" - "&amp;C183</f>
        <v>12021103 - OTHER INVESTMENT INCOME</v>
      </c>
      <c r="E183" s="443"/>
      <c r="F183" s="444"/>
      <c r="G183" s="445"/>
      <c r="H183" s="446">
        <v>0</v>
      </c>
      <c r="I183" s="445">
        <v>591350</v>
      </c>
      <c r="J183" s="595"/>
      <c r="K183" s="595"/>
      <c r="L183" s="446">
        <f>SUM(J183:K183)</f>
        <v>0</v>
      </c>
    </row>
    <row r="184" spans="2:12" ht="15.75" thickBot="1" x14ac:dyDescent="0.3">
      <c r="B184" s="384"/>
      <c r="C184" s="385" t="s">
        <v>687</v>
      </c>
      <c r="D184" s="385"/>
      <c r="E184" s="451"/>
      <c r="F184" s="452"/>
      <c r="G184" s="453">
        <f t="shared" ref="G184:L184" si="23">SUM(G181:G183)</f>
        <v>5100000</v>
      </c>
      <c r="H184" s="454">
        <v>100000</v>
      </c>
      <c r="I184" s="453">
        <f t="shared" si="23"/>
        <v>691350</v>
      </c>
      <c r="J184" s="597">
        <f t="shared" si="23"/>
        <v>0</v>
      </c>
      <c r="K184" s="597">
        <f t="shared" si="23"/>
        <v>0</v>
      </c>
      <c r="L184" s="454">
        <f t="shared" si="23"/>
        <v>0</v>
      </c>
    </row>
    <row r="185" spans="2:12" ht="15" hidden="1" customHeight="1" x14ac:dyDescent="0.25">
      <c r="B185" s="373">
        <v>12021200</v>
      </c>
      <c r="C185" s="374" t="s">
        <v>18</v>
      </c>
      <c r="D185" s="374"/>
      <c r="E185" s="439"/>
      <c r="F185" s="440"/>
      <c r="G185" s="441"/>
      <c r="H185" s="442"/>
      <c r="I185" s="441"/>
      <c r="J185" s="594"/>
      <c r="K185" s="594"/>
      <c r="L185" s="442"/>
    </row>
    <row r="186" spans="2:12" ht="14.25" hidden="1" customHeight="1" x14ac:dyDescent="0.2">
      <c r="B186" s="377">
        <v>12021201</v>
      </c>
      <c r="C186" s="378" t="s">
        <v>688</v>
      </c>
      <c r="D186" s="378" t="str">
        <f t="shared" ref="D186:D196" si="24">B186&amp;" - "&amp;C186</f>
        <v>12021201 - MOTOR VEHICLE ADVANCES</v>
      </c>
      <c r="E186" s="443"/>
      <c r="F186" s="444"/>
      <c r="G186" s="445"/>
      <c r="H186" s="446">
        <v>0</v>
      </c>
      <c r="I186" s="445"/>
      <c r="J186" s="595"/>
      <c r="K186" s="595"/>
      <c r="L186" s="446">
        <f t="shared" ref="L186:L196" si="25">SUM(J186:K186)</f>
        <v>0</v>
      </c>
    </row>
    <row r="187" spans="2:12" ht="14.25" hidden="1" customHeight="1" x14ac:dyDescent="0.2">
      <c r="B187" s="377">
        <v>12021202</v>
      </c>
      <c r="C187" s="378" t="s">
        <v>689</v>
      </c>
      <c r="D187" s="378" t="str">
        <f t="shared" si="24"/>
        <v>12021202 - BICYCLE ADVANCES (INTEREST)</v>
      </c>
      <c r="E187" s="443"/>
      <c r="F187" s="444"/>
      <c r="G187" s="445"/>
      <c r="H187" s="446">
        <v>0</v>
      </c>
      <c r="I187" s="445"/>
      <c r="J187" s="595"/>
      <c r="K187" s="595"/>
      <c r="L187" s="446">
        <f t="shared" si="25"/>
        <v>0</v>
      </c>
    </row>
    <row r="188" spans="2:12" ht="14.25" hidden="1" customHeight="1" x14ac:dyDescent="0.2">
      <c r="B188" s="377">
        <v>12021203</v>
      </c>
      <c r="C188" s="378" t="s">
        <v>690</v>
      </c>
      <c r="D188" s="378" t="str">
        <f t="shared" si="24"/>
        <v>12021203 - REFURBISHING LOAN</v>
      </c>
      <c r="E188" s="443"/>
      <c r="F188" s="444"/>
      <c r="G188" s="445"/>
      <c r="H188" s="446">
        <v>0</v>
      </c>
      <c r="I188" s="445"/>
      <c r="J188" s="595"/>
      <c r="K188" s="595"/>
      <c r="L188" s="446">
        <f t="shared" si="25"/>
        <v>0</v>
      </c>
    </row>
    <row r="189" spans="2:12" ht="14.25" hidden="1" customHeight="1" x14ac:dyDescent="0.2">
      <c r="B189" s="377">
        <v>12021204</v>
      </c>
      <c r="C189" s="378" t="s">
        <v>691</v>
      </c>
      <c r="D189" s="378" t="str">
        <f t="shared" si="24"/>
        <v>12021204 - FURNITURE LOAN</v>
      </c>
      <c r="E189" s="443"/>
      <c r="F189" s="444"/>
      <c r="G189" s="445"/>
      <c r="H189" s="446">
        <v>0</v>
      </c>
      <c r="I189" s="445"/>
      <c r="J189" s="595"/>
      <c r="K189" s="595"/>
      <c r="L189" s="446">
        <f t="shared" si="25"/>
        <v>0</v>
      </c>
    </row>
    <row r="190" spans="2:12" ht="14.25" hidden="1" customHeight="1" x14ac:dyDescent="0.2">
      <c r="B190" s="377">
        <v>12021205</v>
      </c>
      <c r="C190" s="378" t="s">
        <v>692</v>
      </c>
      <c r="D190" s="378" t="str">
        <f t="shared" si="24"/>
        <v>12021205 - INTEREST ON HOUSING LOAN</v>
      </c>
      <c r="E190" s="443"/>
      <c r="F190" s="444"/>
      <c r="G190" s="445"/>
      <c r="H190" s="446">
        <v>0</v>
      </c>
      <c r="I190" s="445"/>
      <c r="J190" s="595"/>
      <c r="K190" s="595"/>
      <c r="L190" s="446">
        <f t="shared" si="25"/>
        <v>0</v>
      </c>
    </row>
    <row r="191" spans="2:12" ht="14.25" hidden="1" customHeight="1" x14ac:dyDescent="0.2">
      <c r="B191" s="377">
        <v>12021206</v>
      </c>
      <c r="C191" s="378" t="s">
        <v>693</v>
      </c>
      <c r="D191" s="378" t="str">
        <f t="shared" si="24"/>
        <v>12021206 - INTEREST ON LOANS TO STATES</v>
      </c>
      <c r="E191" s="443"/>
      <c r="F191" s="444"/>
      <c r="G191" s="445"/>
      <c r="H191" s="446">
        <v>0</v>
      </c>
      <c r="I191" s="445"/>
      <c r="J191" s="595"/>
      <c r="K191" s="595"/>
      <c r="L191" s="446">
        <f t="shared" si="25"/>
        <v>0</v>
      </c>
    </row>
    <row r="192" spans="2:12" ht="14.25" hidden="1" customHeight="1" x14ac:dyDescent="0.2">
      <c r="B192" s="377">
        <v>12021207</v>
      </c>
      <c r="C192" s="378" t="s">
        <v>694</v>
      </c>
      <c r="D192" s="378" t="str">
        <f t="shared" si="24"/>
        <v>12021207 - INTEREST ON LOANS TO LGAs</v>
      </c>
      <c r="E192" s="443"/>
      <c r="F192" s="444"/>
      <c r="G192" s="445"/>
      <c r="H192" s="446">
        <v>0</v>
      </c>
      <c r="I192" s="445"/>
      <c r="J192" s="595"/>
      <c r="K192" s="595"/>
      <c r="L192" s="446">
        <f t="shared" si="25"/>
        <v>0</v>
      </c>
    </row>
    <row r="193" spans="2:12" ht="14.25" hidden="1" customHeight="1" x14ac:dyDescent="0.2">
      <c r="B193" s="377">
        <v>12021208</v>
      </c>
      <c r="C193" s="378" t="s">
        <v>695</v>
      </c>
      <c r="D193" s="378" t="str">
        <f t="shared" si="24"/>
        <v>12021208 - INTEREST ON LOANS TO GOVERNMENT OWNED COMPANIES</v>
      </c>
      <c r="E193" s="443"/>
      <c r="F193" s="444"/>
      <c r="G193" s="445"/>
      <c r="H193" s="446">
        <v>0</v>
      </c>
      <c r="I193" s="445"/>
      <c r="J193" s="595"/>
      <c r="K193" s="595"/>
      <c r="L193" s="446">
        <f t="shared" si="25"/>
        <v>0</v>
      </c>
    </row>
    <row r="194" spans="2:12" ht="14.25" hidden="1" customHeight="1" x14ac:dyDescent="0.2">
      <c r="B194" s="377">
        <v>12021209</v>
      </c>
      <c r="C194" s="378" t="s">
        <v>696</v>
      </c>
      <c r="D194" s="378" t="str">
        <f t="shared" si="24"/>
        <v>12021209 - INTEREST ON DEBENTURE LOANS</v>
      </c>
      <c r="E194" s="443"/>
      <c r="F194" s="444"/>
      <c r="G194" s="445"/>
      <c r="H194" s="446">
        <v>0</v>
      </c>
      <c r="I194" s="445"/>
      <c r="J194" s="595"/>
      <c r="K194" s="595"/>
      <c r="L194" s="446">
        <f t="shared" si="25"/>
        <v>0</v>
      </c>
    </row>
    <row r="195" spans="2:12" ht="14.25" hidden="1" customHeight="1" x14ac:dyDescent="0.2">
      <c r="B195" s="377">
        <v>12021210</v>
      </c>
      <c r="C195" s="378" t="s">
        <v>697</v>
      </c>
      <c r="D195" s="378" t="str">
        <f t="shared" si="24"/>
        <v>12021210 - BANK INTEREST</v>
      </c>
      <c r="E195" s="443"/>
      <c r="F195" s="444"/>
      <c r="G195" s="445"/>
      <c r="H195" s="446">
        <v>0</v>
      </c>
      <c r="I195" s="445"/>
      <c r="J195" s="595"/>
      <c r="K195" s="595"/>
      <c r="L195" s="446">
        <f t="shared" si="25"/>
        <v>0</v>
      </c>
    </row>
    <row r="196" spans="2:12" ht="14.25" hidden="1" customHeight="1" x14ac:dyDescent="0.2">
      <c r="B196" s="377">
        <v>12021212</v>
      </c>
      <c r="C196" s="378" t="s">
        <v>698</v>
      </c>
      <c r="D196" s="378" t="str">
        <f t="shared" si="24"/>
        <v>12021212 - INTEREST ON TREASUTY BILLS &amp; FIXED DEPOSITS</v>
      </c>
      <c r="E196" s="443"/>
      <c r="F196" s="444"/>
      <c r="G196" s="445"/>
      <c r="H196" s="446">
        <v>0</v>
      </c>
      <c r="I196" s="445"/>
      <c r="J196" s="595"/>
      <c r="K196" s="595"/>
      <c r="L196" s="446">
        <f t="shared" si="25"/>
        <v>0</v>
      </c>
    </row>
    <row r="197" spans="2:12" ht="15.75" hidden="1" customHeight="1" thickBot="1" x14ac:dyDescent="0.3">
      <c r="B197" s="384"/>
      <c r="C197" s="385" t="s">
        <v>699</v>
      </c>
      <c r="D197" s="385"/>
      <c r="E197" s="451"/>
      <c r="F197" s="452"/>
      <c r="G197" s="453">
        <f t="shared" ref="G197:L197" si="26">SUM(G186:G196)</f>
        <v>0</v>
      </c>
      <c r="H197" s="454">
        <v>0</v>
      </c>
      <c r="I197" s="453">
        <f t="shared" si="26"/>
        <v>0</v>
      </c>
      <c r="J197" s="597">
        <f t="shared" si="26"/>
        <v>0</v>
      </c>
      <c r="K197" s="597">
        <f t="shared" si="26"/>
        <v>0</v>
      </c>
      <c r="L197" s="454">
        <f t="shared" si="26"/>
        <v>0</v>
      </c>
    </row>
    <row r="198" spans="2:12" ht="15" hidden="1" customHeight="1" x14ac:dyDescent="0.25">
      <c r="B198" s="373">
        <v>12021300</v>
      </c>
      <c r="C198" s="374" t="s">
        <v>19</v>
      </c>
      <c r="D198" s="374"/>
      <c r="E198" s="439"/>
      <c r="F198" s="440"/>
      <c r="G198" s="441"/>
      <c r="H198" s="442"/>
      <c r="I198" s="441"/>
      <c r="J198" s="594"/>
      <c r="K198" s="594"/>
      <c r="L198" s="442"/>
    </row>
    <row r="199" spans="2:12" ht="14.25" hidden="1" customHeight="1" x14ac:dyDescent="0.2">
      <c r="B199" s="377">
        <v>12021302</v>
      </c>
      <c r="C199" s="378" t="s">
        <v>700</v>
      </c>
      <c r="D199" s="378" t="str">
        <f>B199&amp;" - "&amp;C199</f>
        <v>12021302 - AUDIT FEES</v>
      </c>
      <c r="E199" s="443"/>
      <c r="F199" s="444"/>
      <c r="G199" s="445"/>
      <c r="H199" s="446">
        <v>0</v>
      </c>
      <c r="I199" s="445"/>
      <c r="J199" s="595"/>
      <c r="K199" s="595"/>
      <c r="L199" s="446">
        <f>SUM(J199:K199)</f>
        <v>0</v>
      </c>
    </row>
    <row r="200" spans="2:12" ht="15.75" hidden="1" customHeight="1" thickBot="1" x14ac:dyDescent="0.3">
      <c r="B200" s="384"/>
      <c r="C200" s="385" t="s">
        <v>701</v>
      </c>
      <c r="D200" s="385"/>
      <c r="E200" s="451"/>
      <c r="F200" s="452"/>
      <c r="G200" s="453">
        <f t="shared" ref="G200:L200" si="27">SUM(G199)</f>
        <v>0</v>
      </c>
      <c r="H200" s="454">
        <v>0</v>
      </c>
      <c r="I200" s="453">
        <f t="shared" si="27"/>
        <v>0</v>
      </c>
      <c r="J200" s="597">
        <f t="shared" si="27"/>
        <v>0</v>
      </c>
      <c r="K200" s="597">
        <f t="shared" si="27"/>
        <v>0</v>
      </c>
      <c r="L200" s="454">
        <f t="shared" si="27"/>
        <v>0</v>
      </c>
    </row>
    <row r="201" spans="2:12" ht="15" hidden="1" customHeight="1" x14ac:dyDescent="0.25">
      <c r="B201" s="373">
        <v>13000000</v>
      </c>
      <c r="C201" s="374" t="s">
        <v>702</v>
      </c>
      <c r="D201" s="374"/>
      <c r="E201" s="439"/>
      <c r="F201" s="440"/>
      <c r="G201" s="441"/>
      <c r="H201" s="442"/>
      <c r="I201" s="441"/>
      <c r="J201" s="594"/>
      <c r="K201" s="594"/>
      <c r="L201" s="442"/>
    </row>
    <row r="202" spans="2:12" ht="15" hidden="1" customHeight="1" x14ac:dyDescent="0.25">
      <c r="B202" s="373">
        <v>13010000</v>
      </c>
      <c r="C202" s="374" t="s">
        <v>703</v>
      </c>
      <c r="D202" s="374"/>
      <c r="E202" s="439"/>
      <c r="F202" s="440"/>
      <c r="G202" s="441"/>
      <c r="H202" s="442"/>
      <c r="I202" s="441"/>
      <c r="J202" s="594"/>
      <c r="K202" s="594"/>
      <c r="L202" s="442"/>
    </row>
    <row r="203" spans="2:12" ht="15" hidden="1" customHeight="1" x14ac:dyDescent="0.25">
      <c r="B203" s="373">
        <v>13010100</v>
      </c>
      <c r="C203" s="374" t="s">
        <v>20</v>
      </c>
      <c r="D203" s="374"/>
      <c r="E203" s="439"/>
      <c r="F203" s="440"/>
      <c r="G203" s="441"/>
      <c r="H203" s="442"/>
      <c r="I203" s="441"/>
      <c r="J203" s="594"/>
      <c r="K203" s="594"/>
      <c r="L203" s="442"/>
    </row>
    <row r="204" spans="2:12" ht="14.25" hidden="1" customHeight="1" x14ac:dyDescent="0.2">
      <c r="B204" s="377">
        <v>13010101</v>
      </c>
      <c r="C204" s="378" t="s">
        <v>704</v>
      </c>
      <c r="D204" s="378" t="str">
        <f>B204&amp;" - "&amp;C204</f>
        <v>13010101 - DOMESTIC AID</v>
      </c>
      <c r="E204" s="443"/>
      <c r="F204" s="444"/>
      <c r="G204" s="445"/>
      <c r="H204" s="446">
        <v>0</v>
      </c>
      <c r="I204" s="445"/>
      <c r="J204" s="595"/>
      <c r="K204" s="595"/>
      <c r="L204" s="446">
        <f>SUM(J204:K204)</f>
        <v>0</v>
      </c>
    </row>
    <row r="205" spans="2:12" ht="15.75" hidden="1" customHeight="1" thickBot="1" x14ac:dyDescent="0.3">
      <c r="B205" s="384"/>
      <c r="C205" s="385" t="s">
        <v>705</v>
      </c>
      <c r="D205" s="385"/>
      <c r="E205" s="451"/>
      <c r="F205" s="452"/>
      <c r="G205" s="453">
        <f t="shared" ref="G205:L205" si="28">SUM(G204)</f>
        <v>0</v>
      </c>
      <c r="H205" s="454">
        <v>0</v>
      </c>
      <c r="I205" s="453">
        <f t="shared" si="28"/>
        <v>0</v>
      </c>
      <c r="J205" s="597">
        <f t="shared" si="28"/>
        <v>0</v>
      </c>
      <c r="K205" s="597">
        <f t="shared" si="28"/>
        <v>0</v>
      </c>
      <c r="L205" s="454">
        <f t="shared" si="28"/>
        <v>0</v>
      </c>
    </row>
    <row r="206" spans="2:12" ht="15" hidden="1" customHeight="1" x14ac:dyDescent="0.25">
      <c r="B206" s="373">
        <v>13010200</v>
      </c>
      <c r="C206" s="374" t="s">
        <v>21</v>
      </c>
      <c r="D206" s="374"/>
      <c r="E206" s="439"/>
      <c r="F206" s="440"/>
      <c r="G206" s="441"/>
      <c r="H206" s="442"/>
      <c r="I206" s="441"/>
      <c r="J206" s="594"/>
      <c r="K206" s="594"/>
      <c r="L206" s="442"/>
    </row>
    <row r="207" spans="2:12" ht="14.25" hidden="1" customHeight="1" x14ac:dyDescent="0.2">
      <c r="B207" s="377">
        <v>13010201</v>
      </c>
      <c r="C207" s="378" t="s">
        <v>706</v>
      </c>
      <c r="D207" s="378" t="str">
        <f>B207&amp;" - "&amp;C207</f>
        <v>13010201 - FOREIGN AID</v>
      </c>
      <c r="E207" s="443"/>
      <c r="F207" s="444"/>
      <c r="G207" s="445"/>
      <c r="H207" s="446">
        <v>0</v>
      </c>
      <c r="I207" s="445"/>
      <c r="J207" s="595"/>
      <c r="K207" s="595"/>
      <c r="L207" s="446">
        <f>SUM(J207:K207)</f>
        <v>0</v>
      </c>
    </row>
    <row r="208" spans="2:12" ht="15.75" hidden="1" customHeight="1" thickBot="1" x14ac:dyDescent="0.3">
      <c r="B208" s="384"/>
      <c r="C208" s="385" t="s">
        <v>707</v>
      </c>
      <c r="D208" s="385"/>
      <c r="E208" s="451"/>
      <c r="F208" s="452"/>
      <c r="G208" s="453">
        <f t="shared" ref="G208:L208" si="29">SUM(G207)</f>
        <v>0</v>
      </c>
      <c r="H208" s="454">
        <v>0</v>
      </c>
      <c r="I208" s="453">
        <f t="shared" si="29"/>
        <v>0</v>
      </c>
      <c r="J208" s="597">
        <f t="shared" si="29"/>
        <v>0</v>
      </c>
      <c r="K208" s="597">
        <f t="shared" si="29"/>
        <v>0</v>
      </c>
      <c r="L208" s="454">
        <f t="shared" si="29"/>
        <v>0</v>
      </c>
    </row>
    <row r="209" spans="2:12" ht="15" x14ac:dyDescent="0.25">
      <c r="B209" s="373">
        <v>13020000</v>
      </c>
      <c r="C209" s="374" t="s">
        <v>708</v>
      </c>
      <c r="D209" s="374"/>
      <c r="E209" s="439"/>
      <c r="F209" s="440"/>
      <c r="G209" s="441"/>
      <c r="H209" s="442"/>
      <c r="I209" s="441"/>
      <c r="J209" s="594"/>
      <c r="K209" s="594"/>
      <c r="L209" s="442"/>
    </row>
    <row r="210" spans="2:12" ht="15.75" thickBot="1" x14ac:dyDescent="0.3">
      <c r="B210" s="373">
        <v>13020300</v>
      </c>
      <c r="C210" s="374" t="s">
        <v>22</v>
      </c>
      <c r="D210" s="374"/>
      <c r="E210" s="439"/>
      <c r="F210" s="440"/>
      <c r="G210" s="441"/>
      <c r="H210" s="442"/>
      <c r="I210" s="441"/>
      <c r="J210" s="594"/>
      <c r="K210" s="594"/>
      <c r="L210" s="442"/>
    </row>
    <row r="211" spans="2:12" ht="15" thickBot="1" x14ac:dyDescent="0.25">
      <c r="B211" s="377">
        <v>13020301</v>
      </c>
      <c r="C211" s="378" t="s">
        <v>36</v>
      </c>
      <c r="D211" s="378" t="str">
        <f>B211&amp;" - "&amp;C211</f>
        <v>13020301 - DOMESTIC GRANTS</v>
      </c>
      <c r="E211" s="443"/>
      <c r="F211" s="444"/>
      <c r="G211" s="445">
        <v>428582110</v>
      </c>
      <c r="H211" s="446">
        <v>452900000</v>
      </c>
      <c r="I211" s="445">
        <v>426309779</v>
      </c>
      <c r="J211" s="603">
        <v>350500000</v>
      </c>
      <c r="K211" s="595">
        <v>24480000</v>
      </c>
      <c r="L211" s="446">
        <f>SUM(J211:K211)</f>
        <v>374980000</v>
      </c>
    </row>
    <row r="212" spans="2:12" ht="15" hidden="1" thickBot="1" x14ac:dyDescent="0.25">
      <c r="B212" s="377">
        <v>13020303</v>
      </c>
      <c r="C212" s="378" t="s">
        <v>710</v>
      </c>
      <c r="D212" s="378" t="str">
        <f>B212&amp;" - "&amp;C212</f>
        <v>13020303 - ENDOWMENT INCOME</v>
      </c>
      <c r="E212" s="443"/>
      <c r="F212" s="444"/>
      <c r="G212" s="445"/>
      <c r="H212" s="446">
        <v>0</v>
      </c>
      <c r="I212" s="445">
        <v>23681689.760000002</v>
      </c>
      <c r="J212" s="595">
        <v>120000</v>
      </c>
      <c r="K212" s="595"/>
      <c r="L212" s="446">
        <f>SUM(J212:K212)</f>
        <v>120000</v>
      </c>
    </row>
    <row r="213" spans="2:12" ht="15.75" thickBot="1" x14ac:dyDescent="0.3">
      <c r="B213" s="384"/>
      <c r="C213" s="385" t="s">
        <v>711</v>
      </c>
      <c r="D213" s="385"/>
      <c r="E213" s="451"/>
      <c r="F213" s="452"/>
      <c r="G213" s="453">
        <f t="shared" ref="G213:L213" si="30">SUM(G211:G212)</f>
        <v>428582110</v>
      </c>
      <c r="H213" s="454">
        <v>452900000</v>
      </c>
      <c r="I213" s="453">
        <f t="shared" si="30"/>
        <v>449991468.75999999</v>
      </c>
      <c r="J213" s="597">
        <f t="shared" si="30"/>
        <v>350620000</v>
      </c>
      <c r="K213" s="597">
        <f t="shared" si="30"/>
        <v>24480000</v>
      </c>
      <c r="L213" s="454">
        <f t="shared" si="30"/>
        <v>375100000</v>
      </c>
    </row>
    <row r="214" spans="2:12" ht="15.75" hidden="1" customHeight="1" thickBot="1" x14ac:dyDescent="0.3">
      <c r="B214" s="373">
        <v>13020400</v>
      </c>
      <c r="C214" s="374" t="s">
        <v>23</v>
      </c>
      <c r="D214" s="374"/>
      <c r="E214" s="439"/>
      <c r="F214" s="440"/>
      <c r="G214" s="441"/>
      <c r="H214" s="442"/>
      <c r="I214" s="441"/>
      <c r="J214" s="594"/>
      <c r="K214" s="594"/>
      <c r="L214" s="442"/>
    </row>
    <row r="215" spans="2:12" ht="15" hidden="1" customHeight="1" thickBot="1" x14ac:dyDescent="0.25">
      <c r="B215" s="377">
        <v>13020401</v>
      </c>
      <c r="C215" s="378" t="s">
        <v>37</v>
      </c>
      <c r="D215" s="378" t="str">
        <f>B215&amp;" - "&amp;C215</f>
        <v>13020401 - FOREIGN GRANTS</v>
      </c>
      <c r="E215" s="443"/>
      <c r="F215" s="444"/>
      <c r="G215" s="445"/>
      <c r="H215" s="446">
        <v>0</v>
      </c>
      <c r="I215" s="445"/>
      <c r="J215" s="595"/>
      <c r="K215" s="595"/>
      <c r="L215" s="446">
        <f>SUM(J215:K215)</f>
        <v>0</v>
      </c>
    </row>
    <row r="216" spans="2:12" ht="15.75" hidden="1" customHeight="1" thickBot="1" x14ac:dyDescent="0.3">
      <c r="B216" s="384"/>
      <c r="C216" s="385" t="s">
        <v>713</v>
      </c>
      <c r="D216" s="385"/>
      <c r="E216" s="451"/>
      <c r="F216" s="452"/>
      <c r="G216" s="453">
        <f t="shared" ref="G216:L216" si="31">SUM(G215)</f>
        <v>0</v>
      </c>
      <c r="H216" s="454">
        <v>0</v>
      </c>
      <c r="I216" s="453">
        <f t="shared" si="31"/>
        <v>0</v>
      </c>
      <c r="J216" s="597">
        <f t="shared" si="31"/>
        <v>0</v>
      </c>
      <c r="K216" s="597">
        <f t="shared" si="31"/>
        <v>0</v>
      </c>
      <c r="L216" s="454">
        <f t="shared" si="31"/>
        <v>0</v>
      </c>
    </row>
    <row r="217" spans="2:12" ht="15.75" hidden="1" customHeight="1" thickBot="1" x14ac:dyDescent="0.3">
      <c r="B217" s="373" t="s">
        <v>714</v>
      </c>
      <c r="C217" s="374" t="s">
        <v>715</v>
      </c>
      <c r="D217" s="374"/>
      <c r="E217" s="439"/>
      <c r="F217" s="440"/>
      <c r="G217" s="441"/>
      <c r="H217" s="442"/>
      <c r="I217" s="441"/>
      <c r="J217" s="594"/>
      <c r="K217" s="594"/>
      <c r="L217" s="442"/>
    </row>
    <row r="218" spans="2:12" s="396" customFormat="1" ht="15.75" hidden="1" customHeight="1" thickBot="1" x14ac:dyDescent="0.3">
      <c r="B218" s="373">
        <v>14030000</v>
      </c>
      <c r="C218" s="374" t="s">
        <v>716</v>
      </c>
      <c r="D218" s="374"/>
      <c r="E218" s="439"/>
      <c r="F218" s="440"/>
      <c r="G218" s="441"/>
      <c r="H218" s="442"/>
      <c r="I218" s="441"/>
      <c r="J218" s="594"/>
      <c r="K218" s="594"/>
      <c r="L218" s="442"/>
    </row>
    <row r="219" spans="2:12" s="396" customFormat="1" ht="15.75" hidden="1" customHeight="1" thickBot="1" x14ac:dyDescent="0.3">
      <c r="B219" s="373">
        <v>14030100</v>
      </c>
      <c r="C219" s="374" t="s">
        <v>24</v>
      </c>
      <c r="D219" s="374"/>
      <c r="E219" s="439"/>
      <c r="F219" s="440"/>
      <c r="G219" s="441"/>
      <c r="H219" s="442"/>
      <c r="I219" s="441"/>
      <c r="J219" s="594"/>
      <c r="K219" s="594"/>
      <c r="L219" s="442"/>
    </row>
    <row r="220" spans="2:12" ht="15" hidden="1" customHeight="1" thickBot="1" x14ac:dyDescent="0.25">
      <c r="B220" s="377">
        <v>14030101</v>
      </c>
      <c r="C220" s="378" t="s">
        <v>514</v>
      </c>
      <c r="D220" s="378" t="str">
        <f>B220&amp;" - "&amp;C220</f>
        <v>14030101 - DOMESTIC LOAN</v>
      </c>
      <c r="E220" s="443"/>
      <c r="F220" s="444"/>
      <c r="G220" s="445"/>
      <c r="H220" s="446">
        <v>0</v>
      </c>
      <c r="I220" s="445"/>
      <c r="J220" s="595"/>
      <c r="K220" s="595"/>
      <c r="L220" s="446"/>
    </row>
    <row r="221" spans="2:12" ht="15.75" hidden="1" customHeight="1" thickBot="1" x14ac:dyDescent="0.3">
      <c r="B221" s="384"/>
      <c r="C221" s="385" t="s">
        <v>717</v>
      </c>
      <c r="D221" s="385"/>
      <c r="E221" s="451"/>
      <c r="F221" s="452"/>
      <c r="G221" s="453">
        <f t="shared" ref="G221:L221" si="32">SUM(G220)</f>
        <v>0</v>
      </c>
      <c r="H221" s="454">
        <v>0</v>
      </c>
      <c r="I221" s="453">
        <f t="shared" si="32"/>
        <v>0</v>
      </c>
      <c r="J221" s="597">
        <f t="shared" si="32"/>
        <v>0</v>
      </c>
      <c r="K221" s="597">
        <f t="shared" si="32"/>
        <v>0</v>
      </c>
      <c r="L221" s="454">
        <f t="shared" si="32"/>
        <v>0</v>
      </c>
    </row>
    <row r="222" spans="2:12" s="396" customFormat="1" ht="15.75" hidden="1" customHeight="1" thickBot="1" x14ac:dyDescent="0.3">
      <c r="B222" s="373">
        <v>14030200</v>
      </c>
      <c r="C222" s="374" t="s">
        <v>25</v>
      </c>
      <c r="D222" s="374"/>
      <c r="E222" s="482"/>
      <c r="F222" s="483"/>
      <c r="G222" s="479"/>
      <c r="H222" s="442"/>
      <c r="I222" s="479"/>
      <c r="J222" s="600"/>
      <c r="K222" s="600"/>
      <c r="L222" s="442"/>
    </row>
    <row r="223" spans="2:12" ht="15" hidden="1" customHeight="1" thickBot="1" x14ac:dyDescent="0.25">
      <c r="B223" s="377">
        <v>14030201</v>
      </c>
      <c r="C223" s="378" t="s">
        <v>515</v>
      </c>
      <c r="D223" s="378" t="str">
        <f>B223&amp;" - "&amp;C223</f>
        <v>14030201 - FOREIGN LOAN</v>
      </c>
      <c r="E223" s="443"/>
      <c r="F223" s="444"/>
      <c r="G223" s="445"/>
      <c r="H223" s="446">
        <v>0</v>
      </c>
      <c r="I223" s="445"/>
      <c r="J223" s="595"/>
      <c r="K223" s="595"/>
      <c r="L223" s="446"/>
    </row>
    <row r="224" spans="2:12" ht="15.75" hidden="1" customHeight="1" thickBot="1" x14ac:dyDescent="0.3">
      <c r="B224" s="384"/>
      <c r="C224" s="385" t="s">
        <v>718</v>
      </c>
      <c r="D224" s="385"/>
      <c r="E224" s="451"/>
      <c r="F224" s="452"/>
      <c r="G224" s="453">
        <f t="shared" ref="G224:L224" si="33">SUM(G223)</f>
        <v>0</v>
      </c>
      <c r="H224" s="454">
        <v>0</v>
      </c>
      <c r="I224" s="453">
        <f t="shared" si="33"/>
        <v>0</v>
      </c>
      <c r="J224" s="597">
        <f t="shared" si="33"/>
        <v>0</v>
      </c>
      <c r="K224" s="597">
        <f t="shared" si="33"/>
        <v>0</v>
      </c>
      <c r="L224" s="454">
        <f t="shared" si="33"/>
        <v>0</v>
      </c>
    </row>
    <row r="225" spans="2:12" s="401" customFormat="1" ht="19.5" thickBot="1" x14ac:dyDescent="0.35">
      <c r="B225" s="398"/>
      <c r="C225" s="399" t="s">
        <v>524</v>
      </c>
      <c r="D225" s="399"/>
      <c r="E225" s="484"/>
      <c r="F225" s="485"/>
      <c r="G225" s="480">
        <f t="shared" ref="G225:L225" si="34">G18+G29+G32+G62+G114+G119+G142+G160+G167+G176+G179+G184+G197+G200+G205+G208+G213+G216+G221+G224</f>
        <v>924519460</v>
      </c>
      <c r="H225" s="481">
        <v>952400000</v>
      </c>
      <c r="I225" s="480">
        <f t="shared" si="34"/>
        <v>829967799.77999997</v>
      </c>
      <c r="J225" s="601">
        <f t="shared" si="34"/>
        <v>485988177</v>
      </c>
      <c r="K225" s="601">
        <f t="shared" si="34"/>
        <v>27710123</v>
      </c>
      <c r="L225" s="481">
        <f t="shared" si="34"/>
        <v>513698300</v>
      </c>
    </row>
  </sheetData>
  <mergeCells count="6">
    <mergeCell ref="B1:L1"/>
    <mergeCell ref="B2:H2"/>
    <mergeCell ref="B3:L3"/>
    <mergeCell ref="B4:L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964</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x14ac:dyDescent="0.25">
      <c r="B71" s="377">
        <v>12020417</v>
      </c>
      <c r="C71" s="378" t="s">
        <v>580</v>
      </c>
      <c r="D71" s="378" t="s">
        <v>785</v>
      </c>
      <c r="E71" s="443">
        <v>10000</v>
      </c>
      <c r="F71" s="444">
        <v>10000</v>
      </c>
      <c r="G71" s="445">
        <v>2500000</v>
      </c>
      <c r="H71" s="446">
        <v>2500000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t="15.75" thickBot="1" x14ac:dyDescent="0.3">
      <c r="B98" s="377">
        <v>12020452</v>
      </c>
      <c r="C98" s="378" t="s">
        <v>607</v>
      </c>
      <c r="D98" s="378" t="s">
        <v>813</v>
      </c>
      <c r="E98" s="443"/>
      <c r="F98" s="444"/>
      <c r="G98" s="445">
        <v>500194090</v>
      </c>
      <c r="H98" s="446">
        <v>327191750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502694090</v>
      </c>
      <c r="H114" s="454">
        <v>329691750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v>5000</v>
      </c>
      <c r="F136" s="444">
        <v>5000</v>
      </c>
      <c r="G136" s="445">
        <v>3200000</v>
      </c>
      <c r="H136" s="446">
        <v>1000000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3200000</v>
      </c>
      <c r="H142" s="454">
        <v>1000000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x14ac:dyDescent="0.25">
      <c r="B151" s="377">
        <v>12020708</v>
      </c>
      <c r="C151" s="378" t="s">
        <v>657</v>
      </c>
      <c r="D151" s="378" t="s">
        <v>863</v>
      </c>
      <c r="E151" s="443"/>
      <c r="F151" s="444"/>
      <c r="G151" s="445">
        <v>19120500</v>
      </c>
      <c r="H151" s="446">
        <v>6000000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v>0</v>
      </c>
      <c r="H154" s="446">
        <v>0</v>
      </c>
    </row>
    <row r="155" spans="2:8" ht="15.75" thickBot="1" x14ac:dyDescent="0.3">
      <c r="B155" s="377">
        <v>12020712</v>
      </c>
      <c r="C155" s="378" t="s">
        <v>661</v>
      </c>
      <c r="D155" s="378" t="s">
        <v>867</v>
      </c>
      <c r="E155" s="443">
        <v>2500</v>
      </c>
      <c r="F155" s="444">
        <v>2500</v>
      </c>
      <c r="G155" s="445">
        <v>10200000</v>
      </c>
      <c r="H155" s="446">
        <v>3000000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29320500</v>
      </c>
      <c r="H160" s="454">
        <v>9000000</v>
      </c>
    </row>
    <row r="161" spans="2:8" x14ac:dyDescent="0.25">
      <c r="B161" s="373">
        <v>12020800</v>
      </c>
      <c r="C161" s="374" t="s">
        <v>15</v>
      </c>
      <c r="D161" s="374"/>
      <c r="E161" s="439"/>
      <c r="F161" s="440"/>
      <c r="G161" s="441"/>
      <c r="H161" s="442"/>
    </row>
    <row r="162" spans="2:8" ht="15.75" thickBot="1" x14ac:dyDescent="0.3">
      <c r="B162" s="377">
        <v>12020801</v>
      </c>
      <c r="C162" s="378" t="s">
        <v>667</v>
      </c>
      <c r="D162" s="378" t="s">
        <v>872</v>
      </c>
      <c r="E162" s="443">
        <v>2000</v>
      </c>
      <c r="F162" s="444">
        <v>2000</v>
      </c>
      <c r="G162" s="445">
        <v>960000</v>
      </c>
      <c r="H162" s="446">
        <v>480000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960000</v>
      </c>
      <c r="H167" s="454">
        <v>480000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idden="1"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idden="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idden="1" x14ac:dyDescent="0.25">
      <c r="B206" s="373">
        <v>13010200</v>
      </c>
      <c r="C206" s="374" t="s">
        <v>21</v>
      </c>
      <c r="D206" s="374"/>
      <c r="E206" s="439"/>
      <c r="F206" s="440"/>
      <c r="G206" s="441"/>
      <c r="H206" s="442"/>
    </row>
    <row r="207" spans="2:8" hidden="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x14ac:dyDescent="0.25">
      <c r="B210" s="373">
        <v>13020300</v>
      </c>
      <c r="C210" s="374" t="s">
        <v>22</v>
      </c>
      <c r="D210" s="374"/>
      <c r="E210" s="439"/>
      <c r="F210" s="440"/>
      <c r="G210" s="441"/>
      <c r="H210" s="442"/>
    </row>
    <row r="211" spans="2:8" ht="15.75" thickBot="1" x14ac:dyDescent="0.3">
      <c r="B211" s="377">
        <v>13020301</v>
      </c>
      <c r="C211" s="378" t="s">
        <v>36</v>
      </c>
      <c r="D211" s="378" t="s">
        <v>902</v>
      </c>
      <c r="E211" s="443"/>
      <c r="F211" s="444"/>
      <c r="G211" s="445">
        <v>385200000</v>
      </c>
      <c r="H211" s="446">
        <v>337865500</v>
      </c>
    </row>
    <row r="212" spans="2:8" ht="15.75" hidden="1" thickBot="1" x14ac:dyDescent="0.3">
      <c r="B212" s="377">
        <v>13020303</v>
      </c>
      <c r="C212" s="378" t="s">
        <v>710</v>
      </c>
      <c r="D212" s="378" t="s">
        <v>903</v>
      </c>
      <c r="E212" s="443"/>
      <c r="F212" s="444"/>
      <c r="G212" s="445"/>
      <c r="H212" s="446">
        <v>0</v>
      </c>
    </row>
    <row r="213" spans="2:8" ht="15.75" thickBot="1" x14ac:dyDescent="0.3">
      <c r="B213" s="384"/>
      <c r="C213" s="385" t="s">
        <v>711</v>
      </c>
      <c r="D213" s="385"/>
      <c r="E213" s="451"/>
      <c r="F213" s="452"/>
      <c r="G213" s="453">
        <v>385200000</v>
      </c>
      <c r="H213" s="454">
        <v>337865500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921374590</v>
      </c>
      <c r="H225" s="481">
        <v>678037250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1:H226"/>
  <sheetViews>
    <sheetView view="pageBreakPreview" zoomScale="84" zoomScaleSheetLayoutView="84" workbookViewId="0">
      <pane xSplit="2" ySplit="6" topLeftCell="C180"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5.140625"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965</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x14ac:dyDescent="0.25">
      <c r="B71" s="377">
        <v>12020417</v>
      </c>
      <c r="C71" s="378" t="s">
        <v>580</v>
      </c>
      <c r="D71" s="378" t="s">
        <v>785</v>
      </c>
      <c r="E71" s="443"/>
      <c r="F71" s="604" t="s">
        <v>966</v>
      </c>
      <c r="G71" s="445">
        <v>5000000</v>
      </c>
      <c r="H71" s="446">
        <v>5000000</v>
      </c>
    </row>
    <row r="72" spans="2:8" hidden="1" x14ac:dyDescent="0.25">
      <c r="B72" s="377">
        <v>12020418</v>
      </c>
      <c r="C72" s="378" t="s">
        <v>581</v>
      </c>
      <c r="D72" s="378" t="s">
        <v>786</v>
      </c>
      <c r="E72" s="443"/>
      <c r="F72" s="604" t="s">
        <v>967</v>
      </c>
      <c r="G72" s="445"/>
      <c r="H72" s="446">
        <v>0</v>
      </c>
    </row>
    <row r="73" spans="2:8" hidden="1" x14ac:dyDescent="0.25">
      <c r="B73" s="377">
        <v>12020419</v>
      </c>
      <c r="C73" s="378" t="s">
        <v>582</v>
      </c>
      <c r="D73" s="378" t="s">
        <v>787</v>
      </c>
      <c r="E73" s="443"/>
      <c r="F73" s="604" t="s">
        <v>968</v>
      </c>
      <c r="G73" s="445"/>
      <c r="H73" s="446">
        <v>0</v>
      </c>
    </row>
    <row r="74" spans="2:8" hidden="1" x14ac:dyDescent="0.25">
      <c r="B74" s="377">
        <v>12020420</v>
      </c>
      <c r="C74" s="378" t="s">
        <v>583</v>
      </c>
      <c r="D74" s="378" t="s">
        <v>788</v>
      </c>
      <c r="E74" s="443"/>
      <c r="F74" s="604" t="s">
        <v>969</v>
      </c>
      <c r="G74" s="445"/>
      <c r="H74" s="446">
        <v>0</v>
      </c>
    </row>
    <row r="75" spans="2:8" hidden="1" x14ac:dyDescent="0.25">
      <c r="B75" s="377">
        <v>12020424</v>
      </c>
      <c r="C75" s="378" t="s">
        <v>584</v>
      </c>
      <c r="D75" s="378" t="s">
        <v>789</v>
      </c>
      <c r="E75" s="443"/>
      <c r="F75" s="604" t="s">
        <v>970</v>
      </c>
      <c r="G75" s="445"/>
      <c r="H75" s="446">
        <v>0</v>
      </c>
    </row>
    <row r="76" spans="2:8" hidden="1" x14ac:dyDescent="0.25">
      <c r="B76" s="377">
        <v>12020425</v>
      </c>
      <c r="C76" s="378" t="s">
        <v>585</v>
      </c>
      <c r="D76" s="378" t="s">
        <v>790</v>
      </c>
      <c r="E76" s="443"/>
      <c r="F76" s="604" t="s">
        <v>971</v>
      </c>
      <c r="G76" s="445"/>
      <c r="H76" s="446">
        <v>0</v>
      </c>
    </row>
    <row r="77" spans="2:8" hidden="1" x14ac:dyDescent="0.25">
      <c r="B77" s="377">
        <v>12020426</v>
      </c>
      <c r="C77" s="378" t="s">
        <v>586</v>
      </c>
      <c r="D77" s="378" t="s">
        <v>791</v>
      </c>
      <c r="E77" s="443"/>
      <c r="F77" s="604"/>
      <c r="G77" s="445"/>
      <c r="H77" s="446">
        <v>0</v>
      </c>
    </row>
    <row r="78" spans="2:8" x14ac:dyDescent="0.25">
      <c r="B78" s="377">
        <v>12020427</v>
      </c>
      <c r="C78" s="378" t="s">
        <v>587</v>
      </c>
      <c r="D78" s="378" t="s">
        <v>792</v>
      </c>
      <c r="E78" s="443"/>
      <c r="F78" s="604" t="s">
        <v>967</v>
      </c>
      <c r="G78" s="445">
        <v>10000000</v>
      </c>
      <c r="H78" s="446">
        <v>5000000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x14ac:dyDescent="0.25">
      <c r="B98" s="377">
        <v>12020452</v>
      </c>
      <c r="C98" s="378" t="s">
        <v>607</v>
      </c>
      <c r="D98" s="378" t="s">
        <v>813</v>
      </c>
      <c r="E98" s="443"/>
      <c r="F98" s="604" t="s">
        <v>968</v>
      </c>
      <c r="G98" s="445">
        <v>2100000000</v>
      </c>
      <c r="H98" s="446">
        <v>2500000000</v>
      </c>
    </row>
    <row r="99" spans="2:8" hidden="1" x14ac:dyDescent="0.25">
      <c r="B99" s="377">
        <v>12020453</v>
      </c>
      <c r="C99" s="378" t="s">
        <v>608</v>
      </c>
      <c r="D99" s="378" t="s">
        <v>814</v>
      </c>
      <c r="E99" s="443"/>
      <c r="F99" s="604" t="s">
        <v>969</v>
      </c>
      <c r="G99" s="445"/>
      <c r="H99" s="446">
        <v>0</v>
      </c>
    </row>
    <row r="100" spans="2:8" hidden="1" x14ac:dyDescent="0.25">
      <c r="B100" s="377">
        <v>12020454</v>
      </c>
      <c r="C100" s="378" t="s">
        <v>609</v>
      </c>
      <c r="D100" s="378" t="s">
        <v>815</v>
      </c>
      <c r="E100" s="443"/>
      <c r="F100" s="604" t="s">
        <v>970</v>
      </c>
      <c r="G100" s="445"/>
      <c r="H100" s="446">
        <v>0</v>
      </c>
    </row>
    <row r="101" spans="2:8" x14ac:dyDescent="0.25">
      <c r="B101" s="377">
        <v>12020455</v>
      </c>
      <c r="C101" s="378" t="s">
        <v>610</v>
      </c>
      <c r="D101" s="378" t="s">
        <v>816</v>
      </c>
      <c r="E101" s="443"/>
      <c r="F101" s="604" t="s">
        <v>969</v>
      </c>
      <c r="G101" s="445">
        <v>25000000</v>
      </c>
      <c r="H101" s="446">
        <v>80000000</v>
      </c>
    </row>
    <row r="102" spans="2:8" ht="15.75" thickBot="1" x14ac:dyDescent="0.3">
      <c r="B102" s="377">
        <v>12020456</v>
      </c>
      <c r="C102" s="378" t="s">
        <v>611</v>
      </c>
      <c r="D102" s="378" t="s">
        <v>817</v>
      </c>
      <c r="E102" s="443"/>
      <c r="F102" s="604" t="s">
        <v>970</v>
      </c>
      <c r="G102" s="445">
        <v>100000000</v>
      </c>
      <c r="H102" s="446">
        <v>80000000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2240000000</v>
      </c>
      <c r="H114" s="454">
        <v>2670000000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604" t="s">
        <v>971</v>
      </c>
      <c r="F136" s="604" t="s">
        <v>971</v>
      </c>
      <c r="G136" s="445">
        <v>15000000</v>
      </c>
      <c r="H136" s="446">
        <v>19000000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15000000</v>
      </c>
      <c r="H142" s="454">
        <v>19000000</v>
      </c>
    </row>
    <row r="143" spans="2:8" x14ac:dyDescent="0.25">
      <c r="B143" s="373">
        <v>12020700</v>
      </c>
      <c r="C143" s="374" t="s">
        <v>14</v>
      </c>
      <c r="D143" s="374"/>
      <c r="E143" s="439"/>
      <c r="F143" s="440"/>
      <c r="G143" s="441"/>
      <c r="H143" s="442"/>
    </row>
    <row r="144" spans="2:8" x14ac:dyDescent="0.25">
      <c r="B144" s="377">
        <v>12020701</v>
      </c>
      <c r="C144" s="378" t="s">
        <v>650</v>
      </c>
      <c r="D144" s="378" t="s">
        <v>855</v>
      </c>
      <c r="E144" s="443"/>
      <c r="F144" s="444"/>
      <c r="G144" s="445">
        <v>9500000</v>
      </c>
      <c r="H144" s="446">
        <v>5000000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x14ac:dyDescent="0.25">
      <c r="B148" s="377">
        <v>12020705</v>
      </c>
      <c r="C148" s="378" t="s">
        <v>654</v>
      </c>
      <c r="D148" s="378" t="s">
        <v>860</v>
      </c>
      <c r="E148" s="444">
        <v>50000</v>
      </c>
      <c r="F148" s="444">
        <v>50000</v>
      </c>
      <c r="G148" s="445">
        <v>500000</v>
      </c>
      <c r="H148" s="446">
        <v>1000000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c r="F154" s="444"/>
      <c r="G154" s="445">
        <v>10000000</v>
      </c>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20000000</v>
      </c>
      <c r="H160" s="454">
        <v>6000000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v>5000000</v>
      </c>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5000000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x14ac:dyDescent="0.25">
      <c r="B177" s="373">
        <v>12021000</v>
      </c>
      <c r="C177" s="374" t="s">
        <v>681</v>
      </c>
      <c r="D177" s="374"/>
      <c r="E177" s="439"/>
      <c r="F177" s="440"/>
      <c r="G177" s="441"/>
      <c r="H177" s="442"/>
    </row>
    <row r="178" spans="2:8" ht="15.75" thickBot="1" x14ac:dyDescent="0.3">
      <c r="B178" s="377">
        <v>12021006</v>
      </c>
      <c r="C178" s="378" t="s">
        <v>682</v>
      </c>
      <c r="D178" s="378" t="s">
        <v>884</v>
      </c>
      <c r="E178" s="604" t="s">
        <v>972</v>
      </c>
      <c r="F178" s="604" t="s">
        <v>972</v>
      </c>
      <c r="G178" s="445">
        <v>150000000</v>
      </c>
      <c r="H178" s="446">
        <v>130000000</v>
      </c>
    </row>
    <row r="179" spans="2:8" ht="15.75" thickBot="1" x14ac:dyDescent="0.3">
      <c r="B179" s="384"/>
      <c r="C179" s="385" t="s">
        <v>683</v>
      </c>
      <c r="D179" s="385"/>
      <c r="E179" s="451"/>
      <c r="F179" s="452"/>
      <c r="G179" s="453">
        <v>150000000</v>
      </c>
      <c r="H179" s="454">
        <v>130000000</v>
      </c>
    </row>
    <row r="180" spans="2:8"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t="15.75" thickBot="1" x14ac:dyDescent="0.3">
      <c r="B183" s="377">
        <v>12021103</v>
      </c>
      <c r="C183" s="378" t="s">
        <v>686</v>
      </c>
      <c r="D183" s="378" t="s">
        <v>887</v>
      </c>
      <c r="E183" s="443"/>
      <c r="F183" s="444"/>
      <c r="G183" s="445">
        <v>150000000</v>
      </c>
      <c r="H183" s="446">
        <v>50000000</v>
      </c>
    </row>
    <row r="184" spans="2:8" ht="15.75" thickBot="1" x14ac:dyDescent="0.3">
      <c r="B184" s="384"/>
      <c r="C184" s="385" t="s">
        <v>687</v>
      </c>
      <c r="D184" s="385"/>
      <c r="E184" s="451"/>
      <c r="F184" s="452"/>
      <c r="G184" s="453">
        <v>150000000</v>
      </c>
      <c r="H184" s="454">
        <v>50000000</v>
      </c>
    </row>
    <row r="185" spans="2:8"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idden="1"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idden="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idden="1" x14ac:dyDescent="0.25">
      <c r="B206" s="373">
        <v>13010200</v>
      </c>
      <c r="C206" s="374" t="s">
        <v>21</v>
      </c>
      <c r="D206" s="374"/>
      <c r="E206" s="439"/>
      <c r="F206" s="440"/>
      <c r="G206" s="441"/>
      <c r="H206" s="442"/>
    </row>
    <row r="207" spans="2:8" hidden="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x14ac:dyDescent="0.25">
      <c r="B210" s="373">
        <v>13020300</v>
      </c>
      <c r="C210" s="374" t="s">
        <v>22</v>
      </c>
      <c r="D210" s="374"/>
      <c r="E210" s="439"/>
      <c r="F210" s="440"/>
      <c r="G210" s="441"/>
      <c r="H210" s="442"/>
    </row>
    <row r="211" spans="2:8" ht="15.75" thickBot="1" x14ac:dyDescent="0.3">
      <c r="B211" s="377">
        <v>13020301</v>
      </c>
      <c r="C211" s="378" t="s">
        <v>36</v>
      </c>
      <c r="D211" s="378" t="s">
        <v>902</v>
      </c>
      <c r="E211" s="443"/>
      <c r="F211" s="444"/>
      <c r="G211" s="445">
        <v>1300000000</v>
      </c>
      <c r="H211" s="446">
        <v>1000000000</v>
      </c>
    </row>
    <row r="212" spans="2:8" ht="15.75" hidden="1" thickBot="1" x14ac:dyDescent="0.3">
      <c r="B212" s="377">
        <v>13020303</v>
      </c>
      <c r="C212" s="378" t="s">
        <v>710</v>
      </c>
      <c r="D212" s="378" t="s">
        <v>903</v>
      </c>
      <c r="E212" s="443"/>
      <c r="F212" s="444"/>
      <c r="G212" s="445"/>
      <c r="H212" s="446">
        <v>0</v>
      </c>
    </row>
    <row r="213" spans="2:8" ht="15.75" thickBot="1" x14ac:dyDescent="0.3">
      <c r="B213" s="384"/>
      <c r="C213" s="385" t="s">
        <v>711</v>
      </c>
      <c r="D213" s="385"/>
      <c r="E213" s="451"/>
      <c r="F213" s="452"/>
      <c r="G213" s="453">
        <v>1300000000</v>
      </c>
      <c r="H213" s="454">
        <v>1000000000</v>
      </c>
    </row>
    <row r="214" spans="2:8" x14ac:dyDescent="0.25">
      <c r="B214" s="373">
        <v>13020400</v>
      </c>
      <c r="C214" s="374" t="s">
        <v>23</v>
      </c>
      <c r="D214" s="374"/>
      <c r="E214" s="439"/>
      <c r="F214" s="440"/>
      <c r="G214" s="441"/>
      <c r="H214" s="442"/>
    </row>
    <row r="215" spans="2:8" ht="15.75" thickBot="1" x14ac:dyDescent="0.3">
      <c r="B215" s="377">
        <v>13020401</v>
      </c>
      <c r="C215" s="378" t="s">
        <v>37</v>
      </c>
      <c r="D215" s="378" t="s">
        <v>904</v>
      </c>
      <c r="E215" s="443"/>
      <c r="F215" s="444"/>
      <c r="G215" s="445">
        <v>5000000</v>
      </c>
      <c r="H215" s="446">
        <v>0</v>
      </c>
    </row>
    <row r="216" spans="2:8" ht="15.75" thickBot="1" x14ac:dyDescent="0.3">
      <c r="B216" s="384"/>
      <c r="C216" s="385" t="s">
        <v>713</v>
      </c>
      <c r="D216" s="385"/>
      <c r="E216" s="451"/>
      <c r="F216" s="452"/>
      <c r="G216" s="453">
        <v>5000000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3885000000</v>
      </c>
      <c r="H225" s="481">
        <v>3875000000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0" fitToHeight="0" orientation="portrait" r:id="rId1"/>
  <headerFooter>
    <oddFooter>&amp;C&amp;"Rockwell,Bold"&amp;14&amp;P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104"/>
  <sheetViews>
    <sheetView view="pageBreakPreview" topLeftCell="A80" zoomScale="78" zoomScaleNormal="100" zoomScaleSheetLayoutView="78" workbookViewId="0">
      <selection activeCell="B16" sqref="B16"/>
    </sheetView>
  </sheetViews>
  <sheetFormatPr defaultRowHeight="15" x14ac:dyDescent="0.25"/>
  <cols>
    <col min="1" max="1" width="16.85546875" bestFit="1" customWidth="1"/>
    <col min="2" max="2" width="66" customWidth="1"/>
    <col min="3" max="3" width="24" style="136" customWidth="1"/>
    <col min="4" max="5" width="24" customWidth="1"/>
    <col min="6" max="6" width="24.85546875" bestFit="1" customWidth="1"/>
  </cols>
  <sheetData>
    <row r="1" spans="1:6" ht="36" x14ac:dyDescent="0.55000000000000004">
      <c r="A1" s="951" t="s">
        <v>0</v>
      </c>
      <c r="B1" s="951"/>
      <c r="C1" s="951"/>
      <c r="D1" s="951"/>
      <c r="E1" s="951"/>
      <c r="F1" s="951"/>
    </row>
    <row r="2" spans="1:6" ht="31.5" x14ac:dyDescent="0.5">
      <c r="A2" s="952" t="s">
        <v>1</v>
      </c>
      <c r="B2" s="952"/>
      <c r="C2" s="952"/>
      <c r="D2" s="952"/>
      <c r="E2" s="952"/>
      <c r="F2" s="952"/>
    </row>
    <row r="3" spans="1:6" x14ac:dyDescent="0.25">
      <c r="A3" s="58"/>
      <c r="B3" s="58"/>
      <c r="C3" s="58"/>
      <c r="D3" s="953"/>
      <c r="E3" s="953"/>
      <c r="F3" s="58"/>
    </row>
    <row r="4" spans="1:6" x14ac:dyDescent="0.25">
      <c r="A4" s="59"/>
      <c r="B4" s="59"/>
      <c r="C4" s="110"/>
      <c r="D4" s="110"/>
      <c r="E4" s="110"/>
      <c r="F4" s="110"/>
    </row>
    <row r="5" spans="1:6" ht="31.5" x14ac:dyDescent="0.25">
      <c r="A5" s="955" t="s">
        <v>136</v>
      </c>
      <c r="B5" s="955"/>
      <c r="C5" s="955"/>
      <c r="D5" s="955"/>
      <c r="E5" s="955"/>
      <c r="F5" s="955"/>
    </row>
    <row r="6" spans="1:6" ht="15.75" thickBot="1" x14ac:dyDescent="0.3">
      <c r="A6" s="30"/>
      <c r="B6" s="30"/>
      <c r="C6" s="137"/>
      <c r="D6" s="31"/>
      <c r="E6" s="31"/>
      <c r="F6" s="31"/>
    </row>
    <row r="7" spans="1:6" ht="95.25" thickBot="1" x14ac:dyDescent="0.3">
      <c r="A7" s="75" t="s">
        <v>2</v>
      </c>
      <c r="B7" s="75" t="s">
        <v>3</v>
      </c>
      <c r="C7" s="139" t="s">
        <v>4</v>
      </c>
      <c r="D7" s="139" t="s">
        <v>207</v>
      </c>
      <c r="E7" s="139" t="s">
        <v>1701</v>
      </c>
      <c r="F7" s="920" t="s">
        <v>1719</v>
      </c>
    </row>
    <row r="8" spans="1:6" ht="16.5" thickBot="1" x14ac:dyDescent="0.3">
      <c r="A8" s="64"/>
      <c r="B8" s="65"/>
      <c r="C8" s="218" t="s">
        <v>5</v>
      </c>
      <c r="D8" s="218" t="s">
        <v>5</v>
      </c>
      <c r="E8" s="218" t="s">
        <v>5</v>
      </c>
      <c r="F8" s="218" t="s">
        <v>5</v>
      </c>
    </row>
    <row r="9" spans="1:6" ht="15.75" x14ac:dyDescent="0.25">
      <c r="A9" s="41"/>
      <c r="B9" s="164" t="str">
        <f>'Budget Nature'!B9</f>
        <v>OPENING BALANCE (A)</v>
      </c>
      <c r="C9" s="164">
        <f>'Budget Nature'!C9</f>
        <v>0</v>
      </c>
      <c r="D9" s="164">
        <f>'Budget Nature'!D9</f>
        <v>3646643790</v>
      </c>
      <c r="E9" s="164">
        <f>'Budget Nature'!E9</f>
        <v>0</v>
      </c>
      <c r="F9" s="164"/>
    </row>
    <row r="10" spans="1:6" ht="15.75" x14ac:dyDescent="0.25">
      <c r="A10" s="44">
        <v>1</v>
      </c>
      <c r="B10" s="45" t="s">
        <v>29</v>
      </c>
      <c r="C10" s="165"/>
      <c r="D10" s="165"/>
      <c r="E10" s="165"/>
      <c r="F10" s="165"/>
    </row>
    <row r="11" spans="1:6" ht="15.75" x14ac:dyDescent="0.25">
      <c r="A11" s="46">
        <v>11000000</v>
      </c>
      <c r="B11" s="47" t="s">
        <v>30</v>
      </c>
      <c r="C11" s="191"/>
      <c r="D11" s="191"/>
      <c r="E11" s="191"/>
      <c r="F11" s="191"/>
    </row>
    <row r="12" spans="1:6" ht="15.75" x14ac:dyDescent="0.25">
      <c r="A12" s="48">
        <v>11010100</v>
      </c>
      <c r="B12" s="49" t="s">
        <v>6</v>
      </c>
      <c r="C12" s="191">
        <f>'Budget Nature'!C12</f>
        <v>39700000000</v>
      </c>
      <c r="D12" s="191">
        <f>'Budget Nature'!D12</f>
        <v>21853265710</v>
      </c>
      <c r="E12" s="191">
        <f>'Budget Nature'!E12</f>
        <v>31943474170</v>
      </c>
      <c r="F12" s="191"/>
    </row>
    <row r="13" spans="1:6" ht="15.75" x14ac:dyDescent="0.25">
      <c r="A13" s="48">
        <v>11010200</v>
      </c>
      <c r="B13" s="49" t="s">
        <v>31</v>
      </c>
      <c r="C13" s="191">
        <f>'Budget Nature'!C13</f>
        <v>13500000000</v>
      </c>
      <c r="D13" s="191">
        <f>'Budget Nature'!D13</f>
        <v>12475764440</v>
      </c>
      <c r="E13" s="191">
        <f>'Budget Nature'!E13</f>
        <v>15888091850</v>
      </c>
      <c r="F13" s="191"/>
    </row>
    <row r="14" spans="1:6" ht="15.75" x14ac:dyDescent="0.25">
      <c r="A14" s="48">
        <v>11010300</v>
      </c>
      <c r="B14" s="49" t="s">
        <v>32</v>
      </c>
      <c r="C14" s="191">
        <f>'Budget Nature'!C14</f>
        <v>75000000</v>
      </c>
      <c r="D14" s="191">
        <f>'Budget Nature'!D14</f>
        <v>0</v>
      </c>
      <c r="E14" s="191">
        <f>'Budget Nature'!E14</f>
        <v>900000000</v>
      </c>
      <c r="F14" s="191"/>
    </row>
    <row r="15" spans="1:6" ht="15.75" x14ac:dyDescent="0.25">
      <c r="A15" s="48">
        <v>11010400</v>
      </c>
      <c r="B15" s="49" t="s">
        <v>7</v>
      </c>
      <c r="C15" s="191">
        <f>'Budget Nature'!C15</f>
        <v>1500000000</v>
      </c>
      <c r="D15" s="191">
        <f>'Budget Nature'!D15</f>
        <v>400000000</v>
      </c>
      <c r="E15" s="191">
        <f>'Budget Nature'!E15</f>
        <v>1500000000</v>
      </c>
      <c r="F15" s="191"/>
    </row>
    <row r="16" spans="1:6" ht="15.75" x14ac:dyDescent="0.25">
      <c r="A16" s="35">
        <v>12000000</v>
      </c>
      <c r="B16" s="34" t="s">
        <v>33</v>
      </c>
      <c r="C16" s="191"/>
      <c r="D16" s="191"/>
      <c r="E16" s="191"/>
      <c r="F16" s="191"/>
    </row>
    <row r="17" spans="1:6" ht="15.75" x14ac:dyDescent="0.25">
      <c r="A17" s="48">
        <v>12010100</v>
      </c>
      <c r="B17" s="49" t="s">
        <v>8</v>
      </c>
      <c r="C17" s="191">
        <f>'Budget Nature'!C17</f>
        <v>8257428140</v>
      </c>
      <c r="D17" s="191">
        <f>'Budget Nature'!D17</f>
        <v>3020891080</v>
      </c>
      <c r="E17" s="191">
        <f>'Budget Nature'!E17</f>
        <v>6960501210</v>
      </c>
      <c r="F17" s="191"/>
    </row>
    <row r="18" spans="1:6" ht="15.75" x14ac:dyDescent="0.25">
      <c r="A18" s="48">
        <v>12010200</v>
      </c>
      <c r="B18" s="49" t="s">
        <v>9</v>
      </c>
      <c r="C18" s="191">
        <f>'Budget Nature'!C18</f>
        <v>3370592380</v>
      </c>
      <c r="D18" s="191">
        <f>'Budget Nature'!D18</f>
        <v>1232805800</v>
      </c>
      <c r="E18" s="191">
        <f>'Budget Nature'!E18</f>
        <v>2566050000</v>
      </c>
      <c r="F18" s="191"/>
    </row>
    <row r="19" spans="1:6" ht="15.75" x14ac:dyDescent="0.25">
      <c r="A19" s="48">
        <v>12020100</v>
      </c>
      <c r="B19" s="49" t="s">
        <v>10</v>
      </c>
      <c r="C19" s="191">
        <f>'Budget Nature'!C19</f>
        <v>1192314890</v>
      </c>
      <c r="D19" s="191">
        <f>'Budget Nature'!D19</f>
        <v>412284910</v>
      </c>
      <c r="E19" s="191">
        <f>'Budget Nature'!E19</f>
        <v>983332870</v>
      </c>
      <c r="F19" s="191"/>
    </row>
    <row r="20" spans="1:6" ht="15.75" x14ac:dyDescent="0.25">
      <c r="A20" s="48">
        <v>12020400</v>
      </c>
      <c r="B20" s="49" t="s">
        <v>11</v>
      </c>
      <c r="C20" s="191">
        <f>'Budget Nature'!C20</f>
        <v>11812752240</v>
      </c>
      <c r="D20" s="191">
        <f>'Budget Nature'!D20</f>
        <v>7462179830</v>
      </c>
      <c r="E20" s="191">
        <f>'Budget Nature'!E20</f>
        <v>9731913160</v>
      </c>
      <c r="F20" s="191"/>
    </row>
    <row r="21" spans="1:6" ht="15.75" x14ac:dyDescent="0.25">
      <c r="A21" s="48">
        <v>12020500</v>
      </c>
      <c r="B21" s="49" t="s">
        <v>12</v>
      </c>
      <c r="C21" s="191">
        <f>'Budget Nature'!C21</f>
        <v>148570000</v>
      </c>
      <c r="D21" s="191">
        <f>'Budget Nature'!D21</f>
        <v>68008710</v>
      </c>
      <c r="E21" s="191">
        <f>'Budget Nature'!E21</f>
        <v>172700000</v>
      </c>
      <c r="F21" s="191"/>
    </row>
    <row r="22" spans="1:6" ht="15.75" x14ac:dyDescent="0.25">
      <c r="A22" s="48">
        <v>12020600</v>
      </c>
      <c r="B22" s="49" t="s">
        <v>13</v>
      </c>
      <c r="C22" s="191">
        <f>'Budget Nature'!C22</f>
        <v>802089478</v>
      </c>
      <c r="D22" s="191">
        <f>'Budget Nature'!D22</f>
        <v>391153670</v>
      </c>
      <c r="E22" s="191">
        <f>'Budget Nature'!E22</f>
        <v>781596468</v>
      </c>
      <c r="F22" s="191"/>
    </row>
    <row r="23" spans="1:6" ht="15.75" x14ac:dyDescent="0.25">
      <c r="A23" s="48">
        <v>12020700</v>
      </c>
      <c r="B23" s="49" t="s">
        <v>14</v>
      </c>
      <c r="C23" s="191">
        <f>'Budget Nature'!C23</f>
        <v>2922238320</v>
      </c>
      <c r="D23" s="191">
        <f>'Budget Nature'!D23</f>
        <v>1436675110</v>
      </c>
      <c r="E23" s="191">
        <f>'Budget Nature'!E23</f>
        <v>2478664882</v>
      </c>
      <c r="F23" s="191"/>
    </row>
    <row r="24" spans="1:6" ht="15.75" x14ac:dyDescent="0.25">
      <c r="A24" s="48">
        <v>12020800</v>
      </c>
      <c r="B24" s="49" t="s">
        <v>15</v>
      </c>
      <c r="C24" s="191">
        <f>'Budget Nature'!C24</f>
        <v>87424000</v>
      </c>
      <c r="D24" s="191">
        <f>'Budget Nature'!D24</f>
        <v>25082200</v>
      </c>
      <c r="E24" s="191">
        <f>'Budget Nature'!E24</f>
        <v>567234000</v>
      </c>
      <c r="F24" s="191"/>
    </row>
    <row r="25" spans="1:6" ht="15.75" x14ac:dyDescent="0.25">
      <c r="A25" s="48">
        <v>12020900</v>
      </c>
      <c r="B25" s="49" t="s">
        <v>16</v>
      </c>
      <c r="C25" s="191">
        <f>'Budget Nature'!C25</f>
        <v>1195750000</v>
      </c>
      <c r="D25" s="191">
        <f>'Budget Nature'!D25</f>
        <v>410715150</v>
      </c>
      <c r="E25" s="191">
        <f>'Budget Nature'!E25</f>
        <v>585700000</v>
      </c>
      <c r="F25" s="191"/>
    </row>
    <row r="26" spans="1:6" ht="15.75" x14ac:dyDescent="0.25">
      <c r="A26" s="48">
        <v>12021000</v>
      </c>
      <c r="B26" s="49" t="s">
        <v>34</v>
      </c>
      <c r="C26" s="191">
        <f>'Budget Nature'!C26</f>
        <v>209850000</v>
      </c>
      <c r="D26" s="191">
        <f>'Budget Nature'!D26</f>
        <v>143856370</v>
      </c>
      <c r="E26" s="191">
        <f>'Budget Nature'!E26</f>
        <v>1493033020</v>
      </c>
      <c r="F26" s="191"/>
    </row>
    <row r="27" spans="1:6" ht="15.75" x14ac:dyDescent="0.25">
      <c r="A27" s="48">
        <v>12021100</v>
      </c>
      <c r="B27" s="49" t="s">
        <v>17</v>
      </c>
      <c r="C27" s="191">
        <f>'Budget Nature'!C27</f>
        <v>364350000</v>
      </c>
      <c r="D27" s="191">
        <f>'Budget Nature'!D27</f>
        <v>232436860</v>
      </c>
      <c r="E27" s="191">
        <f>'Budget Nature'!E27</f>
        <v>143800000</v>
      </c>
      <c r="F27" s="191"/>
    </row>
    <row r="28" spans="1:6" ht="15.75" x14ac:dyDescent="0.25">
      <c r="A28" s="48">
        <v>12021200</v>
      </c>
      <c r="B28" s="49" t="s">
        <v>18</v>
      </c>
      <c r="C28" s="191">
        <f>'Budget Nature'!C28</f>
        <v>62398992</v>
      </c>
      <c r="D28" s="191">
        <f>'Budget Nature'!D28</f>
        <v>24661820</v>
      </c>
      <c r="E28" s="191">
        <f>'Budget Nature'!E28</f>
        <v>6500000</v>
      </c>
      <c r="F28" s="191"/>
    </row>
    <row r="29" spans="1:6" ht="15.75" x14ac:dyDescent="0.25">
      <c r="A29" s="48">
        <v>12021300</v>
      </c>
      <c r="B29" s="49" t="s">
        <v>19</v>
      </c>
      <c r="C29" s="191">
        <f>'Budget Nature'!C29</f>
        <v>403000000</v>
      </c>
      <c r="D29" s="191">
        <f>'Budget Nature'!D29</f>
        <v>221593980</v>
      </c>
      <c r="E29" s="191">
        <f>'Budget Nature'!E29</f>
        <v>200800000</v>
      </c>
      <c r="F29" s="191"/>
    </row>
    <row r="30" spans="1:6" ht="15.75" x14ac:dyDescent="0.25">
      <c r="A30" s="32">
        <v>13000000</v>
      </c>
      <c r="B30" s="33" t="s">
        <v>35</v>
      </c>
      <c r="C30" s="180"/>
      <c r="D30" s="180"/>
      <c r="E30" s="180"/>
      <c r="F30" s="180"/>
    </row>
    <row r="31" spans="1:6" ht="15.75" x14ac:dyDescent="0.25">
      <c r="A31" s="48">
        <v>13010100</v>
      </c>
      <c r="B31" s="49" t="s">
        <v>20</v>
      </c>
      <c r="C31" s="191">
        <f>'Budget Nature'!C31</f>
        <v>1970000000</v>
      </c>
      <c r="D31" s="191">
        <f>'Budget Nature'!D31</f>
        <v>4681984180</v>
      </c>
      <c r="E31" s="191">
        <f>'Budget Nature'!E31</f>
        <v>10451922620</v>
      </c>
      <c r="F31" s="191"/>
    </row>
    <row r="32" spans="1:6" ht="15.75" x14ac:dyDescent="0.25">
      <c r="A32" s="48">
        <v>13010200</v>
      </c>
      <c r="B32" s="49" t="s">
        <v>21</v>
      </c>
      <c r="C32" s="191">
        <f>'Budget Nature'!C32</f>
        <v>4027243020</v>
      </c>
      <c r="D32" s="191">
        <f>'Budget Nature'!D32</f>
        <v>8044376220</v>
      </c>
      <c r="E32" s="191">
        <f>'Budget Nature'!E32</f>
        <v>3033400000</v>
      </c>
      <c r="F32" s="191"/>
    </row>
    <row r="33" spans="1:6" ht="15.75" x14ac:dyDescent="0.25">
      <c r="A33" s="48">
        <v>13020300</v>
      </c>
      <c r="B33" s="49" t="s">
        <v>36</v>
      </c>
      <c r="C33" s="191">
        <f>'Budget Nature'!C33</f>
        <v>12259452970</v>
      </c>
      <c r="D33" s="191">
        <f>'Budget Nature'!D33</f>
        <v>8534452970</v>
      </c>
      <c r="E33" s="191">
        <f>'Budget Nature'!E33</f>
        <v>8818142390</v>
      </c>
      <c r="F33" s="191"/>
    </row>
    <row r="34" spans="1:6" ht="15.75" x14ac:dyDescent="0.25">
      <c r="A34" s="48">
        <v>13020400</v>
      </c>
      <c r="B34" s="49" t="s">
        <v>37</v>
      </c>
      <c r="C34" s="191">
        <f>'Budget Nature'!C34</f>
        <v>2029040000</v>
      </c>
      <c r="D34" s="191">
        <f>'Budget Nature'!D34</f>
        <v>1377841100</v>
      </c>
      <c r="E34" s="191">
        <f>'Budget Nature'!E34</f>
        <v>2835695000</v>
      </c>
      <c r="F34" s="191"/>
    </row>
    <row r="35" spans="1:6" ht="15.75" x14ac:dyDescent="0.25">
      <c r="A35" s="32">
        <v>14000000</v>
      </c>
      <c r="B35" s="33" t="s">
        <v>38</v>
      </c>
      <c r="C35" s="180"/>
      <c r="D35" s="180"/>
      <c r="E35" s="180"/>
      <c r="F35" s="180"/>
    </row>
    <row r="36" spans="1:6" ht="15.75" hidden="1" x14ac:dyDescent="0.25">
      <c r="A36" s="36">
        <v>14030100</v>
      </c>
      <c r="B36" s="37" t="s">
        <v>24</v>
      </c>
      <c r="C36" s="191">
        <f>'Budget Nature'!C36</f>
        <v>0</v>
      </c>
      <c r="D36" s="191">
        <f>'Budget Nature'!D36</f>
        <v>0</v>
      </c>
      <c r="E36" s="191">
        <f>'Budget Nature'!E36</f>
        <v>0</v>
      </c>
      <c r="F36" s="191"/>
    </row>
    <row r="37" spans="1:6" ht="15.75" hidden="1" x14ac:dyDescent="0.25">
      <c r="A37" s="48">
        <v>14030200</v>
      </c>
      <c r="B37" s="49" t="s">
        <v>25</v>
      </c>
      <c r="C37" s="191">
        <f>'Budget Nature'!C37</f>
        <v>0</v>
      </c>
      <c r="D37" s="191">
        <f>'Budget Nature'!D37</f>
        <v>0</v>
      </c>
      <c r="E37" s="191">
        <f>'Budget Nature'!E37</f>
        <v>0</v>
      </c>
      <c r="F37" s="191"/>
    </row>
    <row r="38" spans="1:6" ht="16.5" thickBot="1" x14ac:dyDescent="0.3">
      <c r="A38" s="36"/>
      <c r="B38" s="60" t="s">
        <v>41</v>
      </c>
      <c r="C38" s="191">
        <f>'Budget Nature'!C38</f>
        <v>0</v>
      </c>
      <c r="D38" s="191">
        <f>'Budget Nature'!D38</f>
        <v>6132396860</v>
      </c>
      <c r="E38" s="191">
        <f>'Budget Nature'!E38</f>
        <v>7812500000</v>
      </c>
      <c r="F38" s="191"/>
    </row>
    <row r="39" spans="1:6" ht="16.5" thickBot="1" x14ac:dyDescent="0.3">
      <c r="A39" s="50"/>
      <c r="B39" s="51" t="s">
        <v>39</v>
      </c>
      <c r="C39" s="168">
        <f>SUM(C12:C38)</f>
        <v>105889494430</v>
      </c>
      <c r="D39" s="168">
        <f>SUM(D12:D38)</f>
        <v>78582426970</v>
      </c>
      <c r="E39" s="168">
        <f>SUM(E12:E38)</f>
        <v>109855051640</v>
      </c>
      <c r="F39" s="168"/>
    </row>
    <row r="40" spans="1:6" ht="5.25" customHeight="1" thickBot="1" x14ac:dyDescent="0.3">
      <c r="A40" s="38"/>
      <c r="B40" s="61" t="s">
        <v>42</v>
      </c>
      <c r="C40" s="198"/>
      <c r="D40" s="198"/>
      <c r="E40" s="66"/>
      <c r="F40" s="198"/>
    </row>
    <row r="41" spans="1:6" ht="6.75" customHeight="1" thickBot="1" x14ac:dyDescent="0.3">
      <c r="A41" s="40"/>
      <c r="B41" s="67"/>
      <c r="C41" s="193"/>
      <c r="D41" s="193"/>
      <c r="E41" s="193"/>
      <c r="F41" s="193"/>
    </row>
    <row r="42" spans="1:6" ht="16.5" thickBot="1" x14ac:dyDescent="0.3">
      <c r="A42" s="32"/>
      <c r="B42" s="164" t="str">
        <f>'Budget Nature'!B42</f>
        <v>TOTAL PROJECTED FUNDS AVAILABLE (D=A+B)</v>
      </c>
      <c r="C42" s="199">
        <f>C39+C9</f>
        <v>105889494430</v>
      </c>
      <c r="D42" s="199">
        <f>D39+D9</f>
        <v>82229070760</v>
      </c>
      <c r="E42" s="199">
        <f>E39+E9</f>
        <v>109855051640</v>
      </c>
      <c r="F42" s="199"/>
    </row>
    <row r="43" spans="1:6" ht="6.75" customHeight="1" thickBot="1" x14ac:dyDescent="0.3">
      <c r="A43" s="52"/>
      <c r="B43" s="53"/>
      <c r="C43" s="200"/>
      <c r="D43" s="200"/>
      <c r="E43" s="200"/>
      <c r="F43" s="200"/>
    </row>
    <row r="44" spans="1:6" ht="16.5" thickBot="1" x14ac:dyDescent="0.3">
      <c r="A44" s="41">
        <v>2</v>
      </c>
      <c r="B44" s="42" t="s">
        <v>26</v>
      </c>
      <c r="C44" s="163"/>
      <c r="D44" s="163"/>
      <c r="E44" s="163"/>
      <c r="F44" s="163"/>
    </row>
    <row r="45" spans="1:6" ht="15.75" x14ac:dyDescent="0.25">
      <c r="A45" s="46"/>
      <c r="B45" s="164" t="str">
        <f>'Budget Nature'!B45</f>
        <v>E: RECURRENT DEBT</v>
      </c>
      <c r="C45" s="166"/>
      <c r="D45" s="166"/>
      <c r="E45" s="166"/>
      <c r="F45" s="166"/>
    </row>
    <row r="46" spans="1:6" ht="15.75" x14ac:dyDescent="0.25">
      <c r="A46" s="48"/>
      <c r="B46" s="49" t="s">
        <v>43</v>
      </c>
      <c r="C46" s="191"/>
      <c r="D46" s="191"/>
      <c r="E46" s="191"/>
      <c r="F46" s="191"/>
    </row>
    <row r="47" spans="1:6" ht="16.5" thickBot="1" x14ac:dyDescent="0.3">
      <c r="A47" s="54"/>
      <c r="B47" s="55" t="s">
        <v>44</v>
      </c>
      <c r="C47" s="191">
        <f>'Budget Nature'!C47</f>
        <v>1200000000</v>
      </c>
      <c r="D47" s="191">
        <f>'Budget Nature'!D47</f>
        <v>640000000</v>
      </c>
      <c r="E47" s="191">
        <f>'Budget Nature'!E47</f>
        <v>0</v>
      </c>
      <c r="F47" s="191"/>
    </row>
    <row r="48" spans="1:6" ht="16.5" thickBot="1" x14ac:dyDescent="0.3">
      <c r="A48" s="68"/>
      <c r="B48" s="164" t="str">
        <f>'Budget Nature'!B48</f>
        <v>TOTAL RECURRENT DEBT (E)</v>
      </c>
      <c r="C48" s="201">
        <f>SUM(C47)</f>
        <v>1200000000</v>
      </c>
      <c r="D48" s="201">
        <f>SUM(D47)</f>
        <v>640000000</v>
      </c>
      <c r="E48" s="201">
        <f>SUM(E47)</f>
        <v>0</v>
      </c>
      <c r="F48" s="201"/>
    </row>
    <row r="49" spans="1:6" ht="6" customHeight="1" thickBot="1" x14ac:dyDescent="0.3">
      <c r="A49" s="69"/>
      <c r="B49" s="70"/>
      <c r="C49" s="202"/>
      <c r="D49" s="202"/>
      <c r="E49" s="202"/>
      <c r="F49" s="202"/>
    </row>
    <row r="50" spans="1:6" ht="15.75" x14ac:dyDescent="0.25">
      <c r="A50" s="44"/>
      <c r="B50" s="164" t="str">
        <f>'Budget Nature'!B50</f>
        <v>F: RECURRENT NON DEBT</v>
      </c>
      <c r="C50" s="203"/>
      <c r="D50" s="203"/>
      <c r="E50" s="203"/>
      <c r="F50" s="203"/>
    </row>
    <row r="51" spans="1:6" ht="15.75" x14ac:dyDescent="0.25">
      <c r="A51" s="48" t="s">
        <v>45</v>
      </c>
      <c r="B51" s="56" t="s">
        <v>46</v>
      </c>
      <c r="C51" s="191">
        <f>'Budget Nature'!C51</f>
        <v>25370114230</v>
      </c>
      <c r="D51" s="191">
        <f>'Budget Nature'!D51</f>
        <v>18366956990</v>
      </c>
      <c r="E51" s="191">
        <f>'Budget Nature'!E51</f>
        <v>22012471490</v>
      </c>
      <c r="F51" s="191">
        <f>'Budget Nature'!F51</f>
        <v>0</v>
      </c>
    </row>
    <row r="52" spans="1:6" ht="15.75" x14ac:dyDescent="0.25">
      <c r="A52" s="48" t="s">
        <v>47</v>
      </c>
      <c r="B52" s="56" t="s">
        <v>48</v>
      </c>
      <c r="C52" s="191">
        <f>'Budget Nature'!C52</f>
        <v>1166402200</v>
      </c>
      <c r="D52" s="191">
        <f>'Budget Nature'!D52</f>
        <v>898757230</v>
      </c>
      <c r="E52" s="191">
        <f>'Budget Nature'!E52</f>
        <v>1027731040</v>
      </c>
      <c r="F52" s="191">
        <f>'Budget Nature'!F52</f>
        <v>0</v>
      </c>
    </row>
    <row r="53" spans="1:6" ht="15.75" x14ac:dyDescent="0.25">
      <c r="A53" s="48" t="s">
        <v>49</v>
      </c>
      <c r="B53" s="56" t="s">
        <v>50</v>
      </c>
      <c r="C53" s="191">
        <f>'Budget Nature'!C53</f>
        <v>5935958950</v>
      </c>
      <c r="D53" s="191">
        <f>'Budget Nature'!D53</f>
        <v>4379870690</v>
      </c>
      <c r="E53" s="191">
        <f>'Budget Nature'!E53</f>
        <v>5076670690</v>
      </c>
      <c r="F53" s="191">
        <f>'Budget Nature'!F53</f>
        <v>0</v>
      </c>
    </row>
    <row r="54" spans="1:6" ht="15.75" x14ac:dyDescent="0.25">
      <c r="A54" s="48" t="s">
        <v>51</v>
      </c>
      <c r="B54" s="56" t="s">
        <v>52</v>
      </c>
      <c r="C54" s="191">
        <f>'Budget Nature'!C54</f>
        <v>3992715850</v>
      </c>
      <c r="D54" s="191">
        <f>'Budget Nature'!D54</f>
        <v>2890327000</v>
      </c>
      <c r="E54" s="191">
        <f>'Budget Nature'!E54</f>
        <v>3482513310</v>
      </c>
      <c r="F54" s="191">
        <f>'Budget Nature'!F54</f>
        <v>0</v>
      </c>
    </row>
    <row r="55" spans="1:6" ht="15.75" x14ac:dyDescent="0.25">
      <c r="A55" s="48" t="s">
        <v>53</v>
      </c>
      <c r="B55" s="56" t="s">
        <v>54</v>
      </c>
      <c r="C55" s="191">
        <f>'Budget Nature'!C55</f>
        <v>1275101250</v>
      </c>
      <c r="D55" s="191">
        <f>'Budget Nature'!D55</f>
        <v>936754550</v>
      </c>
      <c r="E55" s="191">
        <f>'Budget Nature'!E55</f>
        <v>1158388360</v>
      </c>
      <c r="F55" s="191">
        <f>'Budget Nature'!F55</f>
        <v>0</v>
      </c>
    </row>
    <row r="56" spans="1:6" ht="15.75" x14ac:dyDescent="0.25">
      <c r="A56" s="48" t="s">
        <v>55</v>
      </c>
      <c r="B56" s="56" t="s">
        <v>56</v>
      </c>
      <c r="C56" s="191">
        <f>'Budget Nature'!C56</f>
        <v>777649030</v>
      </c>
      <c r="D56" s="191">
        <f>'Budget Nature'!D56</f>
        <v>622646600</v>
      </c>
      <c r="E56" s="191">
        <f>'Budget Nature'!E56</f>
        <v>730138540</v>
      </c>
      <c r="F56" s="191">
        <f>'Budget Nature'!F56</f>
        <v>0</v>
      </c>
    </row>
    <row r="57" spans="1:6" ht="15.75" x14ac:dyDescent="0.25">
      <c r="A57" s="48" t="s">
        <v>57</v>
      </c>
      <c r="B57" s="56" t="s">
        <v>58</v>
      </c>
      <c r="C57" s="191">
        <f>'Budget Nature'!C57</f>
        <v>1007063270</v>
      </c>
      <c r="D57" s="191">
        <f>'Budget Nature'!D57</f>
        <v>613041670</v>
      </c>
      <c r="E57" s="191">
        <f>'Budget Nature'!E57</f>
        <v>1148552996</v>
      </c>
      <c r="F57" s="191">
        <f>'Budget Nature'!F57</f>
        <v>373500000</v>
      </c>
    </row>
    <row r="58" spans="1:6" ht="15.75" x14ac:dyDescent="0.25">
      <c r="A58" s="48" t="s">
        <v>59</v>
      </c>
      <c r="B58" s="56" t="s">
        <v>60</v>
      </c>
      <c r="C58" s="191">
        <f>'Budget Nature'!C58</f>
        <v>1507778720</v>
      </c>
      <c r="D58" s="191">
        <f>'Budget Nature'!D58</f>
        <v>1045832050</v>
      </c>
      <c r="E58" s="191">
        <f>'Budget Nature'!E58</f>
        <v>1267092175</v>
      </c>
      <c r="F58" s="191">
        <f>'Budget Nature'!F58</f>
        <v>0</v>
      </c>
    </row>
    <row r="59" spans="1:6" ht="15.75" x14ac:dyDescent="0.25">
      <c r="A59" s="48" t="s">
        <v>61</v>
      </c>
      <c r="B59" s="56" t="s">
        <v>62</v>
      </c>
      <c r="C59" s="191">
        <f>'Budget Nature'!C59</f>
        <v>1455718376.1800001</v>
      </c>
      <c r="D59" s="191">
        <f>'Budget Nature'!D59</f>
        <v>700603330</v>
      </c>
      <c r="E59" s="191">
        <f>'Budget Nature'!E59</f>
        <v>1445427110</v>
      </c>
      <c r="F59" s="191">
        <f>'Budget Nature'!F59</f>
        <v>0</v>
      </c>
    </row>
    <row r="60" spans="1:6" ht="15.75" x14ac:dyDescent="0.25">
      <c r="A60" s="48" t="s">
        <v>63</v>
      </c>
      <c r="B60" s="56" t="s">
        <v>64</v>
      </c>
      <c r="C60" s="191">
        <f>'Budget Nature'!C60</f>
        <v>2079361650</v>
      </c>
      <c r="D60" s="191">
        <f>'Budget Nature'!D60</f>
        <v>1675960670</v>
      </c>
      <c r="E60" s="191">
        <f>'Budget Nature'!E60</f>
        <v>974316340</v>
      </c>
      <c r="F60" s="191">
        <f>'Budget Nature'!F60</f>
        <v>0</v>
      </c>
    </row>
    <row r="61" spans="1:6" ht="15.75" x14ac:dyDescent="0.25">
      <c r="A61" s="48" t="s">
        <v>65</v>
      </c>
      <c r="B61" s="56" t="s">
        <v>66</v>
      </c>
      <c r="C61" s="191">
        <f>'Budget Nature'!C61</f>
        <v>2070726920</v>
      </c>
      <c r="D61" s="191">
        <f>'Budget Nature'!D61</f>
        <v>2423520580</v>
      </c>
      <c r="E61" s="191">
        <f>'Budget Nature'!E61</f>
        <v>2442828760</v>
      </c>
      <c r="F61" s="191">
        <f>'Budget Nature'!F61</f>
        <v>17500000</v>
      </c>
    </row>
    <row r="62" spans="1:6" ht="15.75" x14ac:dyDescent="0.25">
      <c r="A62" s="48" t="s">
        <v>67</v>
      </c>
      <c r="B62" s="56" t="s">
        <v>68</v>
      </c>
      <c r="C62" s="191">
        <f>'Budget Nature'!C62</f>
        <v>455317210</v>
      </c>
      <c r="D62" s="191">
        <f>'Budget Nature'!D62</f>
        <v>337370640</v>
      </c>
      <c r="E62" s="191">
        <f>'Budget Nature'!E62</f>
        <v>420238830</v>
      </c>
      <c r="F62" s="191">
        <f>'Budget Nature'!F62</f>
        <v>0</v>
      </c>
    </row>
    <row r="63" spans="1:6" ht="15.75" x14ac:dyDescent="0.25">
      <c r="A63" s="48" t="s">
        <v>69</v>
      </c>
      <c r="B63" s="56" t="s">
        <v>70</v>
      </c>
      <c r="C63" s="191">
        <f>'Budget Nature'!C63</f>
        <v>347932490</v>
      </c>
      <c r="D63" s="191">
        <f>'Budget Nature'!D63</f>
        <v>302462230</v>
      </c>
      <c r="E63" s="191">
        <f>'Budget Nature'!E63</f>
        <v>2430358150</v>
      </c>
      <c r="F63" s="191">
        <f>'Budget Nature'!F63</f>
        <v>0</v>
      </c>
    </row>
    <row r="64" spans="1:6" ht="15.75" x14ac:dyDescent="0.25">
      <c r="A64" s="48" t="s">
        <v>71</v>
      </c>
      <c r="B64" s="56" t="s">
        <v>72</v>
      </c>
      <c r="C64" s="191">
        <f>'Budget Nature'!C64</f>
        <v>5892977983.8199997</v>
      </c>
      <c r="D64" s="191">
        <f>'Budget Nature'!D64</f>
        <v>4286844510</v>
      </c>
      <c r="E64" s="191">
        <f>'Budget Nature'!E64</f>
        <v>4651024999</v>
      </c>
      <c r="F64" s="191">
        <f>'Budget Nature'!F64</f>
        <v>120000000</v>
      </c>
    </row>
    <row r="65" spans="1:6" ht="15.75" hidden="1" x14ac:dyDescent="0.25">
      <c r="A65" s="48" t="s">
        <v>73</v>
      </c>
      <c r="B65" s="56" t="s">
        <v>74</v>
      </c>
      <c r="C65" s="191">
        <f>'Budget Nature'!C65</f>
        <v>0</v>
      </c>
      <c r="D65" s="191">
        <f>'Budget Nature'!D65</f>
        <v>0</v>
      </c>
      <c r="E65" s="191">
        <f>'Budget Nature'!E65</f>
        <v>0</v>
      </c>
      <c r="F65" s="191">
        <f>'Budget Nature'!F65</f>
        <v>0</v>
      </c>
    </row>
    <row r="66" spans="1:6" ht="15.75" x14ac:dyDescent="0.25">
      <c r="A66" s="48" t="s">
        <v>75</v>
      </c>
      <c r="B66" s="56" t="s">
        <v>76</v>
      </c>
      <c r="C66" s="191">
        <f>'Budget Nature'!C66</f>
        <v>224808360</v>
      </c>
      <c r="D66" s="191">
        <f>'Budget Nature'!D66</f>
        <v>96158520</v>
      </c>
      <c r="E66" s="191">
        <f>'Budget Nature'!E66</f>
        <v>276077300</v>
      </c>
      <c r="F66" s="191">
        <f>'Budget Nature'!F66</f>
        <v>0</v>
      </c>
    </row>
    <row r="67" spans="1:6" ht="15.75" x14ac:dyDescent="0.25">
      <c r="A67" s="48" t="s">
        <v>77</v>
      </c>
      <c r="B67" s="56" t="s">
        <v>78</v>
      </c>
      <c r="C67" s="191">
        <f>'Budget Nature'!C67</f>
        <v>2500020000</v>
      </c>
      <c r="D67" s="191">
        <f>'Budget Nature'!D67</f>
        <v>1000020000</v>
      </c>
      <c r="E67" s="191">
        <f>'Budget Nature'!E67</f>
        <v>1485664540</v>
      </c>
      <c r="F67" s="191">
        <f>'Budget Nature'!F67</f>
        <v>0</v>
      </c>
    </row>
    <row r="68" spans="1:6" ht="15.75" x14ac:dyDescent="0.25">
      <c r="A68" s="48" t="s">
        <v>79</v>
      </c>
      <c r="B68" s="56" t="s">
        <v>80</v>
      </c>
      <c r="C68" s="191">
        <f>'Budget Nature'!C68</f>
        <v>275261640</v>
      </c>
      <c r="D68" s="191">
        <f>'Budget Nature'!D68</f>
        <v>287195870</v>
      </c>
      <c r="E68" s="191">
        <f>'Budget Nature'!E68</f>
        <v>405950000</v>
      </c>
      <c r="F68" s="191">
        <f>'Budget Nature'!F68</f>
        <v>0</v>
      </c>
    </row>
    <row r="69" spans="1:6" ht="15.75" hidden="1" x14ac:dyDescent="0.25">
      <c r="A69" s="36" t="s">
        <v>81</v>
      </c>
      <c r="B69" s="37" t="s">
        <v>82</v>
      </c>
      <c r="C69" s="191">
        <f>'Budget Nature'!C69</f>
        <v>0</v>
      </c>
      <c r="D69" s="191">
        <f>'Budget Nature'!D69</f>
        <v>0</v>
      </c>
      <c r="E69" s="191">
        <f>'Budget Nature'!E69</f>
        <v>0</v>
      </c>
      <c r="F69" s="191">
        <f>'Budget Nature'!F69</f>
        <v>0</v>
      </c>
    </row>
    <row r="70" spans="1:6" ht="15.75" hidden="1" x14ac:dyDescent="0.25">
      <c r="A70" s="36" t="s">
        <v>83</v>
      </c>
      <c r="B70" s="37" t="s">
        <v>84</v>
      </c>
      <c r="C70" s="191">
        <f>'Budget Nature'!C70</f>
        <v>0</v>
      </c>
      <c r="D70" s="191">
        <f>'Budget Nature'!D70</f>
        <v>0</v>
      </c>
      <c r="E70" s="191">
        <f>'Budget Nature'!E70</f>
        <v>0</v>
      </c>
      <c r="F70" s="191">
        <f>'Budget Nature'!F70</f>
        <v>0</v>
      </c>
    </row>
    <row r="71" spans="1:6" ht="15.75" hidden="1" x14ac:dyDescent="0.25">
      <c r="A71" s="48" t="s">
        <v>85</v>
      </c>
      <c r="B71" s="56" t="s">
        <v>86</v>
      </c>
      <c r="C71" s="191">
        <f>'Budget Nature'!C71</f>
        <v>0</v>
      </c>
      <c r="D71" s="191">
        <f>'Budget Nature'!D71</f>
        <v>0</v>
      </c>
      <c r="E71" s="191">
        <f>'Budget Nature'!E71</f>
        <v>0</v>
      </c>
      <c r="F71" s="191">
        <f>'Budget Nature'!F71</f>
        <v>0</v>
      </c>
    </row>
    <row r="72" spans="1:6" ht="15.75" x14ac:dyDescent="0.25">
      <c r="A72" s="54" t="s">
        <v>87</v>
      </c>
      <c r="B72" s="55" t="s">
        <v>88</v>
      </c>
      <c r="C72" s="191">
        <f>'Budget Nature'!C72</f>
        <v>3300000</v>
      </c>
      <c r="D72" s="191">
        <f>'Budget Nature'!D72</f>
        <v>1201230</v>
      </c>
      <c r="E72" s="191">
        <f>'Budget Nature'!E72</f>
        <v>12000000</v>
      </c>
      <c r="F72" s="191">
        <f>'Budget Nature'!F72</f>
        <v>0</v>
      </c>
    </row>
    <row r="73" spans="1:6" ht="15.75" x14ac:dyDescent="0.25">
      <c r="A73" s="54" t="s">
        <v>89</v>
      </c>
      <c r="B73" s="55" t="s">
        <v>90</v>
      </c>
      <c r="C73" s="191">
        <f>'Budget Nature'!C73</f>
        <v>131497950</v>
      </c>
      <c r="D73" s="191">
        <f>'Budget Nature'!D73</f>
        <v>95356360</v>
      </c>
      <c r="E73" s="191">
        <f>'Budget Nature'!E73</f>
        <v>172838510</v>
      </c>
      <c r="F73" s="191">
        <f>'Budget Nature'!F73</f>
        <v>0</v>
      </c>
    </row>
    <row r="74" spans="1:6" ht="3.75" customHeight="1" thickBot="1" x14ac:dyDescent="0.3">
      <c r="A74" s="71"/>
      <c r="B74" s="49"/>
      <c r="C74" s="191"/>
      <c r="D74" s="191"/>
      <c r="E74" s="191"/>
      <c r="F74" s="191"/>
    </row>
    <row r="75" spans="1:6" ht="16.5" thickBot="1" x14ac:dyDescent="0.3">
      <c r="A75" s="68"/>
      <c r="B75" s="164" t="str">
        <f>'Budget Nature'!B75</f>
        <v>TOTAL RECURRENT NON DEBT (F)</v>
      </c>
      <c r="C75" s="204">
        <f>SUM(C51:C74)</f>
        <v>56469706080</v>
      </c>
      <c r="D75" s="204">
        <f>SUM(D51:D74)</f>
        <v>40960880720</v>
      </c>
      <c r="E75" s="204">
        <f>SUM(E51:E74)</f>
        <v>50620283140</v>
      </c>
      <c r="F75" s="204">
        <f>SUM(F51:F74)</f>
        <v>511000000</v>
      </c>
    </row>
    <row r="76" spans="1:6" ht="6" customHeight="1" thickBot="1" x14ac:dyDescent="0.3">
      <c r="A76" s="50"/>
      <c r="B76" s="53"/>
      <c r="C76" s="200"/>
      <c r="D76" s="200"/>
      <c r="E76" s="200"/>
      <c r="F76" s="200"/>
    </row>
    <row r="77" spans="1:6" ht="16.5" thickBot="1" x14ac:dyDescent="0.3">
      <c r="A77" s="57"/>
      <c r="B77" s="164" t="str">
        <f>'Budget Nature'!B77</f>
        <v>TOTAL RECURRENT EXPENDITURE (G=E+F)</v>
      </c>
      <c r="C77" s="205">
        <f>C75+C48</f>
        <v>57669706080</v>
      </c>
      <c r="D77" s="205">
        <f>D75+D48</f>
        <v>41600880720</v>
      </c>
      <c r="E77" s="205">
        <f>E75+E48</f>
        <v>50620283140</v>
      </c>
      <c r="F77" s="205">
        <f>F75+F48</f>
        <v>511000000</v>
      </c>
    </row>
    <row r="78" spans="1:6" ht="6.75" customHeight="1" thickBot="1" x14ac:dyDescent="0.3">
      <c r="A78" s="72"/>
      <c r="B78" s="70"/>
      <c r="C78" s="118"/>
      <c r="D78" s="202"/>
      <c r="E78" s="202"/>
      <c r="F78" s="202"/>
    </row>
    <row r="79" spans="1:6" ht="15.75" x14ac:dyDescent="0.25">
      <c r="A79" s="41">
        <v>3</v>
      </c>
      <c r="B79" s="164" t="s">
        <v>170</v>
      </c>
      <c r="C79" s="164"/>
      <c r="D79" s="164"/>
      <c r="E79" s="43"/>
      <c r="F79" s="164"/>
    </row>
    <row r="80" spans="1:6" ht="15.75" x14ac:dyDescent="0.25">
      <c r="A80" s="71"/>
      <c r="B80" s="73" t="s">
        <v>137</v>
      </c>
      <c r="C80" s="169">
        <v>4498911730</v>
      </c>
      <c r="D80" s="169">
        <v>1943346090</v>
      </c>
      <c r="E80" s="169">
        <f>'Capital Summary'!E24</f>
        <v>1515122570</v>
      </c>
      <c r="F80" s="169">
        <f>'Capital Summary'!F24</f>
        <v>0</v>
      </c>
    </row>
    <row r="81" spans="1:7" ht="15.75" x14ac:dyDescent="0.25">
      <c r="A81" s="71"/>
      <c r="B81" s="49" t="s">
        <v>138</v>
      </c>
      <c r="C81" s="169">
        <v>2363716760</v>
      </c>
      <c r="D81" s="169">
        <v>874863650</v>
      </c>
      <c r="E81" s="169">
        <f>'Capital Summary'!E30</f>
        <v>3404734560</v>
      </c>
      <c r="F81" s="169">
        <f>'Capital Summary'!F30</f>
        <v>3093335000</v>
      </c>
    </row>
    <row r="82" spans="1:7" ht="15.75" x14ac:dyDescent="0.25">
      <c r="A82" s="71"/>
      <c r="B82" s="49" t="s">
        <v>139</v>
      </c>
      <c r="C82" s="169">
        <v>359464600</v>
      </c>
      <c r="D82" s="169">
        <v>368025000</v>
      </c>
      <c r="E82" s="169">
        <f>'Capital Summary'!E36</f>
        <v>173035800</v>
      </c>
      <c r="F82" s="169">
        <f>'Capital Summary'!F36</f>
        <v>0</v>
      </c>
    </row>
    <row r="83" spans="1:7" ht="15.75" x14ac:dyDescent="0.25">
      <c r="A83" s="71"/>
      <c r="B83" s="49" t="s">
        <v>140</v>
      </c>
      <c r="C83" s="169">
        <v>455220750</v>
      </c>
      <c r="D83" s="169">
        <v>278713490</v>
      </c>
      <c r="E83" s="169">
        <f>'Capital Summary'!E45</f>
        <v>1134043200</v>
      </c>
      <c r="F83" s="169">
        <f>'Capital Summary'!F45</f>
        <v>483681200</v>
      </c>
    </row>
    <row r="84" spans="1:7" ht="15.75" x14ac:dyDescent="0.25">
      <c r="A84" s="71"/>
      <c r="B84" s="49" t="s">
        <v>141</v>
      </c>
      <c r="C84" s="169">
        <v>6517725540</v>
      </c>
      <c r="D84" s="169">
        <v>5532954860</v>
      </c>
      <c r="E84" s="169">
        <f>'Capital Summary'!E64</f>
        <v>10711328430</v>
      </c>
      <c r="F84" s="169">
        <f>'Capital Summary'!F64</f>
        <v>62200000</v>
      </c>
    </row>
    <row r="85" spans="1:7" ht="15.75" x14ac:dyDescent="0.25">
      <c r="A85" s="71"/>
      <c r="B85" s="49" t="s">
        <v>142</v>
      </c>
      <c r="C85" s="169">
        <v>736347190</v>
      </c>
      <c r="D85" s="169">
        <v>295000000</v>
      </c>
      <c r="E85" s="169">
        <f>'Capital Summary'!E72</f>
        <v>167247560</v>
      </c>
      <c r="F85" s="169">
        <f>'Capital Summary'!F72</f>
        <v>0</v>
      </c>
    </row>
    <row r="86" spans="1:7" ht="15.75" x14ac:dyDescent="0.25">
      <c r="A86" s="71"/>
      <c r="B86" s="49" t="s">
        <v>143</v>
      </c>
      <c r="C86" s="169">
        <v>4311456450</v>
      </c>
      <c r="D86" s="169">
        <v>3778302220</v>
      </c>
      <c r="E86" s="169">
        <f>'Capital Summary'!E79</f>
        <v>10647909910</v>
      </c>
      <c r="F86" s="169">
        <f>'Capital Summary'!F79</f>
        <v>0</v>
      </c>
    </row>
    <row r="87" spans="1:7" ht="15.75" x14ac:dyDescent="0.25">
      <c r="A87" s="71"/>
      <c r="B87" s="49" t="s">
        <v>144</v>
      </c>
      <c r="C87" s="169">
        <v>9318841640</v>
      </c>
      <c r="D87" s="169">
        <v>7320278950</v>
      </c>
      <c r="E87" s="169">
        <f>'Capital Summary'!E91</f>
        <v>4271461870</v>
      </c>
      <c r="F87" s="169">
        <f>'Capital Summary'!F91</f>
        <v>1062000000</v>
      </c>
      <c r="G87" s="136"/>
    </row>
    <row r="88" spans="1:7" ht="15.75" x14ac:dyDescent="0.25">
      <c r="A88" s="71"/>
      <c r="B88" s="49" t="s">
        <v>145</v>
      </c>
      <c r="C88" s="169">
        <v>129930370</v>
      </c>
      <c r="D88" s="169">
        <v>7412430</v>
      </c>
      <c r="E88" s="169">
        <f>'Capital Summary'!E98</f>
        <v>638460000</v>
      </c>
      <c r="F88" s="169">
        <f>'Capital Summary'!F98</f>
        <v>479900000</v>
      </c>
    </row>
    <row r="89" spans="1:7" ht="15.75" x14ac:dyDescent="0.25">
      <c r="A89" s="71"/>
      <c r="B89" s="49" t="s">
        <v>146</v>
      </c>
      <c r="C89" s="169">
        <v>1425784530</v>
      </c>
      <c r="D89" s="169">
        <v>247255460</v>
      </c>
      <c r="E89" s="169">
        <f>'Capital Summary'!E104</f>
        <v>134379500</v>
      </c>
      <c r="F89" s="169">
        <f>'Capital Summary'!F104</f>
        <v>0</v>
      </c>
    </row>
    <row r="90" spans="1:7" ht="15.75" x14ac:dyDescent="0.25">
      <c r="A90" s="71"/>
      <c r="B90" s="49" t="s">
        <v>147</v>
      </c>
      <c r="C90" s="169">
        <v>205380210</v>
      </c>
      <c r="D90" s="169">
        <v>98500000</v>
      </c>
      <c r="E90" s="169">
        <f>'Capital Summary'!E109</f>
        <v>155830830</v>
      </c>
      <c r="F90" s="169">
        <f>'Capital Summary'!F109</f>
        <v>0</v>
      </c>
    </row>
    <row r="91" spans="1:7" ht="15.75" x14ac:dyDescent="0.25">
      <c r="A91" s="71"/>
      <c r="B91" s="49" t="s">
        <v>148</v>
      </c>
      <c r="C91" s="169">
        <v>7581241350</v>
      </c>
      <c r="D91" s="169">
        <v>7581241350</v>
      </c>
      <c r="E91" s="169">
        <f>'Capital Summary'!E116</f>
        <v>4220446550</v>
      </c>
      <c r="F91" s="169">
        <f>'Capital Summary'!F116</f>
        <v>60493320</v>
      </c>
    </row>
    <row r="92" spans="1:7" ht="16.5" thickBot="1" x14ac:dyDescent="0.3">
      <c r="A92" s="71"/>
      <c r="B92" s="49" t="s">
        <v>149</v>
      </c>
      <c r="C92" s="169">
        <v>23976673840</v>
      </c>
      <c r="D92" s="169">
        <v>12302296540</v>
      </c>
      <c r="E92" s="169">
        <f>'Capital Summary'!E122</f>
        <v>22060767720</v>
      </c>
      <c r="F92" s="169">
        <f>'Capital Summary'!F122</f>
        <v>0</v>
      </c>
    </row>
    <row r="93" spans="1:7" ht="16.5" thickBot="1" x14ac:dyDescent="0.3">
      <c r="A93" s="50"/>
      <c r="B93" s="62" t="str">
        <f>'Budget Nature'!B101</f>
        <v>TOTAL CAPITAL EXPENDITURE (H)</v>
      </c>
      <c r="C93" s="168">
        <f>SUM(C80:C92)</f>
        <v>61880694960</v>
      </c>
      <c r="D93" s="168">
        <f>SUM(D80:D92)</f>
        <v>40628190040</v>
      </c>
      <c r="E93" s="168">
        <f>SUM(E80:E92)</f>
        <v>59234768500</v>
      </c>
      <c r="F93" s="168">
        <f>SUM(F80:F92)</f>
        <v>5241609520</v>
      </c>
    </row>
    <row r="94" spans="1:7" ht="6.75" customHeight="1" thickBot="1" x14ac:dyDescent="0.3">
      <c r="A94" s="50"/>
      <c r="B94" s="53"/>
      <c r="C94" s="104"/>
      <c r="D94" s="200"/>
      <c r="E94" s="200"/>
      <c r="F94" s="200"/>
    </row>
    <row r="95" spans="1:7" ht="16.5" thickBot="1" x14ac:dyDescent="0.3">
      <c r="A95" s="50"/>
      <c r="B95" s="188" t="str">
        <f>'Budget Nature'!B103</f>
        <v>TOTAL EXPENDITURE (BUDGET SIZE) (I=G+H)</v>
      </c>
      <c r="C95" s="207">
        <f>C93+C77</f>
        <v>119550401040</v>
      </c>
      <c r="D95" s="207">
        <f>D93+D77</f>
        <v>82229070760</v>
      </c>
      <c r="E95" s="207">
        <f>E93+E77</f>
        <v>109855051640</v>
      </c>
      <c r="F95" s="207">
        <f>F93+F77</f>
        <v>5752609520</v>
      </c>
    </row>
    <row r="96" spans="1:7" ht="16.5" thickBot="1" x14ac:dyDescent="0.3">
      <c r="A96" s="38"/>
      <c r="B96" s="155" t="str">
        <f>'Budget Nature'!B104</f>
        <v>BUDGET SURPLUS/(DEFICIT) ( J =D - I )</v>
      </c>
      <c r="C96" s="238">
        <f>C42-C95</f>
        <v>-13660906610</v>
      </c>
      <c r="D96" s="181">
        <f>D42-D95</f>
        <v>0</v>
      </c>
      <c r="E96" s="181">
        <f>E42-E95</f>
        <v>0</v>
      </c>
      <c r="F96" s="238"/>
    </row>
    <row r="97" spans="1:6" ht="15.75" x14ac:dyDescent="0.25">
      <c r="A97" s="48"/>
      <c r="B97" s="23"/>
      <c r="C97" s="167"/>
      <c r="D97" s="167"/>
      <c r="E97" s="49"/>
      <c r="F97" s="167"/>
    </row>
    <row r="98" spans="1:6" ht="15.75" x14ac:dyDescent="0.25">
      <c r="A98" s="46">
        <v>4</v>
      </c>
      <c r="B98" s="74" t="s">
        <v>133</v>
      </c>
      <c r="C98" s="167"/>
      <c r="D98" s="167"/>
      <c r="E98" s="49"/>
      <c r="F98" s="167"/>
    </row>
    <row r="99" spans="1:6" ht="15.75" x14ac:dyDescent="0.25">
      <c r="A99" s="48"/>
      <c r="B99" s="63" t="s">
        <v>134</v>
      </c>
      <c r="C99" s="169">
        <f>'Budget Nature'!C107</f>
        <v>-8245961750</v>
      </c>
      <c r="D99" s="169">
        <f>'Budget Nature'!D107</f>
        <v>0</v>
      </c>
      <c r="E99" s="169">
        <f>'Budget Nature'!E107</f>
        <v>0</v>
      </c>
      <c r="F99" s="169"/>
    </row>
    <row r="100" spans="1:6" ht="16.5" thickBot="1" x14ac:dyDescent="0.3">
      <c r="A100" s="54"/>
      <c r="B100" s="39" t="s">
        <v>135</v>
      </c>
      <c r="C100" s="169">
        <f>'Budget Nature'!C108</f>
        <v>-5414944860</v>
      </c>
      <c r="D100" s="169">
        <f>'Budget Nature'!D108</f>
        <v>0</v>
      </c>
      <c r="E100" s="169">
        <f>'Budget Nature'!E108</f>
        <v>0</v>
      </c>
      <c r="F100" s="169"/>
    </row>
    <row r="101" spans="1:6" ht="16.5" thickBot="1" x14ac:dyDescent="0.3">
      <c r="A101" s="50"/>
      <c r="B101" s="155" t="str">
        <f>'Budget Nature'!B109</f>
        <v>TOTAL LOANS (K)</v>
      </c>
      <c r="C101" s="168">
        <f>SUM(C99:C100)</f>
        <v>-13660906610</v>
      </c>
      <c r="D101" s="168">
        <f>SUM(D99:D100)</f>
        <v>0</v>
      </c>
      <c r="E101" s="168">
        <f>SUM(E99:E100)</f>
        <v>0</v>
      </c>
      <c r="F101" s="168"/>
    </row>
    <row r="102" spans="1:6" x14ac:dyDescent="0.25">
      <c r="A102" s="956"/>
      <c r="B102" s="956"/>
      <c r="C102" s="267"/>
      <c r="D102" s="29"/>
      <c r="E102" s="29"/>
    </row>
    <row r="103" spans="1:6" x14ac:dyDescent="0.25">
      <c r="A103" s="956"/>
      <c r="B103" s="956"/>
      <c r="C103" s="267"/>
      <c r="D103" s="29"/>
      <c r="E103" s="29"/>
    </row>
    <row r="104" spans="1:6" x14ac:dyDescent="0.25">
      <c r="A104" s="29"/>
      <c r="B104" s="29"/>
      <c r="D104" s="29"/>
      <c r="E104" s="29"/>
    </row>
  </sheetData>
  <mergeCells count="5">
    <mergeCell ref="A102:B103"/>
    <mergeCell ref="D3:E3"/>
    <mergeCell ref="A1:F1"/>
    <mergeCell ref="A2:F2"/>
    <mergeCell ref="A5:F5"/>
  </mergeCells>
  <pageMargins left="0.47" right="0.17" top="0.66" bottom="0.45" header="0.3" footer="0.3"/>
  <pageSetup paperSize="9" scale="54" firstPageNumber="4" orientation="portrait" r:id="rId1"/>
  <headerFooter>
    <oddFooter>&amp;C&amp;"-,Bold"&amp;16&amp;P</oddFooter>
  </headerFooter>
  <rowBreaks count="1" manualBreakCount="1">
    <brk id="86"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4" t="s">
        <v>973</v>
      </c>
      <c r="C2" s="1004"/>
      <c r="D2" s="1004"/>
      <c r="E2" s="1004"/>
      <c r="F2" s="1004"/>
      <c r="G2" s="1004"/>
      <c r="H2" s="1004"/>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v>50000</v>
      </c>
      <c r="F136" s="444">
        <v>25000</v>
      </c>
      <c r="G136" s="445">
        <v>18290</v>
      </c>
      <c r="H136" s="446">
        <v>50000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18290</v>
      </c>
      <c r="H142" s="454">
        <v>50000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18290</v>
      </c>
      <c r="H225" s="481">
        <v>50000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4" t="s">
        <v>974</v>
      </c>
      <c r="C2" s="1004"/>
      <c r="D2" s="1004"/>
      <c r="E2" s="1004"/>
      <c r="F2" s="1004"/>
      <c r="G2" s="1004"/>
      <c r="H2" s="1004"/>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c r="F136" s="444"/>
      <c r="G136" s="445">
        <v>77410</v>
      </c>
      <c r="H136" s="446">
        <v>200000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77410</v>
      </c>
      <c r="H142" s="454">
        <v>200000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v>100000</v>
      </c>
      <c r="F174" s="444">
        <v>100000</v>
      </c>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77410</v>
      </c>
      <c r="H225" s="481">
        <v>200000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H226"/>
  <sheetViews>
    <sheetView view="pageBreakPreview" zoomScale="84" zoomScaleSheetLayoutView="84" workbookViewId="0">
      <pane xSplit="2" ySplit="6" topLeftCell="C19"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15.75" x14ac:dyDescent="0.25">
      <c r="B2" s="1009" t="s">
        <v>975</v>
      </c>
      <c r="C2" s="1009"/>
      <c r="D2" s="1009"/>
      <c r="E2" s="1009"/>
      <c r="F2" s="1009"/>
      <c r="G2" s="1009"/>
      <c r="H2" s="1009"/>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573"/>
      <c r="F11" s="574"/>
      <c r="G11" s="60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573"/>
      <c r="F13" s="574"/>
      <c r="G13" s="60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573"/>
      <c r="F15" s="574"/>
      <c r="G15" s="60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575"/>
      <c r="F17" s="576"/>
      <c r="G17" s="606"/>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573"/>
      <c r="F22" s="574"/>
      <c r="G22" s="605"/>
      <c r="H22" s="446"/>
    </row>
    <row r="23" spans="2:8" hidden="1" x14ac:dyDescent="0.25">
      <c r="B23" s="377">
        <v>12010104</v>
      </c>
      <c r="C23" s="378" t="s">
        <v>536</v>
      </c>
      <c r="D23" s="378" t="s">
        <v>744</v>
      </c>
      <c r="E23" s="573"/>
      <c r="F23" s="574"/>
      <c r="G23" s="605"/>
      <c r="H23" s="446"/>
    </row>
    <row r="24" spans="2:8" hidden="1" x14ac:dyDescent="0.25">
      <c r="B24" s="377">
        <v>12010105</v>
      </c>
      <c r="C24" s="378" t="s">
        <v>537</v>
      </c>
      <c r="D24" s="378" t="s">
        <v>745</v>
      </c>
      <c r="E24" s="573"/>
      <c r="F24" s="574"/>
      <c r="G24" s="605"/>
      <c r="H24" s="446"/>
    </row>
    <row r="25" spans="2:8" hidden="1" x14ac:dyDescent="0.25">
      <c r="B25" s="377">
        <v>12010106</v>
      </c>
      <c r="C25" s="378" t="s">
        <v>538</v>
      </c>
      <c r="D25" s="378" t="s">
        <v>746</v>
      </c>
      <c r="E25" s="573"/>
      <c r="F25" s="574"/>
      <c r="G25" s="605"/>
      <c r="H25" s="446"/>
    </row>
    <row r="26" spans="2:8" hidden="1" x14ac:dyDescent="0.25">
      <c r="B26" s="377">
        <v>12010107</v>
      </c>
      <c r="C26" s="378" t="s">
        <v>539</v>
      </c>
      <c r="D26" s="378" t="s">
        <v>747</v>
      </c>
      <c r="E26" s="573"/>
      <c r="F26" s="574"/>
      <c r="G26" s="605"/>
      <c r="H26" s="446"/>
    </row>
    <row r="27" spans="2:8" hidden="1" x14ac:dyDescent="0.25">
      <c r="B27" s="377">
        <v>12010108</v>
      </c>
      <c r="C27" s="378" t="s">
        <v>540</v>
      </c>
      <c r="D27" s="378" t="s">
        <v>748</v>
      </c>
      <c r="E27" s="573"/>
      <c r="F27" s="574"/>
      <c r="G27" s="605"/>
      <c r="H27" s="446"/>
    </row>
    <row r="28" spans="2:8" hidden="1" x14ac:dyDescent="0.25">
      <c r="B28" s="377">
        <v>12010109</v>
      </c>
      <c r="C28" s="378" t="s">
        <v>541</v>
      </c>
      <c r="D28" s="378" t="s">
        <v>749</v>
      </c>
      <c r="E28" s="573"/>
      <c r="F28" s="574"/>
      <c r="G28" s="60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573"/>
      <c r="F31" s="574"/>
      <c r="G31" s="60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573"/>
      <c r="F35" s="574"/>
      <c r="G35" s="605"/>
      <c r="H35" s="446">
        <v>0</v>
      </c>
    </row>
    <row r="36" spans="2:8" hidden="1" x14ac:dyDescent="0.25">
      <c r="B36" s="377">
        <v>12020107</v>
      </c>
      <c r="C36" s="378" t="s">
        <v>546</v>
      </c>
      <c r="D36" s="378" t="s">
        <v>752</v>
      </c>
      <c r="E36" s="573"/>
      <c r="F36" s="574"/>
      <c r="G36" s="605"/>
      <c r="H36" s="446">
        <v>0</v>
      </c>
    </row>
    <row r="37" spans="2:8" hidden="1" x14ac:dyDescent="0.25">
      <c r="B37" s="377">
        <v>12020109</v>
      </c>
      <c r="C37" s="378" t="s">
        <v>547</v>
      </c>
      <c r="D37" s="378" t="s">
        <v>753</v>
      </c>
      <c r="E37" s="573"/>
      <c r="F37" s="574"/>
      <c r="G37" s="605"/>
      <c r="H37" s="446">
        <v>0</v>
      </c>
    </row>
    <row r="38" spans="2:8" hidden="1" x14ac:dyDescent="0.25">
      <c r="B38" s="377">
        <v>12020110</v>
      </c>
      <c r="C38" s="378" t="s">
        <v>548</v>
      </c>
      <c r="D38" s="378" t="s">
        <v>754</v>
      </c>
      <c r="E38" s="573"/>
      <c r="F38" s="574"/>
      <c r="G38" s="605"/>
      <c r="H38" s="446">
        <v>0</v>
      </c>
    </row>
    <row r="39" spans="2:8" hidden="1" x14ac:dyDescent="0.25">
      <c r="B39" s="377">
        <v>12020111</v>
      </c>
      <c r="C39" s="378" t="s">
        <v>549</v>
      </c>
      <c r="D39" s="378" t="s">
        <v>755</v>
      </c>
      <c r="E39" s="573"/>
      <c r="F39" s="574"/>
      <c r="G39" s="605"/>
      <c r="H39" s="446">
        <v>0</v>
      </c>
    </row>
    <row r="40" spans="2:8" hidden="1" x14ac:dyDescent="0.25">
      <c r="B40" s="377">
        <v>12020113</v>
      </c>
      <c r="C40" s="378" t="s">
        <v>550</v>
      </c>
      <c r="D40" s="378" t="s">
        <v>756</v>
      </c>
      <c r="E40" s="573"/>
      <c r="F40" s="574"/>
      <c r="G40" s="605"/>
      <c r="H40" s="446">
        <v>0</v>
      </c>
    </row>
    <row r="41" spans="2:8" hidden="1" x14ac:dyDescent="0.25">
      <c r="B41" s="377">
        <v>12020114</v>
      </c>
      <c r="C41" s="378" t="s">
        <v>551</v>
      </c>
      <c r="D41" s="378" t="s">
        <v>757</v>
      </c>
      <c r="E41" s="573"/>
      <c r="F41" s="574"/>
      <c r="G41" s="605"/>
      <c r="H41" s="446">
        <v>0</v>
      </c>
    </row>
    <row r="42" spans="2:8" hidden="1" x14ac:dyDescent="0.25">
      <c r="B42" s="377">
        <v>12020115</v>
      </c>
      <c r="C42" s="378" t="s">
        <v>552</v>
      </c>
      <c r="D42" s="378" t="s">
        <v>758</v>
      </c>
      <c r="E42" s="573"/>
      <c r="F42" s="574"/>
      <c r="G42" s="605"/>
      <c r="H42" s="446">
        <v>0</v>
      </c>
    </row>
    <row r="43" spans="2:8" hidden="1" x14ac:dyDescent="0.25">
      <c r="B43" s="377">
        <v>12020116</v>
      </c>
      <c r="C43" s="378" t="s">
        <v>553</v>
      </c>
      <c r="D43" s="378" t="s">
        <v>759</v>
      </c>
      <c r="E43" s="573"/>
      <c r="F43" s="574"/>
      <c r="G43" s="605"/>
      <c r="H43" s="446">
        <v>0</v>
      </c>
    </row>
    <row r="44" spans="2:8" hidden="1" x14ac:dyDescent="0.25">
      <c r="B44" s="377">
        <v>12020117</v>
      </c>
      <c r="C44" s="378" t="s">
        <v>554</v>
      </c>
      <c r="D44" s="378" t="s">
        <v>760</v>
      </c>
      <c r="E44" s="573"/>
      <c r="F44" s="574"/>
      <c r="G44" s="605"/>
      <c r="H44" s="446">
        <v>0</v>
      </c>
    </row>
    <row r="45" spans="2:8" hidden="1" x14ac:dyDescent="0.25">
      <c r="B45" s="377">
        <v>12020118</v>
      </c>
      <c r="C45" s="378" t="s">
        <v>555</v>
      </c>
      <c r="D45" s="378" t="s">
        <v>761</v>
      </c>
      <c r="E45" s="573"/>
      <c r="F45" s="574"/>
      <c r="G45" s="605"/>
      <c r="H45" s="446">
        <v>0</v>
      </c>
    </row>
    <row r="46" spans="2:8" hidden="1" x14ac:dyDescent="0.25">
      <c r="B46" s="377">
        <v>12020119</v>
      </c>
      <c r="C46" s="378" t="s">
        <v>556</v>
      </c>
      <c r="D46" s="378" t="s">
        <v>762</v>
      </c>
      <c r="E46" s="573"/>
      <c r="F46" s="574"/>
      <c r="G46" s="605"/>
      <c r="H46" s="446">
        <v>0</v>
      </c>
    </row>
    <row r="47" spans="2:8" hidden="1" x14ac:dyDescent="0.25">
      <c r="B47" s="377">
        <v>12020120</v>
      </c>
      <c r="C47" s="378" t="s">
        <v>557</v>
      </c>
      <c r="D47" s="378" t="s">
        <v>763</v>
      </c>
      <c r="E47" s="573"/>
      <c r="F47" s="574"/>
      <c r="G47" s="605"/>
      <c r="H47" s="446">
        <v>0</v>
      </c>
    </row>
    <row r="48" spans="2:8" hidden="1" x14ac:dyDescent="0.25">
      <c r="B48" s="377">
        <v>12020121</v>
      </c>
      <c r="C48" s="378" t="s">
        <v>558</v>
      </c>
      <c r="D48" s="378" t="s">
        <v>764</v>
      </c>
      <c r="E48" s="573"/>
      <c r="F48" s="574"/>
      <c r="G48" s="605"/>
      <c r="H48" s="446">
        <v>0</v>
      </c>
    </row>
    <row r="49" spans="2:8" hidden="1" x14ac:dyDescent="0.25">
      <c r="B49" s="377">
        <v>12020122</v>
      </c>
      <c r="C49" s="378" t="s">
        <v>559</v>
      </c>
      <c r="D49" s="378" t="s">
        <v>765</v>
      </c>
      <c r="E49" s="573"/>
      <c r="F49" s="574"/>
      <c r="G49" s="605"/>
      <c r="H49" s="446">
        <v>0</v>
      </c>
    </row>
    <row r="50" spans="2:8" hidden="1" x14ac:dyDescent="0.25">
      <c r="B50" s="377">
        <v>12020126</v>
      </c>
      <c r="C50" s="378" t="s">
        <v>560</v>
      </c>
      <c r="D50" s="378" t="s">
        <v>766</v>
      </c>
      <c r="E50" s="573"/>
      <c r="F50" s="574"/>
      <c r="G50" s="605"/>
      <c r="H50" s="446">
        <v>0</v>
      </c>
    </row>
    <row r="51" spans="2:8" hidden="1" x14ac:dyDescent="0.25">
      <c r="B51" s="377">
        <v>12020128</v>
      </c>
      <c r="C51" s="378" t="s">
        <v>561</v>
      </c>
      <c r="D51" s="378" t="s">
        <v>767</v>
      </c>
      <c r="E51" s="573"/>
      <c r="F51" s="574"/>
      <c r="G51" s="605"/>
      <c r="H51" s="446">
        <v>0</v>
      </c>
    </row>
    <row r="52" spans="2:8" hidden="1" x14ac:dyDescent="0.25">
      <c r="B52" s="377">
        <v>12020129</v>
      </c>
      <c r="C52" s="378" t="s">
        <v>562</v>
      </c>
      <c r="D52" s="378" t="s">
        <v>768</v>
      </c>
      <c r="E52" s="573"/>
      <c r="F52" s="574"/>
      <c r="G52" s="605"/>
      <c r="H52" s="446">
        <v>0</v>
      </c>
    </row>
    <row r="53" spans="2:8" hidden="1" x14ac:dyDescent="0.25">
      <c r="B53" s="377">
        <v>12020130</v>
      </c>
      <c r="C53" s="378" t="s">
        <v>563</v>
      </c>
      <c r="D53" s="378" t="s">
        <v>769</v>
      </c>
      <c r="E53" s="573"/>
      <c r="F53" s="574"/>
      <c r="G53" s="605"/>
      <c r="H53" s="446">
        <v>0</v>
      </c>
    </row>
    <row r="54" spans="2:8" hidden="1" x14ac:dyDescent="0.25">
      <c r="B54" s="377">
        <v>12020132</v>
      </c>
      <c r="C54" s="378" t="s">
        <v>564</v>
      </c>
      <c r="D54" s="378" t="s">
        <v>770</v>
      </c>
      <c r="E54" s="573"/>
      <c r="F54" s="574"/>
      <c r="G54" s="605"/>
      <c r="H54" s="446">
        <v>0</v>
      </c>
    </row>
    <row r="55" spans="2:8" hidden="1" x14ac:dyDescent="0.25">
      <c r="B55" s="377">
        <v>12020133</v>
      </c>
      <c r="C55" s="378" t="s">
        <v>565</v>
      </c>
      <c r="D55" s="378" t="s">
        <v>771</v>
      </c>
      <c r="E55" s="573"/>
      <c r="F55" s="574"/>
      <c r="G55" s="605"/>
      <c r="H55" s="446">
        <v>0</v>
      </c>
    </row>
    <row r="56" spans="2:8" hidden="1" x14ac:dyDescent="0.25">
      <c r="B56" s="377">
        <v>12020134</v>
      </c>
      <c r="C56" s="378" t="s">
        <v>566</v>
      </c>
      <c r="D56" s="378" t="s">
        <v>772</v>
      </c>
      <c r="E56" s="573"/>
      <c r="F56" s="574"/>
      <c r="G56" s="605"/>
      <c r="H56" s="446">
        <v>0</v>
      </c>
    </row>
    <row r="57" spans="2:8" hidden="1" x14ac:dyDescent="0.25">
      <c r="B57" s="377">
        <v>12020135</v>
      </c>
      <c r="C57" s="378" t="s">
        <v>567</v>
      </c>
      <c r="D57" s="378" t="s">
        <v>773</v>
      </c>
      <c r="E57" s="573"/>
      <c r="F57" s="574"/>
      <c r="G57" s="605"/>
      <c r="H57" s="446">
        <v>0</v>
      </c>
    </row>
    <row r="58" spans="2:8" hidden="1" x14ac:dyDescent="0.25">
      <c r="B58" s="377">
        <v>12020136</v>
      </c>
      <c r="C58" s="378" t="s">
        <v>568</v>
      </c>
      <c r="D58" s="378" t="s">
        <v>774</v>
      </c>
      <c r="E58" s="573"/>
      <c r="F58" s="574"/>
      <c r="G58" s="605"/>
      <c r="H58" s="446">
        <v>0</v>
      </c>
    </row>
    <row r="59" spans="2:8" hidden="1" x14ac:dyDescent="0.25">
      <c r="B59" s="377">
        <v>12020137</v>
      </c>
      <c r="C59" s="378" t="s">
        <v>569</v>
      </c>
      <c r="D59" s="378" t="s">
        <v>775</v>
      </c>
      <c r="E59" s="573"/>
      <c r="F59" s="574"/>
      <c r="G59" s="605"/>
      <c r="H59" s="446">
        <v>0</v>
      </c>
    </row>
    <row r="60" spans="2:8" hidden="1" x14ac:dyDescent="0.25">
      <c r="B60" s="377">
        <v>12020138</v>
      </c>
      <c r="C60" s="378" t="s">
        <v>570</v>
      </c>
      <c r="D60" s="378" t="s">
        <v>776</v>
      </c>
      <c r="E60" s="573"/>
      <c r="F60" s="574"/>
      <c r="G60" s="605"/>
      <c r="H60" s="446">
        <v>0</v>
      </c>
    </row>
    <row r="61" spans="2:8" hidden="1" x14ac:dyDescent="0.25">
      <c r="B61" s="377">
        <v>12020140</v>
      </c>
      <c r="C61" s="378" t="s">
        <v>571</v>
      </c>
      <c r="D61" s="378" t="s">
        <v>777</v>
      </c>
      <c r="E61" s="573"/>
      <c r="F61" s="574"/>
      <c r="G61" s="60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573"/>
      <c r="F64" s="574"/>
      <c r="G64" s="605"/>
      <c r="H64" s="446">
        <v>0</v>
      </c>
    </row>
    <row r="65" spans="2:8" hidden="1" x14ac:dyDescent="0.25">
      <c r="B65" s="377">
        <v>12020404</v>
      </c>
      <c r="C65" s="378" t="s">
        <v>574</v>
      </c>
      <c r="D65" s="378" t="s">
        <v>779</v>
      </c>
      <c r="E65" s="573"/>
      <c r="F65" s="574"/>
      <c r="G65" s="605"/>
      <c r="H65" s="446">
        <v>0</v>
      </c>
    </row>
    <row r="66" spans="2:8" hidden="1" x14ac:dyDescent="0.25">
      <c r="B66" s="377">
        <v>12020409</v>
      </c>
      <c r="C66" s="378" t="s">
        <v>575</v>
      </c>
      <c r="D66" s="378" t="s">
        <v>780</v>
      </c>
      <c r="E66" s="573"/>
      <c r="F66" s="574"/>
      <c r="G66" s="605"/>
      <c r="H66" s="446">
        <v>0</v>
      </c>
    </row>
    <row r="67" spans="2:8" hidden="1" x14ac:dyDescent="0.25">
      <c r="B67" s="377">
        <v>12020410</v>
      </c>
      <c r="C67" s="378" t="s">
        <v>576</v>
      </c>
      <c r="D67" s="378" t="s">
        <v>781</v>
      </c>
      <c r="E67" s="573"/>
      <c r="F67" s="574"/>
      <c r="G67" s="605"/>
      <c r="H67" s="446">
        <v>0</v>
      </c>
    </row>
    <row r="68" spans="2:8" hidden="1" x14ac:dyDescent="0.25">
      <c r="B68" s="377">
        <v>12020412</v>
      </c>
      <c r="C68" s="378" t="s">
        <v>577</v>
      </c>
      <c r="D68" s="378" t="s">
        <v>782</v>
      </c>
      <c r="E68" s="573"/>
      <c r="F68" s="574"/>
      <c r="G68" s="605"/>
      <c r="H68" s="446">
        <v>0</v>
      </c>
    </row>
    <row r="69" spans="2:8" hidden="1" x14ac:dyDescent="0.25">
      <c r="B69" s="377">
        <v>12020413</v>
      </c>
      <c r="C69" s="378" t="s">
        <v>578</v>
      </c>
      <c r="D69" s="378" t="s">
        <v>783</v>
      </c>
      <c r="E69" s="573"/>
      <c r="F69" s="574"/>
      <c r="G69" s="605"/>
      <c r="H69" s="446">
        <v>0</v>
      </c>
    </row>
    <row r="70" spans="2:8" hidden="1" x14ac:dyDescent="0.25">
      <c r="B70" s="377">
        <v>12020415</v>
      </c>
      <c r="C70" s="378" t="s">
        <v>579</v>
      </c>
      <c r="D70" s="378" t="s">
        <v>784</v>
      </c>
      <c r="E70" s="573"/>
      <c r="F70" s="574"/>
      <c r="G70" s="605"/>
      <c r="H70" s="446">
        <v>0</v>
      </c>
    </row>
    <row r="71" spans="2:8" hidden="1" x14ac:dyDescent="0.25">
      <c r="B71" s="377">
        <v>12020417</v>
      </c>
      <c r="C71" s="378" t="s">
        <v>580</v>
      </c>
      <c r="D71" s="378" t="s">
        <v>785</v>
      </c>
      <c r="E71" s="573"/>
      <c r="F71" s="574"/>
      <c r="G71" s="605"/>
      <c r="H71" s="446">
        <v>0</v>
      </c>
    </row>
    <row r="72" spans="2:8" hidden="1" x14ac:dyDescent="0.25">
      <c r="B72" s="377">
        <v>12020418</v>
      </c>
      <c r="C72" s="378" t="s">
        <v>581</v>
      </c>
      <c r="D72" s="378" t="s">
        <v>786</v>
      </c>
      <c r="E72" s="573"/>
      <c r="F72" s="574"/>
      <c r="G72" s="605"/>
      <c r="H72" s="446">
        <v>0</v>
      </c>
    </row>
    <row r="73" spans="2:8" hidden="1" x14ac:dyDescent="0.25">
      <c r="B73" s="377">
        <v>12020419</v>
      </c>
      <c r="C73" s="378" t="s">
        <v>582</v>
      </c>
      <c r="D73" s="378" t="s">
        <v>787</v>
      </c>
      <c r="E73" s="573"/>
      <c r="F73" s="574"/>
      <c r="G73" s="605"/>
      <c r="H73" s="446">
        <v>0</v>
      </c>
    </row>
    <row r="74" spans="2:8" hidden="1" x14ac:dyDescent="0.25">
      <c r="B74" s="377">
        <v>12020420</v>
      </c>
      <c r="C74" s="378" t="s">
        <v>583</v>
      </c>
      <c r="D74" s="378" t="s">
        <v>788</v>
      </c>
      <c r="E74" s="573"/>
      <c r="F74" s="574"/>
      <c r="G74" s="605"/>
      <c r="H74" s="446">
        <v>0</v>
      </c>
    </row>
    <row r="75" spans="2:8" hidden="1" x14ac:dyDescent="0.25">
      <c r="B75" s="377">
        <v>12020424</v>
      </c>
      <c r="C75" s="378" t="s">
        <v>584</v>
      </c>
      <c r="D75" s="378" t="s">
        <v>789</v>
      </c>
      <c r="E75" s="573"/>
      <c r="F75" s="574"/>
      <c r="G75" s="605"/>
      <c r="H75" s="446">
        <v>0</v>
      </c>
    </row>
    <row r="76" spans="2:8" hidden="1" x14ac:dyDescent="0.25">
      <c r="B76" s="377">
        <v>12020425</v>
      </c>
      <c r="C76" s="378" t="s">
        <v>585</v>
      </c>
      <c r="D76" s="378" t="s">
        <v>790</v>
      </c>
      <c r="E76" s="573"/>
      <c r="F76" s="574"/>
      <c r="G76" s="605"/>
      <c r="H76" s="446">
        <v>0</v>
      </c>
    </row>
    <row r="77" spans="2:8" hidden="1" x14ac:dyDescent="0.25">
      <c r="B77" s="377">
        <v>12020426</v>
      </c>
      <c r="C77" s="378" t="s">
        <v>586</v>
      </c>
      <c r="D77" s="378" t="s">
        <v>791</v>
      </c>
      <c r="E77" s="573"/>
      <c r="F77" s="574"/>
      <c r="G77" s="605"/>
      <c r="H77" s="446">
        <v>0</v>
      </c>
    </row>
    <row r="78" spans="2:8" hidden="1" x14ac:dyDescent="0.25">
      <c r="B78" s="377">
        <v>12020427</v>
      </c>
      <c r="C78" s="378" t="s">
        <v>587</v>
      </c>
      <c r="D78" s="378" t="s">
        <v>792</v>
      </c>
      <c r="E78" s="573"/>
      <c r="F78" s="574"/>
      <c r="G78" s="605"/>
      <c r="H78" s="446">
        <v>0</v>
      </c>
    </row>
    <row r="79" spans="2:8" hidden="1" x14ac:dyDescent="0.25">
      <c r="B79" s="377">
        <v>12020428</v>
      </c>
      <c r="C79" s="378" t="s">
        <v>588</v>
      </c>
      <c r="D79" s="378" t="s">
        <v>794</v>
      </c>
      <c r="E79" s="573"/>
      <c r="F79" s="574"/>
      <c r="G79" s="605"/>
      <c r="H79" s="446">
        <v>0</v>
      </c>
    </row>
    <row r="80" spans="2:8" hidden="1" x14ac:dyDescent="0.25">
      <c r="B80" s="377">
        <v>12020430</v>
      </c>
      <c r="C80" s="378" t="s">
        <v>589</v>
      </c>
      <c r="D80" s="378" t="s">
        <v>795</v>
      </c>
      <c r="E80" s="573"/>
      <c r="F80" s="574"/>
      <c r="G80" s="605"/>
      <c r="H80" s="446">
        <v>0</v>
      </c>
    </row>
    <row r="81" spans="2:8" hidden="1" x14ac:dyDescent="0.25">
      <c r="B81" s="377">
        <v>12020431</v>
      </c>
      <c r="C81" s="378" t="s">
        <v>590</v>
      </c>
      <c r="D81" s="378" t="s">
        <v>796</v>
      </c>
      <c r="E81" s="573"/>
      <c r="F81" s="574"/>
      <c r="G81" s="605"/>
      <c r="H81" s="446">
        <v>0</v>
      </c>
    </row>
    <row r="82" spans="2:8" hidden="1" x14ac:dyDescent="0.25">
      <c r="B82" s="377">
        <v>12020436</v>
      </c>
      <c r="C82" s="378" t="s">
        <v>591</v>
      </c>
      <c r="D82" s="378" t="s">
        <v>797</v>
      </c>
      <c r="E82" s="573"/>
      <c r="F82" s="574"/>
      <c r="G82" s="605"/>
      <c r="H82" s="446">
        <v>0</v>
      </c>
    </row>
    <row r="83" spans="2:8" hidden="1" x14ac:dyDescent="0.25">
      <c r="B83" s="377">
        <v>12020437</v>
      </c>
      <c r="C83" s="378" t="s">
        <v>592</v>
      </c>
      <c r="D83" s="378" t="s">
        <v>798</v>
      </c>
      <c r="E83" s="573"/>
      <c r="F83" s="574"/>
      <c r="G83" s="605"/>
      <c r="H83" s="446">
        <v>0</v>
      </c>
    </row>
    <row r="84" spans="2:8" hidden="1" x14ac:dyDescent="0.25">
      <c r="B84" s="377">
        <v>12020438</v>
      </c>
      <c r="C84" s="378" t="s">
        <v>593</v>
      </c>
      <c r="D84" s="378" t="s">
        <v>799</v>
      </c>
      <c r="E84" s="573"/>
      <c r="F84" s="574"/>
      <c r="G84" s="605"/>
      <c r="H84" s="446">
        <v>0</v>
      </c>
    </row>
    <row r="85" spans="2:8" hidden="1" x14ac:dyDescent="0.25">
      <c r="B85" s="377">
        <v>12020439</v>
      </c>
      <c r="C85" s="378" t="s">
        <v>594</v>
      </c>
      <c r="D85" s="378" t="s">
        <v>800</v>
      </c>
      <c r="E85" s="573"/>
      <c r="F85" s="574"/>
      <c r="G85" s="605"/>
      <c r="H85" s="446">
        <v>0</v>
      </c>
    </row>
    <row r="86" spans="2:8" hidden="1" x14ac:dyDescent="0.25">
      <c r="B86" s="377">
        <v>12020440</v>
      </c>
      <c r="C86" s="378" t="s">
        <v>595</v>
      </c>
      <c r="D86" s="378" t="s">
        <v>801</v>
      </c>
      <c r="E86" s="573"/>
      <c r="F86" s="574"/>
      <c r="G86" s="605"/>
      <c r="H86" s="446">
        <v>0</v>
      </c>
    </row>
    <row r="87" spans="2:8" hidden="1" x14ac:dyDescent="0.25">
      <c r="B87" s="377">
        <v>12020441</v>
      </c>
      <c r="C87" s="378" t="s">
        <v>596</v>
      </c>
      <c r="D87" s="378" t="s">
        <v>802</v>
      </c>
      <c r="E87" s="573"/>
      <c r="F87" s="574"/>
      <c r="G87" s="605"/>
      <c r="H87" s="446">
        <v>0</v>
      </c>
    </row>
    <row r="88" spans="2:8" hidden="1" x14ac:dyDescent="0.25">
      <c r="B88" s="377">
        <v>12020442</v>
      </c>
      <c r="C88" s="378" t="s">
        <v>597</v>
      </c>
      <c r="D88" s="378" t="s">
        <v>803</v>
      </c>
      <c r="E88" s="573"/>
      <c r="F88" s="574"/>
      <c r="G88" s="605"/>
      <c r="H88" s="446">
        <v>0</v>
      </c>
    </row>
    <row r="89" spans="2:8" hidden="1" x14ac:dyDescent="0.25">
      <c r="B89" s="377">
        <v>12020443</v>
      </c>
      <c r="C89" s="378" t="s">
        <v>598</v>
      </c>
      <c r="D89" s="378" t="s">
        <v>804</v>
      </c>
      <c r="E89" s="573"/>
      <c r="F89" s="574"/>
      <c r="G89" s="605"/>
      <c r="H89" s="446">
        <v>0</v>
      </c>
    </row>
    <row r="90" spans="2:8" hidden="1" x14ac:dyDescent="0.25">
      <c r="B90" s="377">
        <v>12020444</v>
      </c>
      <c r="C90" s="378" t="s">
        <v>599</v>
      </c>
      <c r="D90" s="378" t="s">
        <v>805</v>
      </c>
      <c r="E90" s="573"/>
      <c r="F90" s="574"/>
      <c r="G90" s="605"/>
      <c r="H90" s="446">
        <v>0</v>
      </c>
    </row>
    <row r="91" spans="2:8" hidden="1" x14ac:dyDescent="0.25">
      <c r="B91" s="377">
        <v>12020445</v>
      </c>
      <c r="C91" s="378" t="s">
        <v>600</v>
      </c>
      <c r="D91" s="378" t="s">
        <v>806</v>
      </c>
      <c r="E91" s="573"/>
      <c r="F91" s="574"/>
      <c r="G91" s="605"/>
      <c r="H91" s="446">
        <v>0</v>
      </c>
    </row>
    <row r="92" spans="2:8" hidden="1" x14ac:dyDescent="0.25">
      <c r="B92" s="377">
        <v>12020446</v>
      </c>
      <c r="C92" s="378" t="s">
        <v>601</v>
      </c>
      <c r="D92" s="378" t="s">
        <v>807</v>
      </c>
      <c r="E92" s="573"/>
      <c r="F92" s="574"/>
      <c r="G92" s="605"/>
      <c r="H92" s="446">
        <v>0</v>
      </c>
    </row>
    <row r="93" spans="2:8" hidden="1" x14ac:dyDescent="0.25">
      <c r="B93" s="377">
        <v>12020447</v>
      </c>
      <c r="C93" s="378" t="s">
        <v>602</v>
      </c>
      <c r="D93" s="378" t="s">
        <v>808</v>
      </c>
      <c r="E93" s="573"/>
      <c r="F93" s="574"/>
      <c r="G93" s="605"/>
      <c r="H93" s="446">
        <v>0</v>
      </c>
    </row>
    <row r="94" spans="2:8" hidden="1" x14ac:dyDescent="0.25">
      <c r="B94" s="377">
        <v>12020448</v>
      </c>
      <c r="C94" s="378" t="s">
        <v>603</v>
      </c>
      <c r="D94" s="378" t="s">
        <v>809</v>
      </c>
      <c r="E94" s="573"/>
      <c r="F94" s="574"/>
      <c r="G94" s="605"/>
      <c r="H94" s="446">
        <v>0</v>
      </c>
    </row>
    <row r="95" spans="2:8" hidden="1" x14ac:dyDescent="0.25">
      <c r="B95" s="377">
        <v>12020449</v>
      </c>
      <c r="C95" s="378" t="s">
        <v>604</v>
      </c>
      <c r="D95" s="378" t="s">
        <v>810</v>
      </c>
      <c r="E95" s="573"/>
      <c r="F95" s="574"/>
      <c r="G95" s="605"/>
      <c r="H95" s="446">
        <v>0</v>
      </c>
    </row>
    <row r="96" spans="2:8" hidden="1" x14ac:dyDescent="0.25">
      <c r="B96" s="377">
        <v>12020450</v>
      </c>
      <c r="C96" s="378" t="s">
        <v>605</v>
      </c>
      <c r="D96" s="378" t="s">
        <v>811</v>
      </c>
      <c r="E96" s="573"/>
      <c r="F96" s="574"/>
      <c r="G96" s="605"/>
      <c r="H96" s="446">
        <v>0</v>
      </c>
    </row>
    <row r="97" spans="2:8" hidden="1" x14ac:dyDescent="0.25">
      <c r="B97" s="377">
        <v>12020451</v>
      </c>
      <c r="C97" s="378" t="s">
        <v>606</v>
      </c>
      <c r="D97" s="378" t="s">
        <v>812</v>
      </c>
      <c r="E97" s="573"/>
      <c r="F97" s="574"/>
      <c r="G97" s="605"/>
      <c r="H97" s="446">
        <v>0</v>
      </c>
    </row>
    <row r="98" spans="2:8" hidden="1" x14ac:dyDescent="0.25">
      <c r="B98" s="377">
        <v>12020452</v>
      </c>
      <c r="C98" s="378" t="s">
        <v>607</v>
      </c>
      <c r="D98" s="378" t="s">
        <v>813</v>
      </c>
      <c r="E98" s="573"/>
      <c r="F98" s="574"/>
      <c r="G98" s="605"/>
      <c r="H98" s="446">
        <v>0</v>
      </c>
    </row>
    <row r="99" spans="2:8" hidden="1" x14ac:dyDescent="0.25">
      <c r="B99" s="377">
        <v>12020453</v>
      </c>
      <c r="C99" s="378" t="s">
        <v>608</v>
      </c>
      <c r="D99" s="378" t="s">
        <v>814</v>
      </c>
      <c r="E99" s="573"/>
      <c r="F99" s="574"/>
      <c r="G99" s="605"/>
      <c r="H99" s="446">
        <v>0</v>
      </c>
    </row>
    <row r="100" spans="2:8" hidden="1" x14ac:dyDescent="0.25">
      <c r="B100" s="377">
        <v>12020454</v>
      </c>
      <c r="C100" s="378" t="s">
        <v>609</v>
      </c>
      <c r="D100" s="378" t="s">
        <v>815</v>
      </c>
      <c r="E100" s="573"/>
      <c r="F100" s="574"/>
      <c r="G100" s="605"/>
      <c r="H100" s="446">
        <v>0</v>
      </c>
    </row>
    <row r="101" spans="2:8" hidden="1" x14ac:dyDescent="0.25">
      <c r="B101" s="377">
        <v>12020455</v>
      </c>
      <c r="C101" s="378" t="s">
        <v>610</v>
      </c>
      <c r="D101" s="378" t="s">
        <v>816</v>
      </c>
      <c r="E101" s="573"/>
      <c r="F101" s="574"/>
      <c r="G101" s="605"/>
      <c r="H101" s="446">
        <v>0</v>
      </c>
    </row>
    <row r="102" spans="2:8" hidden="1" x14ac:dyDescent="0.25">
      <c r="B102" s="377">
        <v>12020456</v>
      </c>
      <c r="C102" s="378" t="s">
        <v>611</v>
      </c>
      <c r="D102" s="378" t="s">
        <v>817</v>
      </c>
      <c r="E102" s="573"/>
      <c r="F102" s="574"/>
      <c r="G102" s="605"/>
      <c r="H102" s="446">
        <v>0</v>
      </c>
    </row>
    <row r="103" spans="2:8" hidden="1" x14ac:dyDescent="0.25">
      <c r="B103" s="377">
        <v>12020457</v>
      </c>
      <c r="C103" s="378" t="s">
        <v>612</v>
      </c>
      <c r="D103" s="378" t="s">
        <v>818</v>
      </c>
      <c r="E103" s="573"/>
      <c r="F103" s="574"/>
      <c r="G103" s="605"/>
      <c r="H103" s="446">
        <v>0</v>
      </c>
    </row>
    <row r="104" spans="2:8" hidden="1" x14ac:dyDescent="0.25">
      <c r="B104" s="377">
        <v>12020458</v>
      </c>
      <c r="C104" s="378" t="s">
        <v>613</v>
      </c>
      <c r="D104" s="378" t="s">
        <v>819</v>
      </c>
      <c r="E104" s="573"/>
      <c r="F104" s="574"/>
      <c r="G104" s="605"/>
      <c r="H104" s="446">
        <v>0</v>
      </c>
    </row>
    <row r="105" spans="2:8" hidden="1" x14ac:dyDescent="0.25">
      <c r="B105" s="377">
        <v>12020459</v>
      </c>
      <c r="C105" s="378" t="s">
        <v>614</v>
      </c>
      <c r="D105" s="378" t="s">
        <v>820</v>
      </c>
      <c r="E105" s="573"/>
      <c r="F105" s="574"/>
      <c r="G105" s="605"/>
      <c r="H105" s="446">
        <v>0</v>
      </c>
    </row>
    <row r="106" spans="2:8" hidden="1" x14ac:dyDescent="0.25">
      <c r="B106" s="377">
        <v>12020460</v>
      </c>
      <c r="C106" s="378" t="s">
        <v>615</v>
      </c>
      <c r="D106" s="378" t="s">
        <v>821</v>
      </c>
      <c r="E106" s="573"/>
      <c r="F106" s="574"/>
      <c r="G106" s="605"/>
      <c r="H106" s="446">
        <v>0</v>
      </c>
    </row>
    <row r="107" spans="2:8" hidden="1" x14ac:dyDescent="0.25">
      <c r="B107" s="377">
        <v>12020461</v>
      </c>
      <c r="C107" s="378" t="s">
        <v>616</v>
      </c>
      <c r="D107" s="378" t="s">
        <v>822</v>
      </c>
      <c r="E107" s="573"/>
      <c r="F107" s="574"/>
      <c r="G107" s="605"/>
      <c r="H107" s="446">
        <v>0</v>
      </c>
    </row>
    <row r="108" spans="2:8" hidden="1" x14ac:dyDescent="0.25">
      <c r="B108" s="377">
        <v>12020462</v>
      </c>
      <c r="C108" s="378" t="s">
        <v>617</v>
      </c>
      <c r="D108" s="378" t="s">
        <v>823</v>
      </c>
      <c r="E108" s="573"/>
      <c r="F108" s="574"/>
      <c r="G108" s="605"/>
      <c r="H108" s="446">
        <v>0</v>
      </c>
    </row>
    <row r="109" spans="2:8" hidden="1" x14ac:dyDescent="0.25">
      <c r="B109" s="377">
        <v>12020463</v>
      </c>
      <c r="C109" s="378" t="s">
        <v>618</v>
      </c>
      <c r="D109" s="378" t="s">
        <v>824</v>
      </c>
      <c r="E109" s="573"/>
      <c r="F109" s="574"/>
      <c r="G109" s="605"/>
      <c r="H109" s="446">
        <v>0</v>
      </c>
    </row>
    <row r="110" spans="2:8" hidden="1" x14ac:dyDescent="0.25">
      <c r="B110" s="377">
        <v>12020464</v>
      </c>
      <c r="C110" s="378" t="s">
        <v>619</v>
      </c>
      <c r="D110" s="378" t="s">
        <v>825</v>
      </c>
      <c r="E110" s="573"/>
      <c r="F110" s="574"/>
      <c r="G110" s="605"/>
      <c r="H110" s="446">
        <v>0</v>
      </c>
    </row>
    <row r="111" spans="2:8" hidden="1" x14ac:dyDescent="0.25">
      <c r="B111" s="377">
        <v>12020465</v>
      </c>
      <c r="C111" s="378" t="s">
        <v>620</v>
      </c>
      <c r="D111" s="378" t="s">
        <v>826</v>
      </c>
      <c r="E111" s="573"/>
      <c r="F111" s="574"/>
      <c r="G111" s="605"/>
      <c r="H111" s="446">
        <v>0</v>
      </c>
    </row>
    <row r="112" spans="2:8" hidden="1" x14ac:dyDescent="0.25">
      <c r="B112" s="377">
        <v>12020466</v>
      </c>
      <c r="C112" s="378" t="s">
        <v>621</v>
      </c>
      <c r="D112" s="378" t="s">
        <v>827</v>
      </c>
      <c r="E112" s="573"/>
      <c r="F112" s="574"/>
      <c r="G112" s="605"/>
      <c r="H112" s="446">
        <v>0</v>
      </c>
    </row>
    <row r="113" spans="2:8" hidden="1" x14ac:dyDescent="0.25">
      <c r="B113" s="377">
        <v>12020478</v>
      </c>
      <c r="C113" s="378" t="s">
        <v>622</v>
      </c>
      <c r="D113" s="378" t="s">
        <v>829</v>
      </c>
      <c r="E113" s="573"/>
      <c r="F113" s="574"/>
      <c r="G113" s="60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573"/>
      <c r="F116" s="574"/>
      <c r="G116" s="605"/>
      <c r="H116" s="446">
        <v>0</v>
      </c>
    </row>
    <row r="117" spans="2:8" hidden="1" x14ac:dyDescent="0.25">
      <c r="B117" s="377">
        <v>12020502</v>
      </c>
      <c r="C117" s="378" t="s">
        <v>625</v>
      </c>
      <c r="D117" s="378" t="s">
        <v>831</v>
      </c>
      <c r="E117" s="573"/>
      <c r="F117" s="574"/>
      <c r="G117" s="605"/>
      <c r="H117" s="446">
        <v>0</v>
      </c>
    </row>
    <row r="118" spans="2:8" hidden="1" x14ac:dyDescent="0.25">
      <c r="B118" s="377">
        <v>12020503</v>
      </c>
      <c r="C118" s="378" t="s">
        <v>626</v>
      </c>
      <c r="D118" s="378" t="s">
        <v>832</v>
      </c>
      <c r="E118" s="573"/>
      <c r="F118" s="574"/>
      <c r="G118" s="60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573"/>
      <c r="F121" s="574"/>
      <c r="G121" s="605"/>
      <c r="H121" s="446">
        <v>0</v>
      </c>
    </row>
    <row r="122" spans="2:8" hidden="1" x14ac:dyDescent="0.25">
      <c r="B122" s="377">
        <v>12020602</v>
      </c>
      <c r="C122" s="378" t="s">
        <v>629</v>
      </c>
      <c r="D122" s="378" t="s">
        <v>834</v>
      </c>
      <c r="E122" s="573"/>
      <c r="F122" s="574"/>
      <c r="G122" s="605"/>
      <c r="H122" s="446">
        <v>0</v>
      </c>
    </row>
    <row r="123" spans="2:8" hidden="1" x14ac:dyDescent="0.25">
      <c r="B123" s="377">
        <v>12020603</v>
      </c>
      <c r="C123" s="378" t="s">
        <v>630</v>
      </c>
      <c r="D123" s="378" t="s">
        <v>835</v>
      </c>
      <c r="E123" s="573"/>
      <c r="F123" s="574"/>
      <c r="G123" s="605"/>
      <c r="H123" s="446">
        <v>0</v>
      </c>
    </row>
    <row r="124" spans="2:8" hidden="1" x14ac:dyDescent="0.25">
      <c r="B124" s="377">
        <v>12020604</v>
      </c>
      <c r="C124" s="378" t="s">
        <v>631</v>
      </c>
      <c r="D124" s="378" t="s">
        <v>836</v>
      </c>
      <c r="E124" s="573"/>
      <c r="F124" s="574"/>
      <c r="G124" s="605"/>
      <c r="H124" s="446">
        <v>0</v>
      </c>
    </row>
    <row r="125" spans="2:8" hidden="1" x14ac:dyDescent="0.25">
      <c r="B125" s="377">
        <v>12020605</v>
      </c>
      <c r="C125" s="378" t="s">
        <v>632</v>
      </c>
      <c r="D125" s="378" t="s">
        <v>837</v>
      </c>
      <c r="E125" s="573"/>
      <c r="F125" s="574"/>
      <c r="G125" s="605"/>
      <c r="H125" s="446">
        <v>0</v>
      </c>
    </row>
    <row r="126" spans="2:8" hidden="1" x14ac:dyDescent="0.25">
      <c r="B126" s="377">
        <v>12020606</v>
      </c>
      <c r="C126" s="378" t="s">
        <v>633</v>
      </c>
      <c r="D126" s="378" t="s">
        <v>838</v>
      </c>
      <c r="E126" s="573"/>
      <c r="F126" s="574"/>
      <c r="G126" s="605"/>
      <c r="H126" s="446">
        <v>0</v>
      </c>
    </row>
    <row r="127" spans="2:8" hidden="1" x14ac:dyDescent="0.25">
      <c r="B127" s="377">
        <v>12020607</v>
      </c>
      <c r="C127" s="378" t="s">
        <v>634</v>
      </c>
      <c r="D127" s="378" t="s">
        <v>839</v>
      </c>
      <c r="E127" s="573"/>
      <c r="F127" s="574"/>
      <c r="G127" s="605"/>
      <c r="H127" s="446">
        <v>0</v>
      </c>
    </row>
    <row r="128" spans="2:8" hidden="1" x14ac:dyDescent="0.25">
      <c r="B128" s="377">
        <v>12020608</v>
      </c>
      <c r="C128" s="378" t="s">
        <v>635</v>
      </c>
      <c r="D128" s="378" t="s">
        <v>840</v>
      </c>
      <c r="E128" s="573"/>
      <c r="F128" s="574"/>
      <c r="G128" s="605"/>
      <c r="H128" s="446">
        <v>0</v>
      </c>
    </row>
    <row r="129" spans="2:8" hidden="1" x14ac:dyDescent="0.25">
      <c r="B129" s="377">
        <v>12020609</v>
      </c>
      <c r="C129" s="378" t="s">
        <v>636</v>
      </c>
      <c r="D129" s="378" t="s">
        <v>841</v>
      </c>
      <c r="E129" s="573"/>
      <c r="F129" s="574"/>
      <c r="G129" s="605"/>
      <c r="H129" s="446">
        <v>0</v>
      </c>
    </row>
    <row r="130" spans="2:8" hidden="1" x14ac:dyDescent="0.25">
      <c r="B130" s="377">
        <v>12020610</v>
      </c>
      <c r="C130" s="378" t="s">
        <v>637</v>
      </c>
      <c r="D130" s="378" t="s">
        <v>842</v>
      </c>
      <c r="E130" s="573"/>
      <c r="F130" s="574"/>
      <c r="G130" s="605"/>
      <c r="H130" s="446">
        <v>0</v>
      </c>
    </row>
    <row r="131" spans="2:8" hidden="1" x14ac:dyDescent="0.25">
      <c r="B131" s="377">
        <v>12020611</v>
      </c>
      <c r="C131" s="378" t="s">
        <v>638</v>
      </c>
      <c r="D131" s="378" t="s">
        <v>843</v>
      </c>
      <c r="E131" s="573"/>
      <c r="F131" s="574"/>
      <c r="G131" s="605"/>
      <c r="H131" s="446">
        <v>0</v>
      </c>
    </row>
    <row r="132" spans="2:8" hidden="1" x14ac:dyDescent="0.25">
      <c r="B132" s="377">
        <v>12020612</v>
      </c>
      <c r="C132" s="378" t="s">
        <v>639</v>
      </c>
      <c r="D132" s="378" t="s">
        <v>845</v>
      </c>
      <c r="E132" s="573"/>
      <c r="F132" s="574"/>
      <c r="G132" s="605"/>
      <c r="H132" s="446">
        <v>0</v>
      </c>
    </row>
    <row r="133" spans="2:8" hidden="1" x14ac:dyDescent="0.25">
      <c r="B133" s="377">
        <v>12020613</v>
      </c>
      <c r="C133" s="378" t="s">
        <v>640</v>
      </c>
      <c r="D133" s="378" t="s">
        <v>846</v>
      </c>
      <c r="E133" s="573"/>
      <c r="F133" s="574"/>
      <c r="G133" s="605"/>
      <c r="H133" s="446">
        <v>0</v>
      </c>
    </row>
    <row r="134" spans="2:8" hidden="1" x14ac:dyDescent="0.25">
      <c r="B134" s="377">
        <v>12020614</v>
      </c>
      <c r="C134" s="378" t="s">
        <v>641</v>
      </c>
      <c r="D134" s="378" t="s">
        <v>847</v>
      </c>
      <c r="E134" s="573"/>
      <c r="F134" s="574"/>
      <c r="G134" s="605"/>
      <c r="H134" s="446">
        <v>0</v>
      </c>
    </row>
    <row r="135" spans="2:8" hidden="1" x14ac:dyDescent="0.25">
      <c r="B135" s="377">
        <v>12020615</v>
      </c>
      <c r="C135" s="378" t="s">
        <v>642</v>
      </c>
      <c r="D135" s="378" t="s">
        <v>848</v>
      </c>
      <c r="E135" s="573"/>
      <c r="F135" s="574"/>
      <c r="G135" s="605"/>
      <c r="H135" s="446">
        <v>0</v>
      </c>
    </row>
    <row r="136" spans="2:8" ht="15.75" thickBot="1" x14ac:dyDescent="0.3">
      <c r="B136" s="377">
        <v>12020616</v>
      </c>
      <c r="C136" s="378" t="s">
        <v>643</v>
      </c>
      <c r="D136" s="378" t="s">
        <v>849</v>
      </c>
      <c r="E136" s="573"/>
      <c r="F136" s="574"/>
      <c r="G136" s="446">
        <v>137160</v>
      </c>
      <c r="H136" s="446">
        <v>100000</v>
      </c>
    </row>
    <row r="137" spans="2:8" ht="15.75" hidden="1" thickBot="1" x14ac:dyDescent="0.3">
      <c r="B137" s="377">
        <v>12020617</v>
      </c>
      <c r="C137" s="378" t="s">
        <v>644</v>
      </c>
      <c r="D137" s="378" t="s">
        <v>850</v>
      </c>
      <c r="E137" s="573"/>
      <c r="F137" s="574"/>
      <c r="G137" s="605"/>
      <c r="H137" s="446">
        <v>0</v>
      </c>
    </row>
    <row r="138" spans="2:8" ht="15.75" hidden="1" thickBot="1" x14ac:dyDescent="0.3">
      <c r="B138" s="377">
        <v>12020618</v>
      </c>
      <c r="C138" s="378" t="s">
        <v>645</v>
      </c>
      <c r="D138" s="378" t="s">
        <v>851</v>
      </c>
      <c r="E138" s="573"/>
      <c r="F138" s="574"/>
      <c r="G138" s="605"/>
      <c r="H138" s="446">
        <v>0</v>
      </c>
    </row>
    <row r="139" spans="2:8" ht="15.75" hidden="1" thickBot="1" x14ac:dyDescent="0.3">
      <c r="B139" s="377">
        <v>12020619</v>
      </c>
      <c r="C139" s="378" t="s">
        <v>646</v>
      </c>
      <c r="D139" s="378" t="s">
        <v>852</v>
      </c>
      <c r="E139" s="573"/>
      <c r="F139" s="574"/>
      <c r="G139" s="605"/>
      <c r="H139" s="446">
        <v>0</v>
      </c>
    </row>
    <row r="140" spans="2:8" ht="15.75" hidden="1" thickBot="1" x14ac:dyDescent="0.3">
      <c r="B140" s="377">
        <v>12020620</v>
      </c>
      <c r="C140" s="378" t="s">
        <v>647</v>
      </c>
      <c r="D140" s="378" t="s">
        <v>853</v>
      </c>
      <c r="E140" s="573"/>
      <c r="F140" s="574"/>
      <c r="G140" s="605"/>
      <c r="H140" s="446">
        <v>0</v>
      </c>
    </row>
    <row r="141" spans="2:8" ht="15.75" hidden="1" thickBot="1" x14ac:dyDescent="0.3">
      <c r="B141" s="377">
        <v>12020621</v>
      </c>
      <c r="C141" s="378" t="s">
        <v>648</v>
      </c>
      <c r="D141" s="378" t="s">
        <v>854</v>
      </c>
      <c r="E141" s="573"/>
      <c r="F141" s="574"/>
      <c r="G141" s="605"/>
      <c r="H141" s="446">
        <v>0</v>
      </c>
    </row>
    <row r="142" spans="2:8" ht="15.75" thickBot="1" x14ac:dyDescent="0.3">
      <c r="B142" s="384"/>
      <c r="C142" s="385" t="s">
        <v>649</v>
      </c>
      <c r="D142" s="385"/>
      <c r="E142" s="451"/>
      <c r="F142" s="452"/>
      <c r="G142" s="453">
        <f>SUM(G136:G141)</f>
        <v>137160</v>
      </c>
      <c r="H142" s="454">
        <v>100000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573"/>
      <c r="F144" s="574"/>
      <c r="G144" s="605"/>
      <c r="H144" s="446">
        <v>0</v>
      </c>
    </row>
    <row r="145" spans="2:8" ht="15.75" hidden="1" thickBot="1" x14ac:dyDescent="0.3">
      <c r="B145" s="377">
        <v>12020702</v>
      </c>
      <c r="C145" s="378" t="s">
        <v>651</v>
      </c>
      <c r="D145" s="378" t="s">
        <v>856</v>
      </c>
      <c r="E145" s="573"/>
      <c r="F145" s="574"/>
      <c r="G145" s="605"/>
      <c r="H145" s="446">
        <v>0</v>
      </c>
    </row>
    <row r="146" spans="2:8" ht="15.75" hidden="1" thickBot="1" x14ac:dyDescent="0.3">
      <c r="B146" s="377">
        <v>12020703</v>
      </c>
      <c r="C146" s="378" t="s">
        <v>652</v>
      </c>
      <c r="D146" s="378" t="s">
        <v>857</v>
      </c>
      <c r="E146" s="573"/>
      <c r="F146" s="574"/>
      <c r="G146" s="605"/>
      <c r="H146" s="446">
        <v>0</v>
      </c>
    </row>
    <row r="147" spans="2:8" ht="15.75" hidden="1" thickBot="1" x14ac:dyDescent="0.3">
      <c r="B147" s="377">
        <v>12020704</v>
      </c>
      <c r="C147" s="378" t="s">
        <v>653</v>
      </c>
      <c r="D147" s="378" t="s">
        <v>858</v>
      </c>
      <c r="E147" s="573"/>
      <c r="F147" s="574"/>
      <c r="G147" s="605"/>
      <c r="H147" s="446">
        <v>0</v>
      </c>
    </row>
    <row r="148" spans="2:8" ht="15.75" hidden="1" thickBot="1" x14ac:dyDescent="0.3">
      <c r="B148" s="377">
        <v>12020705</v>
      </c>
      <c r="C148" s="378" t="s">
        <v>654</v>
      </c>
      <c r="D148" s="378" t="s">
        <v>860</v>
      </c>
      <c r="E148" s="573"/>
      <c r="F148" s="574"/>
      <c r="G148" s="605"/>
      <c r="H148" s="446">
        <v>0</v>
      </c>
    </row>
    <row r="149" spans="2:8" ht="15.75" hidden="1" thickBot="1" x14ac:dyDescent="0.3">
      <c r="B149" s="377">
        <v>12020706</v>
      </c>
      <c r="C149" s="378" t="s">
        <v>655</v>
      </c>
      <c r="D149" s="378" t="s">
        <v>861</v>
      </c>
      <c r="E149" s="573"/>
      <c r="F149" s="574"/>
      <c r="G149" s="605"/>
      <c r="H149" s="446">
        <v>0</v>
      </c>
    </row>
    <row r="150" spans="2:8" ht="15.75" hidden="1" thickBot="1" x14ac:dyDescent="0.3">
      <c r="B150" s="377">
        <v>12020707</v>
      </c>
      <c r="C150" s="378" t="s">
        <v>656</v>
      </c>
      <c r="D150" s="378" t="s">
        <v>862</v>
      </c>
      <c r="E150" s="573"/>
      <c r="F150" s="574"/>
      <c r="G150" s="605"/>
      <c r="H150" s="446">
        <v>0</v>
      </c>
    </row>
    <row r="151" spans="2:8" ht="15.75" hidden="1" thickBot="1" x14ac:dyDescent="0.3">
      <c r="B151" s="377">
        <v>12020708</v>
      </c>
      <c r="C151" s="378" t="s">
        <v>657</v>
      </c>
      <c r="D151" s="378" t="s">
        <v>863</v>
      </c>
      <c r="E151" s="573"/>
      <c r="F151" s="574"/>
      <c r="G151" s="605"/>
      <c r="H151" s="446">
        <v>0</v>
      </c>
    </row>
    <row r="152" spans="2:8" ht="15.75" hidden="1" thickBot="1" x14ac:dyDescent="0.3">
      <c r="B152" s="377">
        <v>12020709</v>
      </c>
      <c r="C152" s="378" t="s">
        <v>658</v>
      </c>
      <c r="D152" s="378" t="s">
        <v>864</v>
      </c>
      <c r="E152" s="573"/>
      <c r="F152" s="574"/>
      <c r="G152" s="605"/>
      <c r="H152" s="446">
        <v>0</v>
      </c>
    </row>
    <row r="153" spans="2:8" ht="15.75" hidden="1" thickBot="1" x14ac:dyDescent="0.3">
      <c r="B153" s="377">
        <v>12020710</v>
      </c>
      <c r="C153" s="378" t="s">
        <v>659</v>
      </c>
      <c r="D153" s="378" t="s">
        <v>865</v>
      </c>
      <c r="E153" s="573"/>
      <c r="F153" s="574"/>
      <c r="G153" s="605"/>
      <c r="H153" s="446">
        <v>0</v>
      </c>
    </row>
    <row r="154" spans="2:8" ht="15.75" hidden="1" thickBot="1" x14ac:dyDescent="0.3">
      <c r="B154" s="377">
        <v>12020711</v>
      </c>
      <c r="C154" s="378" t="s">
        <v>660</v>
      </c>
      <c r="D154" s="378" t="s">
        <v>866</v>
      </c>
      <c r="E154" s="573"/>
      <c r="F154" s="574"/>
      <c r="G154" s="605"/>
      <c r="H154" s="446">
        <v>0</v>
      </c>
    </row>
    <row r="155" spans="2:8" ht="15.75" hidden="1" thickBot="1" x14ac:dyDescent="0.3">
      <c r="B155" s="377">
        <v>12020712</v>
      </c>
      <c r="C155" s="378" t="s">
        <v>661</v>
      </c>
      <c r="D155" s="378" t="s">
        <v>867</v>
      </c>
      <c r="E155" s="573"/>
      <c r="F155" s="574"/>
      <c r="G155" s="605"/>
      <c r="H155" s="446">
        <v>0</v>
      </c>
    </row>
    <row r="156" spans="2:8" ht="15.75" hidden="1" thickBot="1" x14ac:dyDescent="0.3">
      <c r="B156" s="377">
        <v>12020713</v>
      </c>
      <c r="C156" s="378" t="s">
        <v>662</v>
      </c>
      <c r="D156" s="378" t="s">
        <v>868</v>
      </c>
      <c r="E156" s="573"/>
      <c r="F156" s="574"/>
      <c r="G156" s="605"/>
      <c r="H156" s="446">
        <v>0</v>
      </c>
    </row>
    <row r="157" spans="2:8" ht="15.75" hidden="1" thickBot="1" x14ac:dyDescent="0.3">
      <c r="B157" s="377">
        <v>12020714</v>
      </c>
      <c r="C157" s="378" t="s">
        <v>663</v>
      </c>
      <c r="D157" s="378" t="s">
        <v>869</v>
      </c>
      <c r="E157" s="573"/>
      <c r="F157" s="574"/>
      <c r="G157" s="605"/>
      <c r="H157" s="446">
        <v>0</v>
      </c>
    </row>
    <row r="158" spans="2:8" ht="15.75" hidden="1" thickBot="1" x14ac:dyDescent="0.3">
      <c r="B158" s="377">
        <v>12020715</v>
      </c>
      <c r="C158" s="378" t="s">
        <v>664</v>
      </c>
      <c r="D158" s="378" t="s">
        <v>870</v>
      </c>
      <c r="E158" s="573"/>
      <c r="F158" s="574"/>
      <c r="G158" s="605"/>
      <c r="H158" s="446">
        <v>0</v>
      </c>
    </row>
    <row r="159" spans="2:8" ht="15.75" hidden="1" thickBot="1" x14ac:dyDescent="0.3">
      <c r="B159" s="377">
        <v>12020720</v>
      </c>
      <c r="C159" s="378" t="s">
        <v>665</v>
      </c>
      <c r="D159" s="378" t="s">
        <v>871</v>
      </c>
      <c r="E159" s="573"/>
      <c r="F159" s="574"/>
      <c r="G159" s="60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573"/>
      <c r="F162" s="574"/>
      <c r="G162" s="605"/>
      <c r="H162" s="446">
        <v>0</v>
      </c>
    </row>
    <row r="163" spans="2:8" ht="15.75" hidden="1" thickBot="1" x14ac:dyDescent="0.3">
      <c r="B163" s="377">
        <v>12020802</v>
      </c>
      <c r="C163" s="378" t="s">
        <v>668</v>
      </c>
      <c r="D163" s="378" t="s">
        <v>873</v>
      </c>
      <c r="E163" s="573"/>
      <c r="F163" s="574"/>
      <c r="G163" s="605"/>
      <c r="H163" s="446">
        <v>0</v>
      </c>
    </row>
    <row r="164" spans="2:8" ht="15.75" hidden="1" thickBot="1" x14ac:dyDescent="0.3">
      <c r="B164" s="377">
        <v>12020803</v>
      </c>
      <c r="C164" s="378" t="s">
        <v>669</v>
      </c>
      <c r="D164" s="378" t="s">
        <v>874</v>
      </c>
      <c r="E164" s="573"/>
      <c r="F164" s="574"/>
      <c r="G164" s="605"/>
      <c r="H164" s="446">
        <v>0</v>
      </c>
    </row>
    <row r="165" spans="2:8" ht="15.75" hidden="1" thickBot="1" x14ac:dyDescent="0.3">
      <c r="B165" s="377">
        <v>12020804</v>
      </c>
      <c r="C165" s="378" t="s">
        <v>670</v>
      </c>
      <c r="D165" s="378" t="s">
        <v>875</v>
      </c>
      <c r="E165" s="573"/>
      <c r="F165" s="574"/>
      <c r="G165" s="605"/>
      <c r="H165" s="446">
        <v>0</v>
      </c>
    </row>
    <row r="166" spans="2:8" ht="15.75" hidden="1" thickBot="1" x14ac:dyDescent="0.3">
      <c r="B166" s="377">
        <v>12020805</v>
      </c>
      <c r="C166" s="378" t="s">
        <v>671</v>
      </c>
      <c r="D166" s="378" t="s">
        <v>876</v>
      </c>
      <c r="E166" s="573"/>
      <c r="F166" s="574"/>
      <c r="G166" s="60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573"/>
      <c r="F169" s="574"/>
      <c r="G169" s="605"/>
      <c r="H169" s="446">
        <v>0</v>
      </c>
    </row>
    <row r="170" spans="2:8" ht="15.75" hidden="1" thickBot="1" x14ac:dyDescent="0.3">
      <c r="B170" s="377">
        <v>12020902</v>
      </c>
      <c r="C170" s="378" t="s">
        <v>674</v>
      </c>
      <c r="D170" s="378" t="s">
        <v>878</v>
      </c>
      <c r="E170" s="573"/>
      <c r="F170" s="574"/>
      <c r="G170" s="605"/>
      <c r="H170" s="446">
        <v>0</v>
      </c>
    </row>
    <row r="171" spans="2:8" ht="15.75" hidden="1" thickBot="1" x14ac:dyDescent="0.3">
      <c r="B171" s="377">
        <v>12020903</v>
      </c>
      <c r="C171" s="378" t="s">
        <v>675</v>
      </c>
      <c r="D171" s="378" t="s">
        <v>879</v>
      </c>
      <c r="E171" s="573"/>
      <c r="F171" s="574"/>
      <c r="G171" s="605"/>
      <c r="H171" s="446">
        <v>0</v>
      </c>
    </row>
    <row r="172" spans="2:8" ht="15.75" hidden="1" thickBot="1" x14ac:dyDescent="0.3">
      <c r="B172" s="377">
        <v>12020904</v>
      </c>
      <c r="C172" s="378" t="s">
        <v>676</v>
      </c>
      <c r="D172" s="378" t="s">
        <v>880</v>
      </c>
      <c r="E172" s="573"/>
      <c r="F172" s="574"/>
      <c r="G172" s="605"/>
      <c r="H172" s="446">
        <v>0</v>
      </c>
    </row>
    <row r="173" spans="2:8" ht="15.75" hidden="1" thickBot="1" x14ac:dyDescent="0.3">
      <c r="B173" s="377">
        <v>12020905</v>
      </c>
      <c r="C173" s="378" t="s">
        <v>677</v>
      </c>
      <c r="D173" s="378" t="s">
        <v>881</v>
      </c>
      <c r="E173" s="573"/>
      <c r="F173" s="574"/>
      <c r="G173" s="605"/>
      <c r="H173" s="446">
        <v>0</v>
      </c>
    </row>
    <row r="174" spans="2:8" ht="15.75" hidden="1" thickBot="1" x14ac:dyDescent="0.3">
      <c r="B174" s="377">
        <v>12020906</v>
      </c>
      <c r="C174" s="378" t="s">
        <v>678</v>
      </c>
      <c r="D174" s="378" t="s">
        <v>882</v>
      </c>
      <c r="E174" s="573"/>
      <c r="F174" s="574"/>
      <c r="G174" s="605"/>
      <c r="H174" s="446">
        <v>0</v>
      </c>
    </row>
    <row r="175" spans="2:8" ht="15.75" hidden="1" thickBot="1" x14ac:dyDescent="0.3">
      <c r="B175" s="377">
        <v>12020907</v>
      </c>
      <c r="C175" s="378" t="s">
        <v>679</v>
      </c>
      <c r="D175" s="378" t="s">
        <v>883</v>
      </c>
      <c r="E175" s="573"/>
      <c r="F175" s="574"/>
      <c r="G175" s="60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573"/>
      <c r="F178" s="574"/>
      <c r="G178" s="60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573"/>
      <c r="F181" s="574"/>
      <c r="G181" s="605"/>
      <c r="H181" s="446">
        <v>0</v>
      </c>
    </row>
    <row r="182" spans="2:8" ht="15.75" hidden="1" thickBot="1" x14ac:dyDescent="0.3">
      <c r="B182" s="377">
        <v>12021102</v>
      </c>
      <c r="C182" s="378" t="s">
        <v>685</v>
      </c>
      <c r="D182" s="378" t="s">
        <v>886</v>
      </c>
      <c r="E182" s="573"/>
      <c r="F182" s="574"/>
      <c r="G182" s="605"/>
      <c r="H182" s="446">
        <v>0</v>
      </c>
    </row>
    <row r="183" spans="2:8" ht="15.75" hidden="1" thickBot="1" x14ac:dyDescent="0.3">
      <c r="B183" s="377">
        <v>12021103</v>
      </c>
      <c r="C183" s="378" t="s">
        <v>686</v>
      </c>
      <c r="D183" s="378" t="s">
        <v>887</v>
      </c>
      <c r="E183" s="573"/>
      <c r="F183" s="574"/>
      <c r="G183" s="60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573"/>
      <c r="F186" s="574"/>
      <c r="G186" s="605"/>
      <c r="H186" s="446">
        <v>0</v>
      </c>
    </row>
    <row r="187" spans="2:8" ht="15.75" hidden="1" thickBot="1" x14ac:dyDescent="0.3">
      <c r="B187" s="377">
        <v>12021202</v>
      </c>
      <c r="C187" s="378" t="s">
        <v>689</v>
      </c>
      <c r="D187" s="378" t="s">
        <v>889</v>
      </c>
      <c r="E187" s="573"/>
      <c r="F187" s="574"/>
      <c r="G187" s="605"/>
      <c r="H187" s="446">
        <v>0</v>
      </c>
    </row>
    <row r="188" spans="2:8" ht="15.75" hidden="1" thickBot="1" x14ac:dyDescent="0.3">
      <c r="B188" s="377">
        <v>12021203</v>
      </c>
      <c r="C188" s="378" t="s">
        <v>690</v>
      </c>
      <c r="D188" s="378" t="s">
        <v>890</v>
      </c>
      <c r="E188" s="573"/>
      <c r="F188" s="574"/>
      <c r="G188" s="605"/>
      <c r="H188" s="446">
        <v>0</v>
      </c>
    </row>
    <row r="189" spans="2:8" ht="15.75" hidden="1" thickBot="1" x14ac:dyDescent="0.3">
      <c r="B189" s="377">
        <v>12021204</v>
      </c>
      <c r="C189" s="378" t="s">
        <v>691</v>
      </c>
      <c r="D189" s="378" t="s">
        <v>891</v>
      </c>
      <c r="E189" s="573"/>
      <c r="F189" s="574"/>
      <c r="G189" s="605"/>
      <c r="H189" s="446">
        <v>0</v>
      </c>
    </row>
    <row r="190" spans="2:8" ht="15.75" hidden="1" thickBot="1" x14ac:dyDescent="0.3">
      <c r="B190" s="377">
        <v>12021205</v>
      </c>
      <c r="C190" s="378" t="s">
        <v>692</v>
      </c>
      <c r="D190" s="378" t="s">
        <v>892</v>
      </c>
      <c r="E190" s="573"/>
      <c r="F190" s="574"/>
      <c r="G190" s="605"/>
      <c r="H190" s="446">
        <v>0</v>
      </c>
    </row>
    <row r="191" spans="2:8" ht="15.75" hidden="1" thickBot="1" x14ac:dyDescent="0.3">
      <c r="B191" s="377">
        <v>12021206</v>
      </c>
      <c r="C191" s="378" t="s">
        <v>693</v>
      </c>
      <c r="D191" s="378" t="s">
        <v>893</v>
      </c>
      <c r="E191" s="573"/>
      <c r="F191" s="574"/>
      <c r="G191" s="605"/>
      <c r="H191" s="446">
        <v>0</v>
      </c>
    </row>
    <row r="192" spans="2:8" ht="15.75" hidden="1" thickBot="1" x14ac:dyDescent="0.3">
      <c r="B192" s="377">
        <v>12021207</v>
      </c>
      <c r="C192" s="378" t="s">
        <v>694</v>
      </c>
      <c r="D192" s="378" t="s">
        <v>894</v>
      </c>
      <c r="E192" s="573"/>
      <c r="F192" s="574"/>
      <c r="G192" s="605"/>
      <c r="H192" s="446">
        <v>0</v>
      </c>
    </row>
    <row r="193" spans="2:8" ht="15.75" hidden="1" thickBot="1" x14ac:dyDescent="0.3">
      <c r="B193" s="377">
        <v>12021208</v>
      </c>
      <c r="C193" s="378" t="s">
        <v>695</v>
      </c>
      <c r="D193" s="378" t="s">
        <v>895</v>
      </c>
      <c r="E193" s="573"/>
      <c r="F193" s="574"/>
      <c r="G193" s="605"/>
      <c r="H193" s="446">
        <v>0</v>
      </c>
    </row>
    <row r="194" spans="2:8" ht="15.75" hidden="1" thickBot="1" x14ac:dyDescent="0.3">
      <c r="B194" s="377">
        <v>12021209</v>
      </c>
      <c r="C194" s="378" t="s">
        <v>696</v>
      </c>
      <c r="D194" s="378" t="s">
        <v>896</v>
      </c>
      <c r="E194" s="573"/>
      <c r="F194" s="574"/>
      <c r="G194" s="605"/>
      <c r="H194" s="446">
        <v>0</v>
      </c>
    </row>
    <row r="195" spans="2:8" ht="15.75" hidden="1" thickBot="1" x14ac:dyDescent="0.3">
      <c r="B195" s="377">
        <v>12021210</v>
      </c>
      <c r="C195" s="378" t="s">
        <v>697</v>
      </c>
      <c r="D195" s="378" t="s">
        <v>897</v>
      </c>
      <c r="E195" s="573"/>
      <c r="F195" s="574"/>
      <c r="G195" s="605"/>
      <c r="H195" s="446">
        <v>0</v>
      </c>
    </row>
    <row r="196" spans="2:8" ht="15.75" hidden="1" thickBot="1" x14ac:dyDescent="0.3">
      <c r="B196" s="377">
        <v>12021212</v>
      </c>
      <c r="C196" s="378" t="s">
        <v>698</v>
      </c>
      <c r="D196" s="378" t="s">
        <v>898</v>
      </c>
      <c r="E196" s="573"/>
      <c r="F196" s="574"/>
      <c r="G196" s="60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573"/>
      <c r="F199" s="574"/>
      <c r="G199" s="60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573"/>
      <c r="F204" s="574"/>
      <c r="G204" s="60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573"/>
      <c r="F207" s="574"/>
      <c r="G207" s="60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573"/>
      <c r="F211" s="574"/>
      <c r="G211" s="605"/>
      <c r="H211" s="446">
        <v>0</v>
      </c>
    </row>
    <row r="212" spans="2:8" ht="15.75" hidden="1" thickBot="1" x14ac:dyDescent="0.3">
      <c r="B212" s="377">
        <v>13020303</v>
      </c>
      <c r="C212" s="378" t="s">
        <v>710</v>
      </c>
      <c r="D212" s="378" t="s">
        <v>903</v>
      </c>
      <c r="E212" s="573"/>
      <c r="F212" s="574"/>
      <c r="G212" s="60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573"/>
      <c r="F215" s="574"/>
      <c r="G215" s="60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573"/>
      <c r="F220" s="574"/>
      <c r="G220" s="60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577"/>
      <c r="F222" s="578"/>
      <c r="G222" s="607"/>
      <c r="H222" s="442"/>
    </row>
    <row r="223" spans="2:8" ht="15.75" hidden="1" thickBot="1" x14ac:dyDescent="0.3">
      <c r="B223" s="377">
        <v>14030201</v>
      </c>
      <c r="C223" s="378" t="s">
        <v>515</v>
      </c>
      <c r="D223" s="378" t="s">
        <v>906</v>
      </c>
      <c r="E223" s="573"/>
      <c r="F223" s="574"/>
      <c r="G223" s="60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G142</f>
        <v>137160</v>
      </c>
      <c r="H225" s="481">
        <v>100000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976</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t="30" hidden="1" customHeight="1" x14ac:dyDescent="0.25">
      <c r="B64" s="377">
        <v>12020401</v>
      </c>
      <c r="C64" s="378" t="s">
        <v>573</v>
      </c>
      <c r="D64" s="378" t="s">
        <v>778</v>
      </c>
      <c r="E64" s="443"/>
      <c r="F64" s="444"/>
      <c r="G64" s="445"/>
      <c r="H64" s="446">
        <v>0</v>
      </c>
    </row>
    <row r="65" spans="2:8" ht="21.75" hidden="1" customHeight="1" x14ac:dyDescent="0.25">
      <c r="B65" s="377">
        <v>12020404</v>
      </c>
      <c r="C65" s="378" t="s">
        <v>574</v>
      </c>
      <c r="D65" s="378" t="s">
        <v>779</v>
      </c>
      <c r="E65" s="443"/>
      <c r="F65" s="444"/>
      <c r="G65" s="445"/>
      <c r="H65" s="446">
        <v>0</v>
      </c>
    </row>
    <row r="66" spans="2:8" ht="24" hidden="1" customHeight="1" x14ac:dyDescent="0.25">
      <c r="B66" s="377">
        <v>12020409</v>
      </c>
      <c r="C66" s="378" t="s">
        <v>575</v>
      </c>
      <c r="D66" s="378" t="s">
        <v>780</v>
      </c>
      <c r="E66" s="443"/>
      <c r="F66" s="444"/>
      <c r="G66" s="445"/>
      <c r="H66" s="446">
        <v>0</v>
      </c>
    </row>
    <row r="67" spans="2:8" ht="15.75" hidden="1" customHeight="1" x14ac:dyDescent="0.25">
      <c r="B67" s="377">
        <v>12020410</v>
      </c>
      <c r="C67" s="378" t="s">
        <v>576</v>
      </c>
      <c r="D67" s="378" t="s">
        <v>781</v>
      </c>
      <c r="E67" s="443"/>
      <c r="F67" s="444"/>
      <c r="G67" s="445"/>
      <c r="H67" s="446">
        <v>0</v>
      </c>
    </row>
    <row r="68" spans="2:8" ht="15.75" hidden="1" customHeight="1" thickBot="1" x14ac:dyDescent="0.3">
      <c r="B68" s="377">
        <v>12020412</v>
      </c>
      <c r="C68" s="378" t="s">
        <v>577</v>
      </c>
      <c r="D68" s="378" t="s">
        <v>782</v>
      </c>
      <c r="E68" s="443"/>
      <c r="F68" s="444"/>
      <c r="G68" s="445"/>
      <c r="H68" s="446">
        <v>0</v>
      </c>
    </row>
    <row r="69" spans="2:8" ht="19.5" hidden="1" customHeight="1" thickBot="1" x14ac:dyDescent="0.3">
      <c r="B69" s="377">
        <v>12020413</v>
      </c>
      <c r="C69" s="378" t="s">
        <v>578</v>
      </c>
      <c r="D69" s="378" t="s">
        <v>783</v>
      </c>
      <c r="E69" s="443"/>
      <c r="F69" s="444"/>
      <c r="G69" s="445"/>
      <c r="H69" s="446">
        <v>0</v>
      </c>
    </row>
    <row r="70" spans="2:8" ht="22.5" hidden="1" customHeight="1" x14ac:dyDescent="0.25">
      <c r="B70" s="377">
        <v>12020415</v>
      </c>
      <c r="C70" s="378" t="s">
        <v>579</v>
      </c>
      <c r="D70" s="378" t="s">
        <v>784</v>
      </c>
      <c r="E70" s="443"/>
      <c r="F70" s="444"/>
      <c r="G70" s="445"/>
      <c r="H70" s="446">
        <v>0</v>
      </c>
    </row>
    <row r="71" spans="2:8" ht="11.25" hidden="1" customHeight="1" x14ac:dyDescent="0.25">
      <c r="B71" s="377">
        <v>12020417</v>
      </c>
      <c r="C71" s="378" t="s">
        <v>580</v>
      </c>
      <c r="D71" s="378" t="s">
        <v>785</v>
      </c>
      <c r="E71" s="443"/>
      <c r="F71" s="444"/>
      <c r="G71" s="445"/>
      <c r="H71" s="446">
        <v>0</v>
      </c>
    </row>
    <row r="72" spans="2:8" ht="15" hidden="1" customHeight="1" x14ac:dyDescent="0.25">
      <c r="B72" s="377">
        <v>12020418</v>
      </c>
      <c r="C72" s="378" t="s">
        <v>581</v>
      </c>
      <c r="D72" s="378" t="s">
        <v>786</v>
      </c>
      <c r="E72" s="443"/>
      <c r="F72" s="444"/>
      <c r="G72" s="445"/>
      <c r="H72" s="446">
        <v>0</v>
      </c>
    </row>
    <row r="73" spans="2:8" ht="15.75" hidden="1" customHeight="1" x14ac:dyDescent="0.25">
      <c r="B73" s="377">
        <v>12020419</v>
      </c>
      <c r="C73" s="378" t="s">
        <v>582</v>
      </c>
      <c r="D73" s="378" t="s">
        <v>787</v>
      </c>
      <c r="E73" s="443"/>
      <c r="F73" s="444"/>
      <c r="G73" s="445"/>
      <c r="H73" s="446">
        <v>0</v>
      </c>
    </row>
    <row r="74" spans="2:8" ht="19.5" hidden="1" customHeight="1" x14ac:dyDescent="0.25">
      <c r="B74" s="377">
        <v>12020420</v>
      </c>
      <c r="C74" s="378" t="s">
        <v>583</v>
      </c>
      <c r="D74" s="378" t="s">
        <v>788</v>
      </c>
      <c r="E74" s="443"/>
      <c r="F74" s="444"/>
      <c r="G74" s="445"/>
      <c r="H74" s="446">
        <v>0</v>
      </c>
    </row>
    <row r="75" spans="2:8" ht="24.75" hidden="1" customHeight="1" x14ac:dyDescent="0.25">
      <c r="B75" s="377">
        <v>12020424</v>
      </c>
      <c r="C75" s="378" t="s">
        <v>584</v>
      </c>
      <c r="D75" s="378" t="s">
        <v>789</v>
      </c>
      <c r="E75" s="443"/>
      <c r="F75" s="444"/>
      <c r="G75" s="445"/>
      <c r="H75" s="446">
        <v>0</v>
      </c>
    </row>
    <row r="76" spans="2:8" ht="21" hidden="1" customHeight="1" x14ac:dyDescent="0.25">
      <c r="B76" s="377">
        <v>12020425</v>
      </c>
      <c r="C76" s="378" t="s">
        <v>585</v>
      </c>
      <c r="D76" s="378" t="s">
        <v>790</v>
      </c>
      <c r="E76" s="443"/>
      <c r="F76" s="444"/>
      <c r="G76" s="445"/>
      <c r="H76" s="446">
        <v>0</v>
      </c>
    </row>
    <row r="77" spans="2:8" ht="25.5" hidden="1" customHeight="1" x14ac:dyDescent="0.25">
      <c r="B77" s="377">
        <v>12020426</v>
      </c>
      <c r="C77" s="378" t="s">
        <v>586</v>
      </c>
      <c r="D77" s="378" t="s">
        <v>791</v>
      </c>
      <c r="E77" s="443"/>
      <c r="F77" s="444"/>
      <c r="G77" s="445"/>
      <c r="H77" s="446">
        <v>0</v>
      </c>
    </row>
    <row r="78" spans="2:8" ht="22.5" hidden="1" customHeight="1" x14ac:dyDescent="0.25">
      <c r="B78" s="377">
        <v>12020427</v>
      </c>
      <c r="C78" s="378" t="s">
        <v>587</v>
      </c>
      <c r="D78" s="378" t="s">
        <v>792</v>
      </c>
      <c r="E78" s="443"/>
      <c r="F78" s="444"/>
      <c r="G78" s="445"/>
      <c r="H78" s="446">
        <v>0</v>
      </c>
    </row>
    <row r="79" spans="2:8" ht="24" hidden="1" customHeight="1" thickBot="1" x14ac:dyDescent="0.3">
      <c r="B79" s="377">
        <v>12020428</v>
      </c>
      <c r="C79" s="378" t="s">
        <v>588</v>
      </c>
      <c r="D79" s="378" t="s">
        <v>794</v>
      </c>
      <c r="E79" s="443"/>
      <c r="F79" s="444"/>
      <c r="G79" s="445"/>
      <c r="H79" s="446">
        <v>0</v>
      </c>
    </row>
    <row r="80" spans="2:8" ht="18" hidden="1" customHeight="1" thickBot="1" x14ac:dyDescent="0.3">
      <c r="B80" s="377">
        <v>12020430</v>
      </c>
      <c r="C80" s="378" t="s">
        <v>589</v>
      </c>
      <c r="D80" s="378" t="s">
        <v>795</v>
      </c>
      <c r="E80" s="443"/>
      <c r="F80" s="444"/>
      <c r="G80" s="445"/>
      <c r="H80" s="446">
        <v>0</v>
      </c>
    </row>
    <row r="81" spans="2:8" ht="18" hidden="1" customHeight="1" x14ac:dyDescent="0.25">
      <c r="B81" s="377">
        <v>12020431</v>
      </c>
      <c r="C81" s="378" t="s">
        <v>590</v>
      </c>
      <c r="D81" s="378" t="s">
        <v>796</v>
      </c>
      <c r="E81" s="443"/>
      <c r="F81" s="444"/>
      <c r="G81" s="445"/>
      <c r="H81" s="446">
        <v>0</v>
      </c>
    </row>
    <row r="82" spans="2:8" ht="15" hidden="1" customHeight="1" x14ac:dyDescent="0.25">
      <c r="B82" s="377">
        <v>12020436</v>
      </c>
      <c r="C82" s="378" t="s">
        <v>591</v>
      </c>
      <c r="D82" s="378" t="s">
        <v>797</v>
      </c>
      <c r="E82" s="443"/>
      <c r="F82" s="444"/>
      <c r="G82" s="445"/>
      <c r="H82" s="446">
        <v>0</v>
      </c>
    </row>
    <row r="83" spans="2:8" ht="12" hidden="1" customHeight="1" x14ac:dyDescent="0.25">
      <c r="B83" s="377">
        <v>12020437</v>
      </c>
      <c r="C83" s="378" t="s">
        <v>592</v>
      </c>
      <c r="D83" s="378" t="s">
        <v>798</v>
      </c>
      <c r="E83" s="443"/>
      <c r="F83" s="444"/>
      <c r="G83" s="445"/>
      <c r="H83" s="446">
        <v>0</v>
      </c>
    </row>
    <row r="84" spans="2:8" ht="20.25" hidden="1" customHeight="1" x14ac:dyDescent="0.25">
      <c r="B84" s="377">
        <v>12020438</v>
      </c>
      <c r="C84" s="378" t="s">
        <v>593</v>
      </c>
      <c r="D84" s="378" t="s">
        <v>799</v>
      </c>
      <c r="E84" s="443"/>
      <c r="F84" s="444"/>
      <c r="G84" s="445"/>
      <c r="H84" s="446">
        <v>0</v>
      </c>
    </row>
    <row r="85" spans="2:8" ht="18" hidden="1" customHeight="1" x14ac:dyDescent="0.25">
      <c r="B85" s="377">
        <v>12020439</v>
      </c>
      <c r="C85" s="378" t="s">
        <v>594</v>
      </c>
      <c r="D85" s="378" t="s">
        <v>800</v>
      </c>
      <c r="E85" s="443"/>
      <c r="F85" s="444"/>
      <c r="G85" s="445"/>
      <c r="H85" s="446">
        <v>0</v>
      </c>
    </row>
    <row r="86" spans="2:8" ht="16.5" hidden="1" customHeight="1" x14ac:dyDescent="0.25">
      <c r="B86" s="377">
        <v>12020440</v>
      </c>
      <c r="C86" s="378" t="s">
        <v>595</v>
      </c>
      <c r="D86" s="378" t="s">
        <v>801</v>
      </c>
      <c r="E86" s="443"/>
      <c r="F86" s="444"/>
      <c r="G86" s="445"/>
      <c r="H86" s="446">
        <v>0</v>
      </c>
    </row>
    <row r="87" spans="2:8" ht="26.25" hidden="1" customHeight="1" thickBot="1" x14ac:dyDescent="0.3">
      <c r="B87" s="377">
        <v>12020441</v>
      </c>
      <c r="C87" s="378" t="s">
        <v>596</v>
      </c>
      <c r="D87" s="378" t="s">
        <v>802</v>
      </c>
      <c r="E87" s="443"/>
      <c r="F87" s="444"/>
      <c r="G87" s="445"/>
      <c r="H87" s="446">
        <v>0</v>
      </c>
    </row>
    <row r="88" spans="2:8" ht="17.25" hidden="1" customHeight="1" thickBot="1" x14ac:dyDescent="0.3">
      <c r="B88" s="377">
        <v>12020442</v>
      </c>
      <c r="C88" s="378" t="s">
        <v>597</v>
      </c>
      <c r="D88" s="378" t="s">
        <v>803</v>
      </c>
      <c r="E88" s="443"/>
      <c r="F88" s="444"/>
      <c r="G88" s="445"/>
      <c r="H88" s="446">
        <v>0</v>
      </c>
    </row>
    <row r="89" spans="2:8" ht="24.75" hidden="1" customHeight="1" x14ac:dyDescent="0.25">
      <c r="B89" s="377">
        <v>12020443</v>
      </c>
      <c r="C89" s="378" t="s">
        <v>598</v>
      </c>
      <c r="D89" s="378" t="s">
        <v>804</v>
      </c>
      <c r="E89" s="443"/>
      <c r="F89" s="444"/>
      <c r="G89" s="445"/>
      <c r="H89" s="446">
        <v>0</v>
      </c>
    </row>
    <row r="90" spans="2:8" ht="24" hidden="1" customHeight="1" x14ac:dyDescent="0.25">
      <c r="B90" s="377">
        <v>12020444</v>
      </c>
      <c r="C90" s="378" t="s">
        <v>599</v>
      </c>
      <c r="D90" s="378" t="s">
        <v>805</v>
      </c>
      <c r="E90" s="443"/>
      <c r="F90" s="444"/>
      <c r="G90" s="445"/>
      <c r="H90" s="446">
        <v>0</v>
      </c>
    </row>
    <row r="91" spans="2:8" ht="9.75" hidden="1" customHeight="1" x14ac:dyDescent="0.25">
      <c r="B91" s="377">
        <v>12020445</v>
      </c>
      <c r="C91" s="378" t="s">
        <v>600</v>
      </c>
      <c r="D91" s="378" t="s">
        <v>806</v>
      </c>
      <c r="E91" s="443"/>
      <c r="F91" s="444"/>
      <c r="G91" s="445"/>
      <c r="H91" s="446">
        <v>0</v>
      </c>
    </row>
    <row r="92" spans="2:8" ht="12.75" hidden="1" customHeight="1" x14ac:dyDescent="0.25">
      <c r="B92" s="377">
        <v>12020446</v>
      </c>
      <c r="C92" s="378" t="s">
        <v>601</v>
      </c>
      <c r="D92" s="378" t="s">
        <v>807</v>
      </c>
      <c r="E92" s="443"/>
      <c r="F92" s="444"/>
      <c r="G92" s="445"/>
      <c r="H92" s="446">
        <v>0</v>
      </c>
    </row>
    <row r="93" spans="2:8" ht="27.75" hidden="1" customHeight="1" x14ac:dyDescent="0.25">
      <c r="B93" s="377">
        <v>12020447</v>
      </c>
      <c r="C93" s="378" t="s">
        <v>602</v>
      </c>
      <c r="D93" s="378" t="s">
        <v>808</v>
      </c>
      <c r="E93" s="443"/>
      <c r="F93" s="444"/>
      <c r="G93" s="445"/>
      <c r="H93" s="446">
        <v>0</v>
      </c>
    </row>
    <row r="94" spans="2:8" ht="18" hidden="1" customHeight="1" x14ac:dyDescent="0.25">
      <c r="B94" s="377">
        <v>12020448</v>
      </c>
      <c r="C94" s="378" t="s">
        <v>603</v>
      </c>
      <c r="D94" s="378" t="s">
        <v>809</v>
      </c>
      <c r="E94" s="443"/>
      <c r="F94" s="444"/>
      <c r="G94" s="445"/>
      <c r="H94" s="446">
        <v>0</v>
      </c>
    </row>
    <row r="95" spans="2:8" ht="24" hidden="1" customHeight="1" x14ac:dyDescent="0.25">
      <c r="B95" s="377">
        <v>12020449</v>
      </c>
      <c r="C95" s="378" t="s">
        <v>604</v>
      </c>
      <c r="D95" s="378" t="s">
        <v>810</v>
      </c>
      <c r="E95" s="443"/>
      <c r="F95" s="444"/>
      <c r="G95" s="445"/>
      <c r="H95" s="446">
        <v>0</v>
      </c>
    </row>
    <row r="96" spans="2:8" ht="19.5" hidden="1" customHeight="1" thickBot="1" x14ac:dyDescent="0.3">
      <c r="B96" s="377">
        <v>12020450</v>
      </c>
      <c r="C96" s="378" t="s">
        <v>605</v>
      </c>
      <c r="D96" s="378" t="s">
        <v>811</v>
      </c>
      <c r="E96" s="443"/>
      <c r="F96" s="444"/>
      <c r="G96" s="445"/>
      <c r="H96" s="446">
        <v>0</v>
      </c>
    </row>
    <row r="97" spans="2:8" ht="21" hidden="1" customHeight="1" thickBot="1" x14ac:dyDescent="0.3">
      <c r="B97" s="377">
        <v>12020451</v>
      </c>
      <c r="C97" s="378" t="s">
        <v>606</v>
      </c>
      <c r="D97" s="378" t="s">
        <v>812</v>
      </c>
      <c r="E97" s="443"/>
      <c r="F97" s="444"/>
      <c r="G97" s="445"/>
      <c r="H97" s="446">
        <v>0</v>
      </c>
    </row>
    <row r="98" spans="2:8" ht="17.25" hidden="1" customHeight="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v>15000</v>
      </c>
      <c r="F99" s="444">
        <v>15000</v>
      </c>
      <c r="G99" s="445">
        <v>848550</v>
      </c>
      <c r="H99" s="446">
        <v>4680000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SUM(G99:G113)</f>
        <v>848550</v>
      </c>
      <c r="H114" s="454">
        <v>4680000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v>127000</v>
      </c>
      <c r="F136" s="444">
        <v>127000</v>
      </c>
      <c r="G136" s="445">
        <v>1711720</v>
      </c>
      <c r="H136" s="446">
        <v>2320000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SUM(G136:G141)</f>
        <v>1711720</v>
      </c>
      <c r="H142" s="454">
        <v>2320000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G142+G114</f>
        <v>2560270</v>
      </c>
      <c r="H225" s="481">
        <v>7000000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4" t="s">
        <v>977</v>
      </c>
      <c r="C2" s="1004"/>
      <c r="D2" s="1004"/>
      <c r="E2" s="1004"/>
      <c r="F2" s="1004"/>
      <c r="G2" s="1004"/>
      <c r="H2" s="1004"/>
    </row>
    <row r="3" spans="2:8" ht="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t="15.75" thickBot="1" x14ac:dyDescent="0.3">
      <c r="B57" s="377">
        <v>12020135</v>
      </c>
      <c r="C57" s="378" t="s">
        <v>567</v>
      </c>
      <c r="D57" s="378" t="s">
        <v>773</v>
      </c>
      <c r="E57" s="443">
        <v>50000</v>
      </c>
      <c r="F57" s="444">
        <v>50000</v>
      </c>
      <c r="G57" s="445">
        <v>0</v>
      </c>
      <c r="H57" s="446">
        <v>50000</v>
      </c>
    </row>
    <row r="58" spans="2:8" ht="15.75" hidden="1" thickBot="1" x14ac:dyDescent="0.3">
      <c r="B58" s="377">
        <v>12020136</v>
      </c>
      <c r="C58" s="378" t="s">
        <v>568</v>
      </c>
      <c r="D58" s="378" t="s">
        <v>774</v>
      </c>
      <c r="E58" s="443"/>
      <c r="F58" s="444"/>
      <c r="G58" s="445"/>
      <c r="H58" s="446">
        <v>0</v>
      </c>
    </row>
    <row r="59" spans="2:8" ht="15.75" hidden="1" thickBot="1" x14ac:dyDescent="0.3">
      <c r="B59" s="377">
        <v>12020137</v>
      </c>
      <c r="C59" s="378" t="s">
        <v>569</v>
      </c>
      <c r="D59" s="378" t="s">
        <v>775</v>
      </c>
      <c r="E59" s="443"/>
      <c r="F59" s="444"/>
      <c r="G59" s="445"/>
      <c r="H59" s="446">
        <v>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0</v>
      </c>
      <c r="H62" s="453">
        <f>SUM(H35:H61)</f>
        <v>50000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x14ac:dyDescent="0.25">
      <c r="B71" s="377">
        <v>12020417</v>
      </c>
      <c r="C71" s="378" t="s">
        <v>580</v>
      </c>
      <c r="D71" s="378" t="s">
        <v>785</v>
      </c>
      <c r="E71" s="443">
        <v>50000</v>
      </c>
      <c r="F71" s="444">
        <v>50000</v>
      </c>
      <c r="G71" s="445">
        <v>50000</v>
      </c>
      <c r="H71" s="446">
        <v>50000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x14ac:dyDescent="0.25">
      <c r="B78" s="377">
        <v>12020427</v>
      </c>
      <c r="C78" s="378" t="s">
        <v>587</v>
      </c>
      <c r="D78" s="378" t="s">
        <v>792</v>
      </c>
      <c r="E78" s="443">
        <v>50000</v>
      </c>
      <c r="F78" s="444">
        <v>50000</v>
      </c>
      <c r="G78" s="445">
        <v>50000</v>
      </c>
      <c r="H78" s="446">
        <v>50000</v>
      </c>
    </row>
    <row r="79" spans="2:8" hidden="1" x14ac:dyDescent="0.25">
      <c r="B79" s="377">
        <v>12020428</v>
      </c>
      <c r="C79" s="378" t="s">
        <v>588</v>
      </c>
      <c r="D79" s="378" t="s">
        <v>794</v>
      </c>
      <c r="E79" s="443"/>
      <c r="F79" s="444"/>
      <c r="G79" s="445"/>
      <c r="H79" s="446">
        <v>0</v>
      </c>
    </row>
    <row r="80" spans="2:8" x14ac:dyDescent="0.25">
      <c r="B80" s="377">
        <v>12020430</v>
      </c>
      <c r="C80" s="378" t="s">
        <v>589</v>
      </c>
      <c r="D80" s="378" t="s">
        <v>795</v>
      </c>
      <c r="E80" s="443">
        <v>50000</v>
      </c>
      <c r="F80" s="444">
        <v>50000</v>
      </c>
      <c r="G80" s="445">
        <v>300000</v>
      </c>
      <c r="H80" s="446">
        <v>500000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t="15.75" thickBot="1" x14ac:dyDescent="0.3">
      <c r="B104" s="377">
        <v>12020458</v>
      </c>
      <c r="C104" s="378" t="s">
        <v>613</v>
      </c>
      <c r="D104" s="378" t="s">
        <v>819</v>
      </c>
      <c r="E104" s="443">
        <v>500</v>
      </c>
      <c r="F104" s="444">
        <v>500</v>
      </c>
      <c r="G104" s="445">
        <v>1035500</v>
      </c>
      <c r="H104" s="446">
        <v>2035500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1435500</v>
      </c>
      <c r="H114" s="454">
        <v>2635500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t="15.75" thickBot="1" x14ac:dyDescent="0.3">
      <c r="B126" s="377">
        <v>12020606</v>
      </c>
      <c r="C126" s="378" t="s">
        <v>633</v>
      </c>
      <c r="D126" s="378" t="s">
        <v>838</v>
      </c>
      <c r="E126" s="595">
        <v>0</v>
      </c>
      <c r="F126" s="595">
        <v>0</v>
      </c>
      <c r="G126" s="445">
        <v>1700000</v>
      </c>
      <c r="H126" s="446">
        <v>1700000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978</v>
      </c>
      <c r="D142" s="385"/>
      <c r="E142" s="451"/>
      <c r="F142" s="452"/>
      <c r="G142" s="453">
        <v>1700000</v>
      </c>
      <c r="H142" s="454">
        <v>1700000</v>
      </c>
    </row>
    <row r="143" spans="2:8" x14ac:dyDescent="0.25">
      <c r="B143" s="373">
        <v>12020700</v>
      </c>
      <c r="C143" s="374" t="s">
        <v>14</v>
      </c>
      <c r="D143" s="374"/>
      <c r="E143" s="439"/>
      <c r="F143" s="440"/>
      <c r="G143" s="441"/>
      <c r="H143" s="442"/>
    </row>
    <row r="144" spans="2:8" ht="15.75" thickBot="1" x14ac:dyDescent="0.3">
      <c r="B144" s="377">
        <v>12020701</v>
      </c>
      <c r="C144" s="378" t="s">
        <v>650</v>
      </c>
      <c r="D144" s="378" t="s">
        <v>855</v>
      </c>
      <c r="E144" s="595">
        <v>0</v>
      </c>
      <c r="F144" s="595">
        <v>0</v>
      </c>
      <c r="G144" s="445">
        <v>18735550</v>
      </c>
      <c r="H144" s="446">
        <v>56278790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18735550</v>
      </c>
      <c r="H160" s="454">
        <v>56278790</v>
      </c>
    </row>
    <row r="161" spans="2:8" x14ac:dyDescent="0.25">
      <c r="B161" s="373">
        <v>12020800</v>
      </c>
      <c r="C161" s="374" t="s">
        <v>15</v>
      </c>
      <c r="D161" s="374"/>
      <c r="E161" s="439"/>
      <c r="F161" s="440"/>
      <c r="G161" s="441"/>
      <c r="H161" s="442"/>
    </row>
    <row r="162" spans="2:8" ht="15.75" thickBot="1" x14ac:dyDescent="0.3">
      <c r="B162" s="377">
        <v>12020801</v>
      </c>
      <c r="C162" s="378" t="s">
        <v>667</v>
      </c>
      <c r="D162" s="378" t="s">
        <v>872</v>
      </c>
      <c r="E162" s="443" t="s">
        <v>979</v>
      </c>
      <c r="F162" s="443" t="s">
        <v>979</v>
      </c>
      <c r="G162" s="445">
        <v>500000</v>
      </c>
      <c r="H162" s="446">
        <v>500000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500000</v>
      </c>
      <c r="H167" s="454">
        <v>500000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22371050</v>
      </c>
      <c r="H225" s="481">
        <v>61164290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rstPageNumber="53" fitToHeight="0" orientation="portrait" r:id="rId1"/>
  <headerFooter>
    <oddFooter>&amp;C&amp;"Rockwell,Bold"&amp;14&amp;P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980</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x14ac:dyDescent="0.25">
      <c r="B80" s="377">
        <v>12020430</v>
      </c>
      <c r="C80" s="378" t="s">
        <v>589</v>
      </c>
      <c r="D80" s="378" t="s">
        <v>795</v>
      </c>
      <c r="E80" s="443" t="s">
        <v>981</v>
      </c>
      <c r="F80" s="444" t="s">
        <v>981</v>
      </c>
      <c r="G80" s="445">
        <v>2926030</v>
      </c>
      <c r="H80" s="446">
        <v>3000000</v>
      </c>
    </row>
    <row r="81" spans="2:8" hidden="1" x14ac:dyDescent="0.25">
      <c r="B81" s="377">
        <v>12020431</v>
      </c>
      <c r="C81" s="378" t="s">
        <v>590</v>
      </c>
      <c r="D81" s="378" t="s">
        <v>796</v>
      </c>
      <c r="E81" s="443"/>
      <c r="F81" s="444"/>
      <c r="G81" s="445"/>
      <c r="H81" s="446">
        <v>0</v>
      </c>
    </row>
    <row r="82" spans="2:8" x14ac:dyDescent="0.25">
      <c r="B82" s="377">
        <v>12020436</v>
      </c>
      <c r="C82" s="378" t="s">
        <v>591</v>
      </c>
      <c r="D82" s="378" t="s">
        <v>797</v>
      </c>
      <c r="E82" s="443" t="s">
        <v>981</v>
      </c>
      <c r="F82" s="444" t="s">
        <v>981</v>
      </c>
      <c r="G82" s="445">
        <v>14630140</v>
      </c>
      <c r="H82" s="446">
        <v>45000000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t="s">
        <v>982</v>
      </c>
      <c r="F99" s="444" t="s">
        <v>982</v>
      </c>
      <c r="G99" s="445">
        <v>1828770</v>
      </c>
      <c r="H99" s="446">
        <v>5000000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19384940</v>
      </c>
      <c r="H114" s="454">
        <v>53000000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t="s">
        <v>982</v>
      </c>
      <c r="F116" s="444" t="s">
        <v>982</v>
      </c>
      <c r="G116" s="445">
        <v>365750</v>
      </c>
      <c r="H116" s="446">
        <v>1000000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365750</v>
      </c>
      <c r="H119" s="454">
        <v>1000000</v>
      </c>
    </row>
    <row r="120" spans="2:8" ht="15.75" hidden="1" thickBot="1" x14ac:dyDescent="0.3">
      <c r="B120" s="373">
        <v>12020600</v>
      </c>
      <c r="C120" s="374" t="s">
        <v>13</v>
      </c>
      <c r="D120" s="374"/>
      <c r="E120" s="439"/>
      <c r="F120" s="440"/>
      <c r="G120" s="441"/>
      <c r="H120" s="442"/>
    </row>
    <row r="121" spans="2:8" ht="15.75" hidden="1" thickBot="1" x14ac:dyDescent="0.3">
      <c r="B121" s="377">
        <v>12020601</v>
      </c>
      <c r="C121" s="378" t="s">
        <v>628</v>
      </c>
      <c r="D121" s="378" t="s">
        <v>833</v>
      </c>
      <c r="E121" s="443"/>
      <c r="F121" s="444"/>
      <c r="G121" s="445"/>
      <c r="H121" s="446">
        <v>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19750690</v>
      </c>
      <c r="H225" s="481">
        <v>54000000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H226"/>
  <sheetViews>
    <sheetView view="pageBreakPreview" zoomScale="84" zoomScaleSheetLayoutView="84" workbookViewId="0">
      <pane xSplit="3" ySplit="7" topLeftCell="G8"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983</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608"/>
      <c r="G59" s="609"/>
      <c r="H59" s="446">
        <v>0</v>
      </c>
    </row>
    <row r="60" spans="2:8" ht="15.75" thickBot="1" x14ac:dyDescent="0.3">
      <c r="B60" s="377">
        <v>12020139</v>
      </c>
      <c r="C60" s="378" t="s">
        <v>570</v>
      </c>
      <c r="D60" s="378" t="s">
        <v>776</v>
      </c>
      <c r="E60" s="443"/>
      <c r="F60" s="444" t="s">
        <v>984</v>
      </c>
      <c r="G60" s="445">
        <v>1000000</v>
      </c>
      <c r="H60" s="446">
        <v>36000000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1000000</v>
      </c>
      <c r="H62" s="453">
        <f>SUM(H35:H61)</f>
        <v>36000000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x14ac:dyDescent="0.25">
      <c r="B81" s="377">
        <v>12020431</v>
      </c>
      <c r="C81" s="378" t="s">
        <v>590</v>
      </c>
      <c r="D81" s="378" t="s">
        <v>796</v>
      </c>
      <c r="E81" s="443"/>
      <c r="F81" s="444" t="s">
        <v>985</v>
      </c>
      <c r="G81" s="445">
        <v>10000000</v>
      </c>
      <c r="H81" s="446">
        <v>20000000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x14ac:dyDescent="0.25">
      <c r="B94" s="377">
        <v>12020448</v>
      </c>
      <c r="C94" s="378" t="s">
        <v>603</v>
      </c>
      <c r="D94" s="378" t="s">
        <v>809</v>
      </c>
      <c r="E94" s="443"/>
      <c r="F94" s="444">
        <v>500000</v>
      </c>
      <c r="G94" s="445">
        <v>10000000</v>
      </c>
      <c r="H94" s="446">
        <v>18000000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x14ac:dyDescent="0.25">
      <c r="B97" s="377">
        <v>12020451</v>
      </c>
      <c r="C97" s="378" t="s">
        <v>606</v>
      </c>
      <c r="D97" s="378" t="s">
        <v>812</v>
      </c>
      <c r="E97" s="443"/>
      <c r="F97" s="444" t="s">
        <v>986</v>
      </c>
      <c r="G97" s="445">
        <v>0</v>
      </c>
      <c r="H97" s="446">
        <v>355000000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c r="F99" s="444" t="s">
        <v>987</v>
      </c>
      <c r="G99" s="445">
        <v>0</v>
      </c>
      <c r="H99" s="446">
        <v>10000000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SUM(G81:G113)</f>
        <v>20000000</v>
      </c>
      <c r="H114" s="454">
        <v>403000000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t="s">
        <v>988</v>
      </c>
      <c r="G116" s="445">
        <v>1000000</v>
      </c>
      <c r="H116" s="446">
        <v>49000000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f>SUM(G116:G118)</f>
        <v>1000000</v>
      </c>
      <c r="H119" s="454">
        <v>49000000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x14ac:dyDescent="0.25">
      <c r="B124" s="377">
        <v>12020604</v>
      </c>
      <c r="C124" s="378" t="s">
        <v>631</v>
      </c>
      <c r="D124" s="378" t="s">
        <v>836</v>
      </c>
      <c r="E124" s="443"/>
      <c r="F124" s="444"/>
      <c r="G124" s="445">
        <v>10000000</v>
      </c>
      <c r="H124" s="446">
        <v>30000000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t="15.75" thickBot="1" x14ac:dyDescent="0.3">
      <c r="B140" s="377">
        <v>12020620</v>
      </c>
      <c r="C140" s="378" t="s">
        <v>647</v>
      </c>
      <c r="D140" s="378" t="s">
        <v>853</v>
      </c>
      <c r="E140" s="443"/>
      <c r="F140" s="444" t="s">
        <v>989</v>
      </c>
      <c r="G140" s="445"/>
      <c r="H140" s="446">
        <v>50000000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SUM(G124:G141)</f>
        <v>10000000</v>
      </c>
      <c r="H142" s="454">
        <v>80000000</v>
      </c>
    </row>
    <row r="143" spans="2:8" x14ac:dyDescent="0.25">
      <c r="B143" s="373">
        <v>12020700</v>
      </c>
      <c r="C143" s="374" t="s">
        <v>14</v>
      </c>
      <c r="D143" s="374"/>
      <c r="E143" s="439"/>
      <c r="F143" s="440"/>
      <c r="G143" s="441"/>
      <c r="H143" s="442"/>
    </row>
    <row r="144" spans="2:8" x14ac:dyDescent="0.25">
      <c r="B144" s="377">
        <v>12020701</v>
      </c>
      <c r="C144" s="378" t="s">
        <v>650</v>
      </c>
      <c r="D144" s="378" t="s">
        <v>855</v>
      </c>
      <c r="E144" s="443"/>
      <c r="F144" s="444"/>
      <c r="G144" s="445">
        <v>1000000</v>
      </c>
      <c r="H144" s="446">
        <v>2000000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c r="F154" s="444"/>
      <c r="G154" s="445">
        <v>129394530</v>
      </c>
      <c r="H154" s="446">
        <v>230000000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f>SUM(G144:G159)</f>
        <v>130394530</v>
      </c>
      <c r="H160" s="454">
        <v>232000000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x14ac:dyDescent="0.25">
      <c r="B202" s="373">
        <v>13010000</v>
      </c>
      <c r="C202" s="374" t="s">
        <v>703</v>
      </c>
      <c r="D202" s="374"/>
      <c r="E202" s="439"/>
      <c r="F202" s="440"/>
      <c r="G202" s="441"/>
      <c r="H202" s="442"/>
    </row>
    <row r="203" spans="2:8" x14ac:dyDescent="0.25">
      <c r="B203" s="373">
        <v>13010100</v>
      </c>
      <c r="C203" s="374" t="s">
        <v>20</v>
      </c>
      <c r="D203" s="374"/>
      <c r="E203" s="439"/>
      <c r="F203" s="440"/>
      <c r="G203" s="441"/>
      <c r="H203" s="442"/>
    </row>
    <row r="204" spans="2:8" ht="15.75" thickBot="1" x14ac:dyDescent="0.3">
      <c r="B204" s="377">
        <v>13010101</v>
      </c>
      <c r="C204" s="378" t="s">
        <v>704</v>
      </c>
      <c r="D204" s="378" t="s">
        <v>900</v>
      </c>
      <c r="E204" s="443"/>
      <c r="F204" s="444"/>
      <c r="G204" s="445">
        <v>27300000</v>
      </c>
      <c r="H204" s="446">
        <v>0</v>
      </c>
    </row>
    <row r="205" spans="2:8" ht="15.75" thickBot="1" x14ac:dyDescent="0.3">
      <c r="B205" s="384"/>
      <c r="C205" s="385" t="s">
        <v>705</v>
      </c>
      <c r="D205" s="385"/>
      <c r="E205" s="451"/>
      <c r="F205" s="452"/>
      <c r="G205" s="453">
        <f>SUM(G204)</f>
        <v>27300000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189694530</v>
      </c>
      <c r="H225" s="481">
        <v>800000000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990</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t="15" hidden="1" customHeight="1" x14ac:dyDescent="0.25">
      <c r="B8" s="373">
        <v>11000000</v>
      </c>
      <c r="C8" s="374" t="s">
        <v>531</v>
      </c>
      <c r="D8" s="374"/>
      <c r="E8" s="439"/>
      <c r="F8" s="440"/>
      <c r="G8" s="441"/>
      <c r="H8" s="442"/>
    </row>
    <row r="9" spans="2:8" ht="15" hidden="1" customHeight="1" x14ac:dyDescent="0.25">
      <c r="B9" s="373">
        <v>11010000</v>
      </c>
      <c r="C9" s="374" t="s">
        <v>531</v>
      </c>
      <c r="D9" s="374"/>
      <c r="E9" s="439"/>
      <c r="F9" s="440"/>
      <c r="G9" s="441"/>
      <c r="H9" s="442"/>
    </row>
    <row r="10" spans="2:8" ht="15" hidden="1" customHeight="1" x14ac:dyDescent="0.25">
      <c r="B10" s="373">
        <v>11010100</v>
      </c>
      <c r="C10" s="374" t="s">
        <v>6</v>
      </c>
      <c r="D10" s="374"/>
      <c r="E10" s="439"/>
      <c r="F10" s="440"/>
      <c r="G10" s="441"/>
      <c r="H10" s="442"/>
    </row>
    <row r="11" spans="2:8" ht="14.25" hidden="1" customHeight="1" x14ac:dyDescent="0.25">
      <c r="B11" s="377">
        <v>11010101</v>
      </c>
      <c r="C11" s="378" t="s">
        <v>532</v>
      </c>
      <c r="D11" s="378" t="s">
        <v>739</v>
      </c>
      <c r="E11" s="443"/>
      <c r="F11" s="444"/>
      <c r="G11" s="445"/>
      <c r="H11" s="446"/>
    </row>
    <row r="12" spans="2:8" ht="15" hidden="1" customHeight="1" x14ac:dyDescent="0.25">
      <c r="B12" s="373">
        <v>11010200</v>
      </c>
      <c r="C12" s="374" t="s">
        <v>31</v>
      </c>
      <c r="D12" s="374"/>
      <c r="E12" s="439"/>
      <c r="F12" s="440"/>
      <c r="G12" s="441"/>
      <c r="H12" s="442"/>
    </row>
    <row r="13" spans="2:8" ht="14.25" hidden="1" customHeight="1" thickBot="1" x14ac:dyDescent="0.3">
      <c r="B13" s="377">
        <v>11010201</v>
      </c>
      <c r="C13" s="378" t="s">
        <v>526</v>
      </c>
      <c r="D13" s="378" t="s">
        <v>740</v>
      </c>
      <c r="E13" s="443"/>
      <c r="F13" s="444"/>
      <c r="G13" s="445"/>
      <c r="H13" s="446"/>
    </row>
    <row r="14" spans="2:8" ht="15" hidden="1" customHeight="1" thickBot="1" x14ac:dyDescent="0.3">
      <c r="B14" s="373">
        <v>11010300</v>
      </c>
      <c r="C14" s="374" t="s">
        <v>32</v>
      </c>
      <c r="D14" s="374"/>
      <c r="E14" s="439"/>
      <c r="F14" s="440"/>
      <c r="G14" s="441"/>
      <c r="H14" s="442"/>
    </row>
    <row r="15" spans="2:8" ht="14.25" hidden="1" customHeight="1" x14ac:dyDescent="0.25">
      <c r="B15" s="377">
        <v>11010301</v>
      </c>
      <c r="C15" s="378" t="s">
        <v>527</v>
      </c>
      <c r="D15" s="378" t="s">
        <v>741</v>
      </c>
      <c r="E15" s="443"/>
      <c r="F15" s="444"/>
      <c r="G15" s="445"/>
      <c r="H15" s="446"/>
    </row>
    <row r="16" spans="2:8" ht="15" hidden="1" customHeight="1" x14ac:dyDescent="0.25">
      <c r="B16" s="373">
        <v>11010400</v>
      </c>
      <c r="C16" s="374" t="s">
        <v>7</v>
      </c>
      <c r="D16" s="374"/>
      <c r="E16" s="439"/>
      <c r="F16" s="440"/>
      <c r="G16" s="441"/>
      <c r="H16" s="442"/>
    </row>
    <row r="17" spans="2:8" ht="14.25" hidden="1" customHeight="1" x14ac:dyDescent="0.25">
      <c r="B17" s="382">
        <v>11010401</v>
      </c>
      <c r="C17" s="383" t="s">
        <v>7</v>
      </c>
      <c r="D17" s="383" t="s">
        <v>742</v>
      </c>
      <c r="E17" s="447"/>
      <c r="F17" s="448"/>
      <c r="G17" s="449"/>
      <c r="H17" s="450"/>
    </row>
    <row r="18" spans="2:8" ht="15.75" hidden="1" customHeight="1" x14ac:dyDescent="0.25">
      <c r="B18" s="384"/>
      <c r="C18" s="385" t="s">
        <v>533</v>
      </c>
      <c r="D18" s="385"/>
      <c r="E18" s="451"/>
      <c r="F18" s="452"/>
      <c r="G18" s="453">
        <v>0</v>
      </c>
      <c r="H18" s="454">
        <v>0</v>
      </c>
    </row>
    <row r="19" spans="2:8" ht="15" hidden="1" customHeight="1" x14ac:dyDescent="0.25">
      <c r="B19" s="368">
        <v>12000000</v>
      </c>
      <c r="C19" s="369" t="s">
        <v>33</v>
      </c>
      <c r="D19" s="369"/>
      <c r="E19" s="455"/>
      <c r="F19" s="456"/>
      <c r="G19" s="457"/>
      <c r="H19" s="458"/>
    </row>
    <row r="20" spans="2:8" ht="15" hidden="1" customHeight="1" x14ac:dyDescent="0.25">
      <c r="B20" s="373">
        <v>12010000</v>
      </c>
      <c r="C20" s="374" t="s">
        <v>534</v>
      </c>
      <c r="D20" s="374"/>
      <c r="E20" s="439"/>
      <c r="F20" s="440"/>
      <c r="G20" s="441"/>
      <c r="H20" s="442"/>
    </row>
    <row r="21" spans="2:8" ht="15" hidden="1" customHeight="1" x14ac:dyDescent="0.25">
      <c r="B21" s="373">
        <v>12010100</v>
      </c>
      <c r="C21" s="374" t="s">
        <v>8</v>
      </c>
      <c r="D21" s="374"/>
      <c r="E21" s="439"/>
      <c r="F21" s="440"/>
      <c r="G21" s="441"/>
      <c r="H21" s="442"/>
    </row>
    <row r="22" spans="2:8" ht="14.25" hidden="1" customHeight="1" x14ac:dyDescent="0.25">
      <c r="B22" s="377">
        <v>12010101</v>
      </c>
      <c r="C22" s="378" t="s">
        <v>535</v>
      </c>
      <c r="D22" s="378" t="s">
        <v>743</v>
      </c>
      <c r="E22" s="443"/>
      <c r="F22" s="444"/>
      <c r="G22" s="445"/>
      <c r="H22" s="446"/>
    </row>
    <row r="23" spans="2:8" ht="14.25" hidden="1" customHeight="1" x14ac:dyDescent="0.25">
      <c r="B23" s="377">
        <v>12010104</v>
      </c>
      <c r="C23" s="378" t="s">
        <v>536</v>
      </c>
      <c r="D23" s="378" t="s">
        <v>744</v>
      </c>
      <c r="E23" s="443"/>
      <c r="F23" s="444"/>
      <c r="G23" s="445"/>
      <c r="H23" s="446"/>
    </row>
    <row r="24" spans="2:8" ht="14.25" hidden="1" customHeight="1" x14ac:dyDescent="0.25">
      <c r="B24" s="377">
        <v>12010105</v>
      </c>
      <c r="C24" s="378" t="s">
        <v>537</v>
      </c>
      <c r="D24" s="378" t="s">
        <v>745</v>
      </c>
      <c r="E24" s="443"/>
      <c r="F24" s="444"/>
      <c r="G24" s="445"/>
      <c r="H24" s="446"/>
    </row>
    <row r="25" spans="2:8" ht="14.25" hidden="1" customHeight="1" thickBot="1" x14ac:dyDescent="0.3">
      <c r="B25" s="377">
        <v>12010106</v>
      </c>
      <c r="C25" s="378" t="s">
        <v>538</v>
      </c>
      <c r="D25" s="378" t="s">
        <v>746</v>
      </c>
      <c r="E25" s="443"/>
      <c r="F25" s="444"/>
      <c r="G25" s="445"/>
      <c r="H25" s="446"/>
    </row>
    <row r="26" spans="2:8" ht="14.25" hidden="1" customHeight="1" thickBot="1" x14ac:dyDescent="0.3">
      <c r="B26" s="377">
        <v>12010107</v>
      </c>
      <c r="C26" s="378" t="s">
        <v>539</v>
      </c>
      <c r="D26" s="378" t="s">
        <v>747</v>
      </c>
      <c r="E26" s="443"/>
      <c r="F26" s="444"/>
      <c r="G26" s="445"/>
      <c r="H26" s="446"/>
    </row>
    <row r="27" spans="2:8" ht="14.25" hidden="1" customHeight="1" x14ac:dyDescent="0.25">
      <c r="B27" s="377">
        <v>12010108</v>
      </c>
      <c r="C27" s="378" t="s">
        <v>540</v>
      </c>
      <c r="D27" s="378" t="s">
        <v>748</v>
      </c>
      <c r="E27" s="443"/>
      <c r="F27" s="444"/>
      <c r="G27" s="445"/>
      <c r="H27" s="446"/>
    </row>
    <row r="28" spans="2:8" ht="14.25" hidden="1" customHeight="1" x14ac:dyDescent="0.25">
      <c r="B28" s="377">
        <v>12010109</v>
      </c>
      <c r="C28" s="378" t="s">
        <v>541</v>
      </c>
      <c r="D28" s="378" t="s">
        <v>749</v>
      </c>
      <c r="E28" s="443"/>
      <c r="F28" s="444"/>
      <c r="G28" s="445"/>
      <c r="H28" s="446"/>
    </row>
    <row r="29" spans="2:8" ht="15.75" hidden="1" customHeight="1" x14ac:dyDescent="0.25">
      <c r="B29" s="384"/>
      <c r="C29" s="385" t="s">
        <v>542</v>
      </c>
      <c r="D29" s="385"/>
      <c r="E29" s="451"/>
      <c r="F29" s="452"/>
      <c r="G29" s="453">
        <v>0</v>
      </c>
      <c r="H29" s="454">
        <v>0</v>
      </c>
    </row>
    <row r="30" spans="2:8" ht="15" hidden="1" customHeight="1" x14ac:dyDescent="0.25">
      <c r="B30" s="388">
        <v>12010200</v>
      </c>
      <c r="C30" s="389" t="s">
        <v>9</v>
      </c>
      <c r="D30" s="389"/>
      <c r="E30" s="459"/>
      <c r="F30" s="460"/>
      <c r="G30" s="461"/>
      <c r="H30" s="462"/>
    </row>
    <row r="31" spans="2:8" ht="14.25" hidden="1" customHeight="1" x14ac:dyDescent="0.25">
      <c r="B31" s="377">
        <v>12010201</v>
      </c>
      <c r="C31" s="378" t="s">
        <v>9</v>
      </c>
      <c r="D31" s="378" t="s">
        <v>750</v>
      </c>
      <c r="E31" s="443"/>
      <c r="F31" s="444"/>
      <c r="G31" s="445"/>
      <c r="H31" s="446"/>
    </row>
    <row r="32" spans="2:8" ht="15.75" hidden="1" customHeight="1" x14ac:dyDescent="0.25">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t="15" customHeight="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t="8.25" hidden="1" customHeight="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x14ac:dyDescent="0.25">
      <c r="B59" s="377">
        <v>12020137</v>
      </c>
      <c r="C59" s="378" t="s">
        <v>569</v>
      </c>
      <c r="D59" s="378" t="s">
        <v>775</v>
      </c>
      <c r="E59" s="443">
        <v>25000</v>
      </c>
      <c r="F59" s="444">
        <v>25000</v>
      </c>
      <c r="G59" s="445">
        <v>500000</v>
      </c>
      <c r="H59" s="446">
        <v>1000000</v>
      </c>
    </row>
    <row r="60" spans="2:8" ht="0.75" customHeight="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500000</v>
      </c>
      <c r="H62" s="453">
        <f>SUM(H35:H61)</f>
        <v>1000000</v>
      </c>
    </row>
    <row r="63" spans="2:8" ht="15" customHeight="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x14ac:dyDescent="0.25">
      <c r="B80" s="377">
        <v>12020430</v>
      </c>
      <c r="C80" s="378" t="s">
        <v>589</v>
      </c>
      <c r="D80" s="378" t="s">
        <v>795</v>
      </c>
      <c r="E80" s="443">
        <v>10000</v>
      </c>
      <c r="F80" s="444">
        <v>5000</v>
      </c>
      <c r="G80" s="445">
        <v>500000</v>
      </c>
      <c r="H80" s="446">
        <v>100000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t="15.75" thickBot="1" x14ac:dyDescent="0.3">
      <c r="B100" s="377">
        <v>12020454</v>
      </c>
      <c r="C100" s="378" t="s">
        <v>609</v>
      </c>
      <c r="D100" s="378" t="s">
        <v>815</v>
      </c>
      <c r="E100" s="443">
        <v>15000</v>
      </c>
      <c r="F100" s="444">
        <v>5000</v>
      </c>
      <c r="G100" s="445">
        <v>1157530</v>
      </c>
      <c r="H100" s="446">
        <v>100000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1657530</v>
      </c>
      <c r="H114" s="454">
        <v>200000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v>75000</v>
      </c>
      <c r="F116" s="444">
        <v>25000</v>
      </c>
      <c r="G116" s="445">
        <v>1000000</v>
      </c>
      <c r="H116" s="446">
        <v>500000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1000000</v>
      </c>
      <c r="H119" s="454">
        <v>500000</v>
      </c>
    </row>
    <row r="120" spans="2:8" ht="16.5" customHeight="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t="15.75" thickBot="1" x14ac:dyDescent="0.3">
      <c r="B128" s="377">
        <v>12020608</v>
      </c>
      <c r="C128" s="378" t="s">
        <v>635</v>
      </c>
      <c r="D128" s="378" t="s">
        <v>840</v>
      </c>
      <c r="E128" s="443">
        <v>250</v>
      </c>
      <c r="F128" s="444">
        <v>250</v>
      </c>
      <c r="G128" s="445">
        <v>500000</v>
      </c>
      <c r="H128" s="446">
        <v>300000</v>
      </c>
    </row>
    <row r="129" spans="2:8" ht="13.5" hidden="1" customHeight="1" x14ac:dyDescent="0.25">
      <c r="B129" s="377">
        <v>12020609</v>
      </c>
      <c r="C129" s="378" t="s">
        <v>636</v>
      </c>
      <c r="D129" s="378" t="s">
        <v>841</v>
      </c>
      <c r="E129" s="443"/>
      <c r="F129" s="444"/>
      <c r="G129" s="445"/>
      <c r="H129" s="446">
        <v>0</v>
      </c>
    </row>
    <row r="130" spans="2:8" ht="5.25" hidden="1" customHeight="1" x14ac:dyDescent="0.25">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4.25" customHeight="1" thickBot="1" x14ac:dyDescent="0.3">
      <c r="B142" s="384"/>
      <c r="C142" s="385" t="s">
        <v>649</v>
      </c>
      <c r="D142" s="385"/>
      <c r="E142" s="451"/>
      <c r="F142" s="452"/>
      <c r="G142" s="453">
        <v>500000</v>
      </c>
      <c r="H142" s="454">
        <v>300000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3.5" hidden="1" customHeight="1" x14ac:dyDescent="0.25">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v>5000</v>
      </c>
      <c r="F172" s="444">
        <v>5000</v>
      </c>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 hidden="1" customHeight="1" x14ac:dyDescent="0.25">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9" hidden="1" customHeight="1" x14ac:dyDescent="0.25">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4.25" hidden="1" customHeight="1" x14ac:dyDescent="0.25">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3657530</v>
      </c>
      <c r="H225" s="481">
        <v>2000000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3.855468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991</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t="15.75" thickBot="1" x14ac:dyDescent="0.3">
      <c r="B59" s="377">
        <v>12020137</v>
      </c>
      <c r="C59" s="378" t="s">
        <v>569</v>
      </c>
      <c r="D59" s="378" t="s">
        <v>775</v>
      </c>
      <c r="E59" s="443">
        <v>100000</v>
      </c>
      <c r="F59" s="444">
        <v>100000</v>
      </c>
      <c r="G59" s="445">
        <v>2523700</v>
      </c>
      <c r="H59" s="446">
        <v>3250000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2523700</v>
      </c>
      <c r="H62" s="453">
        <f>SUM(H35:H61)</f>
        <v>3250000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t="15.75" thickBot="1" x14ac:dyDescent="0.3">
      <c r="B81" s="377">
        <v>12020431</v>
      </c>
      <c r="C81" s="378" t="s">
        <v>590</v>
      </c>
      <c r="D81" s="378" t="s">
        <v>796</v>
      </c>
      <c r="E81" s="443">
        <v>200000</v>
      </c>
      <c r="F81" s="444">
        <v>200000</v>
      </c>
      <c r="G81" s="445">
        <v>12810520</v>
      </c>
      <c r="H81" s="446">
        <v>31000000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12810520</v>
      </c>
      <c r="H114" s="454">
        <v>31000000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c r="G116" s="445">
        <v>11704100</v>
      </c>
      <c r="H116" s="446">
        <v>10000000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11704100</v>
      </c>
      <c r="H119" s="454">
        <v>10000000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t="15.75" thickBot="1" x14ac:dyDescent="0.3">
      <c r="B124" s="377">
        <v>12020604</v>
      </c>
      <c r="C124" s="378" t="s">
        <v>631</v>
      </c>
      <c r="D124" s="378" t="s">
        <v>836</v>
      </c>
      <c r="E124" s="443"/>
      <c r="F124" s="444"/>
      <c r="G124" s="445">
        <v>1380720</v>
      </c>
      <c r="H124" s="446">
        <v>3750000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1380720</v>
      </c>
      <c r="H142" s="454">
        <v>3750000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x14ac:dyDescent="0.25">
      <c r="B146" s="377">
        <v>12020703</v>
      </c>
      <c r="C146" s="378" t="s">
        <v>652</v>
      </c>
      <c r="D146" s="378" t="s">
        <v>857</v>
      </c>
      <c r="E146" s="443">
        <v>25000</v>
      </c>
      <c r="F146" s="444">
        <v>25000</v>
      </c>
      <c r="G146" s="445">
        <v>11813840</v>
      </c>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v>150000</v>
      </c>
      <c r="F154" s="444">
        <v>150000</v>
      </c>
      <c r="G154" s="445">
        <v>9143840</v>
      </c>
      <c r="H154" s="446">
        <v>12000000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20957680</v>
      </c>
      <c r="H160" s="454">
        <v>12000000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t="15.75" thickBot="1" x14ac:dyDescent="0.3">
      <c r="B172" s="377">
        <v>12020904</v>
      </c>
      <c r="C172" s="378" t="s">
        <v>676</v>
      </c>
      <c r="D172" s="378" t="s">
        <v>880</v>
      </c>
      <c r="E172" s="443"/>
      <c r="F172" s="444"/>
      <c r="G172" s="445">
        <v>5486300</v>
      </c>
      <c r="H172" s="446">
        <v>15000000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thickBot="1" x14ac:dyDescent="0.3">
      <c r="B176" s="384"/>
      <c r="C176" s="385" t="s">
        <v>680</v>
      </c>
      <c r="D176" s="385"/>
      <c r="E176" s="451"/>
      <c r="F176" s="452"/>
      <c r="G176" s="453">
        <v>5486300</v>
      </c>
      <c r="H176" s="454">
        <v>15000000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54863020</v>
      </c>
      <c r="H225" s="481">
        <v>75000000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992</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hidden="1"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x14ac:dyDescent="0.25">
      <c r="B59" s="377">
        <v>12020137</v>
      </c>
      <c r="C59" s="378" t="s">
        <v>569</v>
      </c>
      <c r="D59" s="378" t="s">
        <v>775</v>
      </c>
      <c r="E59" s="443"/>
      <c r="F59" s="444"/>
      <c r="G59" s="445"/>
      <c r="H59" s="446">
        <v>30000000</v>
      </c>
    </row>
    <row r="60" spans="2:8" ht="15.75" thickBot="1" x14ac:dyDescent="0.3">
      <c r="B60" s="377">
        <v>12020139</v>
      </c>
      <c r="C60" s="378" t="s">
        <v>570</v>
      </c>
      <c r="D60" s="378" t="s">
        <v>776</v>
      </c>
      <c r="E60" s="443"/>
      <c r="F60" s="444"/>
      <c r="G60" s="445">
        <v>52302750</v>
      </c>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52302750</v>
      </c>
      <c r="H62" s="453">
        <f>SUM(H35:H61)</f>
        <v>30000000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x14ac:dyDescent="0.25">
      <c r="B97" s="377">
        <v>12020451</v>
      </c>
      <c r="C97" s="378" t="s">
        <v>606</v>
      </c>
      <c r="D97" s="378" t="s">
        <v>812</v>
      </c>
      <c r="E97" s="443"/>
      <c r="F97" s="444"/>
      <c r="G97" s="445">
        <v>110018630</v>
      </c>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c r="F99" s="444"/>
      <c r="G99" s="445"/>
      <c r="H99" s="446">
        <v>70000000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SUM(G97:G113)</f>
        <v>110018630</v>
      </c>
      <c r="H114" s="454">
        <v>70000000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c r="G116" s="445">
        <v>4937670</v>
      </c>
      <c r="H116" s="446">
        <v>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f>SUM(G116:G118)</f>
        <v>4937670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t="15.75" thickBot="1" x14ac:dyDescent="0.3">
      <c r="B126" s="377">
        <v>12020606</v>
      </c>
      <c r="C126" s="378" t="s">
        <v>633</v>
      </c>
      <c r="D126" s="378" t="s">
        <v>838</v>
      </c>
      <c r="E126" s="443"/>
      <c r="F126" s="444"/>
      <c r="G126" s="445">
        <v>15617670</v>
      </c>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SUM(G126:G141)</f>
        <v>15617670</v>
      </c>
      <c r="H142" s="454">
        <v>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182876720</v>
      </c>
      <c r="H225" s="481">
        <v>100000000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F99"/>
  <sheetViews>
    <sheetView view="pageBreakPreview" zoomScale="75" zoomScaleNormal="100" zoomScaleSheetLayoutView="75" workbookViewId="0">
      <selection activeCell="H53" sqref="H53"/>
    </sheetView>
  </sheetViews>
  <sheetFormatPr defaultRowHeight="15" x14ac:dyDescent="0.25"/>
  <cols>
    <col min="1" max="1" width="13.85546875" customWidth="1"/>
    <col min="2" max="2" width="58" customWidth="1"/>
    <col min="3" max="3" width="25" style="136" customWidth="1"/>
    <col min="4" max="4" width="25.140625" customWidth="1"/>
    <col min="5" max="5" width="24.5703125" customWidth="1"/>
    <col min="6" max="6" width="24" bestFit="1" customWidth="1"/>
  </cols>
  <sheetData>
    <row r="1" spans="1:6" ht="36" x14ac:dyDescent="0.55000000000000004">
      <c r="A1" s="951" t="s">
        <v>0</v>
      </c>
      <c r="B1" s="951"/>
      <c r="C1" s="951"/>
      <c r="D1" s="951"/>
      <c r="E1" s="951"/>
      <c r="F1" s="951"/>
    </row>
    <row r="2" spans="1:6" ht="31.5" x14ac:dyDescent="0.5">
      <c r="A2" s="952" t="s">
        <v>1</v>
      </c>
      <c r="B2" s="952"/>
      <c r="C2" s="952"/>
      <c r="D2" s="952"/>
      <c r="E2" s="952"/>
      <c r="F2" s="952"/>
    </row>
    <row r="3" spans="1:6" x14ac:dyDescent="0.25">
      <c r="A3" s="953"/>
      <c r="B3" s="953"/>
      <c r="C3" s="953"/>
      <c r="D3" s="953"/>
      <c r="E3" s="953"/>
      <c r="F3" s="953"/>
    </row>
    <row r="4" spans="1:6" x14ac:dyDescent="0.25">
      <c r="A4" s="110"/>
      <c r="B4" s="110"/>
      <c r="C4" s="110"/>
      <c r="D4" s="957"/>
      <c r="E4" s="957"/>
      <c r="F4" s="957"/>
    </row>
    <row r="5" spans="1:6" ht="31.5" x14ac:dyDescent="0.25">
      <c r="A5" s="955" t="s">
        <v>150</v>
      </c>
      <c r="B5" s="955"/>
      <c r="C5" s="955"/>
      <c r="D5" s="955"/>
      <c r="E5" s="955"/>
      <c r="F5" s="955"/>
    </row>
    <row r="6" spans="1:6" ht="15.75" thickBot="1" x14ac:dyDescent="0.3">
      <c r="A6" s="78"/>
      <c r="B6" s="78"/>
      <c r="C6" s="137"/>
      <c r="D6" s="125"/>
      <c r="E6" s="125"/>
      <c r="F6" s="79"/>
    </row>
    <row r="7" spans="1:6" ht="48" thickBot="1" x14ac:dyDescent="0.3">
      <c r="A7" s="127" t="s">
        <v>2</v>
      </c>
      <c r="B7" s="127" t="s">
        <v>3</v>
      </c>
      <c r="C7" s="139" t="s">
        <v>4</v>
      </c>
      <c r="D7" s="139" t="s">
        <v>207</v>
      </c>
      <c r="E7" s="139" t="s">
        <v>1701</v>
      </c>
      <c r="F7" s="914" t="s">
        <v>1719</v>
      </c>
    </row>
    <row r="8" spans="1:6" ht="16.5" thickBot="1" x14ac:dyDescent="0.3">
      <c r="A8" s="114"/>
      <c r="B8" s="115"/>
      <c r="C8" s="218" t="s">
        <v>5</v>
      </c>
      <c r="D8" s="218" t="s">
        <v>5</v>
      </c>
      <c r="E8" s="218" t="s">
        <v>5</v>
      </c>
      <c r="F8" s="218" t="s">
        <v>5</v>
      </c>
    </row>
    <row r="9" spans="1:6" ht="15.75" x14ac:dyDescent="0.25">
      <c r="A9" s="90"/>
      <c r="B9" s="91" t="s">
        <v>28</v>
      </c>
      <c r="C9" s="164">
        <f>'Budget  Sectors'!C9</f>
        <v>0</v>
      </c>
      <c r="D9" s="164">
        <f>'Budget  Sectors'!D9</f>
        <v>3646643790</v>
      </c>
      <c r="E9" s="164">
        <f>'Budget  Sectors'!E9</f>
        <v>0</v>
      </c>
      <c r="F9" s="164"/>
    </row>
    <row r="10" spans="1:6" ht="15.75" x14ac:dyDescent="0.25">
      <c r="A10" s="93">
        <v>1</v>
      </c>
      <c r="B10" s="94" t="s">
        <v>29</v>
      </c>
      <c r="C10" s="165">
        <f>'Budget  Sectors'!C10</f>
        <v>0</v>
      </c>
      <c r="D10" s="165">
        <f>'Budget  Sectors'!D10</f>
        <v>0</v>
      </c>
      <c r="E10" s="165">
        <f>'Budget  Sectors'!E10</f>
        <v>0</v>
      </c>
      <c r="F10" s="165"/>
    </row>
    <row r="11" spans="1:6" ht="15.75" x14ac:dyDescent="0.25">
      <c r="A11" s="95">
        <v>11000000</v>
      </c>
      <c r="B11" s="96" t="s">
        <v>30</v>
      </c>
      <c r="C11" s="170">
        <f>'Budget  Sectors'!C11</f>
        <v>0</v>
      </c>
      <c r="D11" s="170">
        <f>'Budget  Sectors'!D11</f>
        <v>0</v>
      </c>
      <c r="E11" s="170">
        <f>'Budget  Sectors'!E11</f>
        <v>0</v>
      </c>
      <c r="F11" s="170"/>
    </row>
    <row r="12" spans="1:6" ht="15.75" x14ac:dyDescent="0.25">
      <c r="A12" s="97">
        <v>11010100</v>
      </c>
      <c r="B12" s="98" t="s">
        <v>6</v>
      </c>
      <c r="C12" s="169">
        <f>'Budget  Sectors'!C12</f>
        <v>39700000000</v>
      </c>
      <c r="D12" s="169">
        <f>'Budget  Sectors'!D12</f>
        <v>21853265710</v>
      </c>
      <c r="E12" s="169">
        <f>'Budget  Sectors'!E12</f>
        <v>31943474170</v>
      </c>
      <c r="F12" s="169"/>
    </row>
    <row r="13" spans="1:6" ht="15.75" x14ac:dyDescent="0.25">
      <c r="A13" s="97">
        <v>11010200</v>
      </c>
      <c r="B13" s="98" t="s">
        <v>31</v>
      </c>
      <c r="C13" s="169">
        <f>'Budget  Sectors'!C13</f>
        <v>13500000000</v>
      </c>
      <c r="D13" s="169">
        <f>'Budget  Sectors'!D13</f>
        <v>12475764440</v>
      </c>
      <c r="E13" s="169">
        <f>'Budget  Sectors'!E13</f>
        <v>15888091850</v>
      </c>
      <c r="F13" s="169"/>
    </row>
    <row r="14" spans="1:6" ht="15.75" x14ac:dyDescent="0.25">
      <c r="A14" s="97">
        <v>11010300</v>
      </c>
      <c r="B14" s="98" t="s">
        <v>32</v>
      </c>
      <c r="C14" s="169">
        <f>'Budget  Sectors'!C14</f>
        <v>75000000</v>
      </c>
      <c r="D14" s="169">
        <f>'Budget  Sectors'!D14</f>
        <v>0</v>
      </c>
      <c r="E14" s="169">
        <f>'Budget  Sectors'!E14</f>
        <v>900000000</v>
      </c>
      <c r="F14" s="169"/>
    </row>
    <row r="15" spans="1:6" ht="15.75" x14ac:dyDescent="0.25">
      <c r="A15" s="97">
        <v>11010400</v>
      </c>
      <c r="B15" s="98" t="s">
        <v>7</v>
      </c>
      <c r="C15" s="169">
        <f>'Budget  Sectors'!C15</f>
        <v>1500000000</v>
      </c>
      <c r="D15" s="169">
        <f>'Budget  Sectors'!D15</f>
        <v>400000000</v>
      </c>
      <c r="E15" s="169">
        <f>'Budget  Sectors'!E15</f>
        <v>1500000000</v>
      </c>
      <c r="F15" s="169"/>
    </row>
    <row r="16" spans="1:6" ht="15.75" x14ac:dyDescent="0.25">
      <c r="A16" s="83">
        <v>12000000</v>
      </c>
      <c r="B16" s="82" t="s">
        <v>33</v>
      </c>
      <c r="C16" s="169">
        <f>'Budget  Sectors'!C16</f>
        <v>0</v>
      </c>
      <c r="D16" s="169">
        <f>'Budget  Sectors'!D16</f>
        <v>0</v>
      </c>
      <c r="E16" s="169">
        <f>'Budget  Sectors'!E16</f>
        <v>0</v>
      </c>
      <c r="F16" s="169"/>
    </row>
    <row r="17" spans="1:6" ht="15.75" x14ac:dyDescent="0.25">
      <c r="A17" s="97">
        <v>12010100</v>
      </c>
      <c r="B17" s="98" t="s">
        <v>8</v>
      </c>
      <c r="C17" s="169">
        <f>'Budget  Sectors'!C17</f>
        <v>8257428140</v>
      </c>
      <c r="D17" s="169">
        <f>'Budget  Sectors'!D17</f>
        <v>3020891080</v>
      </c>
      <c r="E17" s="169">
        <f>'Budget  Sectors'!E17</f>
        <v>6960501210</v>
      </c>
      <c r="F17" s="169"/>
    </row>
    <row r="18" spans="1:6" ht="15.75" x14ac:dyDescent="0.25">
      <c r="A18" s="97">
        <v>12010200</v>
      </c>
      <c r="B18" s="98" t="s">
        <v>9</v>
      </c>
      <c r="C18" s="169">
        <f>'Budget  Sectors'!C18</f>
        <v>3370592380</v>
      </c>
      <c r="D18" s="169">
        <f>'Budget  Sectors'!D18</f>
        <v>1232805800</v>
      </c>
      <c r="E18" s="169">
        <f>'Budget  Sectors'!E18</f>
        <v>2566050000</v>
      </c>
      <c r="F18" s="169"/>
    </row>
    <row r="19" spans="1:6" ht="15.75" x14ac:dyDescent="0.25">
      <c r="A19" s="97">
        <v>12020100</v>
      </c>
      <c r="B19" s="98" t="s">
        <v>10</v>
      </c>
      <c r="C19" s="169">
        <f>'Budget  Sectors'!C19</f>
        <v>1192314890</v>
      </c>
      <c r="D19" s="169">
        <f>'Budget  Sectors'!D19</f>
        <v>412284910</v>
      </c>
      <c r="E19" s="169">
        <f>'Budget  Sectors'!E19</f>
        <v>983332870</v>
      </c>
      <c r="F19" s="169"/>
    </row>
    <row r="20" spans="1:6" ht="15.75" x14ac:dyDescent="0.25">
      <c r="A20" s="97">
        <v>12020400</v>
      </c>
      <c r="B20" s="98" t="s">
        <v>11</v>
      </c>
      <c r="C20" s="169">
        <f>'Budget  Sectors'!C20</f>
        <v>11812752240</v>
      </c>
      <c r="D20" s="169">
        <f>'Budget  Sectors'!D20</f>
        <v>7462179830</v>
      </c>
      <c r="E20" s="169">
        <f>'Budget  Sectors'!E20</f>
        <v>9731913160</v>
      </c>
      <c r="F20" s="169"/>
    </row>
    <row r="21" spans="1:6" ht="15.75" x14ac:dyDescent="0.25">
      <c r="A21" s="97">
        <v>12020500</v>
      </c>
      <c r="B21" s="98" t="s">
        <v>12</v>
      </c>
      <c r="C21" s="169">
        <f>'Budget  Sectors'!C21</f>
        <v>148570000</v>
      </c>
      <c r="D21" s="169">
        <f>'Budget  Sectors'!D21</f>
        <v>68008710</v>
      </c>
      <c r="E21" s="169">
        <f>'Budget  Sectors'!E21</f>
        <v>172700000</v>
      </c>
      <c r="F21" s="169"/>
    </row>
    <row r="22" spans="1:6" ht="15.75" x14ac:dyDescent="0.25">
      <c r="A22" s="97">
        <v>12020600</v>
      </c>
      <c r="B22" s="98" t="s">
        <v>13</v>
      </c>
      <c r="C22" s="169">
        <f>'Budget  Sectors'!C22</f>
        <v>802089478</v>
      </c>
      <c r="D22" s="169">
        <f>'Budget  Sectors'!D22</f>
        <v>391153670</v>
      </c>
      <c r="E22" s="169">
        <f>'Budget  Sectors'!E22</f>
        <v>781596468</v>
      </c>
      <c r="F22" s="169"/>
    </row>
    <row r="23" spans="1:6" ht="15.75" x14ac:dyDescent="0.25">
      <c r="A23" s="97">
        <v>12020700</v>
      </c>
      <c r="B23" s="98" t="s">
        <v>14</v>
      </c>
      <c r="C23" s="169">
        <f>'Budget  Sectors'!C23</f>
        <v>2922238320</v>
      </c>
      <c r="D23" s="169">
        <f>'Budget  Sectors'!D23</f>
        <v>1436675110</v>
      </c>
      <c r="E23" s="169">
        <f>'Budget  Sectors'!E23</f>
        <v>2478664882</v>
      </c>
      <c r="F23" s="169"/>
    </row>
    <row r="24" spans="1:6" ht="15.75" x14ac:dyDescent="0.25">
      <c r="A24" s="97">
        <v>12020800</v>
      </c>
      <c r="B24" s="98" t="s">
        <v>15</v>
      </c>
      <c r="C24" s="169">
        <f>'Budget  Sectors'!C24</f>
        <v>87424000</v>
      </c>
      <c r="D24" s="169">
        <f>'Budget  Sectors'!D24</f>
        <v>25082200</v>
      </c>
      <c r="E24" s="169">
        <f>'Budget  Sectors'!E24</f>
        <v>567234000</v>
      </c>
      <c r="F24" s="169"/>
    </row>
    <row r="25" spans="1:6" ht="15.75" x14ac:dyDescent="0.25">
      <c r="A25" s="97">
        <v>12020900</v>
      </c>
      <c r="B25" s="98" t="s">
        <v>16</v>
      </c>
      <c r="C25" s="169">
        <f>'Budget  Sectors'!C25</f>
        <v>1195750000</v>
      </c>
      <c r="D25" s="169">
        <f>'Budget  Sectors'!D25</f>
        <v>410715150</v>
      </c>
      <c r="E25" s="169">
        <f>'Budget  Sectors'!E25</f>
        <v>585700000</v>
      </c>
      <c r="F25" s="169"/>
    </row>
    <row r="26" spans="1:6" ht="15.75" x14ac:dyDescent="0.25">
      <c r="A26" s="97">
        <v>12021000</v>
      </c>
      <c r="B26" s="98" t="s">
        <v>34</v>
      </c>
      <c r="C26" s="169">
        <f>'Budget  Sectors'!C26</f>
        <v>209850000</v>
      </c>
      <c r="D26" s="169">
        <f>'Budget  Sectors'!D26</f>
        <v>143856370</v>
      </c>
      <c r="E26" s="169">
        <f>'Budget  Sectors'!E26</f>
        <v>1493033020</v>
      </c>
      <c r="F26" s="169"/>
    </row>
    <row r="27" spans="1:6" ht="15.75" x14ac:dyDescent="0.25">
      <c r="A27" s="97">
        <v>12021100</v>
      </c>
      <c r="B27" s="98" t="s">
        <v>17</v>
      </c>
      <c r="C27" s="169">
        <f>'Budget  Sectors'!C27</f>
        <v>364350000</v>
      </c>
      <c r="D27" s="169">
        <f>'Budget  Sectors'!D27</f>
        <v>232436860</v>
      </c>
      <c r="E27" s="169">
        <f>'Budget  Sectors'!E27</f>
        <v>143800000</v>
      </c>
      <c r="F27" s="169"/>
    </row>
    <row r="28" spans="1:6" ht="15.75" x14ac:dyDescent="0.25">
      <c r="A28" s="97">
        <v>12021200</v>
      </c>
      <c r="B28" s="98" t="s">
        <v>18</v>
      </c>
      <c r="C28" s="169">
        <f>'Budget  Sectors'!C28</f>
        <v>62398992</v>
      </c>
      <c r="D28" s="169">
        <f>'Budget  Sectors'!D28</f>
        <v>24661820</v>
      </c>
      <c r="E28" s="169">
        <f>'Budget  Sectors'!E28</f>
        <v>6500000</v>
      </c>
      <c r="F28" s="169"/>
    </row>
    <row r="29" spans="1:6" ht="15.75" x14ac:dyDescent="0.25">
      <c r="A29" s="97">
        <v>12021300</v>
      </c>
      <c r="B29" s="98" t="s">
        <v>19</v>
      </c>
      <c r="C29" s="169">
        <f>'Budget  Sectors'!C29</f>
        <v>403000000</v>
      </c>
      <c r="D29" s="169">
        <f>'Budget  Sectors'!D29</f>
        <v>221593980</v>
      </c>
      <c r="E29" s="169">
        <f>'Budget  Sectors'!E29</f>
        <v>200800000</v>
      </c>
      <c r="F29" s="169"/>
    </row>
    <row r="30" spans="1:6" ht="15.75" x14ac:dyDescent="0.25">
      <c r="A30" s="80">
        <v>13000000</v>
      </c>
      <c r="B30" s="81" t="s">
        <v>35</v>
      </c>
      <c r="C30" s="169">
        <f>'Budget  Sectors'!C30</f>
        <v>0</v>
      </c>
      <c r="D30" s="169">
        <f>'Budget  Sectors'!D30</f>
        <v>0</v>
      </c>
      <c r="E30" s="169">
        <f>'Budget  Sectors'!E30</f>
        <v>0</v>
      </c>
      <c r="F30" s="169"/>
    </row>
    <row r="31" spans="1:6" ht="15.75" x14ac:dyDescent="0.25">
      <c r="A31" s="97">
        <v>13010100</v>
      </c>
      <c r="B31" s="98" t="s">
        <v>20</v>
      </c>
      <c r="C31" s="169">
        <f>'Budget  Sectors'!C31</f>
        <v>1970000000</v>
      </c>
      <c r="D31" s="169">
        <f>'Budget  Sectors'!D31</f>
        <v>4681984180</v>
      </c>
      <c r="E31" s="169">
        <f>'Budget  Sectors'!E31</f>
        <v>10451922620</v>
      </c>
      <c r="F31" s="169"/>
    </row>
    <row r="32" spans="1:6" ht="15.75" x14ac:dyDescent="0.25">
      <c r="A32" s="97">
        <v>13010200</v>
      </c>
      <c r="B32" s="98" t="s">
        <v>21</v>
      </c>
      <c r="C32" s="169">
        <f>'Budget  Sectors'!C32</f>
        <v>4027243020</v>
      </c>
      <c r="D32" s="169">
        <f>'Budget  Sectors'!D32</f>
        <v>8044376220</v>
      </c>
      <c r="E32" s="169">
        <f>'Budget  Sectors'!E32</f>
        <v>3033400000</v>
      </c>
      <c r="F32" s="169"/>
    </row>
    <row r="33" spans="1:6" ht="15.75" x14ac:dyDescent="0.25">
      <c r="A33" s="97">
        <v>13020300</v>
      </c>
      <c r="B33" s="98" t="s">
        <v>36</v>
      </c>
      <c r="C33" s="169">
        <f>'Budget  Sectors'!C33</f>
        <v>12259452970</v>
      </c>
      <c r="D33" s="169">
        <f>'Budget  Sectors'!D33</f>
        <v>8534452970</v>
      </c>
      <c r="E33" s="169">
        <f>'Budget  Sectors'!E33</f>
        <v>8818142390</v>
      </c>
      <c r="F33" s="169"/>
    </row>
    <row r="34" spans="1:6" ht="15.75" x14ac:dyDescent="0.25">
      <c r="A34" s="97">
        <v>13020400</v>
      </c>
      <c r="B34" s="98" t="s">
        <v>37</v>
      </c>
      <c r="C34" s="169">
        <f>'Budget  Sectors'!C34</f>
        <v>2029040000</v>
      </c>
      <c r="D34" s="169">
        <f>'Budget  Sectors'!D34</f>
        <v>1377841100</v>
      </c>
      <c r="E34" s="169">
        <f>'Budget  Sectors'!E34</f>
        <v>2835695000</v>
      </c>
      <c r="F34" s="169"/>
    </row>
    <row r="35" spans="1:6" ht="15.75" x14ac:dyDescent="0.25">
      <c r="A35" s="80">
        <v>14000000</v>
      </c>
      <c r="B35" s="81" t="s">
        <v>38</v>
      </c>
      <c r="C35" s="171">
        <f>'Budget  Sectors'!C35</f>
        <v>0</v>
      </c>
      <c r="D35" s="171">
        <f>'Budget  Sectors'!D35</f>
        <v>0</v>
      </c>
      <c r="E35" s="171">
        <f>'Budget  Sectors'!E35</f>
        <v>0</v>
      </c>
      <c r="F35" s="171"/>
    </row>
    <row r="36" spans="1:6" ht="15.75" hidden="1" x14ac:dyDescent="0.25">
      <c r="A36" s="84">
        <v>14030100</v>
      </c>
      <c r="B36" s="85" t="s">
        <v>24</v>
      </c>
      <c r="C36" s="172">
        <f>'Budget  Sectors'!C36</f>
        <v>0</v>
      </c>
      <c r="D36" s="172">
        <f>'Budget  Sectors'!D36</f>
        <v>0</v>
      </c>
      <c r="E36" s="172">
        <f>'Budget  Sectors'!E36</f>
        <v>0</v>
      </c>
      <c r="F36" s="172"/>
    </row>
    <row r="37" spans="1:6" ht="15.75" hidden="1" x14ac:dyDescent="0.25">
      <c r="A37" s="97">
        <v>14030200</v>
      </c>
      <c r="B37" s="98" t="s">
        <v>25</v>
      </c>
      <c r="C37" s="169">
        <f>'Budget  Sectors'!C37</f>
        <v>0</v>
      </c>
      <c r="D37" s="169">
        <f>'Budget  Sectors'!D37</f>
        <v>0</v>
      </c>
      <c r="E37" s="169">
        <f>'Budget  Sectors'!E37</f>
        <v>0</v>
      </c>
      <c r="F37" s="169"/>
    </row>
    <row r="38" spans="1:6" ht="16.5" thickBot="1" x14ac:dyDescent="0.3">
      <c r="A38" s="84"/>
      <c r="B38" s="111" t="s">
        <v>41</v>
      </c>
      <c r="C38" s="172">
        <f>'Budget  Sectors'!C38</f>
        <v>0</v>
      </c>
      <c r="D38" s="172">
        <f>'Budget  Sectors'!D38</f>
        <v>6132396860</v>
      </c>
      <c r="E38" s="172">
        <f>'Budget  Sectors'!E38</f>
        <v>7812500000</v>
      </c>
      <c r="F38" s="172"/>
    </row>
    <row r="39" spans="1:6" ht="16.5" thickBot="1" x14ac:dyDescent="0.3">
      <c r="A39" s="99"/>
      <c r="B39" s="100" t="s">
        <v>39</v>
      </c>
      <c r="C39" s="213">
        <f>SUM(C12:C38)</f>
        <v>105889494430</v>
      </c>
      <c r="D39" s="131">
        <f>SUM(D12:D38)</f>
        <v>78582426970</v>
      </c>
      <c r="E39" s="213">
        <f>SUM(E12:E38)</f>
        <v>109855051640</v>
      </c>
      <c r="F39" s="213"/>
    </row>
    <row r="40" spans="1:6" ht="5.25" customHeight="1" thickBot="1" x14ac:dyDescent="0.3">
      <c r="A40" s="86"/>
      <c r="B40" s="112" t="s">
        <v>42</v>
      </c>
      <c r="C40" s="132"/>
      <c r="D40" s="132"/>
      <c r="E40" s="109"/>
      <c r="F40" s="173"/>
    </row>
    <row r="41" spans="1:6" s="136" customFormat="1" ht="16.5" thickBot="1" x14ac:dyDescent="0.3">
      <c r="A41" s="99"/>
      <c r="B41" s="100" t="str">
        <f>'Budget  Sectors'!B42</f>
        <v>TOTAL PROJECTED FUNDS AVAILABLE (D=A+B)</v>
      </c>
      <c r="C41" s="213">
        <f>C9+C39</f>
        <v>105889494430</v>
      </c>
      <c r="D41" s="213">
        <f>D9+D39</f>
        <v>82229070760</v>
      </c>
      <c r="E41" s="213">
        <f>E9+E39</f>
        <v>109855051640</v>
      </c>
      <c r="F41" s="213"/>
    </row>
    <row r="42" spans="1:6" ht="5.25" customHeight="1" thickBot="1" x14ac:dyDescent="0.3">
      <c r="A42" s="103"/>
      <c r="B42" s="104"/>
      <c r="C42" s="208"/>
      <c r="D42" s="126"/>
      <c r="E42" s="101"/>
      <c r="F42" s="168"/>
    </row>
    <row r="43" spans="1:6" ht="15.75" x14ac:dyDescent="0.25">
      <c r="A43" s="90">
        <v>2</v>
      </c>
      <c r="B43" s="163" t="s">
        <v>26</v>
      </c>
      <c r="C43" s="211"/>
      <c r="D43" s="128"/>
      <c r="E43" s="211"/>
      <c r="F43" s="211"/>
    </row>
    <row r="44" spans="1:6" ht="15.75" x14ac:dyDescent="0.25">
      <c r="A44" s="95"/>
      <c r="B44" s="165" t="str">
        <f>'Budget  Sectors'!B45</f>
        <v>E: RECURRENT DEBT</v>
      </c>
      <c r="C44" s="212"/>
      <c r="D44" s="129"/>
      <c r="E44" s="212"/>
      <c r="F44" s="212"/>
    </row>
    <row r="45" spans="1:6" ht="15.75" x14ac:dyDescent="0.25">
      <c r="A45" s="97"/>
      <c r="B45" s="98" t="s">
        <v>43</v>
      </c>
      <c r="C45" s="172">
        <f>'Budget  Sectors'!C46</f>
        <v>0</v>
      </c>
      <c r="D45" s="172">
        <f>'Budget  Sectors'!D46</f>
        <v>0</v>
      </c>
      <c r="E45" s="172">
        <f>'Budget  Sectors'!E46</f>
        <v>0</v>
      </c>
      <c r="F45" s="172"/>
    </row>
    <row r="46" spans="1:6" ht="16.5" thickBot="1" x14ac:dyDescent="0.3">
      <c r="A46" s="105"/>
      <c r="B46" s="106" t="s">
        <v>44</v>
      </c>
      <c r="C46" s="172">
        <f>'Budget  Sectors'!C47</f>
        <v>1200000000</v>
      </c>
      <c r="D46" s="172">
        <f>'Budget  Sectors'!D47</f>
        <v>640000000</v>
      </c>
      <c r="E46" s="172">
        <f>'Budget  Sectors'!E47</f>
        <v>0</v>
      </c>
      <c r="F46" s="172"/>
    </row>
    <row r="47" spans="1:6" ht="16.5" thickBot="1" x14ac:dyDescent="0.3">
      <c r="A47" s="116"/>
      <c r="B47" s="164" t="str">
        <f>'Budget  Sectors'!B48</f>
        <v>TOTAL RECURRENT DEBT (E)</v>
      </c>
      <c r="C47" s="214">
        <f>SUM(C45:C46)</f>
        <v>1200000000</v>
      </c>
      <c r="D47" s="133">
        <f>SUM(D45:D46)</f>
        <v>640000000</v>
      </c>
      <c r="E47" s="214">
        <f>SUM(E45:E46)</f>
        <v>0</v>
      </c>
      <c r="F47" s="214"/>
    </row>
    <row r="48" spans="1:6" ht="3.75" customHeight="1" thickBot="1" x14ac:dyDescent="0.3">
      <c r="A48" s="117"/>
      <c r="B48" s="118"/>
      <c r="C48" s="119"/>
      <c r="D48" s="119"/>
      <c r="E48" s="135"/>
      <c r="F48" s="135"/>
    </row>
    <row r="49" spans="1:6" ht="15.75" x14ac:dyDescent="0.25">
      <c r="A49" s="93"/>
      <c r="B49" s="164" t="str">
        <f>'Budget  Sectors'!B50</f>
        <v>F: RECURRENT NON DEBT</v>
      </c>
      <c r="C49" s="211"/>
      <c r="D49" s="128"/>
      <c r="E49" s="211"/>
      <c r="F49" s="211"/>
    </row>
    <row r="50" spans="1:6" ht="15.75" x14ac:dyDescent="0.25">
      <c r="A50" s="97" t="s">
        <v>45</v>
      </c>
      <c r="B50" s="107" t="s">
        <v>46</v>
      </c>
      <c r="C50" s="172">
        <f>'Budget  Sectors'!C51</f>
        <v>25370114230</v>
      </c>
      <c r="D50" s="172">
        <f>'Budget  Sectors'!D51</f>
        <v>18366956990</v>
      </c>
      <c r="E50" s="172">
        <f>'Budget  Sectors'!E51</f>
        <v>22012471490</v>
      </c>
      <c r="F50" s="172">
        <f>'Budget  Sectors'!F51</f>
        <v>0</v>
      </c>
    </row>
    <row r="51" spans="1:6" ht="15.75" x14ac:dyDescent="0.25">
      <c r="A51" s="97" t="s">
        <v>47</v>
      </c>
      <c r="B51" s="107" t="s">
        <v>48</v>
      </c>
      <c r="C51" s="172">
        <f>'Budget  Sectors'!C52</f>
        <v>1166402200</v>
      </c>
      <c r="D51" s="172">
        <f>'Budget  Sectors'!D52</f>
        <v>898757230</v>
      </c>
      <c r="E51" s="172">
        <f>'Budget  Sectors'!E52</f>
        <v>1027731040</v>
      </c>
      <c r="F51" s="172">
        <f>'Budget  Sectors'!F52</f>
        <v>0</v>
      </c>
    </row>
    <row r="52" spans="1:6" ht="15.75" x14ac:dyDescent="0.25">
      <c r="A52" s="97" t="s">
        <v>49</v>
      </c>
      <c r="B52" s="107" t="s">
        <v>50</v>
      </c>
      <c r="C52" s="172">
        <f>'Budget  Sectors'!C53</f>
        <v>5935958950</v>
      </c>
      <c r="D52" s="172">
        <f>'Budget  Sectors'!D53</f>
        <v>4379870690</v>
      </c>
      <c r="E52" s="172">
        <f>'Budget  Sectors'!E53</f>
        <v>5076670690</v>
      </c>
      <c r="F52" s="172">
        <f>'Budget  Sectors'!F53</f>
        <v>0</v>
      </c>
    </row>
    <row r="53" spans="1:6" ht="15.75" x14ac:dyDescent="0.25">
      <c r="A53" s="97" t="s">
        <v>51</v>
      </c>
      <c r="B53" s="107" t="s">
        <v>52</v>
      </c>
      <c r="C53" s="172">
        <f>'Budget  Sectors'!C54</f>
        <v>3992715850</v>
      </c>
      <c r="D53" s="172">
        <f>'Budget  Sectors'!D54</f>
        <v>2890327000</v>
      </c>
      <c r="E53" s="172">
        <f>'Budget  Sectors'!E54</f>
        <v>3482513310</v>
      </c>
      <c r="F53" s="172">
        <f>'Budget  Sectors'!F54</f>
        <v>0</v>
      </c>
    </row>
    <row r="54" spans="1:6" ht="15.75" x14ac:dyDescent="0.25">
      <c r="A54" s="97" t="s">
        <v>53</v>
      </c>
      <c r="B54" s="107" t="s">
        <v>54</v>
      </c>
      <c r="C54" s="172">
        <f>'Budget  Sectors'!C55</f>
        <v>1275101250</v>
      </c>
      <c r="D54" s="172">
        <f>'Budget  Sectors'!D55</f>
        <v>936754550</v>
      </c>
      <c r="E54" s="172">
        <f>'Budget  Sectors'!E55</f>
        <v>1158388360</v>
      </c>
      <c r="F54" s="172">
        <f>'Budget  Sectors'!F55</f>
        <v>0</v>
      </c>
    </row>
    <row r="55" spans="1:6" ht="15.75" x14ac:dyDescent="0.25">
      <c r="A55" s="97" t="s">
        <v>55</v>
      </c>
      <c r="B55" s="107" t="s">
        <v>56</v>
      </c>
      <c r="C55" s="172">
        <f>'Budget  Sectors'!C56</f>
        <v>777649030</v>
      </c>
      <c r="D55" s="172">
        <f>'Budget  Sectors'!D56</f>
        <v>622646600</v>
      </c>
      <c r="E55" s="172">
        <f>'Budget  Sectors'!E56</f>
        <v>730138540</v>
      </c>
      <c r="F55" s="172">
        <f>'Budget  Sectors'!F56</f>
        <v>0</v>
      </c>
    </row>
    <row r="56" spans="1:6" ht="15.75" x14ac:dyDescent="0.25">
      <c r="A56" s="97" t="s">
        <v>57</v>
      </c>
      <c r="B56" s="107" t="s">
        <v>58</v>
      </c>
      <c r="C56" s="172">
        <f>'Budget  Sectors'!C57</f>
        <v>1007063270</v>
      </c>
      <c r="D56" s="172">
        <f>'Budget  Sectors'!D57</f>
        <v>613041670</v>
      </c>
      <c r="E56" s="172">
        <f>'Budget  Sectors'!E57</f>
        <v>1148552996</v>
      </c>
      <c r="F56" s="172">
        <f>'Budget  Sectors'!F57</f>
        <v>373500000</v>
      </c>
    </row>
    <row r="57" spans="1:6" ht="15.75" x14ac:dyDescent="0.25">
      <c r="A57" s="97" t="s">
        <v>59</v>
      </c>
      <c r="B57" s="107" t="s">
        <v>60</v>
      </c>
      <c r="C57" s="172">
        <f>'Budget  Sectors'!C58</f>
        <v>1507778720</v>
      </c>
      <c r="D57" s="172">
        <f>'Budget  Sectors'!D58</f>
        <v>1045832050</v>
      </c>
      <c r="E57" s="172">
        <f>'Budget  Sectors'!E58</f>
        <v>1267092175</v>
      </c>
      <c r="F57" s="172">
        <f>'Budget  Sectors'!F58</f>
        <v>0</v>
      </c>
    </row>
    <row r="58" spans="1:6" ht="15.75" x14ac:dyDescent="0.25">
      <c r="A58" s="97" t="s">
        <v>61</v>
      </c>
      <c r="B58" s="107" t="s">
        <v>62</v>
      </c>
      <c r="C58" s="172">
        <f>'Budget  Sectors'!C59</f>
        <v>1455718376.1800001</v>
      </c>
      <c r="D58" s="172">
        <f>'Budget  Sectors'!D59</f>
        <v>700603330</v>
      </c>
      <c r="E58" s="172">
        <f>'Budget  Sectors'!E59</f>
        <v>1445427110</v>
      </c>
      <c r="F58" s="172">
        <f>'Budget  Sectors'!F59</f>
        <v>0</v>
      </c>
    </row>
    <row r="59" spans="1:6" ht="15.75" x14ac:dyDescent="0.25">
      <c r="A59" s="97" t="s">
        <v>63</v>
      </c>
      <c r="B59" s="107" t="s">
        <v>64</v>
      </c>
      <c r="C59" s="172">
        <f>'Budget  Sectors'!C60</f>
        <v>2079361650</v>
      </c>
      <c r="D59" s="172">
        <f>'Budget  Sectors'!D60</f>
        <v>1675960670</v>
      </c>
      <c r="E59" s="172">
        <f>'Budget  Sectors'!E60</f>
        <v>974316340</v>
      </c>
      <c r="F59" s="172">
        <f>'Budget  Sectors'!F60</f>
        <v>0</v>
      </c>
    </row>
    <row r="60" spans="1:6" ht="15.75" x14ac:dyDescent="0.25">
      <c r="A60" s="97" t="s">
        <v>65</v>
      </c>
      <c r="B60" s="107" t="s">
        <v>66</v>
      </c>
      <c r="C60" s="172">
        <f>'Budget  Sectors'!C61</f>
        <v>2070726920</v>
      </c>
      <c r="D60" s="172">
        <f>'Budget  Sectors'!D61</f>
        <v>2423520580</v>
      </c>
      <c r="E60" s="172">
        <f>'Budget  Sectors'!E61</f>
        <v>2442828760</v>
      </c>
      <c r="F60" s="172">
        <f>'Budget  Sectors'!F61</f>
        <v>17500000</v>
      </c>
    </row>
    <row r="61" spans="1:6" ht="15.75" x14ac:dyDescent="0.25">
      <c r="A61" s="97" t="s">
        <v>67</v>
      </c>
      <c r="B61" s="107" t="s">
        <v>68</v>
      </c>
      <c r="C61" s="172">
        <f>'Budget  Sectors'!C62</f>
        <v>455317210</v>
      </c>
      <c r="D61" s="172">
        <f>'Budget  Sectors'!D62</f>
        <v>337370640</v>
      </c>
      <c r="E61" s="172">
        <f>'Budget  Sectors'!E62</f>
        <v>420238830</v>
      </c>
      <c r="F61" s="172">
        <f>'Budget  Sectors'!F62</f>
        <v>0</v>
      </c>
    </row>
    <row r="62" spans="1:6" ht="15.75" x14ac:dyDescent="0.25">
      <c r="A62" s="97" t="s">
        <v>69</v>
      </c>
      <c r="B62" s="107" t="s">
        <v>70</v>
      </c>
      <c r="C62" s="172">
        <f>'Budget  Sectors'!C63</f>
        <v>347932490</v>
      </c>
      <c r="D62" s="172">
        <f>'Budget  Sectors'!D63</f>
        <v>302462230</v>
      </c>
      <c r="E62" s="172">
        <f>'Budget  Sectors'!E63</f>
        <v>2430358150</v>
      </c>
      <c r="F62" s="172">
        <f>'Budget  Sectors'!F63</f>
        <v>0</v>
      </c>
    </row>
    <row r="63" spans="1:6" ht="15.75" x14ac:dyDescent="0.25">
      <c r="A63" s="97" t="s">
        <v>71</v>
      </c>
      <c r="B63" s="107" t="s">
        <v>72</v>
      </c>
      <c r="C63" s="172">
        <f>'Budget  Sectors'!C64</f>
        <v>5892977983.8199997</v>
      </c>
      <c r="D63" s="172">
        <f>'Budget  Sectors'!D64</f>
        <v>4286844510</v>
      </c>
      <c r="E63" s="172">
        <f>'Budget  Sectors'!E64</f>
        <v>4651024999</v>
      </c>
      <c r="F63" s="172">
        <f>'Budget  Sectors'!F64</f>
        <v>120000000</v>
      </c>
    </row>
    <row r="64" spans="1:6" ht="15.75" hidden="1" x14ac:dyDescent="0.25">
      <c r="A64" s="97" t="s">
        <v>73</v>
      </c>
      <c r="B64" s="107" t="s">
        <v>74</v>
      </c>
      <c r="C64" s="172">
        <f>'Budget  Sectors'!C65</f>
        <v>0</v>
      </c>
      <c r="D64" s="172">
        <f>'Budget  Sectors'!D65</f>
        <v>0</v>
      </c>
      <c r="E64" s="172">
        <f>'Budget  Sectors'!E65</f>
        <v>0</v>
      </c>
      <c r="F64" s="172">
        <f>'Budget  Sectors'!F65</f>
        <v>0</v>
      </c>
    </row>
    <row r="65" spans="1:6" ht="15.75" x14ac:dyDescent="0.25">
      <c r="A65" s="97" t="s">
        <v>75</v>
      </c>
      <c r="B65" s="107" t="s">
        <v>76</v>
      </c>
      <c r="C65" s="172">
        <f>'Budget  Sectors'!C66</f>
        <v>224808360</v>
      </c>
      <c r="D65" s="172">
        <f>'Budget  Sectors'!D66</f>
        <v>96158520</v>
      </c>
      <c r="E65" s="172">
        <f>'Budget  Sectors'!E66</f>
        <v>276077300</v>
      </c>
      <c r="F65" s="172">
        <f>'Budget  Sectors'!F66</f>
        <v>0</v>
      </c>
    </row>
    <row r="66" spans="1:6" ht="15.75" x14ac:dyDescent="0.25">
      <c r="A66" s="97" t="s">
        <v>77</v>
      </c>
      <c r="B66" s="107" t="s">
        <v>78</v>
      </c>
      <c r="C66" s="172">
        <f>'Budget  Sectors'!C67</f>
        <v>2500020000</v>
      </c>
      <c r="D66" s="172">
        <f>'Budget  Sectors'!D67</f>
        <v>1000020000</v>
      </c>
      <c r="E66" s="172">
        <f>'Budget  Sectors'!E67</f>
        <v>1485664540</v>
      </c>
      <c r="F66" s="172">
        <f>'Budget  Sectors'!F67</f>
        <v>0</v>
      </c>
    </row>
    <row r="67" spans="1:6" ht="15.75" x14ac:dyDescent="0.25">
      <c r="A67" s="97" t="s">
        <v>79</v>
      </c>
      <c r="B67" s="107" t="s">
        <v>80</v>
      </c>
      <c r="C67" s="172">
        <f>'Budget  Sectors'!C68</f>
        <v>275261640</v>
      </c>
      <c r="D67" s="172">
        <f>'Budget  Sectors'!D68</f>
        <v>287195870</v>
      </c>
      <c r="E67" s="172">
        <f>'Budget  Sectors'!E68</f>
        <v>405950000</v>
      </c>
      <c r="F67" s="172">
        <f>'Budget  Sectors'!F68</f>
        <v>0</v>
      </c>
    </row>
    <row r="68" spans="1:6" ht="15.75" hidden="1" x14ac:dyDescent="0.25">
      <c r="A68" s="84" t="s">
        <v>81</v>
      </c>
      <c r="B68" s="85" t="s">
        <v>82</v>
      </c>
      <c r="C68" s="172">
        <f>'Budget  Sectors'!C69</f>
        <v>0</v>
      </c>
      <c r="D68" s="172">
        <f>'Budget  Sectors'!D69</f>
        <v>0</v>
      </c>
      <c r="E68" s="172">
        <f>'Budget  Sectors'!E69</f>
        <v>0</v>
      </c>
      <c r="F68" s="172">
        <f>'Budget  Sectors'!F69</f>
        <v>0</v>
      </c>
    </row>
    <row r="69" spans="1:6" ht="15.75" hidden="1" x14ac:dyDescent="0.25">
      <c r="A69" s="84" t="s">
        <v>83</v>
      </c>
      <c r="B69" s="85" t="s">
        <v>84</v>
      </c>
      <c r="C69" s="172">
        <f>'Budget  Sectors'!C70</f>
        <v>0</v>
      </c>
      <c r="D69" s="172">
        <f>'Budget  Sectors'!D70</f>
        <v>0</v>
      </c>
      <c r="E69" s="172">
        <f>'Budget  Sectors'!E70</f>
        <v>0</v>
      </c>
      <c r="F69" s="172">
        <f>'Budget  Sectors'!F70</f>
        <v>0</v>
      </c>
    </row>
    <row r="70" spans="1:6" ht="15.75" hidden="1" x14ac:dyDescent="0.25">
      <c r="A70" s="97" t="s">
        <v>85</v>
      </c>
      <c r="B70" s="107" t="s">
        <v>86</v>
      </c>
      <c r="C70" s="172">
        <f>'Budget  Sectors'!C71</f>
        <v>0</v>
      </c>
      <c r="D70" s="172">
        <f>'Budget  Sectors'!D71</f>
        <v>0</v>
      </c>
      <c r="E70" s="172">
        <f>'Budget  Sectors'!E71</f>
        <v>0</v>
      </c>
      <c r="F70" s="172">
        <f>'Budget  Sectors'!F71</f>
        <v>0</v>
      </c>
    </row>
    <row r="71" spans="1:6" ht="15.75" x14ac:dyDescent="0.25">
      <c r="A71" s="105" t="s">
        <v>87</v>
      </c>
      <c r="B71" s="106" t="s">
        <v>88</v>
      </c>
      <c r="C71" s="172">
        <f>'Budget  Sectors'!C72</f>
        <v>3300000</v>
      </c>
      <c r="D71" s="172">
        <f>'Budget  Sectors'!D72</f>
        <v>1201230</v>
      </c>
      <c r="E71" s="172">
        <f>'Budget  Sectors'!E72</f>
        <v>12000000</v>
      </c>
      <c r="F71" s="172">
        <f>'Budget  Sectors'!F72</f>
        <v>0</v>
      </c>
    </row>
    <row r="72" spans="1:6" ht="16.5" thickBot="1" x14ac:dyDescent="0.3">
      <c r="A72" s="105" t="s">
        <v>89</v>
      </c>
      <c r="B72" s="106" t="s">
        <v>90</v>
      </c>
      <c r="C72" s="172">
        <f>'Budget  Sectors'!C73</f>
        <v>131497950</v>
      </c>
      <c r="D72" s="172">
        <f>'Budget  Sectors'!D73</f>
        <v>95356360</v>
      </c>
      <c r="E72" s="172">
        <f>'Budget  Sectors'!E73</f>
        <v>172838510</v>
      </c>
      <c r="F72" s="172">
        <f>'Budget  Sectors'!F73</f>
        <v>0</v>
      </c>
    </row>
    <row r="73" spans="1:6" ht="16.5" hidden="1" thickBot="1" x14ac:dyDescent="0.3">
      <c r="A73" s="120">
        <v>21010000</v>
      </c>
      <c r="B73" s="98" t="s">
        <v>91</v>
      </c>
      <c r="C73" s="172">
        <f>'Budget  Sectors'!C74</f>
        <v>0</v>
      </c>
      <c r="D73" s="268">
        <f>'Budget  Sectors'!D74</f>
        <v>0</v>
      </c>
      <c r="E73" s="172">
        <f>'Budget  Sectors'!E74</f>
        <v>0</v>
      </c>
      <c r="F73" s="172">
        <f>'Budget  Sectors'!F74</f>
        <v>0</v>
      </c>
    </row>
    <row r="74" spans="1:6" ht="16.5" thickBot="1" x14ac:dyDescent="0.3">
      <c r="A74" s="116"/>
      <c r="B74" s="164" t="str">
        <f>'Budget  Sectors'!B75</f>
        <v>TOTAL RECURRENT NON DEBT (F)</v>
      </c>
      <c r="C74" s="208">
        <f>SUM(C50:C73)</f>
        <v>56469706080</v>
      </c>
      <c r="D74" s="168">
        <f>SUM(D50:D73)</f>
        <v>40960880720</v>
      </c>
      <c r="E74" s="208">
        <f>SUM(E50:E73)</f>
        <v>50620283140</v>
      </c>
      <c r="F74" s="168">
        <f>SUM(F50:F73)</f>
        <v>511000000</v>
      </c>
    </row>
    <row r="75" spans="1:6" ht="3.75" customHeight="1" thickBot="1" x14ac:dyDescent="0.3">
      <c r="A75" s="99"/>
      <c r="B75" s="104"/>
      <c r="C75" s="208"/>
      <c r="D75" s="126"/>
      <c r="E75" s="208"/>
      <c r="F75" s="208"/>
    </row>
    <row r="76" spans="1:6" ht="16.5" thickBot="1" x14ac:dyDescent="0.3">
      <c r="A76" s="108"/>
      <c r="B76" s="164" t="str">
        <f>'Budget  Sectors'!B77</f>
        <v>TOTAL RECURRENT EXPENDITURE (G=E+F)</v>
      </c>
      <c r="C76" s="215">
        <f>C47+C74</f>
        <v>57669706080</v>
      </c>
      <c r="D76" s="134">
        <f>D47+D74</f>
        <v>41600880720</v>
      </c>
      <c r="E76" s="215">
        <f>E47+E74</f>
        <v>50620283140</v>
      </c>
      <c r="F76" s="215">
        <f>F47+F74</f>
        <v>511000000</v>
      </c>
    </row>
    <row r="77" spans="1:6" ht="5.25" customHeight="1" thickBot="1" x14ac:dyDescent="0.3">
      <c r="A77" s="121"/>
      <c r="B77" s="118"/>
      <c r="C77" s="119"/>
      <c r="D77" s="119"/>
      <c r="E77" s="135"/>
      <c r="F77" s="135"/>
    </row>
    <row r="78" spans="1:6" ht="15.75" x14ac:dyDescent="0.25">
      <c r="A78" s="90">
        <v>3</v>
      </c>
      <c r="B78" s="164" t="s">
        <v>1764</v>
      </c>
      <c r="C78" s="211"/>
      <c r="D78" s="128"/>
      <c r="E78" s="92"/>
      <c r="F78" s="164"/>
    </row>
    <row r="79" spans="1:6" ht="15.75" x14ac:dyDescent="0.25">
      <c r="A79" s="120">
        <v>701000</v>
      </c>
      <c r="B79" s="122" t="s">
        <v>151</v>
      </c>
      <c r="C79" s="206">
        <v>8522817120</v>
      </c>
      <c r="D79" s="206">
        <v>5729574450</v>
      </c>
      <c r="E79" s="123">
        <f>'Capital Functions Summary'!E11</f>
        <v>5455543120</v>
      </c>
      <c r="F79" s="206">
        <f>'Capital Functions Summary'!F11</f>
        <v>60493320</v>
      </c>
    </row>
    <row r="80" spans="1:6" ht="15.75" x14ac:dyDescent="0.25">
      <c r="A80" s="120">
        <v>703000</v>
      </c>
      <c r="B80" s="98" t="s">
        <v>152</v>
      </c>
      <c r="C80" s="206">
        <v>1710394740</v>
      </c>
      <c r="D80" s="206">
        <v>345755460</v>
      </c>
      <c r="E80" s="206">
        <f>'Capital Functions Summary'!E12</f>
        <v>405210330</v>
      </c>
      <c r="F80" s="206">
        <f>'Capital Functions Summary'!F12</f>
        <v>0</v>
      </c>
    </row>
    <row r="81" spans="1:6" ht="15.75" x14ac:dyDescent="0.25">
      <c r="A81" s="120">
        <v>704000</v>
      </c>
      <c r="B81" s="98" t="s">
        <v>153</v>
      </c>
      <c r="C81" s="206">
        <v>35572294610</v>
      </c>
      <c r="D81" s="206">
        <v>20771240170</v>
      </c>
      <c r="E81" s="206">
        <f>'Capital Functions Summary'!E13</f>
        <v>28223109250</v>
      </c>
      <c r="F81" s="206">
        <f>'Capital Functions Summary'!F13</f>
        <v>3577016200</v>
      </c>
    </row>
    <row r="82" spans="1:6" ht="15.75" x14ac:dyDescent="0.25">
      <c r="A82" s="120">
        <v>705000</v>
      </c>
      <c r="B82" s="98" t="s">
        <v>154</v>
      </c>
      <c r="C82" s="206">
        <v>1093456040</v>
      </c>
      <c r="D82" s="206">
        <v>696308900</v>
      </c>
      <c r="E82" s="206">
        <f>'Capital Functions Summary'!E14</f>
        <v>518051000</v>
      </c>
      <c r="F82" s="206">
        <f>'Capital Functions Summary'!F14</f>
        <v>0</v>
      </c>
    </row>
    <row r="83" spans="1:6" ht="15.75" x14ac:dyDescent="0.25">
      <c r="A83" s="120">
        <v>706000</v>
      </c>
      <c r="B83" s="98" t="s">
        <v>155</v>
      </c>
      <c r="C83" s="206">
        <v>4081491770</v>
      </c>
      <c r="D83" s="206">
        <v>3771453980</v>
      </c>
      <c r="E83" s="206">
        <f>'Capital Functions Summary'!E15</f>
        <v>2703165910</v>
      </c>
      <c r="F83" s="206">
        <f>'Capital Functions Summary'!F15</f>
        <v>1062000000</v>
      </c>
    </row>
    <row r="84" spans="1:6" ht="15.75" x14ac:dyDescent="0.25">
      <c r="A84" s="120">
        <v>707000</v>
      </c>
      <c r="B84" s="98" t="s">
        <v>156</v>
      </c>
      <c r="C84" s="206">
        <v>4311456450</v>
      </c>
      <c r="D84" s="206">
        <v>3778302220</v>
      </c>
      <c r="E84" s="206">
        <f>'Capital Functions Summary'!E16</f>
        <v>10647909910</v>
      </c>
      <c r="F84" s="206">
        <f>'Capital Functions Summary'!F16</f>
        <v>0</v>
      </c>
    </row>
    <row r="85" spans="1:6" ht="15.75" x14ac:dyDescent="0.25">
      <c r="A85" s="120">
        <v>708000</v>
      </c>
      <c r="B85" s="98" t="s">
        <v>157</v>
      </c>
      <c r="C85" s="206">
        <v>0</v>
      </c>
      <c r="D85" s="206">
        <v>0</v>
      </c>
      <c r="E85" s="206">
        <f>'Capital Functions Summary'!E17</f>
        <v>52600550</v>
      </c>
      <c r="F85" s="206">
        <f>'Capital Functions Summary'!F17</f>
        <v>0</v>
      </c>
    </row>
    <row r="86" spans="1:6" ht="15.75" x14ac:dyDescent="0.25">
      <c r="A86" s="120">
        <v>709000</v>
      </c>
      <c r="B86" s="98" t="s">
        <v>158</v>
      </c>
      <c r="C86" s="206">
        <v>6517725540</v>
      </c>
      <c r="D86" s="206">
        <v>5532954860</v>
      </c>
      <c r="E86" s="206">
        <f>'Capital Functions Summary'!E18</f>
        <v>10711328430</v>
      </c>
      <c r="F86" s="206">
        <f>'Capital Functions Summary'!F18</f>
        <v>62200000</v>
      </c>
    </row>
    <row r="87" spans="1:6" ht="16.5" thickBot="1" x14ac:dyDescent="0.3">
      <c r="A87" s="120">
        <v>710000</v>
      </c>
      <c r="B87" s="98" t="s">
        <v>159</v>
      </c>
      <c r="C87" s="206">
        <v>71058690</v>
      </c>
      <c r="D87" s="206">
        <v>2600000</v>
      </c>
      <c r="E87" s="206">
        <f>'Capital Functions Summary'!E19</f>
        <v>517850000</v>
      </c>
      <c r="F87" s="206">
        <f>'Capital Functions Summary'!F19</f>
        <v>479900000</v>
      </c>
    </row>
    <row r="88" spans="1:6" ht="16.5" thickBot="1" x14ac:dyDescent="0.3">
      <c r="A88" s="99"/>
      <c r="B88" s="155" t="str">
        <f>'Budget  Sectors'!B93</f>
        <v>TOTAL CAPITAL EXPENDITURE (H)</v>
      </c>
      <c r="C88" s="173">
        <f>SUM(C79:C87)</f>
        <v>61880694960</v>
      </c>
      <c r="D88" s="173">
        <f>SUM(D79:D87)</f>
        <v>40628190040</v>
      </c>
      <c r="E88" s="173">
        <f>SUM(E79:E87)</f>
        <v>59234768500</v>
      </c>
      <c r="F88" s="173">
        <f>SUM(F79:F87)</f>
        <v>5241609520</v>
      </c>
    </row>
    <row r="89" spans="1:6" ht="4.5" customHeight="1" thickBot="1" x14ac:dyDescent="0.3">
      <c r="A89" s="99"/>
      <c r="B89" s="104"/>
      <c r="C89" s="208"/>
      <c r="D89" s="208"/>
      <c r="E89" s="208"/>
      <c r="F89" s="208"/>
    </row>
    <row r="90" spans="1:6" ht="16.5" thickBot="1" x14ac:dyDescent="0.3">
      <c r="A90" s="99"/>
      <c r="B90" s="87" t="str">
        <f>'Budget  Sectors'!B95</f>
        <v>TOTAL EXPENDITURE (BUDGET SIZE) (I=G+H)</v>
      </c>
      <c r="C90" s="173">
        <f>C88+C76</f>
        <v>119550401040</v>
      </c>
      <c r="D90" s="173">
        <f>D88+D76</f>
        <v>82229070760</v>
      </c>
      <c r="E90" s="173">
        <f>E88+E76</f>
        <v>109855051640</v>
      </c>
      <c r="F90" s="173">
        <f>F88+F76</f>
        <v>5752609520</v>
      </c>
    </row>
    <row r="91" spans="1:6" ht="16.5" thickBot="1" x14ac:dyDescent="0.3">
      <c r="A91" s="86"/>
      <c r="B91" s="155" t="str">
        <f>'Budget  Sectors'!B96</f>
        <v>BUDGET SURPLUS/(DEFICIT) ( J =D - I )</v>
      </c>
      <c r="C91" s="216">
        <f>C41-C90</f>
        <v>-13660906610</v>
      </c>
      <c r="D91" s="216">
        <f>D41-D90</f>
        <v>0</v>
      </c>
      <c r="E91" s="216">
        <f>E41-E90</f>
        <v>0</v>
      </c>
      <c r="F91" s="216"/>
    </row>
    <row r="92" spans="1:6" ht="15.75" x14ac:dyDescent="0.25">
      <c r="A92" s="97"/>
      <c r="B92" s="98"/>
      <c r="C92" s="169"/>
      <c r="D92" s="169"/>
      <c r="E92" s="102"/>
      <c r="F92" s="169"/>
    </row>
    <row r="93" spans="1:6" ht="15.75" x14ac:dyDescent="0.25">
      <c r="A93" s="95">
        <v>4</v>
      </c>
      <c r="B93" s="124" t="s">
        <v>133</v>
      </c>
      <c r="C93" s="169"/>
      <c r="D93" s="169"/>
      <c r="E93" s="102"/>
      <c r="F93" s="169"/>
    </row>
    <row r="94" spans="1:6" ht="15.75" x14ac:dyDescent="0.25">
      <c r="A94" s="97"/>
      <c r="B94" s="113" t="s">
        <v>134</v>
      </c>
      <c r="C94" s="169">
        <f>'Budget  Sectors'!C99</f>
        <v>-8245961750</v>
      </c>
      <c r="D94" s="169">
        <f>'Budget  Sectors'!D99</f>
        <v>0</v>
      </c>
      <c r="E94" s="169">
        <f>'Budget  Sectors'!E99</f>
        <v>0</v>
      </c>
      <c r="F94" s="169"/>
    </row>
    <row r="95" spans="1:6" ht="16.5" thickBot="1" x14ac:dyDescent="0.3">
      <c r="A95" s="105"/>
      <c r="B95" s="88" t="s">
        <v>135</v>
      </c>
      <c r="C95" s="169">
        <f>'Budget  Sectors'!C100</f>
        <v>-5414944860</v>
      </c>
      <c r="D95" s="169">
        <f>'Budget  Sectors'!D100</f>
        <v>0</v>
      </c>
      <c r="E95" s="169">
        <f>'Budget  Sectors'!E100</f>
        <v>0</v>
      </c>
      <c r="F95" s="169"/>
    </row>
    <row r="96" spans="1:6" ht="16.5" thickBot="1" x14ac:dyDescent="0.3">
      <c r="A96" s="99"/>
      <c r="B96" s="155" t="str">
        <f>'Budget  Sectors'!B101</f>
        <v>TOTAL LOANS (K)</v>
      </c>
      <c r="C96" s="168">
        <f>SUM(C94:C95)</f>
        <v>-13660906610</v>
      </c>
      <c r="D96" s="168">
        <f>SUM(D94:D95)</f>
        <v>0</v>
      </c>
      <c r="E96" s="168">
        <f>SUM(E94:E95)</f>
        <v>0</v>
      </c>
      <c r="F96" s="168"/>
    </row>
    <row r="97" spans="1:5" x14ac:dyDescent="0.25">
      <c r="A97" s="956"/>
      <c r="B97" s="956"/>
      <c r="C97" s="267"/>
      <c r="D97" s="77"/>
      <c r="E97" s="77"/>
    </row>
    <row r="98" spans="1:5" x14ac:dyDescent="0.25">
      <c r="A98" s="956"/>
      <c r="B98" s="956"/>
      <c r="C98" s="267"/>
      <c r="D98" s="77"/>
      <c r="E98" s="77"/>
    </row>
    <row r="99" spans="1:5" x14ac:dyDescent="0.25">
      <c r="A99" s="77"/>
      <c r="B99" s="77"/>
      <c r="D99" s="77"/>
      <c r="E99" s="77"/>
    </row>
  </sheetData>
  <mergeCells count="6">
    <mergeCell ref="A97:B98"/>
    <mergeCell ref="A1:F1"/>
    <mergeCell ref="A2:F2"/>
    <mergeCell ref="A3:F3"/>
    <mergeCell ref="D4:F4"/>
    <mergeCell ref="A5:F5"/>
  </mergeCells>
  <pageMargins left="0.42" right="0.18" top="0.75" bottom="0.75" header="0.3" footer="0.3"/>
  <pageSetup paperSize="9" scale="51" firstPageNumber="6" orientation="portrait" r:id="rId1"/>
  <headerFooter>
    <oddFooter>&amp;C&amp;"-,Bold"&amp;16&amp;P</oddFooter>
  </headerFooter>
  <rowBreaks count="2" manualBreakCount="2">
    <brk id="84" max="6" man="1"/>
    <brk id="9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1:H226"/>
  <sheetViews>
    <sheetView view="pageBreakPreview" zoomScale="84" zoomScaleSheetLayoutView="84" workbookViewId="0">
      <pane xSplit="2" ySplit="6" topLeftCell="C33"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20.25" x14ac:dyDescent="0.3">
      <c r="B2" s="1010" t="s">
        <v>993</v>
      </c>
      <c r="C2" s="1010"/>
      <c r="D2" s="1010"/>
      <c r="E2" s="1010"/>
      <c r="F2" s="1010"/>
      <c r="G2" s="1010"/>
      <c r="H2" s="1010"/>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tr">
        <f>B11&amp;" - "&amp;C11</f>
        <v>11010101 - STATUTORY ALLOCATION</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tr">
        <f>B13&amp;" - "&amp;C13</f>
        <v>11010201 - SHARE OF VAT</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tr">
        <f>B15&amp;" - "&amp;C15</f>
        <v>11010301 - EXCESS CRUDE</v>
      </c>
      <c r="E15" s="443"/>
      <c r="F15" s="444"/>
      <c r="G15" s="445"/>
      <c r="H15" s="446"/>
    </row>
    <row r="16" spans="2:8" hidden="1" x14ac:dyDescent="0.25">
      <c r="B16" s="373">
        <v>11010400</v>
      </c>
      <c r="C16" s="374" t="s">
        <v>7</v>
      </c>
      <c r="D16" s="374"/>
      <c r="E16" s="439"/>
      <c r="F16" s="440"/>
      <c r="G16" s="441"/>
      <c r="H16" s="442"/>
    </row>
    <row r="17" spans="2:8" ht="15" hidden="1" customHeight="1" x14ac:dyDescent="0.25">
      <c r="B17" s="382">
        <v>11010401</v>
      </c>
      <c r="C17" s="383" t="s">
        <v>7</v>
      </c>
      <c r="D17" s="383" t="str">
        <f>B17&amp;" - "&amp;C17</f>
        <v>11010401 - OTHER REVENUE FROM FAAC</v>
      </c>
      <c r="E17" s="447"/>
      <c r="F17" s="448"/>
      <c r="G17" s="449"/>
      <c r="H17" s="450"/>
    </row>
    <row r="18" spans="2:8" ht="15.75" hidden="1" thickBot="1" x14ac:dyDescent="0.3">
      <c r="B18" s="384"/>
      <c r="C18" s="385" t="s">
        <v>533</v>
      </c>
      <c r="D18" s="385"/>
      <c r="E18" s="451"/>
      <c r="F18" s="452"/>
      <c r="G18" s="453">
        <f t="shared" ref="G18:H18" si="0">G11+G13+G15+G17</f>
        <v>0</v>
      </c>
      <c r="H18" s="454">
        <f t="shared" si="0"/>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tr">
        <f>B22&amp;" - "&amp;C22</f>
        <v xml:space="preserve">12010101 - PERSONAL TAXES </v>
      </c>
      <c r="E22" s="443"/>
      <c r="F22" s="444"/>
      <c r="G22" s="445"/>
      <c r="H22" s="446"/>
    </row>
    <row r="23" spans="2:8" hidden="1" x14ac:dyDescent="0.25">
      <c r="B23" s="377">
        <v>12010104</v>
      </c>
      <c r="C23" s="378" t="s">
        <v>536</v>
      </c>
      <c r="D23" s="378" t="str">
        <f t="shared" ref="D23:D28" si="1">B23&amp;" - "&amp;C23</f>
        <v>12010104 - STAMP DUTY</v>
      </c>
      <c r="E23" s="443"/>
      <c r="F23" s="444"/>
      <c r="G23" s="445"/>
      <c r="H23" s="446"/>
    </row>
    <row r="24" spans="2:8" hidden="1" x14ac:dyDescent="0.25">
      <c r="B24" s="377">
        <v>12010105</v>
      </c>
      <c r="C24" s="378" t="s">
        <v>537</v>
      </c>
      <c r="D24" s="378" t="str">
        <f t="shared" si="1"/>
        <v>12010105 - POOL BETTING TAX</v>
      </c>
      <c r="E24" s="443"/>
      <c r="F24" s="444"/>
      <c r="G24" s="445"/>
      <c r="H24" s="446"/>
    </row>
    <row r="25" spans="2:8" hidden="1" x14ac:dyDescent="0.25">
      <c r="B25" s="377">
        <v>12010106</v>
      </c>
      <c r="C25" s="378" t="s">
        <v>538</v>
      </c>
      <c r="D25" s="378" t="str">
        <f t="shared" si="1"/>
        <v>12010106 - DEVELOPMENTAL TAXES/LEVY</v>
      </c>
      <c r="E25" s="443"/>
      <c r="F25" s="444"/>
      <c r="G25" s="445"/>
      <c r="H25" s="446"/>
    </row>
    <row r="26" spans="2:8" hidden="1" x14ac:dyDescent="0.25">
      <c r="B26" s="377">
        <v>12010107</v>
      </c>
      <c r="C26" s="378" t="s">
        <v>539</v>
      </c>
      <c r="D26" s="378" t="str">
        <f t="shared" si="1"/>
        <v>12010107 - CAPITAL GAIN TAX</v>
      </c>
      <c r="E26" s="443"/>
      <c r="F26" s="444"/>
      <c r="G26" s="445"/>
      <c r="H26" s="446"/>
    </row>
    <row r="27" spans="2:8" hidden="1" x14ac:dyDescent="0.25">
      <c r="B27" s="377">
        <v>12010108</v>
      </c>
      <c r="C27" s="378" t="s">
        <v>540</v>
      </c>
      <c r="D27" s="378" t="str">
        <f t="shared" si="1"/>
        <v>12010108 - LIVESTOCK TAX</v>
      </c>
      <c r="E27" s="443"/>
      <c r="F27" s="444"/>
      <c r="G27" s="445"/>
      <c r="H27" s="446"/>
    </row>
    <row r="28" spans="2:8" ht="15" hidden="1" customHeight="1" x14ac:dyDescent="0.25">
      <c r="B28" s="377">
        <v>12010109</v>
      </c>
      <c r="C28" s="378" t="s">
        <v>541</v>
      </c>
      <c r="D28" s="378" t="str">
        <f t="shared" si="1"/>
        <v>12010109 - OTHER SERVICES TAXES</v>
      </c>
      <c r="E28" s="443"/>
      <c r="F28" s="444"/>
      <c r="G28" s="445"/>
      <c r="H28" s="446"/>
    </row>
    <row r="29" spans="2:8" ht="15.75" hidden="1" thickBot="1" x14ac:dyDescent="0.3">
      <c r="B29" s="384"/>
      <c r="C29" s="385" t="s">
        <v>542</v>
      </c>
      <c r="D29" s="385"/>
      <c r="E29" s="451"/>
      <c r="F29" s="452"/>
      <c r="G29" s="453">
        <f t="shared" ref="G29:H29" si="2">SUM(G22:G28)</f>
        <v>0</v>
      </c>
      <c r="H29" s="454">
        <f t="shared" si="2"/>
        <v>0</v>
      </c>
    </row>
    <row r="30" spans="2:8" hidden="1" x14ac:dyDescent="0.25">
      <c r="B30" s="388">
        <v>12010200</v>
      </c>
      <c r="C30" s="389" t="s">
        <v>9</v>
      </c>
      <c r="D30" s="389"/>
      <c r="E30" s="459"/>
      <c r="F30" s="460"/>
      <c r="G30" s="461"/>
      <c r="H30" s="462"/>
    </row>
    <row r="31" spans="2:8" ht="15" hidden="1" customHeight="1" x14ac:dyDescent="0.25">
      <c r="B31" s="377">
        <v>12010201</v>
      </c>
      <c r="C31" s="378" t="s">
        <v>9</v>
      </c>
      <c r="D31" s="378" t="str">
        <f>B31&amp;" - "&amp;C31</f>
        <v>12010201 - CORPORATE TAXES</v>
      </c>
      <c r="E31" s="443"/>
      <c r="F31" s="444"/>
      <c r="G31" s="445"/>
      <c r="H31" s="446"/>
    </row>
    <row r="32" spans="2:8" ht="15.75" hidden="1" thickBot="1" x14ac:dyDescent="0.3">
      <c r="B32" s="384"/>
      <c r="C32" s="385" t="s">
        <v>543</v>
      </c>
      <c r="D32" s="385"/>
      <c r="E32" s="451"/>
      <c r="F32" s="452"/>
      <c r="G32" s="453">
        <f t="shared" ref="G32:H32" si="3">SUM(G31)</f>
        <v>0</v>
      </c>
      <c r="H32" s="454">
        <f t="shared" si="3"/>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tr">
        <f t="shared" ref="D35:D61" si="4">B35&amp;" - "&amp;C35</f>
        <v>12020105 - RADIO/TELEVISION STATION LICENCES</v>
      </c>
      <c r="E35" s="443"/>
      <c r="F35" s="444"/>
      <c r="G35" s="445"/>
      <c r="H35" s="446">
        <v>0</v>
      </c>
    </row>
    <row r="36" spans="2:8" hidden="1" x14ac:dyDescent="0.25">
      <c r="B36" s="377">
        <v>12020107</v>
      </c>
      <c r="C36" s="378" t="s">
        <v>546</v>
      </c>
      <c r="D36" s="378" t="str">
        <f t="shared" si="4"/>
        <v>12020107 - BOAT &amp; CANOE (SMALL CRAFT) LICENCE</v>
      </c>
      <c r="E36" s="443"/>
      <c r="F36" s="444"/>
      <c r="G36" s="445"/>
      <c r="H36" s="446">
        <v>0</v>
      </c>
    </row>
    <row r="37" spans="2:8" hidden="1" x14ac:dyDescent="0.25">
      <c r="B37" s="377">
        <v>12020109</v>
      </c>
      <c r="C37" s="378" t="s">
        <v>547</v>
      </c>
      <c r="D37" s="378" t="str">
        <f t="shared" si="4"/>
        <v>12020109 - REGISTRATION OF VOLUNTARY ORGANISATIONS</v>
      </c>
      <c r="E37" s="443"/>
      <c r="F37" s="444"/>
      <c r="G37" s="445"/>
      <c r="H37" s="446">
        <v>0</v>
      </c>
    </row>
    <row r="38" spans="2:8" hidden="1" x14ac:dyDescent="0.25">
      <c r="B38" s="377">
        <v>12020110</v>
      </c>
      <c r="C38" s="378" t="s">
        <v>548</v>
      </c>
      <c r="D38" s="378" t="str">
        <f t="shared" si="4"/>
        <v>12020110 - INLAND WATER-WAY LICENCE</v>
      </c>
      <c r="E38" s="443"/>
      <c r="F38" s="444"/>
      <c r="G38" s="445"/>
      <c r="H38" s="446">
        <v>0</v>
      </c>
    </row>
    <row r="39" spans="2:8" hidden="1" x14ac:dyDescent="0.25">
      <c r="B39" s="377">
        <v>12020111</v>
      </c>
      <c r="C39" s="378" t="s">
        <v>549</v>
      </c>
      <c r="D39" s="378" t="str">
        <f t="shared" si="4"/>
        <v>12020111 - BAKE HOUSE LICENSE</v>
      </c>
      <c r="E39" s="443"/>
      <c r="F39" s="444"/>
      <c r="G39" s="445"/>
      <c r="H39" s="446">
        <v>0</v>
      </c>
    </row>
    <row r="40" spans="2:8" hidden="1" x14ac:dyDescent="0.25">
      <c r="B40" s="377">
        <v>12020113</v>
      </c>
      <c r="C40" s="378" t="s">
        <v>550</v>
      </c>
      <c r="D40" s="378" t="str">
        <f t="shared" si="4"/>
        <v>12020113 - BRICKMAKING, etc LICENSE</v>
      </c>
      <c r="E40" s="443"/>
      <c r="F40" s="444"/>
      <c r="G40" s="445"/>
      <c r="H40" s="446">
        <v>0</v>
      </c>
    </row>
    <row r="41" spans="2:8" hidden="1" x14ac:dyDescent="0.25">
      <c r="B41" s="377">
        <v>12020114</v>
      </c>
      <c r="C41" s="378" t="s">
        <v>551</v>
      </c>
      <c r="D41" s="378" t="str">
        <f t="shared" si="4"/>
        <v>12020114 - CART LICENSES</v>
      </c>
      <c r="E41" s="443"/>
      <c r="F41" s="444"/>
      <c r="G41" s="445"/>
      <c r="H41" s="446">
        <v>0</v>
      </c>
    </row>
    <row r="42" spans="2:8" hidden="1" x14ac:dyDescent="0.25">
      <c r="B42" s="377">
        <v>12020115</v>
      </c>
      <c r="C42" s="378" t="s">
        <v>552</v>
      </c>
      <c r="D42" s="378" t="str">
        <f t="shared" si="4"/>
        <v>12020115 - DANE GUN LICENSES</v>
      </c>
      <c r="E42" s="443"/>
      <c r="F42" s="444"/>
      <c r="G42" s="445"/>
      <c r="H42" s="446">
        <v>0</v>
      </c>
    </row>
    <row r="43" spans="2:8" hidden="1" x14ac:dyDescent="0.25">
      <c r="B43" s="377">
        <v>12020116</v>
      </c>
      <c r="C43" s="378" t="s">
        <v>553</v>
      </c>
      <c r="D43" s="378" t="str">
        <f t="shared" si="4"/>
        <v>12020116 - CATTLE DEALER LICENSES</v>
      </c>
      <c r="E43" s="443"/>
      <c r="F43" s="444"/>
      <c r="G43" s="445"/>
      <c r="H43" s="446">
        <v>0</v>
      </c>
    </row>
    <row r="44" spans="2:8" hidden="1" x14ac:dyDescent="0.25">
      <c r="B44" s="377">
        <v>12020117</v>
      </c>
      <c r="C44" s="378" t="s">
        <v>554</v>
      </c>
      <c r="D44" s="378" t="str">
        <f t="shared" si="4"/>
        <v>12020117 - DRIED FISH &amp; MEAT LICENSES</v>
      </c>
      <c r="E44" s="443"/>
      <c r="F44" s="444"/>
      <c r="G44" s="445"/>
      <c r="H44" s="446">
        <v>0</v>
      </c>
    </row>
    <row r="45" spans="2:8" hidden="1" x14ac:dyDescent="0.25">
      <c r="B45" s="377">
        <v>12020118</v>
      </c>
      <c r="C45" s="378" t="s">
        <v>555</v>
      </c>
      <c r="D45" s="378" t="str">
        <f t="shared" si="4"/>
        <v>12020118 - PET (DOG) LICENSES</v>
      </c>
      <c r="E45" s="443"/>
      <c r="F45" s="444"/>
      <c r="G45" s="445"/>
      <c r="H45" s="446">
        <v>0</v>
      </c>
    </row>
    <row r="46" spans="2:8" hidden="1" x14ac:dyDescent="0.25">
      <c r="B46" s="377">
        <v>12020119</v>
      </c>
      <c r="C46" s="378" t="s">
        <v>556</v>
      </c>
      <c r="D46" s="378" t="str">
        <f t="shared" si="4"/>
        <v>12020119 - FISHING PERMITS</v>
      </c>
      <c r="E46" s="443"/>
      <c r="F46" s="444"/>
      <c r="G46" s="445"/>
      <c r="H46" s="446">
        <v>0</v>
      </c>
    </row>
    <row r="47" spans="2:8" hidden="1" x14ac:dyDescent="0.25">
      <c r="B47" s="377">
        <v>12020120</v>
      </c>
      <c r="C47" s="378" t="s">
        <v>557</v>
      </c>
      <c r="D47" s="378" t="str">
        <f t="shared" si="4"/>
        <v>12020120 - HAWKER'S PERMITS</v>
      </c>
      <c r="E47" s="443"/>
      <c r="F47" s="444"/>
      <c r="G47" s="445"/>
      <c r="H47" s="446">
        <v>0</v>
      </c>
    </row>
    <row r="48" spans="2:8" hidden="1" x14ac:dyDescent="0.25">
      <c r="B48" s="377">
        <v>12020121</v>
      </c>
      <c r="C48" s="378" t="s">
        <v>558</v>
      </c>
      <c r="D48" s="378" t="str">
        <f t="shared" si="4"/>
        <v>12020121 - HUNTING PERMITS</v>
      </c>
      <c r="E48" s="443"/>
      <c r="F48" s="444"/>
      <c r="G48" s="445"/>
      <c r="H48" s="446">
        <v>0</v>
      </c>
    </row>
    <row r="49" spans="2:8" hidden="1" x14ac:dyDescent="0.25">
      <c r="B49" s="377">
        <v>12020122</v>
      </c>
      <c r="C49" s="378" t="s">
        <v>559</v>
      </c>
      <c r="D49" s="378" t="str">
        <f t="shared" si="4"/>
        <v>12020122 - PRODUCE BUYING LICENSES</v>
      </c>
      <c r="E49" s="443"/>
      <c r="F49" s="444"/>
      <c r="G49" s="445"/>
      <c r="H49" s="446">
        <v>0</v>
      </c>
    </row>
    <row r="50" spans="2:8" hidden="1" x14ac:dyDescent="0.25">
      <c r="B50" s="377">
        <v>12020126</v>
      </c>
      <c r="C50" s="378" t="s">
        <v>560</v>
      </c>
      <c r="D50" s="378" t="str">
        <f t="shared" si="4"/>
        <v>12020126 - TRACTOR HIRING SERVICES</v>
      </c>
      <c r="E50" s="443"/>
      <c r="F50" s="444"/>
      <c r="G50" s="445"/>
      <c r="H50" s="446">
        <v>0</v>
      </c>
    </row>
    <row r="51" spans="2:8" hidden="1" x14ac:dyDescent="0.25">
      <c r="B51" s="377">
        <v>12020128</v>
      </c>
      <c r="C51" s="378" t="s">
        <v>561</v>
      </c>
      <c r="D51" s="378" t="str">
        <f t="shared" si="4"/>
        <v>12020128 - BOREHOLE DRILLING LICENSES</v>
      </c>
      <c r="E51" s="443"/>
      <c r="F51" s="444"/>
      <c r="G51" s="445"/>
      <c r="H51" s="446">
        <v>0</v>
      </c>
    </row>
    <row r="52" spans="2:8" hidden="1" x14ac:dyDescent="0.25">
      <c r="B52" s="377">
        <v>12020129</v>
      </c>
      <c r="C52" s="378" t="s">
        <v>562</v>
      </c>
      <c r="D52" s="378" t="str">
        <f t="shared" si="4"/>
        <v>12020129 - POOL BETTING &amp; CASINO LICENSES/GAMING</v>
      </c>
      <c r="E52" s="443"/>
      <c r="F52" s="444"/>
      <c r="G52" s="445"/>
      <c r="H52" s="446">
        <v>0</v>
      </c>
    </row>
    <row r="53" spans="2:8" hidden="1" x14ac:dyDescent="0.25">
      <c r="B53" s="377">
        <v>12020130</v>
      </c>
      <c r="C53" s="378" t="s">
        <v>563</v>
      </c>
      <c r="D53" s="378" t="str">
        <f t="shared" si="4"/>
        <v>12020130 - CINEMATOGRAPH LICENSES</v>
      </c>
      <c r="E53" s="443"/>
      <c r="F53" s="444"/>
      <c r="G53" s="445"/>
      <c r="H53" s="446">
        <v>0</v>
      </c>
    </row>
    <row r="54" spans="2:8" hidden="1" x14ac:dyDescent="0.25">
      <c r="B54" s="377">
        <v>12020132</v>
      </c>
      <c r="C54" s="378" t="s">
        <v>564</v>
      </c>
      <c r="D54" s="378" t="str">
        <f t="shared" si="4"/>
        <v>12020132 - MOTOR VEHICLE LICENSES</v>
      </c>
      <c r="E54" s="443"/>
      <c r="F54" s="444"/>
      <c r="G54" s="445"/>
      <c r="H54" s="446">
        <v>0</v>
      </c>
    </row>
    <row r="55" spans="2:8" hidden="1" x14ac:dyDescent="0.25">
      <c r="B55" s="377">
        <v>12020133</v>
      </c>
      <c r="C55" s="378" t="s">
        <v>565</v>
      </c>
      <c r="D55" s="378" t="str">
        <f t="shared" si="4"/>
        <v>12020133 - DRIVERS' LICENSES</v>
      </c>
      <c r="E55" s="443"/>
      <c r="F55" s="444"/>
      <c r="G55" s="445"/>
      <c r="H55" s="446">
        <v>0</v>
      </c>
    </row>
    <row r="56" spans="2:8" x14ac:dyDescent="0.25">
      <c r="B56" s="377">
        <v>12020134</v>
      </c>
      <c r="C56" s="378" t="s">
        <v>566</v>
      </c>
      <c r="D56" s="378" t="str">
        <f t="shared" si="4"/>
        <v>12020134 - PATENT MEDICINE &amp; DRUG STORES LICENSES</v>
      </c>
      <c r="E56" s="443"/>
      <c r="F56" s="444"/>
      <c r="G56" s="445">
        <v>1200000</v>
      </c>
      <c r="H56" s="446">
        <v>10000000</v>
      </c>
    </row>
    <row r="57" spans="2:8" hidden="1" x14ac:dyDescent="0.25">
      <c r="B57" s="377">
        <v>12020135</v>
      </c>
      <c r="C57" s="378" t="s">
        <v>567</v>
      </c>
      <c r="D57" s="378" t="str">
        <f t="shared" si="4"/>
        <v>12020135 - PRIVATE SCHOOLS LICENSES</v>
      </c>
      <c r="E57" s="443"/>
      <c r="F57" s="444"/>
      <c r="G57" s="445"/>
      <c r="H57" s="446">
        <v>0</v>
      </c>
    </row>
    <row r="58" spans="2:8" ht="15.75" thickBot="1" x14ac:dyDescent="0.3">
      <c r="B58" s="377">
        <v>12020136</v>
      </c>
      <c r="C58" s="378" t="s">
        <v>568</v>
      </c>
      <c r="D58" s="378" t="str">
        <f t="shared" si="4"/>
        <v>12020136 - HEALTH FACILITIES LICENSES</v>
      </c>
      <c r="E58" s="443"/>
      <c r="F58" s="444"/>
      <c r="G58" s="445">
        <v>7035000</v>
      </c>
      <c r="H58" s="446">
        <v>60000000</v>
      </c>
    </row>
    <row r="59" spans="2:8" ht="15.75" hidden="1" thickBot="1" x14ac:dyDescent="0.3">
      <c r="B59" s="377">
        <v>12020137</v>
      </c>
      <c r="C59" s="378" t="s">
        <v>569</v>
      </c>
      <c r="D59" s="378" t="str">
        <f t="shared" si="4"/>
        <v>12020137 - TRADE PERMIT LICENSES</v>
      </c>
      <c r="E59" s="443"/>
      <c r="F59" s="444"/>
      <c r="G59" s="445"/>
      <c r="H59" s="446">
        <v>0</v>
      </c>
    </row>
    <row r="60" spans="2:8" ht="15.75" hidden="1" thickBot="1" x14ac:dyDescent="0.3">
      <c r="B60" s="377">
        <v>12020138</v>
      </c>
      <c r="C60" s="378" t="s">
        <v>570</v>
      </c>
      <c r="D60" s="378" t="str">
        <f t="shared" si="4"/>
        <v>12020138 - FORESTRY/TIMBER LICENSE</v>
      </c>
      <c r="E60" s="443"/>
      <c r="F60" s="444"/>
      <c r="G60" s="445"/>
      <c r="H60" s="446">
        <v>0</v>
      </c>
    </row>
    <row r="61" spans="2:8" ht="15.75" hidden="1" thickBot="1" x14ac:dyDescent="0.3">
      <c r="B61" s="377">
        <v>12020140</v>
      </c>
      <c r="C61" s="378" t="s">
        <v>571</v>
      </c>
      <c r="D61" s="378" t="str">
        <f t="shared" si="4"/>
        <v>12020140 - LOTTERY PERMIT</v>
      </c>
      <c r="E61" s="443"/>
      <c r="F61" s="444"/>
      <c r="G61" s="445"/>
      <c r="H61" s="446">
        <v>0</v>
      </c>
    </row>
    <row r="62" spans="2:8" ht="15.75" thickBot="1" x14ac:dyDescent="0.3">
      <c r="B62" s="384"/>
      <c r="C62" s="385" t="s">
        <v>572</v>
      </c>
      <c r="D62" s="385"/>
      <c r="E62" s="451"/>
      <c r="F62" s="452"/>
      <c r="G62" s="453">
        <f>SUM(G35:G61)</f>
        <v>8235000</v>
      </c>
      <c r="H62" s="453">
        <f>SUM(H35:H61)</f>
        <v>70000000</v>
      </c>
    </row>
    <row r="63" spans="2:8" x14ac:dyDescent="0.25">
      <c r="B63" s="373">
        <v>12020400</v>
      </c>
      <c r="C63" s="374" t="s">
        <v>11</v>
      </c>
      <c r="D63" s="374"/>
      <c r="E63" s="439"/>
      <c r="F63" s="440"/>
      <c r="G63" s="441"/>
      <c r="H63" s="442"/>
    </row>
    <row r="64" spans="2:8" hidden="1" x14ac:dyDescent="0.25">
      <c r="B64" s="377">
        <v>12020401</v>
      </c>
      <c r="C64" s="378" t="s">
        <v>573</v>
      </c>
      <c r="D64" s="378" t="str">
        <f t="shared" ref="D64:D113" si="5">B64&amp;" - "&amp;C64</f>
        <v>12020401 - COURT FEES</v>
      </c>
      <c r="E64" s="443"/>
      <c r="F64" s="444"/>
      <c r="G64" s="445"/>
      <c r="H64" s="446">
        <v>0</v>
      </c>
    </row>
    <row r="65" spans="2:8" hidden="1" x14ac:dyDescent="0.25">
      <c r="B65" s="377">
        <v>12020404</v>
      </c>
      <c r="C65" s="378" t="s">
        <v>574</v>
      </c>
      <c r="D65" s="378" t="str">
        <f t="shared" si="5"/>
        <v>12020404 - TRADE UNION FEES</v>
      </c>
      <c r="E65" s="443"/>
      <c r="F65" s="444"/>
      <c r="G65" s="445"/>
      <c r="H65" s="446">
        <v>0</v>
      </c>
    </row>
    <row r="66" spans="2:8" hidden="1" x14ac:dyDescent="0.25">
      <c r="B66" s="377">
        <v>12020409</v>
      </c>
      <c r="C66" s="378" t="s">
        <v>575</v>
      </c>
      <c r="D66" s="378" t="str">
        <f t="shared" si="5"/>
        <v>12020409 - WEIGHTS &amp; MEASURE FEES</v>
      </c>
      <c r="E66" s="443"/>
      <c r="F66" s="444"/>
      <c r="G66" s="445"/>
      <c r="H66" s="446">
        <v>0</v>
      </c>
    </row>
    <row r="67" spans="2:8" hidden="1" x14ac:dyDescent="0.25">
      <c r="B67" s="377">
        <v>12020410</v>
      </c>
      <c r="C67" s="378" t="s">
        <v>576</v>
      </c>
      <c r="D67" s="378" t="str">
        <f t="shared" si="5"/>
        <v>12020410 - ELECTRICAL INSPECTORATE FEES</v>
      </c>
      <c r="E67" s="443"/>
      <c r="F67" s="444"/>
      <c r="G67" s="445"/>
      <c r="H67" s="446">
        <v>0</v>
      </c>
    </row>
    <row r="68" spans="2:8" hidden="1" x14ac:dyDescent="0.25">
      <c r="B68" s="377">
        <v>12020412</v>
      </c>
      <c r="C68" s="378" t="s">
        <v>577</v>
      </c>
      <c r="D68" s="378" t="str">
        <f t="shared" si="5"/>
        <v>12020412 - RESEARCH TESTING FEES</v>
      </c>
      <c r="E68" s="443"/>
      <c r="F68" s="444"/>
      <c r="G68" s="445"/>
      <c r="H68" s="446">
        <v>0</v>
      </c>
    </row>
    <row r="69" spans="2:8" hidden="1" x14ac:dyDescent="0.25">
      <c r="B69" s="377">
        <v>12020413</v>
      </c>
      <c r="C69" s="378" t="s">
        <v>578</v>
      </c>
      <c r="D69" s="378" t="str">
        <f t="shared" si="5"/>
        <v>12020413 - FILMS CENSORSHIP/ PRODUCTION FEES</v>
      </c>
      <c r="E69" s="443"/>
      <c r="F69" s="444"/>
      <c r="G69" s="445"/>
      <c r="H69" s="446">
        <v>0</v>
      </c>
    </row>
    <row r="70" spans="2:8" hidden="1" x14ac:dyDescent="0.25">
      <c r="B70" s="377">
        <v>12020415</v>
      </c>
      <c r="C70" s="378" t="s">
        <v>579</v>
      </c>
      <c r="D70" s="378" t="str">
        <f t="shared" si="5"/>
        <v>12020415 - TRADE TESTING FEES</v>
      </c>
      <c r="E70" s="443"/>
      <c r="F70" s="444"/>
      <c r="G70" s="445"/>
      <c r="H70" s="446">
        <v>0</v>
      </c>
    </row>
    <row r="71" spans="2:8" hidden="1" x14ac:dyDescent="0.25">
      <c r="B71" s="377">
        <v>12020417</v>
      </c>
      <c r="C71" s="378" t="s">
        <v>580</v>
      </c>
      <c r="D71" s="378" t="str">
        <f t="shared" si="5"/>
        <v>12020417 - CONTRACTOR REGISTRATION FEES</v>
      </c>
      <c r="E71" s="443"/>
      <c r="F71" s="444"/>
      <c r="G71" s="445"/>
      <c r="H71" s="446">
        <v>0</v>
      </c>
    </row>
    <row r="72" spans="2:8" hidden="1" x14ac:dyDescent="0.25">
      <c r="B72" s="377">
        <v>12020418</v>
      </c>
      <c r="C72" s="378" t="s">
        <v>581</v>
      </c>
      <c r="D72" s="378" t="str">
        <f t="shared" si="5"/>
        <v>12020418 - MARRIAGE/ DIVORCE FEES</v>
      </c>
      <c r="E72" s="443"/>
      <c r="F72" s="444"/>
      <c r="G72" s="445"/>
      <c r="H72" s="446">
        <v>0</v>
      </c>
    </row>
    <row r="73" spans="2:8" hidden="1" x14ac:dyDescent="0.25">
      <c r="B73" s="377">
        <v>12020419</v>
      </c>
      <c r="C73" s="378" t="s">
        <v>582</v>
      </c>
      <c r="D73" s="378" t="str">
        <f t="shared" si="5"/>
        <v>12020419 - ATTESTATION OF BACHELORHOOD &amp; SPINSTERHOOD FEES</v>
      </c>
      <c r="E73" s="443"/>
      <c r="F73" s="444"/>
      <c r="G73" s="445"/>
      <c r="H73" s="446">
        <v>0</v>
      </c>
    </row>
    <row r="74" spans="2:8" hidden="1" x14ac:dyDescent="0.25">
      <c r="B74" s="377">
        <v>12020420</v>
      </c>
      <c r="C74" s="378" t="s">
        <v>583</v>
      </c>
      <c r="D74" s="378" t="str">
        <f t="shared" si="5"/>
        <v>12020420 - PILGRIMS WELFARE FEES</v>
      </c>
      <c r="E74" s="443"/>
      <c r="F74" s="444"/>
      <c r="G74" s="445"/>
      <c r="H74" s="446">
        <v>0</v>
      </c>
    </row>
    <row r="75" spans="2:8" hidden="1" x14ac:dyDescent="0.25">
      <c r="B75" s="377">
        <v>12020424</v>
      </c>
      <c r="C75" s="378" t="s">
        <v>584</v>
      </c>
      <c r="D75" s="378" t="str">
        <f t="shared" si="5"/>
        <v>12020424 - ACCREDITATION FEES</v>
      </c>
      <c r="E75" s="443"/>
      <c r="F75" s="444"/>
      <c r="G75" s="445"/>
      <c r="H75" s="446">
        <v>0</v>
      </c>
    </row>
    <row r="76" spans="2:8" hidden="1" x14ac:dyDescent="0.25">
      <c r="B76" s="377">
        <v>12020425</v>
      </c>
      <c r="C76" s="378" t="s">
        <v>585</v>
      </c>
      <c r="D76" s="378" t="str">
        <f t="shared" si="5"/>
        <v>12020425 - DISINFECTION OF PRODUCE FEES</v>
      </c>
      <c r="E76" s="443"/>
      <c r="F76" s="444"/>
      <c r="G76" s="445"/>
      <c r="H76" s="446">
        <v>0</v>
      </c>
    </row>
    <row r="77" spans="2:8" hidden="1" x14ac:dyDescent="0.25">
      <c r="B77" s="377">
        <v>12020426</v>
      </c>
      <c r="C77" s="378" t="s">
        <v>586</v>
      </c>
      <c r="D77" s="378" t="str">
        <f t="shared" si="5"/>
        <v>12020426 - COURT SUMMONS FEES</v>
      </c>
      <c r="E77" s="443"/>
      <c r="F77" s="444"/>
      <c r="G77" s="445"/>
      <c r="H77" s="446">
        <v>0</v>
      </c>
    </row>
    <row r="78" spans="2:8" x14ac:dyDescent="0.25">
      <c r="B78" s="377">
        <v>12020427</v>
      </c>
      <c r="C78" s="378" t="s">
        <v>587</v>
      </c>
      <c r="D78" s="378" t="str">
        <f t="shared" si="5"/>
        <v>12020427 - TENDER  FEES</v>
      </c>
      <c r="E78" s="443"/>
      <c r="F78" s="444"/>
      <c r="G78" s="445">
        <v>1000000</v>
      </c>
      <c r="H78" s="446">
        <v>10000000</v>
      </c>
    </row>
    <row r="79" spans="2:8" hidden="1" x14ac:dyDescent="0.25">
      <c r="B79" s="377">
        <v>12020428</v>
      </c>
      <c r="C79" s="378" t="s">
        <v>588</v>
      </c>
      <c r="D79" s="378" t="str">
        <f t="shared" si="5"/>
        <v>12020428 - FIRE SAFETY CERTIFICATE FEES</v>
      </c>
      <c r="E79" s="443"/>
      <c r="F79" s="444"/>
      <c r="G79" s="445"/>
      <c r="H79" s="446">
        <v>0</v>
      </c>
    </row>
    <row r="80" spans="2:8" hidden="1" x14ac:dyDescent="0.25">
      <c r="B80" s="377">
        <v>12020430</v>
      </c>
      <c r="C80" s="378" t="s">
        <v>589</v>
      </c>
      <c r="D80" s="378" t="str">
        <f t="shared" si="5"/>
        <v>12020430 - PROFESSIONAL REGISTRATION FEES</v>
      </c>
      <c r="E80" s="443"/>
      <c r="F80" s="444"/>
      <c r="G80" s="445"/>
      <c r="H80" s="446">
        <v>0</v>
      </c>
    </row>
    <row r="81" spans="2:8" hidden="1" x14ac:dyDescent="0.25">
      <c r="B81" s="377">
        <v>12020431</v>
      </c>
      <c r="C81" s="378" t="s">
        <v>590</v>
      </c>
      <c r="D81" s="378" t="str">
        <f t="shared" si="5"/>
        <v>12020431 - ENVIRONMENTAL IMPACT ASSESSMENT FEES</v>
      </c>
      <c r="E81" s="443"/>
      <c r="F81" s="444"/>
      <c r="G81" s="445"/>
      <c r="H81" s="446">
        <v>0</v>
      </c>
    </row>
    <row r="82" spans="2:8" hidden="1" x14ac:dyDescent="0.25">
      <c r="B82" s="377">
        <v>12020436</v>
      </c>
      <c r="C82" s="378" t="s">
        <v>591</v>
      </c>
      <c r="D82" s="378" t="str">
        <f t="shared" si="5"/>
        <v>12020436 - BILL BOARD ADVERTISEMENT FEES</v>
      </c>
      <c r="E82" s="443"/>
      <c r="F82" s="444"/>
      <c r="G82" s="445"/>
      <c r="H82" s="446">
        <v>0</v>
      </c>
    </row>
    <row r="83" spans="2:8" hidden="1" x14ac:dyDescent="0.25">
      <c r="B83" s="377">
        <v>12020437</v>
      </c>
      <c r="C83" s="378" t="s">
        <v>592</v>
      </c>
      <c r="D83" s="378" t="str">
        <f t="shared" si="5"/>
        <v>12020437 - DEEDS REGISTRATION FEES</v>
      </c>
      <c r="E83" s="443"/>
      <c r="F83" s="444"/>
      <c r="G83" s="445"/>
      <c r="H83" s="446">
        <v>0</v>
      </c>
    </row>
    <row r="84" spans="2:8" hidden="1" x14ac:dyDescent="0.25">
      <c r="B84" s="377">
        <v>12020438</v>
      </c>
      <c r="C84" s="378" t="s">
        <v>593</v>
      </c>
      <c r="D84" s="378" t="str">
        <f t="shared" si="5"/>
        <v>12020438 - SURVEY/ PLANNING/ BUILDING FEES</v>
      </c>
      <c r="E84" s="443"/>
      <c r="F84" s="444"/>
      <c r="G84" s="445"/>
      <c r="H84" s="446">
        <v>0</v>
      </c>
    </row>
    <row r="85" spans="2:8" hidden="1" x14ac:dyDescent="0.25">
      <c r="B85" s="377">
        <v>12020439</v>
      </c>
      <c r="C85" s="378" t="s">
        <v>594</v>
      </c>
      <c r="D85" s="378" t="str">
        <f t="shared" si="5"/>
        <v>12020439 - AGENCY FEES</v>
      </c>
      <c r="E85" s="443"/>
      <c r="F85" s="444"/>
      <c r="G85" s="445"/>
      <c r="H85" s="446">
        <v>0</v>
      </c>
    </row>
    <row r="86" spans="2:8" hidden="1" x14ac:dyDescent="0.25">
      <c r="B86" s="377">
        <v>12020440</v>
      </c>
      <c r="C86" s="378" t="s">
        <v>595</v>
      </c>
      <c r="D86" s="378" t="str">
        <f t="shared" si="5"/>
        <v>12020440 - MEDICAL CONSULTANCY FEES</v>
      </c>
      <c r="E86" s="443"/>
      <c r="F86" s="444"/>
      <c r="G86" s="445"/>
      <c r="H86" s="446">
        <v>0</v>
      </c>
    </row>
    <row r="87" spans="2:8" hidden="1" x14ac:dyDescent="0.25">
      <c r="B87" s="377">
        <v>12020441</v>
      </c>
      <c r="C87" s="378" t="s">
        <v>596</v>
      </c>
      <c r="D87" s="378" t="str">
        <f t="shared" si="5"/>
        <v>12020441 - LABORATORY FEES</v>
      </c>
      <c r="E87" s="443"/>
      <c r="F87" s="444"/>
      <c r="G87" s="445"/>
      <c r="H87" s="446">
        <v>0</v>
      </c>
    </row>
    <row r="88" spans="2:8" hidden="1" x14ac:dyDescent="0.25">
      <c r="B88" s="377">
        <v>12020442</v>
      </c>
      <c r="C88" s="378" t="s">
        <v>597</v>
      </c>
      <c r="D88" s="378" t="str">
        <f t="shared" si="5"/>
        <v>12020442 - ASSOCIATION FEES</v>
      </c>
      <c r="E88" s="443"/>
      <c r="F88" s="444"/>
      <c r="G88" s="445"/>
      <c r="H88" s="446">
        <v>0</v>
      </c>
    </row>
    <row r="89" spans="2:8" hidden="1" x14ac:dyDescent="0.25">
      <c r="B89" s="377">
        <v>12020443</v>
      </c>
      <c r="C89" s="378" t="s">
        <v>598</v>
      </c>
      <c r="D89" s="378" t="str">
        <f t="shared" si="5"/>
        <v>12020443 - BIRTH &amp; DEATH REGISTRATION FEES</v>
      </c>
      <c r="E89" s="443"/>
      <c r="F89" s="444"/>
      <c r="G89" s="445"/>
      <c r="H89" s="446">
        <v>0</v>
      </c>
    </row>
    <row r="90" spans="2:8" hidden="1" x14ac:dyDescent="0.25">
      <c r="B90" s="377">
        <v>12020444</v>
      </c>
      <c r="C90" s="378" t="s">
        <v>599</v>
      </c>
      <c r="D90" s="378" t="str">
        <f t="shared" si="5"/>
        <v>12020444 - BURIAL FEES</v>
      </c>
      <c r="E90" s="443"/>
      <c r="F90" s="444"/>
      <c r="G90" s="445"/>
      <c r="H90" s="446">
        <v>0</v>
      </c>
    </row>
    <row r="91" spans="2:8" hidden="1" x14ac:dyDescent="0.25">
      <c r="B91" s="377">
        <v>12020445</v>
      </c>
      <c r="C91" s="378" t="s">
        <v>600</v>
      </c>
      <c r="D91" s="378" t="str">
        <f t="shared" si="5"/>
        <v>12020445 - CHANGE OF OWNERSHIP FEES</v>
      </c>
      <c r="E91" s="443"/>
      <c r="F91" s="444"/>
      <c r="G91" s="445"/>
      <c r="H91" s="446">
        <v>0</v>
      </c>
    </row>
    <row r="92" spans="2:8" hidden="1" x14ac:dyDescent="0.25">
      <c r="B92" s="377">
        <v>12020446</v>
      </c>
      <c r="C92" s="378" t="s">
        <v>601</v>
      </c>
      <c r="D92" s="378" t="str">
        <f t="shared" si="5"/>
        <v>12020446 - AGRICULTURAL/VETINARY SERVICES FEES</v>
      </c>
      <c r="E92" s="443"/>
      <c r="F92" s="444"/>
      <c r="G92" s="445"/>
      <c r="H92" s="446">
        <v>0</v>
      </c>
    </row>
    <row r="93" spans="2:8" hidden="1" x14ac:dyDescent="0.25">
      <c r="B93" s="377">
        <v>12020447</v>
      </c>
      <c r="C93" s="378" t="s">
        <v>602</v>
      </c>
      <c r="D93" s="378" t="str">
        <f t="shared" si="5"/>
        <v>12020447 - LAND USE FEES</v>
      </c>
      <c r="E93" s="443"/>
      <c r="F93" s="444"/>
      <c r="G93" s="445"/>
      <c r="H93" s="446">
        <v>0</v>
      </c>
    </row>
    <row r="94" spans="2:8" hidden="1" x14ac:dyDescent="0.25">
      <c r="B94" s="377">
        <v>12020448</v>
      </c>
      <c r="C94" s="378" t="s">
        <v>603</v>
      </c>
      <c r="D94" s="378" t="str">
        <f t="shared" si="5"/>
        <v>12020448 - DEVELOPMENT LEVIES</v>
      </c>
      <c r="E94" s="443"/>
      <c r="F94" s="444"/>
      <c r="G94" s="445"/>
      <c r="H94" s="446">
        <v>0</v>
      </c>
    </row>
    <row r="95" spans="2:8" hidden="1" x14ac:dyDescent="0.25">
      <c r="B95" s="377">
        <v>12020449</v>
      </c>
      <c r="C95" s="378" t="s">
        <v>604</v>
      </c>
      <c r="D95" s="378" t="str">
        <f t="shared" si="5"/>
        <v>12020449 - BUSINESS/TRADE OPERATING FEES</v>
      </c>
      <c r="E95" s="443"/>
      <c r="F95" s="444"/>
      <c r="G95" s="445"/>
      <c r="H95" s="446">
        <v>0</v>
      </c>
    </row>
    <row r="96" spans="2:8" x14ac:dyDescent="0.25">
      <c r="B96" s="377">
        <v>12020450</v>
      </c>
      <c r="C96" s="378" t="s">
        <v>605</v>
      </c>
      <c r="D96" s="378" t="str">
        <f t="shared" si="5"/>
        <v>12020450 - INSPECTION FEES</v>
      </c>
      <c r="E96" s="443"/>
      <c r="F96" s="444"/>
      <c r="G96" s="445">
        <v>1000000</v>
      </c>
      <c r="H96" s="446">
        <v>14000000</v>
      </c>
    </row>
    <row r="97" spans="2:8" hidden="1" x14ac:dyDescent="0.25">
      <c r="B97" s="377">
        <v>12020451</v>
      </c>
      <c r="C97" s="378" t="s">
        <v>606</v>
      </c>
      <c r="D97" s="378" t="str">
        <f t="shared" si="5"/>
        <v>12020451 - TIMBER &amp; FOREST FEES</v>
      </c>
      <c r="E97" s="443"/>
      <c r="F97" s="444"/>
      <c r="G97" s="445"/>
      <c r="H97" s="446">
        <v>0</v>
      </c>
    </row>
    <row r="98" spans="2:8" x14ac:dyDescent="0.25">
      <c r="B98" s="377">
        <v>12020452</v>
      </c>
      <c r="C98" s="378" t="s">
        <v>607</v>
      </c>
      <c r="D98" s="378" t="str">
        <f t="shared" si="5"/>
        <v>12020452 - SCHOOL TUITION/REGISTRATION/EXAMINATION FEES-UNDERGRADUATE</v>
      </c>
      <c r="E98" s="443"/>
      <c r="F98" s="444"/>
      <c r="G98" s="445">
        <v>45705810</v>
      </c>
      <c r="H98" s="446">
        <v>146000000</v>
      </c>
    </row>
    <row r="99" spans="2:8" hidden="1" x14ac:dyDescent="0.25">
      <c r="B99" s="377">
        <v>12020453</v>
      </c>
      <c r="C99" s="378" t="s">
        <v>608</v>
      </c>
      <c r="D99" s="378" t="str">
        <f t="shared" si="5"/>
        <v>12020453 - APPLICATIONS FEES</v>
      </c>
      <c r="E99" s="443"/>
      <c r="F99" s="444"/>
      <c r="G99" s="445"/>
      <c r="H99" s="446">
        <v>0</v>
      </c>
    </row>
    <row r="100" spans="2:8" hidden="1" x14ac:dyDescent="0.25">
      <c r="B100" s="377">
        <v>12020454</v>
      </c>
      <c r="C100" s="378" t="s">
        <v>609</v>
      </c>
      <c r="D100" s="378" t="str">
        <f t="shared" si="5"/>
        <v>12020454 - PARKING FEES</v>
      </c>
      <c r="E100" s="443"/>
      <c r="F100" s="444"/>
      <c r="G100" s="445"/>
      <c r="H100" s="446">
        <v>0</v>
      </c>
    </row>
    <row r="101" spans="2:8" hidden="1" x14ac:dyDescent="0.25">
      <c r="B101" s="377">
        <v>12020455</v>
      </c>
      <c r="C101" s="378" t="s">
        <v>610</v>
      </c>
      <c r="D101" s="378" t="str">
        <f t="shared" si="5"/>
        <v>12020455 - SCHOOL TUITION/REGISTRATION/EXAMINATION FEES-POST GRADUATE</v>
      </c>
      <c r="E101" s="443"/>
      <c r="F101" s="444"/>
      <c r="G101" s="445"/>
      <c r="H101" s="446">
        <v>0</v>
      </c>
    </row>
    <row r="102" spans="2:8" ht="15.75" thickBot="1" x14ac:dyDescent="0.3">
      <c r="B102" s="377">
        <v>12020456</v>
      </c>
      <c r="C102" s="378" t="s">
        <v>611</v>
      </c>
      <c r="D102" s="378" t="str">
        <f t="shared" si="5"/>
        <v>12020456 - SCHOOL TUITION/REGISTRATION/EXAMINATION FEES-OTHERS</v>
      </c>
      <c r="E102" s="443"/>
      <c r="F102" s="444"/>
      <c r="G102" s="445">
        <v>10600000</v>
      </c>
      <c r="H102" s="446">
        <v>20000000</v>
      </c>
    </row>
    <row r="103" spans="2:8" ht="14.25" hidden="1" customHeight="1" thickBot="1" x14ac:dyDescent="0.3">
      <c r="B103" s="377">
        <v>12020457</v>
      </c>
      <c r="C103" s="378" t="s">
        <v>612</v>
      </c>
      <c r="D103" s="378" t="str">
        <f t="shared" si="5"/>
        <v>12020457 - AFFILIATION CHARGES</v>
      </c>
      <c r="E103" s="443"/>
      <c r="F103" s="444"/>
      <c r="G103" s="445"/>
      <c r="H103" s="446">
        <v>0</v>
      </c>
    </row>
    <row r="104" spans="2:8" ht="14.25" hidden="1" customHeight="1" thickBot="1" x14ac:dyDescent="0.3">
      <c r="B104" s="377">
        <v>12020458</v>
      </c>
      <c r="C104" s="378" t="s">
        <v>613</v>
      </c>
      <c r="D104" s="378" t="str">
        <f t="shared" si="5"/>
        <v>12020458 - UNITY/STAFF/OTHER SCHOOL FEES/LEVIES</v>
      </c>
      <c r="E104" s="443"/>
      <c r="F104" s="444"/>
      <c r="G104" s="445"/>
      <c r="H104" s="446">
        <v>0</v>
      </c>
    </row>
    <row r="105" spans="2:8" ht="14.25" hidden="1" customHeight="1" thickBot="1" x14ac:dyDescent="0.3">
      <c r="B105" s="377">
        <v>12020459</v>
      </c>
      <c r="C105" s="378" t="s">
        <v>614</v>
      </c>
      <c r="D105" s="378" t="str">
        <f t="shared" si="5"/>
        <v>12020459 - RIGHT OF OCCUPANCY FEES</v>
      </c>
      <c r="E105" s="443"/>
      <c r="F105" s="444"/>
      <c r="G105" s="445"/>
      <c r="H105" s="446">
        <v>0</v>
      </c>
    </row>
    <row r="106" spans="2:8" ht="14.25" hidden="1" customHeight="1" thickBot="1" x14ac:dyDescent="0.3">
      <c r="B106" s="377">
        <v>12020460</v>
      </c>
      <c r="C106" s="378" t="s">
        <v>615</v>
      </c>
      <c r="D106" s="378" t="str">
        <f t="shared" si="5"/>
        <v>12020460 - BUILDING PLAN APPROVAL FEES</v>
      </c>
      <c r="E106" s="443"/>
      <c r="F106" s="444"/>
      <c r="G106" s="445"/>
      <c r="H106" s="446">
        <v>0</v>
      </c>
    </row>
    <row r="107" spans="2:8" ht="14.25" hidden="1" customHeight="1" thickBot="1" x14ac:dyDescent="0.3">
      <c r="B107" s="377">
        <v>12020461</v>
      </c>
      <c r="C107" s="378" t="s">
        <v>616</v>
      </c>
      <c r="D107" s="378" t="str">
        <f t="shared" si="5"/>
        <v>12020461 - TITLE TRANSFER FEES</v>
      </c>
      <c r="E107" s="443"/>
      <c r="F107" s="444"/>
      <c r="G107" s="445"/>
      <c r="H107" s="446">
        <v>0</v>
      </c>
    </row>
    <row r="108" spans="2:8" ht="14.25" hidden="1" customHeight="1" thickBot="1" x14ac:dyDescent="0.3">
      <c r="B108" s="377">
        <v>12020462</v>
      </c>
      <c r="C108" s="378" t="s">
        <v>617</v>
      </c>
      <c r="D108" s="378" t="str">
        <f t="shared" si="5"/>
        <v>12020462 - PUBLICATION FEES</v>
      </c>
      <c r="E108" s="443"/>
      <c r="F108" s="444"/>
      <c r="G108" s="445"/>
      <c r="H108" s="446">
        <v>0</v>
      </c>
    </row>
    <row r="109" spans="2:8" ht="14.25" hidden="1" customHeight="1" thickBot="1" x14ac:dyDescent="0.3">
      <c r="B109" s="377">
        <v>12020463</v>
      </c>
      <c r="C109" s="378" t="s">
        <v>618</v>
      </c>
      <c r="D109" s="378" t="str">
        <f t="shared" si="5"/>
        <v>12020463 - HOSPITAL SERVICE REGISTRATION FEES</v>
      </c>
      <c r="E109" s="443"/>
      <c r="F109" s="444"/>
      <c r="G109" s="445"/>
      <c r="H109" s="446">
        <v>0</v>
      </c>
    </row>
    <row r="110" spans="2:8" ht="14.25" hidden="1" customHeight="1" thickBot="1" x14ac:dyDescent="0.3">
      <c r="B110" s="377">
        <v>12020464</v>
      </c>
      <c r="C110" s="378" t="s">
        <v>619</v>
      </c>
      <c r="D110" s="378" t="str">
        <f t="shared" si="5"/>
        <v>12020464 - HOSPITAL SERVICE CHARGES</v>
      </c>
      <c r="E110" s="443"/>
      <c r="F110" s="444"/>
      <c r="G110" s="445"/>
      <c r="H110" s="446">
        <v>0</v>
      </c>
    </row>
    <row r="111" spans="2:8" ht="14.25" hidden="1" customHeight="1" thickBot="1" x14ac:dyDescent="0.3">
      <c r="B111" s="377">
        <v>12020465</v>
      </c>
      <c r="C111" s="378" t="s">
        <v>620</v>
      </c>
      <c r="D111" s="378" t="str">
        <f t="shared" si="5"/>
        <v>12020465 - SPORTS/RECREATIONAL FACILITIES FEES</v>
      </c>
      <c r="E111" s="443"/>
      <c r="F111" s="444"/>
      <c r="G111" s="445"/>
      <c r="H111" s="446">
        <v>0</v>
      </c>
    </row>
    <row r="112" spans="2:8" ht="14.25" hidden="1" customHeight="1" thickBot="1" x14ac:dyDescent="0.3">
      <c r="B112" s="377">
        <v>12020466</v>
      </c>
      <c r="C112" s="378" t="s">
        <v>621</v>
      </c>
      <c r="D112" s="378" t="str">
        <f t="shared" si="5"/>
        <v>12020466 - INDIGENSHIP REGISTRATION FEES</v>
      </c>
      <c r="E112" s="443"/>
      <c r="F112" s="444"/>
      <c r="G112" s="445"/>
      <c r="H112" s="446">
        <v>0</v>
      </c>
    </row>
    <row r="113" spans="2:8" ht="15.75" hidden="1" thickBot="1" x14ac:dyDescent="0.3">
      <c r="B113" s="377">
        <v>12020478</v>
      </c>
      <c r="C113" s="378" t="s">
        <v>622</v>
      </c>
      <c r="D113" s="378" t="str">
        <f t="shared" si="5"/>
        <v>12020478 - WORKSHOP FEES</v>
      </c>
      <c r="E113" s="443"/>
      <c r="F113" s="444"/>
      <c r="G113" s="445"/>
      <c r="H113" s="446">
        <v>0</v>
      </c>
    </row>
    <row r="114" spans="2:8" ht="15.75" thickBot="1" x14ac:dyDescent="0.3">
      <c r="B114" s="384"/>
      <c r="C114" s="385" t="s">
        <v>623</v>
      </c>
      <c r="D114" s="385"/>
      <c r="E114" s="451"/>
      <c r="F114" s="452"/>
      <c r="G114" s="453">
        <f t="shared" ref="G114" si="6">SUM(G64:G113)</f>
        <v>58305810</v>
      </c>
      <c r="H114" s="454">
        <v>190000000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tr">
        <f>B116&amp;" - "&amp;C116</f>
        <v>12020501 - FINES/PENALTIES</v>
      </c>
      <c r="E116" s="443"/>
      <c r="F116" s="444"/>
      <c r="G116" s="445">
        <v>580000</v>
      </c>
      <c r="H116" s="446">
        <v>1000000</v>
      </c>
    </row>
    <row r="117" spans="2:8" ht="14.25" hidden="1" customHeight="1" thickBot="1" x14ac:dyDescent="0.3">
      <c r="B117" s="377">
        <v>12020502</v>
      </c>
      <c r="C117" s="378" t="s">
        <v>625</v>
      </c>
      <c r="D117" s="378" t="str">
        <f>B117&amp;" - "&amp;C117</f>
        <v>12020502 - COURT FINES</v>
      </c>
      <c r="E117" s="443"/>
      <c r="F117" s="444"/>
      <c r="G117" s="445"/>
      <c r="H117" s="446">
        <v>0</v>
      </c>
    </row>
    <row r="118" spans="2:8" ht="15.75" hidden="1" thickBot="1" x14ac:dyDescent="0.3">
      <c r="B118" s="377">
        <v>12020503</v>
      </c>
      <c r="C118" s="378" t="s">
        <v>626</v>
      </c>
      <c r="D118" s="378" t="str">
        <f>B118&amp;" - "&amp;C118</f>
        <v>12020503 - DISLODGING OF EFFLUENT/POLLUTION FINE</v>
      </c>
      <c r="E118" s="443"/>
      <c r="F118" s="444"/>
      <c r="G118" s="445"/>
      <c r="H118" s="446">
        <v>0</v>
      </c>
    </row>
    <row r="119" spans="2:8" ht="15.75" thickBot="1" x14ac:dyDescent="0.3">
      <c r="B119" s="384"/>
      <c r="C119" s="385" t="s">
        <v>627</v>
      </c>
      <c r="D119" s="385"/>
      <c r="E119" s="451"/>
      <c r="F119" s="452"/>
      <c r="G119" s="453">
        <f t="shared" ref="G119" si="7">SUM(G116:G118)</f>
        <v>580000</v>
      </c>
      <c r="H119" s="454">
        <v>1000000</v>
      </c>
    </row>
    <row r="120" spans="2:8" x14ac:dyDescent="0.25">
      <c r="B120" s="373">
        <v>12020600</v>
      </c>
      <c r="C120" s="374" t="s">
        <v>13</v>
      </c>
      <c r="D120" s="374"/>
      <c r="E120" s="439"/>
      <c r="F120" s="440"/>
      <c r="G120" s="441"/>
      <c r="H120" s="442"/>
    </row>
    <row r="121" spans="2:8" hidden="1" x14ac:dyDescent="0.25">
      <c r="B121" s="377">
        <v>12020601</v>
      </c>
      <c r="C121" s="378" t="s">
        <v>628</v>
      </c>
      <c r="D121" s="378" t="str">
        <f t="shared" ref="D121:D141" si="8">B121&amp;" - "&amp;C121</f>
        <v>12020601 - SALES OF JOURNAL &amp; PUBLICATIONS</v>
      </c>
      <c r="E121" s="443"/>
      <c r="F121" s="444"/>
      <c r="G121" s="445"/>
      <c r="H121" s="446">
        <v>0</v>
      </c>
    </row>
    <row r="122" spans="2:8" hidden="1" x14ac:dyDescent="0.25">
      <c r="B122" s="377">
        <v>12020602</v>
      </c>
      <c r="C122" s="378" t="s">
        <v>629</v>
      </c>
      <c r="D122" s="378" t="str">
        <f t="shared" si="8"/>
        <v>12020602 - SALES OF BOOKS</v>
      </c>
      <c r="E122" s="443"/>
      <c r="F122" s="444"/>
      <c r="G122" s="445"/>
      <c r="H122" s="446">
        <v>0</v>
      </c>
    </row>
    <row r="123" spans="2:8" hidden="1" x14ac:dyDescent="0.25">
      <c r="B123" s="377">
        <v>12020603</v>
      </c>
      <c r="C123" s="378" t="s">
        <v>630</v>
      </c>
      <c r="D123" s="378" t="str">
        <f t="shared" si="8"/>
        <v>12020603 - SALES OF ID CARDS</v>
      </c>
      <c r="E123" s="443"/>
      <c r="F123" s="444"/>
      <c r="G123" s="445"/>
      <c r="H123" s="446">
        <v>0</v>
      </c>
    </row>
    <row r="124" spans="2:8" hidden="1" x14ac:dyDescent="0.25">
      <c r="B124" s="377">
        <v>12020604</v>
      </c>
      <c r="C124" s="378" t="s">
        <v>631</v>
      </c>
      <c r="D124" s="378" t="str">
        <f t="shared" si="8"/>
        <v>12020604 - SALES OF STORES/SCRAPS/UNSERVICABLE ITEMS</v>
      </c>
      <c r="E124" s="443"/>
      <c r="F124" s="444"/>
      <c r="G124" s="445"/>
      <c r="H124" s="446">
        <v>0</v>
      </c>
    </row>
    <row r="125" spans="2:8" hidden="1" x14ac:dyDescent="0.25">
      <c r="B125" s="377">
        <v>12020605</v>
      </c>
      <c r="C125" s="378" t="s">
        <v>632</v>
      </c>
      <c r="D125" s="378" t="str">
        <f t="shared" si="8"/>
        <v>12020605 - SALES OF VACCINES</v>
      </c>
      <c r="E125" s="443"/>
      <c r="F125" s="444"/>
      <c r="G125" s="445"/>
      <c r="H125" s="446">
        <v>0</v>
      </c>
    </row>
    <row r="126" spans="2:8" ht="15.75" thickBot="1" x14ac:dyDescent="0.3">
      <c r="B126" s="377">
        <v>12020606</v>
      </c>
      <c r="C126" s="378" t="s">
        <v>633</v>
      </c>
      <c r="D126" s="378" t="str">
        <f t="shared" si="8"/>
        <v>12020606 - SALES OF BILLS OF ENTRIES/APPLICATION FORMS</v>
      </c>
      <c r="E126" s="443"/>
      <c r="F126" s="444"/>
      <c r="G126" s="445">
        <v>6050000</v>
      </c>
      <c r="H126" s="446">
        <v>39000000</v>
      </c>
    </row>
    <row r="127" spans="2:8" ht="14.25" hidden="1" customHeight="1" thickBot="1" x14ac:dyDescent="0.3">
      <c r="B127" s="377">
        <v>12020607</v>
      </c>
      <c r="C127" s="378" t="s">
        <v>634</v>
      </c>
      <c r="D127" s="378" t="str">
        <f t="shared" si="8"/>
        <v>12020607 - SALES OF CONSULTANCY REGISTRATION FORMS</v>
      </c>
      <c r="E127" s="443"/>
      <c r="F127" s="444"/>
      <c r="G127" s="445"/>
      <c r="H127" s="446">
        <v>0</v>
      </c>
    </row>
    <row r="128" spans="2:8" ht="14.25" hidden="1" customHeight="1" thickBot="1" x14ac:dyDescent="0.3">
      <c r="B128" s="377">
        <v>12020608</v>
      </c>
      <c r="C128" s="378" t="s">
        <v>635</v>
      </c>
      <c r="D128" s="378" t="str">
        <f t="shared" si="8"/>
        <v>12020608 - SALES OF IMPROVED SEEDS/CHEMICAL</v>
      </c>
      <c r="E128" s="443"/>
      <c r="F128" s="444"/>
      <c r="G128" s="445"/>
      <c r="H128" s="446">
        <v>0</v>
      </c>
    </row>
    <row r="129" spans="2:8" ht="14.25" hidden="1" customHeight="1" thickBot="1" x14ac:dyDescent="0.3">
      <c r="B129" s="377">
        <v>12020609</v>
      </c>
      <c r="C129" s="378" t="s">
        <v>636</v>
      </c>
      <c r="D129" s="378" t="str">
        <f t="shared" si="8"/>
        <v>12020609 - PROCEEDS FROM SALES OF FARM PRODUCE</v>
      </c>
      <c r="E129" s="443"/>
      <c r="F129" s="444"/>
      <c r="G129" s="445"/>
      <c r="H129" s="446">
        <v>0</v>
      </c>
    </row>
    <row r="130" spans="2:8" ht="14.25" hidden="1" customHeight="1" thickBot="1" x14ac:dyDescent="0.3">
      <c r="B130" s="377">
        <v>12020610</v>
      </c>
      <c r="C130" s="378" t="s">
        <v>637</v>
      </c>
      <c r="D130" s="378" t="str">
        <f t="shared" si="8"/>
        <v>12020610 - PROCEEDS FROM SALES OF GOODS BY PUBLIC AUCTIONS</v>
      </c>
      <c r="E130" s="443"/>
      <c r="F130" s="444"/>
      <c r="G130" s="445"/>
      <c r="H130" s="446">
        <v>0</v>
      </c>
    </row>
    <row r="131" spans="2:8" ht="14.25" hidden="1" customHeight="1" thickBot="1" x14ac:dyDescent="0.3">
      <c r="B131" s="377">
        <v>12020611</v>
      </c>
      <c r="C131" s="378" t="s">
        <v>638</v>
      </c>
      <c r="D131" s="378" t="str">
        <f t="shared" si="8"/>
        <v>12020611 - PROCEEDS FROM SALES OF GOVT. VEHICLES</v>
      </c>
      <c r="E131" s="443"/>
      <c r="F131" s="444"/>
      <c r="G131" s="445"/>
      <c r="H131" s="446">
        <v>0</v>
      </c>
    </row>
    <row r="132" spans="2:8" ht="14.25" hidden="1" customHeight="1" thickBot="1" x14ac:dyDescent="0.3">
      <c r="B132" s="377">
        <v>12020612</v>
      </c>
      <c r="C132" s="378" t="s">
        <v>639</v>
      </c>
      <c r="D132" s="378" t="str">
        <f t="shared" si="8"/>
        <v>12020612 - PROCEEDS FROM SALES OF DRUGS AND MEDICATIONS</v>
      </c>
      <c r="E132" s="443"/>
      <c r="F132" s="444"/>
      <c r="G132" s="445"/>
      <c r="H132" s="446">
        <v>0</v>
      </c>
    </row>
    <row r="133" spans="2:8" ht="14.25" hidden="1" customHeight="1" thickBot="1" x14ac:dyDescent="0.3">
      <c r="B133" s="377">
        <v>12020613</v>
      </c>
      <c r="C133" s="378" t="s">
        <v>640</v>
      </c>
      <c r="D133" s="378" t="str">
        <f t="shared" si="8"/>
        <v>12020613 - PROCEEDS FROM SALES OF SHIPS SCRAPS</v>
      </c>
      <c r="E133" s="443"/>
      <c r="F133" s="444"/>
      <c r="G133" s="445"/>
      <c r="H133" s="446">
        <v>0</v>
      </c>
    </row>
    <row r="134" spans="2:8" ht="14.25" hidden="1" customHeight="1" thickBot="1" x14ac:dyDescent="0.3">
      <c r="B134" s="377">
        <v>12020614</v>
      </c>
      <c r="C134" s="378" t="s">
        <v>641</v>
      </c>
      <c r="D134" s="378" t="str">
        <f t="shared" si="8"/>
        <v>12020614 - PROCEEDS FROM SALES OF GOVT. BUILDINGS</v>
      </c>
      <c r="E134" s="443"/>
      <c r="F134" s="444"/>
      <c r="G134" s="445"/>
      <c r="H134" s="446">
        <v>0</v>
      </c>
    </row>
    <row r="135" spans="2:8" ht="14.25" hidden="1" customHeight="1" thickBot="1" x14ac:dyDescent="0.3">
      <c r="B135" s="377">
        <v>12020615</v>
      </c>
      <c r="C135" s="378" t="s">
        <v>642</v>
      </c>
      <c r="D135" s="378" t="str">
        <f t="shared" si="8"/>
        <v>12020615 - SALES OF UNIFORMS</v>
      </c>
      <c r="E135" s="443"/>
      <c r="F135" s="444"/>
      <c r="G135" s="445"/>
      <c r="H135" s="446">
        <v>0</v>
      </c>
    </row>
    <row r="136" spans="2:8" ht="14.25" hidden="1" customHeight="1" thickBot="1" x14ac:dyDescent="0.3">
      <c r="B136" s="377">
        <v>12020616</v>
      </c>
      <c r="C136" s="378" t="s">
        <v>643</v>
      </c>
      <c r="D136" s="378" t="str">
        <f t="shared" si="8"/>
        <v>12020616 - SALES OF FORMS</v>
      </c>
      <c r="E136" s="443"/>
      <c r="F136" s="444"/>
      <c r="G136" s="445"/>
      <c r="H136" s="446">
        <v>0</v>
      </c>
    </row>
    <row r="137" spans="2:8" ht="14.25" hidden="1" customHeight="1" thickBot="1" x14ac:dyDescent="0.3">
      <c r="B137" s="377">
        <v>12020617</v>
      </c>
      <c r="C137" s="378" t="s">
        <v>644</v>
      </c>
      <c r="D137" s="378" t="str">
        <f t="shared" si="8"/>
        <v>12020617 - SALES OF PLAN PHOTOSTAT PRINT/MAP</v>
      </c>
      <c r="E137" s="443"/>
      <c r="F137" s="444"/>
      <c r="G137" s="445"/>
      <c r="H137" s="446">
        <v>0</v>
      </c>
    </row>
    <row r="138" spans="2:8" ht="14.25" hidden="1" customHeight="1" thickBot="1" x14ac:dyDescent="0.3">
      <c r="B138" s="377">
        <v>12020618</v>
      </c>
      <c r="C138" s="378" t="s">
        <v>645</v>
      </c>
      <c r="D138" s="378" t="str">
        <f t="shared" si="8"/>
        <v>12020618 - SALES OF REAGENTS &amp; CHEMICALS</v>
      </c>
      <c r="E138" s="443"/>
      <c r="F138" s="444"/>
      <c r="G138" s="445"/>
      <c r="H138" s="446">
        <v>0</v>
      </c>
    </row>
    <row r="139" spans="2:8" ht="14.25" hidden="1" customHeight="1" thickBot="1" x14ac:dyDescent="0.3">
      <c r="B139" s="377">
        <v>12020619</v>
      </c>
      <c r="C139" s="378" t="s">
        <v>646</v>
      </c>
      <c r="D139" s="378" t="str">
        <f t="shared" si="8"/>
        <v>12020619 - SALES OF FLAGS/POTRAITS</v>
      </c>
      <c r="E139" s="443"/>
      <c r="F139" s="444"/>
      <c r="G139" s="445"/>
      <c r="H139" s="446">
        <v>0</v>
      </c>
    </row>
    <row r="140" spans="2:8" ht="14.25" hidden="1" customHeight="1" thickBot="1" x14ac:dyDescent="0.3">
      <c r="B140" s="377">
        <v>12020620</v>
      </c>
      <c r="C140" s="378" t="s">
        <v>647</v>
      </c>
      <c r="D140" s="378" t="str">
        <f t="shared" si="8"/>
        <v>12020620 - SALES OF OTHER GOVERNMENT PROPERTY</v>
      </c>
      <c r="E140" s="443"/>
      <c r="F140" s="444"/>
      <c r="G140" s="445"/>
      <c r="H140" s="446">
        <v>0</v>
      </c>
    </row>
    <row r="141" spans="2:8" ht="15.75" hidden="1" thickBot="1" x14ac:dyDescent="0.3">
      <c r="B141" s="377">
        <v>12020621</v>
      </c>
      <c r="C141" s="378" t="s">
        <v>648</v>
      </c>
      <c r="D141" s="378" t="str">
        <f t="shared" si="8"/>
        <v>12020621 - SALES OF GOVERNMENT PANAPHARELIA (FLAGS, POTRAITS, ART WORKS, E.T.C.)</v>
      </c>
      <c r="E141" s="443"/>
      <c r="F141" s="444"/>
      <c r="G141" s="445"/>
      <c r="H141" s="446">
        <v>0</v>
      </c>
    </row>
    <row r="142" spans="2:8" ht="15.75" thickBot="1" x14ac:dyDescent="0.3">
      <c r="B142" s="384"/>
      <c r="C142" s="385" t="s">
        <v>649</v>
      </c>
      <c r="D142" s="385"/>
      <c r="E142" s="451"/>
      <c r="F142" s="452"/>
      <c r="G142" s="453">
        <f t="shared" ref="G142" si="9">SUM(G121:G141)</f>
        <v>6050000</v>
      </c>
      <c r="H142" s="454">
        <v>39000000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tr">
        <f t="shared" ref="D144:D159" si="10">B144&amp;" - "&amp;C144</f>
        <v>12020701 - EARNINGS FROM CONSULTANCY SERVICES</v>
      </c>
      <c r="E144" s="443"/>
      <c r="F144" s="444"/>
      <c r="G144" s="445"/>
      <c r="H144" s="446">
        <v>0</v>
      </c>
    </row>
    <row r="145" spans="2:8" hidden="1" x14ac:dyDescent="0.25">
      <c r="B145" s="377">
        <v>12020702</v>
      </c>
      <c r="C145" s="378" t="s">
        <v>651</v>
      </c>
      <c r="D145" s="378" t="str">
        <f t="shared" si="10"/>
        <v>12020702 - EARNINGS FROM LABORATORY SERVICES</v>
      </c>
      <c r="E145" s="443"/>
      <c r="F145" s="444"/>
      <c r="G145" s="445"/>
      <c r="H145" s="446">
        <v>0</v>
      </c>
    </row>
    <row r="146" spans="2:8" hidden="1" x14ac:dyDescent="0.25">
      <c r="B146" s="377">
        <v>12020703</v>
      </c>
      <c r="C146" s="378" t="s">
        <v>652</v>
      </c>
      <c r="D146" s="378" t="str">
        <f t="shared" si="10"/>
        <v>12020703 - EARNINGS FROM HIRE OF PLANTS &amp; EQUIPMENT</v>
      </c>
      <c r="E146" s="443"/>
      <c r="F146" s="444"/>
      <c r="G146" s="445"/>
      <c r="H146" s="446">
        <v>0</v>
      </c>
    </row>
    <row r="147" spans="2:8" hidden="1" x14ac:dyDescent="0.25">
      <c r="B147" s="377">
        <v>12020704</v>
      </c>
      <c r="C147" s="378" t="s">
        <v>653</v>
      </c>
      <c r="D147" s="378" t="str">
        <f t="shared" si="10"/>
        <v>12020704 - EARNINGS FROM THE USE OF GOVT. VEHICLES</v>
      </c>
      <c r="E147" s="443"/>
      <c r="F147" s="444"/>
      <c r="G147" s="445"/>
      <c r="H147" s="446">
        <v>0</v>
      </c>
    </row>
    <row r="148" spans="2:8" hidden="1" x14ac:dyDescent="0.25">
      <c r="B148" s="377">
        <v>12020705</v>
      </c>
      <c r="C148" s="378" t="s">
        <v>654</v>
      </c>
      <c r="D148" s="378" t="str">
        <f t="shared" si="10"/>
        <v>12020705 - EARNINGS FROM THE USE OF GOVT. HALLS</v>
      </c>
      <c r="E148" s="443"/>
      <c r="F148" s="444"/>
      <c r="G148" s="445"/>
      <c r="H148" s="446">
        <v>0</v>
      </c>
    </row>
    <row r="149" spans="2:8" hidden="1" x14ac:dyDescent="0.25">
      <c r="B149" s="377">
        <v>12020706</v>
      </c>
      <c r="C149" s="378" t="s">
        <v>655</v>
      </c>
      <c r="D149" s="378" t="str">
        <f t="shared" si="10"/>
        <v>12020706 - EARNINGS FROM TOLLS OF EXPRESSWAY</v>
      </c>
      <c r="E149" s="443"/>
      <c r="F149" s="444"/>
      <c r="G149" s="445"/>
      <c r="H149" s="446">
        <v>0</v>
      </c>
    </row>
    <row r="150" spans="2:8" hidden="1" x14ac:dyDescent="0.25">
      <c r="B150" s="377">
        <v>12020707</v>
      </c>
      <c r="C150" s="378" t="s">
        <v>656</v>
      </c>
      <c r="D150" s="378" t="str">
        <f t="shared" si="10"/>
        <v>12020707 - EARNINGS FROM MEDICAL SERVICES</v>
      </c>
      <c r="E150" s="443"/>
      <c r="F150" s="444"/>
      <c r="G150" s="445"/>
      <c r="H150" s="446">
        <v>0</v>
      </c>
    </row>
    <row r="151" spans="2:8" hidden="1" x14ac:dyDescent="0.25">
      <c r="B151" s="377">
        <v>12020708</v>
      </c>
      <c r="C151" s="378" t="s">
        <v>657</v>
      </c>
      <c r="D151" s="378" t="str">
        <f t="shared" si="10"/>
        <v>12020708 - EARNINGS FROM AGRICULTURAL PRODUCE</v>
      </c>
      <c r="E151" s="443"/>
      <c r="F151" s="444"/>
      <c r="G151" s="445"/>
      <c r="H151" s="446">
        <v>0</v>
      </c>
    </row>
    <row r="152" spans="2:8" hidden="1" x14ac:dyDescent="0.25">
      <c r="B152" s="377">
        <v>12020709</v>
      </c>
      <c r="C152" s="378" t="s">
        <v>658</v>
      </c>
      <c r="D152" s="378" t="str">
        <f t="shared" si="10"/>
        <v>12020709 - EARNINGS FROM TOURISM/CULTURE/ARTS CENTRES</v>
      </c>
      <c r="E152" s="443"/>
      <c r="F152" s="444"/>
      <c r="G152" s="445"/>
      <c r="H152" s="446">
        <v>0</v>
      </c>
    </row>
    <row r="153" spans="2:8" hidden="1" x14ac:dyDescent="0.25">
      <c r="B153" s="377">
        <v>12020710</v>
      </c>
      <c r="C153" s="378" t="s">
        <v>659</v>
      </c>
      <c r="D153" s="378" t="str">
        <f t="shared" si="10"/>
        <v>12020710 - EARNING OF HIRE OF AIRCRAFT</v>
      </c>
      <c r="E153" s="443"/>
      <c r="F153" s="444"/>
      <c r="G153" s="445"/>
      <c r="H153" s="446">
        <v>0</v>
      </c>
    </row>
    <row r="154" spans="2:8" hidden="1" x14ac:dyDescent="0.25">
      <c r="B154" s="377">
        <v>12020711</v>
      </c>
      <c r="C154" s="378" t="s">
        <v>660</v>
      </c>
      <c r="D154" s="378" t="str">
        <f t="shared" si="10"/>
        <v>12020711 - EARNINGS FROM COMMERCIAL ACTIVITIES</v>
      </c>
      <c r="E154" s="443"/>
      <c r="F154" s="444"/>
      <c r="G154" s="445"/>
      <c r="H154" s="446">
        <v>0</v>
      </c>
    </row>
    <row r="155" spans="2:8" hidden="1" x14ac:dyDescent="0.25">
      <c r="B155" s="377">
        <v>12020712</v>
      </c>
      <c r="C155" s="378" t="s">
        <v>661</v>
      </c>
      <c r="D155" s="378" t="str">
        <f t="shared" si="10"/>
        <v>12020712 - HIRE OF ACADEMIC GOWNS, BOOKS OF PRECEEDING/OTHERS</v>
      </c>
      <c r="E155" s="443"/>
      <c r="F155" s="444"/>
      <c r="G155" s="445"/>
      <c r="H155" s="446">
        <v>0</v>
      </c>
    </row>
    <row r="156" spans="2:8" hidden="1" x14ac:dyDescent="0.25">
      <c r="B156" s="377">
        <v>12020713</v>
      </c>
      <c r="C156" s="378" t="s">
        <v>662</v>
      </c>
      <c r="D156" s="378" t="str">
        <f t="shared" si="10"/>
        <v>12020713 - EARNINGS FROM LIBRARY SERVICES</v>
      </c>
      <c r="E156" s="443"/>
      <c r="F156" s="444"/>
      <c r="G156" s="445"/>
      <c r="H156" s="446">
        <v>0</v>
      </c>
    </row>
    <row r="157" spans="2:8" hidden="1" x14ac:dyDescent="0.25">
      <c r="B157" s="377">
        <v>12020714</v>
      </c>
      <c r="C157" s="378" t="s">
        <v>663</v>
      </c>
      <c r="D157" s="378" t="str">
        <f t="shared" si="10"/>
        <v>12020714 - EARNINGS FROM ICT SERVICES</v>
      </c>
      <c r="E157" s="443"/>
      <c r="F157" s="444"/>
      <c r="G157" s="445"/>
      <c r="H157" s="446">
        <v>0</v>
      </c>
    </row>
    <row r="158" spans="2:8" hidden="1" x14ac:dyDescent="0.25">
      <c r="B158" s="377">
        <v>12020715</v>
      </c>
      <c r="C158" s="378" t="s">
        <v>664</v>
      </c>
      <c r="D158" s="378" t="str">
        <f t="shared" si="10"/>
        <v>12020715 - MAINTENANCE/REPAIRS FEES</v>
      </c>
      <c r="E158" s="443"/>
      <c r="F158" s="444"/>
      <c r="G158" s="445"/>
      <c r="H158" s="446">
        <v>0</v>
      </c>
    </row>
    <row r="159" spans="2:8" ht="15" hidden="1" customHeight="1" x14ac:dyDescent="0.25">
      <c r="B159" s="377">
        <v>12020720</v>
      </c>
      <c r="C159" s="378" t="s">
        <v>665</v>
      </c>
      <c r="D159" s="378" t="str">
        <f t="shared" si="10"/>
        <v>12020720 - EARNING FROM GUEST HOUSES</v>
      </c>
      <c r="E159" s="443"/>
      <c r="F159" s="444"/>
      <c r="G159" s="445"/>
      <c r="H159" s="446">
        <v>0</v>
      </c>
    </row>
    <row r="160" spans="2:8" ht="15.75" hidden="1" thickBot="1" x14ac:dyDescent="0.3">
      <c r="B160" s="384"/>
      <c r="C160" s="385" t="s">
        <v>666</v>
      </c>
      <c r="D160" s="385"/>
      <c r="E160" s="451"/>
      <c r="F160" s="452"/>
      <c r="G160" s="453">
        <f t="shared" ref="G160" si="11">SUM(G144:G159)</f>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tr">
        <f>B162&amp;" - "&amp;C162</f>
        <v xml:space="preserve">12020801 - RENT ON GOVT.QUARTERS </v>
      </c>
      <c r="E162" s="443"/>
      <c r="F162" s="444"/>
      <c r="G162" s="445"/>
      <c r="H162" s="446">
        <v>0</v>
      </c>
    </row>
    <row r="163" spans="2:8" hidden="1" x14ac:dyDescent="0.25">
      <c r="B163" s="377">
        <v>12020802</v>
      </c>
      <c r="C163" s="378" t="s">
        <v>668</v>
      </c>
      <c r="D163" s="378" t="str">
        <f>B163&amp;" - "&amp;C163</f>
        <v>12020802 - RENT ON  GOVT.OFFICES</v>
      </c>
      <c r="E163" s="443"/>
      <c r="F163" s="444"/>
      <c r="G163" s="445"/>
      <c r="H163" s="446">
        <v>0</v>
      </c>
    </row>
    <row r="164" spans="2:8" hidden="1" x14ac:dyDescent="0.25">
      <c r="B164" s="377">
        <v>12020803</v>
      </c>
      <c r="C164" s="378" t="s">
        <v>669</v>
      </c>
      <c r="D164" s="378" t="str">
        <f>B164&amp;" - "&amp;C164</f>
        <v>12020803 - RENT ON GOVT BUILDINGS</v>
      </c>
      <c r="E164" s="443"/>
      <c r="F164" s="444"/>
      <c r="G164" s="445"/>
      <c r="H164" s="446">
        <v>0</v>
      </c>
    </row>
    <row r="165" spans="2:8" hidden="1" x14ac:dyDescent="0.25">
      <c r="B165" s="377">
        <v>12020804</v>
      </c>
      <c r="C165" s="378" t="s">
        <v>670</v>
      </c>
      <c r="D165" s="378" t="str">
        <f>B165&amp;" - "&amp;C165</f>
        <v>12020804 - RENT ON CONFERENCE CENTRES</v>
      </c>
      <c r="E165" s="443"/>
      <c r="F165" s="444"/>
      <c r="G165" s="445"/>
      <c r="H165" s="446">
        <v>0</v>
      </c>
    </row>
    <row r="166" spans="2:8" ht="15" hidden="1" customHeight="1" x14ac:dyDescent="0.25">
      <c r="B166" s="377">
        <v>12020805</v>
      </c>
      <c r="C166" s="378" t="s">
        <v>671</v>
      </c>
      <c r="D166" s="378" t="str">
        <f>B166&amp;" - "&amp;C166</f>
        <v>12020805 - RENT ON BUILDING AT  AERODROMES</v>
      </c>
      <c r="E166" s="443"/>
      <c r="F166" s="444"/>
      <c r="G166" s="445"/>
      <c r="H166" s="446">
        <v>0</v>
      </c>
    </row>
    <row r="167" spans="2:8" ht="15.75" hidden="1" thickBot="1" x14ac:dyDescent="0.3">
      <c r="B167" s="384"/>
      <c r="C167" s="385" t="s">
        <v>672</v>
      </c>
      <c r="D167" s="385"/>
      <c r="E167" s="451"/>
      <c r="F167" s="452"/>
      <c r="G167" s="453">
        <f t="shared" ref="G167" si="12">SUM(G162:G166)</f>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tr">
        <f t="shared" ref="D169:D175" si="13">B169&amp;" - "&amp;C169</f>
        <v>12020901 - RENT ON GOVT. LAND</v>
      </c>
      <c r="E169" s="443"/>
      <c r="F169" s="444"/>
      <c r="G169" s="445"/>
      <c r="H169" s="446">
        <v>0</v>
      </c>
    </row>
    <row r="170" spans="2:8" hidden="1" x14ac:dyDescent="0.25">
      <c r="B170" s="377">
        <v>12020902</v>
      </c>
      <c r="C170" s="378" t="s">
        <v>674</v>
      </c>
      <c r="D170" s="378" t="str">
        <f t="shared" si="13"/>
        <v>12020902 - RENT ON OIL PLOT  &amp; AERODROMES</v>
      </c>
      <c r="E170" s="443"/>
      <c r="F170" s="444"/>
      <c r="G170" s="445"/>
      <c r="H170" s="446">
        <v>0</v>
      </c>
    </row>
    <row r="171" spans="2:8" hidden="1" x14ac:dyDescent="0.25">
      <c r="B171" s="377">
        <v>12020903</v>
      </c>
      <c r="C171" s="378" t="s">
        <v>675</v>
      </c>
      <c r="D171" s="378" t="str">
        <f t="shared" si="13"/>
        <v>12020903 - RENTS &amp; PREMIUM ON THE ALLOCATION OF LAND</v>
      </c>
      <c r="E171" s="443"/>
      <c r="F171" s="444"/>
      <c r="G171" s="445"/>
      <c r="H171" s="446">
        <v>0</v>
      </c>
    </row>
    <row r="172" spans="2:8" hidden="1" x14ac:dyDescent="0.25">
      <c r="B172" s="377">
        <v>12020904</v>
      </c>
      <c r="C172" s="378" t="s">
        <v>676</v>
      </c>
      <c r="D172" s="378" t="str">
        <f t="shared" si="13"/>
        <v>12020904 - RENTS OF PLOTS &amp; SITES SERVICES PROGRAMME</v>
      </c>
      <c r="E172" s="443"/>
      <c r="F172" s="444"/>
      <c r="G172" s="445"/>
      <c r="H172" s="446">
        <v>0</v>
      </c>
    </row>
    <row r="173" spans="2:8" hidden="1" x14ac:dyDescent="0.25">
      <c r="B173" s="377">
        <v>12020905</v>
      </c>
      <c r="C173" s="378" t="s">
        <v>677</v>
      </c>
      <c r="D173" s="378" t="str">
        <f t="shared" si="13"/>
        <v>12020905 - LEASE RENTAL</v>
      </c>
      <c r="E173" s="443"/>
      <c r="F173" s="444"/>
      <c r="G173" s="445"/>
      <c r="H173" s="446">
        <v>0</v>
      </c>
    </row>
    <row r="174" spans="2:8" hidden="1" x14ac:dyDescent="0.25">
      <c r="B174" s="377">
        <v>12020906</v>
      </c>
      <c r="C174" s="378" t="s">
        <v>678</v>
      </c>
      <c r="D174" s="378" t="str">
        <f t="shared" si="13"/>
        <v>12020906 - RENTS ON GOVT. PROPERTIES</v>
      </c>
      <c r="E174" s="443"/>
      <c r="F174" s="444"/>
      <c r="G174" s="445"/>
      <c r="H174" s="446">
        <v>0</v>
      </c>
    </row>
    <row r="175" spans="2:8" ht="15" hidden="1" customHeight="1" x14ac:dyDescent="0.25">
      <c r="B175" s="377">
        <v>12020907</v>
      </c>
      <c r="C175" s="378" t="s">
        <v>679</v>
      </c>
      <c r="D175" s="378" t="str">
        <f t="shared" si="13"/>
        <v>12020907 - RENT ON INDUSTRIAL ESTATE</v>
      </c>
      <c r="E175" s="443"/>
      <c r="F175" s="444"/>
      <c r="G175" s="445"/>
      <c r="H175" s="446">
        <v>0</v>
      </c>
    </row>
    <row r="176" spans="2:8" ht="15.75" hidden="1" thickBot="1" x14ac:dyDescent="0.3">
      <c r="B176" s="384"/>
      <c r="C176" s="385" t="s">
        <v>680</v>
      </c>
      <c r="D176" s="385"/>
      <c r="E176" s="451"/>
      <c r="F176" s="452"/>
      <c r="G176" s="453">
        <f t="shared" ref="G176" si="14">SUM(G169:G175)</f>
        <v>0</v>
      </c>
      <c r="H176" s="454">
        <v>0</v>
      </c>
    </row>
    <row r="177" spans="2:8" hidden="1" x14ac:dyDescent="0.25">
      <c r="B177" s="373">
        <v>12021000</v>
      </c>
      <c r="C177" s="374" t="s">
        <v>681</v>
      </c>
      <c r="D177" s="374"/>
      <c r="E177" s="439"/>
      <c r="F177" s="440"/>
      <c r="G177" s="441"/>
      <c r="H177" s="442"/>
    </row>
    <row r="178" spans="2:8" ht="15" hidden="1" customHeight="1" x14ac:dyDescent="0.25">
      <c r="B178" s="377">
        <v>12021006</v>
      </c>
      <c r="C178" s="378" t="s">
        <v>682</v>
      </c>
      <c r="D178" s="378" t="str">
        <f>B178&amp;" - "&amp;C178</f>
        <v>12021006 - REFUNDS/MISCELLANEOUS RECEIPTS</v>
      </c>
      <c r="E178" s="443"/>
      <c r="F178" s="444"/>
      <c r="G178" s="445"/>
      <c r="H178" s="446">
        <v>0</v>
      </c>
    </row>
    <row r="179" spans="2:8" ht="15.75" hidden="1" thickBot="1" x14ac:dyDescent="0.3">
      <c r="B179" s="384"/>
      <c r="C179" s="385" t="s">
        <v>683</v>
      </c>
      <c r="D179" s="385"/>
      <c r="E179" s="451"/>
      <c r="F179" s="452"/>
      <c r="G179" s="453">
        <f t="shared" ref="G179" si="15">SUM(G178)</f>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tr">
        <f>B181&amp;" - "&amp;C181</f>
        <v>12021101 - OPERATING SURPLUS</v>
      </c>
      <c r="E181" s="443"/>
      <c r="F181" s="444"/>
      <c r="G181" s="445"/>
      <c r="H181" s="446">
        <v>0</v>
      </c>
    </row>
    <row r="182" spans="2:8" hidden="1" x14ac:dyDescent="0.25">
      <c r="B182" s="377">
        <v>12021102</v>
      </c>
      <c r="C182" s="378" t="s">
        <v>685</v>
      </c>
      <c r="D182" s="378" t="str">
        <f>B182&amp;" - "&amp;C182</f>
        <v>12021102 - DIVIDEND RECEIVED</v>
      </c>
      <c r="E182" s="443"/>
      <c r="F182" s="444"/>
      <c r="G182" s="445"/>
      <c r="H182" s="446">
        <v>0</v>
      </c>
    </row>
    <row r="183" spans="2:8" ht="15" hidden="1" customHeight="1" x14ac:dyDescent="0.25">
      <c r="B183" s="377">
        <v>12021103</v>
      </c>
      <c r="C183" s="378" t="s">
        <v>686</v>
      </c>
      <c r="D183" s="378" t="str">
        <f>B183&amp;" - "&amp;C183</f>
        <v>12021103 - OTHER INVESTMENT INCOME</v>
      </c>
      <c r="E183" s="443"/>
      <c r="F183" s="444"/>
      <c r="G183" s="445"/>
      <c r="H183" s="446">
        <v>0</v>
      </c>
    </row>
    <row r="184" spans="2:8" ht="15.75" hidden="1" thickBot="1" x14ac:dyDescent="0.3">
      <c r="B184" s="384"/>
      <c r="C184" s="385" t="s">
        <v>687</v>
      </c>
      <c r="D184" s="385"/>
      <c r="E184" s="451"/>
      <c r="F184" s="452"/>
      <c r="G184" s="453">
        <f t="shared" ref="G184" si="16">SUM(G181:G183)</f>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tr">
        <f t="shared" ref="D186:D196" si="17">B186&amp;" - "&amp;C186</f>
        <v>12021201 - MOTOR VEHICLE ADVANCES</v>
      </c>
      <c r="E186" s="443"/>
      <c r="F186" s="444"/>
      <c r="G186" s="445"/>
      <c r="H186" s="446">
        <v>0</v>
      </c>
    </row>
    <row r="187" spans="2:8" hidden="1" x14ac:dyDescent="0.25">
      <c r="B187" s="377">
        <v>12021202</v>
      </c>
      <c r="C187" s="378" t="s">
        <v>689</v>
      </c>
      <c r="D187" s="378" t="str">
        <f t="shared" si="17"/>
        <v>12021202 - BICYCLE ADVANCES (INTEREST)</v>
      </c>
      <c r="E187" s="443"/>
      <c r="F187" s="444"/>
      <c r="G187" s="445"/>
      <c r="H187" s="446">
        <v>0</v>
      </c>
    </row>
    <row r="188" spans="2:8" hidden="1" x14ac:dyDescent="0.25">
      <c r="B188" s="377">
        <v>12021203</v>
      </c>
      <c r="C188" s="378" t="s">
        <v>690</v>
      </c>
      <c r="D188" s="378" t="str">
        <f t="shared" si="17"/>
        <v>12021203 - REFURBISHING LOAN</v>
      </c>
      <c r="E188" s="443"/>
      <c r="F188" s="444"/>
      <c r="G188" s="445"/>
      <c r="H188" s="446">
        <v>0</v>
      </c>
    </row>
    <row r="189" spans="2:8" hidden="1" x14ac:dyDescent="0.25">
      <c r="B189" s="377">
        <v>12021204</v>
      </c>
      <c r="C189" s="378" t="s">
        <v>691</v>
      </c>
      <c r="D189" s="378" t="str">
        <f t="shared" si="17"/>
        <v>12021204 - FURNITURE LOAN</v>
      </c>
      <c r="E189" s="443"/>
      <c r="F189" s="444"/>
      <c r="G189" s="445"/>
      <c r="H189" s="446">
        <v>0</v>
      </c>
    </row>
    <row r="190" spans="2:8" hidden="1" x14ac:dyDescent="0.25">
      <c r="B190" s="377">
        <v>12021205</v>
      </c>
      <c r="C190" s="378" t="s">
        <v>692</v>
      </c>
      <c r="D190" s="378" t="str">
        <f t="shared" si="17"/>
        <v>12021205 - INTEREST ON HOUSING LOAN</v>
      </c>
      <c r="E190" s="443"/>
      <c r="F190" s="444"/>
      <c r="G190" s="445"/>
      <c r="H190" s="446">
        <v>0</v>
      </c>
    </row>
    <row r="191" spans="2:8" hidden="1" x14ac:dyDescent="0.25">
      <c r="B191" s="377">
        <v>12021206</v>
      </c>
      <c r="C191" s="378" t="s">
        <v>693</v>
      </c>
      <c r="D191" s="378" t="str">
        <f t="shared" si="17"/>
        <v>12021206 - INTEREST ON LOANS TO STATES</v>
      </c>
      <c r="E191" s="443"/>
      <c r="F191" s="444"/>
      <c r="G191" s="445"/>
      <c r="H191" s="446">
        <v>0</v>
      </c>
    </row>
    <row r="192" spans="2:8" hidden="1" x14ac:dyDescent="0.25">
      <c r="B192" s="377">
        <v>12021207</v>
      </c>
      <c r="C192" s="378" t="s">
        <v>694</v>
      </c>
      <c r="D192" s="378" t="str">
        <f t="shared" si="17"/>
        <v>12021207 - INTEREST ON LOANS TO LGAs</v>
      </c>
      <c r="E192" s="443"/>
      <c r="F192" s="444"/>
      <c r="G192" s="445"/>
      <c r="H192" s="446">
        <v>0</v>
      </c>
    </row>
    <row r="193" spans="2:8" hidden="1" x14ac:dyDescent="0.25">
      <c r="B193" s="377">
        <v>12021208</v>
      </c>
      <c r="C193" s="378" t="s">
        <v>695</v>
      </c>
      <c r="D193" s="378" t="str">
        <f t="shared" si="17"/>
        <v>12021208 - INTEREST ON LOANS TO GOVERNMENT OWNED COMPANIES</v>
      </c>
      <c r="E193" s="443"/>
      <c r="F193" s="444"/>
      <c r="G193" s="445"/>
      <c r="H193" s="446">
        <v>0</v>
      </c>
    </row>
    <row r="194" spans="2:8" hidden="1" x14ac:dyDescent="0.25">
      <c r="B194" s="377">
        <v>12021209</v>
      </c>
      <c r="C194" s="378" t="s">
        <v>696</v>
      </c>
      <c r="D194" s="378" t="str">
        <f t="shared" si="17"/>
        <v>12021209 - INTEREST ON DEBENTURE LOANS</v>
      </c>
      <c r="E194" s="443"/>
      <c r="F194" s="444"/>
      <c r="G194" s="445"/>
      <c r="H194" s="446">
        <v>0</v>
      </c>
    </row>
    <row r="195" spans="2:8" hidden="1" x14ac:dyDescent="0.25">
      <c r="B195" s="377">
        <v>12021210</v>
      </c>
      <c r="C195" s="378" t="s">
        <v>697</v>
      </c>
      <c r="D195" s="378" t="str">
        <f t="shared" si="17"/>
        <v>12021210 - BANK INTEREST</v>
      </c>
      <c r="E195" s="443"/>
      <c r="F195" s="444"/>
      <c r="G195" s="445"/>
      <c r="H195" s="446">
        <v>0</v>
      </c>
    </row>
    <row r="196" spans="2:8" ht="15" hidden="1" customHeight="1" x14ac:dyDescent="0.25">
      <c r="B196" s="377">
        <v>12021212</v>
      </c>
      <c r="C196" s="378" t="s">
        <v>698</v>
      </c>
      <c r="D196" s="378" t="str">
        <f t="shared" si="17"/>
        <v>12021212 - INTEREST ON TREASUTY BILLS &amp; FIXED DEPOSITS</v>
      </c>
      <c r="E196" s="443"/>
      <c r="F196" s="444"/>
      <c r="G196" s="445"/>
      <c r="H196" s="446">
        <v>0</v>
      </c>
    </row>
    <row r="197" spans="2:8" ht="15.75" hidden="1" thickBot="1" x14ac:dyDescent="0.3">
      <c r="B197" s="384"/>
      <c r="C197" s="385" t="s">
        <v>699</v>
      </c>
      <c r="D197" s="385"/>
      <c r="E197" s="451"/>
      <c r="F197" s="452"/>
      <c r="G197" s="453">
        <f t="shared" ref="G197" si="18">SUM(G186:G196)</f>
        <v>0</v>
      </c>
      <c r="H197" s="454">
        <v>0</v>
      </c>
    </row>
    <row r="198" spans="2:8" hidden="1" x14ac:dyDescent="0.25">
      <c r="B198" s="373">
        <v>12021300</v>
      </c>
      <c r="C198" s="374" t="s">
        <v>19</v>
      </c>
      <c r="D198" s="374"/>
      <c r="E198" s="439"/>
      <c r="F198" s="440"/>
      <c r="G198" s="441"/>
      <c r="H198" s="442"/>
    </row>
    <row r="199" spans="2:8" ht="15" hidden="1" customHeight="1" x14ac:dyDescent="0.25">
      <c r="B199" s="377">
        <v>12021302</v>
      </c>
      <c r="C199" s="378" t="s">
        <v>700</v>
      </c>
      <c r="D199" s="378" t="str">
        <f>B199&amp;" - "&amp;C199</f>
        <v>12021302 - AUDIT FEES</v>
      </c>
      <c r="E199" s="443"/>
      <c r="F199" s="444"/>
      <c r="G199" s="445"/>
      <c r="H199" s="446">
        <v>0</v>
      </c>
    </row>
    <row r="200" spans="2:8" ht="15.75" hidden="1" thickBot="1" x14ac:dyDescent="0.3">
      <c r="B200" s="384"/>
      <c r="C200" s="385" t="s">
        <v>701</v>
      </c>
      <c r="D200" s="385"/>
      <c r="E200" s="451"/>
      <c r="F200" s="452"/>
      <c r="G200" s="453">
        <f t="shared" ref="G200" si="19">SUM(G199)</f>
        <v>0</v>
      </c>
      <c r="H200" s="454">
        <v>0</v>
      </c>
    </row>
    <row r="201" spans="2:8" x14ac:dyDescent="0.25">
      <c r="B201" s="373">
        <v>13000000</v>
      </c>
      <c r="C201" s="374" t="s">
        <v>702</v>
      </c>
      <c r="D201" s="374"/>
      <c r="E201" s="439"/>
      <c r="F201" s="440"/>
      <c r="G201" s="441"/>
      <c r="H201" s="442"/>
    </row>
    <row r="202" spans="2:8" x14ac:dyDescent="0.25">
      <c r="B202" s="373">
        <v>13010000</v>
      </c>
      <c r="C202" s="374" t="s">
        <v>703</v>
      </c>
      <c r="D202" s="374"/>
      <c r="E202" s="439"/>
      <c r="F202" s="440"/>
      <c r="G202" s="441"/>
      <c r="H202" s="442"/>
    </row>
    <row r="203" spans="2:8" x14ac:dyDescent="0.25">
      <c r="B203" s="373">
        <v>13010100</v>
      </c>
      <c r="C203" s="374" t="s">
        <v>20</v>
      </c>
      <c r="D203" s="374"/>
      <c r="E203" s="439"/>
      <c r="F203" s="440"/>
      <c r="G203" s="441"/>
      <c r="H203" s="442"/>
    </row>
    <row r="204" spans="2:8" ht="15.75" thickBot="1" x14ac:dyDescent="0.3">
      <c r="B204" s="377">
        <v>13010101</v>
      </c>
      <c r="C204" s="378" t="s">
        <v>704</v>
      </c>
      <c r="D204" s="378" t="str">
        <f>B204&amp;" - "&amp;C204</f>
        <v>13010101 - DOMESTIC AID</v>
      </c>
      <c r="E204" s="443"/>
      <c r="F204" s="444"/>
      <c r="G204" s="445">
        <v>525342500</v>
      </c>
      <c r="H204" s="446">
        <f>6498000000-1000000000</f>
        <v>5498000000</v>
      </c>
    </row>
    <row r="205" spans="2:8" ht="15.75" thickBot="1" x14ac:dyDescent="0.3">
      <c r="B205" s="384"/>
      <c r="C205" s="385" t="s">
        <v>705</v>
      </c>
      <c r="D205" s="385"/>
      <c r="E205" s="451"/>
      <c r="F205" s="452"/>
      <c r="G205" s="453">
        <f t="shared" ref="G205" si="20">SUM(G204)</f>
        <v>525342500</v>
      </c>
      <c r="H205" s="454">
        <f>SUM(H204)</f>
        <v>5498000000</v>
      </c>
    </row>
    <row r="206" spans="2:8" ht="15" hidden="1" customHeight="1" thickBot="1" x14ac:dyDescent="0.3">
      <c r="B206" s="373">
        <v>13010200</v>
      </c>
      <c r="C206" s="374" t="s">
        <v>21</v>
      </c>
      <c r="D206" s="374"/>
      <c r="E206" s="439"/>
      <c r="F206" s="440"/>
      <c r="G206" s="441"/>
      <c r="H206" s="442"/>
    </row>
    <row r="207" spans="2:8" ht="15.75" hidden="1" thickBot="1" x14ac:dyDescent="0.3">
      <c r="B207" s="377">
        <v>13010201</v>
      </c>
      <c r="C207" s="378" t="s">
        <v>706</v>
      </c>
      <c r="D207" s="378" t="str">
        <f>B207&amp;" - "&amp;C207</f>
        <v>13010201 - FOREIGN AID</v>
      </c>
      <c r="E207" s="443"/>
      <c r="F207" s="444"/>
      <c r="G207" s="445"/>
      <c r="H207" s="446">
        <v>0</v>
      </c>
    </row>
    <row r="208" spans="2:8" ht="15.75" hidden="1" thickBot="1" x14ac:dyDescent="0.3">
      <c r="B208" s="384"/>
      <c r="C208" s="385" t="s">
        <v>707</v>
      </c>
      <c r="D208" s="385"/>
      <c r="E208" s="451"/>
      <c r="F208" s="452"/>
      <c r="G208" s="453">
        <f t="shared" ref="G208" si="21">SUM(G207)</f>
        <v>0</v>
      </c>
      <c r="H208" s="454">
        <v>0</v>
      </c>
    </row>
    <row r="209" spans="2:8" ht="15" hidden="1" customHeight="1" thickBot="1" x14ac:dyDescent="0.3">
      <c r="B209" s="373">
        <v>13020000</v>
      </c>
      <c r="C209" s="374" t="s">
        <v>708</v>
      </c>
      <c r="D209" s="374"/>
      <c r="E209" s="439"/>
      <c r="F209" s="440"/>
      <c r="G209" s="441"/>
      <c r="H209" s="442"/>
    </row>
    <row r="210" spans="2:8" ht="15" hidden="1" customHeight="1" thickBot="1" x14ac:dyDescent="0.3">
      <c r="B210" s="373">
        <v>13020300</v>
      </c>
      <c r="C210" s="374" t="s">
        <v>22</v>
      </c>
      <c r="D210" s="374"/>
      <c r="E210" s="439"/>
      <c r="F210" s="440"/>
      <c r="G210" s="441"/>
      <c r="H210" s="442"/>
    </row>
    <row r="211" spans="2:8" ht="14.25" hidden="1" customHeight="1" thickBot="1" x14ac:dyDescent="0.3">
      <c r="B211" s="377">
        <v>13020301</v>
      </c>
      <c r="C211" s="378" t="s">
        <v>36</v>
      </c>
      <c r="D211" s="378" t="str">
        <f>B211&amp;" - "&amp;C211</f>
        <v>13020301 - DOMESTIC GRANTS</v>
      </c>
      <c r="E211" s="443"/>
      <c r="F211" s="444"/>
      <c r="G211" s="445"/>
      <c r="H211" s="446">
        <v>0</v>
      </c>
    </row>
    <row r="212" spans="2:8" ht="15.75" hidden="1" thickBot="1" x14ac:dyDescent="0.3">
      <c r="B212" s="377">
        <v>13020303</v>
      </c>
      <c r="C212" s="378" t="s">
        <v>710</v>
      </c>
      <c r="D212" s="378" t="str">
        <f>B212&amp;" - "&amp;C212</f>
        <v>13020303 - ENDOWMENT INCOME</v>
      </c>
      <c r="E212" s="443"/>
      <c r="F212" s="444"/>
      <c r="G212" s="445"/>
      <c r="H212" s="446">
        <v>0</v>
      </c>
    </row>
    <row r="213" spans="2:8" ht="15.75" hidden="1" thickBot="1" x14ac:dyDescent="0.3">
      <c r="B213" s="384"/>
      <c r="C213" s="385" t="s">
        <v>711</v>
      </c>
      <c r="D213" s="385"/>
      <c r="E213" s="451"/>
      <c r="F213" s="452"/>
      <c r="G213" s="453">
        <f t="shared" ref="G213" si="22">SUM(G211:G212)</f>
        <v>0</v>
      </c>
      <c r="H213" s="454">
        <v>0</v>
      </c>
    </row>
    <row r="214" spans="2:8" ht="15" hidden="1" customHeight="1" thickBot="1" x14ac:dyDescent="0.3">
      <c r="B214" s="373">
        <v>13020400</v>
      </c>
      <c r="C214" s="374" t="s">
        <v>23</v>
      </c>
      <c r="D214" s="374"/>
      <c r="E214" s="439"/>
      <c r="F214" s="440"/>
      <c r="G214" s="441"/>
      <c r="H214" s="442"/>
    </row>
    <row r="215" spans="2:8" ht="15.75" hidden="1" thickBot="1" x14ac:dyDescent="0.3">
      <c r="B215" s="377">
        <v>13020401</v>
      </c>
      <c r="C215" s="378" t="s">
        <v>37</v>
      </c>
      <c r="D215" s="378" t="str">
        <f>B215&amp;" - "&amp;C215</f>
        <v>13020401 - FOREIGN GRANTS</v>
      </c>
      <c r="E215" s="443"/>
      <c r="F215" s="444"/>
      <c r="G215" s="445"/>
      <c r="H215" s="446">
        <v>0</v>
      </c>
    </row>
    <row r="216" spans="2:8" ht="15.75" hidden="1" thickBot="1" x14ac:dyDescent="0.3">
      <c r="B216" s="384"/>
      <c r="C216" s="385" t="s">
        <v>713</v>
      </c>
      <c r="D216" s="385"/>
      <c r="E216" s="451"/>
      <c r="F216" s="452"/>
      <c r="G216" s="453">
        <f t="shared" ref="G216" si="23">SUM(G215)</f>
        <v>0</v>
      </c>
      <c r="H216" s="454">
        <v>0</v>
      </c>
    </row>
    <row r="217" spans="2:8" ht="15" hidden="1" customHeight="1" thickBot="1" x14ac:dyDescent="0.3">
      <c r="B217" s="373" t="s">
        <v>714</v>
      </c>
      <c r="C217" s="374" t="s">
        <v>715</v>
      </c>
      <c r="D217" s="374"/>
      <c r="E217" s="439"/>
      <c r="F217" s="440"/>
      <c r="G217" s="441"/>
      <c r="H217" s="442"/>
    </row>
    <row r="218" spans="2:8" s="396" customFormat="1" ht="15" hidden="1" customHeight="1" thickBot="1" x14ac:dyDescent="0.3">
      <c r="B218" s="373">
        <v>14030000</v>
      </c>
      <c r="C218" s="374" t="s">
        <v>716</v>
      </c>
      <c r="D218" s="374"/>
      <c r="E218" s="439"/>
      <c r="F218" s="440"/>
      <c r="G218" s="441"/>
      <c r="H218" s="442"/>
    </row>
    <row r="219" spans="2:8" s="396" customFormat="1" ht="15" hidden="1" customHeight="1" thickBot="1" x14ac:dyDescent="0.3">
      <c r="B219" s="373">
        <v>14030100</v>
      </c>
      <c r="C219" s="374" t="s">
        <v>24</v>
      </c>
      <c r="D219" s="374"/>
      <c r="E219" s="439"/>
      <c r="F219" s="440"/>
      <c r="G219" s="441"/>
      <c r="H219" s="442"/>
    </row>
    <row r="220" spans="2:8" ht="15.75" hidden="1" thickBot="1" x14ac:dyDescent="0.3">
      <c r="B220" s="377">
        <v>14030101</v>
      </c>
      <c r="C220" s="378" t="s">
        <v>514</v>
      </c>
      <c r="D220" s="378" t="str">
        <f>B220&amp;" - "&amp;C220</f>
        <v>14030101 - DOMESTIC LOAN</v>
      </c>
      <c r="E220" s="443"/>
      <c r="F220" s="444"/>
      <c r="G220" s="445"/>
      <c r="H220" s="446">
        <v>0</v>
      </c>
    </row>
    <row r="221" spans="2:8" ht="15.75" hidden="1" thickBot="1" x14ac:dyDescent="0.3">
      <c r="B221" s="384"/>
      <c r="C221" s="385" t="s">
        <v>717</v>
      </c>
      <c r="D221" s="385"/>
      <c r="E221" s="451"/>
      <c r="F221" s="452"/>
      <c r="G221" s="453">
        <f t="shared" ref="G221" si="24">SUM(G220)</f>
        <v>0</v>
      </c>
      <c r="H221" s="454">
        <v>0</v>
      </c>
    </row>
    <row r="222" spans="2:8" s="396" customFormat="1" ht="15" hidden="1" customHeight="1" thickBot="1" x14ac:dyDescent="0.3">
      <c r="B222" s="373">
        <v>14030200</v>
      </c>
      <c r="C222" s="374" t="s">
        <v>25</v>
      </c>
      <c r="D222" s="374"/>
      <c r="E222" s="482"/>
      <c r="F222" s="483"/>
      <c r="G222" s="479"/>
      <c r="H222" s="442"/>
    </row>
    <row r="223" spans="2:8" ht="15.75" hidden="1" thickBot="1" x14ac:dyDescent="0.3">
      <c r="B223" s="377">
        <v>14030201</v>
      </c>
      <c r="C223" s="378" t="s">
        <v>515</v>
      </c>
      <c r="D223" s="378" t="str">
        <f>B223&amp;" - "&amp;C223</f>
        <v>14030201 - FOREIGN LOAN</v>
      </c>
      <c r="E223" s="443"/>
      <c r="F223" s="444"/>
      <c r="G223" s="445"/>
      <c r="H223" s="446">
        <v>0</v>
      </c>
    </row>
    <row r="224" spans="2:8" ht="15.75" hidden="1" thickBot="1" x14ac:dyDescent="0.3">
      <c r="B224" s="384"/>
      <c r="C224" s="385" t="s">
        <v>718</v>
      </c>
      <c r="D224" s="385"/>
      <c r="E224" s="451"/>
      <c r="F224" s="452"/>
      <c r="G224" s="453">
        <f t="shared" ref="G224" si="25">SUM(G223)</f>
        <v>0</v>
      </c>
      <c r="H224" s="454">
        <v>0</v>
      </c>
    </row>
    <row r="225" spans="2:8" s="401" customFormat="1" ht="19.5" thickBot="1" x14ac:dyDescent="0.35">
      <c r="B225" s="398"/>
      <c r="C225" s="399" t="s">
        <v>524</v>
      </c>
      <c r="D225" s="399"/>
      <c r="E225" s="484"/>
      <c r="F225" s="485"/>
      <c r="G225" s="480">
        <f>G18+G29+G32+G62+G114+G119+G142+G160+G167+G176+G179+G184+G197+G200+G205+G208+G213+G216+G221+G224</f>
        <v>598513310</v>
      </c>
      <c r="H225" s="481">
        <f>H205+H142+H119+H114+H62</f>
        <v>5798000000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I226"/>
  <sheetViews>
    <sheetView view="pageBreakPreview" zoomScale="86" zoomScaleSheetLayoutView="86" workbookViewId="0">
      <pane xSplit="2" ySplit="6" topLeftCell="C20"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5703125" customWidth="1"/>
    <col min="2" max="2" width="12.5703125" bestFit="1" customWidth="1"/>
    <col min="3" max="3" width="60" customWidth="1"/>
    <col min="4" max="4" width="37.85546875" hidden="1" customWidth="1"/>
    <col min="5" max="6" width="12.5703125" hidden="1" customWidth="1"/>
    <col min="7" max="8" width="15.5703125" customWidth="1"/>
  </cols>
  <sheetData>
    <row r="1" spans="2:8" ht="31.5" x14ac:dyDescent="0.5">
      <c r="B1" s="1001" t="s">
        <v>0</v>
      </c>
      <c r="C1" s="1001"/>
      <c r="D1" s="1001"/>
      <c r="E1" s="1001"/>
      <c r="F1" s="1001"/>
      <c r="G1" s="1001"/>
      <c r="H1" s="1001"/>
    </row>
    <row r="2" spans="2:8" ht="36" x14ac:dyDescent="0.55000000000000004">
      <c r="B2" s="1002" t="s">
        <v>994</v>
      </c>
      <c r="C2" s="1002"/>
      <c r="D2" s="1002"/>
      <c r="E2" s="1002"/>
      <c r="F2" s="1002"/>
      <c r="G2" s="1002"/>
      <c r="H2" s="1002"/>
    </row>
    <row r="3" spans="2:8"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x14ac:dyDescent="0.25">
      <c r="B71" s="377">
        <v>12020417</v>
      </c>
      <c r="C71" s="378" t="s">
        <v>580</v>
      </c>
      <c r="D71" s="378" t="s">
        <v>785</v>
      </c>
      <c r="E71" s="443"/>
      <c r="F71" s="443"/>
      <c r="G71" s="445">
        <v>3000000</v>
      </c>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x14ac:dyDescent="0.25">
      <c r="B75" s="377">
        <v>12020424</v>
      </c>
      <c r="C75" s="378" t="s">
        <v>584</v>
      </c>
      <c r="D75" s="378" t="s">
        <v>789</v>
      </c>
      <c r="E75" s="443">
        <v>200000</v>
      </c>
      <c r="F75" s="443">
        <v>200000</v>
      </c>
      <c r="G75" s="445">
        <v>1500000</v>
      </c>
      <c r="H75" s="446">
        <v>200000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t="s">
        <v>995</v>
      </c>
      <c r="F99" s="443" t="s">
        <v>995</v>
      </c>
      <c r="G99" s="445">
        <v>550000</v>
      </c>
      <c r="H99" s="446">
        <v>2000000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5050000</v>
      </c>
      <c r="H114" s="454">
        <v>2200000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v>50000</v>
      </c>
      <c r="F116" s="443">
        <v>50000</v>
      </c>
      <c r="G116" s="445">
        <v>250000</v>
      </c>
      <c r="H116" s="446">
        <v>500000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250000</v>
      </c>
      <c r="H119" s="454">
        <v>500000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t="15.75" thickBot="1" x14ac:dyDescent="0.3">
      <c r="B150" s="377">
        <v>12020707</v>
      </c>
      <c r="C150" s="378" t="s">
        <v>656</v>
      </c>
      <c r="D150" s="378" t="s">
        <v>862</v>
      </c>
      <c r="E150" s="443"/>
      <c r="F150" s="444"/>
      <c r="G150" s="445">
        <v>342426000</v>
      </c>
      <c r="H150" s="446">
        <v>799058400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342426000</v>
      </c>
      <c r="H160" s="454">
        <f>SUM(H144:H159)</f>
        <v>799058400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x14ac:dyDescent="0.25">
      <c r="B177" s="373">
        <v>12021000</v>
      </c>
      <c r="C177" s="374" t="s">
        <v>681</v>
      </c>
      <c r="D177" s="374"/>
      <c r="E177" s="439"/>
      <c r="F177" s="440"/>
      <c r="G177" s="441"/>
      <c r="H177" s="442"/>
    </row>
    <row r="178" spans="2:8" ht="15.75" thickBot="1" x14ac:dyDescent="0.3">
      <c r="B178" s="377">
        <v>12021006</v>
      </c>
      <c r="C178" s="378" t="s">
        <v>996</v>
      </c>
      <c r="D178" s="378" t="s">
        <v>997</v>
      </c>
      <c r="E178" s="443"/>
      <c r="F178" s="444"/>
      <c r="G178" s="445"/>
      <c r="H178" s="446">
        <v>1357533020</v>
      </c>
    </row>
    <row r="179" spans="2:8" ht="15.75" thickBot="1" x14ac:dyDescent="0.3">
      <c r="B179" s="384"/>
      <c r="C179" s="385" t="s">
        <v>683</v>
      </c>
      <c r="D179" s="385"/>
      <c r="E179" s="451"/>
      <c r="F179" s="452"/>
      <c r="G179" s="453">
        <v>0</v>
      </c>
      <c r="H179" s="454">
        <f>SUM(H178)</f>
        <v>1357533020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x14ac:dyDescent="0.25">
      <c r="B202" s="373">
        <v>13010000</v>
      </c>
      <c r="C202" s="374" t="s">
        <v>703</v>
      </c>
      <c r="D202" s="374"/>
      <c r="E202" s="439"/>
      <c r="F202" s="440"/>
      <c r="G202" s="441"/>
      <c r="H202" s="442"/>
    </row>
    <row r="203" spans="2:8" x14ac:dyDescent="0.25">
      <c r="B203" s="373">
        <v>13010100</v>
      </c>
      <c r="C203" s="374" t="s">
        <v>20</v>
      </c>
      <c r="D203" s="374"/>
      <c r="E203" s="439"/>
      <c r="F203" s="440"/>
      <c r="G203" s="441"/>
      <c r="H203" s="442"/>
    </row>
    <row r="204" spans="2:8" ht="15.75" thickBot="1" x14ac:dyDescent="0.3">
      <c r="B204" s="377">
        <v>13010101</v>
      </c>
      <c r="C204" s="378" t="s">
        <v>704</v>
      </c>
      <c r="D204" s="378" t="s">
        <v>900</v>
      </c>
      <c r="E204" s="443"/>
      <c r="F204" s="444"/>
      <c r="G204" s="445">
        <v>916376220</v>
      </c>
      <c r="H204" s="446">
        <v>0</v>
      </c>
    </row>
    <row r="205" spans="2:8" ht="15.75" thickBot="1" x14ac:dyDescent="0.3">
      <c r="B205" s="384"/>
      <c r="C205" s="385" t="s">
        <v>705</v>
      </c>
      <c r="D205" s="385"/>
      <c r="E205" s="451"/>
      <c r="F205" s="452"/>
      <c r="G205" s="453">
        <v>916376220</v>
      </c>
      <c r="H205" s="454">
        <v>0</v>
      </c>
    </row>
    <row r="206" spans="2:8" hidden="1" x14ac:dyDescent="0.25">
      <c r="B206" s="373">
        <v>13010200</v>
      </c>
      <c r="C206" s="374" t="s">
        <v>21</v>
      </c>
      <c r="D206" s="374"/>
      <c r="E206" s="439"/>
      <c r="F206" s="440"/>
      <c r="G206" s="441"/>
      <c r="H206" s="442"/>
    </row>
    <row r="207" spans="2:8" hidden="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x14ac:dyDescent="0.25">
      <c r="B210" s="373">
        <v>13020300</v>
      </c>
      <c r="C210" s="374" t="s">
        <v>22</v>
      </c>
      <c r="D210" s="374"/>
      <c r="E210" s="439"/>
      <c r="F210" s="440"/>
      <c r="G210" s="441"/>
      <c r="H210" s="442"/>
    </row>
    <row r="211" spans="2:8" ht="15.75" thickBot="1" x14ac:dyDescent="0.3">
      <c r="B211" s="377">
        <v>13020301</v>
      </c>
      <c r="C211" s="378" t="s">
        <v>36</v>
      </c>
      <c r="D211" s="378" t="s">
        <v>902</v>
      </c>
      <c r="E211" s="443"/>
      <c r="F211" s="444"/>
      <c r="G211" s="445"/>
      <c r="H211" s="446">
        <v>482303270</v>
      </c>
    </row>
    <row r="212" spans="2:8" ht="15.75" hidden="1" thickBot="1" x14ac:dyDescent="0.3">
      <c r="B212" s="377">
        <v>13020303</v>
      </c>
      <c r="C212" s="378" t="s">
        <v>710</v>
      </c>
      <c r="D212" s="378" t="s">
        <v>903</v>
      </c>
      <c r="E212" s="443"/>
      <c r="F212" s="444"/>
      <c r="G212" s="445"/>
      <c r="H212" s="446">
        <v>0</v>
      </c>
    </row>
    <row r="213" spans="2:8" ht="15.75" thickBot="1" x14ac:dyDescent="0.3">
      <c r="B213" s="384"/>
      <c r="C213" s="385" t="s">
        <v>711</v>
      </c>
      <c r="D213" s="385"/>
      <c r="E213" s="451"/>
      <c r="F213" s="452"/>
      <c r="G213" s="453">
        <v>0</v>
      </c>
      <c r="H213" s="454">
        <f>SUM(H211:H212)</f>
        <v>482303270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9" s="401" customFormat="1" ht="19.5" thickBot="1" x14ac:dyDescent="0.35">
      <c r="B225" s="398"/>
      <c r="C225" s="399" t="s">
        <v>524</v>
      </c>
      <c r="D225" s="399"/>
      <c r="E225" s="484"/>
      <c r="F225" s="485"/>
      <c r="G225" s="480">
        <v>1264102220</v>
      </c>
      <c r="H225" s="481">
        <f>H213+H205+H179+H160+H119+H114</f>
        <v>2641594690</v>
      </c>
      <c r="I225" s="481"/>
    </row>
    <row r="226" spans="2:9" x14ac:dyDescent="0.25">
      <c r="B226" s="338"/>
      <c r="C226" s="338"/>
      <c r="D226" s="338"/>
      <c r="E226" s="338"/>
      <c r="F226" s="338"/>
      <c r="G226" s="338"/>
      <c r="H226" s="338"/>
      <c r="I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11" t="s">
        <v>1742</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t="15.75" thickBot="1" x14ac:dyDescent="0.3">
      <c r="B110" s="377">
        <v>12020464</v>
      </c>
      <c r="C110" s="378" t="s">
        <v>619</v>
      </c>
      <c r="D110" s="378" t="s">
        <v>825</v>
      </c>
      <c r="E110" s="443" t="s">
        <v>998</v>
      </c>
      <c r="F110" s="443" t="s">
        <v>998</v>
      </c>
      <c r="G110" s="445">
        <v>189648280</v>
      </c>
      <c r="H110" s="446">
        <v>270000000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189648280</v>
      </c>
      <c r="H114" s="454">
        <v>270000000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t="15.75" thickBot="1" x14ac:dyDescent="0.3">
      <c r="B132" s="377">
        <v>12020612</v>
      </c>
      <c r="C132" s="378" t="s">
        <v>639</v>
      </c>
      <c r="D132" s="378" t="s">
        <v>845</v>
      </c>
      <c r="E132" s="443" t="s">
        <v>998</v>
      </c>
      <c r="F132" s="443" t="s">
        <v>998</v>
      </c>
      <c r="G132" s="445">
        <v>62349370</v>
      </c>
      <c r="H132" s="446">
        <v>110000000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62349370</v>
      </c>
      <c r="H142" s="454">
        <v>110000000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t="15.75" thickBot="1" x14ac:dyDescent="0.3">
      <c r="B145" s="377">
        <v>12020702</v>
      </c>
      <c r="C145" s="378" t="s">
        <v>651</v>
      </c>
      <c r="D145" s="378" t="s">
        <v>856</v>
      </c>
      <c r="E145" s="443" t="s">
        <v>998</v>
      </c>
      <c r="F145" s="443" t="s">
        <v>998</v>
      </c>
      <c r="G145" s="445">
        <v>248002350</v>
      </c>
      <c r="H145" s="446">
        <v>120000000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248002350</v>
      </c>
      <c r="H160" s="454">
        <v>120000000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x14ac:dyDescent="0.25">
      <c r="B202" s="373">
        <v>13010000</v>
      </c>
      <c r="C202" s="374" t="s">
        <v>703</v>
      </c>
      <c r="D202" s="374"/>
      <c r="E202" s="439"/>
      <c r="F202" s="440"/>
      <c r="G202" s="441"/>
      <c r="H202" s="442"/>
    </row>
    <row r="203" spans="2:8" x14ac:dyDescent="0.25">
      <c r="B203" s="373">
        <v>13010100</v>
      </c>
      <c r="C203" s="374" t="s">
        <v>20</v>
      </c>
      <c r="D203" s="374"/>
      <c r="E203" s="439"/>
      <c r="F203" s="440"/>
      <c r="G203" s="441"/>
      <c r="H203" s="442"/>
    </row>
    <row r="204" spans="2:8" ht="15.75" thickBot="1" x14ac:dyDescent="0.3">
      <c r="B204" s="377">
        <v>13010101</v>
      </c>
      <c r="C204" s="378" t="s">
        <v>704</v>
      </c>
      <c r="D204" s="378" t="s">
        <v>900</v>
      </c>
      <c r="E204" s="443"/>
      <c r="F204" s="444"/>
      <c r="G204" s="445"/>
      <c r="H204" s="446">
        <v>500000000</v>
      </c>
    </row>
    <row r="205" spans="2:8" ht="15.75" thickBot="1" x14ac:dyDescent="0.3">
      <c r="B205" s="384"/>
      <c r="C205" s="385" t="s">
        <v>705</v>
      </c>
      <c r="D205" s="385"/>
      <c r="E205" s="451"/>
      <c r="F205" s="452"/>
      <c r="G205" s="453">
        <v>0</v>
      </c>
      <c r="H205" s="454">
        <v>500000000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500000000</v>
      </c>
      <c r="H225" s="481">
        <v>1000000000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999</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610" t="s">
        <v>530</v>
      </c>
      <c r="H5" s="611" t="s">
        <v>1703</v>
      </c>
    </row>
    <row r="6" spans="2:8" ht="15.75" thickBot="1" x14ac:dyDescent="0.3">
      <c r="B6" s="992"/>
      <c r="C6" s="992"/>
      <c r="D6" s="427"/>
      <c r="E6" s="428" t="s">
        <v>5</v>
      </c>
      <c r="F6" s="429" t="s">
        <v>5</v>
      </c>
      <c r="G6" s="612" t="s">
        <v>5</v>
      </c>
      <c r="H6" s="613" t="s">
        <v>5</v>
      </c>
    </row>
    <row r="7" spans="2:8" ht="18.75" x14ac:dyDescent="0.3">
      <c r="B7" s="432">
        <v>10000000</v>
      </c>
      <c r="C7" s="433" t="s">
        <v>398</v>
      </c>
      <c r="D7" s="434"/>
      <c r="E7" s="435"/>
      <c r="F7" s="436"/>
      <c r="G7" s="614"/>
      <c r="H7" s="615"/>
    </row>
    <row r="8" spans="2:8" hidden="1" x14ac:dyDescent="0.25">
      <c r="B8" s="373">
        <v>11000000</v>
      </c>
      <c r="C8" s="374" t="s">
        <v>531</v>
      </c>
      <c r="D8" s="374"/>
      <c r="E8" s="616"/>
      <c r="F8" s="617"/>
      <c r="G8" s="618"/>
      <c r="H8" s="619"/>
    </row>
    <row r="9" spans="2:8" hidden="1" x14ac:dyDescent="0.25">
      <c r="B9" s="373">
        <v>11010000</v>
      </c>
      <c r="C9" s="374" t="s">
        <v>531</v>
      </c>
      <c r="D9" s="374"/>
      <c r="E9" s="616"/>
      <c r="F9" s="617"/>
      <c r="G9" s="618"/>
      <c r="H9" s="619"/>
    </row>
    <row r="10" spans="2:8" hidden="1" x14ac:dyDescent="0.25">
      <c r="B10" s="373">
        <v>11010100</v>
      </c>
      <c r="C10" s="374" t="s">
        <v>6</v>
      </c>
      <c r="D10" s="374"/>
      <c r="E10" s="616"/>
      <c r="F10" s="617"/>
      <c r="G10" s="618"/>
      <c r="H10" s="619"/>
    </row>
    <row r="11" spans="2:8" hidden="1" x14ac:dyDescent="0.25">
      <c r="B11" s="377">
        <v>11010101</v>
      </c>
      <c r="C11" s="378" t="s">
        <v>532</v>
      </c>
      <c r="D11" s="378" t="s">
        <v>739</v>
      </c>
      <c r="E11" s="620"/>
      <c r="F11" s="621"/>
      <c r="G11" s="622"/>
      <c r="H11" s="623"/>
    </row>
    <row r="12" spans="2:8" hidden="1" x14ac:dyDescent="0.25">
      <c r="B12" s="373">
        <v>11010200</v>
      </c>
      <c r="C12" s="374" t="s">
        <v>31</v>
      </c>
      <c r="D12" s="374"/>
      <c r="E12" s="616"/>
      <c r="F12" s="617"/>
      <c r="G12" s="618"/>
      <c r="H12" s="619"/>
    </row>
    <row r="13" spans="2:8" hidden="1" x14ac:dyDescent="0.25">
      <c r="B13" s="377">
        <v>11010201</v>
      </c>
      <c r="C13" s="378" t="s">
        <v>526</v>
      </c>
      <c r="D13" s="378" t="s">
        <v>740</v>
      </c>
      <c r="E13" s="620"/>
      <c r="F13" s="621"/>
      <c r="G13" s="622"/>
      <c r="H13" s="623"/>
    </row>
    <row r="14" spans="2:8" hidden="1" x14ac:dyDescent="0.25">
      <c r="B14" s="373">
        <v>11010300</v>
      </c>
      <c r="C14" s="374" t="s">
        <v>32</v>
      </c>
      <c r="D14" s="374"/>
      <c r="E14" s="616"/>
      <c r="F14" s="617"/>
      <c r="G14" s="618"/>
      <c r="H14" s="619"/>
    </row>
    <row r="15" spans="2:8" hidden="1" x14ac:dyDescent="0.25">
      <c r="B15" s="377">
        <v>11010301</v>
      </c>
      <c r="C15" s="378" t="s">
        <v>527</v>
      </c>
      <c r="D15" s="378" t="s">
        <v>741</v>
      </c>
      <c r="E15" s="620"/>
      <c r="F15" s="621"/>
      <c r="G15" s="622"/>
      <c r="H15" s="623"/>
    </row>
    <row r="16" spans="2:8" hidden="1" x14ac:dyDescent="0.25">
      <c r="B16" s="373">
        <v>11010400</v>
      </c>
      <c r="C16" s="374" t="s">
        <v>7</v>
      </c>
      <c r="D16" s="374"/>
      <c r="E16" s="616"/>
      <c r="F16" s="617"/>
      <c r="G16" s="618"/>
      <c r="H16" s="619"/>
    </row>
    <row r="17" spans="2:8" hidden="1" x14ac:dyDescent="0.25">
      <c r="B17" s="382">
        <v>11010401</v>
      </c>
      <c r="C17" s="383" t="s">
        <v>7</v>
      </c>
      <c r="D17" s="383" t="s">
        <v>742</v>
      </c>
      <c r="E17" s="624"/>
      <c r="F17" s="625"/>
      <c r="G17" s="626"/>
      <c r="H17" s="627"/>
    </row>
    <row r="18" spans="2:8" ht="15.75" hidden="1" thickBot="1" x14ac:dyDescent="0.3">
      <c r="B18" s="384"/>
      <c r="C18" s="385" t="s">
        <v>533</v>
      </c>
      <c r="D18" s="385"/>
      <c r="E18" s="628"/>
      <c r="F18" s="629"/>
      <c r="G18" s="630">
        <v>0</v>
      </c>
      <c r="H18" s="631">
        <v>0</v>
      </c>
    </row>
    <row r="19" spans="2:8" hidden="1" x14ac:dyDescent="0.25">
      <c r="B19" s="368">
        <v>12000000</v>
      </c>
      <c r="C19" s="369" t="s">
        <v>33</v>
      </c>
      <c r="D19" s="369"/>
      <c r="E19" s="632"/>
      <c r="F19" s="633"/>
      <c r="G19" s="634"/>
      <c r="H19" s="635"/>
    </row>
    <row r="20" spans="2:8" hidden="1" x14ac:dyDescent="0.25">
      <c r="B20" s="373">
        <v>12010000</v>
      </c>
      <c r="C20" s="374" t="s">
        <v>534</v>
      </c>
      <c r="D20" s="374"/>
      <c r="E20" s="616"/>
      <c r="F20" s="617"/>
      <c r="G20" s="618"/>
      <c r="H20" s="619"/>
    </row>
    <row r="21" spans="2:8" hidden="1" x14ac:dyDescent="0.25">
      <c r="B21" s="373">
        <v>12010100</v>
      </c>
      <c r="C21" s="374" t="s">
        <v>8</v>
      </c>
      <c r="D21" s="374"/>
      <c r="E21" s="616"/>
      <c r="F21" s="617"/>
      <c r="G21" s="618"/>
      <c r="H21" s="619"/>
    </row>
    <row r="22" spans="2:8" hidden="1" x14ac:dyDescent="0.25">
      <c r="B22" s="377">
        <v>12010101</v>
      </c>
      <c r="C22" s="378" t="s">
        <v>535</v>
      </c>
      <c r="D22" s="378" t="s">
        <v>743</v>
      </c>
      <c r="E22" s="620"/>
      <c r="F22" s="621"/>
      <c r="G22" s="622"/>
      <c r="H22" s="623"/>
    </row>
    <row r="23" spans="2:8" hidden="1" x14ac:dyDescent="0.25">
      <c r="B23" s="377">
        <v>12010104</v>
      </c>
      <c r="C23" s="378" t="s">
        <v>536</v>
      </c>
      <c r="D23" s="378" t="s">
        <v>744</v>
      </c>
      <c r="E23" s="620"/>
      <c r="F23" s="621"/>
      <c r="G23" s="622"/>
      <c r="H23" s="623"/>
    </row>
    <row r="24" spans="2:8" hidden="1" x14ac:dyDescent="0.25">
      <c r="B24" s="377">
        <v>12010105</v>
      </c>
      <c r="C24" s="378" t="s">
        <v>537</v>
      </c>
      <c r="D24" s="378" t="s">
        <v>745</v>
      </c>
      <c r="E24" s="620"/>
      <c r="F24" s="621"/>
      <c r="G24" s="622"/>
      <c r="H24" s="623"/>
    </row>
    <row r="25" spans="2:8" hidden="1" x14ac:dyDescent="0.25">
      <c r="B25" s="377">
        <v>12010106</v>
      </c>
      <c r="C25" s="378" t="s">
        <v>538</v>
      </c>
      <c r="D25" s="378" t="s">
        <v>746</v>
      </c>
      <c r="E25" s="620"/>
      <c r="F25" s="621"/>
      <c r="G25" s="622"/>
      <c r="H25" s="623"/>
    </row>
    <row r="26" spans="2:8" hidden="1" x14ac:dyDescent="0.25">
      <c r="B26" s="377">
        <v>12010107</v>
      </c>
      <c r="C26" s="378" t="s">
        <v>539</v>
      </c>
      <c r="D26" s="378" t="s">
        <v>747</v>
      </c>
      <c r="E26" s="620"/>
      <c r="F26" s="621"/>
      <c r="G26" s="622"/>
      <c r="H26" s="623"/>
    </row>
    <row r="27" spans="2:8" hidden="1" x14ac:dyDescent="0.25">
      <c r="B27" s="377">
        <v>12010108</v>
      </c>
      <c r="C27" s="378" t="s">
        <v>540</v>
      </c>
      <c r="D27" s="378" t="s">
        <v>748</v>
      </c>
      <c r="E27" s="620"/>
      <c r="F27" s="621"/>
      <c r="G27" s="622"/>
      <c r="H27" s="623"/>
    </row>
    <row r="28" spans="2:8" hidden="1" x14ac:dyDescent="0.25">
      <c r="B28" s="377">
        <v>12010109</v>
      </c>
      <c r="C28" s="378" t="s">
        <v>541</v>
      </c>
      <c r="D28" s="378" t="s">
        <v>749</v>
      </c>
      <c r="E28" s="620"/>
      <c r="F28" s="621"/>
      <c r="G28" s="622"/>
      <c r="H28" s="623"/>
    </row>
    <row r="29" spans="2:8" ht="15.75" hidden="1" thickBot="1" x14ac:dyDescent="0.3">
      <c r="B29" s="384"/>
      <c r="C29" s="385" t="s">
        <v>542</v>
      </c>
      <c r="D29" s="385"/>
      <c r="E29" s="628"/>
      <c r="F29" s="629"/>
      <c r="G29" s="630">
        <v>0</v>
      </c>
      <c r="H29" s="631">
        <v>0</v>
      </c>
    </row>
    <row r="30" spans="2:8" hidden="1" x14ac:dyDescent="0.25">
      <c r="B30" s="388">
        <v>12010200</v>
      </c>
      <c r="C30" s="389" t="s">
        <v>9</v>
      </c>
      <c r="D30" s="389"/>
      <c r="E30" s="636"/>
      <c r="F30" s="637"/>
      <c r="G30" s="638"/>
      <c r="H30" s="639"/>
    </row>
    <row r="31" spans="2:8" hidden="1" x14ac:dyDescent="0.25">
      <c r="B31" s="377">
        <v>12010201</v>
      </c>
      <c r="C31" s="378" t="s">
        <v>9</v>
      </c>
      <c r="D31" s="378" t="s">
        <v>750</v>
      </c>
      <c r="E31" s="620"/>
      <c r="F31" s="621"/>
      <c r="G31" s="622"/>
      <c r="H31" s="623"/>
    </row>
    <row r="32" spans="2:8" ht="15.75" hidden="1" thickBot="1" x14ac:dyDescent="0.3">
      <c r="B32" s="384"/>
      <c r="C32" s="385" t="s">
        <v>543</v>
      </c>
      <c r="D32" s="385"/>
      <c r="E32" s="628"/>
      <c r="F32" s="629"/>
      <c r="G32" s="630">
        <v>0</v>
      </c>
      <c r="H32" s="631">
        <v>0</v>
      </c>
    </row>
    <row r="33" spans="2:8" hidden="1" x14ac:dyDescent="0.25">
      <c r="B33" s="368">
        <v>12020000</v>
      </c>
      <c r="C33" s="369" t="s">
        <v>544</v>
      </c>
      <c r="D33" s="369"/>
      <c r="E33" s="632"/>
      <c r="F33" s="633"/>
      <c r="G33" s="634"/>
      <c r="H33" s="635"/>
    </row>
    <row r="34" spans="2:8" hidden="1" x14ac:dyDescent="0.25">
      <c r="B34" s="373">
        <v>12020100</v>
      </c>
      <c r="C34" s="374" t="s">
        <v>10</v>
      </c>
      <c r="D34" s="374"/>
      <c r="E34" s="616"/>
      <c r="F34" s="617"/>
      <c r="G34" s="618"/>
      <c r="H34" s="619"/>
    </row>
    <row r="35" spans="2:8" hidden="1" x14ac:dyDescent="0.25">
      <c r="B35" s="377">
        <v>12020105</v>
      </c>
      <c r="C35" s="378" t="s">
        <v>545</v>
      </c>
      <c r="D35" s="378" t="s">
        <v>751</v>
      </c>
      <c r="E35" s="620"/>
      <c r="F35" s="621"/>
      <c r="G35" s="622"/>
      <c r="H35" s="623">
        <v>0</v>
      </c>
    </row>
    <row r="36" spans="2:8" hidden="1" x14ac:dyDescent="0.25">
      <c r="B36" s="377">
        <v>12020107</v>
      </c>
      <c r="C36" s="378" t="s">
        <v>546</v>
      </c>
      <c r="D36" s="378" t="s">
        <v>752</v>
      </c>
      <c r="E36" s="620"/>
      <c r="F36" s="621"/>
      <c r="G36" s="622"/>
      <c r="H36" s="623">
        <v>0</v>
      </c>
    </row>
    <row r="37" spans="2:8" hidden="1" x14ac:dyDescent="0.25">
      <c r="B37" s="377">
        <v>12020109</v>
      </c>
      <c r="C37" s="378" t="s">
        <v>547</v>
      </c>
      <c r="D37" s="378" t="s">
        <v>753</v>
      </c>
      <c r="E37" s="620"/>
      <c r="F37" s="621"/>
      <c r="G37" s="622"/>
      <c r="H37" s="623">
        <v>0</v>
      </c>
    </row>
    <row r="38" spans="2:8" hidden="1" x14ac:dyDescent="0.25">
      <c r="B38" s="377">
        <v>12020110</v>
      </c>
      <c r="C38" s="378" t="s">
        <v>548</v>
      </c>
      <c r="D38" s="378" t="s">
        <v>754</v>
      </c>
      <c r="E38" s="620"/>
      <c r="F38" s="621"/>
      <c r="G38" s="622"/>
      <c r="H38" s="623">
        <v>0</v>
      </c>
    </row>
    <row r="39" spans="2:8" hidden="1" x14ac:dyDescent="0.25">
      <c r="B39" s="377">
        <v>12020111</v>
      </c>
      <c r="C39" s="378" t="s">
        <v>549</v>
      </c>
      <c r="D39" s="378" t="s">
        <v>755</v>
      </c>
      <c r="E39" s="620"/>
      <c r="F39" s="621"/>
      <c r="G39" s="622"/>
      <c r="H39" s="623">
        <v>0</v>
      </c>
    </row>
    <row r="40" spans="2:8" hidden="1" x14ac:dyDescent="0.25">
      <c r="B40" s="377">
        <v>12020113</v>
      </c>
      <c r="C40" s="378" t="s">
        <v>550</v>
      </c>
      <c r="D40" s="378" t="s">
        <v>756</v>
      </c>
      <c r="E40" s="620"/>
      <c r="F40" s="621"/>
      <c r="G40" s="622"/>
      <c r="H40" s="623">
        <v>0</v>
      </c>
    </row>
    <row r="41" spans="2:8" hidden="1" x14ac:dyDescent="0.25">
      <c r="B41" s="377">
        <v>12020114</v>
      </c>
      <c r="C41" s="378" t="s">
        <v>551</v>
      </c>
      <c r="D41" s="378" t="s">
        <v>757</v>
      </c>
      <c r="E41" s="620"/>
      <c r="F41" s="621"/>
      <c r="G41" s="622"/>
      <c r="H41" s="623">
        <v>0</v>
      </c>
    </row>
    <row r="42" spans="2:8" hidden="1" x14ac:dyDescent="0.25">
      <c r="B42" s="377">
        <v>12020115</v>
      </c>
      <c r="C42" s="378" t="s">
        <v>552</v>
      </c>
      <c r="D42" s="378" t="s">
        <v>758</v>
      </c>
      <c r="E42" s="620"/>
      <c r="F42" s="621"/>
      <c r="G42" s="622"/>
      <c r="H42" s="623">
        <v>0</v>
      </c>
    </row>
    <row r="43" spans="2:8" hidden="1" x14ac:dyDescent="0.25">
      <c r="B43" s="377">
        <v>12020116</v>
      </c>
      <c r="C43" s="378" t="s">
        <v>553</v>
      </c>
      <c r="D43" s="378" t="s">
        <v>759</v>
      </c>
      <c r="E43" s="620"/>
      <c r="F43" s="621"/>
      <c r="G43" s="622"/>
      <c r="H43" s="623">
        <v>0</v>
      </c>
    </row>
    <row r="44" spans="2:8" hidden="1" x14ac:dyDescent="0.25">
      <c r="B44" s="377">
        <v>12020117</v>
      </c>
      <c r="C44" s="378" t="s">
        <v>554</v>
      </c>
      <c r="D44" s="378" t="s">
        <v>760</v>
      </c>
      <c r="E44" s="620"/>
      <c r="F44" s="621"/>
      <c r="G44" s="622"/>
      <c r="H44" s="623">
        <v>0</v>
      </c>
    </row>
    <row r="45" spans="2:8" hidden="1" x14ac:dyDescent="0.25">
      <c r="B45" s="377">
        <v>12020118</v>
      </c>
      <c r="C45" s="378" t="s">
        <v>555</v>
      </c>
      <c r="D45" s="378" t="s">
        <v>761</v>
      </c>
      <c r="E45" s="620"/>
      <c r="F45" s="621"/>
      <c r="G45" s="622"/>
      <c r="H45" s="623">
        <v>0</v>
      </c>
    </row>
    <row r="46" spans="2:8" hidden="1" x14ac:dyDescent="0.25">
      <c r="B46" s="377">
        <v>12020119</v>
      </c>
      <c r="C46" s="378" t="s">
        <v>556</v>
      </c>
      <c r="D46" s="378" t="s">
        <v>762</v>
      </c>
      <c r="E46" s="620"/>
      <c r="F46" s="621"/>
      <c r="G46" s="622"/>
      <c r="H46" s="623">
        <v>0</v>
      </c>
    </row>
    <row r="47" spans="2:8" hidden="1" x14ac:dyDescent="0.25">
      <c r="B47" s="377">
        <v>12020120</v>
      </c>
      <c r="C47" s="378" t="s">
        <v>557</v>
      </c>
      <c r="D47" s="378" t="s">
        <v>763</v>
      </c>
      <c r="E47" s="620"/>
      <c r="F47" s="621"/>
      <c r="G47" s="622"/>
      <c r="H47" s="623">
        <v>0</v>
      </c>
    </row>
    <row r="48" spans="2:8" hidden="1" x14ac:dyDescent="0.25">
      <c r="B48" s="377">
        <v>12020121</v>
      </c>
      <c r="C48" s="378" t="s">
        <v>558</v>
      </c>
      <c r="D48" s="378" t="s">
        <v>764</v>
      </c>
      <c r="E48" s="620"/>
      <c r="F48" s="621"/>
      <c r="G48" s="622"/>
      <c r="H48" s="623">
        <v>0</v>
      </c>
    </row>
    <row r="49" spans="2:8" hidden="1" x14ac:dyDescent="0.25">
      <c r="B49" s="377">
        <v>12020122</v>
      </c>
      <c r="C49" s="378" t="s">
        <v>559</v>
      </c>
      <c r="D49" s="378" t="s">
        <v>765</v>
      </c>
      <c r="E49" s="620"/>
      <c r="F49" s="621"/>
      <c r="G49" s="622"/>
      <c r="H49" s="623">
        <v>0</v>
      </c>
    </row>
    <row r="50" spans="2:8" hidden="1" x14ac:dyDescent="0.25">
      <c r="B50" s="377">
        <v>12020126</v>
      </c>
      <c r="C50" s="378" t="s">
        <v>560</v>
      </c>
      <c r="D50" s="378" t="s">
        <v>766</v>
      </c>
      <c r="E50" s="620"/>
      <c r="F50" s="621"/>
      <c r="G50" s="622"/>
      <c r="H50" s="623">
        <v>0</v>
      </c>
    </row>
    <row r="51" spans="2:8" hidden="1" x14ac:dyDescent="0.25">
      <c r="B51" s="377">
        <v>12020128</v>
      </c>
      <c r="C51" s="378" t="s">
        <v>561</v>
      </c>
      <c r="D51" s="378" t="s">
        <v>767</v>
      </c>
      <c r="E51" s="620"/>
      <c r="F51" s="621"/>
      <c r="G51" s="622"/>
      <c r="H51" s="623">
        <v>0</v>
      </c>
    </row>
    <row r="52" spans="2:8" hidden="1" x14ac:dyDescent="0.25">
      <c r="B52" s="377">
        <v>12020129</v>
      </c>
      <c r="C52" s="378" t="s">
        <v>562</v>
      </c>
      <c r="D52" s="378" t="s">
        <v>768</v>
      </c>
      <c r="E52" s="620"/>
      <c r="F52" s="621"/>
      <c r="G52" s="622"/>
      <c r="H52" s="623">
        <v>0</v>
      </c>
    </row>
    <row r="53" spans="2:8" hidden="1" x14ac:dyDescent="0.25">
      <c r="B53" s="377">
        <v>12020130</v>
      </c>
      <c r="C53" s="378" t="s">
        <v>563</v>
      </c>
      <c r="D53" s="378" t="s">
        <v>769</v>
      </c>
      <c r="E53" s="620"/>
      <c r="F53" s="621"/>
      <c r="G53" s="622"/>
      <c r="H53" s="623">
        <v>0</v>
      </c>
    </row>
    <row r="54" spans="2:8" hidden="1" x14ac:dyDescent="0.25">
      <c r="B54" s="377">
        <v>12020132</v>
      </c>
      <c r="C54" s="378" t="s">
        <v>564</v>
      </c>
      <c r="D54" s="378" t="s">
        <v>770</v>
      </c>
      <c r="E54" s="620"/>
      <c r="F54" s="621"/>
      <c r="G54" s="622"/>
      <c r="H54" s="623">
        <v>0</v>
      </c>
    </row>
    <row r="55" spans="2:8" hidden="1" x14ac:dyDescent="0.25">
      <c r="B55" s="377">
        <v>12020133</v>
      </c>
      <c r="C55" s="378" t="s">
        <v>565</v>
      </c>
      <c r="D55" s="378" t="s">
        <v>771</v>
      </c>
      <c r="E55" s="620"/>
      <c r="F55" s="621"/>
      <c r="G55" s="622"/>
      <c r="H55" s="623">
        <v>0</v>
      </c>
    </row>
    <row r="56" spans="2:8" hidden="1" x14ac:dyDescent="0.25">
      <c r="B56" s="377">
        <v>12020134</v>
      </c>
      <c r="C56" s="378" t="s">
        <v>566</v>
      </c>
      <c r="D56" s="378" t="s">
        <v>772</v>
      </c>
      <c r="E56" s="620"/>
      <c r="F56" s="621"/>
      <c r="G56" s="622"/>
      <c r="H56" s="623">
        <v>0</v>
      </c>
    </row>
    <row r="57" spans="2:8" hidden="1" x14ac:dyDescent="0.25">
      <c r="B57" s="377">
        <v>12020135</v>
      </c>
      <c r="C57" s="378" t="s">
        <v>567</v>
      </c>
      <c r="D57" s="378" t="s">
        <v>773</v>
      </c>
      <c r="E57" s="620"/>
      <c r="F57" s="621"/>
      <c r="G57" s="622"/>
      <c r="H57" s="623">
        <v>0</v>
      </c>
    </row>
    <row r="58" spans="2:8" hidden="1" x14ac:dyDescent="0.25">
      <c r="B58" s="377">
        <v>12020136</v>
      </c>
      <c r="C58" s="378" t="s">
        <v>568</v>
      </c>
      <c r="D58" s="378" t="s">
        <v>774</v>
      </c>
      <c r="E58" s="620"/>
      <c r="F58" s="621"/>
      <c r="G58" s="622"/>
      <c r="H58" s="623">
        <v>0</v>
      </c>
    </row>
    <row r="59" spans="2:8" hidden="1" x14ac:dyDescent="0.25">
      <c r="B59" s="377">
        <v>12020137</v>
      </c>
      <c r="C59" s="378" t="s">
        <v>569</v>
      </c>
      <c r="D59" s="378" t="s">
        <v>775</v>
      </c>
      <c r="E59" s="620"/>
      <c r="F59" s="621"/>
      <c r="G59" s="622"/>
      <c r="H59" s="623">
        <v>0</v>
      </c>
    </row>
    <row r="60" spans="2:8" hidden="1" x14ac:dyDescent="0.25">
      <c r="B60" s="377">
        <v>12020138</v>
      </c>
      <c r="C60" s="378" t="s">
        <v>570</v>
      </c>
      <c r="D60" s="378" t="s">
        <v>776</v>
      </c>
      <c r="E60" s="620"/>
      <c r="F60" s="621"/>
      <c r="G60" s="622"/>
      <c r="H60" s="623">
        <v>0</v>
      </c>
    </row>
    <row r="61" spans="2:8" hidden="1" x14ac:dyDescent="0.25">
      <c r="B61" s="377">
        <v>12020140</v>
      </c>
      <c r="C61" s="378" t="s">
        <v>571</v>
      </c>
      <c r="D61" s="378" t="s">
        <v>777</v>
      </c>
      <c r="E61" s="620"/>
      <c r="F61" s="621"/>
      <c r="G61" s="622"/>
      <c r="H61" s="623">
        <v>0</v>
      </c>
    </row>
    <row r="62" spans="2:8" ht="15.75" hidden="1" thickBot="1" x14ac:dyDescent="0.3">
      <c r="B62" s="384"/>
      <c r="C62" s="385" t="s">
        <v>572</v>
      </c>
      <c r="D62" s="385"/>
      <c r="E62" s="628"/>
      <c r="F62" s="629"/>
      <c r="G62" s="630">
        <f>SUM(G35:G61)</f>
        <v>0</v>
      </c>
      <c r="H62" s="630">
        <f>SUM(H35:H61)</f>
        <v>0</v>
      </c>
    </row>
    <row r="63" spans="2:8" x14ac:dyDescent="0.25">
      <c r="B63" s="373">
        <v>12020400</v>
      </c>
      <c r="C63" s="374" t="s">
        <v>11</v>
      </c>
      <c r="D63" s="374"/>
      <c r="E63" s="616"/>
      <c r="F63" s="617"/>
      <c r="G63" s="618"/>
      <c r="H63" s="619"/>
    </row>
    <row r="64" spans="2:8" hidden="1" x14ac:dyDescent="0.25">
      <c r="B64" s="377">
        <v>12020401</v>
      </c>
      <c r="C64" s="378" t="s">
        <v>573</v>
      </c>
      <c r="D64" s="378" t="s">
        <v>778</v>
      </c>
      <c r="E64" s="620"/>
      <c r="F64" s="621"/>
      <c r="G64" s="622"/>
      <c r="H64" s="623">
        <v>0</v>
      </c>
    </row>
    <row r="65" spans="2:8" hidden="1" x14ac:dyDescent="0.25">
      <c r="B65" s="377">
        <v>12020404</v>
      </c>
      <c r="C65" s="378" t="s">
        <v>574</v>
      </c>
      <c r="D65" s="378" t="s">
        <v>779</v>
      </c>
      <c r="E65" s="620"/>
      <c r="F65" s="621"/>
      <c r="G65" s="622"/>
      <c r="H65" s="623">
        <v>0</v>
      </c>
    </row>
    <row r="66" spans="2:8" hidden="1" x14ac:dyDescent="0.25">
      <c r="B66" s="377">
        <v>12020409</v>
      </c>
      <c r="C66" s="378" t="s">
        <v>575</v>
      </c>
      <c r="D66" s="378" t="s">
        <v>780</v>
      </c>
      <c r="E66" s="620"/>
      <c r="F66" s="621"/>
      <c r="G66" s="622"/>
      <c r="H66" s="623">
        <v>0</v>
      </c>
    </row>
    <row r="67" spans="2:8" hidden="1" x14ac:dyDescent="0.25">
      <c r="B67" s="377">
        <v>12020410</v>
      </c>
      <c r="C67" s="378" t="s">
        <v>576</v>
      </c>
      <c r="D67" s="378" t="s">
        <v>781</v>
      </c>
      <c r="E67" s="620"/>
      <c r="F67" s="621"/>
      <c r="G67" s="622"/>
      <c r="H67" s="623">
        <v>0</v>
      </c>
    </row>
    <row r="68" spans="2:8" hidden="1" x14ac:dyDescent="0.25">
      <c r="B68" s="377">
        <v>12020412</v>
      </c>
      <c r="C68" s="378" t="s">
        <v>577</v>
      </c>
      <c r="D68" s="378" t="s">
        <v>782</v>
      </c>
      <c r="E68" s="620"/>
      <c r="F68" s="621"/>
      <c r="G68" s="622"/>
      <c r="H68" s="623">
        <v>0</v>
      </c>
    </row>
    <row r="69" spans="2:8" hidden="1" x14ac:dyDescent="0.25">
      <c r="B69" s="377">
        <v>12020413</v>
      </c>
      <c r="C69" s="378" t="s">
        <v>578</v>
      </c>
      <c r="D69" s="378" t="s">
        <v>783</v>
      </c>
      <c r="E69" s="620"/>
      <c r="F69" s="621"/>
      <c r="G69" s="622"/>
      <c r="H69" s="623">
        <v>0</v>
      </c>
    </row>
    <row r="70" spans="2:8" hidden="1" x14ac:dyDescent="0.25">
      <c r="B70" s="377">
        <v>12020415</v>
      </c>
      <c r="C70" s="378" t="s">
        <v>579</v>
      </c>
      <c r="D70" s="378" t="s">
        <v>784</v>
      </c>
      <c r="E70" s="620"/>
      <c r="F70" s="621"/>
      <c r="G70" s="622"/>
      <c r="H70" s="623">
        <v>0</v>
      </c>
    </row>
    <row r="71" spans="2:8" hidden="1" x14ac:dyDescent="0.25">
      <c r="B71" s="377">
        <v>12020417</v>
      </c>
      <c r="C71" s="378" t="s">
        <v>580</v>
      </c>
      <c r="D71" s="378" t="s">
        <v>785</v>
      </c>
      <c r="E71" s="620"/>
      <c r="F71" s="621"/>
      <c r="G71" s="622"/>
      <c r="H71" s="623">
        <v>0</v>
      </c>
    </row>
    <row r="72" spans="2:8" hidden="1" x14ac:dyDescent="0.25">
      <c r="B72" s="377">
        <v>12020418</v>
      </c>
      <c r="C72" s="378" t="s">
        <v>581</v>
      </c>
      <c r="D72" s="378" t="s">
        <v>786</v>
      </c>
      <c r="E72" s="620"/>
      <c r="F72" s="621"/>
      <c r="G72" s="622"/>
      <c r="H72" s="623">
        <v>0</v>
      </c>
    </row>
    <row r="73" spans="2:8" hidden="1" x14ac:dyDescent="0.25">
      <c r="B73" s="377">
        <v>12020419</v>
      </c>
      <c r="C73" s="378" t="s">
        <v>582</v>
      </c>
      <c r="D73" s="378" t="s">
        <v>787</v>
      </c>
      <c r="E73" s="620"/>
      <c r="F73" s="621"/>
      <c r="G73" s="622"/>
      <c r="H73" s="623">
        <v>0</v>
      </c>
    </row>
    <row r="74" spans="2:8" hidden="1" x14ac:dyDescent="0.25">
      <c r="B74" s="377">
        <v>12020420</v>
      </c>
      <c r="C74" s="378" t="s">
        <v>583</v>
      </c>
      <c r="D74" s="378" t="s">
        <v>788</v>
      </c>
      <c r="E74" s="620"/>
      <c r="F74" s="621"/>
      <c r="G74" s="622"/>
      <c r="H74" s="623">
        <v>0</v>
      </c>
    </row>
    <row r="75" spans="2:8" hidden="1" x14ac:dyDescent="0.25">
      <c r="B75" s="377">
        <v>12020424</v>
      </c>
      <c r="C75" s="378" t="s">
        <v>584</v>
      </c>
      <c r="D75" s="378" t="s">
        <v>789</v>
      </c>
      <c r="E75" s="620"/>
      <c r="F75" s="621"/>
      <c r="G75" s="622"/>
      <c r="H75" s="623">
        <v>0</v>
      </c>
    </row>
    <row r="76" spans="2:8" hidden="1" x14ac:dyDescent="0.25">
      <c r="B76" s="377">
        <v>12020425</v>
      </c>
      <c r="C76" s="378" t="s">
        <v>585</v>
      </c>
      <c r="D76" s="378" t="s">
        <v>790</v>
      </c>
      <c r="E76" s="620"/>
      <c r="F76" s="621"/>
      <c r="G76" s="622"/>
      <c r="H76" s="623">
        <v>0</v>
      </c>
    </row>
    <row r="77" spans="2:8" hidden="1" x14ac:dyDescent="0.25">
      <c r="B77" s="377">
        <v>12020426</v>
      </c>
      <c r="C77" s="378" t="s">
        <v>586</v>
      </c>
      <c r="D77" s="378" t="s">
        <v>791</v>
      </c>
      <c r="E77" s="620"/>
      <c r="F77" s="621"/>
      <c r="G77" s="622"/>
      <c r="H77" s="623">
        <v>0</v>
      </c>
    </row>
    <row r="78" spans="2:8" hidden="1" x14ac:dyDescent="0.25">
      <c r="B78" s="377">
        <v>12020427</v>
      </c>
      <c r="C78" s="378" t="s">
        <v>587</v>
      </c>
      <c r="D78" s="378" t="s">
        <v>792</v>
      </c>
      <c r="E78" s="620"/>
      <c r="F78" s="621"/>
      <c r="G78" s="622"/>
      <c r="H78" s="623">
        <v>0</v>
      </c>
    </row>
    <row r="79" spans="2:8" hidden="1" x14ac:dyDescent="0.25">
      <c r="B79" s="377">
        <v>12020428</v>
      </c>
      <c r="C79" s="378" t="s">
        <v>588</v>
      </c>
      <c r="D79" s="378" t="s">
        <v>794</v>
      </c>
      <c r="E79" s="620"/>
      <c r="F79" s="621"/>
      <c r="G79" s="622"/>
      <c r="H79" s="623">
        <v>0</v>
      </c>
    </row>
    <row r="80" spans="2:8" hidden="1" x14ac:dyDescent="0.25">
      <c r="B80" s="377">
        <v>12020430</v>
      </c>
      <c r="C80" s="378" t="s">
        <v>589</v>
      </c>
      <c r="D80" s="378" t="s">
        <v>795</v>
      </c>
      <c r="E80" s="620"/>
      <c r="F80" s="621"/>
      <c r="G80" s="622"/>
      <c r="H80" s="623">
        <v>0</v>
      </c>
    </row>
    <row r="81" spans="2:8" hidden="1" x14ac:dyDescent="0.25">
      <c r="B81" s="377">
        <v>12020431</v>
      </c>
      <c r="C81" s="378" t="s">
        <v>590</v>
      </c>
      <c r="D81" s="378" t="s">
        <v>796</v>
      </c>
      <c r="E81" s="620"/>
      <c r="F81" s="621"/>
      <c r="G81" s="622"/>
      <c r="H81" s="623">
        <v>0</v>
      </c>
    </row>
    <row r="82" spans="2:8" hidden="1" x14ac:dyDescent="0.25">
      <c r="B82" s="377">
        <v>12020436</v>
      </c>
      <c r="C82" s="378" t="s">
        <v>591</v>
      </c>
      <c r="D82" s="378" t="s">
        <v>797</v>
      </c>
      <c r="E82" s="620"/>
      <c r="F82" s="621"/>
      <c r="G82" s="622"/>
      <c r="H82" s="623">
        <v>0</v>
      </c>
    </row>
    <row r="83" spans="2:8" hidden="1" x14ac:dyDescent="0.25">
      <c r="B83" s="377">
        <v>12020437</v>
      </c>
      <c r="C83" s="378" t="s">
        <v>592</v>
      </c>
      <c r="D83" s="378" t="s">
        <v>798</v>
      </c>
      <c r="E83" s="620"/>
      <c r="F83" s="621"/>
      <c r="G83" s="622"/>
      <c r="H83" s="623">
        <v>0</v>
      </c>
    </row>
    <row r="84" spans="2:8" hidden="1" x14ac:dyDescent="0.25">
      <c r="B84" s="377">
        <v>12020438</v>
      </c>
      <c r="C84" s="378" t="s">
        <v>593</v>
      </c>
      <c r="D84" s="378" t="s">
        <v>799</v>
      </c>
      <c r="E84" s="620"/>
      <c r="F84" s="621"/>
      <c r="G84" s="622"/>
      <c r="H84" s="623">
        <v>0</v>
      </c>
    </row>
    <row r="85" spans="2:8" hidden="1" x14ac:dyDescent="0.25">
      <c r="B85" s="377">
        <v>12020439</v>
      </c>
      <c r="C85" s="378" t="s">
        <v>594</v>
      </c>
      <c r="D85" s="378" t="s">
        <v>800</v>
      </c>
      <c r="E85" s="620"/>
      <c r="F85" s="621"/>
      <c r="G85" s="622"/>
      <c r="H85" s="623">
        <v>0</v>
      </c>
    </row>
    <row r="86" spans="2:8" hidden="1" x14ac:dyDescent="0.25">
      <c r="B86" s="377">
        <v>12020440</v>
      </c>
      <c r="C86" s="378" t="s">
        <v>595</v>
      </c>
      <c r="D86" s="378" t="s">
        <v>801</v>
      </c>
      <c r="E86" s="620"/>
      <c r="F86" s="621"/>
      <c r="G86" s="622"/>
      <c r="H86" s="623">
        <v>0</v>
      </c>
    </row>
    <row r="87" spans="2:8" hidden="1" x14ac:dyDescent="0.25">
      <c r="B87" s="377">
        <v>12020441</v>
      </c>
      <c r="C87" s="378" t="s">
        <v>596</v>
      </c>
      <c r="D87" s="378" t="s">
        <v>802</v>
      </c>
      <c r="E87" s="620"/>
      <c r="F87" s="621"/>
      <c r="G87" s="622"/>
      <c r="H87" s="623">
        <v>0</v>
      </c>
    </row>
    <row r="88" spans="2:8" hidden="1" x14ac:dyDescent="0.25">
      <c r="B88" s="377">
        <v>12020442</v>
      </c>
      <c r="C88" s="378" t="s">
        <v>597</v>
      </c>
      <c r="D88" s="378" t="s">
        <v>803</v>
      </c>
      <c r="E88" s="620"/>
      <c r="F88" s="621"/>
      <c r="G88" s="622"/>
      <c r="H88" s="623">
        <v>0</v>
      </c>
    </row>
    <row r="89" spans="2:8" ht="15.75" thickBot="1" x14ac:dyDescent="0.3">
      <c r="B89" s="377">
        <v>12020443</v>
      </c>
      <c r="C89" s="378" t="s">
        <v>598</v>
      </c>
      <c r="D89" s="378" t="s">
        <v>804</v>
      </c>
      <c r="E89" s="620" t="s">
        <v>1000</v>
      </c>
      <c r="F89" s="621" t="s">
        <v>1000</v>
      </c>
      <c r="G89" s="622">
        <v>365750</v>
      </c>
      <c r="H89" s="623">
        <v>1000000</v>
      </c>
    </row>
    <row r="90" spans="2:8" ht="15.75" hidden="1" thickBot="1" x14ac:dyDescent="0.3">
      <c r="B90" s="377">
        <v>12020444</v>
      </c>
      <c r="C90" s="378" t="s">
        <v>599</v>
      </c>
      <c r="D90" s="378" t="s">
        <v>805</v>
      </c>
      <c r="E90" s="620"/>
      <c r="F90" s="621"/>
      <c r="G90" s="622"/>
      <c r="H90" s="623">
        <v>0</v>
      </c>
    </row>
    <row r="91" spans="2:8" ht="15.75" hidden="1" thickBot="1" x14ac:dyDescent="0.3">
      <c r="B91" s="377">
        <v>12020445</v>
      </c>
      <c r="C91" s="378" t="s">
        <v>600</v>
      </c>
      <c r="D91" s="378" t="s">
        <v>806</v>
      </c>
      <c r="E91" s="620"/>
      <c r="F91" s="621"/>
      <c r="G91" s="622"/>
      <c r="H91" s="623">
        <v>0</v>
      </c>
    </row>
    <row r="92" spans="2:8" ht="15.75" hidden="1" thickBot="1" x14ac:dyDescent="0.3">
      <c r="B92" s="377">
        <v>12020446</v>
      </c>
      <c r="C92" s="378" t="s">
        <v>601</v>
      </c>
      <c r="D92" s="378" t="s">
        <v>807</v>
      </c>
      <c r="E92" s="620"/>
      <c r="F92" s="621"/>
      <c r="G92" s="622"/>
      <c r="H92" s="623">
        <v>0</v>
      </c>
    </row>
    <row r="93" spans="2:8" ht="15.75" hidden="1" thickBot="1" x14ac:dyDescent="0.3">
      <c r="B93" s="377">
        <v>12020447</v>
      </c>
      <c r="C93" s="378" t="s">
        <v>602</v>
      </c>
      <c r="D93" s="378" t="s">
        <v>808</v>
      </c>
      <c r="E93" s="620"/>
      <c r="F93" s="621"/>
      <c r="G93" s="622"/>
      <c r="H93" s="623">
        <v>0</v>
      </c>
    </row>
    <row r="94" spans="2:8" ht="15.75" hidden="1" thickBot="1" x14ac:dyDescent="0.3">
      <c r="B94" s="377">
        <v>12020448</v>
      </c>
      <c r="C94" s="378" t="s">
        <v>603</v>
      </c>
      <c r="D94" s="378" t="s">
        <v>809</v>
      </c>
      <c r="E94" s="620"/>
      <c r="F94" s="621"/>
      <c r="G94" s="622"/>
      <c r="H94" s="623">
        <v>0</v>
      </c>
    </row>
    <row r="95" spans="2:8" ht="15.75" hidden="1" thickBot="1" x14ac:dyDescent="0.3">
      <c r="B95" s="377">
        <v>12020449</v>
      </c>
      <c r="C95" s="378" t="s">
        <v>604</v>
      </c>
      <c r="D95" s="378" t="s">
        <v>810</v>
      </c>
      <c r="E95" s="620"/>
      <c r="F95" s="621"/>
      <c r="G95" s="622"/>
      <c r="H95" s="623">
        <v>0</v>
      </c>
    </row>
    <row r="96" spans="2:8" ht="15.75" hidden="1" thickBot="1" x14ac:dyDescent="0.3">
      <c r="B96" s="377">
        <v>12020450</v>
      </c>
      <c r="C96" s="378" t="s">
        <v>605</v>
      </c>
      <c r="D96" s="378" t="s">
        <v>811</v>
      </c>
      <c r="E96" s="620"/>
      <c r="F96" s="621"/>
      <c r="G96" s="622"/>
      <c r="H96" s="623">
        <v>0</v>
      </c>
    </row>
    <row r="97" spans="2:8" ht="15.75" hidden="1" thickBot="1" x14ac:dyDescent="0.3">
      <c r="B97" s="377">
        <v>12020451</v>
      </c>
      <c r="C97" s="378" t="s">
        <v>606</v>
      </c>
      <c r="D97" s="378" t="s">
        <v>812</v>
      </c>
      <c r="E97" s="620"/>
      <c r="F97" s="621"/>
      <c r="G97" s="622"/>
      <c r="H97" s="623">
        <v>0</v>
      </c>
    </row>
    <row r="98" spans="2:8" ht="15.75" hidden="1" thickBot="1" x14ac:dyDescent="0.3">
      <c r="B98" s="377">
        <v>12020452</v>
      </c>
      <c r="C98" s="378" t="s">
        <v>607</v>
      </c>
      <c r="D98" s="378" t="s">
        <v>813</v>
      </c>
      <c r="E98" s="620"/>
      <c r="F98" s="621"/>
      <c r="G98" s="622"/>
      <c r="H98" s="623">
        <v>0</v>
      </c>
    </row>
    <row r="99" spans="2:8" ht="15.75" hidden="1" thickBot="1" x14ac:dyDescent="0.3">
      <c r="B99" s="377">
        <v>12020453</v>
      </c>
      <c r="C99" s="378" t="s">
        <v>608</v>
      </c>
      <c r="D99" s="378" t="s">
        <v>814</v>
      </c>
      <c r="E99" s="620"/>
      <c r="F99" s="621"/>
      <c r="G99" s="622"/>
      <c r="H99" s="623">
        <v>0</v>
      </c>
    </row>
    <row r="100" spans="2:8" ht="15.75" hidden="1" thickBot="1" x14ac:dyDescent="0.3">
      <c r="B100" s="377">
        <v>12020454</v>
      </c>
      <c r="C100" s="378" t="s">
        <v>609</v>
      </c>
      <c r="D100" s="378" t="s">
        <v>815</v>
      </c>
      <c r="E100" s="620"/>
      <c r="F100" s="621"/>
      <c r="G100" s="622"/>
      <c r="H100" s="623">
        <v>0</v>
      </c>
    </row>
    <row r="101" spans="2:8" ht="15.75" hidden="1" thickBot="1" x14ac:dyDescent="0.3">
      <c r="B101" s="377">
        <v>12020455</v>
      </c>
      <c r="C101" s="378" t="s">
        <v>610</v>
      </c>
      <c r="D101" s="378" t="s">
        <v>816</v>
      </c>
      <c r="E101" s="620"/>
      <c r="F101" s="621"/>
      <c r="G101" s="622"/>
      <c r="H101" s="623">
        <v>0</v>
      </c>
    </row>
    <row r="102" spans="2:8" ht="15.75" hidden="1" thickBot="1" x14ac:dyDescent="0.3">
      <c r="B102" s="377">
        <v>12020456</v>
      </c>
      <c r="C102" s="378" t="s">
        <v>611</v>
      </c>
      <c r="D102" s="378" t="s">
        <v>817</v>
      </c>
      <c r="E102" s="620"/>
      <c r="F102" s="621"/>
      <c r="G102" s="622"/>
      <c r="H102" s="623">
        <v>0</v>
      </c>
    </row>
    <row r="103" spans="2:8" ht="15.75" hidden="1" thickBot="1" x14ac:dyDescent="0.3">
      <c r="B103" s="377">
        <v>12020457</v>
      </c>
      <c r="C103" s="378" t="s">
        <v>612</v>
      </c>
      <c r="D103" s="378" t="s">
        <v>818</v>
      </c>
      <c r="E103" s="620"/>
      <c r="F103" s="621"/>
      <c r="G103" s="622"/>
      <c r="H103" s="623">
        <v>0</v>
      </c>
    </row>
    <row r="104" spans="2:8" ht="15.75" hidden="1" thickBot="1" x14ac:dyDescent="0.3">
      <c r="B104" s="377">
        <v>12020458</v>
      </c>
      <c r="C104" s="378" t="s">
        <v>613</v>
      </c>
      <c r="D104" s="378" t="s">
        <v>819</v>
      </c>
      <c r="E104" s="620"/>
      <c r="F104" s="621"/>
      <c r="G104" s="622"/>
      <c r="H104" s="623">
        <v>0</v>
      </c>
    </row>
    <row r="105" spans="2:8" ht="15.75" hidden="1" thickBot="1" x14ac:dyDescent="0.3">
      <c r="B105" s="377">
        <v>12020459</v>
      </c>
      <c r="C105" s="378" t="s">
        <v>614</v>
      </c>
      <c r="D105" s="378" t="s">
        <v>820</v>
      </c>
      <c r="E105" s="620"/>
      <c r="F105" s="621"/>
      <c r="G105" s="622"/>
      <c r="H105" s="623">
        <v>0</v>
      </c>
    </row>
    <row r="106" spans="2:8" ht="15.75" hidden="1" thickBot="1" x14ac:dyDescent="0.3">
      <c r="B106" s="377">
        <v>12020460</v>
      </c>
      <c r="C106" s="378" t="s">
        <v>615</v>
      </c>
      <c r="D106" s="378" t="s">
        <v>821</v>
      </c>
      <c r="E106" s="620"/>
      <c r="F106" s="621"/>
      <c r="G106" s="622"/>
      <c r="H106" s="623">
        <v>0</v>
      </c>
    </row>
    <row r="107" spans="2:8" ht="15.75" hidden="1" thickBot="1" x14ac:dyDescent="0.3">
      <c r="B107" s="377">
        <v>12020461</v>
      </c>
      <c r="C107" s="378" t="s">
        <v>616</v>
      </c>
      <c r="D107" s="378" t="s">
        <v>822</v>
      </c>
      <c r="E107" s="620"/>
      <c r="F107" s="621"/>
      <c r="G107" s="622"/>
      <c r="H107" s="623">
        <v>0</v>
      </c>
    </row>
    <row r="108" spans="2:8" ht="15.75" hidden="1" thickBot="1" x14ac:dyDescent="0.3">
      <c r="B108" s="377">
        <v>12020462</v>
      </c>
      <c r="C108" s="378" t="s">
        <v>617</v>
      </c>
      <c r="D108" s="378" t="s">
        <v>823</v>
      </c>
      <c r="E108" s="620"/>
      <c r="F108" s="621"/>
      <c r="G108" s="622"/>
      <c r="H108" s="623">
        <v>0</v>
      </c>
    </row>
    <row r="109" spans="2:8" ht="15.75" hidden="1" thickBot="1" x14ac:dyDescent="0.3">
      <c r="B109" s="377">
        <v>12020463</v>
      </c>
      <c r="C109" s="378" t="s">
        <v>618</v>
      </c>
      <c r="D109" s="378" t="s">
        <v>824</v>
      </c>
      <c r="E109" s="620"/>
      <c r="F109" s="621"/>
      <c r="G109" s="622"/>
      <c r="H109" s="623">
        <v>0</v>
      </c>
    </row>
    <row r="110" spans="2:8" ht="15.75" hidden="1" thickBot="1" x14ac:dyDescent="0.3">
      <c r="B110" s="377">
        <v>12020464</v>
      </c>
      <c r="C110" s="378" t="s">
        <v>619</v>
      </c>
      <c r="D110" s="378" t="s">
        <v>825</v>
      </c>
      <c r="E110" s="620"/>
      <c r="F110" s="621"/>
      <c r="G110" s="622"/>
      <c r="H110" s="623">
        <v>0</v>
      </c>
    </row>
    <row r="111" spans="2:8" ht="15.75" hidden="1" thickBot="1" x14ac:dyDescent="0.3">
      <c r="B111" s="377">
        <v>12020465</v>
      </c>
      <c r="C111" s="378" t="s">
        <v>620</v>
      </c>
      <c r="D111" s="378" t="s">
        <v>826</v>
      </c>
      <c r="E111" s="620"/>
      <c r="F111" s="621"/>
      <c r="G111" s="622"/>
      <c r="H111" s="623">
        <v>0</v>
      </c>
    </row>
    <row r="112" spans="2:8" ht="15.75" hidden="1" thickBot="1" x14ac:dyDescent="0.3">
      <c r="B112" s="377">
        <v>12020466</v>
      </c>
      <c r="C112" s="378" t="s">
        <v>621</v>
      </c>
      <c r="D112" s="378" t="s">
        <v>827</v>
      </c>
      <c r="E112" s="620"/>
      <c r="F112" s="621"/>
      <c r="G112" s="622"/>
      <c r="H112" s="623">
        <v>0</v>
      </c>
    </row>
    <row r="113" spans="2:8" ht="15.75" hidden="1" thickBot="1" x14ac:dyDescent="0.3">
      <c r="B113" s="377">
        <v>12020478</v>
      </c>
      <c r="C113" s="378" t="s">
        <v>622</v>
      </c>
      <c r="D113" s="378" t="s">
        <v>829</v>
      </c>
      <c r="E113" s="620"/>
      <c r="F113" s="621"/>
      <c r="G113" s="622"/>
      <c r="H113" s="623">
        <v>0</v>
      </c>
    </row>
    <row r="114" spans="2:8" ht="15.75" thickBot="1" x14ac:dyDescent="0.3">
      <c r="B114" s="384"/>
      <c r="C114" s="385" t="s">
        <v>623</v>
      </c>
      <c r="D114" s="385"/>
      <c r="E114" s="628"/>
      <c r="F114" s="629"/>
      <c r="G114" s="630">
        <v>365750</v>
      </c>
      <c r="H114" s="631">
        <v>1000000</v>
      </c>
    </row>
    <row r="115" spans="2:8" hidden="1" x14ac:dyDescent="0.25">
      <c r="B115" s="373">
        <v>12020500</v>
      </c>
      <c r="C115" s="374" t="s">
        <v>12</v>
      </c>
      <c r="D115" s="374"/>
      <c r="E115" s="616"/>
      <c r="F115" s="617"/>
      <c r="G115" s="618"/>
      <c r="H115" s="619"/>
    </row>
    <row r="116" spans="2:8" hidden="1" x14ac:dyDescent="0.25">
      <c r="B116" s="377">
        <v>12020501</v>
      </c>
      <c r="C116" s="378" t="s">
        <v>624</v>
      </c>
      <c r="D116" s="378" t="s">
        <v>830</v>
      </c>
      <c r="E116" s="620"/>
      <c r="F116" s="621"/>
      <c r="G116" s="622"/>
      <c r="H116" s="623">
        <v>0</v>
      </c>
    </row>
    <row r="117" spans="2:8" hidden="1" x14ac:dyDescent="0.25">
      <c r="B117" s="377">
        <v>12020502</v>
      </c>
      <c r="C117" s="378" t="s">
        <v>625</v>
      </c>
      <c r="D117" s="378" t="s">
        <v>831</v>
      </c>
      <c r="E117" s="620"/>
      <c r="F117" s="621"/>
      <c r="G117" s="622"/>
      <c r="H117" s="623">
        <v>0</v>
      </c>
    </row>
    <row r="118" spans="2:8" hidden="1" x14ac:dyDescent="0.25">
      <c r="B118" s="377">
        <v>12020503</v>
      </c>
      <c r="C118" s="378" t="s">
        <v>626</v>
      </c>
      <c r="D118" s="378" t="s">
        <v>832</v>
      </c>
      <c r="E118" s="620"/>
      <c r="F118" s="621"/>
      <c r="G118" s="622"/>
      <c r="H118" s="623">
        <v>0</v>
      </c>
    </row>
    <row r="119" spans="2:8" ht="15.75" hidden="1" thickBot="1" x14ac:dyDescent="0.3">
      <c r="B119" s="384"/>
      <c r="C119" s="385" t="s">
        <v>627</v>
      </c>
      <c r="D119" s="385"/>
      <c r="E119" s="628"/>
      <c r="F119" s="629"/>
      <c r="G119" s="630">
        <v>0</v>
      </c>
      <c r="H119" s="631">
        <v>0</v>
      </c>
    </row>
    <row r="120" spans="2:8" x14ac:dyDescent="0.25">
      <c r="B120" s="373">
        <v>12020600</v>
      </c>
      <c r="C120" s="374" t="s">
        <v>13</v>
      </c>
      <c r="D120" s="374"/>
      <c r="E120" s="616"/>
      <c r="F120" s="617"/>
      <c r="G120" s="618"/>
      <c r="H120" s="619"/>
    </row>
    <row r="121" spans="2:8" hidden="1" x14ac:dyDescent="0.25">
      <c r="B121" s="377">
        <v>12020601</v>
      </c>
      <c r="C121" s="378" t="s">
        <v>628</v>
      </c>
      <c r="D121" s="378" t="s">
        <v>833</v>
      </c>
      <c r="E121" s="620"/>
      <c r="F121" s="621"/>
      <c r="G121" s="622"/>
      <c r="H121" s="623">
        <v>0</v>
      </c>
    </row>
    <row r="122" spans="2:8" hidden="1" x14ac:dyDescent="0.25">
      <c r="B122" s="377">
        <v>12020602</v>
      </c>
      <c r="C122" s="378" t="s">
        <v>629</v>
      </c>
      <c r="D122" s="378" t="s">
        <v>834</v>
      </c>
      <c r="E122" s="620"/>
      <c r="F122" s="621"/>
      <c r="G122" s="622"/>
      <c r="H122" s="623">
        <v>0</v>
      </c>
    </row>
    <row r="123" spans="2:8" hidden="1" x14ac:dyDescent="0.25">
      <c r="B123" s="377">
        <v>12020603</v>
      </c>
      <c r="C123" s="378" t="s">
        <v>630</v>
      </c>
      <c r="D123" s="378" t="s">
        <v>835</v>
      </c>
      <c r="E123" s="620"/>
      <c r="F123" s="621"/>
      <c r="G123" s="622"/>
      <c r="H123" s="623">
        <v>0</v>
      </c>
    </row>
    <row r="124" spans="2:8" hidden="1" x14ac:dyDescent="0.25">
      <c r="B124" s="377">
        <v>12020604</v>
      </c>
      <c r="C124" s="378" t="s">
        <v>631</v>
      </c>
      <c r="D124" s="378" t="s">
        <v>836</v>
      </c>
      <c r="E124" s="620"/>
      <c r="F124" s="621"/>
      <c r="G124" s="622"/>
      <c r="H124" s="623">
        <v>0</v>
      </c>
    </row>
    <row r="125" spans="2:8" hidden="1" x14ac:dyDescent="0.25">
      <c r="B125" s="377">
        <v>12020605</v>
      </c>
      <c r="C125" s="378" t="s">
        <v>632</v>
      </c>
      <c r="D125" s="378" t="s">
        <v>837</v>
      </c>
      <c r="E125" s="620"/>
      <c r="F125" s="621"/>
      <c r="G125" s="622"/>
      <c r="H125" s="623">
        <v>0</v>
      </c>
    </row>
    <row r="126" spans="2:8" hidden="1" x14ac:dyDescent="0.25">
      <c r="B126" s="377">
        <v>12020606</v>
      </c>
      <c r="C126" s="378" t="s">
        <v>633</v>
      </c>
      <c r="D126" s="378" t="s">
        <v>838</v>
      </c>
      <c r="E126" s="620"/>
      <c r="F126" s="621"/>
      <c r="G126" s="622"/>
      <c r="H126" s="623">
        <v>0</v>
      </c>
    </row>
    <row r="127" spans="2:8" hidden="1" x14ac:dyDescent="0.25">
      <c r="B127" s="377">
        <v>12020607</v>
      </c>
      <c r="C127" s="378" t="s">
        <v>634</v>
      </c>
      <c r="D127" s="378" t="s">
        <v>839</v>
      </c>
      <c r="E127" s="620"/>
      <c r="F127" s="621"/>
      <c r="G127" s="622"/>
      <c r="H127" s="623">
        <v>0</v>
      </c>
    </row>
    <row r="128" spans="2:8" hidden="1" x14ac:dyDescent="0.25">
      <c r="B128" s="377">
        <v>12020608</v>
      </c>
      <c r="C128" s="378" t="s">
        <v>635</v>
      </c>
      <c r="D128" s="378" t="s">
        <v>840</v>
      </c>
      <c r="E128" s="620"/>
      <c r="F128" s="621"/>
      <c r="G128" s="622"/>
      <c r="H128" s="623">
        <v>0</v>
      </c>
    </row>
    <row r="129" spans="2:8" hidden="1" x14ac:dyDescent="0.25">
      <c r="B129" s="377">
        <v>12020609</v>
      </c>
      <c r="C129" s="378" t="s">
        <v>636</v>
      </c>
      <c r="D129" s="378" t="s">
        <v>841</v>
      </c>
      <c r="E129" s="620"/>
      <c r="F129" s="621"/>
      <c r="G129" s="622"/>
      <c r="H129" s="623">
        <v>0</v>
      </c>
    </row>
    <row r="130" spans="2:8" hidden="1" x14ac:dyDescent="0.25">
      <c r="B130" s="377">
        <v>12020610</v>
      </c>
      <c r="C130" s="378" t="s">
        <v>637</v>
      </c>
      <c r="D130" s="378" t="s">
        <v>842</v>
      </c>
      <c r="E130" s="620"/>
      <c r="F130" s="621"/>
      <c r="G130" s="622"/>
      <c r="H130" s="623">
        <v>0</v>
      </c>
    </row>
    <row r="131" spans="2:8" hidden="1" x14ac:dyDescent="0.25">
      <c r="B131" s="377">
        <v>12020611</v>
      </c>
      <c r="C131" s="378" t="s">
        <v>638</v>
      </c>
      <c r="D131" s="378" t="s">
        <v>843</v>
      </c>
      <c r="E131" s="620"/>
      <c r="F131" s="621"/>
      <c r="G131" s="622"/>
      <c r="H131" s="623">
        <v>0</v>
      </c>
    </row>
    <row r="132" spans="2:8" hidden="1" x14ac:dyDescent="0.25">
      <c r="B132" s="377">
        <v>12020612</v>
      </c>
      <c r="C132" s="378" t="s">
        <v>639</v>
      </c>
      <c r="D132" s="378" t="s">
        <v>845</v>
      </c>
      <c r="E132" s="620"/>
      <c r="F132" s="621"/>
      <c r="G132" s="622"/>
      <c r="H132" s="623">
        <v>0</v>
      </c>
    </row>
    <row r="133" spans="2:8" hidden="1" x14ac:dyDescent="0.25">
      <c r="B133" s="377">
        <v>12020613</v>
      </c>
      <c r="C133" s="378" t="s">
        <v>640</v>
      </c>
      <c r="D133" s="378" t="s">
        <v>846</v>
      </c>
      <c r="E133" s="620"/>
      <c r="F133" s="621"/>
      <c r="G133" s="622"/>
      <c r="H133" s="623">
        <v>0</v>
      </c>
    </row>
    <row r="134" spans="2:8" hidden="1" x14ac:dyDescent="0.25">
      <c r="B134" s="377">
        <v>12020614</v>
      </c>
      <c r="C134" s="378" t="s">
        <v>641</v>
      </c>
      <c r="D134" s="378" t="s">
        <v>847</v>
      </c>
      <c r="E134" s="620"/>
      <c r="F134" s="621"/>
      <c r="G134" s="622"/>
      <c r="H134" s="623">
        <v>0</v>
      </c>
    </row>
    <row r="135" spans="2:8" hidden="1" x14ac:dyDescent="0.25">
      <c r="B135" s="377">
        <v>12020615</v>
      </c>
      <c r="C135" s="378" t="s">
        <v>642</v>
      </c>
      <c r="D135" s="378" t="s">
        <v>848</v>
      </c>
      <c r="E135" s="620"/>
      <c r="F135" s="621"/>
      <c r="G135" s="622"/>
      <c r="H135" s="623">
        <v>0</v>
      </c>
    </row>
    <row r="136" spans="2:8" ht="15.75" thickBot="1" x14ac:dyDescent="0.3">
      <c r="B136" s="377">
        <v>12020616</v>
      </c>
      <c r="C136" s="378" t="s">
        <v>643</v>
      </c>
      <c r="D136" s="378" t="s">
        <v>849</v>
      </c>
      <c r="E136" s="620" t="s">
        <v>1001</v>
      </c>
      <c r="F136" s="621" t="s">
        <v>1001</v>
      </c>
      <c r="G136" s="622">
        <v>1097260</v>
      </c>
      <c r="H136" s="623">
        <v>3000000</v>
      </c>
    </row>
    <row r="137" spans="2:8" ht="15.75" hidden="1" thickBot="1" x14ac:dyDescent="0.3">
      <c r="B137" s="377">
        <v>12020617</v>
      </c>
      <c r="C137" s="378" t="s">
        <v>644</v>
      </c>
      <c r="D137" s="378" t="s">
        <v>850</v>
      </c>
      <c r="E137" s="620"/>
      <c r="F137" s="621"/>
      <c r="G137" s="622"/>
      <c r="H137" s="623">
        <v>0</v>
      </c>
    </row>
    <row r="138" spans="2:8" ht="15.75" hidden="1" thickBot="1" x14ac:dyDescent="0.3">
      <c r="B138" s="377">
        <v>12020618</v>
      </c>
      <c r="C138" s="378" t="s">
        <v>645</v>
      </c>
      <c r="D138" s="378" t="s">
        <v>851</v>
      </c>
      <c r="E138" s="620"/>
      <c r="F138" s="621"/>
      <c r="G138" s="622"/>
      <c r="H138" s="623">
        <v>0</v>
      </c>
    </row>
    <row r="139" spans="2:8" ht="15.75" hidden="1" thickBot="1" x14ac:dyDescent="0.3">
      <c r="B139" s="377">
        <v>12020619</v>
      </c>
      <c r="C139" s="378" t="s">
        <v>646</v>
      </c>
      <c r="D139" s="378" t="s">
        <v>852</v>
      </c>
      <c r="E139" s="620"/>
      <c r="F139" s="621"/>
      <c r="G139" s="622"/>
      <c r="H139" s="623">
        <v>0</v>
      </c>
    </row>
    <row r="140" spans="2:8" ht="15.75" hidden="1" thickBot="1" x14ac:dyDescent="0.3">
      <c r="B140" s="377">
        <v>12020620</v>
      </c>
      <c r="C140" s="378" t="s">
        <v>647</v>
      </c>
      <c r="D140" s="378" t="s">
        <v>853</v>
      </c>
      <c r="E140" s="620"/>
      <c r="F140" s="621"/>
      <c r="G140" s="622"/>
      <c r="H140" s="623">
        <v>0</v>
      </c>
    </row>
    <row r="141" spans="2:8" ht="15.75" hidden="1" thickBot="1" x14ac:dyDescent="0.3">
      <c r="B141" s="377">
        <v>12020621</v>
      </c>
      <c r="C141" s="378" t="s">
        <v>648</v>
      </c>
      <c r="D141" s="378" t="s">
        <v>854</v>
      </c>
      <c r="E141" s="620"/>
      <c r="F141" s="621"/>
      <c r="G141" s="622"/>
      <c r="H141" s="623">
        <v>0</v>
      </c>
    </row>
    <row r="142" spans="2:8" ht="15.75" thickBot="1" x14ac:dyDescent="0.3">
      <c r="B142" s="384"/>
      <c r="C142" s="385" t="s">
        <v>649</v>
      </c>
      <c r="D142" s="385"/>
      <c r="E142" s="628"/>
      <c r="F142" s="629"/>
      <c r="G142" s="630">
        <v>1097260</v>
      </c>
      <c r="H142" s="631">
        <v>3000000</v>
      </c>
    </row>
    <row r="143" spans="2:8" x14ac:dyDescent="0.25">
      <c r="B143" s="373">
        <v>12020700</v>
      </c>
      <c r="C143" s="374" t="s">
        <v>14</v>
      </c>
      <c r="D143" s="374"/>
      <c r="E143" s="616"/>
      <c r="F143" s="617"/>
      <c r="G143" s="618"/>
      <c r="H143" s="619"/>
    </row>
    <row r="144" spans="2:8" hidden="1" x14ac:dyDescent="0.25">
      <c r="B144" s="377">
        <v>12020701</v>
      </c>
      <c r="C144" s="378" t="s">
        <v>650</v>
      </c>
      <c r="D144" s="378" t="s">
        <v>855</v>
      </c>
      <c r="E144" s="620"/>
      <c r="F144" s="621"/>
      <c r="G144" s="622"/>
      <c r="H144" s="623">
        <v>0</v>
      </c>
    </row>
    <row r="145" spans="2:8" x14ac:dyDescent="0.25">
      <c r="B145" s="377">
        <v>12020702</v>
      </c>
      <c r="C145" s="378" t="s">
        <v>651</v>
      </c>
      <c r="D145" s="378" t="s">
        <v>856</v>
      </c>
      <c r="E145" s="620" t="s">
        <v>1002</v>
      </c>
      <c r="F145" s="620" t="s">
        <v>1002</v>
      </c>
      <c r="G145" s="622">
        <v>10972610</v>
      </c>
      <c r="H145" s="623">
        <v>30000000</v>
      </c>
    </row>
    <row r="146" spans="2:8" hidden="1" x14ac:dyDescent="0.25">
      <c r="B146" s="377">
        <v>12020703</v>
      </c>
      <c r="C146" s="378" t="s">
        <v>652</v>
      </c>
      <c r="D146" s="378" t="s">
        <v>857</v>
      </c>
      <c r="E146" s="620"/>
      <c r="F146" s="620"/>
      <c r="G146" s="622"/>
      <c r="H146" s="623">
        <v>0</v>
      </c>
    </row>
    <row r="147" spans="2:8" x14ac:dyDescent="0.25">
      <c r="B147" s="377">
        <v>12020704</v>
      </c>
      <c r="C147" s="378" t="s">
        <v>653</v>
      </c>
      <c r="D147" s="378" t="s">
        <v>858</v>
      </c>
      <c r="E147" s="620" t="s">
        <v>1003</v>
      </c>
      <c r="F147" s="620" t="s">
        <v>1003</v>
      </c>
      <c r="G147" s="622">
        <v>365750</v>
      </c>
      <c r="H147" s="623">
        <v>1000000</v>
      </c>
    </row>
    <row r="148" spans="2:8" hidden="1" x14ac:dyDescent="0.25">
      <c r="B148" s="377">
        <v>12020705</v>
      </c>
      <c r="C148" s="378" t="s">
        <v>654</v>
      </c>
      <c r="D148" s="378" t="s">
        <v>860</v>
      </c>
      <c r="E148" s="620"/>
      <c r="F148" s="620"/>
      <c r="G148" s="622"/>
      <c r="H148" s="623">
        <v>0</v>
      </c>
    </row>
    <row r="149" spans="2:8" hidden="1" x14ac:dyDescent="0.25">
      <c r="B149" s="377">
        <v>12020706</v>
      </c>
      <c r="C149" s="378" t="s">
        <v>655</v>
      </c>
      <c r="D149" s="378" t="s">
        <v>861</v>
      </c>
      <c r="E149" s="620"/>
      <c r="F149" s="620"/>
      <c r="G149" s="622"/>
      <c r="H149" s="623">
        <v>0</v>
      </c>
    </row>
    <row r="150" spans="2:8" ht="15.75" thickBot="1" x14ac:dyDescent="0.3">
      <c r="B150" s="377">
        <v>12020707</v>
      </c>
      <c r="C150" s="378" t="s">
        <v>656</v>
      </c>
      <c r="D150" s="378" t="s">
        <v>862</v>
      </c>
      <c r="E150" s="620" t="s">
        <v>1004</v>
      </c>
      <c r="F150" s="620" t="s">
        <v>1004</v>
      </c>
      <c r="G150" s="622">
        <v>9143840</v>
      </c>
      <c r="H150" s="623">
        <v>25000000</v>
      </c>
    </row>
    <row r="151" spans="2:8" ht="15.75" hidden="1" thickBot="1" x14ac:dyDescent="0.3">
      <c r="B151" s="377">
        <v>12020708</v>
      </c>
      <c r="C151" s="378" t="s">
        <v>657</v>
      </c>
      <c r="D151" s="378" t="s">
        <v>863</v>
      </c>
      <c r="E151" s="620"/>
      <c r="F151" s="620"/>
      <c r="G151" s="622"/>
      <c r="H151" s="623">
        <v>0</v>
      </c>
    </row>
    <row r="152" spans="2:8" ht="15.75" hidden="1" thickBot="1" x14ac:dyDescent="0.3">
      <c r="B152" s="377">
        <v>12020709</v>
      </c>
      <c r="C152" s="378" t="s">
        <v>658</v>
      </c>
      <c r="D152" s="378" t="s">
        <v>864</v>
      </c>
      <c r="E152" s="620"/>
      <c r="F152" s="621"/>
      <c r="G152" s="622"/>
      <c r="H152" s="623">
        <v>0</v>
      </c>
    </row>
    <row r="153" spans="2:8" ht="15.75" hidden="1" thickBot="1" x14ac:dyDescent="0.3">
      <c r="B153" s="377">
        <v>12020710</v>
      </c>
      <c r="C153" s="378" t="s">
        <v>659</v>
      </c>
      <c r="D153" s="378" t="s">
        <v>865</v>
      </c>
      <c r="E153" s="620"/>
      <c r="F153" s="621"/>
      <c r="G153" s="622"/>
      <c r="H153" s="623">
        <v>0</v>
      </c>
    </row>
    <row r="154" spans="2:8" ht="15.75" hidden="1" thickBot="1" x14ac:dyDescent="0.3">
      <c r="B154" s="377">
        <v>12020711</v>
      </c>
      <c r="C154" s="378" t="s">
        <v>660</v>
      </c>
      <c r="D154" s="378" t="s">
        <v>866</v>
      </c>
      <c r="E154" s="620"/>
      <c r="F154" s="621"/>
      <c r="G154" s="622"/>
      <c r="H154" s="623">
        <v>0</v>
      </c>
    </row>
    <row r="155" spans="2:8" ht="15.75" hidden="1" thickBot="1" x14ac:dyDescent="0.3">
      <c r="B155" s="377">
        <v>12020712</v>
      </c>
      <c r="C155" s="378" t="s">
        <v>661</v>
      </c>
      <c r="D155" s="378" t="s">
        <v>867</v>
      </c>
      <c r="E155" s="620"/>
      <c r="F155" s="621"/>
      <c r="G155" s="622"/>
      <c r="H155" s="623">
        <v>0</v>
      </c>
    </row>
    <row r="156" spans="2:8" ht="15.75" hidden="1" thickBot="1" x14ac:dyDescent="0.3">
      <c r="B156" s="377">
        <v>12020713</v>
      </c>
      <c r="C156" s="378" t="s">
        <v>662</v>
      </c>
      <c r="D156" s="378" t="s">
        <v>868</v>
      </c>
      <c r="E156" s="620"/>
      <c r="F156" s="621"/>
      <c r="G156" s="622"/>
      <c r="H156" s="623">
        <v>0</v>
      </c>
    </row>
    <row r="157" spans="2:8" ht="15.75" hidden="1" thickBot="1" x14ac:dyDescent="0.3">
      <c r="B157" s="377">
        <v>12020714</v>
      </c>
      <c r="C157" s="378" t="s">
        <v>663</v>
      </c>
      <c r="D157" s="378" t="s">
        <v>869</v>
      </c>
      <c r="E157" s="620"/>
      <c r="F157" s="621"/>
      <c r="G157" s="622"/>
      <c r="H157" s="623">
        <v>0</v>
      </c>
    </row>
    <row r="158" spans="2:8" ht="15.75" hidden="1" thickBot="1" x14ac:dyDescent="0.3">
      <c r="B158" s="377">
        <v>12020715</v>
      </c>
      <c r="C158" s="378" t="s">
        <v>664</v>
      </c>
      <c r="D158" s="378" t="s">
        <v>870</v>
      </c>
      <c r="E158" s="620"/>
      <c r="F158" s="621"/>
      <c r="G158" s="622"/>
      <c r="H158" s="623">
        <v>0</v>
      </c>
    </row>
    <row r="159" spans="2:8" ht="15.75" hidden="1" thickBot="1" x14ac:dyDescent="0.3">
      <c r="B159" s="377">
        <v>12020720</v>
      </c>
      <c r="C159" s="378" t="s">
        <v>665</v>
      </c>
      <c r="D159" s="378" t="s">
        <v>871</v>
      </c>
      <c r="E159" s="620"/>
      <c r="F159" s="621"/>
      <c r="G159" s="622"/>
      <c r="H159" s="623">
        <v>0</v>
      </c>
    </row>
    <row r="160" spans="2:8" ht="15.75" thickBot="1" x14ac:dyDescent="0.3">
      <c r="B160" s="384"/>
      <c r="C160" s="385" t="s">
        <v>666</v>
      </c>
      <c r="D160" s="385"/>
      <c r="E160" s="628"/>
      <c r="F160" s="629"/>
      <c r="G160" s="630">
        <v>20482200</v>
      </c>
      <c r="H160" s="631">
        <v>56000000</v>
      </c>
    </row>
    <row r="161" spans="2:8" ht="15.75" hidden="1" thickBot="1" x14ac:dyDescent="0.3">
      <c r="B161" s="373">
        <v>12020800</v>
      </c>
      <c r="C161" s="374" t="s">
        <v>15</v>
      </c>
      <c r="D161" s="374"/>
      <c r="E161" s="616"/>
      <c r="F161" s="617"/>
      <c r="G161" s="618"/>
      <c r="H161" s="619"/>
    </row>
    <row r="162" spans="2:8" ht="15.75" hidden="1" thickBot="1" x14ac:dyDescent="0.3">
      <c r="B162" s="377">
        <v>12020801</v>
      </c>
      <c r="C162" s="378" t="s">
        <v>667</v>
      </c>
      <c r="D162" s="378" t="s">
        <v>872</v>
      </c>
      <c r="E162" s="620"/>
      <c r="F162" s="621"/>
      <c r="G162" s="622"/>
      <c r="H162" s="623">
        <v>0</v>
      </c>
    </row>
    <row r="163" spans="2:8" ht="15.75" hidden="1" thickBot="1" x14ac:dyDescent="0.3">
      <c r="B163" s="377">
        <v>12020802</v>
      </c>
      <c r="C163" s="378" t="s">
        <v>668</v>
      </c>
      <c r="D163" s="378" t="s">
        <v>873</v>
      </c>
      <c r="E163" s="620"/>
      <c r="F163" s="621"/>
      <c r="G163" s="622"/>
      <c r="H163" s="623">
        <v>0</v>
      </c>
    </row>
    <row r="164" spans="2:8" ht="15.75" hidden="1" thickBot="1" x14ac:dyDescent="0.3">
      <c r="B164" s="377">
        <v>12020803</v>
      </c>
      <c r="C164" s="378" t="s">
        <v>669</v>
      </c>
      <c r="D164" s="378" t="s">
        <v>874</v>
      </c>
      <c r="E164" s="620"/>
      <c r="F164" s="621"/>
      <c r="G164" s="622"/>
      <c r="H164" s="623">
        <v>0</v>
      </c>
    </row>
    <row r="165" spans="2:8" ht="15.75" hidden="1" thickBot="1" x14ac:dyDescent="0.3">
      <c r="B165" s="377">
        <v>12020804</v>
      </c>
      <c r="C165" s="378" t="s">
        <v>670</v>
      </c>
      <c r="D165" s="378" t="s">
        <v>875</v>
      </c>
      <c r="E165" s="620"/>
      <c r="F165" s="621"/>
      <c r="G165" s="622"/>
      <c r="H165" s="623">
        <v>0</v>
      </c>
    </row>
    <row r="166" spans="2:8" ht="15.75" hidden="1" thickBot="1" x14ac:dyDescent="0.3">
      <c r="B166" s="377">
        <v>12020805</v>
      </c>
      <c r="C166" s="378" t="s">
        <v>671</v>
      </c>
      <c r="D166" s="378" t="s">
        <v>876</v>
      </c>
      <c r="E166" s="620"/>
      <c r="F166" s="621"/>
      <c r="G166" s="622"/>
      <c r="H166" s="623">
        <v>0</v>
      </c>
    </row>
    <row r="167" spans="2:8" ht="15.75" hidden="1" thickBot="1" x14ac:dyDescent="0.3">
      <c r="B167" s="384"/>
      <c r="C167" s="385" t="s">
        <v>672</v>
      </c>
      <c r="D167" s="385"/>
      <c r="E167" s="628"/>
      <c r="F167" s="629"/>
      <c r="G167" s="630">
        <v>0</v>
      </c>
      <c r="H167" s="631">
        <v>0</v>
      </c>
    </row>
    <row r="168" spans="2:8" ht="15.75" hidden="1" thickBot="1" x14ac:dyDescent="0.3">
      <c r="B168" s="373">
        <v>12020900</v>
      </c>
      <c r="C168" s="374" t="s">
        <v>16</v>
      </c>
      <c r="D168" s="374"/>
      <c r="E168" s="616"/>
      <c r="F168" s="617"/>
      <c r="G168" s="618"/>
      <c r="H168" s="619"/>
    </row>
    <row r="169" spans="2:8" ht="15.75" hidden="1" thickBot="1" x14ac:dyDescent="0.3">
      <c r="B169" s="377">
        <v>12020901</v>
      </c>
      <c r="C169" s="378" t="s">
        <v>673</v>
      </c>
      <c r="D169" s="378" t="s">
        <v>877</v>
      </c>
      <c r="E169" s="620"/>
      <c r="F169" s="621"/>
      <c r="G169" s="622"/>
      <c r="H169" s="623">
        <v>0</v>
      </c>
    </row>
    <row r="170" spans="2:8" ht="15.75" hidden="1" thickBot="1" x14ac:dyDescent="0.3">
      <c r="B170" s="377">
        <v>12020902</v>
      </c>
      <c r="C170" s="378" t="s">
        <v>674</v>
      </c>
      <c r="D170" s="378" t="s">
        <v>878</v>
      </c>
      <c r="E170" s="620"/>
      <c r="F170" s="621"/>
      <c r="G170" s="622"/>
      <c r="H170" s="623">
        <v>0</v>
      </c>
    </row>
    <row r="171" spans="2:8" ht="15.75" hidden="1" thickBot="1" x14ac:dyDescent="0.3">
      <c r="B171" s="377">
        <v>12020903</v>
      </c>
      <c r="C171" s="378" t="s">
        <v>675</v>
      </c>
      <c r="D171" s="378" t="s">
        <v>879</v>
      </c>
      <c r="E171" s="620"/>
      <c r="F171" s="621"/>
      <c r="G171" s="622"/>
      <c r="H171" s="623">
        <v>0</v>
      </c>
    </row>
    <row r="172" spans="2:8" ht="15.75" hidden="1" thickBot="1" x14ac:dyDescent="0.3">
      <c r="B172" s="377">
        <v>12020904</v>
      </c>
      <c r="C172" s="378" t="s">
        <v>676</v>
      </c>
      <c r="D172" s="378" t="s">
        <v>880</v>
      </c>
      <c r="E172" s="620"/>
      <c r="F172" s="621"/>
      <c r="G172" s="622"/>
      <c r="H172" s="623">
        <v>0</v>
      </c>
    </row>
    <row r="173" spans="2:8" ht="15.75" hidden="1" thickBot="1" x14ac:dyDescent="0.3">
      <c r="B173" s="377">
        <v>12020905</v>
      </c>
      <c r="C173" s="378" t="s">
        <v>677</v>
      </c>
      <c r="D173" s="378" t="s">
        <v>881</v>
      </c>
      <c r="E173" s="620"/>
      <c r="F173" s="621"/>
      <c r="G173" s="622"/>
      <c r="H173" s="623">
        <v>0</v>
      </c>
    </row>
    <row r="174" spans="2:8" ht="15.75" hidden="1" thickBot="1" x14ac:dyDescent="0.3">
      <c r="B174" s="377">
        <v>12020906</v>
      </c>
      <c r="C174" s="378" t="s">
        <v>678</v>
      </c>
      <c r="D174" s="378" t="s">
        <v>882</v>
      </c>
      <c r="E174" s="620"/>
      <c r="F174" s="621"/>
      <c r="G174" s="622"/>
      <c r="H174" s="623">
        <v>0</v>
      </c>
    </row>
    <row r="175" spans="2:8" ht="15.75" hidden="1" thickBot="1" x14ac:dyDescent="0.3">
      <c r="B175" s="377">
        <v>12020907</v>
      </c>
      <c r="C175" s="378" t="s">
        <v>679</v>
      </c>
      <c r="D175" s="378" t="s">
        <v>883</v>
      </c>
      <c r="E175" s="620"/>
      <c r="F175" s="621"/>
      <c r="G175" s="622"/>
      <c r="H175" s="623">
        <v>0</v>
      </c>
    </row>
    <row r="176" spans="2:8" ht="15.75" hidden="1" thickBot="1" x14ac:dyDescent="0.3">
      <c r="B176" s="384"/>
      <c r="C176" s="385" t="s">
        <v>680</v>
      </c>
      <c r="D176" s="385"/>
      <c r="E176" s="628"/>
      <c r="F176" s="629"/>
      <c r="G176" s="630">
        <v>0</v>
      </c>
      <c r="H176" s="631">
        <v>0</v>
      </c>
    </row>
    <row r="177" spans="2:8" ht="15.75" hidden="1" thickBot="1" x14ac:dyDescent="0.3">
      <c r="B177" s="373">
        <v>12021000</v>
      </c>
      <c r="C177" s="374" t="s">
        <v>681</v>
      </c>
      <c r="D177" s="374"/>
      <c r="E177" s="616"/>
      <c r="F177" s="617"/>
      <c r="G177" s="618"/>
      <c r="H177" s="619"/>
    </row>
    <row r="178" spans="2:8" ht="15.75" hidden="1" thickBot="1" x14ac:dyDescent="0.3">
      <c r="B178" s="377">
        <v>12021006</v>
      </c>
      <c r="C178" s="378" t="s">
        <v>682</v>
      </c>
      <c r="D178" s="378" t="s">
        <v>884</v>
      </c>
      <c r="E178" s="620"/>
      <c r="F178" s="621"/>
      <c r="G178" s="622"/>
      <c r="H178" s="623">
        <v>0</v>
      </c>
    </row>
    <row r="179" spans="2:8" ht="15.75" hidden="1" thickBot="1" x14ac:dyDescent="0.3">
      <c r="B179" s="384"/>
      <c r="C179" s="385" t="s">
        <v>683</v>
      </c>
      <c r="D179" s="385"/>
      <c r="E179" s="628"/>
      <c r="F179" s="629"/>
      <c r="G179" s="630">
        <v>0</v>
      </c>
      <c r="H179" s="631">
        <v>0</v>
      </c>
    </row>
    <row r="180" spans="2:8" ht="15.75" hidden="1" thickBot="1" x14ac:dyDescent="0.3">
      <c r="B180" s="373">
        <v>12021100</v>
      </c>
      <c r="C180" s="374" t="s">
        <v>17</v>
      </c>
      <c r="D180" s="374"/>
      <c r="E180" s="616"/>
      <c r="F180" s="617"/>
      <c r="G180" s="618"/>
      <c r="H180" s="619"/>
    </row>
    <row r="181" spans="2:8" ht="15.75" hidden="1" thickBot="1" x14ac:dyDescent="0.3">
      <c r="B181" s="377">
        <v>12021101</v>
      </c>
      <c r="C181" s="378" t="s">
        <v>684</v>
      </c>
      <c r="D181" s="378" t="s">
        <v>885</v>
      </c>
      <c r="E181" s="620"/>
      <c r="F181" s="621"/>
      <c r="G181" s="622"/>
      <c r="H181" s="623">
        <v>0</v>
      </c>
    </row>
    <row r="182" spans="2:8" ht="15.75" hidden="1" thickBot="1" x14ac:dyDescent="0.3">
      <c r="B182" s="377">
        <v>12021102</v>
      </c>
      <c r="C182" s="378" t="s">
        <v>685</v>
      </c>
      <c r="D182" s="378" t="s">
        <v>886</v>
      </c>
      <c r="E182" s="620"/>
      <c r="F182" s="621"/>
      <c r="G182" s="622"/>
      <c r="H182" s="623">
        <v>0</v>
      </c>
    </row>
    <row r="183" spans="2:8" ht="15.75" hidden="1" thickBot="1" x14ac:dyDescent="0.3">
      <c r="B183" s="377">
        <v>12021103</v>
      </c>
      <c r="C183" s="378" t="s">
        <v>686</v>
      </c>
      <c r="D183" s="378" t="s">
        <v>887</v>
      </c>
      <c r="E183" s="620"/>
      <c r="F183" s="621"/>
      <c r="G183" s="622"/>
      <c r="H183" s="623">
        <v>0</v>
      </c>
    </row>
    <row r="184" spans="2:8" ht="15.75" hidden="1" thickBot="1" x14ac:dyDescent="0.3">
      <c r="B184" s="384"/>
      <c r="C184" s="385" t="s">
        <v>687</v>
      </c>
      <c r="D184" s="385"/>
      <c r="E184" s="628"/>
      <c r="F184" s="629"/>
      <c r="G184" s="630">
        <v>0</v>
      </c>
      <c r="H184" s="631">
        <v>0</v>
      </c>
    </row>
    <row r="185" spans="2:8" ht="15.75" hidden="1" thickBot="1" x14ac:dyDescent="0.3">
      <c r="B185" s="373">
        <v>12021200</v>
      </c>
      <c r="C185" s="374" t="s">
        <v>18</v>
      </c>
      <c r="D185" s="374"/>
      <c r="E185" s="616"/>
      <c r="F185" s="617"/>
      <c r="G185" s="618"/>
      <c r="H185" s="619"/>
    </row>
    <row r="186" spans="2:8" ht="15.75" hidden="1" thickBot="1" x14ac:dyDescent="0.3">
      <c r="B186" s="377">
        <v>12021201</v>
      </c>
      <c r="C186" s="378" t="s">
        <v>688</v>
      </c>
      <c r="D186" s="378" t="s">
        <v>888</v>
      </c>
      <c r="E186" s="620"/>
      <c r="F186" s="621"/>
      <c r="G186" s="622"/>
      <c r="H186" s="623">
        <v>0</v>
      </c>
    </row>
    <row r="187" spans="2:8" ht="15.75" hidden="1" thickBot="1" x14ac:dyDescent="0.3">
      <c r="B187" s="377">
        <v>12021202</v>
      </c>
      <c r="C187" s="378" t="s">
        <v>689</v>
      </c>
      <c r="D187" s="378" t="s">
        <v>889</v>
      </c>
      <c r="E187" s="620"/>
      <c r="F187" s="621"/>
      <c r="G187" s="622"/>
      <c r="H187" s="623">
        <v>0</v>
      </c>
    </row>
    <row r="188" spans="2:8" ht="15.75" hidden="1" thickBot="1" x14ac:dyDescent="0.3">
      <c r="B188" s="377">
        <v>12021203</v>
      </c>
      <c r="C188" s="378" t="s">
        <v>690</v>
      </c>
      <c r="D188" s="378" t="s">
        <v>890</v>
      </c>
      <c r="E188" s="620"/>
      <c r="F188" s="621"/>
      <c r="G188" s="622"/>
      <c r="H188" s="623">
        <v>0</v>
      </c>
    </row>
    <row r="189" spans="2:8" ht="15.75" hidden="1" thickBot="1" x14ac:dyDescent="0.3">
      <c r="B189" s="377">
        <v>12021204</v>
      </c>
      <c r="C189" s="378" t="s">
        <v>691</v>
      </c>
      <c r="D189" s="378" t="s">
        <v>891</v>
      </c>
      <c r="E189" s="620"/>
      <c r="F189" s="621"/>
      <c r="G189" s="622"/>
      <c r="H189" s="623">
        <v>0</v>
      </c>
    </row>
    <row r="190" spans="2:8" ht="15.75" hidden="1" thickBot="1" x14ac:dyDescent="0.3">
      <c r="B190" s="377">
        <v>12021205</v>
      </c>
      <c r="C190" s="378" t="s">
        <v>692</v>
      </c>
      <c r="D190" s="378" t="s">
        <v>892</v>
      </c>
      <c r="E190" s="620"/>
      <c r="F190" s="621"/>
      <c r="G190" s="622"/>
      <c r="H190" s="623">
        <v>0</v>
      </c>
    </row>
    <row r="191" spans="2:8" ht="15.75" hidden="1" thickBot="1" x14ac:dyDescent="0.3">
      <c r="B191" s="377">
        <v>12021206</v>
      </c>
      <c r="C191" s="378" t="s">
        <v>693</v>
      </c>
      <c r="D191" s="378" t="s">
        <v>893</v>
      </c>
      <c r="E191" s="620"/>
      <c r="F191" s="621"/>
      <c r="G191" s="622"/>
      <c r="H191" s="623">
        <v>0</v>
      </c>
    </row>
    <row r="192" spans="2:8" ht="15.75" hidden="1" thickBot="1" x14ac:dyDescent="0.3">
      <c r="B192" s="377">
        <v>12021207</v>
      </c>
      <c r="C192" s="378" t="s">
        <v>694</v>
      </c>
      <c r="D192" s="378" t="s">
        <v>894</v>
      </c>
      <c r="E192" s="620"/>
      <c r="F192" s="621"/>
      <c r="G192" s="622"/>
      <c r="H192" s="623">
        <v>0</v>
      </c>
    </row>
    <row r="193" spans="2:8" ht="15.75" hidden="1" thickBot="1" x14ac:dyDescent="0.3">
      <c r="B193" s="377">
        <v>12021208</v>
      </c>
      <c r="C193" s="378" t="s">
        <v>695</v>
      </c>
      <c r="D193" s="378" t="s">
        <v>895</v>
      </c>
      <c r="E193" s="620"/>
      <c r="F193" s="621"/>
      <c r="G193" s="622"/>
      <c r="H193" s="623">
        <v>0</v>
      </c>
    </row>
    <row r="194" spans="2:8" ht="15.75" hidden="1" thickBot="1" x14ac:dyDescent="0.3">
      <c r="B194" s="377">
        <v>12021209</v>
      </c>
      <c r="C194" s="378" t="s">
        <v>696</v>
      </c>
      <c r="D194" s="378" t="s">
        <v>896</v>
      </c>
      <c r="E194" s="620"/>
      <c r="F194" s="621"/>
      <c r="G194" s="622"/>
      <c r="H194" s="623">
        <v>0</v>
      </c>
    </row>
    <row r="195" spans="2:8" ht="15.75" hidden="1" thickBot="1" x14ac:dyDescent="0.3">
      <c r="B195" s="377">
        <v>12021210</v>
      </c>
      <c r="C195" s="378" t="s">
        <v>697</v>
      </c>
      <c r="D195" s="378" t="s">
        <v>897</v>
      </c>
      <c r="E195" s="620"/>
      <c r="F195" s="621"/>
      <c r="G195" s="622"/>
      <c r="H195" s="623">
        <v>0</v>
      </c>
    </row>
    <row r="196" spans="2:8" ht="15.75" hidden="1" thickBot="1" x14ac:dyDescent="0.3">
      <c r="B196" s="377">
        <v>12021212</v>
      </c>
      <c r="C196" s="378" t="s">
        <v>698</v>
      </c>
      <c r="D196" s="378" t="s">
        <v>898</v>
      </c>
      <c r="E196" s="620"/>
      <c r="F196" s="621"/>
      <c r="G196" s="622"/>
      <c r="H196" s="623">
        <v>0</v>
      </c>
    </row>
    <row r="197" spans="2:8" ht="15.75" hidden="1" thickBot="1" x14ac:dyDescent="0.3">
      <c r="B197" s="384"/>
      <c r="C197" s="385" t="s">
        <v>699</v>
      </c>
      <c r="D197" s="385"/>
      <c r="E197" s="628"/>
      <c r="F197" s="629"/>
      <c r="G197" s="630">
        <v>0</v>
      </c>
      <c r="H197" s="631">
        <v>0</v>
      </c>
    </row>
    <row r="198" spans="2:8" ht="15.75" hidden="1" thickBot="1" x14ac:dyDescent="0.3">
      <c r="B198" s="373">
        <v>12021300</v>
      </c>
      <c r="C198" s="374" t="s">
        <v>19</v>
      </c>
      <c r="D198" s="374"/>
      <c r="E198" s="616"/>
      <c r="F198" s="617"/>
      <c r="G198" s="618"/>
      <c r="H198" s="619"/>
    </row>
    <row r="199" spans="2:8" ht="15.75" hidden="1" thickBot="1" x14ac:dyDescent="0.3">
      <c r="B199" s="377">
        <v>12021302</v>
      </c>
      <c r="C199" s="378" t="s">
        <v>700</v>
      </c>
      <c r="D199" s="378" t="s">
        <v>899</v>
      </c>
      <c r="E199" s="620"/>
      <c r="F199" s="621"/>
      <c r="G199" s="622"/>
      <c r="H199" s="623">
        <v>0</v>
      </c>
    </row>
    <row r="200" spans="2:8" ht="15.75" hidden="1" thickBot="1" x14ac:dyDescent="0.3">
      <c r="B200" s="384"/>
      <c r="C200" s="385" t="s">
        <v>701</v>
      </c>
      <c r="D200" s="385"/>
      <c r="E200" s="628"/>
      <c r="F200" s="629"/>
      <c r="G200" s="630">
        <v>0</v>
      </c>
      <c r="H200" s="631">
        <v>0</v>
      </c>
    </row>
    <row r="201" spans="2:8" ht="15.75" hidden="1" thickBot="1" x14ac:dyDescent="0.3">
      <c r="B201" s="373">
        <v>13000000</v>
      </c>
      <c r="C201" s="374" t="s">
        <v>702</v>
      </c>
      <c r="D201" s="374"/>
      <c r="E201" s="616"/>
      <c r="F201" s="617"/>
      <c r="G201" s="618"/>
      <c r="H201" s="619"/>
    </row>
    <row r="202" spans="2:8" ht="15.75" hidden="1" thickBot="1" x14ac:dyDescent="0.3">
      <c r="B202" s="373">
        <v>13010000</v>
      </c>
      <c r="C202" s="374" t="s">
        <v>703</v>
      </c>
      <c r="D202" s="374"/>
      <c r="E202" s="616"/>
      <c r="F202" s="617"/>
      <c r="G202" s="618"/>
      <c r="H202" s="619"/>
    </row>
    <row r="203" spans="2:8" ht="15.75" hidden="1" thickBot="1" x14ac:dyDescent="0.3">
      <c r="B203" s="373">
        <v>13010100</v>
      </c>
      <c r="C203" s="374" t="s">
        <v>20</v>
      </c>
      <c r="D203" s="374"/>
      <c r="E203" s="616"/>
      <c r="F203" s="617"/>
      <c r="G203" s="618"/>
      <c r="H203" s="619"/>
    </row>
    <row r="204" spans="2:8" ht="15.75" hidden="1" thickBot="1" x14ac:dyDescent="0.3">
      <c r="B204" s="377">
        <v>13010101</v>
      </c>
      <c r="C204" s="378" t="s">
        <v>704</v>
      </c>
      <c r="D204" s="378" t="s">
        <v>900</v>
      </c>
      <c r="E204" s="620"/>
      <c r="F204" s="621"/>
      <c r="G204" s="622"/>
      <c r="H204" s="623">
        <v>0</v>
      </c>
    </row>
    <row r="205" spans="2:8" ht="15.75" hidden="1" thickBot="1" x14ac:dyDescent="0.3">
      <c r="B205" s="384"/>
      <c r="C205" s="385" t="s">
        <v>705</v>
      </c>
      <c r="D205" s="385"/>
      <c r="E205" s="628"/>
      <c r="F205" s="629"/>
      <c r="G205" s="630">
        <v>0</v>
      </c>
      <c r="H205" s="631">
        <v>0</v>
      </c>
    </row>
    <row r="206" spans="2:8" ht="15.75" hidden="1" thickBot="1" x14ac:dyDescent="0.3">
      <c r="B206" s="373">
        <v>13010200</v>
      </c>
      <c r="C206" s="374" t="s">
        <v>21</v>
      </c>
      <c r="D206" s="374"/>
      <c r="E206" s="616"/>
      <c r="F206" s="617"/>
      <c r="G206" s="618"/>
      <c r="H206" s="619"/>
    </row>
    <row r="207" spans="2:8" ht="15.75" hidden="1" thickBot="1" x14ac:dyDescent="0.3">
      <c r="B207" s="377">
        <v>13010201</v>
      </c>
      <c r="C207" s="378" t="s">
        <v>706</v>
      </c>
      <c r="D207" s="378" t="s">
        <v>901</v>
      </c>
      <c r="E207" s="620"/>
      <c r="F207" s="621"/>
      <c r="G207" s="622"/>
      <c r="H207" s="623">
        <v>0</v>
      </c>
    </row>
    <row r="208" spans="2:8" ht="15.75" hidden="1" thickBot="1" x14ac:dyDescent="0.3">
      <c r="B208" s="384"/>
      <c r="C208" s="385" t="s">
        <v>707</v>
      </c>
      <c r="D208" s="385"/>
      <c r="E208" s="628"/>
      <c r="F208" s="629"/>
      <c r="G208" s="630">
        <v>0</v>
      </c>
      <c r="H208" s="631">
        <v>0</v>
      </c>
    </row>
    <row r="209" spans="2:8" ht="15.75" hidden="1" thickBot="1" x14ac:dyDescent="0.3">
      <c r="B209" s="373">
        <v>13020000</v>
      </c>
      <c r="C209" s="374" t="s">
        <v>708</v>
      </c>
      <c r="D209" s="374"/>
      <c r="E209" s="616"/>
      <c r="F209" s="617"/>
      <c r="G209" s="618"/>
      <c r="H209" s="619"/>
    </row>
    <row r="210" spans="2:8" ht="15.75" hidden="1" thickBot="1" x14ac:dyDescent="0.3">
      <c r="B210" s="373">
        <v>13020300</v>
      </c>
      <c r="C210" s="374" t="s">
        <v>22</v>
      </c>
      <c r="D210" s="374"/>
      <c r="E210" s="616"/>
      <c r="F210" s="617"/>
      <c r="G210" s="618"/>
      <c r="H210" s="619"/>
    </row>
    <row r="211" spans="2:8" ht="15.75" hidden="1" thickBot="1" x14ac:dyDescent="0.3">
      <c r="B211" s="377">
        <v>13020301</v>
      </c>
      <c r="C211" s="378" t="s">
        <v>36</v>
      </c>
      <c r="D211" s="378" t="s">
        <v>902</v>
      </c>
      <c r="E211" s="620"/>
      <c r="F211" s="621"/>
      <c r="G211" s="622"/>
      <c r="H211" s="623">
        <v>0</v>
      </c>
    </row>
    <row r="212" spans="2:8" ht="15.75" hidden="1" thickBot="1" x14ac:dyDescent="0.3">
      <c r="B212" s="377">
        <v>13020303</v>
      </c>
      <c r="C212" s="378" t="s">
        <v>710</v>
      </c>
      <c r="D212" s="378" t="s">
        <v>903</v>
      </c>
      <c r="E212" s="620"/>
      <c r="F212" s="621"/>
      <c r="G212" s="622"/>
      <c r="H212" s="623">
        <v>0</v>
      </c>
    </row>
    <row r="213" spans="2:8" ht="15.75" hidden="1" thickBot="1" x14ac:dyDescent="0.3">
      <c r="B213" s="384"/>
      <c r="C213" s="385" t="s">
        <v>711</v>
      </c>
      <c r="D213" s="385"/>
      <c r="E213" s="628"/>
      <c r="F213" s="629"/>
      <c r="G213" s="630">
        <v>0</v>
      </c>
      <c r="H213" s="631">
        <v>0</v>
      </c>
    </row>
    <row r="214" spans="2:8" ht="15.75" hidden="1" thickBot="1" x14ac:dyDescent="0.3">
      <c r="B214" s="373">
        <v>13020400</v>
      </c>
      <c r="C214" s="374" t="s">
        <v>23</v>
      </c>
      <c r="D214" s="374"/>
      <c r="E214" s="616"/>
      <c r="F214" s="617"/>
      <c r="G214" s="618"/>
      <c r="H214" s="619"/>
    </row>
    <row r="215" spans="2:8" ht="15.75" hidden="1" thickBot="1" x14ac:dyDescent="0.3">
      <c r="B215" s="377">
        <v>13020401</v>
      </c>
      <c r="C215" s="378" t="s">
        <v>37</v>
      </c>
      <c r="D215" s="378" t="s">
        <v>904</v>
      </c>
      <c r="E215" s="620"/>
      <c r="F215" s="621"/>
      <c r="G215" s="622"/>
      <c r="H215" s="623">
        <v>0</v>
      </c>
    </row>
    <row r="216" spans="2:8" ht="15.75" hidden="1" thickBot="1" x14ac:dyDescent="0.3">
      <c r="B216" s="384"/>
      <c r="C216" s="385" t="s">
        <v>713</v>
      </c>
      <c r="D216" s="385"/>
      <c r="E216" s="628"/>
      <c r="F216" s="629"/>
      <c r="G216" s="630">
        <v>0</v>
      </c>
      <c r="H216" s="631">
        <v>0</v>
      </c>
    </row>
    <row r="217" spans="2:8" ht="15.75" hidden="1" thickBot="1" x14ac:dyDescent="0.3">
      <c r="B217" s="373" t="s">
        <v>714</v>
      </c>
      <c r="C217" s="374" t="s">
        <v>715</v>
      </c>
      <c r="D217" s="374"/>
      <c r="E217" s="616"/>
      <c r="F217" s="617"/>
      <c r="G217" s="618"/>
      <c r="H217" s="619"/>
    </row>
    <row r="218" spans="2:8" s="396" customFormat="1" ht="15.75" hidden="1" thickBot="1" x14ac:dyDescent="0.3">
      <c r="B218" s="373">
        <v>14030000</v>
      </c>
      <c r="C218" s="374" t="s">
        <v>716</v>
      </c>
      <c r="D218" s="374"/>
      <c r="E218" s="616"/>
      <c r="F218" s="617"/>
      <c r="G218" s="618"/>
      <c r="H218" s="619"/>
    </row>
    <row r="219" spans="2:8" s="396" customFormat="1" ht="15.75" hidden="1" thickBot="1" x14ac:dyDescent="0.3">
      <c r="B219" s="373">
        <v>14030100</v>
      </c>
      <c r="C219" s="374" t="s">
        <v>24</v>
      </c>
      <c r="D219" s="374"/>
      <c r="E219" s="616"/>
      <c r="F219" s="617"/>
      <c r="G219" s="618"/>
      <c r="H219" s="619"/>
    </row>
    <row r="220" spans="2:8" ht="15.75" hidden="1" thickBot="1" x14ac:dyDescent="0.3">
      <c r="B220" s="377">
        <v>14030101</v>
      </c>
      <c r="C220" s="378" t="s">
        <v>514</v>
      </c>
      <c r="D220" s="378" t="s">
        <v>905</v>
      </c>
      <c r="E220" s="620"/>
      <c r="F220" s="621"/>
      <c r="G220" s="622"/>
      <c r="H220" s="623">
        <v>0</v>
      </c>
    </row>
    <row r="221" spans="2:8" ht="15.75" hidden="1" thickBot="1" x14ac:dyDescent="0.3">
      <c r="B221" s="384"/>
      <c r="C221" s="385" t="s">
        <v>717</v>
      </c>
      <c r="D221" s="385"/>
      <c r="E221" s="628"/>
      <c r="F221" s="629"/>
      <c r="G221" s="630">
        <v>0</v>
      </c>
      <c r="H221" s="631">
        <v>0</v>
      </c>
    </row>
    <row r="222" spans="2:8" s="396" customFormat="1" ht="15.75" hidden="1" thickBot="1" x14ac:dyDescent="0.3">
      <c r="B222" s="373">
        <v>14030200</v>
      </c>
      <c r="C222" s="374" t="s">
        <v>25</v>
      </c>
      <c r="D222" s="374"/>
      <c r="E222" s="640"/>
      <c r="F222" s="641"/>
      <c r="G222" s="642"/>
      <c r="H222" s="619"/>
    </row>
    <row r="223" spans="2:8" ht="15.75" hidden="1" thickBot="1" x14ac:dyDescent="0.3">
      <c r="B223" s="377">
        <v>14030201</v>
      </c>
      <c r="C223" s="378" t="s">
        <v>515</v>
      </c>
      <c r="D223" s="378" t="s">
        <v>906</v>
      </c>
      <c r="E223" s="620"/>
      <c r="F223" s="621"/>
      <c r="G223" s="622"/>
      <c r="H223" s="623">
        <v>0</v>
      </c>
    </row>
    <row r="224" spans="2:8" ht="15.75" hidden="1" thickBot="1" x14ac:dyDescent="0.3">
      <c r="B224" s="384"/>
      <c r="C224" s="385" t="s">
        <v>718</v>
      </c>
      <c r="D224" s="385"/>
      <c r="E224" s="628"/>
      <c r="F224" s="629"/>
      <c r="G224" s="630">
        <v>0</v>
      </c>
      <c r="H224" s="631">
        <v>0</v>
      </c>
    </row>
    <row r="225" spans="2:8" s="401" customFormat="1" ht="19.5" thickBot="1" x14ac:dyDescent="0.35">
      <c r="B225" s="398"/>
      <c r="C225" s="399" t="s">
        <v>524</v>
      </c>
      <c r="D225" s="399"/>
      <c r="E225" s="643"/>
      <c r="F225" s="644"/>
      <c r="G225" s="645">
        <v>21945210</v>
      </c>
      <c r="H225" s="646">
        <v>60000000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1005</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3"/>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3"/>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t="15.95" customHeight="1" x14ac:dyDescent="0.25">
      <c r="B75" s="377">
        <v>12020424</v>
      </c>
      <c r="C75" s="378" t="s">
        <v>584</v>
      </c>
      <c r="D75" s="378" t="s">
        <v>789</v>
      </c>
      <c r="E75" s="443">
        <v>100000</v>
      </c>
      <c r="F75" s="443">
        <v>100000</v>
      </c>
      <c r="G75" s="445"/>
      <c r="H75" s="446">
        <v>600000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t="15.75" thickBot="1" x14ac:dyDescent="0.3">
      <c r="B87" s="377">
        <v>12020441</v>
      </c>
      <c r="C87" s="378" t="s">
        <v>596</v>
      </c>
      <c r="D87" s="378" t="s">
        <v>802</v>
      </c>
      <c r="E87" s="443"/>
      <c r="F87" s="444"/>
      <c r="G87" s="445">
        <v>500000</v>
      </c>
      <c r="H87" s="446">
        <v>500000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500000</v>
      </c>
      <c r="H114" s="454">
        <v>1100000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t="15.75" thickBot="1" x14ac:dyDescent="0.3">
      <c r="B126" s="377">
        <v>12020606</v>
      </c>
      <c r="C126" s="378" t="s">
        <v>633</v>
      </c>
      <c r="D126" s="378" t="s">
        <v>838</v>
      </c>
      <c r="E126" s="443" t="s">
        <v>1006</v>
      </c>
      <c r="F126" s="444">
        <v>2500</v>
      </c>
      <c r="G126" s="445">
        <v>816710</v>
      </c>
      <c r="H126" s="446">
        <v>1400000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816710</v>
      </c>
      <c r="H142" s="454">
        <v>1400000</v>
      </c>
    </row>
    <row r="143" spans="2:8" x14ac:dyDescent="0.25">
      <c r="B143" s="373">
        <v>12020700</v>
      </c>
      <c r="C143" s="374" t="s">
        <v>14</v>
      </c>
      <c r="D143" s="374"/>
      <c r="E143" s="439"/>
      <c r="F143" s="440"/>
      <c r="G143" s="441"/>
      <c r="H143" s="442"/>
    </row>
    <row r="144" spans="2:8" ht="15.75" thickBot="1" x14ac:dyDescent="0.3">
      <c r="B144" s="377">
        <v>12020701</v>
      </c>
      <c r="C144" s="378" t="s">
        <v>650</v>
      </c>
      <c r="D144" s="378" t="s">
        <v>855</v>
      </c>
      <c r="E144" s="443" t="s">
        <v>1007</v>
      </c>
      <c r="F144" s="443" t="s">
        <v>1007</v>
      </c>
      <c r="G144" s="445"/>
      <c r="H144" s="446">
        <v>1500000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0</v>
      </c>
      <c r="H160" s="454">
        <v>1500000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idden="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idden="1" x14ac:dyDescent="0.25">
      <c r="B206" s="373">
        <v>13010200</v>
      </c>
      <c r="C206" s="374" t="s">
        <v>21</v>
      </c>
      <c r="D206" s="374"/>
      <c r="E206" s="439"/>
      <c r="F206" s="440"/>
      <c r="G206" s="441"/>
      <c r="H206" s="442"/>
    </row>
    <row r="207" spans="2:8" hidden="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x14ac:dyDescent="0.25">
      <c r="B209" s="373">
        <v>13020000</v>
      </c>
      <c r="C209" s="374" t="s">
        <v>708</v>
      </c>
      <c r="D209" s="374"/>
      <c r="E209" s="439"/>
      <c r="F209" s="440"/>
      <c r="G209" s="441"/>
      <c r="H209" s="442"/>
    </row>
    <row r="210" spans="2:8" x14ac:dyDescent="0.25">
      <c r="B210" s="373">
        <v>13020300</v>
      </c>
      <c r="C210" s="374" t="s">
        <v>22</v>
      </c>
      <c r="D210" s="374"/>
      <c r="E210" s="439"/>
      <c r="F210" s="440"/>
      <c r="G210" s="441"/>
      <c r="H210" s="442"/>
    </row>
    <row r="211" spans="2:8" ht="15.75" thickBot="1" x14ac:dyDescent="0.3">
      <c r="B211" s="377">
        <v>13020301</v>
      </c>
      <c r="C211" s="378" t="s">
        <v>36</v>
      </c>
      <c r="D211" s="378" t="s">
        <v>902</v>
      </c>
      <c r="E211" s="443"/>
      <c r="F211" s="444"/>
      <c r="G211" s="445">
        <v>1500000000</v>
      </c>
      <c r="H211" s="446">
        <v>530856700</v>
      </c>
    </row>
    <row r="212" spans="2:8" ht="15.75" hidden="1" thickBot="1" x14ac:dyDescent="0.3">
      <c r="B212" s="377">
        <v>13020303</v>
      </c>
      <c r="C212" s="378" t="s">
        <v>710</v>
      </c>
      <c r="D212" s="378" t="s">
        <v>903</v>
      </c>
      <c r="E212" s="443"/>
      <c r="F212" s="444"/>
      <c r="G212" s="445"/>
      <c r="H212" s="446">
        <v>0</v>
      </c>
    </row>
    <row r="213" spans="2:8" ht="15.75" thickBot="1" x14ac:dyDescent="0.3">
      <c r="B213" s="384"/>
      <c r="C213" s="385" t="s">
        <v>711</v>
      </c>
      <c r="D213" s="385"/>
      <c r="E213" s="451"/>
      <c r="F213" s="452"/>
      <c r="G213" s="453">
        <v>1500000000</v>
      </c>
      <c r="H213" s="454">
        <v>530856700</v>
      </c>
    </row>
    <row r="214" spans="2:8" x14ac:dyDescent="0.25">
      <c r="B214" s="373">
        <v>13020400</v>
      </c>
      <c r="C214" s="374" t="s">
        <v>23</v>
      </c>
      <c r="D214" s="374"/>
      <c r="E214" s="439"/>
      <c r="F214" s="440"/>
      <c r="G214" s="441"/>
      <c r="H214" s="442"/>
    </row>
    <row r="215" spans="2:8" ht="15.75" thickBot="1" x14ac:dyDescent="0.3">
      <c r="B215" s="377">
        <v>13020401</v>
      </c>
      <c r="C215" s="378" t="s">
        <v>37</v>
      </c>
      <c r="D215" s="378" t="s">
        <v>904</v>
      </c>
      <c r="E215" s="443"/>
      <c r="F215" s="444"/>
      <c r="G215" s="445">
        <v>484000000</v>
      </c>
      <c r="H215" s="446">
        <v>302095000</v>
      </c>
    </row>
    <row r="216" spans="2:8" ht="15.75" thickBot="1" x14ac:dyDescent="0.3">
      <c r="B216" s="384"/>
      <c r="C216" s="385" t="s">
        <v>713</v>
      </c>
      <c r="D216" s="385"/>
      <c r="E216" s="451"/>
      <c r="F216" s="452"/>
      <c r="G216" s="453">
        <v>484000000</v>
      </c>
      <c r="H216" s="454">
        <v>302095000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1985316710</v>
      </c>
      <c r="H225" s="481">
        <v>836951700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1008</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x14ac:dyDescent="0.25">
      <c r="B54" s="377">
        <v>12020132</v>
      </c>
      <c r="C54" s="378" t="s">
        <v>564</v>
      </c>
      <c r="D54" s="378" t="s">
        <v>770</v>
      </c>
      <c r="E54" s="443" t="s">
        <v>1009</v>
      </c>
      <c r="F54" s="444" t="s">
        <v>1009</v>
      </c>
      <c r="G54" s="445">
        <v>73150690</v>
      </c>
      <c r="H54" s="446">
        <v>266000000</v>
      </c>
    </row>
    <row r="55" spans="2:8" x14ac:dyDescent="0.25">
      <c r="B55" s="377">
        <v>12020133</v>
      </c>
      <c r="C55" s="378" t="s">
        <v>565</v>
      </c>
      <c r="D55" s="378" t="s">
        <v>771</v>
      </c>
      <c r="E55" s="443">
        <v>6350</v>
      </c>
      <c r="F55" s="444">
        <v>6350</v>
      </c>
      <c r="G55" s="445">
        <v>22310960</v>
      </c>
      <c r="H55" s="446">
        <v>71000000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t="15.75" thickBot="1" x14ac:dyDescent="0.3">
      <c r="B59" s="377">
        <v>12020137</v>
      </c>
      <c r="C59" s="378" t="s">
        <v>569</v>
      </c>
      <c r="D59" s="378" t="s">
        <v>775</v>
      </c>
      <c r="E59" s="443" t="s">
        <v>1010</v>
      </c>
      <c r="F59" s="444" t="s">
        <v>1011</v>
      </c>
      <c r="G59" s="445">
        <v>22676710</v>
      </c>
      <c r="H59" s="446">
        <v>70000000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118138360</v>
      </c>
      <c r="H62" s="453">
        <f>SUM(H35:H61)</f>
        <v>407000000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x14ac:dyDescent="0.25">
      <c r="B65" s="377">
        <v>12020404</v>
      </c>
      <c r="C65" s="378" t="s">
        <v>574</v>
      </c>
      <c r="D65" s="378" t="s">
        <v>779</v>
      </c>
      <c r="E65" s="443" t="s">
        <v>1010</v>
      </c>
      <c r="F65" s="444" t="s">
        <v>1010</v>
      </c>
      <c r="G65" s="445">
        <v>2194520</v>
      </c>
      <c r="H65" s="446">
        <v>14000000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x14ac:dyDescent="0.25">
      <c r="B91" s="377">
        <v>12020445</v>
      </c>
      <c r="C91" s="378" t="s">
        <v>600</v>
      </c>
      <c r="D91" s="378" t="s">
        <v>806</v>
      </c>
      <c r="E91" s="443" t="s">
        <v>1012</v>
      </c>
      <c r="F91" s="444" t="s">
        <v>1012</v>
      </c>
      <c r="G91" s="445">
        <v>11301780</v>
      </c>
      <c r="H91" s="446">
        <v>45000000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x14ac:dyDescent="0.25">
      <c r="B95" s="377">
        <v>12020449</v>
      </c>
      <c r="C95" s="378" t="s">
        <v>604</v>
      </c>
      <c r="D95" s="378" t="s">
        <v>810</v>
      </c>
      <c r="E95" s="443" t="s">
        <v>1013</v>
      </c>
      <c r="F95" s="444" t="s">
        <v>1014</v>
      </c>
      <c r="G95" s="445">
        <v>4023290</v>
      </c>
      <c r="H95" s="446">
        <v>20000000</v>
      </c>
    </row>
    <row r="96" spans="2:8" x14ac:dyDescent="0.25">
      <c r="B96" s="377">
        <v>12020450</v>
      </c>
      <c r="C96" s="378" t="s">
        <v>605</v>
      </c>
      <c r="D96" s="378" t="s">
        <v>811</v>
      </c>
      <c r="E96" s="443" t="s">
        <v>1015</v>
      </c>
      <c r="F96" s="444" t="s">
        <v>1016</v>
      </c>
      <c r="G96" s="445">
        <v>2377400</v>
      </c>
      <c r="H96" s="446">
        <v>20000000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x14ac:dyDescent="0.25">
      <c r="B99" s="377">
        <v>12020453</v>
      </c>
      <c r="C99" s="378" t="s">
        <v>608</v>
      </c>
      <c r="D99" s="378" t="s">
        <v>814</v>
      </c>
      <c r="E99" s="443" t="s">
        <v>1017</v>
      </c>
      <c r="F99" s="444" t="s">
        <v>1017</v>
      </c>
      <c r="G99" s="445">
        <v>125672890</v>
      </c>
      <c r="H99" s="446">
        <v>345000000</v>
      </c>
    </row>
    <row r="100" spans="2:8" ht="15.75" thickBot="1" x14ac:dyDescent="0.3">
      <c r="B100" s="377">
        <v>12020454</v>
      </c>
      <c r="C100" s="378" t="s">
        <v>609</v>
      </c>
      <c r="D100" s="378" t="s">
        <v>815</v>
      </c>
      <c r="E100" s="443" t="s">
        <v>1018</v>
      </c>
      <c r="F100" s="444" t="s">
        <v>1019</v>
      </c>
      <c r="G100" s="445">
        <v>83757540</v>
      </c>
      <c r="H100" s="446">
        <v>189000000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229327420</v>
      </c>
      <c r="H114" s="454">
        <v>633000000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t="s">
        <v>1018</v>
      </c>
      <c r="F116" s="444" t="s">
        <v>1020</v>
      </c>
      <c r="G116" s="445">
        <v>18287670</v>
      </c>
      <c r="H116" s="446">
        <v>60000000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18287670</v>
      </c>
      <c r="H119" s="454">
        <v>60000000</v>
      </c>
    </row>
    <row r="120" spans="2:8" ht="15.75" hidden="1" thickBot="1" x14ac:dyDescent="0.3">
      <c r="B120" s="373">
        <v>12020600</v>
      </c>
      <c r="C120" s="374" t="s">
        <v>13</v>
      </c>
      <c r="D120" s="374"/>
      <c r="E120" s="439"/>
      <c r="F120" s="440"/>
      <c r="G120" s="441"/>
      <c r="H120" s="442"/>
    </row>
    <row r="121" spans="2:8" ht="15.75" hidden="1" thickBot="1" x14ac:dyDescent="0.3">
      <c r="B121" s="377">
        <v>12020601</v>
      </c>
      <c r="C121" s="378" t="s">
        <v>628</v>
      </c>
      <c r="D121" s="378" t="s">
        <v>833</v>
      </c>
      <c r="E121" s="443"/>
      <c r="F121" s="444"/>
      <c r="G121" s="445"/>
      <c r="H121" s="446">
        <v>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365753450</v>
      </c>
      <c r="H225" s="481">
        <v>1100000000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Width="0" fitToHeight="0" orientation="portrait" r:id="rId1"/>
  <headerFooter>
    <oddFooter>&amp;C&amp;"Rockwell,Bold"&amp;14&amp;P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1021</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9.5" thickBot="1" x14ac:dyDescent="0.35">
      <c r="B7" s="432">
        <v>10000000</v>
      </c>
      <c r="C7" s="433" t="s">
        <v>398</v>
      </c>
      <c r="D7" s="434"/>
      <c r="E7" s="435"/>
      <c r="F7" s="436"/>
      <c r="G7" s="437"/>
      <c r="H7" s="438"/>
    </row>
    <row r="8" spans="2:8" ht="15.75" hidden="1" thickBot="1" x14ac:dyDescent="0.3">
      <c r="B8" s="373">
        <v>11000000</v>
      </c>
      <c r="C8" s="374" t="s">
        <v>531</v>
      </c>
      <c r="D8" s="374"/>
      <c r="E8" s="439"/>
      <c r="F8" s="440"/>
      <c r="G8" s="441"/>
      <c r="H8" s="442"/>
    </row>
    <row r="9" spans="2:8" ht="15.75" hidden="1" thickBot="1" x14ac:dyDescent="0.3">
      <c r="B9" s="373">
        <v>11010000</v>
      </c>
      <c r="C9" s="374" t="s">
        <v>531</v>
      </c>
      <c r="D9" s="374"/>
      <c r="E9" s="439"/>
      <c r="F9" s="440"/>
      <c r="G9" s="441"/>
      <c r="H9" s="442"/>
    </row>
    <row r="10" spans="2:8" ht="15.75" hidden="1" thickBot="1" x14ac:dyDescent="0.3">
      <c r="B10" s="373">
        <v>11010100</v>
      </c>
      <c r="C10" s="374" t="s">
        <v>6</v>
      </c>
      <c r="D10" s="374"/>
      <c r="E10" s="439"/>
      <c r="F10" s="440"/>
      <c r="G10" s="441"/>
      <c r="H10" s="442"/>
    </row>
    <row r="11" spans="2:8" ht="15.75" hidden="1" thickBot="1" x14ac:dyDescent="0.3">
      <c r="B11" s="377">
        <v>11010101</v>
      </c>
      <c r="C11" s="378" t="s">
        <v>532</v>
      </c>
      <c r="D11" s="378" t="s">
        <v>739</v>
      </c>
      <c r="E11" s="443"/>
      <c r="F11" s="444"/>
      <c r="G11" s="445"/>
      <c r="H11" s="446"/>
    </row>
    <row r="12" spans="2:8" ht="15.75" hidden="1" thickBot="1" x14ac:dyDescent="0.3">
      <c r="B12" s="373">
        <v>11010200</v>
      </c>
      <c r="C12" s="374" t="s">
        <v>31</v>
      </c>
      <c r="D12" s="374"/>
      <c r="E12" s="439"/>
      <c r="F12" s="440"/>
      <c r="G12" s="441"/>
      <c r="H12" s="442"/>
    </row>
    <row r="13" spans="2:8" ht="15.75" hidden="1" thickBot="1" x14ac:dyDescent="0.3">
      <c r="B13" s="377">
        <v>11010201</v>
      </c>
      <c r="C13" s="378" t="s">
        <v>526</v>
      </c>
      <c r="D13" s="378" t="s">
        <v>740</v>
      </c>
      <c r="E13" s="443"/>
      <c r="F13" s="444"/>
      <c r="G13" s="445"/>
      <c r="H13" s="446"/>
    </row>
    <row r="14" spans="2:8" ht="15.75" hidden="1" thickBot="1" x14ac:dyDescent="0.3">
      <c r="B14" s="373">
        <v>11010300</v>
      </c>
      <c r="C14" s="374" t="s">
        <v>32</v>
      </c>
      <c r="D14" s="374"/>
      <c r="E14" s="439"/>
      <c r="F14" s="440"/>
      <c r="G14" s="441"/>
      <c r="H14" s="442"/>
    </row>
    <row r="15" spans="2:8" ht="15.75" hidden="1" thickBot="1" x14ac:dyDescent="0.3">
      <c r="B15" s="377">
        <v>11010301</v>
      </c>
      <c r="C15" s="378" t="s">
        <v>527</v>
      </c>
      <c r="D15" s="378" t="s">
        <v>741</v>
      </c>
      <c r="E15" s="443"/>
      <c r="F15" s="444"/>
      <c r="G15" s="445"/>
      <c r="H15" s="446"/>
    </row>
    <row r="16" spans="2:8" ht="15.75" hidden="1" thickBot="1" x14ac:dyDescent="0.3">
      <c r="B16" s="373">
        <v>11010400</v>
      </c>
      <c r="C16" s="374" t="s">
        <v>7</v>
      </c>
      <c r="D16" s="374"/>
      <c r="E16" s="439"/>
      <c r="F16" s="440"/>
      <c r="G16" s="441"/>
      <c r="H16" s="442"/>
    </row>
    <row r="17" spans="2:8" ht="15.75" hidden="1" thickBot="1" x14ac:dyDescent="0.3">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t="15.75" hidden="1" thickBot="1" x14ac:dyDescent="0.3">
      <c r="B19" s="368">
        <v>12000000</v>
      </c>
      <c r="C19" s="369" t="s">
        <v>33</v>
      </c>
      <c r="D19" s="369"/>
      <c r="E19" s="455"/>
      <c r="F19" s="456"/>
      <c r="G19" s="457"/>
      <c r="H19" s="458"/>
    </row>
    <row r="20" spans="2:8" ht="15.75" hidden="1" thickBot="1" x14ac:dyDescent="0.3">
      <c r="B20" s="373">
        <v>12010000</v>
      </c>
      <c r="C20" s="374" t="s">
        <v>534</v>
      </c>
      <c r="D20" s="374"/>
      <c r="E20" s="439"/>
      <c r="F20" s="440"/>
      <c r="G20" s="441"/>
      <c r="H20" s="442"/>
    </row>
    <row r="21" spans="2:8" ht="15.75" hidden="1" thickBot="1" x14ac:dyDescent="0.3">
      <c r="B21" s="373">
        <v>12010100</v>
      </c>
      <c r="C21" s="374" t="s">
        <v>8</v>
      </c>
      <c r="D21" s="374"/>
      <c r="E21" s="439"/>
      <c r="F21" s="440"/>
      <c r="G21" s="441"/>
      <c r="H21" s="442"/>
    </row>
    <row r="22" spans="2:8" ht="15.75" hidden="1" thickBot="1" x14ac:dyDescent="0.3">
      <c r="B22" s="377">
        <v>12010101</v>
      </c>
      <c r="C22" s="378" t="s">
        <v>535</v>
      </c>
      <c r="D22" s="378" t="s">
        <v>743</v>
      </c>
      <c r="E22" s="443"/>
      <c r="F22" s="444"/>
      <c r="G22" s="445"/>
      <c r="H22" s="446"/>
    </row>
    <row r="23" spans="2:8" ht="15.75" hidden="1" thickBot="1" x14ac:dyDescent="0.3">
      <c r="B23" s="377">
        <v>12010104</v>
      </c>
      <c r="C23" s="378" t="s">
        <v>536</v>
      </c>
      <c r="D23" s="378" t="s">
        <v>744</v>
      </c>
      <c r="E23" s="443"/>
      <c r="F23" s="444"/>
      <c r="G23" s="445"/>
      <c r="H23" s="446"/>
    </row>
    <row r="24" spans="2:8" ht="15.75" hidden="1" thickBot="1" x14ac:dyDescent="0.3">
      <c r="B24" s="377">
        <v>12010105</v>
      </c>
      <c r="C24" s="378" t="s">
        <v>537</v>
      </c>
      <c r="D24" s="378" t="s">
        <v>745</v>
      </c>
      <c r="E24" s="443"/>
      <c r="F24" s="444"/>
      <c r="G24" s="445"/>
      <c r="H24" s="446"/>
    </row>
    <row r="25" spans="2:8" ht="15.75" hidden="1" thickBot="1" x14ac:dyDescent="0.3">
      <c r="B25" s="377">
        <v>12010106</v>
      </c>
      <c r="C25" s="378" t="s">
        <v>538</v>
      </c>
      <c r="D25" s="378" t="s">
        <v>746</v>
      </c>
      <c r="E25" s="443"/>
      <c r="F25" s="444"/>
      <c r="G25" s="445"/>
      <c r="H25" s="446"/>
    </row>
    <row r="26" spans="2:8" ht="15.75" hidden="1" thickBot="1" x14ac:dyDescent="0.3">
      <c r="B26" s="377">
        <v>12010107</v>
      </c>
      <c r="C26" s="378" t="s">
        <v>539</v>
      </c>
      <c r="D26" s="378" t="s">
        <v>747</v>
      </c>
      <c r="E26" s="443"/>
      <c r="F26" s="444"/>
      <c r="G26" s="445"/>
      <c r="H26" s="446"/>
    </row>
    <row r="27" spans="2:8" ht="15.75" hidden="1" thickBot="1" x14ac:dyDescent="0.3">
      <c r="B27" s="377">
        <v>12010108</v>
      </c>
      <c r="C27" s="378" t="s">
        <v>540</v>
      </c>
      <c r="D27" s="378" t="s">
        <v>748</v>
      </c>
      <c r="E27" s="443"/>
      <c r="F27" s="444"/>
      <c r="G27" s="445"/>
      <c r="H27" s="446"/>
    </row>
    <row r="28" spans="2:8" ht="15.75" hidden="1" thickBot="1" x14ac:dyDescent="0.3">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t="15.75" hidden="1" thickBot="1" x14ac:dyDescent="0.3">
      <c r="B30" s="388">
        <v>12010200</v>
      </c>
      <c r="C30" s="389" t="s">
        <v>9</v>
      </c>
      <c r="D30" s="389"/>
      <c r="E30" s="459"/>
      <c r="F30" s="460"/>
      <c r="G30" s="461"/>
      <c r="H30" s="462"/>
    </row>
    <row r="31" spans="2:8" ht="15.75" hidden="1" thickBot="1" x14ac:dyDescent="0.3">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t="15.75" hidden="1" thickBot="1" x14ac:dyDescent="0.3">
      <c r="B33" s="368">
        <v>12020000</v>
      </c>
      <c r="C33" s="369" t="s">
        <v>544</v>
      </c>
      <c r="D33" s="369"/>
      <c r="E33" s="455"/>
      <c r="F33" s="456"/>
      <c r="G33" s="457"/>
      <c r="H33" s="458"/>
    </row>
    <row r="34" spans="2:8" ht="15.75" hidden="1" thickBot="1" x14ac:dyDescent="0.3">
      <c r="B34" s="373">
        <v>12020100</v>
      </c>
      <c r="C34" s="374" t="s">
        <v>10</v>
      </c>
      <c r="D34" s="374"/>
      <c r="E34" s="439"/>
      <c r="F34" s="440"/>
      <c r="G34" s="441"/>
      <c r="H34" s="442"/>
    </row>
    <row r="35" spans="2:8" ht="15.75" hidden="1" thickBot="1" x14ac:dyDescent="0.3">
      <c r="B35" s="377">
        <v>12020105</v>
      </c>
      <c r="C35" s="378" t="s">
        <v>545</v>
      </c>
      <c r="D35" s="378" t="s">
        <v>751</v>
      </c>
      <c r="E35" s="443"/>
      <c r="F35" s="444"/>
      <c r="G35" s="445"/>
      <c r="H35" s="446">
        <v>0</v>
      </c>
    </row>
    <row r="36" spans="2:8" ht="15.75" hidden="1" thickBot="1" x14ac:dyDescent="0.3">
      <c r="B36" s="377">
        <v>12020107</v>
      </c>
      <c r="C36" s="378" t="s">
        <v>546</v>
      </c>
      <c r="D36" s="378" t="s">
        <v>752</v>
      </c>
      <c r="E36" s="443"/>
      <c r="F36" s="444"/>
      <c r="G36" s="445"/>
      <c r="H36" s="446">
        <v>0</v>
      </c>
    </row>
    <row r="37" spans="2:8" ht="15.75" hidden="1" thickBot="1" x14ac:dyDescent="0.3">
      <c r="B37" s="377">
        <v>12020109</v>
      </c>
      <c r="C37" s="378" t="s">
        <v>547</v>
      </c>
      <c r="D37" s="378" t="s">
        <v>753</v>
      </c>
      <c r="E37" s="443"/>
      <c r="F37" s="444"/>
      <c r="G37" s="445"/>
      <c r="H37" s="446">
        <v>0</v>
      </c>
    </row>
    <row r="38" spans="2:8" ht="15.75" hidden="1" thickBot="1" x14ac:dyDescent="0.3">
      <c r="B38" s="377">
        <v>12020110</v>
      </c>
      <c r="C38" s="378" t="s">
        <v>548</v>
      </c>
      <c r="D38" s="378" t="s">
        <v>754</v>
      </c>
      <c r="E38" s="443"/>
      <c r="F38" s="444"/>
      <c r="G38" s="445"/>
      <c r="H38" s="446">
        <v>0</v>
      </c>
    </row>
    <row r="39" spans="2:8" ht="15.75" hidden="1" thickBot="1" x14ac:dyDescent="0.3">
      <c r="B39" s="377">
        <v>12020111</v>
      </c>
      <c r="C39" s="378" t="s">
        <v>549</v>
      </c>
      <c r="D39" s="378" t="s">
        <v>755</v>
      </c>
      <c r="E39" s="443"/>
      <c r="F39" s="444"/>
      <c r="G39" s="445"/>
      <c r="H39" s="446">
        <v>0</v>
      </c>
    </row>
    <row r="40" spans="2:8" ht="15.75" hidden="1" thickBot="1" x14ac:dyDescent="0.3">
      <c r="B40" s="377">
        <v>12020113</v>
      </c>
      <c r="C40" s="378" t="s">
        <v>550</v>
      </c>
      <c r="D40" s="378" t="s">
        <v>756</v>
      </c>
      <c r="E40" s="443"/>
      <c r="F40" s="444"/>
      <c r="G40" s="445"/>
      <c r="H40" s="446">
        <v>0</v>
      </c>
    </row>
    <row r="41" spans="2:8" ht="15.75" hidden="1" thickBot="1" x14ac:dyDescent="0.3">
      <c r="B41" s="377">
        <v>12020114</v>
      </c>
      <c r="C41" s="378" t="s">
        <v>551</v>
      </c>
      <c r="D41" s="378" t="s">
        <v>757</v>
      </c>
      <c r="E41" s="443"/>
      <c r="F41" s="444"/>
      <c r="G41" s="445"/>
      <c r="H41" s="446">
        <v>0</v>
      </c>
    </row>
    <row r="42" spans="2:8" ht="15.75" hidden="1" thickBot="1" x14ac:dyDescent="0.3">
      <c r="B42" s="377">
        <v>12020115</v>
      </c>
      <c r="C42" s="378" t="s">
        <v>552</v>
      </c>
      <c r="D42" s="378" t="s">
        <v>758</v>
      </c>
      <c r="E42" s="443"/>
      <c r="F42" s="444"/>
      <c r="G42" s="445"/>
      <c r="H42" s="446">
        <v>0</v>
      </c>
    </row>
    <row r="43" spans="2:8" ht="15.75" hidden="1" thickBot="1" x14ac:dyDescent="0.3">
      <c r="B43" s="377">
        <v>12020116</v>
      </c>
      <c r="C43" s="378" t="s">
        <v>553</v>
      </c>
      <c r="D43" s="378" t="s">
        <v>759</v>
      </c>
      <c r="E43" s="443"/>
      <c r="F43" s="444"/>
      <c r="G43" s="445"/>
      <c r="H43" s="446">
        <v>0</v>
      </c>
    </row>
    <row r="44" spans="2:8" ht="15.75" hidden="1" thickBot="1" x14ac:dyDescent="0.3">
      <c r="B44" s="377">
        <v>12020117</v>
      </c>
      <c r="C44" s="378" t="s">
        <v>554</v>
      </c>
      <c r="D44" s="378" t="s">
        <v>760</v>
      </c>
      <c r="E44" s="443"/>
      <c r="F44" s="444"/>
      <c r="G44" s="445"/>
      <c r="H44" s="446">
        <v>0</v>
      </c>
    </row>
    <row r="45" spans="2:8" ht="15.75" hidden="1" thickBot="1" x14ac:dyDescent="0.3">
      <c r="B45" s="377">
        <v>12020118</v>
      </c>
      <c r="C45" s="378" t="s">
        <v>555</v>
      </c>
      <c r="D45" s="378" t="s">
        <v>761</v>
      </c>
      <c r="E45" s="443"/>
      <c r="F45" s="444"/>
      <c r="G45" s="445"/>
      <c r="H45" s="446">
        <v>0</v>
      </c>
    </row>
    <row r="46" spans="2:8" ht="15.75" hidden="1" thickBot="1" x14ac:dyDescent="0.3">
      <c r="B46" s="377">
        <v>12020119</v>
      </c>
      <c r="C46" s="378" t="s">
        <v>556</v>
      </c>
      <c r="D46" s="378" t="s">
        <v>762</v>
      </c>
      <c r="E46" s="443"/>
      <c r="F46" s="444"/>
      <c r="G46" s="445"/>
      <c r="H46" s="446">
        <v>0</v>
      </c>
    </row>
    <row r="47" spans="2:8" ht="15.75" hidden="1" thickBot="1" x14ac:dyDescent="0.3">
      <c r="B47" s="377">
        <v>12020120</v>
      </c>
      <c r="C47" s="378" t="s">
        <v>557</v>
      </c>
      <c r="D47" s="378" t="s">
        <v>763</v>
      </c>
      <c r="E47" s="443"/>
      <c r="F47" s="444"/>
      <c r="G47" s="445"/>
      <c r="H47" s="446">
        <v>0</v>
      </c>
    </row>
    <row r="48" spans="2:8" ht="15.75" hidden="1" thickBot="1" x14ac:dyDescent="0.3">
      <c r="B48" s="377">
        <v>12020121</v>
      </c>
      <c r="C48" s="378" t="s">
        <v>558</v>
      </c>
      <c r="D48" s="378" t="s">
        <v>764</v>
      </c>
      <c r="E48" s="443"/>
      <c r="F48" s="444"/>
      <c r="G48" s="445"/>
      <c r="H48" s="446">
        <v>0</v>
      </c>
    </row>
    <row r="49" spans="2:8" ht="15.75" hidden="1" thickBot="1" x14ac:dyDescent="0.3">
      <c r="B49" s="377">
        <v>12020122</v>
      </c>
      <c r="C49" s="378" t="s">
        <v>559</v>
      </c>
      <c r="D49" s="378" t="s">
        <v>765</v>
      </c>
      <c r="E49" s="443"/>
      <c r="F49" s="444"/>
      <c r="G49" s="445"/>
      <c r="H49" s="446">
        <v>0</v>
      </c>
    </row>
    <row r="50" spans="2:8" ht="15.75" hidden="1" thickBot="1" x14ac:dyDescent="0.3">
      <c r="B50" s="377">
        <v>12020126</v>
      </c>
      <c r="C50" s="378" t="s">
        <v>560</v>
      </c>
      <c r="D50" s="378" t="s">
        <v>766</v>
      </c>
      <c r="E50" s="443"/>
      <c r="F50" s="444"/>
      <c r="G50" s="445"/>
      <c r="H50" s="446">
        <v>0</v>
      </c>
    </row>
    <row r="51" spans="2:8" ht="15.75" hidden="1" thickBot="1" x14ac:dyDescent="0.3">
      <c r="B51" s="377">
        <v>12020128</v>
      </c>
      <c r="C51" s="378" t="s">
        <v>561</v>
      </c>
      <c r="D51" s="378" t="s">
        <v>767</v>
      </c>
      <c r="E51" s="443"/>
      <c r="F51" s="444"/>
      <c r="G51" s="445"/>
      <c r="H51" s="446">
        <v>0</v>
      </c>
    </row>
    <row r="52" spans="2:8" ht="15.75" hidden="1" thickBot="1" x14ac:dyDescent="0.3">
      <c r="B52" s="377">
        <v>12020129</v>
      </c>
      <c r="C52" s="378" t="s">
        <v>562</v>
      </c>
      <c r="D52" s="378" t="s">
        <v>768</v>
      </c>
      <c r="E52" s="443"/>
      <c r="F52" s="444"/>
      <c r="G52" s="445"/>
      <c r="H52" s="446">
        <v>0</v>
      </c>
    </row>
    <row r="53" spans="2:8" ht="15.75" hidden="1" thickBot="1" x14ac:dyDescent="0.3">
      <c r="B53" s="377">
        <v>12020130</v>
      </c>
      <c r="C53" s="378" t="s">
        <v>563</v>
      </c>
      <c r="D53" s="378" t="s">
        <v>769</v>
      </c>
      <c r="E53" s="443"/>
      <c r="F53" s="444"/>
      <c r="G53" s="445"/>
      <c r="H53" s="446">
        <v>0</v>
      </c>
    </row>
    <row r="54" spans="2:8" ht="15.75" hidden="1" thickBot="1" x14ac:dyDescent="0.3">
      <c r="B54" s="377">
        <v>12020132</v>
      </c>
      <c r="C54" s="378" t="s">
        <v>564</v>
      </c>
      <c r="D54" s="378" t="s">
        <v>770</v>
      </c>
      <c r="E54" s="443"/>
      <c r="F54" s="444"/>
      <c r="G54" s="445"/>
      <c r="H54" s="446">
        <v>0</v>
      </c>
    </row>
    <row r="55" spans="2:8" ht="15.75" hidden="1" thickBot="1" x14ac:dyDescent="0.3">
      <c r="B55" s="377">
        <v>12020133</v>
      </c>
      <c r="C55" s="378" t="s">
        <v>565</v>
      </c>
      <c r="D55" s="378" t="s">
        <v>771</v>
      </c>
      <c r="E55" s="443"/>
      <c r="F55" s="444"/>
      <c r="G55" s="445"/>
      <c r="H55" s="446">
        <v>0</v>
      </c>
    </row>
    <row r="56" spans="2:8" ht="15.75" hidden="1" thickBot="1" x14ac:dyDescent="0.3">
      <c r="B56" s="377">
        <v>12020134</v>
      </c>
      <c r="C56" s="378" t="s">
        <v>566</v>
      </c>
      <c r="D56" s="378" t="s">
        <v>772</v>
      </c>
      <c r="E56" s="443"/>
      <c r="F56" s="444"/>
      <c r="G56" s="445"/>
      <c r="H56" s="446">
        <v>0</v>
      </c>
    </row>
    <row r="57" spans="2:8" ht="15.75" hidden="1" thickBot="1" x14ac:dyDescent="0.3">
      <c r="B57" s="377">
        <v>12020135</v>
      </c>
      <c r="C57" s="378" t="s">
        <v>567</v>
      </c>
      <c r="D57" s="378" t="s">
        <v>773</v>
      </c>
      <c r="E57" s="443"/>
      <c r="F57" s="444"/>
      <c r="G57" s="445"/>
      <c r="H57" s="446">
        <v>0</v>
      </c>
    </row>
    <row r="58" spans="2:8" ht="15.75" hidden="1" thickBot="1" x14ac:dyDescent="0.3">
      <c r="B58" s="377">
        <v>12020136</v>
      </c>
      <c r="C58" s="378" t="s">
        <v>568</v>
      </c>
      <c r="D58" s="378" t="s">
        <v>774</v>
      </c>
      <c r="E58" s="443"/>
      <c r="F58" s="444"/>
      <c r="G58" s="445"/>
      <c r="H58" s="446">
        <v>0</v>
      </c>
    </row>
    <row r="59" spans="2:8" ht="15.75" hidden="1" thickBot="1" x14ac:dyDescent="0.3">
      <c r="B59" s="377">
        <v>12020137</v>
      </c>
      <c r="C59" s="378" t="s">
        <v>569</v>
      </c>
      <c r="D59" s="378" t="s">
        <v>775</v>
      </c>
      <c r="E59" s="443"/>
      <c r="F59" s="444"/>
      <c r="G59" s="445"/>
      <c r="H59" s="446">
        <v>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t="15.75" hidden="1" thickBot="1" x14ac:dyDescent="0.3">
      <c r="B63" s="373">
        <v>12020400</v>
      </c>
      <c r="C63" s="374" t="s">
        <v>11</v>
      </c>
      <c r="D63" s="374"/>
      <c r="E63" s="439"/>
      <c r="F63" s="440"/>
      <c r="G63" s="441"/>
      <c r="H63" s="442"/>
    </row>
    <row r="64" spans="2:8" ht="15.75" hidden="1" thickBot="1" x14ac:dyDescent="0.3">
      <c r="B64" s="377">
        <v>12020401</v>
      </c>
      <c r="C64" s="378" t="s">
        <v>573</v>
      </c>
      <c r="D64" s="378" t="s">
        <v>778</v>
      </c>
      <c r="E64" s="443"/>
      <c r="F64" s="444"/>
      <c r="G64" s="445"/>
      <c r="H64" s="446">
        <v>0</v>
      </c>
    </row>
    <row r="65" spans="2:8" ht="15.75" hidden="1" thickBot="1" x14ac:dyDescent="0.3">
      <c r="B65" s="377">
        <v>12020404</v>
      </c>
      <c r="C65" s="378" t="s">
        <v>574</v>
      </c>
      <c r="D65" s="378" t="s">
        <v>779</v>
      </c>
      <c r="E65" s="443"/>
      <c r="F65" s="444"/>
      <c r="G65" s="445"/>
      <c r="H65" s="446">
        <v>0</v>
      </c>
    </row>
    <row r="66" spans="2:8" ht="15.75" hidden="1" thickBot="1" x14ac:dyDescent="0.3">
      <c r="B66" s="377">
        <v>12020409</v>
      </c>
      <c r="C66" s="378" t="s">
        <v>575</v>
      </c>
      <c r="D66" s="378" t="s">
        <v>780</v>
      </c>
      <c r="E66" s="443"/>
      <c r="F66" s="444"/>
      <c r="G66" s="445"/>
      <c r="H66" s="446">
        <v>0</v>
      </c>
    </row>
    <row r="67" spans="2:8" ht="15.75" hidden="1" thickBot="1" x14ac:dyDescent="0.3">
      <c r="B67" s="377">
        <v>12020410</v>
      </c>
      <c r="C67" s="378" t="s">
        <v>576</v>
      </c>
      <c r="D67" s="378" t="s">
        <v>781</v>
      </c>
      <c r="E67" s="443"/>
      <c r="F67" s="444"/>
      <c r="G67" s="445"/>
      <c r="H67" s="446">
        <v>0</v>
      </c>
    </row>
    <row r="68" spans="2:8" ht="15.75" hidden="1" thickBot="1" x14ac:dyDescent="0.3">
      <c r="B68" s="377">
        <v>12020412</v>
      </c>
      <c r="C68" s="378" t="s">
        <v>577</v>
      </c>
      <c r="D68" s="378" t="s">
        <v>782</v>
      </c>
      <c r="E68" s="443"/>
      <c r="F68" s="444"/>
      <c r="G68" s="445"/>
      <c r="H68" s="446">
        <v>0</v>
      </c>
    </row>
    <row r="69" spans="2:8" ht="15.75" hidden="1" thickBot="1" x14ac:dyDescent="0.3">
      <c r="B69" s="377">
        <v>12020413</v>
      </c>
      <c r="C69" s="378" t="s">
        <v>578</v>
      </c>
      <c r="D69" s="378" t="s">
        <v>783</v>
      </c>
      <c r="E69" s="443"/>
      <c r="F69" s="444"/>
      <c r="G69" s="445"/>
      <c r="H69" s="446">
        <v>0</v>
      </c>
    </row>
    <row r="70" spans="2:8" ht="15.75" hidden="1" thickBot="1" x14ac:dyDescent="0.3">
      <c r="B70" s="377">
        <v>12020415</v>
      </c>
      <c r="C70" s="378" t="s">
        <v>579</v>
      </c>
      <c r="D70" s="378" t="s">
        <v>784</v>
      </c>
      <c r="E70" s="443"/>
      <c r="F70" s="444"/>
      <c r="G70" s="445"/>
      <c r="H70" s="446">
        <v>0</v>
      </c>
    </row>
    <row r="71" spans="2:8" x14ac:dyDescent="0.25">
      <c r="B71" s="377">
        <v>12020417</v>
      </c>
      <c r="C71" s="378" t="s">
        <v>580</v>
      </c>
      <c r="D71" s="378" t="s">
        <v>785</v>
      </c>
      <c r="E71" s="647" t="s">
        <v>1022</v>
      </c>
      <c r="F71" s="648" t="s">
        <v>1022</v>
      </c>
      <c r="G71" s="604">
        <v>25000000</v>
      </c>
      <c r="H71" s="446">
        <v>25000000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x14ac:dyDescent="0.25">
      <c r="B78" s="377">
        <v>12020427</v>
      </c>
      <c r="C78" s="378" t="s">
        <v>587</v>
      </c>
      <c r="D78" s="378" t="s">
        <v>792</v>
      </c>
      <c r="E78" s="604" t="s">
        <v>1023</v>
      </c>
      <c r="F78" s="604" t="s">
        <v>1023</v>
      </c>
      <c r="G78" s="604">
        <v>20000000</v>
      </c>
      <c r="H78" s="446">
        <v>30000000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x14ac:dyDescent="0.25">
      <c r="B85" s="377">
        <v>12020439</v>
      </c>
      <c r="C85" s="378" t="s">
        <v>594</v>
      </c>
      <c r="D85" s="378" t="s">
        <v>800</v>
      </c>
      <c r="E85" s="604" t="s">
        <v>1024</v>
      </c>
      <c r="F85" s="604" t="s">
        <v>1024</v>
      </c>
      <c r="G85" s="604">
        <v>20000000</v>
      </c>
      <c r="H85" s="446">
        <v>10000000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x14ac:dyDescent="0.25">
      <c r="B93" s="377">
        <v>12020447</v>
      </c>
      <c r="C93" s="378" t="s">
        <v>602</v>
      </c>
      <c r="D93" s="378" t="s">
        <v>808</v>
      </c>
      <c r="E93" s="604" t="s">
        <v>984</v>
      </c>
      <c r="F93" s="604" t="s">
        <v>984</v>
      </c>
      <c r="G93" s="604">
        <v>700010340</v>
      </c>
      <c r="H93" s="446">
        <v>788000000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x14ac:dyDescent="0.25">
      <c r="B96" s="377">
        <v>12020450</v>
      </c>
      <c r="C96" s="378" t="s">
        <v>605</v>
      </c>
      <c r="D96" s="378" t="s">
        <v>811</v>
      </c>
      <c r="E96" s="604" t="s">
        <v>1025</v>
      </c>
      <c r="F96" s="604" t="s">
        <v>1025</v>
      </c>
      <c r="G96" s="604">
        <v>16000000</v>
      </c>
      <c r="H96" s="446">
        <v>20000000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604">
        <v>15000</v>
      </c>
      <c r="F99" s="604">
        <v>15000</v>
      </c>
      <c r="G99" s="604">
        <v>20000000</v>
      </c>
      <c r="H99" s="446">
        <v>25000000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801010340</v>
      </c>
      <c r="H114" s="454">
        <v>898000000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604" t="s">
        <v>1026</v>
      </c>
      <c r="F116" s="604" t="s">
        <v>1026</v>
      </c>
      <c r="G116" s="604">
        <v>13000000</v>
      </c>
      <c r="H116" s="446">
        <v>15000000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13000000</v>
      </c>
      <c r="H119" s="454">
        <v>15000000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x14ac:dyDescent="0.25">
      <c r="B144" s="377">
        <v>12020701</v>
      </c>
      <c r="C144" s="378" t="s">
        <v>650</v>
      </c>
      <c r="D144" s="378" t="s">
        <v>855</v>
      </c>
      <c r="E144" s="604">
        <v>100000</v>
      </c>
      <c r="F144" s="604">
        <v>100000</v>
      </c>
      <c r="G144" s="604">
        <v>6000000</v>
      </c>
      <c r="H144" s="446">
        <v>5000000</v>
      </c>
    </row>
    <row r="145" spans="2:8" x14ac:dyDescent="0.25">
      <c r="B145" s="377">
        <v>12020702</v>
      </c>
      <c r="C145" s="378" t="s">
        <v>651</v>
      </c>
      <c r="D145" s="378" t="s">
        <v>856</v>
      </c>
      <c r="E145" s="604" t="s">
        <v>1027</v>
      </c>
      <c r="F145" s="604" t="s">
        <v>1027</v>
      </c>
      <c r="G145" s="604">
        <v>70000000</v>
      </c>
      <c r="H145" s="446">
        <v>50000000</v>
      </c>
    </row>
    <row r="146" spans="2:8" x14ac:dyDescent="0.25">
      <c r="B146" s="377">
        <v>12020703</v>
      </c>
      <c r="C146" s="378" t="s">
        <v>652</v>
      </c>
      <c r="D146" s="378" t="s">
        <v>857</v>
      </c>
      <c r="E146" s="604" t="s">
        <v>1028</v>
      </c>
      <c r="F146" s="604" t="s">
        <v>1028</v>
      </c>
      <c r="G146" s="604">
        <v>90000000</v>
      </c>
      <c r="H146" s="446">
        <v>30000000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604" t="s">
        <v>1029</v>
      </c>
      <c r="F154" s="604" t="s">
        <v>1029</v>
      </c>
      <c r="G154" s="604">
        <v>5000000</v>
      </c>
      <c r="H154" s="446">
        <v>2000000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171000000</v>
      </c>
      <c r="H160" s="454">
        <v>87000000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x14ac:dyDescent="0.25">
      <c r="B177" s="373">
        <v>12021000</v>
      </c>
      <c r="C177" s="374" t="s">
        <v>681</v>
      </c>
      <c r="D177" s="374"/>
      <c r="E177" s="439"/>
      <c r="F177" s="440"/>
      <c r="G177" s="441"/>
      <c r="H177" s="442"/>
    </row>
    <row r="178" spans="2:8" ht="15.75" thickBot="1" x14ac:dyDescent="0.3">
      <c r="B178" s="377">
        <v>12021006</v>
      </c>
      <c r="C178" s="378" t="s">
        <v>682</v>
      </c>
      <c r="D178" s="378" t="s">
        <v>884</v>
      </c>
      <c r="E178" s="443"/>
      <c r="F178" s="444"/>
      <c r="G178" s="445">
        <v>2460000000</v>
      </c>
      <c r="H178" s="446">
        <v>4000000000</v>
      </c>
    </row>
    <row r="179" spans="2:8" ht="15.75" thickBot="1" x14ac:dyDescent="0.3">
      <c r="B179" s="384"/>
      <c r="C179" s="385" t="s">
        <v>683</v>
      </c>
      <c r="D179" s="385"/>
      <c r="E179" s="451"/>
      <c r="F179" s="452"/>
      <c r="G179" s="453">
        <f>SUM(G178)</f>
        <v>2460000000</v>
      </c>
      <c r="H179" s="453">
        <f>SUM(H178)</f>
        <v>4000000000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G179+G160+G119+G114</f>
        <v>3445010340</v>
      </c>
      <c r="H225" s="480">
        <f>H179+H160+H119+H114</f>
        <v>5000000000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28"/>
  <sheetViews>
    <sheetView view="pageBreakPreview" zoomScale="84" zoomScaleSheetLayoutView="84" workbookViewId="0">
      <pane xSplit="2" ySplit="6" topLeftCell="C19" activePane="bottomRight" state="frozen"/>
      <selection sqref="A1:XFD1048576"/>
      <selection pane="topRight" sqref="A1:XFD1048576"/>
      <selection pane="bottomLeft" sqref="A1:XFD1048576"/>
      <selection pane="bottomRight" sqref="A1:XFD1048576"/>
    </sheetView>
  </sheetViews>
  <sheetFormatPr defaultRowHeight="14.25" x14ac:dyDescent="0.25"/>
  <cols>
    <col min="1" max="1" width="21" style="486" bestFit="1" customWidth="1"/>
    <col min="2" max="2" width="16.140625" style="543" customWidth="1"/>
    <col min="3" max="3" width="72.42578125" style="544" customWidth="1"/>
    <col min="4" max="4" width="23.28515625" style="486" hidden="1" customWidth="1"/>
    <col min="5" max="5" width="21.85546875" style="486" hidden="1" customWidth="1"/>
    <col min="6" max="6" width="18.5703125" style="486" hidden="1" customWidth="1"/>
    <col min="7" max="7" width="18.5703125" style="486" customWidth="1"/>
    <col min="8" max="8" width="20.5703125" style="486" customWidth="1"/>
    <col min="9" max="44" width="9.140625" style="486"/>
    <col min="45" max="45" width="13" style="486" customWidth="1"/>
    <col min="46" max="46" width="16.140625" style="486" customWidth="1"/>
    <col min="47" max="47" width="96.5703125" style="486" bestFit="1" customWidth="1"/>
    <col min="48" max="49" width="17.28515625" style="486" bestFit="1" customWidth="1"/>
    <col min="50" max="50" width="20.28515625" style="486" bestFit="1" customWidth="1"/>
    <col min="51" max="51" width="23.85546875" style="486" bestFit="1" customWidth="1"/>
    <col min="52" max="52" width="26" style="486" bestFit="1" customWidth="1"/>
    <col min="53" max="53" width="18.7109375" style="486" bestFit="1" customWidth="1"/>
    <col min="54" max="54" width="10.7109375" style="486" bestFit="1" customWidth="1"/>
    <col min="55" max="16384" width="9.140625" style="486"/>
  </cols>
  <sheetData>
    <row r="1" spans="1:8" s="137" customFormat="1" ht="27" customHeight="1" x14ac:dyDescent="0.5">
      <c r="B1" s="1001" t="s">
        <v>0</v>
      </c>
      <c r="C1" s="1001"/>
      <c r="D1" s="1001"/>
      <c r="E1" s="1001"/>
      <c r="F1" s="1001"/>
      <c r="G1" s="1001"/>
      <c r="H1" s="1001"/>
    </row>
    <row r="2" spans="1:8" s="344" customFormat="1" ht="27.75" customHeight="1" x14ac:dyDescent="0.55000000000000004">
      <c r="B2" s="1002" t="s">
        <v>1030</v>
      </c>
      <c r="C2" s="1002"/>
      <c r="D2" s="1002"/>
      <c r="E2" s="1002"/>
      <c r="F2" s="1002"/>
      <c r="G2" s="1002"/>
      <c r="H2" s="1002"/>
    </row>
    <row r="3" spans="1:8" s="137" customFormat="1" ht="7.5" customHeight="1" x14ac:dyDescent="0.25">
      <c r="B3" s="989"/>
      <c r="C3" s="989"/>
      <c r="D3" s="989"/>
      <c r="E3" s="989"/>
      <c r="F3" s="989"/>
      <c r="G3" s="989"/>
      <c r="H3" s="989"/>
    </row>
    <row r="4" spans="1:8" ht="24" thickBot="1" x14ac:dyDescent="0.4">
      <c r="B4" s="1003" t="s">
        <v>737</v>
      </c>
      <c r="C4" s="1003"/>
      <c r="D4" s="1003"/>
      <c r="E4" s="1003"/>
      <c r="F4" s="1003"/>
      <c r="G4" s="1003"/>
      <c r="H4" s="1003"/>
    </row>
    <row r="5" spans="1:8" ht="25.5" x14ac:dyDescent="0.25">
      <c r="B5" s="991" t="s">
        <v>2</v>
      </c>
      <c r="C5" s="991" t="s">
        <v>3</v>
      </c>
      <c r="D5" s="422"/>
      <c r="E5" s="423" t="s">
        <v>909</v>
      </c>
      <c r="F5" s="424" t="s">
        <v>909</v>
      </c>
      <c r="G5" s="363" t="s">
        <v>530</v>
      </c>
      <c r="H5" s="364" t="s">
        <v>1703</v>
      </c>
    </row>
    <row r="6" spans="1:8" ht="15.75" customHeight="1" thickBot="1" x14ac:dyDescent="0.3">
      <c r="B6" s="992"/>
      <c r="C6" s="992"/>
      <c r="D6" s="427"/>
      <c r="E6" s="428" t="s">
        <v>5</v>
      </c>
      <c r="F6" s="429" t="s">
        <v>5</v>
      </c>
      <c r="G6" s="366" t="s">
        <v>5</v>
      </c>
      <c r="H6" s="367" t="s">
        <v>5</v>
      </c>
    </row>
    <row r="7" spans="1:8" s="493" customFormat="1" ht="18.75" x14ac:dyDescent="0.3">
      <c r="B7" s="432">
        <v>10000000</v>
      </c>
      <c r="C7" s="433" t="s">
        <v>398</v>
      </c>
      <c r="D7" s="434"/>
      <c r="E7" s="435"/>
      <c r="F7" s="436"/>
      <c r="G7" s="545"/>
      <c r="H7" s="546"/>
    </row>
    <row r="8" spans="1:8" s="493" customFormat="1" ht="15" hidden="1" customHeight="1" x14ac:dyDescent="0.25">
      <c r="B8" s="373">
        <v>11000000</v>
      </c>
      <c r="C8" s="374" t="s">
        <v>531</v>
      </c>
      <c r="D8" s="374"/>
      <c r="E8" s="547"/>
      <c r="F8" s="375"/>
      <c r="G8" s="548"/>
      <c r="H8" s="549"/>
    </row>
    <row r="9" spans="1:8" s="493" customFormat="1" ht="15" hidden="1" x14ac:dyDescent="0.25">
      <c r="B9" s="373">
        <v>11010000</v>
      </c>
      <c r="C9" s="374" t="s">
        <v>531</v>
      </c>
      <c r="D9" s="374"/>
      <c r="E9" s="547"/>
      <c r="F9" s="375"/>
      <c r="G9" s="548"/>
      <c r="H9" s="549"/>
    </row>
    <row r="10" spans="1:8" ht="15" hidden="1" customHeight="1" x14ac:dyDescent="0.25">
      <c r="A10" s="502"/>
      <c r="B10" s="373">
        <v>11010100</v>
      </c>
      <c r="C10" s="374" t="s">
        <v>6</v>
      </c>
      <c r="D10" s="374"/>
      <c r="E10" s="547"/>
      <c r="F10" s="375"/>
      <c r="G10" s="548"/>
      <c r="H10" s="549"/>
    </row>
    <row r="11" spans="1:8" hidden="1" x14ac:dyDescent="0.2">
      <c r="A11" s="502"/>
      <c r="B11" s="377">
        <v>11010101</v>
      </c>
      <c r="C11" s="378" t="s">
        <v>532</v>
      </c>
      <c r="D11" s="378" t="s">
        <v>739</v>
      </c>
      <c r="E11" s="649"/>
      <c r="F11" s="391"/>
      <c r="G11" s="551"/>
      <c r="H11" s="552"/>
    </row>
    <row r="12" spans="1:8" ht="15" hidden="1" customHeight="1" x14ac:dyDescent="0.25">
      <c r="A12" s="502"/>
      <c r="B12" s="373">
        <v>11010200</v>
      </c>
      <c r="C12" s="374" t="s">
        <v>31</v>
      </c>
      <c r="D12" s="374"/>
      <c r="E12" s="547"/>
      <c r="F12" s="375"/>
      <c r="G12" s="548"/>
      <c r="H12" s="549"/>
    </row>
    <row r="13" spans="1:8" hidden="1" x14ac:dyDescent="0.2">
      <c r="A13" s="502"/>
      <c r="B13" s="377">
        <v>11010201</v>
      </c>
      <c r="C13" s="378" t="s">
        <v>526</v>
      </c>
      <c r="D13" s="378" t="s">
        <v>740</v>
      </c>
      <c r="E13" s="649"/>
      <c r="F13" s="391"/>
      <c r="G13" s="551"/>
      <c r="H13" s="552"/>
    </row>
    <row r="14" spans="1:8" s="493" customFormat="1" ht="15" hidden="1" customHeight="1" x14ac:dyDescent="0.25">
      <c r="A14" s="509"/>
      <c r="B14" s="373">
        <v>11010300</v>
      </c>
      <c r="C14" s="374" t="s">
        <v>32</v>
      </c>
      <c r="D14" s="374"/>
      <c r="E14" s="547"/>
      <c r="F14" s="375"/>
      <c r="G14" s="548"/>
      <c r="H14" s="549"/>
    </row>
    <row r="15" spans="1:8" s="493" customFormat="1" ht="15" hidden="1" x14ac:dyDescent="0.2">
      <c r="A15" s="509"/>
      <c r="B15" s="377">
        <v>11010301</v>
      </c>
      <c r="C15" s="378" t="s">
        <v>527</v>
      </c>
      <c r="D15" s="378" t="s">
        <v>741</v>
      </c>
      <c r="E15" s="649"/>
      <c r="F15" s="391"/>
      <c r="G15" s="551"/>
      <c r="H15" s="552"/>
    </row>
    <row r="16" spans="1:8" ht="15" hidden="1" customHeight="1" x14ac:dyDescent="0.25">
      <c r="A16" s="502"/>
      <c r="B16" s="373">
        <v>11010400</v>
      </c>
      <c r="C16" s="374" t="s">
        <v>7</v>
      </c>
      <c r="D16" s="374"/>
      <c r="E16" s="547"/>
      <c r="F16" s="375"/>
      <c r="G16" s="548"/>
      <c r="H16" s="549"/>
    </row>
    <row r="17" spans="1:8" hidden="1" x14ac:dyDescent="0.2">
      <c r="A17" s="502"/>
      <c r="B17" s="382">
        <v>11010401</v>
      </c>
      <c r="C17" s="383" t="s">
        <v>7</v>
      </c>
      <c r="D17" s="383" t="s">
        <v>742</v>
      </c>
      <c r="E17" s="650"/>
      <c r="F17" s="554"/>
      <c r="G17" s="555"/>
      <c r="H17" s="556"/>
    </row>
    <row r="18" spans="1:8" ht="15.75" hidden="1" customHeight="1" thickBot="1" x14ac:dyDescent="0.3">
      <c r="A18" s="502"/>
      <c r="B18" s="384"/>
      <c r="C18" s="385" t="s">
        <v>533</v>
      </c>
      <c r="D18" s="385"/>
      <c r="E18" s="557"/>
      <c r="F18" s="558"/>
      <c r="G18" s="559">
        <v>0</v>
      </c>
      <c r="H18" s="560">
        <v>0</v>
      </c>
    </row>
    <row r="19" spans="1:8" ht="15" x14ac:dyDescent="0.25">
      <c r="A19" s="502"/>
      <c r="B19" s="368">
        <v>12000000</v>
      </c>
      <c r="C19" s="369" t="s">
        <v>33</v>
      </c>
      <c r="D19" s="369"/>
      <c r="E19" s="561"/>
      <c r="F19" s="387"/>
      <c r="G19" s="562"/>
      <c r="H19" s="563"/>
    </row>
    <row r="20" spans="1:8" ht="15" hidden="1" customHeight="1" x14ac:dyDescent="0.25">
      <c r="A20" s="502"/>
      <c r="B20" s="373">
        <v>12010000</v>
      </c>
      <c r="C20" s="374" t="s">
        <v>534</v>
      </c>
      <c r="D20" s="374"/>
      <c r="E20" s="547"/>
      <c r="F20" s="375"/>
      <c r="G20" s="548"/>
      <c r="H20" s="549"/>
    </row>
    <row r="21" spans="1:8" ht="15" hidden="1" x14ac:dyDescent="0.25">
      <c r="A21" s="502"/>
      <c r="B21" s="373">
        <v>12010100</v>
      </c>
      <c r="C21" s="374" t="s">
        <v>8</v>
      </c>
      <c r="D21" s="374"/>
      <c r="E21" s="547"/>
      <c r="F21" s="375"/>
      <c r="G21" s="548"/>
      <c r="H21" s="549"/>
    </row>
    <row r="22" spans="1:8" ht="14.25" hidden="1" customHeight="1" x14ac:dyDescent="0.2">
      <c r="A22" s="502"/>
      <c r="B22" s="377">
        <v>12010101</v>
      </c>
      <c r="C22" s="378" t="s">
        <v>535</v>
      </c>
      <c r="D22" s="378" t="s">
        <v>743</v>
      </c>
      <c r="E22" s="649"/>
      <c r="F22" s="391"/>
      <c r="G22" s="551"/>
      <c r="H22" s="552"/>
    </row>
    <row r="23" spans="1:8" hidden="1" x14ac:dyDescent="0.2">
      <c r="A23" s="502"/>
      <c r="B23" s="377">
        <v>12010104</v>
      </c>
      <c r="C23" s="378" t="s">
        <v>536</v>
      </c>
      <c r="D23" s="378" t="s">
        <v>744</v>
      </c>
      <c r="E23" s="649"/>
      <c r="F23" s="391"/>
      <c r="G23" s="551"/>
      <c r="H23" s="552"/>
    </row>
    <row r="24" spans="1:8" ht="14.25" hidden="1" customHeight="1" x14ac:dyDescent="0.2">
      <c r="A24" s="502"/>
      <c r="B24" s="377">
        <v>12010105</v>
      </c>
      <c r="C24" s="378" t="s">
        <v>537</v>
      </c>
      <c r="D24" s="378" t="s">
        <v>745</v>
      </c>
      <c r="E24" s="649"/>
      <c r="F24" s="391"/>
      <c r="G24" s="551"/>
      <c r="H24" s="552"/>
    </row>
    <row r="25" spans="1:8" hidden="1" x14ac:dyDescent="0.2">
      <c r="A25" s="502"/>
      <c r="B25" s="377">
        <v>12010106</v>
      </c>
      <c r="C25" s="378" t="s">
        <v>538</v>
      </c>
      <c r="D25" s="378" t="s">
        <v>746</v>
      </c>
      <c r="E25" s="649"/>
      <c r="F25" s="391"/>
      <c r="G25" s="551"/>
      <c r="H25" s="552"/>
    </row>
    <row r="26" spans="1:8" s="493" customFormat="1" ht="15" hidden="1" customHeight="1" x14ac:dyDescent="0.2">
      <c r="A26" s="509"/>
      <c r="B26" s="377">
        <v>12010107</v>
      </c>
      <c r="C26" s="378" t="s">
        <v>539</v>
      </c>
      <c r="D26" s="378" t="s">
        <v>747</v>
      </c>
      <c r="E26" s="649"/>
      <c r="F26" s="391"/>
      <c r="G26" s="551"/>
      <c r="H26" s="552"/>
    </row>
    <row r="27" spans="1:8" s="493" customFormat="1" ht="15" hidden="1" x14ac:dyDescent="0.2">
      <c r="A27" s="509"/>
      <c r="B27" s="377">
        <v>12010108</v>
      </c>
      <c r="C27" s="378" t="s">
        <v>540</v>
      </c>
      <c r="D27" s="378" t="s">
        <v>748</v>
      </c>
      <c r="E27" s="649"/>
      <c r="F27" s="391"/>
      <c r="G27" s="551"/>
      <c r="H27" s="552"/>
    </row>
    <row r="28" spans="1:8" ht="14.25" hidden="1" customHeight="1" x14ac:dyDescent="0.2">
      <c r="A28" s="502"/>
      <c r="B28" s="377">
        <v>12010109</v>
      </c>
      <c r="C28" s="378" t="s">
        <v>541</v>
      </c>
      <c r="D28" s="378" t="s">
        <v>749</v>
      </c>
      <c r="E28" s="649"/>
      <c r="F28" s="391"/>
      <c r="G28" s="551"/>
      <c r="H28" s="552"/>
    </row>
    <row r="29" spans="1:8" ht="15.75" hidden="1" thickBot="1" x14ac:dyDescent="0.3">
      <c r="A29" s="502"/>
      <c r="B29" s="384"/>
      <c r="C29" s="385" t="s">
        <v>542</v>
      </c>
      <c r="D29" s="385"/>
      <c r="E29" s="557"/>
      <c r="F29" s="558"/>
      <c r="G29" s="559">
        <v>0</v>
      </c>
      <c r="H29" s="560">
        <v>0</v>
      </c>
    </row>
    <row r="30" spans="1:8" ht="15" hidden="1" customHeight="1" x14ac:dyDescent="0.25">
      <c r="A30" s="502"/>
      <c r="B30" s="388">
        <v>12010200</v>
      </c>
      <c r="C30" s="389" t="s">
        <v>9</v>
      </c>
      <c r="D30" s="389"/>
      <c r="E30" s="564"/>
      <c r="F30" s="390"/>
      <c r="G30" s="565"/>
      <c r="H30" s="566"/>
    </row>
    <row r="31" spans="1:8" hidden="1" x14ac:dyDescent="0.2">
      <c r="A31" s="502"/>
      <c r="B31" s="377">
        <v>12010201</v>
      </c>
      <c r="C31" s="378" t="s">
        <v>9</v>
      </c>
      <c r="D31" s="378" t="s">
        <v>750</v>
      </c>
      <c r="E31" s="649"/>
      <c r="F31" s="391"/>
      <c r="G31" s="551"/>
      <c r="H31" s="552"/>
    </row>
    <row r="32" spans="1:8" ht="15.75" hidden="1" customHeight="1" thickBot="1" x14ac:dyDescent="0.3">
      <c r="A32" s="502"/>
      <c r="B32" s="384"/>
      <c r="C32" s="385" t="s">
        <v>543</v>
      </c>
      <c r="D32" s="385"/>
      <c r="E32" s="557"/>
      <c r="F32" s="558"/>
      <c r="G32" s="559">
        <v>0</v>
      </c>
      <c r="H32" s="560">
        <v>0</v>
      </c>
    </row>
    <row r="33" spans="1:8" ht="15" x14ac:dyDescent="0.25">
      <c r="A33" s="502"/>
      <c r="B33" s="368">
        <v>12020000</v>
      </c>
      <c r="C33" s="369" t="s">
        <v>544</v>
      </c>
      <c r="D33" s="369"/>
      <c r="E33" s="561"/>
      <c r="F33" s="387"/>
      <c r="G33" s="562"/>
      <c r="H33" s="563"/>
    </row>
    <row r="34" spans="1:8" ht="15" hidden="1" customHeight="1" x14ac:dyDescent="0.25">
      <c r="A34" s="502"/>
      <c r="B34" s="373">
        <v>12020100</v>
      </c>
      <c r="C34" s="374" t="s">
        <v>10</v>
      </c>
      <c r="D34" s="374"/>
      <c r="E34" s="547"/>
      <c r="F34" s="375"/>
      <c r="G34" s="548"/>
      <c r="H34" s="549"/>
    </row>
    <row r="35" spans="1:8" hidden="1" x14ac:dyDescent="0.2">
      <c r="A35" s="502"/>
      <c r="B35" s="377">
        <v>12020105</v>
      </c>
      <c r="C35" s="378" t="s">
        <v>545</v>
      </c>
      <c r="D35" s="378" t="s">
        <v>751</v>
      </c>
      <c r="E35" s="649"/>
      <c r="F35" s="391"/>
      <c r="G35" s="551"/>
      <c r="H35" s="552">
        <v>0</v>
      </c>
    </row>
    <row r="36" spans="1:8" ht="14.25" hidden="1" customHeight="1" x14ac:dyDescent="0.2">
      <c r="A36" s="502"/>
      <c r="B36" s="377">
        <v>12020107</v>
      </c>
      <c r="C36" s="378" t="s">
        <v>546</v>
      </c>
      <c r="D36" s="378" t="s">
        <v>752</v>
      </c>
      <c r="E36" s="649"/>
      <c r="F36" s="391"/>
      <c r="G36" s="551"/>
      <c r="H36" s="552">
        <v>0</v>
      </c>
    </row>
    <row r="37" spans="1:8" hidden="1" x14ac:dyDescent="0.2">
      <c r="A37" s="502"/>
      <c r="B37" s="377">
        <v>12020109</v>
      </c>
      <c r="C37" s="378" t="s">
        <v>547</v>
      </c>
      <c r="D37" s="378" t="s">
        <v>753</v>
      </c>
      <c r="E37" s="649"/>
      <c r="F37" s="391"/>
      <c r="G37" s="551"/>
      <c r="H37" s="552">
        <v>0</v>
      </c>
    </row>
    <row r="38" spans="1:8" ht="14.25" hidden="1" customHeight="1" x14ac:dyDescent="0.2">
      <c r="A38" s="502"/>
      <c r="B38" s="377">
        <v>12020110</v>
      </c>
      <c r="C38" s="378" t="s">
        <v>548</v>
      </c>
      <c r="D38" s="378" t="s">
        <v>754</v>
      </c>
      <c r="E38" s="649"/>
      <c r="F38" s="391"/>
      <c r="G38" s="551"/>
      <c r="H38" s="552">
        <v>0</v>
      </c>
    </row>
    <row r="39" spans="1:8" hidden="1" x14ac:dyDescent="0.2">
      <c r="A39" s="502"/>
      <c r="B39" s="377">
        <v>12020111</v>
      </c>
      <c r="C39" s="378" t="s">
        <v>549</v>
      </c>
      <c r="D39" s="378" t="s">
        <v>755</v>
      </c>
      <c r="E39" s="649"/>
      <c r="F39" s="391"/>
      <c r="G39" s="551"/>
      <c r="H39" s="552">
        <v>0</v>
      </c>
    </row>
    <row r="40" spans="1:8" ht="14.25" hidden="1" customHeight="1" x14ac:dyDescent="0.2">
      <c r="A40" s="502"/>
      <c r="B40" s="377">
        <v>12020113</v>
      </c>
      <c r="C40" s="378" t="s">
        <v>550</v>
      </c>
      <c r="D40" s="378" t="s">
        <v>756</v>
      </c>
      <c r="E40" s="649"/>
      <c r="F40" s="391"/>
      <c r="G40" s="551"/>
      <c r="H40" s="552">
        <v>0</v>
      </c>
    </row>
    <row r="41" spans="1:8" s="493" customFormat="1" ht="15" hidden="1" x14ac:dyDescent="0.2">
      <c r="A41" s="509"/>
      <c r="B41" s="377">
        <v>12020114</v>
      </c>
      <c r="C41" s="378" t="s">
        <v>551</v>
      </c>
      <c r="D41" s="378" t="s">
        <v>757</v>
      </c>
      <c r="E41" s="649"/>
      <c r="F41" s="391"/>
      <c r="G41" s="551"/>
      <c r="H41" s="552">
        <v>0</v>
      </c>
    </row>
    <row r="42" spans="1:8" s="493" customFormat="1" ht="15" hidden="1" customHeight="1" x14ac:dyDescent="0.2">
      <c r="A42" s="509"/>
      <c r="B42" s="377">
        <v>12020115</v>
      </c>
      <c r="C42" s="378" t="s">
        <v>552</v>
      </c>
      <c r="D42" s="378" t="s">
        <v>758</v>
      </c>
      <c r="E42" s="649"/>
      <c r="F42" s="391"/>
      <c r="G42" s="551"/>
      <c r="H42" s="552">
        <v>0</v>
      </c>
    </row>
    <row r="43" spans="1:8" hidden="1" x14ac:dyDescent="0.2">
      <c r="A43" s="502"/>
      <c r="B43" s="377">
        <v>12020116</v>
      </c>
      <c r="C43" s="378" t="s">
        <v>553</v>
      </c>
      <c r="D43" s="378" t="s">
        <v>759</v>
      </c>
      <c r="E43" s="649"/>
      <c r="F43" s="391"/>
      <c r="G43" s="551"/>
      <c r="H43" s="552">
        <v>0</v>
      </c>
    </row>
    <row r="44" spans="1:8" ht="14.25" hidden="1" customHeight="1" x14ac:dyDescent="0.2">
      <c r="A44" s="502"/>
      <c r="B44" s="377">
        <v>12020117</v>
      </c>
      <c r="C44" s="378" t="s">
        <v>554</v>
      </c>
      <c r="D44" s="378" t="s">
        <v>760</v>
      </c>
      <c r="E44" s="649"/>
      <c r="F44" s="391"/>
      <c r="G44" s="551"/>
      <c r="H44" s="552">
        <v>0</v>
      </c>
    </row>
    <row r="45" spans="1:8" hidden="1" x14ac:dyDescent="0.2">
      <c r="A45" s="502"/>
      <c r="B45" s="377">
        <v>12020118</v>
      </c>
      <c r="C45" s="378" t="s">
        <v>555</v>
      </c>
      <c r="D45" s="378" t="s">
        <v>761</v>
      </c>
      <c r="E45" s="649"/>
      <c r="F45" s="391"/>
      <c r="G45" s="551"/>
      <c r="H45" s="552">
        <v>0</v>
      </c>
    </row>
    <row r="46" spans="1:8" ht="14.25" hidden="1" customHeight="1" x14ac:dyDescent="0.2">
      <c r="A46" s="502"/>
      <c r="B46" s="377">
        <v>12020119</v>
      </c>
      <c r="C46" s="378" t="s">
        <v>556</v>
      </c>
      <c r="D46" s="378" t="s">
        <v>762</v>
      </c>
      <c r="E46" s="649"/>
      <c r="F46" s="391"/>
      <c r="G46" s="551"/>
      <c r="H46" s="552">
        <v>0</v>
      </c>
    </row>
    <row r="47" spans="1:8" hidden="1" x14ac:dyDescent="0.2">
      <c r="A47" s="502"/>
      <c r="B47" s="377">
        <v>12020120</v>
      </c>
      <c r="C47" s="378" t="s">
        <v>557</v>
      </c>
      <c r="D47" s="378" t="s">
        <v>763</v>
      </c>
      <c r="E47" s="649"/>
      <c r="F47" s="391"/>
      <c r="G47" s="551"/>
      <c r="H47" s="552">
        <v>0</v>
      </c>
    </row>
    <row r="48" spans="1:8" ht="14.25" hidden="1" customHeight="1" x14ac:dyDescent="0.2">
      <c r="A48" s="502"/>
      <c r="B48" s="377">
        <v>12020121</v>
      </c>
      <c r="C48" s="378" t="s">
        <v>558</v>
      </c>
      <c r="D48" s="378" t="s">
        <v>764</v>
      </c>
      <c r="E48" s="649"/>
      <c r="F48" s="391"/>
      <c r="G48" s="551"/>
      <c r="H48" s="552">
        <v>0</v>
      </c>
    </row>
    <row r="49" spans="1:8" hidden="1" x14ac:dyDescent="0.2">
      <c r="A49" s="502"/>
      <c r="B49" s="377">
        <v>12020122</v>
      </c>
      <c r="C49" s="378" t="s">
        <v>559</v>
      </c>
      <c r="D49" s="378" t="s">
        <v>765</v>
      </c>
      <c r="E49" s="649"/>
      <c r="F49" s="391"/>
      <c r="G49" s="551"/>
      <c r="H49" s="552">
        <v>0</v>
      </c>
    </row>
    <row r="50" spans="1:8" ht="14.25" hidden="1" customHeight="1" x14ac:dyDescent="0.2">
      <c r="A50" s="502"/>
      <c r="B50" s="377">
        <v>12020126</v>
      </c>
      <c r="C50" s="378" t="s">
        <v>560</v>
      </c>
      <c r="D50" s="378" t="s">
        <v>766</v>
      </c>
      <c r="E50" s="649"/>
      <c r="F50" s="391"/>
      <c r="G50" s="551"/>
      <c r="H50" s="552">
        <v>0</v>
      </c>
    </row>
    <row r="51" spans="1:8" hidden="1" x14ac:dyDescent="0.2">
      <c r="A51" s="502"/>
      <c r="B51" s="377">
        <v>12020128</v>
      </c>
      <c r="C51" s="378" t="s">
        <v>561</v>
      </c>
      <c r="D51" s="378" t="s">
        <v>767</v>
      </c>
      <c r="E51" s="649"/>
      <c r="F51" s="391"/>
      <c r="G51" s="551"/>
      <c r="H51" s="552">
        <v>0</v>
      </c>
    </row>
    <row r="52" spans="1:8" ht="14.25" hidden="1" customHeight="1" x14ac:dyDescent="0.2">
      <c r="A52" s="502"/>
      <c r="B52" s="377">
        <v>12020129</v>
      </c>
      <c r="C52" s="378" t="s">
        <v>562</v>
      </c>
      <c r="D52" s="378" t="s">
        <v>768</v>
      </c>
      <c r="E52" s="649"/>
      <c r="F52" s="391"/>
      <c r="G52" s="551"/>
      <c r="H52" s="552">
        <v>0</v>
      </c>
    </row>
    <row r="53" spans="1:8" hidden="1" x14ac:dyDescent="0.2">
      <c r="A53" s="502"/>
      <c r="B53" s="377">
        <v>12020130</v>
      </c>
      <c r="C53" s="378" t="s">
        <v>563</v>
      </c>
      <c r="D53" s="378" t="s">
        <v>769</v>
      </c>
      <c r="E53" s="649"/>
      <c r="F53" s="391"/>
      <c r="G53" s="551"/>
      <c r="H53" s="552">
        <v>0</v>
      </c>
    </row>
    <row r="54" spans="1:8" ht="14.25" hidden="1" customHeight="1" x14ac:dyDescent="0.2">
      <c r="A54" s="502"/>
      <c r="B54" s="377">
        <v>12020132</v>
      </c>
      <c r="C54" s="378" t="s">
        <v>564</v>
      </c>
      <c r="D54" s="378" t="s">
        <v>770</v>
      </c>
      <c r="E54" s="649"/>
      <c r="F54" s="391"/>
      <c r="G54" s="551"/>
      <c r="H54" s="552">
        <v>0</v>
      </c>
    </row>
    <row r="55" spans="1:8" hidden="1" x14ac:dyDescent="0.2">
      <c r="A55" s="502"/>
      <c r="B55" s="377">
        <v>12020133</v>
      </c>
      <c r="C55" s="378" t="s">
        <v>565</v>
      </c>
      <c r="D55" s="378" t="s">
        <v>771</v>
      </c>
      <c r="E55" s="649"/>
      <c r="F55" s="391"/>
      <c r="G55" s="551"/>
      <c r="H55" s="552">
        <v>0</v>
      </c>
    </row>
    <row r="56" spans="1:8" s="493" customFormat="1" ht="15" hidden="1" customHeight="1" x14ac:dyDescent="0.2">
      <c r="A56" s="509"/>
      <c r="B56" s="377">
        <v>12020134</v>
      </c>
      <c r="C56" s="378" t="s">
        <v>566</v>
      </c>
      <c r="D56" s="378" t="s">
        <v>772</v>
      </c>
      <c r="E56" s="649"/>
      <c r="F56" s="391"/>
      <c r="G56" s="551"/>
      <c r="H56" s="552">
        <v>0</v>
      </c>
    </row>
    <row r="57" spans="1:8" s="493" customFormat="1" ht="15" hidden="1" x14ac:dyDescent="0.2">
      <c r="A57" s="509"/>
      <c r="B57" s="377">
        <v>12020135</v>
      </c>
      <c r="C57" s="378" t="s">
        <v>567</v>
      </c>
      <c r="D57" s="378" t="s">
        <v>773</v>
      </c>
      <c r="E57" s="649"/>
      <c r="F57" s="391"/>
      <c r="G57" s="551"/>
      <c r="H57" s="552">
        <v>0</v>
      </c>
    </row>
    <row r="58" spans="1:8" ht="14.25" hidden="1" customHeight="1" x14ac:dyDescent="0.2">
      <c r="A58" s="531"/>
      <c r="B58" s="377">
        <v>12020136</v>
      </c>
      <c r="C58" s="378" t="s">
        <v>568</v>
      </c>
      <c r="D58" s="378" t="s">
        <v>774</v>
      </c>
      <c r="E58" s="649"/>
      <c r="F58" s="391"/>
      <c r="G58" s="551"/>
      <c r="H58" s="552">
        <v>0</v>
      </c>
    </row>
    <row r="59" spans="1:8" hidden="1" x14ac:dyDescent="0.2">
      <c r="A59" s="502"/>
      <c r="B59" s="377">
        <v>12020137</v>
      </c>
      <c r="C59" s="378" t="s">
        <v>569</v>
      </c>
      <c r="D59" s="378" t="s">
        <v>775</v>
      </c>
      <c r="E59" s="649"/>
      <c r="F59" s="391"/>
      <c r="G59" s="551"/>
      <c r="H59" s="552">
        <v>0</v>
      </c>
    </row>
    <row r="60" spans="1:8" s="493" customFormat="1" ht="15" hidden="1" customHeight="1" x14ac:dyDescent="0.2">
      <c r="A60" s="509"/>
      <c r="B60" s="377">
        <v>12020138</v>
      </c>
      <c r="C60" s="378" t="s">
        <v>570</v>
      </c>
      <c r="D60" s="378" t="s">
        <v>776</v>
      </c>
      <c r="E60" s="649"/>
      <c r="F60" s="391"/>
      <c r="G60" s="551"/>
      <c r="H60" s="552">
        <v>0</v>
      </c>
    </row>
    <row r="61" spans="1:8" s="493" customFormat="1" ht="15" hidden="1" x14ac:dyDescent="0.2">
      <c r="A61" s="509"/>
      <c r="B61" s="377">
        <v>12020140</v>
      </c>
      <c r="C61" s="378" t="s">
        <v>571</v>
      </c>
      <c r="D61" s="378" t="s">
        <v>777</v>
      </c>
      <c r="E61" s="649"/>
      <c r="F61" s="391"/>
      <c r="G61" s="551"/>
      <c r="H61" s="552">
        <v>0</v>
      </c>
    </row>
    <row r="62" spans="1:8" ht="15.75" hidden="1" customHeight="1" thickBot="1" x14ac:dyDescent="0.3">
      <c r="A62" s="502"/>
      <c r="B62" s="384"/>
      <c r="C62" s="385" t="s">
        <v>572</v>
      </c>
      <c r="D62" s="385"/>
      <c r="E62" s="557"/>
      <c r="F62" s="558"/>
      <c r="G62" s="559">
        <f>SUM(G35:G61)</f>
        <v>0</v>
      </c>
      <c r="H62" s="559">
        <f>SUM(H35:H61)</f>
        <v>0</v>
      </c>
    </row>
    <row r="63" spans="1:8" ht="15" x14ac:dyDescent="0.25">
      <c r="A63" s="502"/>
      <c r="B63" s="373">
        <v>12020400</v>
      </c>
      <c r="C63" s="374" t="s">
        <v>11</v>
      </c>
      <c r="D63" s="374"/>
      <c r="E63" s="547"/>
      <c r="F63" s="375"/>
      <c r="G63" s="548"/>
      <c r="H63" s="549"/>
    </row>
    <row r="64" spans="1:8" ht="14.25" hidden="1" customHeight="1" x14ac:dyDescent="0.2">
      <c r="A64" s="502"/>
      <c r="B64" s="377">
        <v>12020401</v>
      </c>
      <c r="C64" s="378" t="s">
        <v>573</v>
      </c>
      <c r="D64" s="378" t="s">
        <v>778</v>
      </c>
      <c r="E64" s="649"/>
      <c r="F64" s="391"/>
      <c r="G64" s="551"/>
      <c r="H64" s="552">
        <v>0</v>
      </c>
    </row>
    <row r="65" spans="1:8" hidden="1" x14ac:dyDescent="0.2">
      <c r="A65" s="502"/>
      <c r="B65" s="377">
        <v>12020404</v>
      </c>
      <c r="C65" s="378" t="s">
        <v>574</v>
      </c>
      <c r="D65" s="378" t="s">
        <v>779</v>
      </c>
      <c r="E65" s="649"/>
      <c r="F65" s="391"/>
      <c r="G65" s="551"/>
      <c r="H65" s="552">
        <v>0</v>
      </c>
    </row>
    <row r="66" spans="1:8" ht="14.25" hidden="1" customHeight="1" x14ac:dyDescent="0.2">
      <c r="A66" s="502"/>
      <c r="B66" s="377">
        <v>12020409</v>
      </c>
      <c r="C66" s="378" t="s">
        <v>575</v>
      </c>
      <c r="D66" s="378" t="s">
        <v>780</v>
      </c>
      <c r="E66" s="649"/>
      <c r="F66" s="391"/>
      <c r="G66" s="551"/>
      <c r="H66" s="552">
        <v>0</v>
      </c>
    </row>
    <row r="67" spans="1:8" hidden="1" x14ac:dyDescent="0.2">
      <c r="A67" s="502"/>
      <c r="B67" s="377">
        <v>12020410</v>
      </c>
      <c r="C67" s="378" t="s">
        <v>576</v>
      </c>
      <c r="D67" s="378" t="s">
        <v>781</v>
      </c>
      <c r="E67" s="649"/>
      <c r="F67" s="391"/>
      <c r="G67" s="551"/>
      <c r="H67" s="552">
        <v>0</v>
      </c>
    </row>
    <row r="68" spans="1:8" ht="14.25" hidden="1" customHeight="1" x14ac:dyDescent="0.2">
      <c r="A68" s="502"/>
      <c r="B68" s="377">
        <v>12020412</v>
      </c>
      <c r="C68" s="378" t="s">
        <v>577</v>
      </c>
      <c r="D68" s="378" t="s">
        <v>782</v>
      </c>
      <c r="E68" s="649"/>
      <c r="F68" s="391"/>
      <c r="G68" s="551"/>
      <c r="H68" s="552">
        <v>0</v>
      </c>
    </row>
    <row r="69" spans="1:8" s="493" customFormat="1" ht="15" hidden="1" x14ac:dyDescent="0.2">
      <c r="A69" s="509"/>
      <c r="B69" s="377">
        <v>12020413</v>
      </c>
      <c r="C69" s="378" t="s">
        <v>578</v>
      </c>
      <c r="D69" s="378" t="s">
        <v>783</v>
      </c>
      <c r="E69" s="649"/>
      <c r="F69" s="391"/>
      <c r="G69" s="551"/>
      <c r="H69" s="552">
        <v>0</v>
      </c>
    </row>
    <row r="70" spans="1:8" s="493" customFormat="1" ht="15" hidden="1" customHeight="1" x14ac:dyDescent="0.2">
      <c r="A70" s="509"/>
      <c r="B70" s="377">
        <v>12020415</v>
      </c>
      <c r="C70" s="378" t="s">
        <v>579</v>
      </c>
      <c r="D70" s="378" t="s">
        <v>784</v>
      </c>
      <c r="E70" s="649"/>
      <c r="F70" s="391"/>
      <c r="G70" s="551"/>
      <c r="H70" s="552">
        <v>0</v>
      </c>
    </row>
    <row r="71" spans="1:8" s="493" customFormat="1" ht="15" hidden="1" x14ac:dyDescent="0.2">
      <c r="A71" s="509"/>
      <c r="B71" s="377">
        <v>12020417</v>
      </c>
      <c r="C71" s="378" t="s">
        <v>580</v>
      </c>
      <c r="D71" s="378" t="s">
        <v>785</v>
      </c>
      <c r="E71" s="649"/>
      <c r="F71" s="391"/>
      <c r="G71" s="551"/>
      <c r="H71" s="552">
        <v>0</v>
      </c>
    </row>
    <row r="72" spans="1:8" ht="14.25" hidden="1" customHeight="1" x14ac:dyDescent="0.2">
      <c r="A72" s="502"/>
      <c r="B72" s="377">
        <v>12020418</v>
      </c>
      <c r="C72" s="378" t="s">
        <v>581</v>
      </c>
      <c r="D72" s="378" t="s">
        <v>786</v>
      </c>
      <c r="E72" s="649"/>
      <c r="F72" s="391"/>
      <c r="G72" s="551"/>
      <c r="H72" s="552">
        <v>0</v>
      </c>
    </row>
    <row r="73" spans="1:8" hidden="1" x14ac:dyDescent="0.2">
      <c r="A73" s="502"/>
      <c r="B73" s="377">
        <v>12020419</v>
      </c>
      <c r="C73" s="378" t="s">
        <v>582</v>
      </c>
      <c r="D73" s="378" t="s">
        <v>787</v>
      </c>
      <c r="E73" s="649"/>
      <c r="F73" s="391"/>
      <c r="G73" s="551"/>
      <c r="H73" s="552">
        <v>0</v>
      </c>
    </row>
    <row r="74" spans="1:8" ht="14.25" hidden="1" customHeight="1" x14ac:dyDescent="0.2">
      <c r="A74" s="502"/>
      <c r="B74" s="377">
        <v>12020420</v>
      </c>
      <c r="C74" s="378" t="s">
        <v>583</v>
      </c>
      <c r="D74" s="378" t="s">
        <v>788</v>
      </c>
      <c r="E74" s="649"/>
      <c r="F74" s="391"/>
      <c r="G74" s="551"/>
      <c r="H74" s="552">
        <v>0</v>
      </c>
    </row>
    <row r="75" spans="1:8" hidden="1" x14ac:dyDescent="0.2">
      <c r="A75" s="502"/>
      <c r="B75" s="377">
        <v>12020424</v>
      </c>
      <c r="C75" s="378" t="s">
        <v>584</v>
      </c>
      <c r="D75" s="378" t="s">
        <v>789</v>
      </c>
      <c r="E75" s="649"/>
      <c r="F75" s="391"/>
      <c r="G75" s="551"/>
      <c r="H75" s="552">
        <v>0</v>
      </c>
    </row>
    <row r="76" spans="1:8" ht="14.25" hidden="1" customHeight="1" x14ac:dyDescent="0.2">
      <c r="A76" s="502"/>
      <c r="B76" s="377">
        <v>12020425</v>
      </c>
      <c r="C76" s="378" t="s">
        <v>585</v>
      </c>
      <c r="D76" s="378" t="s">
        <v>790</v>
      </c>
      <c r="E76" s="649"/>
      <c r="F76" s="391"/>
      <c r="G76" s="551"/>
      <c r="H76" s="552">
        <v>0</v>
      </c>
    </row>
    <row r="77" spans="1:8" hidden="1" x14ac:dyDescent="0.2">
      <c r="A77" s="502"/>
      <c r="B77" s="377">
        <v>12020426</v>
      </c>
      <c r="C77" s="378" t="s">
        <v>586</v>
      </c>
      <c r="D77" s="378" t="s">
        <v>791</v>
      </c>
      <c r="E77" s="649"/>
      <c r="F77" s="391"/>
      <c r="G77" s="551"/>
      <c r="H77" s="552">
        <v>0</v>
      </c>
    </row>
    <row r="78" spans="1:8" ht="14.25" hidden="1" customHeight="1" x14ac:dyDescent="0.2">
      <c r="A78" s="502"/>
      <c r="B78" s="377">
        <v>12020427</v>
      </c>
      <c r="C78" s="378" t="s">
        <v>587</v>
      </c>
      <c r="D78" s="378" t="s">
        <v>792</v>
      </c>
      <c r="E78" s="649"/>
      <c r="F78" s="391"/>
      <c r="G78" s="551"/>
      <c r="H78" s="552">
        <v>0</v>
      </c>
    </row>
    <row r="79" spans="1:8" hidden="1" x14ac:dyDescent="0.2">
      <c r="A79" s="502"/>
      <c r="B79" s="377">
        <v>12020428</v>
      </c>
      <c r="C79" s="378" t="s">
        <v>588</v>
      </c>
      <c r="D79" s="378" t="s">
        <v>794</v>
      </c>
      <c r="E79" s="649"/>
      <c r="F79" s="391"/>
      <c r="G79" s="551"/>
      <c r="H79" s="552">
        <v>0</v>
      </c>
    </row>
    <row r="80" spans="1:8" s="493" customFormat="1" ht="15" hidden="1" customHeight="1" x14ac:dyDescent="0.2">
      <c r="A80" s="509"/>
      <c r="B80" s="377">
        <v>12020430</v>
      </c>
      <c r="C80" s="378" t="s">
        <v>589</v>
      </c>
      <c r="D80" s="378" t="s">
        <v>795</v>
      </c>
      <c r="E80" s="649"/>
      <c r="F80" s="391"/>
      <c r="G80" s="551"/>
      <c r="H80" s="552">
        <v>0</v>
      </c>
    </row>
    <row r="81" spans="1:8" s="493" customFormat="1" ht="15" hidden="1" x14ac:dyDescent="0.2">
      <c r="A81" s="509"/>
      <c r="B81" s="377">
        <v>12020431</v>
      </c>
      <c r="C81" s="378" t="s">
        <v>590</v>
      </c>
      <c r="D81" s="378" t="s">
        <v>796</v>
      </c>
      <c r="E81" s="649"/>
      <c r="F81" s="391"/>
      <c r="G81" s="551"/>
      <c r="H81" s="552">
        <v>0</v>
      </c>
    </row>
    <row r="82" spans="1:8" ht="14.25" hidden="1" customHeight="1" x14ac:dyDescent="0.2">
      <c r="A82" s="502"/>
      <c r="B82" s="377">
        <v>12020436</v>
      </c>
      <c r="C82" s="378" t="s">
        <v>591</v>
      </c>
      <c r="D82" s="378" t="s">
        <v>797</v>
      </c>
      <c r="E82" s="649"/>
      <c r="F82" s="391"/>
      <c r="G82" s="551"/>
      <c r="H82" s="552">
        <v>0</v>
      </c>
    </row>
    <row r="83" spans="1:8" hidden="1" x14ac:dyDescent="0.2">
      <c r="A83" s="502"/>
      <c r="B83" s="377">
        <v>12020437</v>
      </c>
      <c r="C83" s="378" t="s">
        <v>592</v>
      </c>
      <c r="D83" s="378" t="s">
        <v>798</v>
      </c>
      <c r="E83" s="649"/>
      <c r="F83" s="391"/>
      <c r="G83" s="551"/>
      <c r="H83" s="552">
        <v>0</v>
      </c>
    </row>
    <row r="84" spans="1:8" ht="15.75" customHeight="1" x14ac:dyDescent="0.2">
      <c r="A84" s="502"/>
      <c r="B84" s="377">
        <v>12020438</v>
      </c>
      <c r="C84" s="378" t="s">
        <v>593</v>
      </c>
      <c r="D84" s="378" t="s">
        <v>799</v>
      </c>
      <c r="E84" s="649"/>
      <c r="F84" s="391"/>
      <c r="G84" s="551">
        <v>65835620</v>
      </c>
      <c r="H84" s="552">
        <v>180000000</v>
      </c>
    </row>
    <row r="85" spans="1:8" hidden="1" x14ac:dyDescent="0.2">
      <c r="A85" s="502"/>
      <c r="B85" s="377">
        <v>12020439</v>
      </c>
      <c r="C85" s="378" t="s">
        <v>594</v>
      </c>
      <c r="D85" s="378" t="s">
        <v>800</v>
      </c>
      <c r="E85" s="649"/>
      <c r="F85" s="391"/>
      <c r="G85" s="551"/>
      <c r="H85" s="552">
        <v>0</v>
      </c>
    </row>
    <row r="86" spans="1:8" ht="14.25" hidden="1" customHeight="1" x14ac:dyDescent="0.2">
      <c r="A86" s="502"/>
      <c r="B86" s="377">
        <v>12020440</v>
      </c>
      <c r="C86" s="378" t="s">
        <v>595</v>
      </c>
      <c r="D86" s="378" t="s">
        <v>801</v>
      </c>
      <c r="E86" s="649"/>
      <c r="F86" s="391"/>
      <c r="G86" s="551"/>
      <c r="H86" s="552">
        <v>0</v>
      </c>
    </row>
    <row r="87" spans="1:8" hidden="1" x14ac:dyDescent="0.2">
      <c r="A87" s="502"/>
      <c r="B87" s="377">
        <v>12020441</v>
      </c>
      <c r="C87" s="378" t="s">
        <v>596</v>
      </c>
      <c r="D87" s="378" t="s">
        <v>802</v>
      </c>
      <c r="E87" s="649"/>
      <c r="F87" s="391"/>
      <c r="G87" s="551"/>
      <c r="H87" s="552">
        <v>0</v>
      </c>
    </row>
    <row r="88" spans="1:8" s="493" customFormat="1" ht="15" hidden="1" customHeight="1" x14ac:dyDescent="0.2">
      <c r="A88" s="509"/>
      <c r="B88" s="377">
        <v>12020442</v>
      </c>
      <c r="C88" s="378" t="s">
        <v>597</v>
      </c>
      <c r="D88" s="378" t="s">
        <v>803</v>
      </c>
      <c r="E88" s="649"/>
      <c r="F88" s="391"/>
      <c r="G88" s="551"/>
      <c r="H88" s="552">
        <v>0</v>
      </c>
    </row>
    <row r="89" spans="1:8" s="493" customFormat="1" ht="15" hidden="1" x14ac:dyDescent="0.2">
      <c r="A89" s="509"/>
      <c r="B89" s="377">
        <v>12020443</v>
      </c>
      <c r="C89" s="378" t="s">
        <v>598</v>
      </c>
      <c r="D89" s="378" t="s">
        <v>804</v>
      </c>
      <c r="E89" s="649"/>
      <c r="F89" s="391"/>
      <c r="G89" s="551"/>
      <c r="H89" s="552">
        <v>0</v>
      </c>
    </row>
    <row r="90" spans="1:8" ht="14.25" hidden="1" customHeight="1" x14ac:dyDescent="0.2">
      <c r="A90" s="502"/>
      <c r="B90" s="377">
        <v>12020444</v>
      </c>
      <c r="C90" s="378" t="s">
        <v>599</v>
      </c>
      <c r="D90" s="378" t="s">
        <v>805</v>
      </c>
      <c r="E90" s="649"/>
      <c r="F90" s="391"/>
      <c r="G90" s="551"/>
      <c r="H90" s="552">
        <v>0</v>
      </c>
    </row>
    <row r="91" spans="1:8" hidden="1" x14ac:dyDescent="0.2">
      <c r="A91" s="502"/>
      <c r="B91" s="377">
        <v>12020445</v>
      </c>
      <c r="C91" s="378" t="s">
        <v>600</v>
      </c>
      <c r="D91" s="378" t="s">
        <v>806</v>
      </c>
      <c r="E91" s="649"/>
      <c r="F91" s="391"/>
      <c r="G91" s="551"/>
      <c r="H91" s="552">
        <v>0</v>
      </c>
    </row>
    <row r="92" spans="1:8" ht="14.25" hidden="1" customHeight="1" x14ac:dyDescent="0.2">
      <c r="A92" s="502"/>
      <c r="B92" s="377">
        <v>12020446</v>
      </c>
      <c r="C92" s="378" t="s">
        <v>601</v>
      </c>
      <c r="D92" s="378" t="s">
        <v>807</v>
      </c>
      <c r="E92" s="649"/>
      <c r="F92" s="391"/>
      <c r="G92" s="551"/>
      <c r="H92" s="552">
        <v>0</v>
      </c>
    </row>
    <row r="93" spans="1:8" hidden="1" x14ac:dyDescent="0.2">
      <c r="A93" s="502"/>
      <c r="B93" s="377">
        <v>12020447</v>
      </c>
      <c r="C93" s="378" t="s">
        <v>602</v>
      </c>
      <c r="D93" s="378" t="s">
        <v>808</v>
      </c>
      <c r="E93" s="649"/>
      <c r="F93" s="391"/>
      <c r="G93" s="551"/>
      <c r="H93" s="552">
        <v>0</v>
      </c>
    </row>
    <row r="94" spans="1:8" ht="14.25" hidden="1" customHeight="1" x14ac:dyDescent="0.2">
      <c r="A94" s="531"/>
      <c r="B94" s="377">
        <v>12020448</v>
      </c>
      <c r="C94" s="378" t="s">
        <v>603</v>
      </c>
      <c r="D94" s="378" t="s">
        <v>809</v>
      </c>
      <c r="E94" s="649"/>
      <c r="F94" s="391"/>
      <c r="G94" s="551"/>
      <c r="H94" s="552">
        <v>0</v>
      </c>
    </row>
    <row r="95" spans="1:8" hidden="1" x14ac:dyDescent="0.2">
      <c r="A95" s="502"/>
      <c r="B95" s="377">
        <v>12020449</v>
      </c>
      <c r="C95" s="378" t="s">
        <v>604</v>
      </c>
      <c r="D95" s="378" t="s">
        <v>810</v>
      </c>
      <c r="E95" s="649"/>
      <c r="F95" s="391"/>
      <c r="G95" s="551"/>
      <c r="H95" s="552">
        <v>0</v>
      </c>
    </row>
    <row r="96" spans="1:8" ht="16.5" customHeight="1" thickBot="1" x14ac:dyDescent="0.25">
      <c r="A96" s="502"/>
      <c r="B96" s="377">
        <v>12020450</v>
      </c>
      <c r="C96" s="378" t="s">
        <v>605</v>
      </c>
      <c r="D96" s="378" t="s">
        <v>811</v>
      </c>
      <c r="E96" s="649"/>
      <c r="F96" s="391"/>
      <c r="G96" s="551">
        <v>29260270</v>
      </c>
      <c r="H96" s="552">
        <v>80000000</v>
      </c>
    </row>
    <row r="97" spans="1:8" s="493" customFormat="1" ht="15.75" hidden="1" thickBot="1" x14ac:dyDescent="0.25">
      <c r="A97" s="509"/>
      <c r="B97" s="377">
        <v>12020451</v>
      </c>
      <c r="C97" s="378" t="s">
        <v>606</v>
      </c>
      <c r="D97" s="378" t="s">
        <v>812</v>
      </c>
      <c r="E97" s="649"/>
      <c r="F97" s="391"/>
      <c r="G97" s="551"/>
      <c r="H97" s="552">
        <v>0</v>
      </c>
    </row>
    <row r="98" spans="1:8" s="493" customFormat="1" ht="15.75" hidden="1" customHeight="1" thickBot="1" x14ac:dyDescent="0.25">
      <c r="A98" s="509"/>
      <c r="B98" s="377">
        <v>12020452</v>
      </c>
      <c r="C98" s="378" t="s">
        <v>607</v>
      </c>
      <c r="D98" s="378" t="s">
        <v>813</v>
      </c>
      <c r="E98" s="649"/>
      <c r="F98" s="391"/>
      <c r="G98" s="551"/>
      <c r="H98" s="552">
        <v>0</v>
      </c>
    </row>
    <row r="99" spans="1:8" ht="15" hidden="1" thickBot="1" x14ac:dyDescent="0.25">
      <c r="A99" s="531"/>
      <c r="B99" s="377">
        <v>12020453</v>
      </c>
      <c r="C99" s="378" t="s">
        <v>608</v>
      </c>
      <c r="D99" s="378" t="s">
        <v>814</v>
      </c>
      <c r="E99" s="649"/>
      <c r="F99" s="391"/>
      <c r="G99" s="551"/>
      <c r="H99" s="552">
        <v>0</v>
      </c>
    </row>
    <row r="100" spans="1:8" ht="15" hidden="1" customHeight="1" thickBot="1" x14ac:dyDescent="0.25">
      <c r="A100" s="502"/>
      <c r="B100" s="377">
        <v>12020454</v>
      </c>
      <c r="C100" s="378" t="s">
        <v>609</v>
      </c>
      <c r="D100" s="378" t="s">
        <v>815</v>
      </c>
      <c r="E100" s="649"/>
      <c r="F100" s="391"/>
      <c r="G100" s="551"/>
      <c r="H100" s="552">
        <v>0</v>
      </c>
    </row>
    <row r="101" spans="1:8" ht="15" hidden="1" thickBot="1" x14ac:dyDescent="0.25">
      <c r="A101" s="502"/>
      <c r="B101" s="377">
        <v>12020455</v>
      </c>
      <c r="C101" s="378" t="s">
        <v>610</v>
      </c>
      <c r="D101" s="378" t="s">
        <v>816</v>
      </c>
      <c r="E101" s="649"/>
      <c r="F101" s="391"/>
      <c r="G101" s="551"/>
      <c r="H101" s="552">
        <v>0</v>
      </c>
    </row>
    <row r="102" spans="1:8" ht="15" hidden="1" customHeight="1" thickBot="1" x14ac:dyDescent="0.25">
      <c r="A102" s="502"/>
      <c r="B102" s="377">
        <v>12020456</v>
      </c>
      <c r="C102" s="378" t="s">
        <v>611</v>
      </c>
      <c r="D102" s="378" t="s">
        <v>817</v>
      </c>
      <c r="E102" s="649"/>
      <c r="F102" s="391"/>
      <c r="G102" s="551"/>
      <c r="H102" s="552">
        <v>0</v>
      </c>
    </row>
    <row r="103" spans="1:8" ht="15" hidden="1" thickBot="1" x14ac:dyDescent="0.25">
      <c r="A103" s="502"/>
      <c r="B103" s="377">
        <v>12020457</v>
      </c>
      <c r="C103" s="378" t="s">
        <v>612</v>
      </c>
      <c r="D103" s="378" t="s">
        <v>818</v>
      </c>
      <c r="E103" s="649"/>
      <c r="F103" s="391"/>
      <c r="G103" s="551"/>
      <c r="H103" s="552">
        <v>0</v>
      </c>
    </row>
    <row r="104" spans="1:8" ht="15" hidden="1" customHeight="1" thickBot="1" x14ac:dyDescent="0.25">
      <c r="A104" s="502"/>
      <c r="B104" s="377">
        <v>12020458</v>
      </c>
      <c r="C104" s="378" t="s">
        <v>613</v>
      </c>
      <c r="D104" s="378" t="s">
        <v>819</v>
      </c>
      <c r="E104" s="649"/>
      <c r="F104" s="391"/>
      <c r="G104" s="551"/>
      <c r="H104" s="552">
        <v>0</v>
      </c>
    </row>
    <row r="105" spans="1:8" ht="15" hidden="1" thickBot="1" x14ac:dyDescent="0.25">
      <c r="A105" s="502"/>
      <c r="B105" s="377">
        <v>12020459</v>
      </c>
      <c r="C105" s="378" t="s">
        <v>614</v>
      </c>
      <c r="D105" s="378" t="s">
        <v>820</v>
      </c>
      <c r="E105" s="649"/>
      <c r="F105" s="391"/>
      <c r="G105" s="551"/>
      <c r="H105" s="552">
        <v>0</v>
      </c>
    </row>
    <row r="106" spans="1:8" ht="15" hidden="1" customHeight="1" thickBot="1" x14ac:dyDescent="0.25">
      <c r="A106" s="502"/>
      <c r="B106" s="377">
        <v>12020460</v>
      </c>
      <c r="C106" s="378" t="s">
        <v>615</v>
      </c>
      <c r="D106" s="378" t="s">
        <v>821</v>
      </c>
      <c r="E106" s="649"/>
      <c r="F106" s="391"/>
      <c r="G106" s="551"/>
      <c r="H106" s="552">
        <v>0</v>
      </c>
    </row>
    <row r="107" spans="1:8" ht="15" hidden="1" thickBot="1" x14ac:dyDescent="0.25">
      <c r="A107" s="502"/>
      <c r="B107" s="377">
        <v>12020461</v>
      </c>
      <c r="C107" s="378" t="s">
        <v>616</v>
      </c>
      <c r="D107" s="378" t="s">
        <v>822</v>
      </c>
      <c r="E107" s="649"/>
      <c r="F107" s="391"/>
      <c r="G107" s="551"/>
      <c r="H107" s="552">
        <v>0</v>
      </c>
    </row>
    <row r="108" spans="1:8" ht="15" hidden="1" customHeight="1" thickBot="1" x14ac:dyDescent="0.25">
      <c r="A108" s="502"/>
      <c r="B108" s="377">
        <v>12020462</v>
      </c>
      <c r="C108" s="378" t="s">
        <v>617</v>
      </c>
      <c r="D108" s="378" t="s">
        <v>823</v>
      </c>
      <c r="E108" s="649"/>
      <c r="F108" s="391"/>
      <c r="G108" s="551"/>
      <c r="H108" s="552">
        <v>0</v>
      </c>
    </row>
    <row r="109" spans="1:8" ht="15" hidden="1" thickBot="1" x14ac:dyDescent="0.25">
      <c r="A109" s="502"/>
      <c r="B109" s="377">
        <v>12020463</v>
      </c>
      <c r="C109" s="378" t="s">
        <v>618</v>
      </c>
      <c r="D109" s="378" t="s">
        <v>824</v>
      </c>
      <c r="E109" s="649"/>
      <c r="F109" s="391"/>
      <c r="G109" s="551"/>
      <c r="H109" s="552">
        <v>0</v>
      </c>
    </row>
    <row r="110" spans="1:8" ht="15" hidden="1" customHeight="1" thickBot="1" x14ac:dyDescent="0.25">
      <c r="A110" s="502"/>
      <c r="B110" s="377">
        <v>12020464</v>
      </c>
      <c r="C110" s="378" t="s">
        <v>619</v>
      </c>
      <c r="D110" s="378" t="s">
        <v>825</v>
      </c>
      <c r="E110" s="649"/>
      <c r="F110" s="391"/>
      <c r="G110" s="551"/>
      <c r="H110" s="552">
        <v>0</v>
      </c>
    </row>
    <row r="111" spans="1:8" ht="15" hidden="1" thickBot="1" x14ac:dyDescent="0.25">
      <c r="A111" s="502"/>
      <c r="B111" s="377">
        <v>12020465</v>
      </c>
      <c r="C111" s="378" t="s">
        <v>620</v>
      </c>
      <c r="D111" s="378" t="s">
        <v>826</v>
      </c>
      <c r="E111" s="649"/>
      <c r="F111" s="391"/>
      <c r="G111" s="551"/>
      <c r="H111" s="552">
        <v>0</v>
      </c>
    </row>
    <row r="112" spans="1:8" ht="15" hidden="1" customHeight="1" thickBot="1" x14ac:dyDescent="0.25">
      <c r="A112" s="502"/>
      <c r="B112" s="377">
        <v>12020466</v>
      </c>
      <c r="C112" s="378" t="s">
        <v>621</v>
      </c>
      <c r="D112" s="378" t="s">
        <v>827</v>
      </c>
      <c r="E112" s="649"/>
      <c r="F112" s="391"/>
      <c r="G112" s="551"/>
      <c r="H112" s="552">
        <v>0</v>
      </c>
    </row>
    <row r="113" spans="1:8" ht="15" hidden="1" thickBot="1" x14ac:dyDescent="0.25">
      <c r="A113" s="502"/>
      <c r="B113" s="377">
        <v>12020478</v>
      </c>
      <c r="C113" s="378" t="s">
        <v>622</v>
      </c>
      <c r="D113" s="378" t="s">
        <v>829</v>
      </c>
      <c r="E113" s="649"/>
      <c r="F113" s="391"/>
      <c r="G113" s="551"/>
      <c r="H113" s="552">
        <v>0</v>
      </c>
    </row>
    <row r="114" spans="1:8" s="493" customFormat="1" ht="15.75" customHeight="1" thickBot="1" x14ac:dyDescent="0.3">
      <c r="A114" s="509"/>
      <c r="B114" s="384"/>
      <c r="C114" s="385" t="s">
        <v>623</v>
      </c>
      <c r="D114" s="385"/>
      <c r="E114" s="557"/>
      <c r="F114" s="558"/>
      <c r="G114" s="559">
        <v>95095890</v>
      </c>
      <c r="H114" s="560">
        <v>260000000</v>
      </c>
    </row>
    <row r="115" spans="1:8" s="493" customFormat="1" ht="15" hidden="1" x14ac:dyDescent="0.25">
      <c r="A115" s="509"/>
      <c r="B115" s="373">
        <v>12020500</v>
      </c>
      <c r="C115" s="374" t="s">
        <v>12</v>
      </c>
      <c r="D115" s="374"/>
      <c r="E115" s="547"/>
      <c r="F115" s="375"/>
      <c r="G115" s="548"/>
      <c r="H115" s="549"/>
    </row>
    <row r="116" spans="1:8" s="493" customFormat="1" ht="15" hidden="1" customHeight="1" x14ac:dyDescent="0.2">
      <c r="A116" s="509"/>
      <c r="B116" s="377">
        <v>12020501</v>
      </c>
      <c r="C116" s="378" t="s">
        <v>624</v>
      </c>
      <c r="D116" s="378" t="s">
        <v>830</v>
      </c>
      <c r="E116" s="649"/>
      <c r="F116" s="391"/>
      <c r="G116" s="551"/>
      <c r="H116" s="552">
        <v>0</v>
      </c>
    </row>
    <row r="117" spans="1:8" hidden="1" x14ac:dyDescent="0.2">
      <c r="A117" s="502"/>
      <c r="B117" s="377">
        <v>12020502</v>
      </c>
      <c r="C117" s="378" t="s">
        <v>625</v>
      </c>
      <c r="D117" s="378" t="s">
        <v>831</v>
      </c>
      <c r="E117" s="649"/>
      <c r="F117" s="391"/>
      <c r="G117" s="551"/>
      <c r="H117" s="552">
        <v>0</v>
      </c>
    </row>
    <row r="118" spans="1:8" ht="14.25" hidden="1" customHeight="1" x14ac:dyDescent="0.2">
      <c r="A118" s="502"/>
      <c r="B118" s="377">
        <v>12020503</v>
      </c>
      <c r="C118" s="378" t="s">
        <v>626</v>
      </c>
      <c r="D118" s="378" t="s">
        <v>832</v>
      </c>
      <c r="E118" s="649"/>
      <c r="F118" s="391"/>
      <c r="G118" s="551"/>
      <c r="H118" s="552">
        <v>0</v>
      </c>
    </row>
    <row r="119" spans="1:8" ht="15.75" hidden="1" thickBot="1" x14ac:dyDescent="0.3">
      <c r="A119" s="502"/>
      <c r="B119" s="384"/>
      <c r="C119" s="385" t="s">
        <v>627</v>
      </c>
      <c r="D119" s="385"/>
      <c r="E119" s="557"/>
      <c r="F119" s="558"/>
      <c r="G119" s="559">
        <v>0</v>
      </c>
      <c r="H119" s="560">
        <v>0</v>
      </c>
    </row>
    <row r="120" spans="1:8" ht="15.75" customHeight="1" x14ac:dyDescent="0.25">
      <c r="A120" s="502"/>
      <c r="B120" s="373">
        <v>12020600</v>
      </c>
      <c r="C120" s="374" t="s">
        <v>13</v>
      </c>
      <c r="D120" s="374"/>
      <c r="E120" s="547"/>
      <c r="F120" s="375"/>
      <c r="G120" s="548"/>
      <c r="H120" s="549"/>
    </row>
    <row r="121" spans="1:8" hidden="1" x14ac:dyDescent="0.2">
      <c r="A121" s="502"/>
      <c r="B121" s="377">
        <v>12020601</v>
      </c>
      <c r="C121" s="378" t="s">
        <v>628</v>
      </c>
      <c r="D121" s="378" t="s">
        <v>833</v>
      </c>
      <c r="E121" s="649"/>
      <c r="F121" s="391"/>
      <c r="G121" s="551"/>
      <c r="H121" s="552">
        <v>0</v>
      </c>
    </row>
    <row r="122" spans="1:8" ht="14.25" hidden="1" customHeight="1" x14ac:dyDescent="0.2">
      <c r="A122" s="502"/>
      <c r="B122" s="377">
        <v>12020602</v>
      </c>
      <c r="C122" s="378" t="s">
        <v>629</v>
      </c>
      <c r="D122" s="378" t="s">
        <v>834</v>
      </c>
      <c r="E122" s="649"/>
      <c r="F122" s="391"/>
      <c r="G122" s="551"/>
      <c r="H122" s="552">
        <v>0</v>
      </c>
    </row>
    <row r="123" spans="1:8" hidden="1" x14ac:dyDescent="0.2">
      <c r="A123" s="502"/>
      <c r="B123" s="377">
        <v>12020603</v>
      </c>
      <c r="C123" s="378" t="s">
        <v>630</v>
      </c>
      <c r="D123" s="378" t="s">
        <v>835</v>
      </c>
      <c r="E123" s="649"/>
      <c r="F123" s="391"/>
      <c r="G123" s="551"/>
      <c r="H123" s="552">
        <v>0</v>
      </c>
    </row>
    <row r="124" spans="1:8" ht="14.25" hidden="1" customHeight="1" x14ac:dyDescent="0.2">
      <c r="A124" s="502"/>
      <c r="B124" s="377">
        <v>12020604</v>
      </c>
      <c r="C124" s="378" t="s">
        <v>631</v>
      </c>
      <c r="D124" s="378" t="s">
        <v>836</v>
      </c>
      <c r="E124" s="649"/>
      <c r="F124" s="391"/>
      <c r="G124" s="551"/>
      <c r="H124" s="552">
        <v>0</v>
      </c>
    </row>
    <row r="125" spans="1:8" s="493" customFormat="1" ht="15" hidden="1" x14ac:dyDescent="0.2">
      <c r="A125" s="509"/>
      <c r="B125" s="377">
        <v>12020605</v>
      </c>
      <c r="C125" s="378" t="s">
        <v>632</v>
      </c>
      <c r="D125" s="378" t="s">
        <v>837</v>
      </c>
      <c r="E125" s="649"/>
      <c r="F125" s="391"/>
      <c r="G125" s="551"/>
      <c r="H125" s="552">
        <v>0</v>
      </c>
    </row>
    <row r="126" spans="1:8" s="493" customFormat="1" ht="15" hidden="1" customHeight="1" x14ac:dyDescent="0.2">
      <c r="A126" s="509"/>
      <c r="B126" s="377">
        <v>12020606</v>
      </c>
      <c r="C126" s="378" t="s">
        <v>633</v>
      </c>
      <c r="D126" s="378" t="s">
        <v>838</v>
      </c>
      <c r="E126" s="649"/>
      <c r="F126" s="391"/>
      <c r="G126" s="551"/>
      <c r="H126" s="552">
        <v>0</v>
      </c>
    </row>
    <row r="127" spans="1:8" s="493" customFormat="1" ht="15" hidden="1" x14ac:dyDescent="0.2">
      <c r="A127" s="509"/>
      <c r="B127" s="377">
        <v>12020607</v>
      </c>
      <c r="C127" s="378" t="s">
        <v>634</v>
      </c>
      <c r="D127" s="378" t="s">
        <v>839</v>
      </c>
      <c r="E127" s="649"/>
      <c r="F127" s="391"/>
      <c r="G127" s="551"/>
      <c r="H127" s="552">
        <v>0</v>
      </c>
    </row>
    <row r="128" spans="1:8" ht="14.25" hidden="1" customHeight="1" x14ac:dyDescent="0.2">
      <c r="A128" s="502"/>
      <c r="B128" s="377">
        <v>12020608</v>
      </c>
      <c r="C128" s="378" t="s">
        <v>635</v>
      </c>
      <c r="D128" s="378" t="s">
        <v>840</v>
      </c>
      <c r="E128" s="649"/>
      <c r="F128" s="391"/>
      <c r="G128" s="551"/>
      <c r="H128" s="552">
        <v>0</v>
      </c>
    </row>
    <row r="129" spans="1:8" hidden="1" x14ac:dyDescent="0.2">
      <c r="A129" s="502"/>
      <c r="B129" s="377">
        <v>12020609</v>
      </c>
      <c r="C129" s="378" t="s">
        <v>636</v>
      </c>
      <c r="D129" s="378" t="s">
        <v>841</v>
      </c>
      <c r="E129" s="649"/>
      <c r="F129" s="391"/>
      <c r="G129" s="551"/>
      <c r="H129" s="552">
        <v>0</v>
      </c>
    </row>
    <row r="130" spans="1:8" ht="14.25" hidden="1" customHeight="1" x14ac:dyDescent="0.2">
      <c r="A130" s="502"/>
      <c r="B130" s="377">
        <v>12020610</v>
      </c>
      <c r="C130" s="378" t="s">
        <v>637</v>
      </c>
      <c r="D130" s="378" t="s">
        <v>842</v>
      </c>
      <c r="E130" s="649"/>
      <c r="F130" s="391"/>
      <c r="G130" s="551"/>
      <c r="H130" s="552">
        <v>0</v>
      </c>
    </row>
    <row r="131" spans="1:8" hidden="1" x14ac:dyDescent="0.2">
      <c r="A131" s="502"/>
      <c r="B131" s="377">
        <v>12020611</v>
      </c>
      <c r="C131" s="378" t="s">
        <v>638</v>
      </c>
      <c r="D131" s="378" t="s">
        <v>843</v>
      </c>
      <c r="E131" s="649"/>
      <c r="F131" s="391"/>
      <c r="G131" s="551"/>
      <c r="H131" s="552">
        <v>0</v>
      </c>
    </row>
    <row r="132" spans="1:8" ht="14.25" hidden="1" customHeight="1" x14ac:dyDescent="0.2">
      <c r="A132" s="502"/>
      <c r="B132" s="377">
        <v>12020612</v>
      </c>
      <c r="C132" s="378" t="s">
        <v>639</v>
      </c>
      <c r="D132" s="378" t="s">
        <v>845</v>
      </c>
      <c r="E132" s="649"/>
      <c r="F132" s="391"/>
      <c r="G132" s="551"/>
      <c r="H132" s="552">
        <v>0</v>
      </c>
    </row>
    <row r="133" spans="1:8" hidden="1" x14ac:dyDescent="0.2">
      <c r="A133" s="502"/>
      <c r="B133" s="377">
        <v>12020613</v>
      </c>
      <c r="C133" s="378" t="s">
        <v>640</v>
      </c>
      <c r="D133" s="378" t="s">
        <v>846</v>
      </c>
      <c r="E133" s="649"/>
      <c r="F133" s="391"/>
      <c r="G133" s="551"/>
      <c r="H133" s="552">
        <v>0</v>
      </c>
    </row>
    <row r="134" spans="1:8" ht="14.25" hidden="1" customHeight="1" x14ac:dyDescent="0.2">
      <c r="A134" s="502"/>
      <c r="B134" s="377">
        <v>12020614</v>
      </c>
      <c r="C134" s="378" t="s">
        <v>641</v>
      </c>
      <c r="D134" s="378" t="s">
        <v>847</v>
      </c>
      <c r="E134" s="649"/>
      <c r="F134" s="391"/>
      <c r="G134" s="551"/>
      <c r="H134" s="552">
        <v>0</v>
      </c>
    </row>
    <row r="135" spans="1:8" hidden="1" x14ac:dyDescent="0.2">
      <c r="A135" s="502"/>
      <c r="B135" s="377">
        <v>12020615</v>
      </c>
      <c r="C135" s="378" t="s">
        <v>642</v>
      </c>
      <c r="D135" s="378" t="s">
        <v>848</v>
      </c>
      <c r="E135" s="649"/>
      <c r="F135" s="391"/>
      <c r="G135" s="551"/>
      <c r="H135" s="552">
        <v>0</v>
      </c>
    </row>
    <row r="136" spans="1:8" s="493" customFormat="1" ht="15" hidden="1" x14ac:dyDescent="0.2">
      <c r="A136" s="509"/>
      <c r="B136" s="377">
        <v>12020616</v>
      </c>
      <c r="C136" s="378" t="s">
        <v>643</v>
      </c>
      <c r="D136" s="378" t="s">
        <v>849</v>
      </c>
      <c r="E136" s="649"/>
      <c r="F136" s="391"/>
      <c r="G136" s="551"/>
      <c r="H136" s="552">
        <v>0</v>
      </c>
    </row>
    <row r="137" spans="1:8" ht="15" thickBot="1" x14ac:dyDescent="0.25">
      <c r="A137" s="502"/>
      <c r="B137" s="377">
        <v>12020617</v>
      </c>
      <c r="C137" s="378" t="s">
        <v>644</v>
      </c>
      <c r="D137" s="378" t="s">
        <v>850</v>
      </c>
      <c r="E137" s="649"/>
      <c r="F137" s="391"/>
      <c r="G137" s="551">
        <v>14630140</v>
      </c>
      <c r="H137" s="552">
        <v>40000000</v>
      </c>
    </row>
    <row r="138" spans="1:8" ht="15" hidden="1" thickBot="1" x14ac:dyDescent="0.25">
      <c r="A138" s="502"/>
      <c r="B138" s="377">
        <v>12020618</v>
      </c>
      <c r="C138" s="378" t="s">
        <v>645</v>
      </c>
      <c r="D138" s="378" t="s">
        <v>851</v>
      </c>
      <c r="E138" s="649"/>
      <c r="F138" s="391"/>
      <c r="G138" s="551"/>
      <c r="H138" s="552">
        <v>0</v>
      </c>
    </row>
    <row r="139" spans="1:8" s="493" customFormat="1" ht="15.75" hidden="1" thickBot="1" x14ac:dyDescent="0.25">
      <c r="A139" s="509"/>
      <c r="B139" s="377">
        <v>12020619</v>
      </c>
      <c r="C139" s="378" t="s">
        <v>646</v>
      </c>
      <c r="D139" s="378" t="s">
        <v>852</v>
      </c>
      <c r="E139" s="649"/>
      <c r="F139" s="391"/>
      <c r="G139" s="551"/>
      <c r="H139" s="552">
        <v>0</v>
      </c>
    </row>
    <row r="140" spans="1:8" s="493" customFormat="1" ht="15.75" hidden="1" thickBot="1" x14ac:dyDescent="0.25">
      <c r="A140" s="509"/>
      <c r="B140" s="377">
        <v>12020620</v>
      </c>
      <c r="C140" s="378" t="s">
        <v>647</v>
      </c>
      <c r="D140" s="378" t="s">
        <v>853</v>
      </c>
      <c r="E140" s="649"/>
      <c r="F140" s="391"/>
      <c r="G140" s="551"/>
      <c r="H140" s="552">
        <v>0</v>
      </c>
    </row>
    <row r="141" spans="1:8" s="493" customFormat="1" ht="15.75" hidden="1" thickBot="1" x14ac:dyDescent="0.25">
      <c r="A141" s="509"/>
      <c r="B141" s="377">
        <v>12020621</v>
      </c>
      <c r="C141" s="378" t="s">
        <v>648</v>
      </c>
      <c r="D141" s="378" t="s">
        <v>854</v>
      </c>
      <c r="E141" s="649"/>
      <c r="F141" s="391"/>
      <c r="G141" s="551"/>
      <c r="H141" s="552">
        <v>0</v>
      </c>
    </row>
    <row r="142" spans="1:8" ht="15.75" thickBot="1" x14ac:dyDescent="0.3">
      <c r="A142" s="502"/>
      <c r="B142" s="384"/>
      <c r="C142" s="385" t="s">
        <v>649</v>
      </c>
      <c r="D142" s="385"/>
      <c r="E142" s="557"/>
      <c r="F142" s="558"/>
      <c r="G142" s="559">
        <v>14630140</v>
      </c>
      <c r="H142" s="560">
        <v>40000000</v>
      </c>
    </row>
    <row r="143" spans="1:8" ht="15.75" hidden="1" thickBot="1" x14ac:dyDescent="0.3">
      <c r="A143" s="502"/>
      <c r="B143" s="373">
        <v>12020700</v>
      </c>
      <c r="C143" s="374" t="s">
        <v>14</v>
      </c>
      <c r="D143" s="374"/>
      <c r="E143" s="547"/>
      <c r="F143" s="375"/>
      <c r="G143" s="548"/>
      <c r="H143" s="549"/>
    </row>
    <row r="144" spans="1:8" ht="15" hidden="1" thickBot="1" x14ac:dyDescent="0.25">
      <c r="A144" s="502"/>
      <c r="B144" s="377">
        <v>12020701</v>
      </c>
      <c r="C144" s="378" t="s">
        <v>650</v>
      </c>
      <c r="D144" s="378" t="s">
        <v>855</v>
      </c>
      <c r="E144" s="649"/>
      <c r="F144" s="391"/>
      <c r="G144" s="551"/>
      <c r="H144" s="552">
        <v>0</v>
      </c>
    </row>
    <row r="145" spans="1:8" ht="15" hidden="1" thickBot="1" x14ac:dyDescent="0.25">
      <c r="A145" s="502"/>
      <c r="B145" s="377">
        <v>12020702</v>
      </c>
      <c r="C145" s="378" t="s">
        <v>651</v>
      </c>
      <c r="D145" s="378" t="s">
        <v>856</v>
      </c>
      <c r="E145" s="649"/>
      <c r="F145" s="391"/>
      <c r="G145" s="551"/>
      <c r="H145" s="552">
        <v>0</v>
      </c>
    </row>
    <row r="146" spans="1:8" ht="15" hidden="1" thickBot="1" x14ac:dyDescent="0.25">
      <c r="A146" s="502"/>
      <c r="B146" s="377">
        <v>12020703</v>
      </c>
      <c r="C146" s="378" t="s">
        <v>652</v>
      </c>
      <c r="D146" s="378" t="s">
        <v>857</v>
      </c>
      <c r="E146" s="649"/>
      <c r="F146" s="391"/>
      <c r="G146" s="551"/>
      <c r="H146" s="552">
        <v>0</v>
      </c>
    </row>
    <row r="147" spans="1:8" ht="15" hidden="1" thickBot="1" x14ac:dyDescent="0.25">
      <c r="A147" s="502"/>
      <c r="B147" s="377">
        <v>12020704</v>
      </c>
      <c r="C147" s="378" t="s">
        <v>653</v>
      </c>
      <c r="D147" s="378" t="s">
        <v>858</v>
      </c>
      <c r="E147" s="649"/>
      <c r="F147" s="391"/>
      <c r="G147" s="551"/>
      <c r="H147" s="552">
        <v>0</v>
      </c>
    </row>
    <row r="148" spans="1:8" ht="15" hidden="1" thickBot="1" x14ac:dyDescent="0.25">
      <c r="A148" s="502"/>
      <c r="B148" s="377">
        <v>12020705</v>
      </c>
      <c r="C148" s="378" t="s">
        <v>654</v>
      </c>
      <c r="D148" s="378" t="s">
        <v>860</v>
      </c>
      <c r="E148" s="649"/>
      <c r="F148" s="391"/>
      <c r="G148" s="551"/>
      <c r="H148" s="552">
        <v>0</v>
      </c>
    </row>
    <row r="149" spans="1:8" ht="15" hidden="1" thickBot="1" x14ac:dyDescent="0.25">
      <c r="A149" s="502"/>
      <c r="B149" s="377">
        <v>12020706</v>
      </c>
      <c r="C149" s="378" t="s">
        <v>655</v>
      </c>
      <c r="D149" s="378" t="s">
        <v>861</v>
      </c>
      <c r="E149" s="649"/>
      <c r="F149" s="391"/>
      <c r="G149" s="551"/>
      <c r="H149" s="552">
        <v>0</v>
      </c>
    </row>
    <row r="150" spans="1:8" s="493" customFormat="1" ht="15.75" hidden="1" thickBot="1" x14ac:dyDescent="0.25">
      <c r="A150" s="509"/>
      <c r="B150" s="377">
        <v>12020707</v>
      </c>
      <c r="C150" s="378" t="s">
        <v>656</v>
      </c>
      <c r="D150" s="378" t="s">
        <v>862</v>
      </c>
      <c r="E150" s="649"/>
      <c r="F150" s="391"/>
      <c r="G150" s="551"/>
      <c r="H150" s="552">
        <v>0</v>
      </c>
    </row>
    <row r="151" spans="1:8" ht="15" hidden="1" thickBot="1" x14ac:dyDescent="0.25">
      <c r="A151" s="502"/>
      <c r="B151" s="377">
        <v>12020708</v>
      </c>
      <c r="C151" s="378" t="s">
        <v>657</v>
      </c>
      <c r="D151" s="378" t="s">
        <v>863</v>
      </c>
      <c r="E151" s="649"/>
      <c r="F151" s="391"/>
      <c r="G151" s="551"/>
      <c r="H151" s="552">
        <v>0</v>
      </c>
    </row>
    <row r="152" spans="1:8" s="493" customFormat="1" ht="15.75" hidden="1" thickBot="1" x14ac:dyDescent="0.25">
      <c r="A152" s="509"/>
      <c r="B152" s="377">
        <v>12020709</v>
      </c>
      <c r="C152" s="378" t="s">
        <v>658</v>
      </c>
      <c r="D152" s="378" t="s">
        <v>864</v>
      </c>
      <c r="E152" s="649"/>
      <c r="F152" s="391"/>
      <c r="G152" s="551"/>
      <c r="H152" s="552">
        <v>0</v>
      </c>
    </row>
    <row r="153" spans="1:8" s="493" customFormat="1" ht="15.75" hidden="1" thickBot="1" x14ac:dyDescent="0.25">
      <c r="A153" s="509"/>
      <c r="B153" s="377">
        <v>12020710</v>
      </c>
      <c r="C153" s="378" t="s">
        <v>659</v>
      </c>
      <c r="D153" s="378" t="s">
        <v>865</v>
      </c>
      <c r="E153" s="649"/>
      <c r="F153" s="391"/>
      <c r="G153" s="551"/>
      <c r="H153" s="552">
        <v>0</v>
      </c>
    </row>
    <row r="154" spans="1:8" s="493" customFormat="1" ht="15.75" hidden="1" thickBot="1" x14ac:dyDescent="0.25">
      <c r="A154" s="509"/>
      <c r="B154" s="377">
        <v>12020711</v>
      </c>
      <c r="C154" s="378" t="s">
        <v>660</v>
      </c>
      <c r="D154" s="378" t="s">
        <v>866</v>
      </c>
      <c r="E154" s="649"/>
      <c r="F154" s="391"/>
      <c r="G154" s="551"/>
      <c r="H154" s="552">
        <v>0</v>
      </c>
    </row>
    <row r="155" spans="1:8" s="493" customFormat="1" ht="15.75" hidden="1" thickBot="1" x14ac:dyDescent="0.25">
      <c r="A155" s="509"/>
      <c r="B155" s="377">
        <v>12020712</v>
      </c>
      <c r="C155" s="378" t="s">
        <v>661</v>
      </c>
      <c r="D155" s="378" t="s">
        <v>867</v>
      </c>
      <c r="E155" s="649"/>
      <c r="F155" s="391"/>
      <c r="G155" s="551"/>
      <c r="H155" s="552">
        <v>0</v>
      </c>
    </row>
    <row r="156" spans="1:8" s="493" customFormat="1" ht="15.75" hidden="1" thickBot="1" x14ac:dyDescent="0.25">
      <c r="A156" s="509"/>
      <c r="B156" s="377">
        <v>12020713</v>
      </c>
      <c r="C156" s="378" t="s">
        <v>662</v>
      </c>
      <c r="D156" s="378" t="s">
        <v>868</v>
      </c>
      <c r="E156" s="649"/>
      <c r="F156" s="391"/>
      <c r="G156" s="551"/>
      <c r="H156" s="552">
        <v>0</v>
      </c>
    </row>
    <row r="157" spans="1:8" ht="15" hidden="1" thickBot="1" x14ac:dyDescent="0.25">
      <c r="A157" s="502"/>
      <c r="B157" s="377">
        <v>12020714</v>
      </c>
      <c r="C157" s="378" t="s">
        <v>663</v>
      </c>
      <c r="D157" s="378" t="s">
        <v>869</v>
      </c>
      <c r="E157" s="649"/>
      <c r="F157" s="391"/>
      <c r="G157" s="551"/>
      <c r="H157" s="552">
        <v>0</v>
      </c>
    </row>
    <row r="158" spans="1:8" ht="15" hidden="1" thickBot="1" x14ac:dyDescent="0.25">
      <c r="A158" s="502"/>
      <c r="B158" s="377">
        <v>12020715</v>
      </c>
      <c r="C158" s="378" t="s">
        <v>664</v>
      </c>
      <c r="D158" s="378" t="s">
        <v>870</v>
      </c>
      <c r="E158" s="649"/>
      <c r="F158" s="391"/>
      <c r="G158" s="551"/>
      <c r="H158" s="552">
        <v>0</v>
      </c>
    </row>
    <row r="159" spans="1:8" ht="15" hidden="1" thickBot="1" x14ac:dyDescent="0.25">
      <c r="A159" s="502"/>
      <c r="B159" s="377">
        <v>12020720</v>
      </c>
      <c r="C159" s="378" t="s">
        <v>665</v>
      </c>
      <c r="D159" s="378" t="s">
        <v>871</v>
      </c>
      <c r="E159" s="649"/>
      <c r="F159" s="391"/>
      <c r="G159" s="551"/>
      <c r="H159" s="552">
        <v>0</v>
      </c>
    </row>
    <row r="160" spans="1:8" s="493" customFormat="1" ht="15.75" hidden="1" thickBot="1" x14ac:dyDescent="0.3">
      <c r="A160" s="509"/>
      <c r="B160" s="384"/>
      <c r="C160" s="385" t="s">
        <v>666</v>
      </c>
      <c r="D160" s="385"/>
      <c r="E160" s="557"/>
      <c r="F160" s="558"/>
      <c r="G160" s="559">
        <v>0</v>
      </c>
      <c r="H160" s="560">
        <v>0</v>
      </c>
    </row>
    <row r="161" spans="1:8" s="493" customFormat="1" ht="15.75" hidden="1" thickBot="1" x14ac:dyDescent="0.3">
      <c r="A161" s="509"/>
      <c r="B161" s="373">
        <v>12020800</v>
      </c>
      <c r="C161" s="374" t="s">
        <v>15</v>
      </c>
      <c r="D161" s="374"/>
      <c r="E161" s="547"/>
      <c r="F161" s="375"/>
      <c r="G161" s="548"/>
      <c r="H161" s="549"/>
    </row>
    <row r="162" spans="1:8" ht="15" hidden="1" thickBot="1" x14ac:dyDescent="0.25">
      <c r="A162" s="502"/>
      <c r="B162" s="377">
        <v>12020801</v>
      </c>
      <c r="C162" s="378" t="s">
        <v>667</v>
      </c>
      <c r="D162" s="378" t="s">
        <v>872</v>
      </c>
      <c r="E162" s="649"/>
      <c r="F162" s="391"/>
      <c r="G162" s="551"/>
      <c r="H162" s="552">
        <v>0</v>
      </c>
    </row>
    <row r="163" spans="1:8" ht="15" hidden="1" thickBot="1" x14ac:dyDescent="0.25">
      <c r="A163" s="502"/>
      <c r="B163" s="377">
        <v>12020802</v>
      </c>
      <c r="C163" s="378" t="s">
        <v>668</v>
      </c>
      <c r="D163" s="378" t="s">
        <v>873</v>
      </c>
      <c r="E163" s="649"/>
      <c r="F163" s="391"/>
      <c r="G163" s="551"/>
      <c r="H163" s="552">
        <v>0</v>
      </c>
    </row>
    <row r="164" spans="1:8" ht="15" hidden="1" thickBot="1" x14ac:dyDescent="0.25">
      <c r="A164" s="502"/>
      <c r="B164" s="377">
        <v>12020803</v>
      </c>
      <c r="C164" s="378" t="s">
        <v>669</v>
      </c>
      <c r="D164" s="378" t="s">
        <v>874</v>
      </c>
      <c r="E164" s="649"/>
      <c r="F164" s="391"/>
      <c r="G164" s="551"/>
      <c r="H164" s="552">
        <v>0</v>
      </c>
    </row>
    <row r="165" spans="1:8" s="493" customFormat="1" ht="15.75" hidden="1" thickBot="1" x14ac:dyDescent="0.25">
      <c r="A165" s="509"/>
      <c r="B165" s="377">
        <v>12020804</v>
      </c>
      <c r="C165" s="378" t="s">
        <v>670</v>
      </c>
      <c r="D165" s="378" t="s">
        <v>875</v>
      </c>
      <c r="E165" s="649"/>
      <c r="F165" s="391"/>
      <c r="G165" s="551"/>
      <c r="H165" s="552">
        <v>0</v>
      </c>
    </row>
    <row r="166" spans="1:8" s="493" customFormat="1" ht="15.75" hidden="1" thickBot="1" x14ac:dyDescent="0.25">
      <c r="A166" s="509"/>
      <c r="B166" s="377">
        <v>12020805</v>
      </c>
      <c r="C166" s="378" t="s">
        <v>671</v>
      </c>
      <c r="D166" s="378" t="s">
        <v>876</v>
      </c>
      <c r="E166" s="649"/>
      <c r="F166" s="391"/>
      <c r="G166" s="551"/>
      <c r="H166" s="552">
        <v>0</v>
      </c>
    </row>
    <row r="167" spans="1:8" ht="15.75" hidden="1" thickBot="1" x14ac:dyDescent="0.3">
      <c r="A167" s="502"/>
      <c r="B167" s="384"/>
      <c r="C167" s="385" t="s">
        <v>672</v>
      </c>
      <c r="D167" s="385"/>
      <c r="E167" s="557"/>
      <c r="F167" s="558"/>
      <c r="G167" s="559">
        <v>0</v>
      </c>
      <c r="H167" s="560">
        <v>0</v>
      </c>
    </row>
    <row r="168" spans="1:8" ht="15.75" hidden="1" thickBot="1" x14ac:dyDescent="0.3">
      <c r="A168" s="502"/>
      <c r="B168" s="373">
        <v>12020900</v>
      </c>
      <c r="C168" s="374" t="s">
        <v>16</v>
      </c>
      <c r="D168" s="374"/>
      <c r="E168" s="547"/>
      <c r="F168" s="375"/>
      <c r="G168" s="548"/>
      <c r="H168" s="549"/>
    </row>
    <row r="169" spans="1:8" s="493" customFormat="1" ht="15.75" hidden="1" thickBot="1" x14ac:dyDescent="0.25">
      <c r="A169" s="509"/>
      <c r="B169" s="377">
        <v>12020901</v>
      </c>
      <c r="C169" s="378" t="s">
        <v>673</v>
      </c>
      <c r="D169" s="378" t="s">
        <v>877</v>
      </c>
      <c r="E169" s="649"/>
      <c r="F169" s="391"/>
      <c r="G169" s="551"/>
      <c r="H169" s="552">
        <v>0</v>
      </c>
    </row>
    <row r="170" spans="1:8" ht="15" hidden="1" thickBot="1" x14ac:dyDescent="0.25">
      <c r="A170" s="502"/>
      <c r="B170" s="377">
        <v>12020902</v>
      </c>
      <c r="C170" s="378" t="s">
        <v>674</v>
      </c>
      <c r="D170" s="378" t="s">
        <v>878</v>
      </c>
      <c r="E170" s="649"/>
      <c r="F170" s="391"/>
      <c r="G170" s="551"/>
      <c r="H170" s="552">
        <v>0</v>
      </c>
    </row>
    <row r="171" spans="1:8" ht="15" hidden="1" thickBot="1" x14ac:dyDescent="0.25">
      <c r="A171" s="502"/>
      <c r="B171" s="377">
        <v>12020903</v>
      </c>
      <c r="C171" s="378" t="s">
        <v>675</v>
      </c>
      <c r="D171" s="378" t="s">
        <v>879</v>
      </c>
      <c r="E171" s="649"/>
      <c r="F171" s="391"/>
      <c r="G171" s="551"/>
      <c r="H171" s="552">
        <v>0</v>
      </c>
    </row>
    <row r="172" spans="1:8" ht="15" hidden="1" thickBot="1" x14ac:dyDescent="0.25">
      <c r="A172" s="502"/>
      <c r="B172" s="377">
        <v>12020904</v>
      </c>
      <c r="C172" s="378" t="s">
        <v>676</v>
      </c>
      <c r="D172" s="378" t="s">
        <v>880</v>
      </c>
      <c r="E172" s="649"/>
      <c r="F172" s="391"/>
      <c r="G172" s="551"/>
      <c r="H172" s="552">
        <v>0</v>
      </c>
    </row>
    <row r="173" spans="1:8" ht="15" hidden="1" thickBot="1" x14ac:dyDescent="0.25">
      <c r="A173" s="502"/>
      <c r="B173" s="377">
        <v>12020905</v>
      </c>
      <c r="C173" s="378" t="s">
        <v>677</v>
      </c>
      <c r="D173" s="378" t="s">
        <v>881</v>
      </c>
      <c r="E173" s="649"/>
      <c r="F173" s="391"/>
      <c r="G173" s="551"/>
      <c r="H173" s="552">
        <v>0</v>
      </c>
    </row>
    <row r="174" spans="1:8" s="493" customFormat="1" ht="15.75" hidden="1" thickBot="1" x14ac:dyDescent="0.25">
      <c r="A174" s="509"/>
      <c r="B174" s="377">
        <v>12020906</v>
      </c>
      <c r="C174" s="378" t="s">
        <v>678</v>
      </c>
      <c r="D174" s="378" t="s">
        <v>882</v>
      </c>
      <c r="E174" s="649"/>
      <c r="F174" s="391"/>
      <c r="G174" s="551"/>
      <c r="H174" s="552">
        <v>0</v>
      </c>
    </row>
    <row r="175" spans="1:8" s="493" customFormat="1" ht="15.75" hidden="1" thickBot="1" x14ac:dyDescent="0.25">
      <c r="A175" s="509"/>
      <c r="B175" s="377">
        <v>12020907</v>
      </c>
      <c r="C175" s="378" t="s">
        <v>679</v>
      </c>
      <c r="D175" s="378" t="s">
        <v>883</v>
      </c>
      <c r="E175" s="649"/>
      <c r="F175" s="391"/>
      <c r="G175" s="551"/>
      <c r="H175" s="552">
        <v>0</v>
      </c>
    </row>
    <row r="176" spans="1:8" ht="15.75" hidden="1" thickBot="1" x14ac:dyDescent="0.3">
      <c r="A176" s="502"/>
      <c r="B176" s="384"/>
      <c r="C176" s="385" t="s">
        <v>680</v>
      </c>
      <c r="D176" s="385"/>
      <c r="E176" s="557"/>
      <c r="F176" s="558"/>
      <c r="G176" s="559">
        <v>0</v>
      </c>
      <c r="H176" s="560">
        <v>0</v>
      </c>
    </row>
    <row r="177" spans="1:8" ht="15.75" hidden="1" thickBot="1" x14ac:dyDescent="0.3">
      <c r="A177" s="502"/>
      <c r="B177" s="373">
        <v>12021000</v>
      </c>
      <c r="C177" s="374" t="s">
        <v>681</v>
      </c>
      <c r="D177" s="374"/>
      <c r="E177" s="547"/>
      <c r="F177" s="375"/>
      <c r="G177" s="548"/>
      <c r="H177" s="549"/>
    </row>
    <row r="178" spans="1:8" ht="15" hidden="1" thickBot="1" x14ac:dyDescent="0.25">
      <c r="A178" s="502"/>
      <c r="B178" s="377">
        <v>12021006</v>
      </c>
      <c r="C178" s="378" t="s">
        <v>682</v>
      </c>
      <c r="D178" s="378" t="s">
        <v>884</v>
      </c>
      <c r="E178" s="649"/>
      <c r="F178" s="391"/>
      <c r="G178" s="551"/>
      <c r="H178" s="552">
        <v>0</v>
      </c>
    </row>
    <row r="179" spans="1:8" ht="15.75" hidden="1" thickBot="1" x14ac:dyDescent="0.3">
      <c r="A179" s="502"/>
      <c r="B179" s="384"/>
      <c r="C179" s="385" t="s">
        <v>683</v>
      </c>
      <c r="D179" s="385"/>
      <c r="E179" s="557"/>
      <c r="F179" s="558"/>
      <c r="G179" s="559">
        <v>0</v>
      </c>
      <c r="H179" s="560">
        <v>0</v>
      </c>
    </row>
    <row r="180" spans="1:8" ht="15.75" hidden="1" thickBot="1" x14ac:dyDescent="0.3">
      <c r="A180" s="502"/>
      <c r="B180" s="373">
        <v>12021100</v>
      </c>
      <c r="C180" s="374" t="s">
        <v>17</v>
      </c>
      <c r="D180" s="374"/>
      <c r="E180" s="547"/>
      <c r="F180" s="375"/>
      <c r="G180" s="548"/>
      <c r="H180" s="549"/>
    </row>
    <row r="181" spans="1:8" ht="15" hidden="1" thickBot="1" x14ac:dyDescent="0.25">
      <c r="A181" s="502"/>
      <c r="B181" s="377">
        <v>12021101</v>
      </c>
      <c r="C181" s="378" t="s">
        <v>684</v>
      </c>
      <c r="D181" s="378" t="s">
        <v>885</v>
      </c>
      <c r="E181" s="649"/>
      <c r="F181" s="391"/>
      <c r="G181" s="551"/>
      <c r="H181" s="552">
        <v>0</v>
      </c>
    </row>
    <row r="182" spans="1:8" ht="15" hidden="1" thickBot="1" x14ac:dyDescent="0.25">
      <c r="B182" s="377">
        <v>12021102</v>
      </c>
      <c r="C182" s="378" t="s">
        <v>685</v>
      </c>
      <c r="D182" s="378" t="s">
        <v>886</v>
      </c>
      <c r="E182" s="649"/>
      <c r="F182" s="391"/>
      <c r="G182" s="551"/>
      <c r="H182" s="552">
        <v>0</v>
      </c>
    </row>
    <row r="183" spans="1:8" ht="15" hidden="1" thickBot="1" x14ac:dyDescent="0.25">
      <c r="B183" s="377">
        <v>12021103</v>
      </c>
      <c r="C183" s="378" t="s">
        <v>686</v>
      </c>
      <c r="D183" s="378" t="s">
        <v>887</v>
      </c>
      <c r="E183" s="649"/>
      <c r="F183" s="391"/>
      <c r="G183" s="551"/>
      <c r="H183" s="552">
        <v>0</v>
      </c>
    </row>
    <row r="184" spans="1:8" ht="15.75" hidden="1" thickBot="1" x14ac:dyDescent="0.3">
      <c r="B184" s="384"/>
      <c r="C184" s="385" t="s">
        <v>687</v>
      </c>
      <c r="D184" s="385"/>
      <c r="E184" s="557"/>
      <c r="F184" s="558"/>
      <c r="G184" s="559">
        <v>0</v>
      </c>
      <c r="H184" s="560">
        <v>0</v>
      </c>
    </row>
    <row r="185" spans="1:8" ht="15.75" hidden="1" thickBot="1" x14ac:dyDescent="0.3">
      <c r="B185" s="373">
        <v>12021200</v>
      </c>
      <c r="C185" s="374" t="s">
        <v>18</v>
      </c>
      <c r="D185" s="374"/>
      <c r="E185" s="547"/>
      <c r="F185" s="375"/>
      <c r="G185" s="548"/>
      <c r="H185" s="549"/>
    </row>
    <row r="186" spans="1:8" ht="15" hidden="1" thickBot="1" x14ac:dyDescent="0.25">
      <c r="B186" s="377">
        <v>12021201</v>
      </c>
      <c r="C186" s="378" t="s">
        <v>688</v>
      </c>
      <c r="D186" s="378" t="s">
        <v>888</v>
      </c>
      <c r="E186" s="649"/>
      <c r="F186" s="391"/>
      <c r="G186" s="551"/>
      <c r="H186" s="552">
        <v>0</v>
      </c>
    </row>
    <row r="187" spans="1:8" ht="15" hidden="1" thickBot="1" x14ac:dyDescent="0.25">
      <c r="B187" s="377">
        <v>12021202</v>
      </c>
      <c r="C187" s="378" t="s">
        <v>689</v>
      </c>
      <c r="D187" s="378" t="s">
        <v>889</v>
      </c>
      <c r="E187" s="649"/>
      <c r="F187" s="391"/>
      <c r="G187" s="551"/>
      <c r="H187" s="552">
        <v>0</v>
      </c>
    </row>
    <row r="188" spans="1:8" ht="15" hidden="1" thickBot="1" x14ac:dyDescent="0.25">
      <c r="B188" s="377">
        <v>12021203</v>
      </c>
      <c r="C188" s="378" t="s">
        <v>690</v>
      </c>
      <c r="D188" s="378" t="s">
        <v>890</v>
      </c>
      <c r="E188" s="649"/>
      <c r="F188" s="391"/>
      <c r="G188" s="551"/>
      <c r="H188" s="552">
        <v>0</v>
      </c>
    </row>
    <row r="189" spans="1:8" ht="15" hidden="1" thickBot="1" x14ac:dyDescent="0.25">
      <c r="B189" s="377">
        <v>12021204</v>
      </c>
      <c r="C189" s="378" t="s">
        <v>691</v>
      </c>
      <c r="D189" s="378" t="s">
        <v>891</v>
      </c>
      <c r="E189" s="649"/>
      <c r="F189" s="391"/>
      <c r="G189" s="551"/>
      <c r="H189" s="552">
        <v>0</v>
      </c>
    </row>
    <row r="190" spans="1:8" ht="15" hidden="1" thickBot="1" x14ac:dyDescent="0.25">
      <c r="B190" s="377">
        <v>12021205</v>
      </c>
      <c r="C190" s="378" t="s">
        <v>692</v>
      </c>
      <c r="D190" s="378" t="s">
        <v>892</v>
      </c>
      <c r="E190" s="649"/>
      <c r="F190" s="391"/>
      <c r="G190" s="551"/>
      <c r="H190" s="552">
        <v>0</v>
      </c>
    </row>
    <row r="191" spans="1:8" ht="15" hidden="1" thickBot="1" x14ac:dyDescent="0.25">
      <c r="B191" s="377">
        <v>12021206</v>
      </c>
      <c r="C191" s="378" t="s">
        <v>693</v>
      </c>
      <c r="D191" s="378" t="s">
        <v>893</v>
      </c>
      <c r="E191" s="649"/>
      <c r="F191" s="391"/>
      <c r="G191" s="551"/>
      <c r="H191" s="552">
        <v>0</v>
      </c>
    </row>
    <row r="192" spans="1:8" ht="15" hidden="1" thickBot="1" x14ac:dyDescent="0.25">
      <c r="B192" s="377">
        <v>12021207</v>
      </c>
      <c r="C192" s="378" t="s">
        <v>694</v>
      </c>
      <c r="D192" s="378" t="s">
        <v>894</v>
      </c>
      <c r="E192" s="649"/>
      <c r="F192" s="391"/>
      <c r="G192" s="551"/>
      <c r="H192" s="552">
        <v>0</v>
      </c>
    </row>
    <row r="193" spans="2:8" ht="15" hidden="1" thickBot="1" x14ac:dyDescent="0.25">
      <c r="B193" s="377">
        <v>12021208</v>
      </c>
      <c r="C193" s="378" t="s">
        <v>695</v>
      </c>
      <c r="D193" s="378" t="s">
        <v>895</v>
      </c>
      <c r="E193" s="649"/>
      <c r="F193" s="391"/>
      <c r="G193" s="551"/>
      <c r="H193" s="552">
        <v>0</v>
      </c>
    </row>
    <row r="194" spans="2:8" ht="15" hidden="1" thickBot="1" x14ac:dyDescent="0.25">
      <c r="B194" s="377">
        <v>12021209</v>
      </c>
      <c r="C194" s="378" t="s">
        <v>696</v>
      </c>
      <c r="D194" s="378" t="s">
        <v>896</v>
      </c>
      <c r="E194" s="649"/>
      <c r="F194" s="391"/>
      <c r="G194" s="551"/>
      <c r="H194" s="552">
        <v>0</v>
      </c>
    </row>
    <row r="195" spans="2:8" ht="15" hidden="1" thickBot="1" x14ac:dyDescent="0.25">
      <c r="B195" s="377">
        <v>12021210</v>
      </c>
      <c r="C195" s="378" t="s">
        <v>697</v>
      </c>
      <c r="D195" s="378" t="s">
        <v>897</v>
      </c>
      <c r="E195" s="649"/>
      <c r="F195" s="391"/>
      <c r="G195" s="551"/>
      <c r="H195" s="552">
        <v>0</v>
      </c>
    </row>
    <row r="196" spans="2:8" ht="15" hidden="1" thickBot="1" x14ac:dyDescent="0.25">
      <c r="B196" s="377">
        <v>12021212</v>
      </c>
      <c r="C196" s="378" t="s">
        <v>698</v>
      </c>
      <c r="D196" s="378" t="s">
        <v>898</v>
      </c>
      <c r="E196" s="649"/>
      <c r="F196" s="391"/>
      <c r="G196" s="551"/>
      <c r="H196" s="552">
        <v>0</v>
      </c>
    </row>
    <row r="197" spans="2:8" ht="15.75" hidden="1" thickBot="1" x14ac:dyDescent="0.3">
      <c r="B197" s="384"/>
      <c r="C197" s="385" t="s">
        <v>699</v>
      </c>
      <c r="D197" s="385"/>
      <c r="E197" s="557"/>
      <c r="F197" s="558"/>
      <c r="G197" s="559">
        <v>0</v>
      </c>
      <c r="H197" s="560">
        <v>0</v>
      </c>
    </row>
    <row r="198" spans="2:8" ht="15.75" hidden="1" thickBot="1" x14ac:dyDescent="0.3">
      <c r="B198" s="373">
        <v>12021300</v>
      </c>
      <c r="C198" s="374" t="s">
        <v>19</v>
      </c>
      <c r="D198" s="374"/>
      <c r="E198" s="547"/>
      <c r="F198" s="375"/>
      <c r="G198" s="548"/>
      <c r="H198" s="549"/>
    </row>
    <row r="199" spans="2:8" ht="15" hidden="1" thickBot="1" x14ac:dyDescent="0.25">
      <c r="B199" s="377">
        <v>12021302</v>
      </c>
      <c r="C199" s="378" t="s">
        <v>700</v>
      </c>
      <c r="D199" s="378" t="s">
        <v>899</v>
      </c>
      <c r="E199" s="649"/>
      <c r="F199" s="391"/>
      <c r="G199" s="551"/>
      <c r="H199" s="552">
        <v>0</v>
      </c>
    </row>
    <row r="200" spans="2:8" ht="15.75" hidden="1" thickBot="1" x14ac:dyDescent="0.3">
      <c r="B200" s="384"/>
      <c r="C200" s="385" t="s">
        <v>701</v>
      </c>
      <c r="D200" s="385"/>
      <c r="E200" s="557"/>
      <c r="F200" s="558"/>
      <c r="G200" s="559">
        <v>0</v>
      </c>
      <c r="H200" s="560">
        <v>0</v>
      </c>
    </row>
    <row r="201" spans="2:8" ht="15.75" hidden="1" thickBot="1" x14ac:dyDescent="0.3">
      <c r="B201" s="373">
        <v>13000000</v>
      </c>
      <c r="C201" s="374" t="s">
        <v>702</v>
      </c>
      <c r="D201" s="374"/>
      <c r="E201" s="547"/>
      <c r="F201" s="375"/>
      <c r="G201" s="548"/>
      <c r="H201" s="549"/>
    </row>
    <row r="202" spans="2:8" ht="15.75" hidden="1" thickBot="1" x14ac:dyDescent="0.3">
      <c r="B202" s="373">
        <v>13010000</v>
      </c>
      <c r="C202" s="374" t="s">
        <v>703</v>
      </c>
      <c r="D202" s="374"/>
      <c r="E202" s="547"/>
      <c r="F202" s="375"/>
      <c r="G202" s="548"/>
      <c r="H202" s="549"/>
    </row>
    <row r="203" spans="2:8" ht="15.75" hidden="1" thickBot="1" x14ac:dyDescent="0.3">
      <c r="B203" s="373">
        <v>13010100</v>
      </c>
      <c r="C203" s="374" t="s">
        <v>20</v>
      </c>
      <c r="D203" s="374"/>
      <c r="E203" s="547"/>
      <c r="F203" s="375"/>
      <c r="G203" s="548"/>
      <c r="H203" s="549"/>
    </row>
    <row r="204" spans="2:8" ht="15" hidden="1" thickBot="1" x14ac:dyDescent="0.25">
      <c r="B204" s="377">
        <v>13010101</v>
      </c>
      <c r="C204" s="378" t="s">
        <v>704</v>
      </c>
      <c r="D204" s="378" t="s">
        <v>900</v>
      </c>
      <c r="E204" s="649"/>
      <c r="F204" s="391"/>
      <c r="G204" s="551"/>
      <c r="H204" s="552">
        <v>0</v>
      </c>
    </row>
    <row r="205" spans="2:8" ht="15.75" hidden="1" thickBot="1" x14ac:dyDescent="0.3">
      <c r="B205" s="384"/>
      <c r="C205" s="385" t="s">
        <v>705</v>
      </c>
      <c r="D205" s="385"/>
      <c r="E205" s="557"/>
      <c r="F205" s="558"/>
      <c r="G205" s="559">
        <v>0</v>
      </c>
      <c r="H205" s="560">
        <v>0</v>
      </c>
    </row>
    <row r="206" spans="2:8" ht="15.75" hidden="1" thickBot="1" x14ac:dyDescent="0.3">
      <c r="B206" s="373">
        <v>13010200</v>
      </c>
      <c r="C206" s="374" t="s">
        <v>21</v>
      </c>
      <c r="D206" s="374"/>
      <c r="E206" s="547"/>
      <c r="F206" s="375"/>
      <c r="G206" s="548"/>
      <c r="H206" s="549"/>
    </row>
    <row r="207" spans="2:8" ht="15" hidden="1" thickBot="1" x14ac:dyDescent="0.25">
      <c r="B207" s="377">
        <v>13010201</v>
      </c>
      <c r="C207" s="378" t="s">
        <v>706</v>
      </c>
      <c r="D207" s="378" t="s">
        <v>901</v>
      </c>
      <c r="E207" s="649"/>
      <c r="F207" s="391"/>
      <c r="G207" s="551"/>
      <c r="H207" s="552">
        <v>0</v>
      </c>
    </row>
    <row r="208" spans="2:8" ht="15.75" hidden="1" thickBot="1" x14ac:dyDescent="0.3">
      <c r="B208" s="384"/>
      <c r="C208" s="385" t="s">
        <v>707</v>
      </c>
      <c r="D208" s="385"/>
      <c r="E208" s="557"/>
      <c r="F208" s="558"/>
      <c r="G208" s="559">
        <v>0</v>
      </c>
      <c r="H208" s="560">
        <v>0</v>
      </c>
    </row>
    <row r="209" spans="2:8" ht="15.75" hidden="1" thickBot="1" x14ac:dyDescent="0.3">
      <c r="B209" s="373">
        <v>13020000</v>
      </c>
      <c r="C209" s="374" t="s">
        <v>708</v>
      </c>
      <c r="D209" s="374"/>
      <c r="E209" s="547"/>
      <c r="F209" s="375"/>
      <c r="G209" s="548"/>
      <c r="H209" s="549"/>
    </row>
    <row r="210" spans="2:8" ht="15.75" hidden="1" thickBot="1" x14ac:dyDescent="0.3">
      <c r="B210" s="373">
        <v>13020300</v>
      </c>
      <c r="C210" s="374" t="s">
        <v>22</v>
      </c>
      <c r="D210" s="374"/>
      <c r="E210" s="547"/>
      <c r="F210" s="375"/>
      <c r="G210" s="548"/>
      <c r="H210" s="549"/>
    </row>
    <row r="211" spans="2:8" ht="15" hidden="1" thickBot="1" x14ac:dyDescent="0.25">
      <c r="B211" s="377">
        <v>13020301</v>
      </c>
      <c r="C211" s="378" t="s">
        <v>36</v>
      </c>
      <c r="D211" s="378" t="s">
        <v>902</v>
      </c>
      <c r="E211" s="649"/>
      <c r="F211" s="391"/>
      <c r="G211" s="551"/>
      <c r="H211" s="552">
        <v>0</v>
      </c>
    </row>
    <row r="212" spans="2:8" ht="15" hidden="1" thickBot="1" x14ac:dyDescent="0.25">
      <c r="B212" s="377">
        <v>13020303</v>
      </c>
      <c r="C212" s="378" t="s">
        <v>710</v>
      </c>
      <c r="D212" s="378" t="s">
        <v>903</v>
      </c>
      <c r="E212" s="649"/>
      <c r="F212" s="391"/>
      <c r="G212" s="551"/>
      <c r="H212" s="552">
        <v>0</v>
      </c>
    </row>
    <row r="213" spans="2:8" ht="15.75" hidden="1" thickBot="1" x14ac:dyDescent="0.3">
      <c r="B213" s="384"/>
      <c r="C213" s="385" t="s">
        <v>711</v>
      </c>
      <c r="D213" s="385"/>
      <c r="E213" s="557"/>
      <c r="F213" s="558"/>
      <c r="G213" s="559">
        <v>0</v>
      </c>
      <c r="H213" s="560">
        <v>0</v>
      </c>
    </row>
    <row r="214" spans="2:8" ht="15.75" hidden="1" thickBot="1" x14ac:dyDescent="0.3">
      <c r="B214" s="373">
        <v>13020400</v>
      </c>
      <c r="C214" s="374" t="s">
        <v>23</v>
      </c>
      <c r="D214" s="374"/>
      <c r="E214" s="547"/>
      <c r="F214" s="375"/>
      <c r="G214" s="548"/>
      <c r="H214" s="549"/>
    </row>
    <row r="215" spans="2:8" ht="15" hidden="1" thickBot="1" x14ac:dyDescent="0.25">
      <c r="B215" s="377">
        <v>13020401</v>
      </c>
      <c r="C215" s="378" t="s">
        <v>37</v>
      </c>
      <c r="D215" s="378" t="s">
        <v>904</v>
      </c>
      <c r="E215" s="649"/>
      <c r="F215" s="391"/>
      <c r="G215" s="551"/>
      <c r="H215" s="552">
        <v>0</v>
      </c>
    </row>
    <row r="216" spans="2:8" ht="15.75" hidden="1" thickBot="1" x14ac:dyDescent="0.3">
      <c r="B216" s="384"/>
      <c r="C216" s="385" t="s">
        <v>713</v>
      </c>
      <c r="D216" s="385"/>
      <c r="E216" s="557"/>
      <c r="F216" s="558"/>
      <c r="G216" s="559">
        <v>0</v>
      </c>
      <c r="H216" s="560">
        <v>0</v>
      </c>
    </row>
    <row r="217" spans="2:8" ht="15.75" hidden="1" thickBot="1" x14ac:dyDescent="0.3">
      <c r="B217" s="373" t="s">
        <v>714</v>
      </c>
      <c r="C217" s="374" t="s">
        <v>715</v>
      </c>
      <c r="D217" s="374"/>
      <c r="E217" s="547"/>
      <c r="F217" s="375"/>
      <c r="G217" s="548"/>
      <c r="H217" s="549"/>
    </row>
    <row r="218" spans="2:8" ht="15.75" hidden="1" thickBot="1" x14ac:dyDescent="0.3">
      <c r="B218" s="373">
        <v>14030000</v>
      </c>
      <c r="C218" s="374" t="s">
        <v>716</v>
      </c>
      <c r="D218" s="374"/>
      <c r="E218" s="547"/>
      <c r="F218" s="375"/>
      <c r="G218" s="548"/>
      <c r="H218" s="549"/>
    </row>
    <row r="219" spans="2:8" ht="15.75" hidden="1" thickBot="1" x14ac:dyDescent="0.3">
      <c r="B219" s="373">
        <v>14030100</v>
      </c>
      <c r="C219" s="374" t="s">
        <v>24</v>
      </c>
      <c r="D219" s="374"/>
      <c r="E219" s="547"/>
      <c r="F219" s="375"/>
      <c r="G219" s="548"/>
      <c r="H219" s="549"/>
    </row>
    <row r="220" spans="2:8" ht="15" hidden="1" thickBot="1" x14ac:dyDescent="0.25">
      <c r="B220" s="377">
        <v>14030101</v>
      </c>
      <c r="C220" s="378" t="s">
        <v>514</v>
      </c>
      <c r="D220" s="378" t="s">
        <v>905</v>
      </c>
      <c r="E220" s="649"/>
      <c r="F220" s="391"/>
      <c r="G220" s="551"/>
      <c r="H220" s="552">
        <v>0</v>
      </c>
    </row>
    <row r="221" spans="2:8" ht="15.75" hidden="1" thickBot="1" x14ac:dyDescent="0.3">
      <c r="B221" s="384"/>
      <c r="C221" s="385" t="s">
        <v>717</v>
      </c>
      <c r="D221" s="385"/>
      <c r="E221" s="557"/>
      <c r="F221" s="558"/>
      <c r="G221" s="559">
        <v>0</v>
      </c>
      <c r="H221" s="560">
        <v>0</v>
      </c>
    </row>
    <row r="222" spans="2:8" ht="15.75" hidden="1" thickBot="1" x14ac:dyDescent="0.3">
      <c r="B222" s="373">
        <v>14030200</v>
      </c>
      <c r="C222" s="374" t="s">
        <v>25</v>
      </c>
      <c r="D222" s="374"/>
      <c r="E222" s="651"/>
      <c r="F222" s="397"/>
      <c r="G222" s="568"/>
      <c r="H222" s="549"/>
    </row>
    <row r="223" spans="2:8" ht="15" hidden="1" thickBot="1" x14ac:dyDescent="0.25">
      <c r="B223" s="377">
        <v>14030201</v>
      </c>
      <c r="C223" s="378" t="s">
        <v>515</v>
      </c>
      <c r="D223" s="378" t="s">
        <v>906</v>
      </c>
      <c r="E223" s="649"/>
      <c r="F223" s="391"/>
      <c r="G223" s="551"/>
      <c r="H223" s="552">
        <v>0</v>
      </c>
    </row>
    <row r="224" spans="2:8" ht="15.75" hidden="1" thickBot="1" x14ac:dyDescent="0.3">
      <c r="B224" s="384"/>
      <c r="C224" s="385" t="s">
        <v>718</v>
      </c>
      <c r="D224" s="385"/>
      <c r="E224" s="557"/>
      <c r="F224" s="558"/>
      <c r="G224" s="559">
        <v>0</v>
      </c>
      <c r="H224" s="560">
        <v>0</v>
      </c>
    </row>
    <row r="225" spans="2:8" ht="19.5" thickBot="1" x14ac:dyDescent="0.35">
      <c r="B225" s="398"/>
      <c r="C225" s="399" t="s">
        <v>524</v>
      </c>
      <c r="D225" s="399"/>
      <c r="E225" s="569"/>
      <c r="F225" s="570"/>
      <c r="G225" s="571">
        <v>109726030</v>
      </c>
      <c r="H225" s="572">
        <v>300000000</v>
      </c>
    </row>
    <row r="228" spans="2:8" ht="15" x14ac:dyDescent="0.25">
      <c r="B228" s="136"/>
      <c r="C228" s="136"/>
      <c r="D228" s="136"/>
      <c r="E228" s="136"/>
      <c r="F228" s="136"/>
      <c r="G228" s="136"/>
      <c r="H228" s="136"/>
    </row>
  </sheetData>
  <mergeCells count="6">
    <mergeCell ref="B1:H1"/>
    <mergeCell ref="B2:H2"/>
    <mergeCell ref="B3:H3"/>
    <mergeCell ref="B4:H4"/>
    <mergeCell ref="B5:B6"/>
    <mergeCell ref="C5:C6"/>
  </mergeCells>
  <pageMargins left="0.98" right="0.3" top="0.37" bottom="0.36" header="0.17" footer="0.17"/>
  <pageSetup paperSize="9" scale="69" fitToHeight="0" orientation="portrait" r:id="rId1"/>
  <headerFooter>
    <oddFooter>&amp;C&amp;"Rockwell,Bold"&amp;14&amp;P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1031</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t="15.75" thickBot="1" x14ac:dyDescent="0.3">
      <c r="B85" s="377">
        <v>12020439</v>
      </c>
      <c r="C85" s="378" t="s">
        <v>594</v>
      </c>
      <c r="D85" s="378" t="s">
        <v>800</v>
      </c>
      <c r="E85" s="443"/>
      <c r="F85" s="444"/>
      <c r="G85" s="445">
        <v>1280140</v>
      </c>
      <c r="H85" s="446">
        <v>3500000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SUM(G85:G113)</f>
        <v>1280140</v>
      </c>
      <c r="H114" s="454">
        <v>3500000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t="15.75" thickBot="1" x14ac:dyDescent="0.3">
      <c r="B146" s="377">
        <v>12020703</v>
      </c>
      <c r="C146" s="378" t="s">
        <v>652</v>
      </c>
      <c r="D146" s="378" t="s">
        <v>857</v>
      </c>
      <c r="E146" s="443"/>
      <c r="F146" s="444"/>
      <c r="G146" s="445">
        <v>74500</v>
      </c>
      <c r="H146" s="446">
        <v>203700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f>SUM(G146:G159)</f>
        <v>74500</v>
      </c>
      <c r="H160" s="454">
        <v>203700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G160+G114</f>
        <v>1354640</v>
      </c>
      <c r="H225" s="481">
        <v>3703700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1032</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v>15000</v>
      </c>
      <c r="F99" s="444">
        <v>15000</v>
      </c>
      <c r="G99" s="445">
        <v>2468840</v>
      </c>
      <c r="H99" s="446">
        <v>6250000</v>
      </c>
    </row>
    <row r="100" spans="2:8" ht="15.75" hidden="1" thickBot="1" x14ac:dyDescent="0.3">
      <c r="B100" s="377">
        <v>12020454</v>
      </c>
      <c r="C100" s="378" t="s">
        <v>609</v>
      </c>
      <c r="D100" s="378" t="s">
        <v>815</v>
      </c>
      <c r="E100" s="443"/>
      <c r="F100" s="444"/>
      <c r="G100" s="445"/>
      <c r="H100" s="446">
        <v>0</v>
      </c>
    </row>
    <row r="101" spans="2:8" ht="4.5" hidden="1" customHeight="1" x14ac:dyDescent="0.25">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2468840</v>
      </c>
      <c r="H114" s="454">
        <v>6250000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c r="G116" s="445">
        <v>182880</v>
      </c>
      <c r="H116" s="446">
        <v>250000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182880</v>
      </c>
      <c r="H119" s="454">
        <v>250000</v>
      </c>
    </row>
    <row r="120" spans="2:8" ht="13.5" customHeight="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t="15.75" thickBot="1" x14ac:dyDescent="0.3">
      <c r="B124" s="377">
        <v>12020604</v>
      </c>
      <c r="C124" s="378" t="s">
        <v>631</v>
      </c>
      <c r="D124" s="378" t="s">
        <v>836</v>
      </c>
      <c r="E124" s="443"/>
      <c r="F124" s="444"/>
      <c r="G124" s="445">
        <v>16093150</v>
      </c>
      <c r="H124" s="446">
        <v>20000000</v>
      </c>
    </row>
    <row r="125" spans="2:8" ht="14.25" hidden="1" customHeight="1" thickBot="1" x14ac:dyDescent="0.3">
      <c r="B125" s="377">
        <v>12020605</v>
      </c>
      <c r="C125" s="378" t="s">
        <v>632</v>
      </c>
      <c r="D125" s="378" t="s">
        <v>837</v>
      </c>
      <c r="E125" s="443"/>
      <c r="F125" s="444"/>
      <c r="G125" s="445"/>
      <c r="H125" s="446">
        <v>0</v>
      </c>
    </row>
    <row r="126" spans="2:8" ht="6" hidden="1" customHeight="1" x14ac:dyDescent="0.25">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16093150</v>
      </c>
      <c r="H142" s="454">
        <v>20000000</v>
      </c>
    </row>
    <row r="143" spans="2:8" x14ac:dyDescent="0.25">
      <c r="B143" s="373">
        <v>12020700</v>
      </c>
      <c r="C143" s="374" t="s">
        <v>14</v>
      </c>
      <c r="D143" s="374"/>
      <c r="E143" s="439"/>
      <c r="F143" s="440"/>
      <c r="G143" s="441"/>
      <c r="H143" s="442"/>
    </row>
    <row r="144" spans="2:8" ht="15.75" thickBot="1" x14ac:dyDescent="0.3">
      <c r="B144" s="377">
        <v>12020701</v>
      </c>
      <c r="C144" s="378" t="s">
        <v>650</v>
      </c>
      <c r="D144" s="378" t="s">
        <v>855</v>
      </c>
      <c r="E144" s="443">
        <v>25000</v>
      </c>
      <c r="F144" s="444">
        <v>25000</v>
      </c>
      <c r="G144" s="445"/>
      <c r="H144" s="446">
        <v>250000</v>
      </c>
    </row>
    <row r="145" spans="2:8" ht="17.25" hidden="1" customHeight="1" x14ac:dyDescent="0.25">
      <c r="B145" s="377">
        <v>12020702</v>
      </c>
      <c r="C145" s="378" t="s">
        <v>651</v>
      </c>
      <c r="D145" s="378" t="s">
        <v>856</v>
      </c>
      <c r="E145" s="443"/>
      <c r="F145" s="444"/>
      <c r="G145" s="445"/>
      <c r="H145" s="446">
        <v>0</v>
      </c>
    </row>
    <row r="146" spans="2:8" ht="4.5" hidden="1" customHeight="1" x14ac:dyDescent="0.25">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0</v>
      </c>
      <c r="H160" s="454">
        <v>250000</v>
      </c>
    </row>
    <row r="161" spans="2:8" x14ac:dyDescent="0.25">
      <c r="B161" s="373">
        <v>12020800</v>
      </c>
      <c r="C161" s="374" t="s">
        <v>15</v>
      </c>
      <c r="D161" s="374"/>
      <c r="E161" s="439"/>
      <c r="F161" s="440"/>
      <c r="G161" s="441"/>
      <c r="H161" s="442"/>
    </row>
    <row r="162" spans="2:8" x14ac:dyDescent="0.25">
      <c r="B162" s="377">
        <v>12020801</v>
      </c>
      <c r="C162" s="378" t="s">
        <v>667</v>
      </c>
      <c r="D162" s="378" t="s">
        <v>872</v>
      </c>
      <c r="E162" s="443"/>
      <c r="F162" s="444"/>
      <c r="G162" s="445">
        <v>1828770</v>
      </c>
      <c r="H162" s="446">
        <v>2250000</v>
      </c>
    </row>
    <row r="163" spans="2:8" hidden="1" x14ac:dyDescent="0.25">
      <c r="B163" s="377">
        <v>12020802</v>
      </c>
      <c r="C163" s="378" t="s">
        <v>668</v>
      </c>
      <c r="D163" s="378" t="s">
        <v>873</v>
      </c>
      <c r="E163" s="443"/>
      <c r="F163" s="444"/>
      <c r="G163" s="445"/>
      <c r="H163" s="446">
        <v>0</v>
      </c>
    </row>
    <row r="164" spans="2:8" ht="15.75" thickBot="1" x14ac:dyDescent="0.3">
      <c r="B164" s="377">
        <v>12020803</v>
      </c>
      <c r="C164" s="378" t="s">
        <v>669</v>
      </c>
      <c r="D164" s="378" t="s">
        <v>874</v>
      </c>
      <c r="E164" s="443"/>
      <c r="F164" s="444"/>
      <c r="G164" s="445">
        <v>5486300</v>
      </c>
      <c r="H164" s="446">
        <v>11000000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7315070</v>
      </c>
      <c r="H167" s="454">
        <v>13250000</v>
      </c>
    </row>
    <row r="168" spans="2:8" x14ac:dyDescent="0.25">
      <c r="B168" s="373">
        <v>12020900</v>
      </c>
      <c r="C168" s="374" t="s">
        <v>16</v>
      </c>
      <c r="D168" s="374"/>
      <c r="E168" s="439"/>
      <c r="F168" s="440"/>
      <c r="G168" s="441"/>
      <c r="H168" s="442"/>
    </row>
    <row r="169" spans="2:8" x14ac:dyDescent="0.25">
      <c r="B169" s="377">
        <v>12020901</v>
      </c>
      <c r="C169" s="378" t="s">
        <v>673</v>
      </c>
      <c r="D169" s="378" t="s">
        <v>877</v>
      </c>
      <c r="E169" s="443"/>
      <c r="F169" s="444"/>
      <c r="G169" s="445">
        <v>47090750</v>
      </c>
      <c r="H169" s="446">
        <v>60000000</v>
      </c>
    </row>
    <row r="170" spans="2:8" hidden="1" x14ac:dyDescent="0.25">
      <c r="B170" s="377">
        <v>12020902</v>
      </c>
      <c r="C170" s="378" t="s">
        <v>674</v>
      </c>
      <c r="D170" s="378" t="s">
        <v>878</v>
      </c>
      <c r="E170" s="443"/>
      <c r="F170" s="444"/>
      <c r="G170" s="445"/>
      <c r="H170" s="446">
        <v>0</v>
      </c>
    </row>
    <row r="171" spans="2:8" ht="0.75" customHeight="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thickBot="1" x14ac:dyDescent="0.3">
      <c r="B176" s="384"/>
      <c r="C176" s="385" t="s">
        <v>680</v>
      </c>
      <c r="D176" s="385"/>
      <c r="E176" s="451"/>
      <c r="F176" s="452"/>
      <c r="G176" s="453">
        <v>47090750</v>
      </c>
      <c r="H176" s="454">
        <v>60000000</v>
      </c>
    </row>
    <row r="177" spans="2:8" ht="5.25" hidden="1" customHeight="1" x14ac:dyDescent="0.25">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2.75" hidden="1" customHeight="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6.75" hidden="1" customHeight="1" x14ac:dyDescent="0.25">
      <c r="B204" s="377">
        <v>13010101</v>
      </c>
      <c r="C204" s="378" t="s">
        <v>704</v>
      </c>
      <c r="D204" s="378" t="s">
        <v>900</v>
      </c>
      <c r="E204" s="443"/>
      <c r="F204" s="444"/>
      <c r="G204" s="445"/>
      <c r="H204" s="446">
        <v>0</v>
      </c>
    </row>
    <row r="205" spans="2:8" ht="13.5" hidden="1" customHeight="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73150690</v>
      </c>
      <c r="H225" s="481">
        <v>100000000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4"/>
  <sheetViews>
    <sheetView view="pageBreakPreview" zoomScale="82" zoomScaleNormal="100" zoomScaleSheetLayoutView="82" workbookViewId="0">
      <selection activeCell="B16" sqref="B16"/>
    </sheetView>
  </sheetViews>
  <sheetFormatPr defaultRowHeight="15" x14ac:dyDescent="0.25"/>
  <cols>
    <col min="1" max="1" width="9.85546875" style="850" customWidth="1"/>
    <col min="2" max="2" width="24.85546875" style="851" customWidth="1"/>
    <col min="3" max="3" width="21.28515625" style="251" customWidth="1"/>
    <col min="4" max="4" width="19.85546875" style="136" customWidth="1"/>
    <col min="5" max="5" width="20" style="136" customWidth="1"/>
    <col min="6" max="7" width="17.85546875" style="136" customWidth="1"/>
    <col min="8" max="8" width="18.28515625" style="136" customWidth="1"/>
    <col min="9" max="9" width="19.7109375" style="136" customWidth="1"/>
    <col min="10" max="16384" width="9.140625" style="136"/>
  </cols>
  <sheetData>
    <row r="1" spans="1:9" ht="36" x14ac:dyDescent="0.55000000000000004">
      <c r="A1" s="960" t="s">
        <v>0</v>
      </c>
      <c r="B1" s="960"/>
      <c r="C1" s="960"/>
      <c r="D1" s="960"/>
      <c r="E1" s="960"/>
      <c r="F1" s="960"/>
      <c r="G1" s="960"/>
      <c r="H1" s="960"/>
      <c r="I1" s="960"/>
    </row>
    <row r="2" spans="1:9" ht="31.5" x14ac:dyDescent="0.5">
      <c r="A2" s="961" t="s">
        <v>1</v>
      </c>
      <c r="B2" s="961"/>
      <c r="C2" s="961"/>
      <c r="D2" s="961"/>
      <c r="E2" s="961"/>
      <c r="F2" s="961"/>
      <c r="G2" s="961"/>
      <c r="H2" s="961"/>
      <c r="I2" s="961"/>
    </row>
    <row r="3" spans="1:9" ht="32.25" thickBot="1" x14ac:dyDescent="0.3">
      <c r="A3" s="962" t="s">
        <v>1759</v>
      </c>
      <c r="B3" s="962"/>
      <c r="C3" s="962"/>
      <c r="D3" s="962"/>
      <c r="E3" s="962"/>
      <c r="F3" s="962"/>
      <c r="G3" s="962"/>
      <c r="H3" s="962"/>
      <c r="I3" s="962"/>
    </row>
    <row r="4" spans="1:9" x14ac:dyDescent="0.25">
      <c r="A4" s="958" t="s">
        <v>1748</v>
      </c>
      <c r="B4" s="958" t="s">
        <v>1707</v>
      </c>
      <c r="C4" s="958" t="s">
        <v>398</v>
      </c>
      <c r="D4" s="958" t="s">
        <v>211</v>
      </c>
      <c r="E4" s="958" t="s">
        <v>1702</v>
      </c>
      <c r="F4" s="958" t="s">
        <v>399</v>
      </c>
      <c r="G4" s="958" t="s">
        <v>400</v>
      </c>
      <c r="H4" s="958" t="s">
        <v>401</v>
      </c>
      <c r="I4" s="958" t="s">
        <v>402</v>
      </c>
    </row>
    <row r="5" spans="1:9" ht="27" customHeight="1" thickBot="1" x14ac:dyDescent="0.3">
      <c r="A5" s="959"/>
      <c r="B5" s="959"/>
      <c r="C5" s="959"/>
      <c r="D5" s="959"/>
      <c r="E5" s="959"/>
      <c r="F5" s="959"/>
      <c r="G5" s="959"/>
      <c r="H5" s="959"/>
      <c r="I5" s="959"/>
    </row>
    <row r="6" spans="1:9" x14ac:dyDescent="0.25">
      <c r="A6" s="896"/>
      <c r="B6" s="835"/>
      <c r="C6" s="836" t="s">
        <v>5</v>
      </c>
      <c r="D6" s="836" t="s">
        <v>5</v>
      </c>
      <c r="E6" s="836" t="s">
        <v>5</v>
      </c>
      <c r="F6" s="836" t="s">
        <v>5</v>
      </c>
      <c r="G6" s="836" t="s">
        <v>5</v>
      </c>
      <c r="H6" s="836" t="s">
        <v>5</v>
      </c>
      <c r="I6" s="836" t="s">
        <v>5</v>
      </c>
    </row>
    <row r="7" spans="1:9" s="294" customFormat="1" x14ac:dyDescent="0.25">
      <c r="A7" s="897" t="s">
        <v>722</v>
      </c>
      <c r="B7" s="898" t="s">
        <v>1743</v>
      </c>
      <c r="C7" s="894">
        <f>CoA!C21</f>
        <v>697720000</v>
      </c>
      <c r="D7" s="894">
        <f>CoA!D21</f>
        <v>550000000</v>
      </c>
      <c r="E7" s="894">
        <f>CoA!E21</f>
        <v>1247720000</v>
      </c>
      <c r="F7" s="894">
        <f>CoA!F21</f>
        <v>9779545800</v>
      </c>
      <c r="G7" s="894">
        <f>CoA!G21</f>
        <v>5437179270</v>
      </c>
      <c r="H7" s="894">
        <f>CoA!H21</f>
        <v>1560548400</v>
      </c>
      <c r="I7" s="894">
        <f>CoA!I21</f>
        <v>16777273470</v>
      </c>
    </row>
    <row r="8" spans="1:9" x14ac:dyDescent="0.25">
      <c r="A8" s="897" t="s">
        <v>723</v>
      </c>
      <c r="B8" s="899" t="s">
        <v>1744</v>
      </c>
      <c r="C8" s="894">
        <f>CoA!C55</f>
        <v>65547928110</v>
      </c>
      <c r="D8" s="894">
        <f>CoA!D55</f>
        <v>14879500000</v>
      </c>
      <c r="E8" s="894">
        <f>CoA!E55</f>
        <v>80427428110</v>
      </c>
      <c r="F8" s="894">
        <f>CoA!F55</f>
        <v>2817586580</v>
      </c>
      <c r="G8" s="894">
        <f>CoA!G55</f>
        <v>7787401330</v>
      </c>
      <c r="H8" s="894">
        <f>CoA!H55</f>
        <v>35528810550</v>
      </c>
      <c r="I8" s="894">
        <f>CoA!I55</f>
        <v>46133798460</v>
      </c>
    </row>
    <row r="9" spans="1:9" x14ac:dyDescent="0.25">
      <c r="A9" s="897" t="s">
        <v>724</v>
      </c>
      <c r="B9" s="898" t="s">
        <v>1745</v>
      </c>
      <c r="C9" s="894">
        <f>CoA!C62</f>
        <v>208000000</v>
      </c>
      <c r="D9" s="894">
        <f>CoA!D62</f>
        <v>0</v>
      </c>
      <c r="E9" s="894">
        <f>CoA!E62</f>
        <v>208000000</v>
      </c>
      <c r="F9" s="894">
        <f>CoA!F62</f>
        <v>1068306300</v>
      </c>
      <c r="G9" s="894">
        <f>CoA!G62</f>
        <v>595035080</v>
      </c>
      <c r="H9" s="894">
        <f>CoA!H62</f>
        <v>134379500</v>
      </c>
      <c r="I9" s="894">
        <f>CoA!I62</f>
        <v>1797720880</v>
      </c>
    </row>
    <row r="10" spans="1:9" x14ac:dyDescent="0.25">
      <c r="A10" s="897" t="s">
        <v>725</v>
      </c>
      <c r="B10" s="898" t="s">
        <v>1746</v>
      </c>
      <c r="C10" s="894">
        <f>CoA!C66</f>
        <v>0</v>
      </c>
      <c r="D10" s="894">
        <f>CoA!D66</f>
        <v>0</v>
      </c>
      <c r="E10" s="894">
        <f>CoA!E66</f>
        <v>0</v>
      </c>
      <c r="F10" s="894">
        <f>CoA!F66</f>
        <v>0</v>
      </c>
      <c r="G10" s="894">
        <f>CoA!G66</f>
        <v>36000000</v>
      </c>
      <c r="H10" s="894">
        <f>CoA!H66</f>
        <v>0</v>
      </c>
      <c r="I10" s="894">
        <f>CoA!I66</f>
        <v>36000000</v>
      </c>
    </row>
    <row r="11" spans="1:9" x14ac:dyDescent="0.25">
      <c r="A11" s="897" t="s">
        <v>726</v>
      </c>
      <c r="B11" s="898" t="s">
        <v>1747</v>
      </c>
      <c r="C11" s="894">
        <f>CoA!C95</f>
        <v>10449743520</v>
      </c>
      <c r="D11" s="894">
        <f>CoA!D95</f>
        <v>17522160010</v>
      </c>
      <c r="E11" s="894">
        <f>CoA!E95</f>
        <v>27971903530</v>
      </c>
      <c r="F11" s="894">
        <f>CoA!F95</f>
        <v>17933947850</v>
      </c>
      <c r="G11" s="894">
        <f>CoA!G95</f>
        <v>5165280930</v>
      </c>
      <c r="H11" s="894">
        <f>CoA!H95</f>
        <v>22011030050</v>
      </c>
      <c r="I11" s="894">
        <f>CoA!I95</f>
        <v>45110258830</v>
      </c>
    </row>
    <row r="12" spans="1:9" s="294" customFormat="1" ht="15.75" thickBot="1" x14ac:dyDescent="0.3">
      <c r="A12" s="893"/>
      <c r="B12" s="844"/>
      <c r="C12" s="895"/>
      <c r="D12" s="895"/>
      <c r="E12" s="895"/>
      <c r="F12" s="895"/>
      <c r="G12" s="895"/>
      <c r="H12" s="895"/>
      <c r="I12" s="895"/>
    </row>
    <row r="13" spans="1:9" s="294" customFormat="1" ht="15.75" thickBot="1" x14ac:dyDescent="0.3">
      <c r="A13" s="846"/>
      <c r="B13" s="847" t="s">
        <v>735</v>
      </c>
      <c r="C13" s="848">
        <f>SUM(C7:C12)</f>
        <v>76903391630</v>
      </c>
      <c r="D13" s="848">
        <f t="shared" ref="D13:I13" si="0">SUM(D7:D12)</f>
        <v>32951660010</v>
      </c>
      <c r="E13" s="848">
        <f t="shared" si="0"/>
        <v>109855051640</v>
      </c>
      <c r="F13" s="848">
        <f t="shared" si="0"/>
        <v>31599386530</v>
      </c>
      <c r="G13" s="848">
        <f t="shared" si="0"/>
        <v>19020896610</v>
      </c>
      <c r="H13" s="848">
        <f t="shared" si="0"/>
        <v>59234768500</v>
      </c>
      <c r="I13" s="848">
        <f t="shared" si="0"/>
        <v>109855051640</v>
      </c>
    </row>
    <row r="14" spans="1:9" x14ac:dyDescent="0.25">
      <c r="C14" s="251" t="b">
        <f>C13=CoA!C96</f>
        <v>1</v>
      </c>
      <c r="D14" s="251" t="b">
        <f>D13=CoA!D96</f>
        <v>1</v>
      </c>
      <c r="E14" s="251" t="b">
        <f>E13=CoA!E96</f>
        <v>1</v>
      </c>
      <c r="F14" s="251" t="b">
        <f>F13=CoA!F96</f>
        <v>1</v>
      </c>
      <c r="G14" s="251" t="b">
        <f>G13=CoA!G96</f>
        <v>1</v>
      </c>
      <c r="H14" s="251" t="b">
        <f>H13=CoA!H96</f>
        <v>1</v>
      </c>
      <c r="I14" s="251" t="b">
        <f>I13=CoA!I96</f>
        <v>1</v>
      </c>
    </row>
  </sheetData>
  <mergeCells count="12">
    <mergeCell ref="H4:H5"/>
    <mergeCell ref="I4:I5"/>
    <mergeCell ref="A1:I1"/>
    <mergeCell ref="A2:I2"/>
    <mergeCell ref="A3:I3"/>
    <mergeCell ref="A4:A5"/>
    <mergeCell ref="B4:B5"/>
    <mergeCell ref="C4:C5"/>
    <mergeCell ref="D4:D5"/>
    <mergeCell ref="E4:E5"/>
    <mergeCell ref="F4:F5"/>
    <mergeCell ref="G4:G5"/>
  </mergeCells>
  <pageMargins left="0.7" right="0.24" top="0.75" bottom="0.75" header="0.3" footer="0.3"/>
  <pageSetup paperSize="9" scale="55" orientation="portrait" r:id="rId1"/>
  <headerFooter>
    <oddFooter>&amp;C&amp;14&amp;P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4" t="s">
        <v>1033</v>
      </c>
      <c r="C2" s="1004"/>
      <c r="D2" s="1004"/>
      <c r="E2" s="1004"/>
      <c r="F2" s="1004"/>
      <c r="G2" s="1004"/>
      <c r="H2" s="1004"/>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x14ac:dyDescent="0.25">
      <c r="B83" s="377">
        <v>12020437</v>
      </c>
      <c r="C83" s="378" t="s">
        <v>592</v>
      </c>
      <c r="D83" s="378" t="s">
        <v>798</v>
      </c>
      <c r="E83" s="443"/>
      <c r="F83" s="444"/>
      <c r="G83" s="445">
        <v>365750</v>
      </c>
      <c r="H83" s="446">
        <v>500000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x14ac:dyDescent="0.25">
      <c r="B99" s="377">
        <v>12020453</v>
      </c>
      <c r="C99" s="378" t="s">
        <v>608</v>
      </c>
      <c r="D99" s="378" t="s">
        <v>814</v>
      </c>
      <c r="E99" s="443"/>
      <c r="F99" s="444"/>
      <c r="G99" s="445">
        <v>1097260</v>
      </c>
      <c r="H99" s="446">
        <v>3500000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x14ac:dyDescent="0.25">
      <c r="B106" s="377">
        <v>12020460</v>
      </c>
      <c r="C106" s="378" t="s">
        <v>615</v>
      </c>
      <c r="D106" s="378" t="s">
        <v>821</v>
      </c>
      <c r="E106" s="443"/>
      <c r="F106" s="444"/>
      <c r="G106" s="445">
        <v>1828770</v>
      </c>
      <c r="H106" s="446">
        <v>7500000</v>
      </c>
    </row>
    <row r="107" spans="2:8" ht="15.75" thickBot="1" x14ac:dyDescent="0.3">
      <c r="B107" s="377">
        <v>12020461</v>
      </c>
      <c r="C107" s="378" t="s">
        <v>616</v>
      </c>
      <c r="D107" s="378" t="s">
        <v>822</v>
      </c>
      <c r="E107" s="443"/>
      <c r="F107" s="444"/>
      <c r="G107" s="445">
        <v>5486300</v>
      </c>
      <c r="H107" s="446">
        <v>16000000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8778080</v>
      </c>
      <c r="H114" s="454">
        <v>27500000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c r="G116" s="445">
        <v>1097260</v>
      </c>
      <c r="H116" s="446">
        <v>2000000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1097260</v>
      </c>
      <c r="H119" s="454">
        <v>2000000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t="15.75" thickBot="1" x14ac:dyDescent="0.3">
      <c r="B134" s="377">
        <v>12020614</v>
      </c>
      <c r="C134" s="378" t="s">
        <v>641</v>
      </c>
      <c r="D134" s="378" t="s">
        <v>847</v>
      </c>
      <c r="E134" s="443"/>
      <c r="F134" s="444"/>
      <c r="G134" s="445">
        <v>6217810</v>
      </c>
      <c r="H134" s="446">
        <v>5000000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6217810</v>
      </c>
      <c r="H142" s="454">
        <v>5000000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c r="F154" s="444"/>
      <c r="G154" s="445">
        <v>21945210</v>
      </c>
      <c r="H154" s="446">
        <v>66000000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21945210</v>
      </c>
      <c r="H160" s="454">
        <v>66000000</v>
      </c>
    </row>
    <row r="161" spans="2:8"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t="15.75" thickBot="1" x14ac:dyDescent="0.3">
      <c r="B164" s="377">
        <v>12020803</v>
      </c>
      <c r="C164" s="378" t="s">
        <v>669</v>
      </c>
      <c r="D164" s="378" t="s">
        <v>874</v>
      </c>
      <c r="E164" s="443"/>
      <c r="F164" s="444"/>
      <c r="G164" s="445">
        <v>1097260</v>
      </c>
      <c r="H164" s="446">
        <v>3000000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1097260</v>
      </c>
      <c r="H167" s="454">
        <v>3000000</v>
      </c>
    </row>
    <row r="168" spans="2:8" x14ac:dyDescent="0.25">
      <c r="B168" s="373">
        <v>12020900</v>
      </c>
      <c r="C168" s="374" t="s">
        <v>16</v>
      </c>
      <c r="D168" s="374"/>
      <c r="E168" s="439"/>
      <c r="F168" s="440"/>
      <c r="G168" s="441"/>
      <c r="H168" s="442"/>
    </row>
    <row r="169" spans="2:8" x14ac:dyDescent="0.25">
      <c r="B169" s="377">
        <v>12020901</v>
      </c>
      <c r="C169" s="378" t="s">
        <v>673</v>
      </c>
      <c r="D169" s="378" t="s">
        <v>877</v>
      </c>
      <c r="E169" s="443"/>
      <c r="F169" s="444"/>
      <c r="G169" s="445">
        <v>1828770</v>
      </c>
      <c r="H169" s="446">
        <v>3000000</v>
      </c>
    </row>
    <row r="170" spans="2:8" hidden="1" x14ac:dyDescent="0.25">
      <c r="B170" s="377">
        <v>12020902</v>
      </c>
      <c r="C170" s="378" t="s">
        <v>674</v>
      </c>
      <c r="D170" s="378" t="s">
        <v>878</v>
      </c>
      <c r="E170" s="443"/>
      <c r="F170" s="444"/>
      <c r="G170" s="445"/>
      <c r="H170" s="446">
        <v>0</v>
      </c>
    </row>
    <row r="171" spans="2:8" x14ac:dyDescent="0.25">
      <c r="B171" s="377">
        <v>12020903</v>
      </c>
      <c r="C171" s="378" t="s">
        <v>675</v>
      </c>
      <c r="D171" s="378" t="s">
        <v>879</v>
      </c>
      <c r="E171" s="443"/>
      <c r="F171" s="444"/>
      <c r="G171" s="445">
        <v>914380</v>
      </c>
      <c r="H171" s="446">
        <v>2500000</v>
      </c>
    </row>
    <row r="172" spans="2:8" hidden="1" x14ac:dyDescent="0.25">
      <c r="B172" s="377">
        <v>12020904</v>
      </c>
      <c r="C172" s="378" t="s">
        <v>676</v>
      </c>
      <c r="D172" s="378" t="s">
        <v>880</v>
      </c>
      <c r="E172" s="443"/>
      <c r="F172" s="444"/>
      <c r="G172" s="445"/>
      <c r="H172" s="446">
        <v>0</v>
      </c>
    </row>
    <row r="173" spans="2:8" x14ac:dyDescent="0.25">
      <c r="B173" s="377">
        <v>12020905</v>
      </c>
      <c r="C173" s="378" t="s">
        <v>677</v>
      </c>
      <c r="D173" s="378" t="s">
        <v>881</v>
      </c>
      <c r="E173" s="443"/>
      <c r="F173" s="444"/>
      <c r="G173" s="445">
        <v>9509590</v>
      </c>
      <c r="H173" s="446">
        <v>20000000</v>
      </c>
    </row>
    <row r="174" spans="2:8" ht="15.75" thickBot="1" x14ac:dyDescent="0.3">
      <c r="B174" s="377">
        <v>12020906</v>
      </c>
      <c r="C174" s="378" t="s">
        <v>678</v>
      </c>
      <c r="D174" s="378" t="s">
        <v>882</v>
      </c>
      <c r="E174" s="443"/>
      <c r="F174" s="444"/>
      <c r="G174" s="445">
        <v>1828770</v>
      </c>
      <c r="H174" s="446">
        <v>16000000</v>
      </c>
    </row>
    <row r="175" spans="2:8" ht="15.75" hidden="1" thickBot="1" x14ac:dyDescent="0.3">
      <c r="B175" s="377">
        <v>12020907</v>
      </c>
      <c r="C175" s="378" t="s">
        <v>679</v>
      </c>
      <c r="D175" s="378" t="s">
        <v>883</v>
      </c>
      <c r="E175" s="443"/>
      <c r="F175" s="444"/>
      <c r="G175" s="445"/>
      <c r="H175" s="446">
        <v>0</v>
      </c>
    </row>
    <row r="176" spans="2:8" ht="15.75" thickBot="1" x14ac:dyDescent="0.3">
      <c r="B176" s="384"/>
      <c r="C176" s="385" t="s">
        <v>680</v>
      </c>
      <c r="D176" s="385"/>
      <c r="E176" s="451"/>
      <c r="F176" s="452"/>
      <c r="G176" s="453">
        <v>14081510</v>
      </c>
      <c r="H176" s="454">
        <v>41500000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x14ac:dyDescent="0.25">
      <c r="B190" s="377">
        <v>12021205</v>
      </c>
      <c r="C190" s="378" t="s">
        <v>692</v>
      </c>
      <c r="D190" s="378" t="s">
        <v>892</v>
      </c>
      <c r="E190" s="443"/>
      <c r="F190" s="444"/>
      <c r="G190" s="445">
        <v>548630</v>
      </c>
      <c r="H190" s="446">
        <v>2000000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t="15.75" thickBot="1" x14ac:dyDescent="0.3">
      <c r="B195" s="377">
        <v>12021210</v>
      </c>
      <c r="C195" s="378" t="s">
        <v>697</v>
      </c>
      <c r="D195" s="378" t="s">
        <v>897</v>
      </c>
      <c r="E195" s="443"/>
      <c r="F195" s="444"/>
      <c r="G195" s="445">
        <v>1097260</v>
      </c>
      <c r="H195" s="446">
        <v>3000000</v>
      </c>
    </row>
    <row r="196" spans="2:8" ht="15.75" hidden="1" thickBot="1" x14ac:dyDescent="0.3">
      <c r="B196" s="377">
        <v>12021212</v>
      </c>
      <c r="C196" s="378" t="s">
        <v>698</v>
      </c>
      <c r="D196" s="378" t="s">
        <v>898</v>
      </c>
      <c r="E196" s="443"/>
      <c r="F196" s="444"/>
      <c r="G196" s="445"/>
      <c r="H196" s="446">
        <v>0</v>
      </c>
    </row>
    <row r="197" spans="2:8" ht="15.75" thickBot="1" x14ac:dyDescent="0.3">
      <c r="B197" s="384"/>
      <c r="C197" s="385" t="s">
        <v>699</v>
      </c>
      <c r="D197" s="385"/>
      <c r="E197" s="451"/>
      <c r="F197" s="452"/>
      <c r="G197" s="453">
        <v>1645890</v>
      </c>
      <c r="H197" s="454">
        <v>5000000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54863020</v>
      </c>
      <c r="H225" s="481">
        <v>150000000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1034</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t="15.75" thickBot="1" x14ac:dyDescent="0.3">
      <c r="B106" s="377">
        <v>12020460</v>
      </c>
      <c r="C106" s="378" t="s">
        <v>615</v>
      </c>
      <c r="D106" s="378" t="s">
        <v>821</v>
      </c>
      <c r="E106" s="443"/>
      <c r="F106" s="444">
        <v>10000</v>
      </c>
      <c r="G106" s="445">
        <v>10647080</v>
      </c>
      <c r="H106" s="446">
        <v>76270000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10647080</v>
      </c>
      <c r="H114" s="454">
        <v>76270000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3"/>
      <c r="F116" s="444"/>
      <c r="G116" s="445">
        <v>325520</v>
      </c>
      <c r="H116" s="446">
        <v>3730000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325520</v>
      </c>
      <c r="H119" s="454">
        <v>3730000</v>
      </c>
    </row>
    <row r="120" spans="2:8" ht="15.75" hidden="1" thickBot="1" x14ac:dyDescent="0.3">
      <c r="B120" s="373">
        <v>12020600</v>
      </c>
      <c r="C120" s="374" t="s">
        <v>13</v>
      </c>
      <c r="D120" s="374"/>
      <c r="E120" s="439"/>
      <c r="F120" s="440"/>
      <c r="G120" s="441"/>
      <c r="H120" s="442"/>
    </row>
    <row r="121" spans="2:8" ht="15.75" hidden="1" thickBot="1" x14ac:dyDescent="0.3">
      <c r="B121" s="377">
        <v>12020601</v>
      </c>
      <c r="C121" s="378" t="s">
        <v>628</v>
      </c>
      <c r="D121" s="378" t="s">
        <v>833</v>
      </c>
      <c r="E121" s="443"/>
      <c r="F121" s="444"/>
      <c r="G121" s="445"/>
      <c r="H121" s="446">
        <v>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1035</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10972600</v>
      </c>
      <c r="H225" s="481">
        <v>80000000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28.5" customHeight="1" x14ac:dyDescent="0.25">
      <c r="B2" s="1012" t="s">
        <v>1036</v>
      </c>
      <c r="C2" s="1012"/>
      <c r="D2" s="1012"/>
      <c r="E2" s="1012"/>
      <c r="F2" s="1012"/>
      <c r="G2" s="1012"/>
      <c r="H2" s="1012"/>
    </row>
    <row r="3" spans="2:8" ht="5.0999999999999996" customHeight="1" thickBot="1" x14ac:dyDescent="0.3">
      <c r="B3" s="989"/>
      <c r="C3" s="989"/>
      <c r="D3" s="989"/>
      <c r="E3" s="989"/>
      <c r="F3" s="989"/>
      <c r="G3" s="989"/>
      <c r="H3" s="989"/>
    </row>
    <row r="4" spans="2:8" s="421" customFormat="1" ht="27" hidden="1"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t="15.75" thickBot="1" x14ac:dyDescent="0.3">
      <c r="B84" s="377">
        <v>12020438</v>
      </c>
      <c r="C84" s="378" t="s">
        <v>593</v>
      </c>
      <c r="D84" s="378" t="s">
        <v>799</v>
      </c>
      <c r="E84" s="443"/>
      <c r="F84" s="444"/>
      <c r="G84" s="445">
        <v>5486300</v>
      </c>
      <c r="H84" s="446">
        <v>15000000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5486300</v>
      </c>
      <c r="H114" s="454">
        <v>15000000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t="15.75" thickBot="1" x14ac:dyDescent="0.3">
      <c r="B126" s="377">
        <v>12020606</v>
      </c>
      <c r="C126" s="378" t="s">
        <v>633</v>
      </c>
      <c r="D126" s="378" t="s">
        <v>838</v>
      </c>
      <c r="E126" s="443"/>
      <c r="F126" s="444"/>
      <c r="G126" s="445">
        <v>731510</v>
      </c>
      <c r="H126" s="446">
        <v>3000000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731510</v>
      </c>
      <c r="H142" s="454">
        <v>3000000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x14ac:dyDescent="0.25">
      <c r="B171" s="377">
        <v>12020903</v>
      </c>
      <c r="C171" s="378" t="s">
        <v>675</v>
      </c>
      <c r="D171" s="378" t="s">
        <v>879</v>
      </c>
      <c r="E171" s="443"/>
      <c r="F171" s="444"/>
      <c r="G171" s="445">
        <v>109726030</v>
      </c>
      <c r="H171" s="446">
        <v>180000000</v>
      </c>
    </row>
    <row r="172" spans="2:8" ht="15.75" thickBot="1" x14ac:dyDescent="0.3">
      <c r="B172" s="377">
        <v>12020904</v>
      </c>
      <c r="C172" s="378" t="s">
        <v>676</v>
      </c>
      <c r="D172" s="378" t="s">
        <v>880</v>
      </c>
      <c r="E172" s="443"/>
      <c r="F172" s="444"/>
      <c r="G172" s="445">
        <v>1645890</v>
      </c>
      <c r="H172" s="446">
        <v>2000000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thickBot="1" x14ac:dyDescent="0.3">
      <c r="B176" s="384"/>
      <c r="C176" s="385" t="s">
        <v>680</v>
      </c>
      <c r="D176" s="385"/>
      <c r="E176" s="451"/>
      <c r="F176" s="452"/>
      <c r="G176" s="453">
        <v>111371920</v>
      </c>
      <c r="H176" s="454">
        <v>182000000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117589730</v>
      </c>
      <c r="H225" s="481">
        <v>200000000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1037</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t="15.75" thickBot="1" x14ac:dyDescent="0.3">
      <c r="B59" s="377">
        <v>12020137</v>
      </c>
      <c r="C59" s="378" t="s">
        <v>569</v>
      </c>
      <c r="D59" s="378" t="s">
        <v>775</v>
      </c>
      <c r="E59" s="443" t="s">
        <v>1038</v>
      </c>
      <c r="F59" s="444" t="s">
        <v>1039</v>
      </c>
      <c r="G59" s="445">
        <v>38404110</v>
      </c>
      <c r="H59" s="446">
        <v>60400000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38404110</v>
      </c>
      <c r="H62" s="453">
        <f>SUM(H35:H61)</f>
        <v>60400000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x14ac:dyDescent="0.25">
      <c r="B80" s="377">
        <v>12020430</v>
      </c>
      <c r="C80" s="378" t="s">
        <v>589</v>
      </c>
      <c r="D80" s="378" t="s">
        <v>795</v>
      </c>
      <c r="E80" s="443" t="s">
        <v>1040</v>
      </c>
      <c r="F80" s="443" t="s">
        <v>1040</v>
      </c>
      <c r="G80" s="445">
        <v>1170410</v>
      </c>
      <c r="H80" s="446">
        <v>500000</v>
      </c>
    </row>
    <row r="81" spans="2:8" hidden="1" x14ac:dyDescent="0.25">
      <c r="B81" s="377">
        <v>12020431</v>
      </c>
      <c r="C81" s="378" t="s">
        <v>590</v>
      </c>
      <c r="D81" s="378" t="s">
        <v>796</v>
      </c>
      <c r="E81" s="443"/>
      <c r="F81" s="444"/>
      <c r="G81" s="445"/>
      <c r="H81" s="446">
        <v>0</v>
      </c>
    </row>
    <row r="82" spans="2:8" x14ac:dyDescent="0.25">
      <c r="B82" s="377">
        <v>12020436</v>
      </c>
      <c r="C82" s="378" t="s">
        <v>591</v>
      </c>
      <c r="D82" s="378" t="s">
        <v>797</v>
      </c>
      <c r="E82" s="443">
        <v>15000</v>
      </c>
      <c r="F82" s="444">
        <v>15000</v>
      </c>
      <c r="G82" s="445">
        <v>2999180</v>
      </c>
      <c r="H82" s="446">
        <v>5000000</v>
      </c>
    </row>
    <row r="83" spans="2:8" x14ac:dyDescent="0.25">
      <c r="B83" s="377">
        <v>12020437</v>
      </c>
      <c r="C83" s="378" t="s">
        <v>592</v>
      </c>
      <c r="D83" s="378" t="s">
        <v>798</v>
      </c>
      <c r="E83" s="443" t="s">
        <v>1041</v>
      </c>
      <c r="F83" s="444" t="s">
        <v>1041</v>
      </c>
      <c r="G83" s="445">
        <v>4425620</v>
      </c>
      <c r="H83" s="446">
        <v>12000000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x14ac:dyDescent="0.25">
      <c r="B94" s="377">
        <v>12020448</v>
      </c>
      <c r="C94" s="378" t="s">
        <v>603</v>
      </c>
      <c r="D94" s="378" t="s">
        <v>809</v>
      </c>
      <c r="E94" s="443" t="s">
        <v>1042</v>
      </c>
      <c r="F94" s="444"/>
      <c r="G94" s="445">
        <v>186534260</v>
      </c>
      <c r="H94" s="446">
        <v>97500000</v>
      </c>
    </row>
    <row r="95" spans="2:8" hidden="1" x14ac:dyDescent="0.25">
      <c r="B95" s="377">
        <v>12020449</v>
      </c>
      <c r="C95" s="378" t="s">
        <v>604</v>
      </c>
      <c r="D95" s="378" t="s">
        <v>810</v>
      </c>
      <c r="E95" s="443"/>
      <c r="F95" s="444"/>
      <c r="G95" s="445"/>
      <c r="H95" s="446">
        <v>0</v>
      </c>
    </row>
    <row r="96" spans="2:8" x14ac:dyDescent="0.25">
      <c r="B96" s="377">
        <v>12020450</v>
      </c>
      <c r="C96" s="378" t="s">
        <v>605</v>
      </c>
      <c r="D96" s="378" t="s">
        <v>811</v>
      </c>
      <c r="E96" s="443">
        <v>10000</v>
      </c>
      <c r="F96" s="444">
        <v>10000</v>
      </c>
      <c r="G96" s="445">
        <v>4158620</v>
      </c>
      <c r="H96" s="446">
        <v>5000000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x14ac:dyDescent="0.25">
      <c r="B105" s="377">
        <v>12020459</v>
      </c>
      <c r="C105" s="378" t="s">
        <v>614</v>
      </c>
      <c r="D105" s="378" t="s">
        <v>820</v>
      </c>
      <c r="E105" s="443" t="s">
        <v>1043</v>
      </c>
      <c r="F105" s="444" t="s">
        <v>1043</v>
      </c>
      <c r="G105" s="445">
        <v>49179200</v>
      </c>
      <c r="H105" s="446">
        <v>32700000</v>
      </c>
    </row>
    <row r="106" spans="2:8" x14ac:dyDescent="0.25">
      <c r="B106" s="377">
        <v>12020460</v>
      </c>
      <c r="C106" s="378" t="s">
        <v>615</v>
      </c>
      <c r="D106" s="378" t="s">
        <v>821</v>
      </c>
      <c r="E106" s="443" t="s">
        <v>1043</v>
      </c>
      <c r="F106" s="444" t="s">
        <v>1043</v>
      </c>
      <c r="G106" s="445">
        <v>10193550</v>
      </c>
      <c r="H106" s="446">
        <v>12700000</v>
      </c>
    </row>
    <row r="107" spans="2:8" ht="15.75" thickBot="1" x14ac:dyDescent="0.3">
      <c r="B107" s="377">
        <v>12020461</v>
      </c>
      <c r="C107" s="378" t="s">
        <v>616</v>
      </c>
      <c r="D107" s="378" t="s">
        <v>822</v>
      </c>
      <c r="E107" s="443" t="s">
        <v>1044</v>
      </c>
      <c r="F107" s="444" t="s">
        <v>1045</v>
      </c>
      <c r="G107" s="445">
        <v>69822330</v>
      </c>
      <c r="H107" s="446">
        <v>40000000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328483170</v>
      </c>
      <c r="H114" s="454">
        <f>SUM(H64:H113)</f>
        <v>205400000</v>
      </c>
    </row>
    <row r="115" spans="2:8" x14ac:dyDescent="0.25">
      <c r="B115" s="373">
        <v>12020500</v>
      </c>
      <c r="C115" s="374" t="s">
        <v>12</v>
      </c>
      <c r="D115" s="374"/>
      <c r="E115" s="439"/>
      <c r="F115" s="440"/>
      <c r="G115" s="441"/>
      <c r="H115" s="442"/>
    </row>
    <row r="116" spans="2:8" ht="15.75" thickBot="1" x14ac:dyDescent="0.3">
      <c r="B116" s="377">
        <v>12020501</v>
      </c>
      <c r="C116" s="378" t="s">
        <v>624</v>
      </c>
      <c r="D116" s="378" t="s">
        <v>830</v>
      </c>
      <c r="E116" s="444" t="s">
        <v>1046</v>
      </c>
      <c r="F116" s="445" t="s">
        <v>1047</v>
      </c>
      <c r="G116" s="652">
        <v>1645890</v>
      </c>
      <c r="H116" s="446">
        <v>3500000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v>1645890</v>
      </c>
      <c r="H119" s="454">
        <v>3500000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443" t="s">
        <v>1041</v>
      </c>
      <c r="F136" s="444" t="s">
        <v>1041</v>
      </c>
      <c r="G136" s="445">
        <v>2392030</v>
      </c>
      <c r="H136" s="446">
        <v>5700000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2392030</v>
      </c>
      <c r="H142" s="454">
        <v>5700000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x14ac:dyDescent="0.25">
      <c r="B168" s="373">
        <v>12020900</v>
      </c>
      <c r="C168" s="374" t="s">
        <v>16</v>
      </c>
      <c r="D168" s="374"/>
      <c r="E168" s="439"/>
      <c r="F168" s="440"/>
      <c r="G168" s="441"/>
      <c r="H168" s="442"/>
    </row>
    <row r="169" spans="2:8" x14ac:dyDescent="0.25">
      <c r="B169" s="377">
        <v>12020901</v>
      </c>
      <c r="C169" s="378" t="s">
        <v>673</v>
      </c>
      <c r="D169" s="378" t="s">
        <v>877</v>
      </c>
      <c r="E169" s="443" t="s">
        <v>1048</v>
      </c>
      <c r="F169" s="443" t="s">
        <v>1048</v>
      </c>
      <c r="G169" s="445">
        <v>11879670</v>
      </c>
      <c r="H169" s="446">
        <v>25000000</v>
      </c>
    </row>
    <row r="170" spans="2:8" hidden="1" x14ac:dyDescent="0.25">
      <c r="B170" s="377">
        <v>12020902</v>
      </c>
      <c r="C170" s="378" t="s">
        <v>674</v>
      </c>
      <c r="D170" s="378" t="s">
        <v>878</v>
      </c>
      <c r="E170" s="443"/>
      <c r="F170" s="444"/>
      <c r="G170" s="445"/>
      <c r="H170" s="446">
        <v>0</v>
      </c>
    </row>
    <row r="171" spans="2:8" ht="15.75" thickBot="1" x14ac:dyDescent="0.3">
      <c r="B171" s="377">
        <v>12020903</v>
      </c>
      <c r="C171" s="378" t="s">
        <v>675</v>
      </c>
      <c r="D171" s="378" t="s">
        <v>879</v>
      </c>
      <c r="E171" s="443" t="s">
        <v>1049</v>
      </c>
      <c r="F171" s="443" t="s">
        <v>1049</v>
      </c>
      <c r="G171" s="445">
        <v>165825300</v>
      </c>
      <c r="H171" s="446">
        <v>200000000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thickBot="1" x14ac:dyDescent="0.3">
      <c r="B176" s="384"/>
      <c r="C176" s="385" t="s">
        <v>680</v>
      </c>
      <c r="D176" s="385"/>
      <c r="E176" s="451"/>
      <c r="F176" s="452"/>
      <c r="G176" s="453">
        <v>177704970</v>
      </c>
      <c r="H176" s="454">
        <f>SUM(H169:H175)</f>
        <v>225000000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1">
        <f>G176+G142+G119+G114+G62</f>
        <v>548630170</v>
      </c>
      <c r="H225" s="481">
        <f>H176+H142+H119+H114+H62</f>
        <v>500000000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7" t="s">
        <v>1050</v>
      </c>
      <c r="C2" s="1007"/>
      <c r="D2" s="1007"/>
      <c r="E2" s="1007"/>
      <c r="F2" s="1007"/>
      <c r="G2" s="1007"/>
      <c r="H2" s="1007"/>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t="15.75" thickBot="1" x14ac:dyDescent="0.3">
      <c r="B136" s="377">
        <v>12020616</v>
      </c>
      <c r="C136" s="378" t="s">
        <v>643</v>
      </c>
      <c r="D136" s="378" t="s">
        <v>849</v>
      </c>
      <c r="E136" s="653" t="s">
        <v>1051</v>
      </c>
      <c r="F136" s="653" t="s">
        <v>1051</v>
      </c>
      <c r="G136" s="445"/>
      <c r="H136" s="446">
        <v>1000000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0</v>
      </c>
      <c r="H142" s="454">
        <v>1000000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idden="1"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idden="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idden="1" x14ac:dyDescent="0.25">
      <c r="B206" s="373">
        <v>13010200</v>
      </c>
      <c r="C206" s="374" t="s">
        <v>21</v>
      </c>
      <c r="D206" s="374"/>
      <c r="E206" s="439"/>
      <c r="F206" s="440"/>
      <c r="G206" s="441"/>
      <c r="H206" s="442"/>
    </row>
    <row r="207" spans="2:8" hidden="1" x14ac:dyDescent="0.25">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idden="1" x14ac:dyDescent="0.25">
      <c r="B209" s="373">
        <v>13020000</v>
      </c>
      <c r="C209" s="374" t="s">
        <v>708</v>
      </c>
      <c r="D209" s="374"/>
      <c r="E209" s="439"/>
      <c r="F209" s="440"/>
      <c r="G209" s="441"/>
      <c r="H209" s="442"/>
    </row>
    <row r="210" spans="2:8" hidden="1" x14ac:dyDescent="0.25">
      <c r="B210" s="373">
        <v>13020300</v>
      </c>
      <c r="C210" s="374" t="s">
        <v>22</v>
      </c>
      <c r="D210" s="374"/>
      <c r="E210" s="439"/>
      <c r="F210" s="440"/>
      <c r="G210" s="441"/>
      <c r="H210" s="442"/>
    </row>
    <row r="211" spans="2:8" hidden="1" x14ac:dyDescent="0.25">
      <c r="B211" s="377">
        <v>13020301</v>
      </c>
      <c r="C211" s="378" t="s">
        <v>36</v>
      </c>
      <c r="D211" s="378" t="s">
        <v>902</v>
      </c>
      <c r="E211" s="443"/>
      <c r="F211" s="444"/>
      <c r="G211" s="445"/>
      <c r="H211" s="446">
        <v>0</v>
      </c>
    </row>
    <row r="212" spans="2:8" hidden="1" x14ac:dyDescent="0.25">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x14ac:dyDescent="0.25">
      <c r="B214" s="373">
        <v>13020400</v>
      </c>
      <c r="C214" s="374" t="s">
        <v>23</v>
      </c>
      <c r="D214" s="374"/>
      <c r="E214" s="439"/>
      <c r="F214" s="440"/>
      <c r="G214" s="441"/>
      <c r="H214" s="442"/>
    </row>
    <row r="215" spans="2:8" ht="15.75" thickBot="1" x14ac:dyDescent="0.3">
      <c r="B215" s="377">
        <v>13020401</v>
      </c>
      <c r="C215" s="378" t="s">
        <v>37</v>
      </c>
      <c r="D215" s="378" t="s">
        <v>904</v>
      </c>
      <c r="E215" s="443"/>
      <c r="F215" s="444"/>
      <c r="G215" s="445"/>
      <c r="H215" s="446">
        <v>900000000</v>
      </c>
    </row>
    <row r="216" spans="2:8" ht="15.75" thickBot="1" x14ac:dyDescent="0.3">
      <c r="B216" s="384"/>
      <c r="C216" s="385" t="s">
        <v>713</v>
      </c>
      <c r="D216" s="385"/>
      <c r="E216" s="451"/>
      <c r="F216" s="452"/>
      <c r="G216" s="453">
        <v>0</v>
      </c>
      <c r="H216" s="454">
        <v>900000000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0</v>
      </c>
      <c r="H225" s="481">
        <v>901000000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1052</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t="14.25" customHeight="1" thickBot="1" x14ac:dyDescent="0.3">
      <c r="B37" s="377">
        <v>12020109</v>
      </c>
      <c r="C37" s="378" t="s">
        <v>547</v>
      </c>
      <c r="D37" s="378" t="s">
        <v>753</v>
      </c>
      <c r="E37" s="443">
        <v>5000</v>
      </c>
      <c r="F37" s="444">
        <v>5000</v>
      </c>
      <c r="G37" s="445">
        <v>283460</v>
      </c>
      <c r="H37" s="446">
        <v>50000</v>
      </c>
    </row>
    <row r="38" spans="2:8" ht="9" hidden="1" customHeight="1" x14ac:dyDescent="0.25">
      <c r="B38" s="377">
        <v>12020110</v>
      </c>
      <c r="C38" s="378" t="s">
        <v>548</v>
      </c>
      <c r="D38" s="378" t="s">
        <v>754</v>
      </c>
      <c r="E38" s="443"/>
      <c r="F38" s="444"/>
      <c r="G38" s="445"/>
      <c r="H38" s="446">
        <v>0</v>
      </c>
    </row>
    <row r="39" spans="2:8" ht="15.75" hidden="1" thickBot="1" x14ac:dyDescent="0.3">
      <c r="B39" s="377">
        <v>12020111</v>
      </c>
      <c r="C39" s="378" t="s">
        <v>549</v>
      </c>
      <c r="D39" s="378" t="s">
        <v>755</v>
      </c>
      <c r="E39" s="443"/>
      <c r="F39" s="444"/>
      <c r="G39" s="445"/>
      <c r="H39" s="446">
        <v>0</v>
      </c>
    </row>
    <row r="40" spans="2:8" ht="15.75" hidden="1" thickBot="1" x14ac:dyDescent="0.3">
      <c r="B40" s="377">
        <v>12020113</v>
      </c>
      <c r="C40" s="378" t="s">
        <v>550</v>
      </c>
      <c r="D40" s="378" t="s">
        <v>756</v>
      </c>
      <c r="E40" s="443"/>
      <c r="F40" s="444"/>
      <c r="G40" s="445"/>
      <c r="H40" s="446">
        <v>0</v>
      </c>
    </row>
    <row r="41" spans="2:8" ht="15.75" hidden="1" thickBot="1" x14ac:dyDescent="0.3">
      <c r="B41" s="377">
        <v>12020114</v>
      </c>
      <c r="C41" s="378" t="s">
        <v>551</v>
      </c>
      <c r="D41" s="378" t="s">
        <v>757</v>
      </c>
      <c r="E41" s="443"/>
      <c r="F41" s="444"/>
      <c r="G41" s="445"/>
      <c r="H41" s="446">
        <v>0</v>
      </c>
    </row>
    <row r="42" spans="2:8" ht="15.75" hidden="1" thickBot="1" x14ac:dyDescent="0.3">
      <c r="B42" s="377">
        <v>12020115</v>
      </c>
      <c r="C42" s="378" t="s">
        <v>552</v>
      </c>
      <c r="D42" s="378" t="s">
        <v>758</v>
      </c>
      <c r="E42" s="443"/>
      <c r="F42" s="444"/>
      <c r="G42" s="445"/>
      <c r="H42" s="446">
        <v>0</v>
      </c>
    </row>
    <row r="43" spans="2:8" ht="15.75" hidden="1" thickBot="1" x14ac:dyDescent="0.3">
      <c r="B43" s="377">
        <v>12020116</v>
      </c>
      <c r="C43" s="378" t="s">
        <v>553</v>
      </c>
      <c r="D43" s="378" t="s">
        <v>759</v>
      </c>
      <c r="E43" s="443"/>
      <c r="F43" s="444"/>
      <c r="G43" s="445"/>
      <c r="H43" s="446">
        <v>0</v>
      </c>
    </row>
    <row r="44" spans="2:8" ht="15.75" hidden="1" thickBot="1" x14ac:dyDescent="0.3">
      <c r="B44" s="377">
        <v>12020117</v>
      </c>
      <c r="C44" s="378" t="s">
        <v>554</v>
      </c>
      <c r="D44" s="378" t="s">
        <v>760</v>
      </c>
      <c r="E44" s="443"/>
      <c r="F44" s="444"/>
      <c r="G44" s="445"/>
      <c r="H44" s="446">
        <v>0</v>
      </c>
    </row>
    <row r="45" spans="2:8" ht="15.75" hidden="1" thickBot="1" x14ac:dyDescent="0.3">
      <c r="B45" s="377">
        <v>12020118</v>
      </c>
      <c r="C45" s="378" t="s">
        <v>555</v>
      </c>
      <c r="D45" s="378" t="s">
        <v>761</v>
      </c>
      <c r="E45" s="443"/>
      <c r="F45" s="444"/>
      <c r="G45" s="445"/>
      <c r="H45" s="446">
        <v>0</v>
      </c>
    </row>
    <row r="46" spans="2:8" ht="15.75" hidden="1" thickBot="1" x14ac:dyDescent="0.3">
      <c r="B46" s="377">
        <v>12020119</v>
      </c>
      <c r="C46" s="378" t="s">
        <v>556</v>
      </c>
      <c r="D46" s="378" t="s">
        <v>762</v>
      </c>
      <c r="E46" s="443"/>
      <c r="F46" s="444"/>
      <c r="G46" s="445"/>
      <c r="H46" s="446">
        <v>0</v>
      </c>
    </row>
    <row r="47" spans="2:8" ht="15.75" hidden="1" thickBot="1" x14ac:dyDescent="0.3">
      <c r="B47" s="377">
        <v>12020120</v>
      </c>
      <c r="C47" s="378" t="s">
        <v>557</v>
      </c>
      <c r="D47" s="378" t="s">
        <v>763</v>
      </c>
      <c r="E47" s="443"/>
      <c r="F47" s="444"/>
      <c r="G47" s="445"/>
      <c r="H47" s="446">
        <v>0</v>
      </c>
    </row>
    <row r="48" spans="2:8" ht="15.75" hidden="1" thickBot="1" x14ac:dyDescent="0.3">
      <c r="B48" s="377">
        <v>12020121</v>
      </c>
      <c r="C48" s="378" t="s">
        <v>558</v>
      </c>
      <c r="D48" s="378" t="s">
        <v>764</v>
      </c>
      <c r="E48" s="443"/>
      <c r="F48" s="444"/>
      <c r="G48" s="445"/>
      <c r="H48" s="446">
        <v>0</v>
      </c>
    </row>
    <row r="49" spans="2:8" ht="15.75" hidden="1" thickBot="1" x14ac:dyDescent="0.3">
      <c r="B49" s="377">
        <v>12020122</v>
      </c>
      <c r="C49" s="378" t="s">
        <v>559</v>
      </c>
      <c r="D49" s="378" t="s">
        <v>765</v>
      </c>
      <c r="E49" s="443"/>
      <c r="F49" s="444"/>
      <c r="G49" s="445"/>
      <c r="H49" s="446">
        <v>0</v>
      </c>
    </row>
    <row r="50" spans="2:8" ht="15.75" hidden="1" thickBot="1" x14ac:dyDescent="0.3">
      <c r="B50" s="377">
        <v>12020126</v>
      </c>
      <c r="C50" s="378" t="s">
        <v>560</v>
      </c>
      <c r="D50" s="378" t="s">
        <v>766</v>
      </c>
      <c r="E50" s="443"/>
      <c r="F50" s="444"/>
      <c r="G50" s="445"/>
      <c r="H50" s="446">
        <v>0</v>
      </c>
    </row>
    <row r="51" spans="2:8" ht="15.75" hidden="1" thickBot="1" x14ac:dyDescent="0.3">
      <c r="B51" s="377">
        <v>12020128</v>
      </c>
      <c r="C51" s="378" t="s">
        <v>561</v>
      </c>
      <c r="D51" s="378" t="s">
        <v>767</v>
      </c>
      <c r="E51" s="443"/>
      <c r="F51" s="444"/>
      <c r="G51" s="445"/>
      <c r="H51" s="446">
        <v>0</v>
      </c>
    </row>
    <row r="52" spans="2:8" ht="15.75" hidden="1" thickBot="1" x14ac:dyDescent="0.3">
      <c r="B52" s="377">
        <v>12020129</v>
      </c>
      <c r="C52" s="378" t="s">
        <v>562</v>
      </c>
      <c r="D52" s="378" t="s">
        <v>768</v>
      </c>
      <c r="E52" s="443"/>
      <c r="F52" s="444"/>
      <c r="G52" s="445"/>
      <c r="H52" s="446">
        <v>0</v>
      </c>
    </row>
    <row r="53" spans="2:8" ht="15.75" hidden="1" thickBot="1" x14ac:dyDescent="0.3">
      <c r="B53" s="377">
        <v>12020130</v>
      </c>
      <c r="C53" s="378" t="s">
        <v>563</v>
      </c>
      <c r="D53" s="378" t="s">
        <v>769</v>
      </c>
      <c r="E53" s="443"/>
      <c r="F53" s="444"/>
      <c r="G53" s="445"/>
      <c r="H53" s="446">
        <v>0</v>
      </c>
    </row>
    <row r="54" spans="2:8" ht="15.75" hidden="1" thickBot="1" x14ac:dyDescent="0.3">
      <c r="B54" s="377">
        <v>12020132</v>
      </c>
      <c r="C54" s="378" t="s">
        <v>564</v>
      </c>
      <c r="D54" s="378" t="s">
        <v>770</v>
      </c>
      <c r="E54" s="443"/>
      <c r="F54" s="444"/>
      <c r="G54" s="445"/>
      <c r="H54" s="446">
        <v>0</v>
      </c>
    </row>
    <row r="55" spans="2:8" ht="15.75" hidden="1" thickBot="1" x14ac:dyDescent="0.3">
      <c r="B55" s="377">
        <v>12020133</v>
      </c>
      <c r="C55" s="378" t="s">
        <v>565</v>
      </c>
      <c r="D55" s="378" t="s">
        <v>771</v>
      </c>
      <c r="E55" s="443"/>
      <c r="F55" s="444"/>
      <c r="G55" s="445"/>
      <c r="H55" s="446">
        <v>0</v>
      </c>
    </row>
    <row r="56" spans="2:8" ht="15.75" hidden="1" thickBot="1" x14ac:dyDescent="0.3">
      <c r="B56" s="377">
        <v>12020134</v>
      </c>
      <c r="C56" s="378" t="s">
        <v>566</v>
      </c>
      <c r="D56" s="378" t="s">
        <v>772</v>
      </c>
      <c r="E56" s="443"/>
      <c r="F56" s="444"/>
      <c r="G56" s="445"/>
      <c r="H56" s="446">
        <v>0</v>
      </c>
    </row>
    <row r="57" spans="2:8" ht="15.75" hidden="1" thickBot="1" x14ac:dyDescent="0.3">
      <c r="B57" s="377">
        <v>12020135</v>
      </c>
      <c r="C57" s="378" t="s">
        <v>567</v>
      </c>
      <c r="D57" s="378" t="s">
        <v>773</v>
      </c>
      <c r="E57" s="443"/>
      <c r="F57" s="444"/>
      <c r="G57" s="445"/>
      <c r="H57" s="446">
        <v>0</v>
      </c>
    </row>
    <row r="58" spans="2:8" ht="15.75" hidden="1" thickBot="1" x14ac:dyDescent="0.3">
      <c r="B58" s="377">
        <v>12020136</v>
      </c>
      <c r="C58" s="378" t="s">
        <v>568</v>
      </c>
      <c r="D58" s="378" t="s">
        <v>774</v>
      </c>
      <c r="E58" s="443"/>
      <c r="F58" s="444"/>
      <c r="G58" s="445"/>
      <c r="H58" s="446">
        <v>0</v>
      </c>
    </row>
    <row r="59" spans="2:8" ht="15.75" hidden="1" thickBot="1" x14ac:dyDescent="0.3">
      <c r="B59" s="377">
        <v>12020137</v>
      </c>
      <c r="C59" s="378" t="s">
        <v>569</v>
      </c>
      <c r="D59" s="378" t="s">
        <v>775</v>
      </c>
      <c r="E59" s="443"/>
      <c r="F59" s="444"/>
      <c r="G59" s="445"/>
      <c r="H59" s="446">
        <v>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283460</v>
      </c>
      <c r="H62" s="453">
        <f>SUM(H35:H61)</f>
        <v>50000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x14ac:dyDescent="0.25">
      <c r="B72" s="377">
        <v>12020418</v>
      </c>
      <c r="C72" s="378" t="s">
        <v>581</v>
      </c>
      <c r="D72" s="378" t="s">
        <v>786</v>
      </c>
      <c r="E72" s="443">
        <v>10000</v>
      </c>
      <c r="F72" s="444">
        <v>10000</v>
      </c>
      <c r="G72" s="445">
        <v>73150</v>
      </c>
      <c r="H72" s="446">
        <v>100000</v>
      </c>
    </row>
    <row r="73" spans="2:8" hidden="1" x14ac:dyDescent="0.25">
      <c r="B73" s="377">
        <v>12020419</v>
      </c>
      <c r="C73" s="378" t="s">
        <v>582</v>
      </c>
      <c r="D73" s="378" t="s">
        <v>787</v>
      </c>
      <c r="E73" s="443"/>
      <c r="F73" s="444"/>
      <c r="G73" s="445"/>
      <c r="H73" s="446">
        <v>0</v>
      </c>
    </row>
    <row r="74" spans="2:8" x14ac:dyDescent="0.25">
      <c r="B74" s="377">
        <v>12020420</v>
      </c>
      <c r="C74" s="378" t="s">
        <v>583</v>
      </c>
      <c r="D74" s="378" t="s">
        <v>788</v>
      </c>
      <c r="E74" s="443">
        <v>15000</v>
      </c>
      <c r="F74" s="444">
        <v>15000</v>
      </c>
      <c r="G74" s="445">
        <v>11521230</v>
      </c>
      <c r="H74" s="446">
        <v>15000000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x14ac:dyDescent="0.25">
      <c r="B78" s="377">
        <v>12020427</v>
      </c>
      <c r="C78" s="378" t="s">
        <v>587</v>
      </c>
      <c r="D78" s="378" t="s">
        <v>792</v>
      </c>
      <c r="E78" s="443">
        <v>75000</v>
      </c>
      <c r="F78" s="444">
        <v>75000</v>
      </c>
      <c r="G78" s="445">
        <v>182880</v>
      </c>
      <c r="H78" s="446">
        <v>150000</v>
      </c>
    </row>
    <row r="79" spans="2:8" ht="11.25" customHeight="1" x14ac:dyDescent="0.25">
      <c r="B79" s="377">
        <v>12020428</v>
      </c>
      <c r="C79" s="378" t="s">
        <v>588</v>
      </c>
      <c r="D79" s="378" t="s">
        <v>794</v>
      </c>
      <c r="E79" s="443" t="s">
        <v>1053</v>
      </c>
      <c r="F79" s="444" t="s">
        <v>1053</v>
      </c>
      <c r="G79" s="445">
        <v>10972600</v>
      </c>
      <c r="H79" s="446">
        <v>52610000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x14ac:dyDescent="0.25">
      <c r="B91" s="377">
        <v>12020445</v>
      </c>
      <c r="C91" s="378" t="s">
        <v>600</v>
      </c>
      <c r="D91" s="378" t="s">
        <v>806</v>
      </c>
      <c r="E91" s="443">
        <v>50000</v>
      </c>
      <c r="F91" s="444">
        <v>50000</v>
      </c>
      <c r="G91" s="445">
        <v>0</v>
      </c>
      <c r="H91" s="446">
        <v>400000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x14ac:dyDescent="0.25">
      <c r="B95" s="377">
        <v>12020449</v>
      </c>
      <c r="C95" s="378" t="s">
        <v>604</v>
      </c>
      <c r="D95" s="378" t="s">
        <v>810</v>
      </c>
      <c r="E95" s="443" t="s">
        <v>1054</v>
      </c>
      <c r="F95" s="444" t="s">
        <v>1054</v>
      </c>
      <c r="G95" s="445">
        <v>731510</v>
      </c>
      <c r="H95" s="446">
        <v>6500000</v>
      </c>
    </row>
    <row r="96" spans="2:8" ht="13.5" customHeight="1" thickBot="1" x14ac:dyDescent="0.3">
      <c r="B96" s="377">
        <v>12020450</v>
      </c>
      <c r="C96" s="378" t="s">
        <v>605</v>
      </c>
      <c r="D96" s="378" t="s">
        <v>811</v>
      </c>
      <c r="E96" s="443" t="s">
        <v>1046</v>
      </c>
      <c r="F96" s="444" t="s">
        <v>1046</v>
      </c>
      <c r="G96" s="445">
        <v>4946810</v>
      </c>
      <c r="H96" s="446">
        <v>5550000</v>
      </c>
    </row>
    <row r="97" spans="2:8" ht="6" hidden="1" customHeight="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28428180</v>
      </c>
      <c r="H114" s="454">
        <v>80310000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x14ac:dyDescent="0.25">
      <c r="B144" s="377">
        <v>12020701</v>
      </c>
      <c r="C144" s="378" t="s">
        <v>650</v>
      </c>
      <c r="D144" s="378" t="s">
        <v>855</v>
      </c>
      <c r="E144" s="443">
        <v>5000</v>
      </c>
      <c r="F144" s="444">
        <v>5000</v>
      </c>
      <c r="G144" s="445">
        <v>548630</v>
      </c>
      <c r="H144" s="446">
        <v>50000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v>5000</v>
      </c>
      <c r="F154" s="444">
        <v>5000</v>
      </c>
      <c r="G154" s="445">
        <v>109730</v>
      </c>
      <c r="H154" s="446">
        <v>50000</v>
      </c>
    </row>
    <row r="155" spans="2:8" ht="3" hidden="1" customHeight="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658360</v>
      </c>
      <c r="H160" s="454">
        <v>100000</v>
      </c>
    </row>
    <row r="161" spans="2:8"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t="15.75" thickBot="1" x14ac:dyDescent="0.3">
      <c r="B164" s="377">
        <v>12020803</v>
      </c>
      <c r="C164" s="378" t="s">
        <v>669</v>
      </c>
      <c r="D164" s="378" t="s">
        <v>874</v>
      </c>
      <c r="E164" s="443">
        <v>20000</v>
      </c>
      <c r="F164" s="444">
        <v>20000</v>
      </c>
      <c r="G164" s="445">
        <v>109730</v>
      </c>
      <c r="H164" s="446">
        <v>140000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thickBot="1" x14ac:dyDescent="0.3">
      <c r="B167" s="384"/>
      <c r="C167" s="385" t="s">
        <v>672</v>
      </c>
      <c r="D167" s="385"/>
      <c r="E167" s="451"/>
      <c r="F167" s="452"/>
      <c r="G167" s="453">
        <v>109730</v>
      </c>
      <c r="H167" s="454">
        <v>140000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1.25" hidden="1" customHeight="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 hidden="1" customHeight="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29479730</v>
      </c>
      <c r="H225" s="481">
        <v>80600000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H226"/>
  <sheetViews>
    <sheetView view="pageBreakPreview" zoomScale="84" zoomScaleSheetLayoutView="84" workbookViewId="0">
      <pane xSplit="5" ySplit="8" topLeftCell="F99"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1055</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x14ac:dyDescent="0.25">
      <c r="B8" s="373">
        <v>11000000</v>
      </c>
      <c r="C8" s="374" t="s">
        <v>531</v>
      </c>
      <c r="D8" s="374"/>
      <c r="E8" s="439"/>
      <c r="F8" s="440"/>
      <c r="G8" s="441"/>
      <c r="H8" s="442"/>
    </row>
    <row r="9" spans="2:8"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t="15.75" thickBot="1" x14ac:dyDescent="0.3">
      <c r="B37" s="377">
        <v>12020109</v>
      </c>
      <c r="C37" s="378" t="s">
        <v>547</v>
      </c>
      <c r="D37" s="378" t="s">
        <v>753</v>
      </c>
      <c r="E37" s="443" t="s">
        <v>1056</v>
      </c>
      <c r="F37" s="444" t="s">
        <v>1056</v>
      </c>
      <c r="G37" s="445">
        <v>292600</v>
      </c>
      <c r="H37" s="446">
        <v>360000</v>
      </c>
    </row>
    <row r="38" spans="2:8" ht="15.75" hidden="1" thickBot="1" x14ac:dyDescent="0.3">
      <c r="B38" s="377">
        <v>12020110</v>
      </c>
      <c r="C38" s="378" t="s">
        <v>548</v>
      </c>
      <c r="D38" s="378" t="s">
        <v>754</v>
      </c>
      <c r="E38" s="443"/>
      <c r="F38" s="444"/>
      <c r="G38" s="445"/>
      <c r="H38" s="446">
        <v>0</v>
      </c>
    </row>
    <row r="39" spans="2:8" ht="15.75" hidden="1" thickBot="1" x14ac:dyDescent="0.3">
      <c r="B39" s="377">
        <v>12020111</v>
      </c>
      <c r="C39" s="378" t="s">
        <v>549</v>
      </c>
      <c r="D39" s="378" t="s">
        <v>755</v>
      </c>
      <c r="E39" s="443"/>
      <c r="F39" s="444"/>
      <c r="G39" s="445"/>
      <c r="H39" s="446">
        <v>0</v>
      </c>
    </row>
    <row r="40" spans="2:8" ht="15.75" hidden="1" thickBot="1" x14ac:dyDescent="0.3">
      <c r="B40" s="377">
        <v>12020113</v>
      </c>
      <c r="C40" s="378" t="s">
        <v>550</v>
      </c>
      <c r="D40" s="378" t="s">
        <v>756</v>
      </c>
      <c r="E40" s="443"/>
      <c r="F40" s="444"/>
      <c r="G40" s="445"/>
      <c r="H40" s="446">
        <v>0</v>
      </c>
    </row>
    <row r="41" spans="2:8" ht="15.75" hidden="1" thickBot="1" x14ac:dyDescent="0.3">
      <c r="B41" s="377">
        <v>12020114</v>
      </c>
      <c r="C41" s="378" t="s">
        <v>551</v>
      </c>
      <c r="D41" s="378" t="s">
        <v>757</v>
      </c>
      <c r="E41" s="443"/>
      <c r="F41" s="444"/>
      <c r="G41" s="445"/>
      <c r="H41" s="446">
        <v>0</v>
      </c>
    </row>
    <row r="42" spans="2:8" ht="15.75" hidden="1" thickBot="1" x14ac:dyDescent="0.3">
      <c r="B42" s="377">
        <v>12020115</v>
      </c>
      <c r="C42" s="378" t="s">
        <v>552</v>
      </c>
      <c r="D42" s="378" t="s">
        <v>758</v>
      </c>
      <c r="E42" s="443"/>
      <c r="F42" s="444"/>
      <c r="G42" s="445"/>
      <c r="H42" s="446">
        <v>0</v>
      </c>
    </row>
    <row r="43" spans="2:8" ht="15.75" hidden="1" thickBot="1" x14ac:dyDescent="0.3">
      <c r="B43" s="377">
        <v>12020116</v>
      </c>
      <c r="C43" s="378" t="s">
        <v>553</v>
      </c>
      <c r="D43" s="378" t="s">
        <v>759</v>
      </c>
      <c r="E43" s="443"/>
      <c r="F43" s="444"/>
      <c r="G43" s="445"/>
      <c r="H43" s="446">
        <v>0</v>
      </c>
    </row>
    <row r="44" spans="2:8" ht="15.75" hidden="1" thickBot="1" x14ac:dyDescent="0.3">
      <c r="B44" s="377">
        <v>12020117</v>
      </c>
      <c r="C44" s="378" t="s">
        <v>554</v>
      </c>
      <c r="D44" s="378" t="s">
        <v>760</v>
      </c>
      <c r="E44" s="443"/>
      <c r="F44" s="444"/>
      <c r="G44" s="445"/>
      <c r="H44" s="446">
        <v>0</v>
      </c>
    </row>
    <row r="45" spans="2:8" ht="15.75" hidden="1" thickBot="1" x14ac:dyDescent="0.3">
      <c r="B45" s="377">
        <v>12020118</v>
      </c>
      <c r="C45" s="378" t="s">
        <v>555</v>
      </c>
      <c r="D45" s="378" t="s">
        <v>761</v>
      </c>
      <c r="E45" s="443"/>
      <c r="F45" s="444"/>
      <c r="G45" s="445"/>
      <c r="H45" s="446">
        <v>0</v>
      </c>
    </row>
    <row r="46" spans="2:8" ht="15.75" hidden="1" thickBot="1" x14ac:dyDescent="0.3">
      <c r="B46" s="377">
        <v>12020119</v>
      </c>
      <c r="C46" s="378" t="s">
        <v>556</v>
      </c>
      <c r="D46" s="378" t="s">
        <v>762</v>
      </c>
      <c r="E46" s="443"/>
      <c r="F46" s="444"/>
      <c r="G46" s="445"/>
      <c r="H46" s="446">
        <v>0</v>
      </c>
    </row>
    <row r="47" spans="2:8" ht="15.75" hidden="1" thickBot="1" x14ac:dyDescent="0.3">
      <c r="B47" s="377">
        <v>12020120</v>
      </c>
      <c r="C47" s="378" t="s">
        <v>557</v>
      </c>
      <c r="D47" s="378" t="s">
        <v>763</v>
      </c>
      <c r="E47" s="443"/>
      <c r="F47" s="444"/>
      <c r="G47" s="445"/>
      <c r="H47" s="446">
        <v>0</v>
      </c>
    </row>
    <row r="48" spans="2:8" ht="15.75" hidden="1" thickBot="1" x14ac:dyDescent="0.3">
      <c r="B48" s="377">
        <v>12020121</v>
      </c>
      <c r="C48" s="378" t="s">
        <v>558</v>
      </c>
      <c r="D48" s="378" t="s">
        <v>764</v>
      </c>
      <c r="E48" s="443"/>
      <c r="F48" s="444"/>
      <c r="G48" s="445"/>
      <c r="H48" s="446">
        <v>0</v>
      </c>
    </row>
    <row r="49" spans="2:8" ht="15.75" hidden="1" thickBot="1" x14ac:dyDescent="0.3">
      <c r="B49" s="377">
        <v>12020122</v>
      </c>
      <c r="C49" s="378" t="s">
        <v>559</v>
      </c>
      <c r="D49" s="378" t="s">
        <v>765</v>
      </c>
      <c r="E49" s="443"/>
      <c r="F49" s="444"/>
      <c r="G49" s="445"/>
      <c r="H49" s="446">
        <v>0</v>
      </c>
    </row>
    <row r="50" spans="2:8" ht="15.75" hidden="1" thickBot="1" x14ac:dyDescent="0.3">
      <c r="B50" s="377">
        <v>12020126</v>
      </c>
      <c r="C50" s="378" t="s">
        <v>560</v>
      </c>
      <c r="D50" s="378" t="s">
        <v>766</v>
      </c>
      <c r="E50" s="443"/>
      <c r="F50" s="444"/>
      <c r="G50" s="445"/>
      <c r="H50" s="446">
        <v>0</v>
      </c>
    </row>
    <row r="51" spans="2:8" ht="15.75" hidden="1" thickBot="1" x14ac:dyDescent="0.3">
      <c r="B51" s="377">
        <v>12020128</v>
      </c>
      <c r="C51" s="378" t="s">
        <v>561</v>
      </c>
      <c r="D51" s="378" t="s">
        <v>767</v>
      </c>
      <c r="E51" s="443"/>
      <c r="F51" s="444"/>
      <c r="G51" s="445"/>
      <c r="H51" s="446">
        <v>0</v>
      </c>
    </row>
    <row r="52" spans="2:8" ht="15.75" hidden="1" thickBot="1" x14ac:dyDescent="0.3">
      <c r="B52" s="377">
        <v>12020129</v>
      </c>
      <c r="C52" s="378" t="s">
        <v>562</v>
      </c>
      <c r="D52" s="378" t="s">
        <v>768</v>
      </c>
      <c r="E52" s="443"/>
      <c r="F52" s="444"/>
      <c r="G52" s="445"/>
      <c r="H52" s="446">
        <v>0</v>
      </c>
    </row>
    <row r="53" spans="2:8" ht="15.75" hidden="1" thickBot="1" x14ac:dyDescent="0.3">
      <c r="B53" s="377">
        <v>12020130</v>
      </c>
      <c r="C53" s="378" t="s">
        <v>563</v>
      </c>
      <c r="D53" s="378" t="s">
        <v>769</v>
      </c>
      <c r="E53" s="443"/>
      <c r="F53" s="444"/>
      <c r="G53" s="445"/>
      <c r="H53" s="446">
        <v>0</v>
      </c>
    </row>
    <row r="54" spans="2:8" ht="15.75" hidden="1" thickBot="1" x14ac:dyDescent="0.3">
      <c r="B54" s="377">
        <v>12020132</v>
      </c>
      <c r="C54" s="378" t="s">
        <v>564</v>
      </c>
      <c r="D54" s="378" t="s">
        <v>770</v>
      </c>
      <c r="E54" s="443"/>
      <c r="F54" s="444"/>
      <c r="G54" s="445"/>
      <c r="H54" s="446">
        <v>0</v>
      </c>
    </row>
    <row r="55" spans="2:8" ht="15.75" hidden="1" thickBot="1" x14ac:dyDescent="0.3">
      <c r="B55" s="377">
        <v>12020133</v>
      </c>
      <c r="C55" s="378" t="s">
        <v>565</v>
      </c>
      <c r="D55" s="378" t="s">
        <v>771</v>
      </c>
      <c r="E55" s="443"/>
      <c r="F55" s="444"/>
      <c r="G55" s="445"/>
      <c r="H55" s="446">
        <v>0</v>
      </c>
    </row>
    <row r="56" spans="2:8" ht="15.75" hidden="1" thickBot="1" x14ac:dyDescent="0.3">
      <c r="B56" s="377">
        <v>12020134</v>
      </c>
      <c r="C56" s="378" t="s">
        <v>566</v>
      </c>
      <c r="D56" s="378" t="s">
        <v>772</v>
      </c>
      <c r="E56" s="443"/>
      <c r="F56" s="444"/>
      <c r="G56" s="445"/>
      <c r="H56" s="446">
        <v>0</v>
      </c>
    </row>
    <row r="57" spans="2:8" ht="15.75" hidden="1" thickBot="1" x14ac:dyDescent="0.3">
      <c r="B57" s="377">
        <v>12020135</v>
      </c>
      <c r="C57" s="378" t="s">
        <v>567</v>
      </c>
      <c r="D57" s="378" t="s">
        <v>773</v>
      </c>
      <c r="E57" s="443"/>
      <c r="F57" s="444"/>
      <c r="G57" s="445"/>
      <c r="H57" s="446">
        <v>0</v>
      </c>
    </row>
    <row r="58" spans="2:8" ht="15.75" hidden="1" thickBot="1" x14ac:dyDescent="0.3">
      <c r="B58" s="377">
        <v>12020136</v>
      </c>
      <c r="C58" s="378" t="s">
        <v>568</v>
      </c>
      <c r="D58" s="378" t="s">
        <v>774</v>
      </c>
      <c r="E58" s="443"/>
      <c r="F58" s="444"/>
      <c r="G58" s="445"/>
      <c r="H58" s="446">
        <v>0</v>
      </c>
    </row>
    <row r="59" spans="2:8" ht="15.75" hidden="1" thickBot="1" x14ac:dyDescent="0.3">
      <c r="B59" s="377">
        <v>12020137</v>
      </c>
      <c r="C59" s="378" t="s">
        <v>569</v>
      </c>
      <c r="D59" s="378" t="s">
        <v>775</v>
      </c>
      <c r="E59" s="443"/>
      <c r="F59" s="444"/>
      <c r="G59" s="445"/>
      <c r="H59" s="446">
        <v>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292600</v>
      </c>
      <c r="H62" s="453">
        <f>SUM(H35:H61)</f>
        <v>360000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x14ac:dyDescent="0.25">
      <c r="B99" s="377">
        <v>12020453</v>
      </c>
      <c r="C99" s="378" t="s">
        <v>608</v>
      </c>
      <c r="D99" s="378" t="s">
        <v>814</v>
      </c>
      <c r="E99" s="443" t="s">
        <v>1057</v>
      </c>
      <c r="F99" s="444" t="s">
        <v>1058</v>
      </c>
      <c r="G99" s="445">
        <v>347460</v>
      </c>
      <c r="H99" s="446">
        <v>950000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t="15.75" thickBot="1" x14ac:dyDescent="0.3">
      <c r="B102" s="377">
        <v>12020456</v>
      </c>
      <c r="C102" s="378" t="s">
        <v>611</v>
      </c>
      <c r="D102" s="378" t="s">
        <v>817</v>
      </c>
      <c r="E102" s="443">
        <v>2000</v>
      </c>
      <c r="F102" s="444">
        <v>2000</v>
      </c>
      <c r="G102" s="445">
        <v>109730</v>
      </c>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457190</v>
      </c>
      <c r="H114" s="454">
        <v>950000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x14ac:dyDescent="0.25">
      <c r="B135" s="377">
        <v>12020615</v>
      </c>
      <c r="C135" s="378" t="s">
        <v>642</v>
      </c>
      <c r="D135" s="378" t="s">
        <v>848</v>
      </c>
      <c r="E135" s="443">
        <v>0</v>
      </c>
      <c r="F135" s="444">
        <v>0</v>
      </c>
      <c r="G135" s="445">
        <v>0</v>
      </c>
      <c r="H135" s="446">
        <v>0</v>
      </c>
    </row>
    <row r="136" spans="2:8" ht="15.75" thickBot="1" x14ac:dyDescent="0.3">
      <c r="B136" s="377">
        <v>12020616</v>
      </c>
      <c r="C136" s="378" t="s">
        <v>643</v>
      </c>
      <c r="D136" s="378" t="s">
        <v>849</v>
      </c>
      <c r="E136" s="443" t="s">
        <v>982</v>
      </c>
      <c r="F136" s="444" t="s">
        <v>1059</v>
      </c>
      <c r="G136" s="445">
        <v>128010</v>
      </c>
      <c r="H136" s="446">
        <v>310000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128010</v>
      </c>
      <c r="H142" s="454">
        <v>310000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t="15.75" thickBot="1" x14ac:dyDescent="0.3">
      <c r="B165" s="377">
        <v>12020804</v>
      </c>
      <c r="C165" s="378" t="s">
        <v>670</v>
      </c>
      <c r="D165" s="378" t="s">
        <v>875</v>
      </c>
      <c r="E165" s="443" t="s">
        <v>1060</v>
      </c>
      <c r="F165" s="444" t="s">
        <v>1060</v>
      </c>
      <c r="G165" s="445">
        <v>182880</v>
      </c>
      <c r="H165" s="446">
        <v>440000</v>
      </c>
    </row>
    <row r="166" spans="2:8" ht="15.75" hidden="1" thickBot="1" x14ac:dyDescent="0.3">
      <c r="B166" s="377">
        <v>12020805</v>
      </c>
      <c r="C166" s="378" t="s">
        <v>671</v>
      </c>
      <c r="D166" s="378" t="s">
        <v>876</v>
      </c>
      <c r="E166" s="443">
        <v>0</v>
      </c>
      <c r="F166" s="444">
        <v>0</v>
      </c>
      <c r="G166" s="445">
        <v>0</v>
      </c>
      <c r="H166" s="446">
        <v>0</v>
      </c>
    </row>
    <row r="167" spans="2:8" ht="15.75" thickBot="1" x14ac:dyDescent="0.3">
      <c r="B167" s="384"/>
      <c r="C167" s="385" t="s">
        <v>672</v>
      </c>
      <c r="D167" s="385"/>
      <c r="E167" s="451"/>
      <c r="F167" s="452"/>
      <c r="G167" s="453">
        <v>182880</v>
      </c>
      <c r="H167" s="454">
        <v>440000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1060680</v>
      </c>
      <c r="H225" s="481">
        <v>2060000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226"/>
  <sheetViews>
    <sheetView view="pageBreakPreview" zoomScale="84" zoomScaleSheetLayoutView="84" workbookViewId="0">
      <pane xSplit="5" ySplit="7" topLeftCell="G19"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5" width="21.85546875" hidden="1" customWidth="1"/>
    <col min="6" max="6" width="0" hidden="1" customWidth="1"/>
    <col min="7" max="8" width="15.42578125" customWidth="1"/>
    <col min="44" max="44" width="13" customWidth="1"/>
    <col min="45" max="45" width="16.140625" customWidth="1"/>
    <col min="46" max="46" width="96.5703125" bestFit="1" customWidth="1"/>
    <col min="47" max="48" width="17.28515625" bestFit="1" customWidth="1"/>
    <col min="49" max="49" width="20.28515625" bestFit="1" customWidth="1"/>
    <col min="50" max="50" width="23.85546875" bestFit="1" customWidth="1"/>
    <col min="51" max="51" width="26" bestFit="1" customWidth="1"/>
    <col min="52" max="52" width="18.7109375" bestFit="1" customWidth="1"/>
    <col min="53" max="53" width="10.7109375" bestFit="1" customWidth="1"/>
  </cols>
  <sheetData>
    <row r="1" spans="1:8" s="137" customFormat="1" ht="27" customHeight="1" x14ac:dyDescent="0.5">
      <c r="B1" s="1001" t="s">
        <v>0</v>
      </c>
      <c r="C1" s="1001"/>
      <c r="D1" s="1001"/>
      <c r="E1" s="1001"/>
      <c r="F1" s="1001"/>
      <c r="G1" s="1001"/>
      <c r="H1" s="1001"/>
    </row>
    <row r="2" spans="1:8" s="344" customFormat="1" ht="36" x14ac:dyDescent="0.55000000000000004">
      <c r="B2" s="1002" t="s">
        <v>1061</v>
      </c>
      <c r="C2" s="1002"/>
      <c r="D2" s="1002"/>
      <c r="E2" s="1002"/>
      <c r="F2" s="1002"/>
      <c r="G2" s="1002"/>
      <c r="H2" s="1002"/>
    </row>
    <row r="3" spans="1:8" s="137" customFormat="1" x14ac:dyDescent="0.25">
      <c r="B3" s="989"/>
      <c r="C3" s="989"/>
      <c r="D3" s="989"/>
      <c r="E3" s="989"/>
      <c r="F3" s="989"/>
      <c r="G3" s="989"/>
      <c r="H3" s="989"/>
    </row>
    <row r="4" spans="1:8" ht="24" thickBot="1" x14ac:dyDescent="0.4">
      <c r="A4" s="486"/>
      <c r="B4" s="1003" t="s">
        <v>737</v>
      </c>
      <c r="C4" s="1003"/>
      <c r="D4" s="1003"/>
      <c r="E4" s="1003"/>
      <c r="F4" s="1003"/>
      <c r="G4" s="1003"/>
      <c r="H4" s="1003"/>
    </row>
    <row r="5" spans="1:8" ht="38.25" x14ac:dyDescent="0.25">
      <c r="A5" s="486"/>
      <c r="B5" s="991" t="s">
        <v>2</v>
      </c>
      <c r="C5" s="991" t="s">
        <v>3</v>
      </c>
      <c r="D5" s="422"/>
      <c r="E5" s="423" t="s">
        <v>909</v>
      </c>
      <c r="F5" s="424" t="s">
        <v>909</v>
      </c>
      <c r="G5" s="425" t="s">
        <v>530</v>
      </c>
      <c r="H5" s="426" t="s">
        <v>1703</v>
      </c>
    </row>
    <row r="6" spans="1:8" ht="15.75" customHeight="1" thickBot="1" x14ac:dyDescent="0.3">
      <c r="A6" s="486"/>
      <c r="B6" s="992"/>
      <c r="C6" s="992"/>
      <c r="D6" s="427"/>
      <c r="E6" s="428" t="s">
        <v>5</v>
      </c>
      <c r="F6" s="429" t="s">
        <v>5</v>
      </c>
      <c r="G6" s="430" t="s">
        <v>5</v>
      </c>
      <c r="H6" s="431" t="s">
        <v>5</v>
      </c>
    </row>
    <row r="7" spans="1:8" s="493" customFormat="1" ht="18.75" x14ac:dyDescent="0.3">
      <c r="B7" s="432">
        <v>10000000</v>
      </c>
      <c r="C7" s="433" t="s">
        <v>398</v>
      </c>
      <c r="D7" s="434"/>
      <c r="E7" s="435"/>
      <c r="F7" s="436"/>
      <c r="G7" s="437"/>
      <c r="H7" s="438"/>
    </row>
    <row r="8" spans="1:8" s="493" customFormat="1" ht="15.75" hidden="1" customHeight="1" x14ac:dyDescent="0.25">
      <c r="B8" s="373">
        <v>11000000</v>
      </c>
      <c r="C8" s="374" t="s">
        <v>531</v>
      </c>
      <c r="D8" s="374"/>
      <c r="E8" s="439"/>
      <c r="F8" s="440"/>
      <c r="G8" s="441"/>
      <c r="H8" s="442"/>
    </row>
    <row r="9" spans="1:8" s="493" customFormat="1" hidden="1" x14ac:dyDescent="0.25">
      <c r="B9" s="373">
        <v>11010000</v>
      </c>
      <c r="C9" s="374" t="s">
        <v>531</v>
      </c>
      <c r="D9" s="374"/>
      <c r="E9" s="439"/>
      <c r="F9" s="440"/>
      <c r="G9" s="441"/>
      <c r="H9" s="442"/>
    </row>
    <row r="10" spans="1:8" ht="15.75" hidden="1" customHeight="1" x14ac:dyDescent="0.25">
      <c r="A10" s="502"/>
      <c r="B10" s="373">
        <v>11010100</v>
      </c>
      <c r="C10" s="374" t="s">
        <v>6</v>
      </c>
      <c r="D10" s="374"/>
      <c r="E10" s="439"/>
      <c r="F10" s="440"/>
      <c r="G10" s="441"/>
      <c r="H10" s="442"/>
    </row>
    <row r="11" spans="1:8" hidden="1" x14ac:dyDescent="0.25">
      <c r="A11" s="502"/>
      <c r="B11" s="377">
        <v>11010101</v>
      </c>
      <c r="C11" s="378" t="s">
        <v>532</v>
      </c>
      <c r="D11" s="378" t="s">
        <v>739</v>
      </c>
      <c r="E11" s="573"/>
      <c r="F11" s="574"/>
      <c r="G11" s="445"/>
      <c r="H11" s="446"/>
    </row>
    <row r="12" spans="1:8" ht="15.75" hidden="1" customHeight="1" x14ac:dyDescent="0.25">
      <c r="A12" s="502"/>
      <c r="B12" s="373">
        <v>11010200</v>
      </c>
      <c r="C12" s="374" t="s">
        <v>31</v>
      </c>
      <c r="D12" s="374"/>
      <c r="E12" s="439"/>
      <c r="F12" s="440"/>
      <c r="G12" s="441"/>
      <c r="H12" s="442"/>
    </row>
    <row r="13" spans="1:8" hidden="1" x14ac:dyDescent="0.25">
      <c r="A13" s="502"/>
      <c r="B13" s="377">
        <v>11010201</v>
      </c>
      <c r="C13" s="378" t="s">
        <v>526</v>
      </c>
      <c r="D13" s="378" t="s">
        <v>740</v>
      </c>
      <c r="E13" s="573"/>
      <c r="F13" s="574"/>
      <c r="G13" s="445"/>
      <c r="H13" s="446"/>
    </row>
    <row r="14" spans="1:8" s="493" customFormat="1" ht="16.5" hidden="1" customHeight="1" thickBot="1" x14ac:dyDescent="0.3">
      <c r="A14" s="509"/>
      <c r="B14" s="373">
        <v>11010300</v>
      </c>
      <c r="C14" s="374" t="s">
        <v>32</v>
      </c>
      <c r="D14" s="374"/>
      <c r="E14" s="439"/>
      <c r="F14" s="440"/>
      <c r="G14" s="441"/>
      <c r="H14" s="442"/>
    </row>
    <row r="15" spans="1:8" s="493" customFormat="1" hidden="1" x14ac:dyDescent="0.2">
      <c r="A15" s="509"/>
      <c r="B15" s="377">
        <v>11010301</v>
      </c>
      <c r="C15" s="378" t="s">
        <v>527</v>
      </c>
      <c r="D15" s="378" t="s">
        <v>741</v>
      </c>
      <c r="E15" s="573"/>
      <c r="F15" s="574"/>
      <c r="G15" s="445"/>
      <c r="H15" s="446"/>
    </row>
    <row r="16" spans="1:8" ht="15.75" hidden="1" customHeight="1" x14ac:dyDescent="0.25">
      <c r="A16" s="502"/>
      <c r="B16" s="373">
        <v>11010400</v>
      </c>
      <c r="C16" s="374" t="s">
        <v>7</v>
      </c>
      <c r="D16" s="374"/>
      <c r="E16" s="439"/>
      <c r="F16" s="440"/>
      <c r="G16" s="441"/>
      <c r="H16" s="442"/>
    </row>
    <row r="17" spans="1:8" hidden="1" x14ac:dyDescent="0.25">
      <c r="A17" s="502"/>
      <c r="B17" s="382">
        <v>11010401</v>
      </c>
      <c r="C17" s="383" t="s">
        <v>7</v>
      </c>
      <c r="D17" s="383" t="s">
        <v>742</v>
      </c>
      <c r="E17" s="575"/>
      <c r="F17" s="576"/>
      <c r="G17" s="449"/>
      <c r="H17" s="450"/>
    </row>
    <row r="18" spans="1:8" ht="15.75" hidden="1" customHeight="1" x14ac:dyDescent="0.25">
      <c r="A18" s="502"/>
      <c r="B18" s="384"/>
      <c r="C18" s="385" t="s">
        <v>533</v>
      </c>
      <c r="D18" s="385"/>
      <c r="E18" s="451"/>
      <c r="F18" s="452"/>
      <c r="G18" s="453">
        <v>0</v>
      </c>
      <c r="H18" s="454">
        <v>0</v>
      </c>
    </row>
    <row r="19" spans="1:8" x14ac:dyDescent="0.25">
      <c r="A19" s="502"/>
      <c r="B19" s="368">
        <v>12000000</v>
      </c>
      <c r="C19" s="369" t="s">
        <v>33</v>
      </c>
      <c r="D19" s="369"/>
      <c r="E19" s="455"/>
      <c r="F19" s="456"/>
      <c r="G19" s="457"/>
      <c r="H19" s="458"/>
    </row>
    <row r="20" spans="1:8" ht="15.75" hidden="1" customHeight="1" x14ac:dyDescent="0.25">
      <c r="A20" s="502"/>
      <c r="B20" s="373">
        <v>12010000</v>
      </c>
      <c r="C20" s="374" t="s">
        <v>534</v>
      </c>
      <c r="D20" s="374"/>
      <c r="E20" s="439"/>
      <c r="F20" s="440"/>
      <c r="G20" s="441"/>
      <c r="H20" s="442"/>
    </row>
    <row r="21" spans="1:8" hidden="1" x14ac:dyDescent="0.25">
      <c r="A21" s="502"/>
      <c r="B21" s="373">
        <v>12010100</v>
      </c>
      <c r="C21" s="374" t="s">
        <v>8</v>
      </c>
      <c r="D21" s="374"/>
      <c r="E21" s="439"/>
      <c r="F21" s="440"/>
      <c r="G21" s="441"/>
      <c r="H21" s="442"/>
    </row>
    <row r="22" spans="1:8" ht="15.75" hidden="1" customHeight="1" x14ac:dyDescent="0.25">
      <c r="A22" s="502"/>
      <c r="B22" s="377">
        <v>12010101</v>
      </c>
      <c r="C22" s="378" t="s">
        <v>535</v>
      </c>
      <c r="D22" s="378" t="s">
        <v>743</v>
      </c>
      <c r="E22" s="573"/>
      <c r="F22" s="574"/>
      <c r="G22" s="445"/>
      <c r="H22" s="446"/>
    </row>
    <row r="23" spans="1:8" hidden="1" x14ac:dyDescent="0.25">
      <c r="A23" s="502"/>
      <c r="B23" s="377">
        <v>12010104</v>
      </c>
      <c r="C23" s="378" t="s">
        <v>536</v>
      </c>
      <c r="D23" s="378" t="s">
        <v>744</v>
      </c>
      <c r="E23" s="573"/>
      <c r="F23" s="574"/>
      <c r="G23" s="445"/>
      <c r="H23" s="446"/>
    </row>
    <row r="24" spans="1:8" ht="15.75" hidden="1" customHeight="1" x14ac:dyDescent="0.25">
      <c r="A24" s="502"/>
      <c r="B24" s="377">
        <v>12010105</v>
      </c>
      <c r="C24" s="378" t="s">
        <v>537</v>
      </c>
      <c r="D24" s="378" t="s">
        <v>745</v>
      </c>
      <c r="E24" s="573"/>
      <c r="F24" s="574"/>
      <c r="G24" s="445"/>
      <c r="H24" s="446"/>
    </row>
    <row r="25" spans="1:8" hidden="1" x14ac:dyDescent="0.25">
      <c r="A25" s="502"/>
      <c r="B25" s="377">
        <v>12010106</v>
      </c>
      <c r="C25" s="378" t="s">
        <v>538</v>
      </c>
      <c r="D25" s="378" t="s">
        <v>746</v>
      </c>
      <c r="E25" s="573"/>
      <c r="F25" s="574"/>
      <c r="G25" s="445"/>
      <c r="H25" s="446"/>
    </row>
    <row r="26" spans="1:8" s="493" customFormat="1" ht="16.5" hidden="1" customHeight="1" thickBot="1" x14ac:dyDescent="0.25">
      <c r="A26" s="509"/>
      <c r="B26" s="377">
        <v>12010107</v>
      </c>
      <c r="C26" s="378" t="s">
        <v>539</v>
      </c>
      <c r="D26" s="378" t="s">
        <v>747</v>
      </c>
      <c r="E26" s="573"/>
      <c r="F26" s="574"/>
      <c r="G26" s="445"/>
      <c r="H26" s="446"/>
    </row>
    <row r="27" spans="1:8" s="493" customFormat="1" hidden="1" x14ac:dyDescent="0.2">
      <c r="A27" s="509"/>
      <c r="B27" s="377">
        <v>12010108</v>
      </c>
      <c r="C27" s="378" t="s">
        <v>540</v>
      </c>
      <c r="D27" s="378" t="s">
        <v>748</v>
      </c>
      <c r="E27" s="573"/>
      <c r="F27" s="574"/>
      <c r="G27" s="445"/>
      <c r="H27" s="446"/>
    </row>
    <row r="28" spans="1:8" ht="15.75" hidden="1" customHeight="1" x14ac:dyDescent="0.25">
      <c r="A28" s="502"/>
      <c r="B28" s="377">
        <v>12010109</v>
      </c>
      <c r="C28" s="378" t="s">
        <v>541</v>
      </c>
      <c r="D28" s="378" t="s">
        <v>749</v>
      </c>
      <c r="E28" s="573"/>
      <c r="F28" s="574"/>
      <c r="G28" s="445"/>
      <c r="H28" s="446"/>
    </row>
    <row r="29" spans="1:8" ht="15.75" hidden="1" thickBot="1" x14ac:dyDescent="0.3">
      <c r="A29" s="502"/>
      <c r="B29" s="384"/>
      <c r="C29" s="385" t="s">
        <v>542</v>
      </c>
      <c r="D29" s="385"/>
      <c r="E29" s="451"/>
      <c r="F29" s="452"/>
      <c r="G29" s="453">
        <v>0</v>
      </c>
      <c r="H29" s="454">
        <v>0</v>
      </c>
    </row>
    <row r="30" spans="1:8" ht="15.75" hidden="1" customHeight="1" x14ac:dyDescent="0.25">
      <c r="A30" s="502"/>
      <c r="B30" s="388">
        <v>12010200</v>
      </c>
      <c r="C30" s="389" t="s">
        <v>9</v>
      </c>
      <c r="D30" s="389"/>
      <c r="E30" s="459"/>
      <c r="F30" s="460"/>
      <c r="G30" s="461"/>
      <c r="H30" s="462"/>
    </row>
    <row r="31" spans="1:8" hidden="1" x14ac:dyDescent="0.25">
      <c r="A31" s="502"/>
      <c r="B31" s="377">
        <v>12010201</v>
      </c>
      <c r="C31" s="378" t="s">
        <v>9</v>
      </c>
      <c r="D31" s="378" t="s">
        <v>750</v>
      </c>
      <c r="E31" s="573"/>
      <c r="F31" s="574"/>
      <c r="G31" s="445"/>
      <c r="H31" s="446"/>
    </row>
    <row r="32" spans="1:8" ht="15.75" hidden="1" customHeight="1" x14ac:dyDescent="0.25">
      <c r="A32" s="502"/>
      <c r="B32" s="384"/>
      <c r="C32" s="385" t="s">
        <v>543</v>
      </c>
      <c r="D32" s="385"/>
      <c r="E32" s="451"/>
      <c r="F32" s="452"/>
      <c r="G32" s="453">
        <v>0</v>
      </c>
      <c r="H32" s="454">
        <v>0</v>
      </c>
    </row>
    <row r="33" spans="1:8" x14ac:dyDescent="0.25">
      <c r="A33" s="502"/>
      <c r="B33" s="368">
        <v>12020000</v>
      </c>
      <c r="C33" s="369" t="s">
        <v>544</v>
      </c>
      <c r="D33" s="369"/>
      <c r="E33" s="455"/>
      <c r="F33" s="456"/>
      <c r="G33" s="457"/>
      <c r="H33" s="458"/>
    </row>
    <row r="34" spans="1:8" ht="15.75" customHeight="1" x14ac:dyDescent="0.25">
      <c r="A34" s="502"/>
      <c r="B34" s="373">
        <v>12020100</v>
      </c>
      <c r="C34" s="374" t="s">
        <v>10</v>
      </c>
      <c r="D34" s="374"/>
      <c r="E34" s="439"/>
      <c r="F34" s="440"/>
      <c r="G34" s="441"/>
      <c r="H34" s="442"/>
    </row>
    <row r="35" spans="1:8" hidden="1" x14ac:dyDescent="0.25">
      <c r="A35" s="502"/>
      <c r="B35" s="377">
        <v>12020105</v>
      </c>
      <c r="C35" s="378" t="s">
        <v>545</v>
      </c>
      <c r="D35" s="378" t="s">
        <v>751</v>
      </c>
      <c r="E35" s="573"/>
      <c r="F35" s="574"/>
      <c r="G35" s="445"/>
      <c r="H35" s="446">
        <v>0</v>
      </c>
    </row>
    <row r="36" spans="1:8" ht="15.75" hidden="1" customHeight="1" x14ac:dyDescent="0.25">
      <c r="A36" s="502"/>
      <c r="B36" s="377">
        <v>12020107</v>
      </c>
      <c r="C36" s="378" t="s">
        <v>546</v>
      </c>
      <c r="D36" s="378" t="s">
        <v>752</v>
      </c>
      <c r="E36" s="573"/>
      <c r="F36" s="574"/>
      <c r="G36" s="445"/>
      <c r="H36" s="446">
        <v>0</v>
      </c>
    </row>
    <row r="37" spans="1:8" ht="15.75" thickBot="1" x14ac:dyDescent="0.3">
      <c r="A37" s="502"/>
      <c r="B37" s="377">
        <v>12020109</v>
      </c>
      <c r="C37" s="378" t="s">
        <v>547</v>
      </c>
      <c r="D37" s="378" t="s">
        <v>753</v>
      </c>
      <c r="E37" s="573"/>
      <c r="F37" s="574"/>
      <c r="G37" s="445"/>
      <c r="H37" s="446">
        <v>445000</v>
      </c>
    </row>
    <row r="38" spans="1:8" ht="15.75" hidden="1" customHeight="1" x14ac:dyDescent="0.25">
      <c r="A38" s="502"/>
      <c r="B38" s="377">
        <v>12020110</v>
      </c>
      <c r="C38" s="378" t="s">
        <v>548</v>
      </c>
      <c r="D38" s="378" t="s">
        <v>754</v>
      </c>
      <c r="E38" s="573"/>
      <c r="F38" s="574"/>
      <c r="G38" s="445"/>
      <c r="H38" s="446">
        <v>0</v>
      </c>
    </row>
    <row r="39" spans="1:8" ht="15.75" hidden="1" thickBot="1" x14ac:dyDescent="0.3">
      <c r="A39" s="502"/>
      <c r="B39" s="377">
        <v>12020111</v>
      </c>
      <c r="C39" s="378" t="s">
        <v>549</v>
      </c>
      <c r="D39" s="378" t="s">
        <v>755</v>
      </c>
      <c r="E39" s="573"/>
      <c r="F39" s="574"/>
      <c r="G39" s="445"/>
      <c r="H39" s="446">
        <v>0</v>
      </c>
    </row>
    <row r="40" spans="1:8" ht="16.5" hidden="1" customHeight="1" thickBot="1" x14ac:dyDescent="0.3">
      <c r="A40" s="502"/>
      <c r="B40" s="377">
        <v>12020113</v>
      </c>
      <c r="C40" s="378" t="s">
        <v>550</v>
      </c>
      <c r="D40" s="378" t="s">
        <v>756</v>
      </c>
      <c r="E40" s="573"/>
      <c r="F40" s="574"/>
      <c r="G40" s="445"/>
      <c r="H40" s="446">
        <v>0</v>
      </c>
    </row>
    <row r="41" spans="1:8" s="493" customFormat="1" ht="15.75" hidden="1" thickBot="1" x14ac:dyDescent="0.25">
      <c r="A41" s="509"/>
      <c r="B41" s="377">
        <v>12020114</v>
      </c>
      <c r="C41" s="378" t="s">
        <v>551</v>
      </c>
      <c r="D41" s="378" t="s">
        <v>757</v>
      </c>
      <c r="E41" s="573"/>
      <c r="F41" s="574"/>
      <c r="G41" s="445"/>
      <c r="H41" s="446">
        <v>0</v>
      </c>
    </row>
    <row r="42" spans="1:8" s="493" customFormat="1" ht="15.75" hidden="1" customHeight="1" x14ac:dyDescent="0.2">
      <c r="A42" s="509"/>
      <c r="B42" s="377">
        <v>12020115</v>
      </c>
      <c r="C42" s="378" t="s">
        <v>552</v>
      </c>
      <c r="D42" s="378" t="s">
        <v>758</v>
      </c>
      <c r="E42" s="573"/>
      <c r="F42" s="574"/>
      <c r="G42" s="445"/>
      <c r="H42" s="446">
        <v>0</v>
      </c>
    </row>
    <row r="43" spans="1:8" ht="15.75" hidden="1" thickBot="1" x14ac:dyDescent="0.3">
      <c r="A43" s="502"/>
      <c r="B43" s="377">
        <v>12020116</v>
      </c>
      <c r="C43" s="378" t="s">
        <v>553</v>
      </c>
      <c r="D43" s="378" t="s">
        <v>759</v>
      </c>
      <c r="E43" s="573"/>
      <c r="F43" s="574"/>
      <c r="G43" s="445"/>
      <c r="H43" s="446">
        <v>0</v>
      </c>
    </row>
    <row r="44" spans="1:8" ht="15.75" hidden="1" customHeight="1" x14ac:dyDescent="0.25">
      <c r="A44" s="502"/>
      <c r="B44" s="377">
        <v>12020117</v>
      </c>
      <c r="C44" s="378" t="s">
        <v>554</v>
      </c>
      <c r="D44" s="378" t="s">
        <v>760</v>
      </c>
      <c r="E44" s="573"/>
      <c r="F44" s="574"/>
      <c r="G44" s="445"/>
      <c r="H44" s="446">
        <v>0</v>
      </c>
    </row>
    <row r="45" spans="1:8" ht="15.75" hidden="1" thickBot="1" x14ac:dyDescent="0.3">
      <c r="A45" s="502"/>
      <c r="B45" s="377">
        <v>12020118</v>
      </c>
      <c r="C45" s="378" t="s">
        <v>555</v>
      </c>
      <c r="D45" s="378" t="s">
        <v>761</v>
      </c>
      <c r="E45" s="573"/>
      <c r="F45" s="574"/>
      <c r="G45" s="445"/>
      <c r="H45" s="446">
        <v>0</v>
      </c>
    </row>
    <row r="46" spans="1:8" ht="15.75" hidden="1" customHeight="1" x14ac:dyDescent="0.25">
      <c r="A46" s="502"/>
      <c r="B46" s="377">
        <v>12020119</v>
      </c>
      <c r="C46" s="378" t="s">
        <v>556</v>
      </c>
      <c r="D46" s="378" t="s">
        <v>762</v>
      </c>
      <c r="E46" s="573"/>
      <c r="F46" s="574"/>
      <c r="G46" s="445"/>
      <c r="H46" s="446">
        <v>0</v>
      </c>
    </row>
    <row r="47" spans="1:8" ht="15.75" hidden="1" thickBot="1" x14ac:dyDescent="0.3">
      <c r="A47" s="502"/>
      <c r="B47" s="377">
        <v>12020120</v>
      </c>
      <c r="C47" s="378" t="s">
        <v>557</v>
      </c>
      <c r="D47" s="378" t="s">
        <v>763</v>
      </c>
      <c r="E47" s="573"/>
      <c r="F47" s="574"/>
      <c r="G47" s="445"/>
      <c r="H47" s="446">
        <v>0</v>
      </c>
    </row>
    <row r="48" spans="1:8" ht="15.75" hidden="1" customHeight="1" x14ac:dyDescent="0.25">
      <c r="A48" s="502"/>
      <c r="B48" s="377">
        <v>12020121</v>
      </c>
      <c r="C48" s="378" t="s">
        <v>558</v>
      </c>
      <c r="D48" s="378" t="s">
        <v>764</v>
      </c>
      <c r="E48" s="573"/>
      <c r="F48" s="574"/>
      <c r="G48" s="445"/>
      <c r="H48" s="446">
        <v>0</v>
      </c>
    </row>
    <row r="49" spans="1:8" ht="15.75" hidden="1" thickBot="1" x14ac:dyDescent="0.3">
      <c r="A49" s="502"/>
      <c r="B49" s="377">
        <v>12020122</v>
      </c>
      <c r="C49" s="378" t="s">
        <v>559</v>
      </c>
      <c r="D49" s="378" t="s">
        <v>765</v>
      </c>
      <c r="E49" s="573"/>
      <c r="F49" s="574"/>
      <c r="G49" s="445"/>
      <c r="H49" s="446">
        <v>0</v>
      </c>
    </row>
    <row r="50" spans="1:8" ht="15.75" hidden="1" customHeight="1" x14ac:dyDescent="0.25">
      <c r="A50" s="502"/>
      <c r="B50" s="377">
        <v>12020126</v>
      </c>
      <c r="C50" s="378" t="s">
        <v>560</v>
      </c>
      <c r="D50" s="378" t="s">
        <v>766</v>
      </c>
      <c r="E50" s="573"/>
      <c r="F50" s="574"/>
      <c r="G50" s="445"/>
      <c r="H50" s="446">
        <v>0</v>
      </c>
    </row>
    <row r="51" spans="1:8" ht="15.75" hidden="1" thickBot="1" x14ac:dyDescent="0.3">
      <c r="A51" s="502"/>
      <c r="B51" s="377">
        <v>12020128</v>
      </c>
      <c r="C51" s="378" t="s">
        <v>561</v>
      </c>
      <c r="D51" s="378" t="s">
        <v>767</v>
      </c>
      <c r="E51" s="573"/>
      <c r="F51" s="574"/>
      <c r="G51" s="445"/>
      <c r="H51" s="446">
        <v>0</v>
      </c>
    </row>
    <row r="52" spans="1:8" ht="15.75" hidden="1" customHeight="1" x14ac:dyDescent="0.25">
      <c r="A52" s="502"/>
      <c r="B52" s="377">
        <v>12020129</v>
      </c>
      <c r="C52" s="378" t="s">
        <v>562</v>
      </c>
      <c r="D52" s="378" t="s">
        <v>768</v>
      </c>
      <c r="E52" s="573"/>
      <c r="F52" s="574"/>
      <c r="G52" s="445"/>
      <c r="H52" s="446">
        <v>0</v>
      </c>
    </row>
    <row r="53" spans="1:8" ht="15.75" hidden="1" thickBot="1" x14ac:dyDescent="0.3">
      <c r="A53" s="502"/>
      <c r="B53" s="377">
        <v>12020130</v>
      </c>
      <c r="C53" s="378" t="s">
        <v>563</v>
      </c>
      <c r="D53" s="378" t="s">
        <v>769</v>
      </c>
      <c r="E53" s="573"/>
      <c r="F53" s="574"/>
      <c r="G53" s="445"/>
      <c r="H53" s="446">
        <v>0</v>
      </c>
    </row>
    <row r="54" spans="1:8" ht="15.75" hidden="1" customHeight="1" x14ac:dyDescent="0.25">
      <c r="A54" s="502"/>
      <c r="B54" s="377">
        <v>12020132</v>
      </c>
      <c r="C54" s="378" t="s">
        <v>564</v>
      </c>
      <c r="D54" s="378" t="s">
        <v>770</v>
      </c>
      <c r="E54" s="573"/>
      <c r="F54" s="574"/>
      <c r="G54" s="445"/>
      <c r="H54" s="446">
        <v>0</v>
      </c>
    </row>
    <row r="55" spans="1:8" ht="15.75" hidden="1" thickBot="1" x14ac:dyDescent="0.3">
      <c r="A55" s="502"/>
      <c r="B55" s="377">
        <v>12020133</v>
      </c>
      <c r="C55" s="378" t="s">
        <v>565</v>
      </c>
      <c r="D55" s="378" t="s">
        <v>771</v>
      </c>
      <c r="E55" s="573"/>
      <c r="F55" s="574"/>
      <c r="G55" s="445"/>
      <c r="H55" s="446">
        <v>0</v>
      </c>
    </row>
    <row r="56" spans="1:8" s="493" customFormat="1" ht="16.5" hidden="1" customHeight="1" thickBot="1" x14ac:dyDescent="0.25">
      <c r="A56" s="509"/>
      <c r="B56" s="377">
        <v>12020134</v>
      </c>
      <c r="C56" s="378" t="s">
        <v>566</v>
      </c>
      <c r="D56" s="378" t="s">
        <v>772</v>
      </c>
      <c r="E56" s="573"/>
      <c r="F56" s="574"/>
      <c r="G56" s="445"/>
      <c r="H56" s="446">
        <v>0</v>
      </c>
    </row>
    <row r="57" spans="1:8" s="493" customFormat="1" ht="15.75" hidden="1" thickBot="1" x14ac:dyDescent="0.25">
      <c r="A57" s="509"/>
      <c r="B57" s="377">
        <v>12020135</v>
      </c>
      <c r="C57" s="378" t="s">
        <v>567</v>
      </c>
      <c r="D57" s="378" t="s">
        <v>773</v>
      </c>
      <c r="E57" s="573"/>
      <c r="F57" s="574"/>
      <c r="G57" s="445"/>
      <c r="H57" s="446">
        <v>0</v>
      </c>
    </row>
    <row r="58" spans="1:8" ht="15.75" hidden="1" customHeight="1" x14ac:dyDescent="0.25">
      <c r="A58" s="531"/>
      <c r="B58" s="377">
        <v>12020136</v>
      </c>
      <c r="C58" s="378" t="s">
        <v>568</v>
      </c>
      <c r="D58" s="378" t="s">
        <v>774</v>
      </c>
      <c r="E58" s="573"/>
      <c r="F58" s="574"/>
      <c r="G58" s="445"/>
      <c r="H58" s="446">
        <v>0</v>
      </c>
    </row>
    <row r="59" spans="1:8" ht="15.75" hidden="1" thickBot="1" x14ac:dyDescent="0.3">
      <c r="A59" s="502"/>
      <c r="B59" s="377">
        <v>12020137</v>
      </c>
      <c r="C59" s="378" t="s">
        <v>569</v>
      </c>
      <c r="D59" s="378" t="s">
        <v>775</v>
      </c>
      <c r="E59" s="573"/>
      <c r="F59" s="574"/>
      <c r="G59" s="445"/>
      <c r="H59" s="446">
        <v>0</v>
      </c>
    </row>
    <row r="60" spans="1:8" s="493" customFormat="1" ht="16.5" hidden="1" customHeight="1" thickBot="1" x14ac:dyDescent="0.25">
      <c r="A60" s="509"/>
      <c r="B60" s="377">
        <v>12020138</v>
      </c>
      <c r="C60" s="378" t="s">
        <v>570</v>
      </c>
      <c r="D60" s="378" t="s">
        <v>776</v>
      </c>
      <c r="E60" s="573"/>
      <c r="F60" s="574"/>
      <c r="G60" s="445"/>
      <c r="H60" s="446">
        <v>0</v>
      </c>
    </row>
    <row r="61" spans="1:8" s="493" customFormat="1" ht="15.75" hidden="1" thickBot="1" x14ac:dyDescent="0.25">
      <c r="A61" s="509"/>
      <c r="B61" s="377">
        <v>12020140</v>
      </c>
      <c r="C61" s="378" t="s">
        <v>571</v>
      </c>
      <c r="D61" s="378" t="s">
        <v>777</v>
      </c>
      <c r="E61" s="573"/>
      <c r="F61" s="574"/>
      <c r="G61" s="445"/>
      <c r="H61" s="446">
        <v>0</v>
      </c>
    </row>
    <row r="62" spans="1:8" ht="15.75" customHeight="1" thickBot="1" x14ac:dyDescent="0.3">
      <c r="A62" s="502"/>
      <c r="B62" s="384"/>
      <c r="C62" s="385" t="s">
        <v>572</v>
      </c>
      <c r="D62" s="385"/>
      <c r="E62" s="451"/>
      <c r="F62" s="452"/>
      <c r="G62" s="453">
        <f>SUM(G35:G61)</f>
        <v>0</v>
      </c>
      <c r="H62" s="453">
        <f>SUM(H35:H61)</f>
        <v>445000</v>
      </c>
    </row>
    <row r="63" spans="1:8" hidden="1" x14ac:dyDescent="0.25">
      <c r="A63" s="502"/>
      <c r="B63" s="373">
        <v>12020400</v>
      </c>
      <c r="C63" s="374" t="s">
        <v>11</v>
      </c>
      <c r="D63" s="374"/>
      <c r="E63" s="439"/>
      <c r="F63" s="440"/>
      <c r="G63" s="441"/>
      <c r="H63" s="442"/>
    </row>
    <row r="64" spans="1:8" ht="15.75" hidden="1" customHeight="1" x14ac:dyDescent="0.25">
      <c r="A64" s="502"/>
      <c r="B64" s="377">
        <v>12020401</v>
      </c>
      <c r="C64" s="378" t="s">
        <v>573</v>
      </c>
      <c r="D64" s="378" t="s">
        <v>778</v>
      </c>
      <c r="E64" s="573"/>
      <c r="F64" s="574"/>
      <c r="G64" s="445"/>
      <c r="H64" s="446">
        <v>0</v>
      </c>
    </row>
    <row r="65" spans="1:8" hidden="1" x14ac:dyDescent="0.25">
      <c r="A65" s="502"/>
      <c r="B65" s="377">
        <v>12020404</v>
      </c>
      <c r="C65" s="378" t="s">
        <v>574</v>
      </c>
      <c r="D65" s="378" t="s">
        <v>779</v>
      </c>
      <c r="E65" s="573"/>
      <c r="F65" s="574"/>
      <c r="G65" s="445"/>
      <c r="H65" s="446">
        <v>0</v>
      </c>
    </row>
    <row r="66" spans="1:8" ht="15.75" hidden="1" customHeight="1" x14ac:dyDescent="0.25">
      <c r="A66" s="502"/>
      <c r="B66" s="377">
        <v>12020409</v>
      </c>
      <c r="C66" s="378" t="s">
        <v>575</v>
      </c>
      <c r="D66" s="378" t="s">
        <v>780</v>
      </c>
      <c r="E66" s="573"/>
      <c r="F66" s="574"/>
      <c r="G66" s="445"/>
      <c r="H66" s="446">
        <v>0</v>
      </c>
    </row>
    <row r="67" spans="1:8" hidden="1" x14ac:dyDescent="0.25">
      <c r="A67" s="502"/>
      <c r="B67" s="377">
        <v>12020410</v>
      </c>
      <c r="C67" s="378" t="s">
        <v>576</v>
      </c>
      <c r="D67" s="378" t="s">
        <v>781</v>
      </c>
      <c r="E67" s="573"/>
      <c r="F67" s="574"/>
      <c r="G67" s="445"/>
      <c r="H67" s="446">
        <v>0</v>
      </c>
    </row>
    <row r="68" spans="1:8" ht="16.5" hidden="1" customHeight="1" thickBot="1" x14ac:dyDescent="0.3">
      <c r="A68" s="502"/>
      <c r="B68" s="377">
        <v>12020412</v>
      </c>
      <c r="C68" s="378" t="s">
        <v>577</v>
      </c>
      <c r="D68" s="378" t="s">
        <v>782</v>
      </c>
      <c r="E68" s="573"/>
      <c r="F68" s="574"/>
      <c r="G68" s="445"/>
      <c r="H68" s="446">
        <v>0</v>
      </c>
    </row>
    <row r="69" spans="1:8" s="493" customFormat="1" hidden="1" x14ac:dyDescent="0.2">
      <c r="A69" s="509"/>
      <c r="B69" s="377">
        <v>12020413</v>
      </c>
      <c r="C69" s="378" t="s">
        <v>578</v>
      </c>
      <c r="D69" s="378" t="s">
        <v>783</v>
      </c>
      <c r="E69" s="573"/>
      <c r="F69" s="574"/>
      <c r="G69" s="445"/>
      <c r="H69" s="446">
        <v>0</v>
      </c>
    </row>
    <row r="70" spans="1:8" s="493" customFormat="1" ht="15.75" hidden="1" customHeight="1" x14ac:dyDescent="0.2">
      <c r="A70" s="509"/>
      <c r="B70" s="377">
        <v>12020415</v>
      </c>
      <c r="C70" s="378" t="s">
        <v>579</v>
      </c>
      <c r="D70" s="378" t="s">
        <v>784</v>
      </c>
      <c r="E70" s="573"/>
      <c r="F70" s="574"/>
      <c r="G70" s="445"/>
      <c r="H70" s="446">
        <v>0</v>
      </c>
    </row>
    <row r="71" spans="1:8" s="493" customFormat="1" hidden="1" x14ac:dyDescent="0.2">
      <c r="A71" s="509"/>
      <c r="B71" s="377">
        <v>12020417</v>
      </c>
      <c r="C71" s="378" t="s">
        <v>580</v>
      </c>
      <c r="D71" s="378" t="s">
        <v>785</v>
      </c>
      <c r="E71" s="573"/>
      <c r="F71" s="574"/>
      <c r="G71" s="445"/>
      <c r="H71" s="446">
        <v>0</v>
      </c>
    </row>
    <row r="72" spans="1:8" ht="15.75" hidden="1" customHeight="1" x14ac:dyDescent="0.25">
      <c r="A72" s="502"/>
      <c r="B72" s="377">
        <v>12020418</v>
      </c>
      <c r="C72" s="378" t="s">
        <v>581</v>
      </c>
      <c r="D72" s="378" t="s">
        <v>786</v>
      </c>
      <c r="E72" s="573"/>
      <c r="F72" s="574"/>
      <c r="G72" s="445"/>
      <c r="H72" s="446">
        <v>0</v>
      </c>
    </row>
    <row r="73" spans="1:8" hidden="1" x14ac:dyDescent="0.25">
      <c r="A73" s="502"/>
      <c r="B73" s="377">
        <v>12020419</v>
      </c>
      <c r="C73" s="378" t="s">
        <v>582</v>
      </c>
      <c r="D73" s="378" t="s">
        <v>787</v>
      </c>
      <c r="E73" s="573"/>
      <c r="F73" s="574"/>
      <c r="G73" s="445"/>
      <c r="H73" s="446">
        <v>0</v>
      </c>
    </row>
    <row r="74" spans="1:8" ht="15.75" hidden="1" customHeight="1" x14ac:dyDescent="0.25">
      <c r="A74" s="502"/>
      <c r="B74" s="377">
        <v>12020420</v>
      </c>
      <c r="C74" s="378" t="s">
        <v>583</v>
      </c>
      <c r="D74" s="378" t="s">
        <v>788</v>
      </c>
      <c r="E74" s="573"/>
      <c r="F74" s="574"/>
      <c r="G74" s="445"/>
      <c r="H74" s="446">
        <v>0</v>
      </c>
    </row>
    <row r="75" spans="1:8" hidden="1" x14ac:dyDescent="0.25">
      <c r="A75" s="502"/>
      <c r="B75" s="377">
        <v>12020424</v>
      </c>
      <c r="C75" s="378" t="s">
        <v>584</v>
      </c>
      <c r="D75" s="378" t="s">
        <v>789</v>
      </c>
      <c r="E75" s="573"/>
      <c r="F75" s="574"/>
      <c r="G75" s="445"/>
      <c r="H75" s="446">
        <v>0</v>
      </c>
    </row>
    <row r="76" spans="1:8" ht="15.75" hidden="1" customHeight="1" x14ac:dyDescent="0.25">
      <c r="A76" s="502"/>
      <c r="B76" s="377">
        <v>12020425</v>
      </c>
      <c r="C76" s="378" t="s">
        <v>585</v>
      </c>
      <c r="D76" s="378" t="s">
        <v>790</v>
      </c>
      <c r="E76" s="573"/>
      <c r="F76" s="574"/>
      <c r="G76" s="445"/>
      <c r="H76" s="446">
        <v>0</v>
      </c>
    </row>
    <row r="77" spans="1:8" hidden="1" x14ac:dyDescent="0.25">
      <c r="A77" s="502"/>
      <c r="B77" s="377">
        <v>12020426</v>
      </c>
      <c r="C77" s="378" t="s">
        <v>586</v>
      </c>
      <c r="D77" s="378" t="s">
        <v>791</v>
      </c>
      <c r="E77" s="573"/>
      <c r="F77" s="574"/>
      <c r="G77" s="445"/>
      <c r="H77" s="446">
        <v>0</v>
      </c>
    </row>
    <row r="78" spans="1:8" ht="15.75" hidden="1" customHeight="1" x14ac:dyDescent="0.25">
      <c r="A78" s="502"/>
      <c r="B78" s="377">
        <v>12020427</v>
      </c>
      <c r="C78" s="378" t="s">
        <v>587</v>
      </c>
      <c r="D78" s="378" t="s">
        <v>792</v>
      </c>
      <c r="E78" s="573"/>
      <c r="F78" s="574"/>
      <c r="G78" s="445"/>
      <c r="H78" s="446">
        <v>0</v>
      </c>
    </row>
    <row r="79" spans="1:8" hidden="1" x14ac:dyDescent="0.25">
      <c r="A79" s="502"/>
      <c r="B79" s="377">
        <v>12020428</v>
      </c>
      <c r="C79" s="378" t="s">
        <v>588</v>
      </c>
      <c r="D79" s="378" t="s">
        <v>794</v>
      </c>
      <c r="E79" s="573"/>
      <c r="F79" s="574"/>
      <c r="G79" s="445"/>
      <c r="H79" s="446">
        <v>0</v>
      </c>
    </row>
    <row r="80" spans="1:8" s="493" customFormat="1" ht="16.5" hidden="1" customHeight="1" thickBot="1" x14ac:dyDescent="0.25">
      <c r="A80" s="509"/>
      <c r="B80" s="377">
        <v>12020430</v>
      </c>
      <c r="C80" s="378" t="s">
        <v>589</v>
      </c>
      <c r="D80" s="378" t="s">
        <v>795</v>
      </c>
      <c r="E80" s="573"/>
      <c r="F80" s="574"/>
      <c r="G80" s="445"/>
      <c r="H80" s="446">
        <v>0</v>
      </c>
    </row>
    <row r="81" spans="1:8" s="493" customFormat="1" hidden="1" x14ac:dyDescent="0.2">
      <c r="A81" s="509"/>
      <c r="B81" s="377">
        <v>12020431</v>
      </c>
      <c r="C81" s="378" t="s">
        <v>590</v>
      </c>
      <c r="D81" s="378" t="s">
        <v>796</v>
      </c>
      <c r="E81" s="573"/>
      <c r="F81" s="574"/>
      <c r="G81" s="445"/>
      <c r="H81" s="446">
        <v>0</v>
      </c>
    </row>
    <row r="82" spans="1:8" ht="15.75" hidden="1" customHeight="1" x14ac:dyDescent="0.25">
      <c r="A82" s="502"/>
      <c r="B82" s="377">
        <v>12020436</v>
      </c>
      <c r="C82" s="378" t="s">
        <v>591</v>
      </c>
      <c r="D82" s="378" t="s">
        <v>797</v>
      </c>
      <c r="E82" s="573"/>
      <c r="F82" s="574"/>
      <c r="G82" s="445"/>
      <c r="H82" s="446">
        <v>0</v>
      </c>
    </row>
    <row r="83" spans="1:8" hidden="1" x14ac:dyDescent="0.25">
      <c r="A83" s="502"/>
      <c r="B83" s="377">
        <v>12020437</v>
      </c>
      <c r="C83" s="378" t="s">
        <v>592</v>
      </c>
      <c r="D83" s="378" t="s">
        <v>798</v>
      </c>
      <c r="E83" s="573"/>
      <c r="F83" s="574"/>
      <c r="G83" s="445"/>
      <c r="H83" s="446">
        <v>0</v>
      </c>
    </row>
    <row r="84" spans="1:8" ht="15.75" hidden="1" customHeight="1" x14ac:dyDescent="0.25">
      <c r="A84" s="502"/>
      <c r="B84" s="377">
        <v>12020438</v>
      </c>
      <c r="C84" s="378" t="s">
        <v>593</v>
      </c>
      <c r="D84" s="378" t="s">
        <v>799</v>
      </c>
      <c r="E84" s="573"/>
      <c r="F84" s="574"/>
      <c r="G84" s="445"/>
      <c r="H84" s="446">
        <v>0</v>
      </c>
    </row>
    <row r="85" spans="1:8" hidden="1" x14ac:dyDescent="0.25">
      <c r="A85" s="502"/>
      <c r="B85" s="377">
        <v>12020439</v>
      </c>
      <c r="C85" s="378" t="s">
        <v>594</v>
      </c>
      <c r="D85" s="378" t="s">
        <v>800</v>
      </c>
      <c r="E85" s="573"/>
      <c r="F85" s="574"/>
      <c r="G85" s="445"/>
      <c r="H85" s="446">
        <v>0</v>
      </c>
    </row>
    <row r="86" spans="1:8" ht="15.75" hidden="1" customHeight="1" x14ac:dyDescent="0.25">
      <c r="A86" s="502"/>
      <c r="B86" s="377">
        <v>12020440</v>
      </c>
      <c r="C86" s="378" t="s">
        <v>595</v>
      </c>
      <c r="D86" s="378" t="s">
        <v>801</v>
      </c>
      <c r="E86" s="573"/>
      <c r="F86" s="574"/>
      <c r="G86" s="445"/>
      <c r="H86" s="446">
        <v>0</v>
      </c>
    </row>
    <row r="87" spans="1:8" hidden="1" x14ac:dyDescent="0.25">
      <c r="A87" s="502"/>
      <c r="B87" s="377">
        <v>12020441</v>
      </c>
      <c r="C87" s="378" t="s">
        <v>596</v>
      </c>
      <c r="D87" s="378" t="s">
        <v>802</v>
      </c>
      <c r="E87" s="573"/>
      <c r="F87" s="574"/>
      <c r="G87" s="445"/>
      <c r="H87" s="446">
        <v>0</v>
      </c>
    </row>
    <row r="88" spans="1:8" s="493" customFormat="1" ht="16.5" hidden="1" customHeight="1" thickBot="1" x14ac:dyDescent="0.25">
      <c r="A88" s="509"/>
      <c r="B88" s="377">
        <v>12020442</v>
      </c>
      <c r="C88" s="378" t="s">
        <v>597</v>
      </c>
      <c r="D88" s="378" t="s">
        <v>803</v>
      </c>
      <c r="E88" s="573"/>
      <c r="F88" s="574"/>
      <c r="G88" s="445"/>
      <c r="H88" s="446">
        <v>0</v>
      </c>
    </row>
    <row r="89" spans="1:8" s="493" customFormat="1" hidden="1" x14ac:dyDescent="0.2">
      <c r="A89" s="509"/>
      <c r="B89" s="377">
        <v>12020443</v>
      </c>
      <c r="C89" s="378" t="s">
        <v>598</v>
      </c>
      <c r="D89" s="378" t="s">
        <v>804</v>
      </c>
      <c r="E89" s="573"/>
      <c r="F89" s="574"/>
      <c r="G89" s="445"/>
      <c r="H89" s="446">
        <v>0</v>
      </c>
    </row>
    <row r="90" spans="1:8" ht="15.75" hidden="1" customHeight="1" x14ac:dyDescent="0.25">
      <c r="A90" s="502"/>
      <c r="B90" s="377">
        <v>12020444</v>
      </c>
      <c r="C90" s="378" t="s">
        <v>599</v>
      </c>
      <c r="D90" s="378" t="s">
        <v>805</v>
      </c>
      <c r="E90" s="573"/>
      <c r="F90" s="574"/>
      <c r="G90" s="445"/>
      <c r="H90" s="446">
        <v>0</v>
      </c>
    </row>
    <row r="91" spans="1:8" hidden="1" x14ac:dyDescent="0.25">
      <c r="A91" s="502"/>
      <c r="B91" s="377">
        <v>12020445</v>
      </c>
      <c r="C91" s="378" t="s">
        <v>600</v>
      </c>
      <c r="D91" s="378" t="s">
        <v>806</v>
      </c>
      <c r="E91" s="573"/>
      <c r="F91" s="574"/>
      <c r="G91" s="445"/>
      <c r="H91" s="446">
        <v>0</v>
      </c>
    </row>
    <row r="92" spans="1:8" ht="15.75" hidden="1" customHeight="1" x14ac:dyDescent="0.25">
      <c r="A92" s="502"/>
      <c r="B92" s="377">
        <v>12020446</v>
      </c>
      <c r="C92" s="378" t="s">
        <v>601</v>
      </c>
      <c r="D92" s="378" t="s">
        <v>807</v>
      </c>
      <c r="E92" s="573"/>
      <c r="F92" s="574"/>
      <c r="G92" s="445"/>
      <c r="H92" s="446">
        <v>0</v>
      </c>
    </row>
    <row r="93" spans="1:8" hidden="1" x14ac:dyDescent="0.25">
      <c r="A93" s="502"/>
      <c r="B93" s="377">
        <v>12020447</v>
      </c>
      <c r="C93" s="378" t="s">
        <v>602</v>
      </c>
      <c r="D93" s="378" t="s">
        <v>808</v>
      </c>
      <c r="E93" s="573"/>
      <c r="F93" s="574"/>
      <c r="G93" s="445"/>
      <c r="H93" s="446">
        <v>0</v>
      </c>
    </row>
    <row r="94" spans="1:8" ht="15.75" hidden="1" customHeight="1" x14ac:dyDescent="0.25">
      <c r="A94" s="531"/>
      <c r="B94" s="377">
        <v>12020448</v>
      </c>
      <c r="C94" s="378" t="s">
        <v>603</v>
      </c>
      <c r="D94" s="378" t="s">
        <v>809</v>
      </c>
      <c r="E94" s="573"/>
      <c r="F94" s="574"/>
      <c r="G94" s="445"/>
      <c r="H94" s="446">
        <v>0</v>
      </c>
    </row>
    <row r="95" spans="1:8" hidden="1" x14ac:dyDescent="0.25">
      <c r="A95" s="502"/>
      <c r="B95" s="377">
        <v>12020449</v>
      </c>
      <c r="C95" s="378" t="s">
        <v>604</v>
      </c>
      <c r="D95" s="378" t="s">
        <v>810</v>
      </c>
      <c r="E95" s="573"/>
      <c r="F95" s="574"/>
      <c r="G95" s="445"/>
      <c r="H95" s="446">
        <v>0</v>
      </c>
    </row>
    <row r="96" spans="1:8" ht="16.5" hidden="1" customHeight="1" thickBot="1" x14ac:dyDescent="0.3">
      <c r="A96" s="502"/>
      <c r="B96" s="377">
        <v>12020450</v>
      </c>
      <c r="C96" s="378" t="s">
        <v>605</v>
      </c>
      <c r="D96" s="378" t="s">
        <v>811</v>
      </c>
      <c r="E96" s="573"/>
      <c r="F96" s="574"/>
      <c r="G96" s="445"/>
      <c r="H96" s="446">
        <v>0</v>
      </c>
    </row>
    <row r="97" spans="1:8" s="493" customFormat="1" hidden="1" x14ac:dyDescent="0.2">
      <c r="A97" s="509"/>
      <c r="B97" s="377">
        <v>12020451</v>
      </c>
      <c r="C97" s="378" t="s">
        <v>606</v>
      </c>
      <c r="D97" s="378" t="s">
        <v>812</v>
      </c>
      <c r="E97" s="573"/>
      <c r="F97" s="574"/>
      <c r="G97" s="445"/>
      <c r="H97" s="446">
        <v>0</v>
      </c>
    </row>
    <row r="98" spans="1:8" s="493" customFormat="1" ht="15.75" hidden="1" customHeight="1" x14ac:dyDescent="0.2">
      <c r="A98" s="509"/>
      <c r="B98" s="377">
        <v>12020452</v>
      </c>
      <c r="C98" s="378" t="s">
        <v>607</v>
      </c>
      <c r="D98" s="378" t="s">
        <v>813</v>
      </c>
      <c r="E98" s="573"/>
      <c r="F98" s="574"/>
      <c r="G98" s="445"/>
      <c r="H98" s="446">
        <v>0</v>
      </c>
    </row>
    <row r="99" spans="1:8" hidden="1" x14ac:dyDescent="0.25">
      <c r="A99" s="531"/>
      <c r="B99" s="377">
        <v>12020453</v>
      </c>
      <c r="C99" s="378" t="s">
        <v>608</v>
      </c>
      <c r="D99" s="378" t="s">
        <v>814</v>
      </c>
      <c r="E99" s="573"/>
      <c r="F99" s="574"/>
      <c r="G99" s="445"/>
      <c r="H99" s="446">
        <v>0</v>
      </c>
    </row>
    <row r="100" spans="1:8" ht="15.75" hidden="1" customHeight="1" x14ac:dyDescent="0.25">
      <c r="A100" s="502"/>
      <c r="B100" s="377">
        <v>12020454</v>
      </c>
      <c r="C100" s="378" t="s">
        <v>609</v>
      </c>
      <c r="D100" s="378" t="s">
        <v>815</v>
      </c>
      <c r="E100" s="573"/>
      <c r="F100" s="574"/>
      <c r="G100" s="445"/>
      <c r="H100" s="446">
        <v>0</v>
      </c>
    </row>
    <row r="101" spans="1:8" hidden="1" x14ac:dyDescent="0.25">
      <c r="A101" s="502"/>
      <c r="B101" s="377">
        <v>12020455</v>
      </c>
      <c r="C101" s="378" t="s">
        <v>610</v>
      </c>
      <c r="D101" s="378" t="s">
        <v>816</v>
      </c>
      <c r="E101" s="573"/>
      <c r="F101" s="574"/>
      <c r="G101" s="445"/>
      <c r="H101" s="446">
        <v>0</v>
      </c>
    </row>
    <row r="102" spans="1:8" ht="15.75" hidden="1" customHeight="1" x14ac:dyDescent="0.25">
      <c r="A102" s="502"/>
      <c r="B102" s="377">
        <v>12020456</v>
      </c>
      <c r="C102" s="378" t="s">
        <v>611</v>
      </c>
      <c r="D102" s="378" t="s">
        <v>817</v>
      </c>
      <c r="E102" s="573"/>
      <c r="F102" s="574"/>
      <c r="G102" s="445"/>
      <c r="H102" s="446">
        <v>0</v>
      </c>
    </row>
    <row r="103" spans="1:8" hidden="1" x14ac:dyDescent="0.25">
      <c r="A103" s="502"/>
      <c r="B103" s="377">
        <v>12020457</v>
      </c>
      <c r="C103" s="378" t="s">
        <v>612</v>
      </c>
      <c r="D103" s="378" t="s">
        <v>818</v>
      </c>
      <c r="E103" s="573"/>
      <c r="F103" s="574"/>
      <c r="G103" s="445"/>
      <c r="H103" s="446">
        <v>0</v>
      </c>
    </row>
    <row r="104" spans="1:8" ht="15.75" hidden="1" customHeight="1" x14ac:dyDescent="0.25">
      <c r="A104" s="502"/>
      <c r="B104" s="377">
        <v>12020458</v>
      </c>
      <c r="C104" s="378" t="s">
        <v>613</v>
      </c>
      <c r="D104" s="378" t="s">
        <v>819</v>
      </c>
      <c r="E104" s="573"/>
      <c r="F104" s="574"/>
      <c r="G104" s="445"/>
      <c r="H104" s="446">
        <v>0</v>
      </c>
    </row>
    <row r="105" spans="1:8" hidden="1" x14ac:dyDescent="0.25">
      <c r="A105" s="502"/>
      <c r="B105" s="377">
        <v>12020459</v>
      </c>
      <c r="C105" s="378" t="s">
        <v>614</v>
      </c>
      <c r="D105" s="378" t="s">
        <v>820</v>
      </c>
      <c r="E105" s="573"/>
      <c r="F105" s="574"/>
      <c r="G105" s="445"/>
      <c r="H105" s="446">
        <v>0</v>
      </c>
    </row>
    <row r="106" spans="1:8" ht="15.75" hidden="1" customHeight="1" x14ac:dyDescent="0.25">
      <c r="A106" s="502"/>
      <c r="B106" s="377">
        <v>12020460</v>
      </c>
      <c r="C106" s="378" t="s">
        <v>615</v>
      </c>
      <c r="D106" s="378" t="s">
        <v>821</v>
      </c>
      <c r="E106" s="573"/>
      <c r="F106" s="574"/>
      <c r="G106" s="445"/>
      <c r="H106" s="446">
        <v>0</v>
      </c>
    </row>
    <row r="107" spans="1:8" hidden="1" x14ac:dyDescent="0.25">
      <c r="A107" s="502"/>
      <c r="B107" s="377">
        <v>12020461</v>
      </c>
      <c r="C107" s="378" t="s">
        <v>616</v>
      </c>
      <c r="D107" s="378" t="s">
        <v>822</v>
      </c>
      <c r="E107" s="573"/>
      <c r="F107" s="574"/>
      <c r="G107" s="445"/>
      <c r="H107" s="446">
        <v>0</v>
      </c>
    </row>
    <row r="108" spans="1:8" ht="15.75" hidden="1" customHeight="1" x14ac:dyDescent="0.25">
      <c r="A108" s="502"/>
      <c r="B108" s="377">
        <v>12020462</v>
      </c>
      <c r="C108" s="378" t="s">
        <v>617</v>
      </c>
      <c r="D108" s="378" t="s">
        <v>823</v>
      </c>
      <c r="E108" s="573"/>
      <c r="F108" s="574"/>
      <c r="G108" s="445"/>
      <c r="H108" s="446">
        <v>0</v>
      </c>
    </row>
    <row r="109" spans="1:8" hidden="1" x14ac:dyDescent="0.25">
      <c r="A109" s="502"/>
      <c r="B109" s="377">
        <v>12020463</v>
      </c>
      <c r="C109" s="378" t="s">
        <v>618</v>
      </c>
      <c r="D109" s="378" t="s">
        <v>824</v>
      </c>
      <c r="E109" s="573"/>
      <c r="F109" s="574"/>
      <c r="G109" s="445"/>
      <c r="H109" s="446">
        <v>0</v>
      </c>
    </row>
    <row r="110" spans="1:8" ht="15.75" hidden="1" customHeight="1" x14ac:dyDescent="0.25">
      <c r="A110" s="502"/>
      <c r="B110" s="377">
        <v>12020464</v>
      </c>
      <c r="C110" s="378" t="s">
        <v>619</v>
      </c>
      <c r="D110" s="378" t="s">
        <v>825</v>
      </c>
      <c r="E110" s="573"/>
      <c r="F110" s="574"/>
      <c r="G110" s="445"/>
      <c r="H110" s="446">
        <v>0</v>
      </c>
    </row>
    <row r="111" spans="1:8" hidden="1" x14ac:dyDescent="0.25">
      <c r="A111" s="502"/>
      <c r="B111" s="377">
        <v>12020465</v>
      </c>
      <c r="C111" s="378" t="s">
        <v>620</v>
      </c>
      <c r="D111" s="378" t="s">
        <v>826</v>
      </c>
      <c r="E111" s="573"/>
      <c r="F111" s="574"/>
      <c r="G111" s="445"/>
      <c r="H111" s="446">
        <v>0</v>
      </c>
    </row>
    <row r="112" spans="1:8" ht="16.5" hidden="1" customHeight="1" thickBot="1" x14ac:dyDescent="0.3">
      <c r="A112" s="502"/>
      <c r="B112" s="377">
        <v>12020466</v>
      </c>
      <c r="C112" s="378" t="s">
        <v>621</v>
      </c>
      <c r="D112" s="378" t="s">
        <v>827</v>
      </c>
      <c r="E112" s="573"/>
      <c r="F112" s="574"/>
      <c r="G112" s="445"/>
      <c r="H112" s="446">
        <v>0</v>
      </c>
    </row>
    <row r="113" spans="1:8" hidden="1" x14ac:dyDescent="0.25">
      <c r="A113" s="502"/>
      <c r="B113" s="377">
        <v>12020478</v>
      </c>
      <c r="C113" s="378" t="s">
        <v>622</v>
      </c>
      <c r="D113" s="378" t="s">
        <v>829</v>
      </c>
      <c r="E113" s="573"/>
      <c r="F113" s="574"/>
      <c r="G113" s="445"/>
      <c r="H113" s="446">
        <v>0</v>
      </c>
    </row>
    <row r="114" spans="1:8" s="493" customFormat="1" ht="15.75" hidden="1" customHeight="1" x14ac:dyDescent="0.25">
      <c r="A114" s="509"/>
      <c r="B114" s="384"/>
      <c r="C114" s="385" t="s">
        <v>623</v>
      </c>
      <c r="D114" s="385"/>
      <c r="E114" s="451"/>
      <c r="F114" s="452"/>
      <c r="G114" s="453">
        <v>0</v>
      </c>
      <c r="H114" s="454">
        <v>0</v>
      </c>
    </row>
    <row r="115" spans="1:8" s="493" customFormat="1" hidden="1" x14ac:dyDescent="0.25">
      <c r="A115" s="509"/>
      <c r="B115" s="373">
        <v>12020500</v>
      </c>
      <c r="C115" s="374" t="s">
        <v>12</v>
      </c>
      <c r="D115" s="374"/>
      <c r="E115" s="439"/>
      <c r="F115" s="440"/>
      <c r="G115" s="441"/>
      <c r="H115" s="442"/>
    </row>
    <row r="116" spans="1:8" s="493" customFormat="1" ht="15.75" hidden="1" customHeight="1" x14ac:dyDescent="0.2">
      <c r="A116" s="509"/>
      <c r="B116" s="377">
        <v>12020501</v>
      </c>
      <c r="C116" s="378" t="s">
        <v>624</v>
      </c>
      <c r="D116" s="378" t="s">
        <v>830</v>
      </c>
      <c r="E116" s="573"/>
      <c r="F116" s="574"/>
      <c r="G116" s="445"/>
      <c r="H116" s="446">
        <v>0</v>
      </c>
    </row>
    <row r="117" spans="1:8" hidden="1" x14ac:dyDescent="0.25">
      <c r="A117" s="502"/>
      <c r="B117" s="377">
        <v>12020502</v>
      </c>
      <c r="C117" s="378" t="s">
        <v>625</v>
      </c>
      <c r="D117" s="378" t="s">
        <v>831</v>
      </c>
      <c r="E117" s="573"/>
      <c r="F117" s="574"/>
      <c r="G117" s="445"/>
      <c r="H117" s="446">
        <v>0</v>
      </c>
    </row>
    <row r="118" spans="1:8" ht="15.75" hidden="1" customHeight="1" x14ac:dyDescent="0.25">
      <c r="A118" s="502"/>
      <c r="B118" s="377">
        <v>12020503</v>
      </c>
      <c r="C118" s="378" t="s">
        <v>626</v>
      </c>
      <c r="D118" s="378" t="s">
        <v>832</v>
      </c>
      <c r="E118" s="573"/>
      <c r="F118" s="574"/>
      <c r="G118" s="445"/>
      <c r="H118" s="446">
        <v>0</v>
      </c>
    </row>
    <row r="119" spans="1:8" ht="15.75" hidden="1" thickBot="1" x14ac:dyDescent="0.3">
      <c r="A119" s="502"/>
      <c r="B119" s="384"/>
      <c r="C119" s="385" t="s">
        <v>627</v>
      </c>
      <c r="D119" s="385"/>
      <c r="E119" s="451"/>
      <c r="F119" s="452"/>
      <c r="G119" s="453">
        <v>0</v>
      </c>
      <c r="H119" s="454">
        <v>0</v>
      </c>
    </row>
    <row r="120" spans="1:8" ht="15.75" customHeight="1" x14ac:dyDescent="0.25">
      <c r="A120" s="502"/>
      <c r="B120" s="373">
        <v>12020600</v>
      </c>
      <c r="C120" s="374" t="s">
        <v>13</v>
      </c>
      <c r="D120" s="374"/>
      <c r="E120" s="439"/>
      <c r="F120" s="440"/>
      <c r="G120" s="441"/>
      <c r="H120" s="442"/>
    </row>
    <row r="121" spans="1:8" hidden="1" x14ac:dyDescent="0.25">
      <c r="A121" s="502"/>
      <c r="B121" s="377">
        <v>12020601</v>
      </c>
      <c r="C121" s="378" t="s">
        <v>628</v>
      </c>
      <c r="D121" s="378" t="s">
        <v>833</v>
      </c>
      <c r="E121" s="573"/>
      <c r="F121" s="574"/>
      <c r="G121" s="445"/>
      <c r="H121" s="446">
        <v>0</v>
      </c>
    </row>
    <row r="122" spans="1:8" ht="15.75" hidden="1" customHeight="1" x14ac:dyDescent="0.25">
      <c r="A122" s="502"/>
      <c r="B122" s="377">
        <v>12020602</v>
      </c>
      <c r="C122" s="378" t="s">
        <v>629</v>
      </c>
      <c r="D122" s="378" t="s">
        <v>834</v>
      </c>
      <c r="E122" s="573"/>
      <c r="F122" s="574"/>
      <c r="G122" s="445"/>
      <c r="H122" s="446">
        <v>0</v>
      </c>
    </row>
    <row r="123" spans="1:8" hidden="1" x14ac:dyDescent="0.25">
      <c r="A123" s="502"/>
      <c r="B123" s="377">
        <v>12020603</v>
      </c>
      <c r="C123" s="378" t="s">
        <v>630</v>
      </c>
      <c r="D123" s="378" t="s">
        <v>835</v>
      </c>
      <c r="E123" s="573"/>
      <c r="F123" s="574"/>
      <c r="G123" s="445"/>
      <c r="H123" s="446">
        <v>0</v>
      </c>
    </row>
    <row r="124" spans="1:8" ht="16.5" hidden="1" customHeight="1" thickBot="1" x14ac:dyDescent="0.3">
      <c r="A124" s="502"/>
      <c r="B124" s="377">
        <v>12020604</v>
      </c>
      <c r="C124" s="378" t="s">
        <v>631</v>
      </c>
      <c r="D124" s="378" t="s">
        <v>836</v>
      </c>
      <c r="E124" s="573"/>
      <c r="F124" s="574"/>
      <c r="G124" s="445"/>
      <c r="H124" s="446">
        <v>0</v>
      </c>
    </row>
    <row r="125" spans="1:8" s="493" customFormat="1" hidden="1" x14ac:dyDescent="0.2">
      <c r="A125" s="509"/>
      <c r="B125" s="377">
        <v>12020605</v>
      </c>
      <c r="C125" s="378" t="s">
        <v>632</v>
      </c>
      <c r="D125" s="378" t="s">
        <v>837</v>
      </c>
      <c r="E125" s="573"/>
      <c r="F125" s="574"/>
      <c r="G125" s="445"/>
      <c r="H125" s="446">
        <v>0</v>
      </c>
    </row>
    <row r="126" spans="1:8" s="493" customFormat="1" ht="15.75" customHeight="1" thickBot="1" x14ac:dyDescent="0.25">
      <c r="A126" s="509"/>
      <c r="B126" s="377">
        <v>12020606</v>
      </c>
      <c r="C126" s="378" t="s">
        <v>633</v>
      </c>
      <c r="D126" s="378" t="s">
        <v>838</v>
      </c>
      <c r="E126" s="573"/>
      <c r="F126" s="574"/>
      <c r="G126" s="445"/>
      <c r="H126" s="446">
        <v>5000</v>
      </c>
    </row>
    <row r="127" spans="1:8" s="493" customFormat="1" ht="15.75" hidden="1" thickBot="1" x14ac:dyDescent="0.25">
      <c r="A127" s="509"/>
      <c r="B127" s="377">
        <v>12020607</v>
      </c>
      <c r="C127" s="378" t="s">
        <v>634</v>
      </c>
      <c r="D127" s="378" t="s">
        <v>839</v>
      </c>
      <c r="E127" s="573"/>
      <c r="F127" s="574"/>
      <c r="G127" s="445"/>
      <c r="H127" s="446">
        <v>0</v>
      </c>
    </row>
    <row r="128" spans="1:8" ht="15.75" hidden="1" customHeight="1" x14ac:dyDescent="0.25">
      <c r="A128" s="502"/>
      <c r="B128" s="377">
        <v>12020608</v>
      </c>
      <c r="C128" s="378" t="s">
        <v>635</v>
      </c>
      <c r="D128" s="378" t="s">
        <v>840</v>
      </c>
      <c r="E128" s="573"/>
      <c r="F128" s="574"/>
      <c r="G128" s="445"/>
      <c r="H128" s="446">
        <v>0</v>
      </c>
    </row>
    <row r="129" spans="1:8" ht="15.75" hidden="1" thickBot="1" x14ac:dyDescent="0.3">
      <c r="A129" s="502"/>
      <c r="B129" s="377">
        <v>12020609</v>
      </c>
      <c r="C129" s="378" t="s">
        <v>636</v>
      </c>
      <c r="D129" s="378" t="s">
        <v>841</v>
      </c>
      <c r="E129" s="573"/>
      <c r="F129" s="574"/>
      <c r="G129" s="445"/>
      <c r="H129" s="446">
        <v>0</v>
      </c>
    </row>
    <row r="130" spans="1:8" ht="15.75" hidden="1" customHeight="1" x14ac:dyDescent="0.25">
      <c r="A130" s="502"/>
      <c r="B130" s="377">
        <v>12020610</v>
      </c>
      <c r="C130" s="378" t="s">
        <v>637</v>
      </c>
      <c r="D130" s="378" t="s">
        <v>842</v>
      </c>
      <c r="E130" s="573"/>
      <c r="F130" s="574"/>
      <c r="G130" s="445"/>
      <c r="H130" s="446">
        <v>0</v>
      </c>
    </row>
    <row r="131" spans="1:8" ht="15.75" hidden="1" thickBot="1" x14ac:dyDescent="0.3">
      <c r="A131" s="502"/>
      <c r="B131" s="377">
        <v>12020611</v>
      </c>
      <c r="C131" s="378" t="s">
        <v>638</v>
      </c>
      <c r="D131" s="378" t="s">
        <v>843</v>
      </c>
      <c r="E131" s="573"/>
      <c r="F131" s="574"/>
      <c r="G131" s="445"/>
      <c r="H131" s="446">
        <v>0</v>
      </c>
    </row>
    <row r="132" spans="1:8" ht="15.75" hidden="1" customHeight="1" x14ac:dyDescent="0.25">
      <c r="A132" s="502"/>
      <c r="B132" s="377">
        <v>12020612</v>
      </c>
      <c r="C132" s="378" t="s">
        <v>639</v>
      </c>
      <c r="D132" s="378" t="s">
        <v>845</v>
      </c>
      <c r="E132" s="573"/>
      <c r="F132" s="574"/>
      <c r="G132" s="445"/>
      <c r="H132" s="446">
        <v>0</v>
      </c>
    </row>
    <row r="133" spans="1:8" ht="15.75" hidden="1" thickBot="1" x14ac:dyDescent="0.3">
      <c r="A133" s="502"/>
      <c r="B133" s="377">
        <v>12020613</v>
      </c>
      <c r="C133" s="378" t="s">
        <v>640</v>
      </c>
      <c r="D133" s="378" t="s">
        <v>846</v>
      </c>
      <c r="E133" s="573"/>
      <c r="F133" s="574"/>
      <c r="G133" s="445"/>
      <c r="H133" s="446">
        <v>0</v>
      </c>
    </row>
    <row r="134" spans="1:8" ht="16.5" hidden="1" customHeight="1" thickBot="1" x14ac:dyDescent="0.3">
      <c r="A134" s="502"/>
      <c r="B134" s="377">
        <v>12020614</v>
      </c>
      <c r="C134" s="378" t="s">
        <v>641</v>
      </c>
      <c r="D134" s="378" t="s">
        <v>847</v>
      </c>
      <c r="E134" s="573"/>
      <c r="F134" s="574"/>
      <c r="G134" s="445"/>
      <c r="H134" s="446">
        <v>0</v>
      </c>
    </row>
    <row r="135" spans="1:8" ht="15.75" hidden="1" thickBot="1" x14ac:dyDescent="0.3">
      <c r="A135" s="502"/>
      <c r="B135" s="377">
        <v>12020615</v>
      </c>
      <c r="C135" s="378" t="s">
        <v>642</v>
      </c>
      <c r="D135" s="378" t="s">
        <v>848</v>
      </c>
      <c r="E135" s="573"/>
      <c r="F135" s="574"/>
      <c r="G135" s="445"/>
      <c r="H135" s="446">
        <v>0</v>
      </c>
    </row>
    <row r="136" spans="1:8" s="493" customFormat="1" ht="15.75" hidden="1" thickBot="1" x14ac:dyDescent="0.25">
      <c r="A136" s="509"/>
      <c r="B136" s="377">
        <v>12020616</v>
      </c>
      <c r="C136" s="378" t="s">
        <v>643</v>
      </c>
      <c r="D136" s="378" t="s">
        <v>849</v>
      </c>
      <c r="E136" s="573"/>
      <c r="F136" s="574"/>
      <c r="G136" s="445"/>
      <c r="H136" s="446">
        <v>0</v>
      </c>
    </row>
    <row r="137" spans="1:8" ht="15.75" hidden="1" thickBot="1" x14ac:dyDescent="0.3">
      <c r="A137" s="502"/>
      <c r="B137" s="377">
        <v>12020617</v>
      </c>
      <c r="C137" s="378" t="s">
        <v>644</v>
      </c>
      <c r="D137" s="378" t="s">
        <v>850</v>
      </c>
      <c r="E137" s="573"/>
      <c r="F137" s="574"/>
      <c r="G137" s="445"/>
      <c r="H137" s="446">
        <v>0</v>
      </c>
    </row>
    <row r="138" spans="1:8" ht="15.75" hidden="1" thickBot="1" x14ac:dyDescent="0.3">
      <c r="A138" s="502"/>
      <c r="B138" s="377">
        <v>12020618</v>
      </c>
      <c r="C138" s="378" t="s">
        <v>645</v>
      </c>
      <c r="D138" s="378" t="s">
        <v>851</v>
      </c>
      <c r="E138" s="573"/>
      <c r="F138" s="574"/>
      <c r="G138" s="445"/>
      <c r="H138" s="446">
        <v>0</v>
      </c>
    </row>
    <row r="139" spans="1:8" s="493" customFormat="1" ht="15.75" hidden="1" thickBot="1" x14ac:dyDescent="0.25">
      <c r="A139" s="509"/>
      <c r="B139" s="377">
        <v>12020619</v>
      </c>
      <c r="C139" s="378" t="s">
        <v>646</v>
      </c>
      <c r="D139" s="378" t="s">
        <v>852</v>
      </c>
      <c r="E139" s="573"/>
      <c r="F139" s="574"/>
      <c r="G139" s="445"/>
      <c r="H139" s="446">
        <v>0</v>
      </c>
    </row>
    <row r="140" spans="1:8" s="493" customFormat="1" ht="15.75" hidden="1" thickBot="1" x14ac:dyDescent="0.25">
      <c r="A140" s="509"/>
      <c r="B140" s="377">
        <v>12020620</v>
      </c>
      <c r="C140" s="378" t="s">
        <v>647</v>
      </c>
      <c r="D140" s="378" t="s">
        <v>853</v>
      </c>
      <c r="E140" s="573"/>
      <c r="F140" s="574"/>
      <c r="G140" s="445"/>
      <c r="H140" s="446">
        <v>0</v>
      </c>
    </row>
    <row r="141" spans="1:8" s="493" customFormat="1" ht="15.75" hidden="1" thickBot="1" x14ac:dyDescent="0.25">
      <c r="A141" s="509"/>
      <c r="B141" s="377">
        <v>12020621</v>
      </c>
      <c r="C141" s="378" t="s">
        <v>648</v>
      </c>
      <c r="D141" s="378" t="s">
        <v>854</v>
      </c>
      <c r="E141" s="573"/>
      <c r="F141" s="574"/>
      <c r="G141" s="445"/>
      <c r="H141" s="446">
        <v>0</v>
      </c>
    </row>
    <row r="142" spans="1:8" ht="15.75" thickBot="1" x14ac:dyDescent="0.3">
      <c r="A142" s="502"/>
      <c r="B142" s="384"/>
      <c r="C142" s="385" t="s">
        <v>649</v>
      </c>
      <c r="D142" s="385"/>
      <c r="E142" s="451"/>
      <c r="F142" s="452"/>
      <c r="G142" s="453">
        <v>0</v>
      </c>
      <c r="H142" s="454">
        <v>5000</v>
      </c>
    </row>
    <row r="143" spans="1:8" hidden="1" x14ac:dyDescent="0.25">
      <c r="A143" s="502"/>
      <c r="B143" s="373">
        <v>12020700</v>
      </c>
      <c r="C143" s="374" t="s">
        <v>14</v>
      </c>
      <c r="D143" s="374"/>
      <c r="E143" s="439"/>
      <c r="F143" s="440"/>
      <c r="G143" s="441"/>
      <c r="H143" s="442"/>
    </row>
    <row r="144" spans="1:8" hidden="1" x14ac:dyDescent="0.25">
      <c r="A144" s="502"/>
      <c r="B144" s="377">
        <v>12020701</v>
      </c>
      <c r="C144" s="378" t="s">
        <v>650</v>
      </c>
      <c r="D144" s="378" t="s">
        <v>855</v>
      </c>
      <c r="E144" s="573"/>
      <c r="F144" s="574"/>
      <c r="G144" s="445"/>
      <c r="H144" s="446">
        <v>0</v>
      </c>
    </row>
    <row r="145" spans="1:8" hidden="1" x14ac:dyDescent="0.25">
      <c r="A145" s="502"/>
      <c r="B145" s="377">
        <v>12020702</v>
      </c>
      <c r="C145" s="378" t="s">
        <v>651</v>
      </c>
      <c r="D145" s="378" t="s">
        <v>856</v>
      </c>
      <c r="E145" s="573"/>
      <c r="F145" s="574"/>
      <c r="G145" s="445"/>
      <c r="H145" s="446">
        <v>0</v>
      </c>
    </row>
    <row r="146" spans="1:8" hidden="1" x14ac:dyDescent="0.25">
      <c r="A146" s="502"/>
      <c r="B146" s="377">
        <v>12020703</v>
      </c>
      <c r="C146" s="378" t="s">
        <v>652</v>
      </c>
      <c r="D146" s="378" t="s">
        <v>857</v>
      </c>
      <c r="E146" s="573"/>
      <c r="F146" s="574"/>
      <c r="G146" s="445"/>
      <c r="H146" s="446">
        <v>0</v>
      </c>
    </row>
    <row r="147" spans="1:8" hidden="1" x14ac:dyDescent="0.25">
      <c r="A147" s="502"/>
      <c r="B147" s="377">
        <v>12020704</v>
      </c>
      <c r="C147" s="378" t="s">
        <v>653</v>
      </c>
      <c r="D147" s="378" t="s">
        <v>858</v>
      </c>
      <c r="E147" s="573"/>
      <c r="F147" s="574"/>
      <c r="G147" s="445"/>
      <c r="H147" s="446">
        <v>0</v>
      </c>
    </row>
    <row r="148" spans="1:8" hidden="1" x14ac:dyDescent="0.25">
      <c r="A148" s="502"/>
      <c r="B148" s="377">
        <v>12020705</v>
      </c>
      <c r="C148" s="378" t="s">
        <v>654</v>
      </c>
      <c r="D148" s="378" t="s">
        <v>860</v>
      </c>
      <c r="E148" s="573"/>
      <c r="F148" s="574" t="s">
        <v>1062</v>
      </c>
      <c r="G148" s="445"/>
      <c r="H148" s="446">
        <v>0</v>
      </c>
    </row>
    <row r="149" spans="1:8" hidden="1" x14ac:dyDescent="0.25">
      <c r="A149" s="502"/>
      <c r="B149" s="377">
        <v>12020706</v>
      </c>
      <c r="C149" s="378" t="s">
        <v>655</v>
      </c>
      <c r="D149" s="378" t="s">
        <v>861</v>
      </c>
      <c r="E149" s="573"/>
      <c r="F149" s="574"/>
      <c r="G149" s="445"/>
      <c r="H149" s="446">
        <v>0</v>
      </c>
    </row>
    <row r="150" spans="1:8" s="493" customFormat="1" hidden="1" x14ac:dyDescent="0.2">
      <c r="A150" s="509"/>
      <c r="B150" s="377">
        <v>12020707</v>
      </c>
      <c r="C150" s="378" t="s">
        <v>656</v>
      </c>
      <c r="D150" s="378" t="s">
        <v>862</v>
      </c>
      <c r="E150" s="573"/>
      <c r="F150" s="574"/>
      <c r="G150" s="445"/>
      <c r="H150" s="446">
        <v>0</v>
      </c>
    </row>
    <row r="151" spans="1:8" hidden="1" x14ac:dyDescent="0.25">
      <c r="A151" s="502"/>
      <c r="B151" s="377">
        <v>12020708</v>
      </c>
      <c r="C151" s="378" t="s">
        <v>657</v>
      </c>
      <c r="D151" s="378" t="s">
        <v>863</v>
      </c>
      <c r="E151" s="573"/>
      <c r="F151" s="574"/>
      <c r="G151" s="445"/>
      <c r="H151" s="446">
        <v>0</v>
      </c>
    </row>
    <row r="152" spans="1:8" s="493" customFormat="1" hidden="1" x14ac:dyDescent="0.2">
      <c r="A152" s="509"/>
      <c r="B152" s="377">
        <v>12020709</v>
      </c>
      <c r="C152" s="378" t="s">
        <v>658</v>
      </c>
      <c r="D152" s="378" t="s">
        <v>864</v>
      </c>
      <c r="E152" s="573"/>
      <c r="F152" s="574"/>
      <c r="G152" s="445"/>
      <c r="H152" s="446">
        <v>0</v>
      </c>
    </row>
    <row r="153" spans="1:8" s="493" customFormat="1" hidden="1" x14ac:dyDescent="0.2">
      <c r="A153" s="509"/>
      <c r="B153" s="377">
        <v>12020710</v>
      </c>
      <c r="C153" s="378" t="s">
        <v>659</v>
      </c>
      <c r="D153" s="378" t="s">
        <v>865</v>
      </c>
      <c r="E153" s="573"/>
      <c r="F153" s="574"/>
      <c r="G153" s="445"/>
      <c r="H153" s="446">
        <v>0</v>
      </c>
    </row>
    <row r="154" spans="1:8" s="493" customFormat="1" hidden="1" x14ac:dyDescent="0.2">
      <c r="A154" s="509"/>
      <c r="B154" s="377">
        <v>12020711</v>
      </c>
      <c r="C154" s="378" t="s">
        <v>660</v>
      </c>
      <c r="D154" s="378" t="s">
        <v>866</v>
      </c>
      <c r="E154" s="573"/>
      <c r="F154" s="574"/>
      <c r="G154" s="445"/>
      <c r="H154" s="446">
        <v>0</v>
      </c>
    </row>
    <row r="155" spans="1:8" s="493" customFormat="1" hidden="1" x14ac:dyDescent="0.2">
      <c r="A155" s="509"/>
      <c r="B155" s="377">
        <v>12020712</v>
      </c>
      <c r="C155" s="378" t="s">
        <v>661</v>
      </c>
      <c r="D155" s="378" t="s">
        <v>867</v>
      </c>
      <c r="E155" s="573"/>
      <c r="F155" s="574"/>
      <c r="G155" s="445"/>
      <c r="H155" s="446">
        <v>0</v>
      </c>
    </row>
    <row r="156" spans="1:8" s="493" customFormat="1" hidden="1" x14ac:dyDescent="0.2">
      <c r="A156" s="509"/>
      <c r="B156" s="377">
        <v>12020713</v>
      </c>
      <c r="C156" s="378" t="s">
        <v>662</v>
      </c>
      <c r="D156" s="378" t="s">
        <v>868</v>
      </c>
      <c r="E156" s="573"/>
      <c r="F156" s="574"/>
      <c r="G156" s="445"/>
      <c r="H156" s="446">
        <v>0</v>
      </c>
    </row>
    <row r="157" spans="1:8" hidden="1" x14ac:dyDescent="0.25">
      <c r="A157" s="502"/>
      <c r="B157" s="377">
        <v>12020714</v>
      </c>
      <c r="C157" s="378" t="s">
        <v>663</v>
      </c>
      <c r="D157" s="378" t="s">
        <v>869</v>
      </c>
      <c r="E157" s="573"/>
      <c r="F157" s="574"/>
      <c r="G157" s="445"/>
      <c r="H157" s="446">
        <v>0</v>
      </c>
    </row>
    <row r="158" spans="1:8" hidden="1" x14ac:dyDescent="0.25">
      <c r="A158" s="502"/>
      <c r="B158" s="377">
        <v>12020715</v>
      </c>
      <c r="C158" s="378" t="s">
        <v>664</v>
      </c>
      <c r="D158" s="378" t="s">
        <v>870</v>
      </c>
      <c r="E158" s="573"/>
      <c r="F158" s="574"/>
      <c r="G158" s="445"/>
      <c r="H158" s="446">
        <v>0</v>
      </c>
    </row>
    <row r="159" spans="1:8" hidden="1" x14ac:dyDescent="0.25">
      <c r="A159" s="502"/>
      <c r="B159" s="377">
        <v>12020720</v>
      </c>
      <c r="C159" s="378" t="s">
        <v>665</v>
      </c>
      <c r="D159" s="378" t="s">
        <v>871</v>
      </c>
      <c r="E159" s="573"/>
      <c r="F159" s="574"/>
      <c r="G159" s="445"/>
      <c r="H159" s="446">
        <v>0</v>
      </c>
    </row>
    <row r="160" spans="1:8" s="493" customFormat="1" ht="15.75" hidden="1" thickBot="1" x14ac:dyDescent="0.3">
      <c r="A160" s="509"/>
      <c r="B160" s="384"/>
      <c r="C160" s="385" t="s">
        <v>666</v>
      </c>
      <c r="D160" s="385"/>
      <c r="E160" s="451"/>
      <c r="F160" s="452"/>
      <c r="G160" s="453">
        <v>0</v>
      </c>
      <c r="H160" s="454">
        <v>0</v>
      </c>
    </row>
    <row r="161" spans="1:8" s="493" customFormat="1" hidden="1" x14ac:dyDescent="0.25">
      <c r="A161" s="509"/>
      <c r="B161" s="373">
        <v>12020800</v>
      </c>
      <c r="C161" s="374" t="s">
        <v>15</v>
      </c>
      <c r="D161" s="374"/>
      <c r="E161" s="439"/>
      <c r="F161" s="440"/>
      <c r="G161" s="441"/>
      <c r="H161" s="442"/>
    </row>
    <row r="162" spans="1:8" hidden="1" x14ac:dyDescent="0.25">
      <c r="A162" s="502"/>
      <c r="B162" s="377">
        <v>12020801</v>
      </c>
      <c r="C162" s="378" t="s">
        <v>667</v>
      </c>
      <c r="D162" s="378" t="s">
        <v>872</v>
      </c>
      <c r="E162" s="573"/>
      <c r="F162" s="574"/>
      <c r="G162" s="445"/>
      <c r="H162" s="446">
        <v>0</v>
      </c>
    </row>
    <row r="163" spans="1:8" hidden="1" x14ac:dyDescent="0.25">
      <c r="A163" s="502"/>
      <c r="B163" s="377">
        <v>12020802</v>
      </c>
      <c r="C163" s="378" t="s">
        <v>668</v>
      </c>
      <c r="D163" s="378" t="s">
        <v>873</v>
      </c>
      <c r="E163" s="573"/>
      <c r="F163" s="574"/>
      <c r="G163" s="445"/>
      <c r="H163" s="446">
        <v>0</v>
      </c>
    </row>
    <row r="164" spans="1:8" hidden="1" x14ac:dyDescent="0.25">
      <c r="A164" s="502"/>
      <c r="B164" s="377">
        <v>12020803</v>
      </c>
      <c r="C164" s="378" t="s">
        <v>669</v>
      </c>
      <c r="D164" s="378" t="s">
        <v>874</v>
      </c>
      <c r="E164" s="573"/>
      <c r="F164" s="574"/>
      <c r="G164" s="445"/>
      <c r="H164" s="446">
        <v>0</v>
      </c>
    </row>
    <row r="165" spans="1:8" s="493" customFormat="1" hidden="1" x14ac:dyDescent="0.2">
      <c r="A165" s="509"/>
      <c r="B165" s="377">
        <v>12020804</v>
      </c>
      <c r="C165" s="378" t="s">
        <v>670</v>
      </c>
      <c r="D165" s="378" t="s">
        <v>875</v>
      </c>
      <c r="E165" s="573"/>
      <c r="F165" s="574"/>
      <c r="G165" s="445"/>
      <c r="H165" s="446">
        <v>0</v>
      </c>
    </row>
    <row r="166" spans="1:8" s="493" customFormat="1" hidden="1" x14ac:dyDescent="0.2">
      <c r="A166" s="509"/>
      <c r="B166" s="377">
        <v>12020805</v>
      </c>
      <c r="C166" s="378" t="s">
        <v>671</v>
      </c>
      <c r="D166" s="378" t="s">
        <v>876</v>
      </c>
      <c r="E166" s="573"/>
      <c r="F166" s="574"/>
      <c r="G166" s="445"/>
      <c r="H166" s="446">
        <v>0</v>
      </c>
    </row>
    <row r="167" spans="1:8" ht="15.75" hidden="1" thickBot="1" x14ac:dyDescent="0.3">
      <c r="A167" s="502"/>
      <c r="B167" s="384"/>
      <c r="C167" s="385" t="s">
        <v>672</v>
      </c>
      <c r="D167" s="385"/>
      <c r="E167" s="451"/>
      <c r="F167" s="452"/>
      <c r="G167" s="453">
        <v>0</v>
      </c>
      <c r="H167" s="454">
        <v>0</v>
      </c>
    </row>
    <row r="168" spans="1:8" x14ac:dyDescent="0.25">
      <c r="A168" s="502"/>
      <c r="B168" s="373">
        <v>12020900</v>
      </c>
      <c r="C168" s="374" t="s">
        <v>16</v>
      </c>
      <c r="D168" s="374"/>
      <c r="E168" s="439"/>
      <c r="F168" s="440"/>
      <c r="G168" s="441"/>
      <c r="H168" s="442"/>
    </row>
    <row r="169" spans="1:8" s="493" customFormat="1" ht="15.75" thickBot="1" x14ac:dyDescent="0.25">
      <c r="A169" s="509"/>
      <c r="B169" s="377">
        <v>12020901</v>
      </c>
      <c r="C169" s="378" t="s">
        <v>673</v>
      </c>
      <c r="D169" s="378" t="s">
        <v>877</v>
      </c>
      <c r="E169" s="573"/>
      <c r="F169" s="574"/>
      <c r="G169" s="445"/>
      <c r="H169" s="446">
        <v>550000</v>
      </c>
    </row>
    <row r="170" spans="1:8" ht="15.75" hidden="1" thickBot="1" x14ac:dyDescent="0.3">
      <c r="A170" s="502"/>
      <c r="B170" s="377">
        <v>12020902</v>
      </c>
      <c r="C170" s="378" t="s">
        <v>674</v>
      </c>
      <c r="D170" s="378" t="s">
        <v>878</v>
      </c>
      <c r="E170" s="573"/>
      <c r="F170" s="574"/>
      <c r="G170" s="445"/>
      <c r="H170" s="446">
        <v>0</v>
      </c>
    </row>
    <row r="171" spans="1:8" ht="15.75" hidden="1" thickBot="1" x14ac:dyDescent="0.3">
      <c r="A171" s="502"/>
      <c r="B171" s="377">
        <v>12020903</v>
      </c>
      <c r="C171" s="378" t="s">
        <v>675</v>
      </c>
      <c r="D171" s="378" t="s">
        <v>879</v>
      </c>
      <c r="E171" s="573"/>
      <c r="F171" s="574"/>
      <c r="G171" s="445"/>
      <c r="H171" s="446">
        <v>0</v>
      </c>
    </row>
    <row r="172" spans="1:8" ht="15.75" hidden="1" thickBot="1" x14ac:dyDescent="0.3">
      <c r="A172" s="502"/>
      <c r="B172" s="377">
        <v>12020904</v>
      </c>
      <c r="C172" s="378" t="s">
        <v>676</v>
      </c>
      <c r="D172" s="378" t="s">
        <v>880</v>
      </c>
      <c r="E172" s="573"/>
      <c r="F172" s="574"/>
      <c r="G172" s="445"/>
      <c r="H172" s="446">
        <v>0</v>
      </c>
    </row>
    <row r="173" spans="1:8" ht="15.75" hidden="1" thickBot="1" x14ac:dyDescent="0.3">
      <c r="A173" s="502"/>
      <c r="B173" s="377">
        <v>12020905</v>
      </c>
      <c r="C173" s="378" t="s">
        <v>677</v>
      </c>
      <c r="D173" s="378" t="s">
        <v>881</v>
      </c>
      <c r="E173" s="573"/>
      <c r="F173" s="574"/>
      <c r="G173" s="445"/>
      <c r="H173" s="446">
        <v>0</v>
      </c>
    </row>
    <row r="174" spans="1:8" s="493" customFormat="1" ht="15.75" hidden="1" thickBot="1" x14ac:dyDescent="0.25">
      <c r="A174" s="509"/>
      <c r="B174" s="377">
        <v>12020906</v>
      </c>
      <c r="C174" s="378" t="s">
        <v>678</v>
      </c>
      <c r="D174" s="378" t="s">
        <v>882</v>
      </c>
      <c r="E174" s="573"/>
      <c r="F174" s="574"/>
      <c r="G174" s="445"/>
      <c r="H174" s="446">
        <v>0</v>
      </c>
    </row>
    <row r="175" spans="1:8" s="493" customFormat="1" ht="15.75" hidden="1" thickBot="1" x14ac:dyDescent="0.25">
      <c r="A175" s="509"/>
      <c r="B175" s="377">
        <v>12020907</v>
      </c>
      <c r="C175" s="378" t="s">
        <v>679</v>
      </c>
      <c r="D175" s="378" t="s">
        <v>883</v>
      </c>
      <c r="E175" s="573"/>
      <c r="F175" s="574"/>
      <c r="G175" s="445"/>
      <c r="H175" s="446">
        <v>0</v>
      </c>
    </row>
    <row r="176" spans="1:8" ht="15.75" thickBot="1" x14ac:dyDescent="0.3">
      <c r="A176" s="502"/>
      <c r="B176" s="384"/>
      <c r="C176" s="385" t="s">
        <v>680</v>
      </c>
      <c r="D176" s="385"/>
      <c r="E176" s="451"/>
      <c r="F176" s="452"/>
      <c r="G176" s="453">
        <v>0</v>
      </c>
      <c r="H176" s="454">
        <v>550000</v>
      </c>
    </row>
    <row r="177" spans="1:8" ht="15.75" hidden="1" thickBot="1" x14ac:dyDescent="0.3">
      <c r="A177" s="502"/>
      <c r="B177" s="373">
        <v>12021000</v>
      </c>
      <c r="C177" s="374" t="s">
        <v>681</v>
      </c>
      <c r="D177" s="374"/>
      <c r="E177" s="439"/>
      <c r="F177" s="440"/>
      <c r="G177" s="441"/>
      <c r="H177" s="442"/>
    </row>
    <row r="178" spans="1:8" ht="15.75" hidden="1" thickBot="1" x14ac:dyDescent="0.3">
      <c r="A178" s="502"/>
      <c r="B178" s="377">
        <v>12021006</v>
      </c>
      <c r="C178" s="378" t="s">
        <v>682</v>
      </c>
      <c r="D178" s="378" t="s">
        <v>884</v>
      </c>
      <c r="E178" s="573"/>
      <c r="F178" s="574"/>
      <c r="G178" s="445"/>
      <c r="H178" s="446">
        <v>0</v>
      </c>
    </row>
    <row r="179" spans="1:8" ht="15.75" hidden="1" thickBot="1" x14ac:dyDescent="0.3">
      <c r="A179" s="502"/>
      <c r="B179" s="384"/>
      <c r="C179" s="385" t="s">
        <v>683</v>
      </c>
      <c r="D179" s="385"/>
      <c r="E179" s="451"/>
      <c r="F179" s="452"/>
      <c r="G179" s="453">
        <v>0</v>
      </c>
      <c r="H179" s="454">
        <v>0</v>
      </c>
    </row>
    <row r="180" spans="1:8" ht="15.75" hidden="1" thickBot="1" x14ac:dyDescent="0.3">
      <c r="A180" s="502"/>
      <c r="B180" s="373">
        <v>12021100</v>
      </c>
      <c r="C180" s="374" t="s">
        <v>17</v>
      </c>
      <c r="D180" s="374"/>
      <c r="E180" s="439"/>
      <c r="F180" s="440"/>
      <c r="G180" s="441"/>
      <c r="H180" s="442"/>
    </row>
    <row r="181" spans="1:8" ht="15.75" hidden="1" thickBot="1" x14ac:dyDescent="0.3">
      <c r="A181" s="502"/>
      <c r="B181" s="377">
        <v>12021101</v>
      </c>
      <c r="C181" s="378" t="s">
        <v>684</v>
      </c>
      <c r="D181" s="378" t="s">
        <v>885</v>
      </c>
      <c r="E181" s="573"/>
      <c r="F181" s="574"/>
      <c r="G181" s="445"/>
      <c r="H181" s="446">
        <v>0</v>
      </c>
    </row>
    <row r="182" spans="1:8" ht="15.75" hidden="1" thickBot="1" x14ac:dyDescent="0.3">
      <c r="A182" s="486"/>
      <c r="B182" s="377">
        <v>12021102</v>
      </c>
      <c r="C182" s="378" t="s">
        <v>685</v>
      </c>
      <c r="D182" s="378" t="s">
        <v>886</v>
      </c>
      <c r="E182" s="573"/>
      <c r="F182" s="574"/>
      <c r="G182" s="445"/>
      <c r="H182" s="446">
        <v>0</v>
      </c>
    </row>
    <row r="183" spans="1:8" ht="15.75" hidden="1" thickBot="1" x14ac:dyDescent="0.3">
      <c r="A183" s="486"/>
      <c r="B183" s="377">
        <v>12021103</v>
      </c>
      <c r="C183" s="378" t="s">
        <v>686</v>
      </c>
      <c r="D183" s="378" t="s">
        <v>887</v>
      </c>
      <c r="E183" s="573"/>
      <c r="F183" s="574"/>
      <c r="G183" s="445"/>
      <c r="H183" s="446">
        <v>0</v>
      </c>
    </row>
    <row r="184" spans="1:8" ht="15.75" hidden="1" thickBot="1" x14ac:dyDescent="0.3">
      <c r="A184" s="486"/>
      <c r="B184" s="384"/>
      <c r="C184" s="385" t="s">
        <v>687</v>
      </c>
      <c r="D184" s="385"/>
      <c r="E184" s="451"/>
      <c r="F184" s="452"/>
      <c r="G184" s="453">
        <v>0</v>
      </c>
      <c r="H184" s="454">
        <v>0</v>
      </c>
    </row>
    <row r="185" spans="1:8" ht="15.75" hidden="1" thickBot="1" x14ac:dyDescent="0.3">
      <c r="A185" s="486"/>
      <c r="B185" s="373">
        <v>12021200</v>
      </c>
      <c r="C185" s="374" t="s">
        <v>18</v>
      </c>
      <c r="D185" s="374"/>
      <c r="E185" s="439"/>
      <c r="F185" s="440"/>
      <c r="G185" s="441"/>
      <c r="H185" s="442"/>
    </row>
    <row r="186" spans="1:8" ht="15.75" hidden="1" thickBot="1" x14ac:dyDescent="0.3">
      <c r="A186" s="486"/>
      <c r="B186" s="377">
        <v>12021201</v>
      </c>
      <c r="C186" s="378" t="s">
        <v>688</v>
      </c>
      <c r="D186" s="378" t="s">
        <v>888</v>
      </c>
      <c r="E186" s="573"/>
      <c r="F186" s="574"/>
      <c r="G186" s="445"/>
      <c r="H186" s="446">
        <v>0</v>
      </c>
    </row>
    <row r="187" spans="1:8" ht="15.75" hidden="1" thickBot="1" x14ac:dyDescent="0.3">
      <c r="A187" s="486"/>
      <c r="B187" s="377">
        <v>12021202</v>
      </c>
      <c r="C187" s="378" t="s">
        <v>689</v>
      </c>
      <c r="D187" s="378" t="s">
        <v>889</v>
      </c>
      <c r="E187" s="573"/>
      <c r="F187" s="574"/>
      <c r="G187" s="445"/>
      <c r="H187" s="446">
        <v>0</v>
      </c>
    </row>
    <row r="188" spans="1:8" ht="15.75" hidden="1" thickBot="1" x14ac:dyDescent="0.3">
      <c r="A188" s="486"/>
      <c r="B188" s="377">
        <v>12021203</v>
      </c>
      <c r="C188" s="378" t="s">
        <v>690</v>
      </c>
      <c r="D188" s="378" t="s">
        <v>890</v>
      </c>
      <c r="E188" s="573"/>
      <c r="F188" s="574"/>
      <c r="G188" s="445"/>
      <c r="H188" s="446">
        <v>0</v>
      </c>
    </row>
    <row r="189" spans="1:8" ht="15.75" hidden="1" thickBot="1" x14ac:dyDescent="0.3">
      <c r="A189" s="486"/>
      <c r="B189" s="377">
        <v>12021204</v>
      </c>
      <c r="C189" s="378" t="s">
        <v>691</v>
      </c>
      <c r="D189" s="378" t="s">
        <v>891</v>
      </c>
      <c r="E189" s="573"/>
      <c r="F189" s="574"/>
      <c r="G189" s="445"/>
      <c r="H189" s="446">
        <v>0</v>
      </c>
    </row>
    <row r="190" spans="1:8" ht="15.75" hidden="1" thickBot="1" x14ac:dyDescent="0.3">
      <c r="A190" s="486"/>
      <c r="B190" s="377">
        <v>12021205</v>
      </c>
      <c r="C190" s="378" t="s">
        <v>692</v>
      </c>
      <c r="D190" s="378" t="s">
        <v>892</v>
      </c>
      <c r="E190" s="573"/>
      <c r="F190" s="574"/>
      <c r="G190" s="445"/>
      <c r="H190" s="446">
        <v>0</v>
      </c>
    </row>
    <row r="191" spans="1:8" ht="15.75" hidden="1" thickBot="1" x14ac:dyDescent="0.3">
      <c r="A191" s="486"/>
      <c r="B191" s="377">
        <v>12021206</v>
      </c>
      <c r="C191" s="378" t="s">
        <v>693</v>
      </c>
      <c r="D191" s="378" t="s">
        <v>893</v>
      </c>
      <c r="E191" s="573"/>
      <c r="F191" s="574"/>
      <c r="G191" s="445"/>
      <c r="H191" s="446">
        <v>0</v>
      </c>
    </row>
    <row r="192" spans="1:8" ht="15.75" hidden="1" thickBot="1" x14ac:dyDescent="0.3">
      <c r="A192" s="486"/>
      <c r="B192" s="377">
        <v>12021207</v>
      </c>
      <c r="C192" s="378" t="s">
        <v>694</v>
      </c>
      <c r="D192" s="378" t="s">
        <v>894</v>
      </c>
      <c r="E192" s="573"/>
      <c r="F192" s="574"/>
      <c r="G192" s="445"/>
      <c r="H192" s="446">
        <v>0</v>
      </c>
    </row>
    <row r="193" spans="2:8" ht="15.75" hidden="1" thickBot="1" x14ac:dyDescent="0.3">
      <c r="B193" s="377">
        <v>12021208</v>
      </c>
      <c r="C193" s="378" t="s">
        <v>695</v>
      </c>
      <c r="D193" s="378" t="s">
        <v>895</v>
      </c>
      <c r="E193" s="573"/>
      <c r="F193" s="574"/>
      <c r="G193" s="445"/>
      <c r="H193" s="446">
        <v>0</v>
      </c>
    </row>
    <row r="194" spans="2:8" ht="15.75" hidden="1" thickBot="1" x14ac:dyDescent="0.3">
      <c r="B194" s="377">
        <v>12021209</v>
      </c>
      <c r="C194" s="378" t="s">
        <v>696</v>
      </c>
      <c r="D194" s="378" t="s">
        <v>896</v>
      </c>
      <c r="E194" s="573"/>
      <c r="F194" s="574"/>
      <c r="G194" s="445"/>
      <c r="H194" s="446">
        <v>0</v>
      </c>
    </row>
    <row r="195" spans="2:8" ht="15.75" hidden="1" thickBot="1" x14ac:dyDescent="0.3">
      <c r="B195" s="377">
        <v>12021210</v>
      </c>
      <c r="C195" s="378" t="s">
        <v>697</v>
      </c>
      <c r="D195" s="378" t="s">
        <v>897</v>
      </c>
      <c r="E195" s="573"/>
      <c r="F195" s="574"/>
      <c r="G195" s="445"/>
      <c r="H195" s="446">
        <v>0</v>
      </c>
    </row>
    <row r="196" spans="2:8" ht="15.75" hidden="1" thickBot="1" x14ac:dyDescent="0.3">
      <c r="B196" s="377">
        <v>12021212</v>
      </c>
      <c r="C196" s="378" t="s">
        <v>698</v>
      </c>
      <c r="D196" s="378" t="s">
        <v>898</v>
      </c>
      <c r="E196" s="573"/>
      <c r="F196" s="57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573"/>
      <c r="F199" s="57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573"/>
      <c r="F204" s="57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573"/>
      <c r="F207" s="57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573"/>
      <c r="F211" s="574"/>
      <c r="G211" s="445"/>
      <c r="H211" s="446">
        <v>0</v>
      </c>
    </row>
    <row r="212" spans="2:8" ht="15.75" hidden="1" thickBot="1" x14ac:dyDescent="0.3">
      <c r="B212" s="377">
        <v>13020303</v>
      </c>
      <c r="C212" s="378" t="s">
        <v>710</v>
      </c>
      <c r="D212" s="378" t="s">
        <v>903</v>
      </c>
      <c r="E212" s="573"/>
      <c r="F212" s="57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573"/>
      <c r="F215" s="57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ht="15.75" hidden="1" thickBot="1" x14ac:dyDescent="0.3">
      <c r="B218" s="373">
        <v>14030000</v>
      </c>
      <c r="C218" s="374" t="s">
        <v>716</v>
      </c>
      <c r="D218" s="374"/>
      <c r="E218" s="439"/>
      <c r="F218" s="440"/>
      <c r="G218" s="441"/>
      <c r="H218" s="442"/>
    </row>
    <row r="219" spans="2:8"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573"/>
      <c r="F220" s="574"/>
      <c r="G220" s="445"/>
      <c r="H220" s="446">
        <v>0</v>
      </c>
    </row>
    <row r="221" spans="2:8" ht="15.75" hidden="1" thickBot="1" x14ac:dyDescent="0.3">
      <c r="B221" s="384"/>
      <c r="C221" s="385" t="s">
        <v>717</v>
      </c>
      <c r="D221" s="385"/>
      <c r="E221" s="451"/>
      <c r="F221" s="452"/>
      <c r="G221" s="453">
        <v>0</v>
      </c>
      <c r="H221" s="454">
        <v>0</v>
      </c>
    </row>
    <row r="222" spans="2:8" ht="15.75" hidden="1" thickBot="1" x14ac:dyDescent="0.3">
      <c r="B222" s="373">
        <v>14030200</v>
      </c>
      <c r="C222" s="374" t="s">
        <v>25</v>
      </c>
      <c r="D222" s="374"/>
      <c r="E222" s="577"/>
      <c r="F222" s="578"/>
      <c r="G222" s="479"/>
      <c r="H222" s="442"/>
    </row>
    <row r="223" spans="2:8" ht="15.75" hidden="1" thickBot="1" x14ac:dyDescent="0.3">
      <c r="B223" s="377">
        <v>14030201</v>
      </c>
      <c r="C223" s="378" t="s">
        <v>515</v>
      </c>
      <c r="D223" s="378" t="s">
        <v>906</v>
      </c>
      <c r="E223" s="573"/>
      <c r="F223" s="574"/>
      <c r="G223" s="445"/>
      <c r="H223" s="446">
        <v>0</v>
      </c>
    </row>
    <row r="224" spans="2:8" ht="15.75" hidden="1" thickBot="1" x14ac:dyDescent="0.3">
      <c r="B224" s="384"/>
      <c r="C224" s="385" t="s">
        <v>718</v>
      </c>
      <c r="D224" s="385"/>
      <c r="E224" s="451"/>
      <c r="F224" s="452"/>
      <c r="G224" s="453">
        <v>0</v>
      </c>
      <c r="H224" s="454">
        <v>0</v>
      </c>
    </row>
    <row r="225" spans="2:8" ht="19.5" thickBot="1" x14ac:dyDescent="0.35">
      <c r="B225" s="398"/>
      <c r="C225" s="399" t="s">
        <v>524</v>
      </c>
      <c r="D225" s="399"/>
      <c r="E225" s="484"/>
      <c r="F225" s="485"/>
      <c r="G225" s="480">
        <v>0</v>
      </c>
      <c r="H225" s="481">
        <v>1000000</v>
      </c>
    </row>
    <row r="226" spans="2:8" x14ac:dyDescent="0.25">
      <c r="B226" s="543"/>
      <c r="C226" s="544"/>
      <c r="D226" s="486"/>
      <c r="E226" s="486"/>
      <c r="F226" s="486"/>
      <c r="G226" s="486"/>
      <c r="H226" s="486"/>
    </row>
  </sheetData>
  <mergeCells count="6">
    <mergeCell ref="B1:H1"/>
    <mergeCell ref="B2:H2"/>
    <mergeCell ref="B3:H3"/>
    <mergeCell ref="B4:H4"/>
    <mergeCell ref="B5:B6"/>
    <mergeCell ref="C5:C6"/>
  </mergeCells>
  <pageMargins left="0.98" right="0.3" top="0.37" bottom="0.36" header="0.17" footer="0.17"/>
  <pageSetup paperSize="9" scale="74" fitToHeight="0" orientation="portrait" r:id="rId1"/>
  <headerFooter>
    <oddFooter>&amp;C&amp;"Rockwell,Bold"&amp;14&amp;P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5" width="14.42578125" hidden="1" customWidth="1"/>
    <col min="6" max="6" width="14.85546875" hidden="1" customWidth="1"/>
    <col min="7" max="8" width="15.7109375" customWidth="1"/>
  </cols>
  <sheetData>
    <row r="1" spans="2:8" ht="27" customHeight="1" x14ac:dyDescent="0.5">
      <c r="B1" s="1001" t="s">
        <v>0</v>
      </c>
      <c r="C1" s="1001"/>
      <c r="D1" s="1001"/>
      <c r="E1" s="1001"/>
      <c r="F1" s="1001"/>
      <c r="G1" s="1001"/>
      <c r="H1" s="1001"/>
    </row>
    <row r="2" spans="2:8" ht="36" x14ac:dyDescent="0.55000000000000004">
      <c r="B2" s="1002" t="s">
        <v>1063</v>
      </c>
      <c r="C2" s="1002"/>
      <c r="D2" s="1002"/>
      <c r="E2" s="1002"/>
      <c r="F2" s="1002"/>
      <c r="G2" s="1002"/>
      <c r="H2" s="1002"/>
    </row>
    <row r="3" spans="2:8"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t="15.75" thickBot="1" x14ac:dyDescent="0.3">
      <c r="B174" s="377">
        <v>12020906</v>
      </c>
      <c r="C174" s="378" t="s">
        <v>678</v>
      </c>
      <c r="D174" s="378" t="s">
        <v>882</v>
      </c>
      <c r="E174" s="443">
        <v>100000</v>
      </c>
      <c r="F174" s="444">
        <v>100000</v>
      </c>
      <c r="G174" s="445">
        <v>3657530</v>
      </c>
      <c r="H174" s="446">
        <v>10000000</v>
      </c>
    </row>
    <row r="175" spans="2:8" ht="15.75" hidden="1" thickBot="1" x14ac:dyDescent="0.3">
      <c r="B175" s="377">
        <v>12020907</v>
      </c>
      <c r="C175" s="378" t="s">
        <v>679</v>
      </c>
      <c r="D175" s="378" t="s">
        <v>883</v>
      </c>
      <c r="E175" s="443"/>
      <c r="F175" s="444"/>
      <c r="G175" s="445"/>
      <c r="H175" s="446">
        <v>0</v>
      </c>
    </row>
    <row r="176" spans="2:8" ht="15.75" thickBot="1" x14ac:dyDescent="0.3">
      <c r="B176" s="384"/>
      <c r="C176" s="385" t="s">
        <v>680</v>
      </c>
      <c r="D176" s="385"/>
      <c r="E176" s="451"/>
      <c r="F176" s="452"/>
      <c r="G176" s="453">
        <v>3657530</v>
      </c>
      <c r="H176" s="454">
        <v>10000000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3657530</v>
      </c>
      <c r="H225" s="481">
        <v>10000000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1064</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v>1500</v>
      </c>
      <c r="F99" s="444">
        <v>1500</v>
      </c>
      <c r="G99" s="445">
        <v>1097260</v>
      </c>
      <c r="H99" s="446">
        <v>3000000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3000000</v>
      </c>
      <c r="H114" s="454">
        <v>3000000</v>
      </c>
    </row>
    <row r="115" spans="2:8" ht="15.75" hidden="1" thickBot="1" x14ac:dyDescent="0.3">
      <c r="B115" s="373">
        <v>12020500</v>
      </c>
      <c r="C115" s="374" t="s">
        <v>12</v>
      </c>
      <c r="D115" s="374"/>
      <c r="E115" s="439"/>
      <c r="F115" s="440"/>
      <c r="G115" s="441"/>
      <c r="H115" s="442"/>
    </row>
    <row r="116" spans="2:8" ht="15.75" hidden="1" thickBot="1" x14ac:dyDescent="0.3">
      <c r="B116" s="377">
        <v>12020501</v>
      </c>
      <c r="C116" s="378" t="s">
        <v>624</v>
      </c>
      <c r="D116" s="378" t="s">
        <v>830</v>
      </c>
      <c r="E116" s="443"/>
      <c r="F116" s="444"/>
      <c r="G116" s="445"/>
      <c r="H116" s="446">
        <v>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t="15.75" hidden="1" thickBot="1" x14ac:dyDescent="0.3">
      <c r="B120" s="373">
        <v>12020600</v>
      </c>
      <c r="C120" s="374" t="s">
        <v>13</v>
      </c>
      <c r="D120" s="374"/>
      <c r="E120" s="439"/>
      <c r="F120" s="440"/>
      <c r="G120" s="441"/>
      <c r="H120" s="442"/>
    </row>
    <row r="121" spans="2:8" ht="15.75" hidden="1" thickBot="1" x14ac:dyDescent="0.3">
      <c r="B121" s="377">
        <v>12020601</v>
      </c>
      <c r="C121" s="378" t="s">
        <v>628</v>
      </c>
      <c r="D121" s="378" t="s">
        <v>833</v>
      </c>
      <c r="E121" s="443"/>
      <c r="F121" s="444"/>
      <c r="G121" s="445"/>
      <c r="H121" s="446">
        <v>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3000000</v>
      </c>
      <c r="H225" s="481">
        <v>3000000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97"/>
  <sheetViews>
    <sheetView view="pageBreakPreview" zoomScale="73" zoomScaleNormal="100" zoomScaleSheetLayoutView="73" workbookViewId="0">
      <selection sqref="A1:I1"/>
    </sheetView>
  </sheetViews>
  <sheetFormatPr defaultRowHeight="15" x14ac:dyDescent="0.25"/>
  <cols>
    <col min="1" max="1" width="16.5703125" style="850" customWidth="1"/>
    <col min="2" max="2" width="43.85546875" style="908" customWidth="1"/>
    <col min="3" max="3" width="19.85546875" style="251" customWidth="1"/>
    <col min="4" max="4" width="20.140625" style="136" customWidth="1"/>
    <col min="5" max="5" width="21" style="136" customWidth="1"/>
    <col min="6" max="6" width="20.140625" style="136" customWidth="1"/>
    <col min="7" max="8" width="19.7109375" style="136" customWidth="1"/>
    <col min="9" max="9" width="20.85546875" style="136" customWidth="1"/>
    <col min="10" max="16384" width="9.140625" style="136"/>
  </cols>
  <sheetData>
    <row r="1" spans="1:9" ht="36" x14ac:dyDescent="0.55000000000000004">
      <c r="A1" s="960" t="s">
        <v>0</v>
      </c>
      <c r="B1" s="960"/>
      <c r="C1" s="960"/>
      <c r="D1" s="960"/>
      <c r="E1" s="960"/>
      <c r="F1" s="960"/>
      <c r="G1" s="960"/>
      <c r="H1" s="960"/>
      <c r="I1" s="960"/>
    </row>
    <row r="2" spans="1:9" ht="31.5" x14ac:dyDescent="0.5">
      <c r="A2" s="961" t="s">
        <v>1</v>
      </c>
      <c r="B2" s="961"/>
      <c r="C2" s="961"/>
      <c r="D2" s="961"/>
      <c r="E2" s="961"/>
      <c r="F2" s="961"/>
      <c r="G2" s="961"/>
      <c r="H2" s="961"/>
      <c r="I2" s="961"/>
    </row>
    <row r="3" spans="1:9" ht="32.25" thickBot="1" x14ac:dyDescent="0.3">
      <c r="A3" s="962" t="s">
        <v>1749</v>
      </c>
      <c r="B3" s="962"/>
      <c r="C3" s="962"/>
      <c r="D3" s="962"/>
      <c r="E3" s="962"/>
      <c r="F3" s="962"/>
      <c r="G3" s="962"/>
      <c r="H3" s="962"/>
      <c r="I3" s="962"/>
    </row>
    <row r="4" spans="1:9" x14ac:dyDescent="0.25">
      <c r="A4" s="958" t="s">
        <v>1706</v>
      </c>
      <c r="B4" s="958" t="s">
        <v>1707</v>
      </c>
      <c r="C4" s="958" t="s">
        <v>398</v>
      </c>
      <c r="D4" s="958" t="s">
        <v>211</v>
      </c>
      <c r="E4" s="958" t="s">
        <v>1702</v>
      </c>
      <c r="F4" s="958" t="s">
        <v>399</v>
      </c>
      <c r="G4" s="958" t="s">
        <v>400</v>
      </c>
      <c r="H4" s="958" t="s">
        <v>401</v>
      </c>
      <c r="I4" s="958" t="s">
        <v>402</v>
      </c>
    </row>
    <row r="5" spans="1:9" ht="27" customHeight="1" thickBot="1" x14ac:dyDescent="0.3">
      <c r="A5" s="959"/>
      <c r="B5" s="959"/>
      <c r="C5" s="959"/>
      <c r="D5" s="959"/>
      <c r="E5" s="959"/>
      <c r="F5" s="959"/>
      <c r="G5" s="959"/>
      <c r="H5" s="959"/>
      <c r="I5" s="959"/>
    </row>
    <row r="6" spans="1:9" x14ac:dyDescent="0.25">
      <c r="A6" s="834" t="s">
        <v>722</v>
      </c>
      <c r="B6" s="901" t="s">
        <v>1708</v>
      </c>
      <c r="C6" s="836" t="s">
        <v>5</v>
      </c>
      <c r="D6" s="836" t="s">
        <v>5</v>
      </c>
      <c r="E6" s="836" t="s">
        <v>5</v>
      </c>
      <c r="F6" s="836" t="s">
        <v>5</v>
      </c>
      <c r="G6" s="836" t="s">
        <v>5</v>
      </c>
      <c r="H6" s="836" t="s">
        <v>5</v>
      </c>
      <c r="I6" s="836" t="s">
        <v>5</v>
      </c>
    </row>
    <row r="7" spans="1:9" x14ac:dyDescent="0.25">
      <c r="A7" s="837" t="s">
        <v>213</v>
      </c>
      <c r="B7" s="900" t="s">
        <v>214</v>
      </c>
      <c r="C7" s="838">
        <f>INDEX('STATE SECTOR DETAILS '!C$10:C$122,MATCH($B7,'STATE SECTOR DETAILS '!$B$10:$B$122,0))</f>
        <v>50000000</v>
      </c>
      <c r="D7" s="838">
        <f>INDEX('STATE SECTOR DETAILS '!D$10:D$122,MATCH($B7,'STATE SECTOR DETAILS '!$B$10:$B$122,0))</f>
        <v>250000000</v>
      </c>
      <c r="E7" s="838">
        <f>INDEX('STATE SECTOR DETAILS '!E$10:E$122,MATCH($B7,'STATE SECTOR DETAILS '!$B$10:$B$122,0))</f>
        <v>300000000</v>
      </c>
      <c r="F7" s="838">
        <f>INDEX('STATE SECTOR DETAILS '!F$10:F$122,MATCH($B7,'STATE SECTOR DETAILS '!$B$10:$B$122,0))</f>
        <v>710697880</v>
      </c>
      <c r="G7" s="838">
        <f>INDEX('STATE SECTOR DETAILS '!G$10:G$122,MATCH($B7,'STATE SECTOR DETAILS '!$B$10:$B$122,0))</f>
        <v>3375000000</v>
      </c>
      <c r="H7" s="838">
        <f>INDEX('STATE SECTOR DETAILS '!H$10:H$122,MATCH($B7,'STATE SECTOR DETAILS '!$B$10:$B$122,0))</f>
        <v>750000000</v>
      </c>
      <c r="I7" s="838">
        <f>INDEX('STATE SECTOR DETAILS '!I$10:I$122,MATCH($B7,'STATE SECTOR DETAILS '!$B$10:$B$122,0))</f>
        <v>4835697880</v>
      </c>
    </row>
    <row r="8" spans="1:9" x14ac:dyDescent="0.25">
      <c r="A8" s="837" t="s">
        <v>258</v>
      </c>
      <c r="B8" s="900" t="s">
        <v>259</v>
      </c>
      <c r="C8" s="838">
        <f>INDEX('STATE SECTOR DETAILS '!C$10:C$122,MATCH($B8,'STATE SECTOR DETAILS '!$B$10:$B$122,0))</f>
        <v>8000000</v>
      </c>
      <c r="D8" s="838">
        <f>INDEX('STATE SECTOR DETAILS '!D$10:D$122,MATCH($B8,'STATE SECTOR DETAILS '!$B$10:$B$122,0))</f>
        <v>0</v>
      </c>
      <c r="E8" s="838">
        <f>INDEX('STATE SECTOR DETAILS '!E$10:E$122,MATCH($B8,'STATE SECTOR DETAILS '!$B$10:$B$122,0))</f>
        <v>8000000</v>
      </c>
      <c r="F8" s="838">
        <f>INDEX('STATE SECTOR DETAILS '!F$10:F$122,MATCH($B8,'STATE SECTOR DETAILS '!$B$10:$B$122,0))</f>
        <v>19887710</v>
      </c>
      <c r="G8" s="838">
        <f>INDEX('STATE SECTOR DETAILS '!G$10:G$122,MATCH($B8,'STATE SECTOR DETAILS '!$B$10:$B$122,0))</f>
        <v>19560000</v>
      </c>
      <c r="H8" s="838">
        <f>INDEX('STATE SECTOR DETAILS '!H$10:H$122,MATCH($B8,'STATE SECTOR DETAILS '!$B$10:$B$122,0))</f>
        <v>17345000</v>
      </c>
      <c r="I8" s="838">
        <f>INDEX('STATE SECTOR DETAILS '!I$10:I$122,MATCH($B8,'STATE SECTOR DETAILS '!$B$10:$B$122,0))</f>
        <v>56792710</v>
      </c>
    </row>
    <row r="9" spans="1:9" x14ac:dyDescent="0.25">
      <c r="A9" s="837" t="s">
        <v>215</v>
      </c>
      <c r="B9" s="900" t="s">
        <v>216</v>
      </c>
      <c r="C9" s="838">
        <f>INDEX('STATE SECTOR DETAILS '!C$10:C$122,MATCH($B9,'STATE SECTOR DETAILS '!$B$10:$B$122,0))</f>
        <v>10000000</v>
      </c>
      <c r="D9" s="838">
        <f>INDEX('STATE SECTOR DETAILS '!D$10:D$122,MATCH($B9,'STATE SECTOR DETAILS '!$B$10:$B$122,0))</f>
        <v>0</v>
      </c>
      <c r="E9" s="838">
        <f>INDEX('STATE SECTOR DETAILS '!E$10:E$122,MATCH($B9,'STATE SECTOR DETAILS '!$B$10:$B$122,0))</f>
        <v>10000000</v>
      </c>
      <c r="F9" s="838">
        <f>INDEX('STATE SECTOR DETAILS '!F$10:F$122,MATCH($B9,'STATE SECTOR DETAILS '!$B$10:$B$122,0))</f>
        <v>7872431990</v>
      </c>
      <c r="G9" s="838">
        <f>INDEX('STATE SECTOR DETAILS '!G$10:G$122,MATCH($B9,'STATE SECTOR DETAILS '!$B$10:$B$122,0))</f>
        <v>1583960</v>
      </c>
      <c r="H9" s="838">
        <f>INDEX('STATE SECTOR DETAILS '!H$10:H$122,MATCH($B9,'STATE SECTOR DETAILS '!$B$10:$B$122,0))</f>
        <v>10000000</v>
      </c>
      <c r="I9" s="838">
        <f>INDEX('STATE SECTOR DETAILS '!I$10:I$122,MATCH($B9,'STATE SECTOR DETAILS '!$B$10:$B$122,0))</f>
        <v>7884015950</v>
      </c>
    </row>
    <row r="10" spans="1:9" x14ac:dyDescent="0.25">
      <c r="A10" s="837" t="s">
        <v>219</v>
      </c>
      <c r="B10" s="900" t="s">
        <v>220</v>
      </c>
      <c r="C10" s="838">
        <f>INDEX('STATE SECTOR DETAILS '!C$10:C$122,MATCH($B10,'STATE SECTOR DETAILS '!$B$10:$B$122,0))</f>
        <v>2200000</v>
      </c>
      <c r="D10" s="838">
        <f>INDEX('STATE SECTOR DETAILS '!D$10:D$122,MATCH($B10,'STATE SECTOR DETAILS '!$B$10:$B$122,0))</f>
        <v>0</v>
      </c>
      <c r="E10" s="838">
        <f>INDEX('STATE SECTOR DETAILS '!E$10:E$122,MATCH($B10,'STATE SECTOR DETAILS '!$B$10:$B$122,0))</f>
        <v>2200000</v>
      </c>
      <c r="F10" s="838">
        <f>INDEX('STATE SECTOR DETAILS '!F$10:F$122,MATCH($B10,'STATE SECTOR DETAILS '!$B$10:$B$122,0))</f>
        <v>369358300</v>
      </c>
      <c r="G10" s="838">
        <f>INDEX('STATE SECTOR DETAILS '!G$10:G$122,MATCH($B10,'STATE SECTOR DETAILS '!$B$10:$B$122,0))</f>
        <v>1200503000</v>
      </c>
      <c r="H10" s="838">
        <f>INDEX('STATE SECTOR DETAILS '!H$10:H$122,MATCH($B10,'STATE SECTOR DETAILS '!$B$10:$B$122,0))</f>
        <v>250000000</v>
      </c>
      <c r="I10" s="838">
        <f>INDEX('STATE SECTOR DETAILS '!I$10:I$122,MATCH($B10,'STATE SECTOR DETAILS '!$B$10:$B$122,0))</f>
        <v>1819861300</v>
      </c>
    </row>
    <row r="11" spans="1:9" ht="30" x14ac:dyDescent="0.25">
      <c r="A11" s="837" t="s">
        <v>221</v>
      </c>
      <c r="B11" s="900" t="s">
        <v>222</v>
      </c>
      <c r="C11" s="838">
        <f>INDEX('STATE SECTOR DETAILS '!C$10:C$122,MATCH($B11,'STATE SECTOR DETAILS '!$B$10:$B$122,0))</f>
        <v>250000</v>
      </c>
      <c r="D11" s="838">
        <f>INDEX('STATE SECTOR DETAILS '!D$10:D$122,MATCH($B11,'STATE SECTOR DETAILS '!$B$10:$B$122,0))</f>
        <v>0</v>
      </c>
      <c r="E11" s="838">
        <f>INDEX('STATE SECTOR DETAILS '!E$10:E$122,MATCH($B11,'STATE SECTOR DETAILS '!$B$10:$B$122,0))</f>
        <v>250000</v>
      </c>
      <c r="F11" s="838">
        <f>INDEX('STATE SECTOR DETAILS '!F$10:F$122,MATCH($B11,'STATE SECTOR DETAILS '!$B$10:$B$122,0))</f>
        <v>57818090</v>
      </c>
      <c r="G11" s="838">
        <f>INDEX('STATE SECTOR DETAILS '!G$10:G$122,MATCH($B11,'STATE SECTOR DETAILS '!$B$10:$B$122,0))</f>
        <v>69230000</v>
      </c>
      <c r="H11" s="838">
        <f>INDEX('STATE SECTOR DETAILS '!H$10:H$122,MATCH($B11,'STATE SECTOR DETAILS '!$B$10:$B$122,0))</f>
        <v>19700000</v>
      </c>
      <c r="I11" s="838">
        <f>INDEX('STATE SECTOR DETAILS '!I$10:I$122,MATCH($B11,'STATE SECTOR DETAILS '!$B$10:$B$122,0))</f>
        <v>146748090</v>
      </c>
    </row>
    <row r="12" spans="1:9" ht="30" x14ac:dyDescent="0.25">
      <c r="A12" s="837" t="s">
        <v>370</v>
      </c>
      <c r="B12" s="900" t="s">
        <v>371</v>
      </c>
      <c r="C12" s="838">
        <f>INDEX('STATE SECTOR DETAILS '!C$10:C$122,MATCH($B12,'STATE SECTOR DETAILS '!$B$10:$B$122,0))</f>
        <v>2500000</v>
      </c>
      <c r="D12" s="838">
        <f>INDEX('STATE SECTOR DETAILS '!D$10:D$122,MATCH($B12,'STATE SECTOR DETAILS '!$B$10:$B$122,0))</f>
        <v>0</v>
      </c>
      <c r="E12" s="838">
        <f>INDEX('STATE SECTOR DETAILS '!E$10:E$122,MATCH($B12,'STATE SECTOR DETAILS '!$B$10:$B$122,0))</f>
        <v>2500000</v>
      </c>
      <c r="F12" s="838">
        <f>INDEX('STATE SECTOR DETAILS '!F$10:F$122,MATCH($B12,'STATE SECTOR DETAILS '!$B$10:$B$122,0))</f>
        <v>60854990</v>
      </c>
      <c r="G12" s="838">
        <f>INDEX('STATE SECTOR DETAILS '!G$10:G$122,MATCH($B12,'STATE SECTOR DETAILS '!$B$10:$B$122,0))</f>
        <v>3000000</v>
      </c>
      <c r="H12" s="838">
        <f>INDEX('STATE SECTOR DETAILS '!H$10:H$122,MATCH($B12,'STATE SECTOR DETAILS '!$B$10:$B$122,0))</f>
        <v>53570000</v>
      </c>
      <c r="I12" s="838">
        <f>INDEX('STATE SECTOR DETAILS '!I$10:I$122,MATCH($B12,'STATE SECTOR DETAILS '!$B$10:$B$122,0))</f>
        <v>117424990</v>
      </c>
    </row>
    <row r="13" spans="1:9" x14ac:dyDescent="0.25">
      <c r="A13" s="837" t="s">
        <v>374</v>
      </c>
      <c r="B13" s="900" t="s">
        <v>375</v>
      </c>
      <c r="C13" s="838">
        <f>INDEX('STATE SECTOR DETAILS '!C$10:C$122,MATCH($B13,'STATE SECTOR DETAILS '!$B$10:$B$122,0))</f>
        <v>307300000</v>
      </c>
      <c r="D13" s="838">
        <f>INDEX('STATE SECTOR DETAILS '!D$10:D$122,MATCH($B13,'STATE SECTOR DETAILS '!$B$10:$B$122,0))</f>
        <v>0</v>
      </c>
      <c r="E13" s="838">
        <f>INDEX('STATE SECTOR DETAILS '!E$10:E$122,MATCH($B13,'STATE SECTOR DETAILS '!$B$10:$B$122,0))</f>
        <v>307300000</v>
      </c>
      <c r="F13" s="838">
        <f>INDEX('STATE SECTOR DETAILS '!F$10:F$122,MATCH($B13,'STATE SECTOR DETAILS '!$B$10:$B$122,0))</f>
        <v>202805800</v>
      </c>
      <c r="G13" s="838">
        <f>INDEX('STATE SECTOR DETAILS '!G$10:G$122,MATCH($B13,'STATE SECTOR DETAILS '!$B$10:$B$122,0))</f>
        <v>110000000</v>
      </c>
      <c r="H13" s="838">
        <f>INDEX('STATE SECTOR DETAILS '!H$10:H$122,MATCH($B13,'STATE SECTOR DETAILS '!$B$10:$B$122,0))</f>
        <v>102260830</v>
      </c>
      <c r="I13" s="838">
        <f>INDEX('STATE SECTOR DETAILS '!I$10:I$122,MATCH($B13,'STATE SECTOR DETAILS '!$B$10:$B$122,0))</f>
        <v>415066630</v>
      </c>
    </row>
    <row r="14" spans="1:9" x14ac:dyDescent="0.25">
      <c r="A14" s="837" t="s">
        <v>351</v>
      </c>
      <c r="B14" s="900" t="s">
        <v>352</v>
      </c>
      <c r="C14" s="838">
        <f>INDEX('STATE SECTOR DETAILS '!C$10:C$122,MATCH($B14,'STATE SECTOR DETAILS '!$B$10:$B$122,0))</f>
        <v>80600000</v>
      </c>
      <c r="D14" s="838">
        <f>INDEX('STATE SECTOR DETAILS '!D$10:D$122,MATCH($B14,'STATE SECTOR DETAILS '!$B$10:$B$122,0))</f>
        <v>0</v>
      </c>
      <c r="E14" s="838">
        <f>INDEX('STATE SECTOR DETAILS '!E$10:E$122,MATCH($B14,'STATE SECTOR DETAILS '!$B$10:$B$122,0))</f>
        <v>80600000</v>
      </c>
      <c r="F14" s="838">
        <f>INDEX('STATE SECTOR DETAILS '!F$10:F$122,MATCH($B14,'STATE SECTOR DETAILS '!$B$10:$B$122,0))</f>
        <v>109389090</v>
      </c>
      <c r="G14" s="838">
        <f>INDEX('STATE SECTOR DETAILS '!G$10:G$122,MATCH($B14,'STATE SECTOR DETAILS '!$B$10:$B$122,0))</f>
        <v>145000000</v>
      </c>
      <c r="H14" s="838">
        <f>INDEX('STATE SECTOR DETAILS '!H$10:H$122,MATCH($B14,'STATE SECTOR DETAILS '!$B$10:$B$122,0))</f>
        <v>115000000</v>
      </c>
      <c r="I14" s="838">
        <f>INDEX('STATE SECTOR DETAILS '!I$10:I$122,MATCH($B14,'STATE SECTOR DETAILS '!$B$10:$B$122,0))</f>
        <v>369389090</v>
      </c>
    </row>
    <row r="15" spans="1:9" ht="30" x14ac:dyDescent="0.25">
      <c r="A15" s="837" t="s">
        <v>227</v>
      </c>
      <c r="B15" s="900" t="s">
        <v>228</v>
      </c>
      <c r="C15" s="838">
        <f>INDEX('STATE SECTOR DETAILS '!C$10:C$122,MATCH($B15,'STATE SECTOR DETAILS '!$B$10:$B$122,0))</f>
        <v>16500000</v>
      </c>
      <c r="D15" s="838">
        <f>INDEX('STATE SECTOR DETAILS '!D$10:D$122,MATCH($B15,'STATE SECTOR DETAILS '!$B$10:$B$122,0))</f>
        <v>0</v>
      </c>
      <c r="E15" s="838">
        <f>INDEX('STATE SECTOR DETAILS '!E$10:E$122,MATCH($B15,'STATE SECTOR DETAILS '!$B$10:$B$122,0))</f>
        <v>16500000</v>
      </c>
      <c r="F15" s="838">
        <f>INDEX('STATE SECTOR DETAILS '!F$10:F$122,MATCH($B15,'STATE SECTOR DETAILS '!$B$10:$B$122,0))</f>
        <v>69474600</v>
      </c>
      <c r="G15" s="838">
        <f>INDEX('STATE SECTOR DETAILS '!G$10:G$122,MATCH($B15,'STATE SECTOR DETAILS '!$B$10:$B$122,0))</f>
        <v>154042310</v>
      </c>
      <c r="H15" s="838">
        <f>INDEX('STATE SECTOR DETAILS '!H$10:H$122,MATCH($B15,'STATE SECTOR DETAILS '!$B$10:$B$122,0))</f>
        <v>141250000</v>
      </c>
      <c r="I15" s="838">
        <f>INDEX('STATE SECTOR DETAILS '!I$10:I$122,MATCH($B15,'STATE SECTOR DETAILS '!$B$10:$B$122,0))</f>
        <v>364766910</v>
      </c>
    </row>
    <row r="16" spans="1:9" x14ac:dyDescent="0.25">
      <c r="A16" s="837" t="s">
        <v>223</v>
      </c>
      <c r="B16" s="900" t="s">
        <v>224</v>
      </c>
      <c r="C16" s="838">
        <f>INDEX('STATE SECTOR DETAILS '!C$10:C$122,MATCH($B16,'STATE SECTOR DETAILS '!$B$10:$B$122,0))</f>
        <v>2000000</v>
      </c>
      <c r="D16" s="838">
        <f>INDEX('STATE SECTOR DETAILS '!D$10:D$122,MATCH($B16,'STATE SECTOR DETAILS '!$B$10:$B$122,0))</f>
        <v>0</v>
      </c>
      <c r="E16" s="838">
        <f>INDEX('STATE SECTOR DETAILS '!E$10:E$122,MATCH($B16,'STATE SECTOR DETAILS '!$B$10:$B$122,0))</f>
        <v>2000000</v>
      </c>
      <c r="F16" s="838">
        <f>INDEX('STATE SECTOR DETAILS '!F$10:F$122,MATCH($B16,'STATE SECTOR DETAILS '!$B$10:$B$122,0))</f>
        <v>98614070</v>
      </c>
      <c r="G16" s="838">
        <f>INDEX('STATE SECTOR DETAILS '!G$10:G$122,MATCH($B16,'STATE SECTOR DETAILS '!$B$10:$B$122,0))</f>
        <v>12000000</v>
      </c>
      <c r="H16" s="838">
        <f>INDEX('STATE SECTOR DETAILS '!H$10:H$122,MATCH($B16,'STATE SECTOR DETAILS '!$B$10:$B$122,0))</f>
        <v>9594570</v>
      </c>
      <c r="I16" s="838">
        <f>INDEX('STATE SECTOR DETAILS '!I$10:I$122,MATCH($B16,'STATE SECTOR DETAILS '!$B$10:$B$122,0))</f>
        <v>120208640</v>
      </c>
    </row>
    <row r="17" spans="1:9" ht="30" x14ac:dyDescent="0.25">
      <c r="A17" s="837" t="s">
        <v>225</v>
      </c>
      <c r="B17" s="900" t="s">
        <v>226</v>
      </c>
      <c r="C17" s="838">
        <f>INDEX('STATE SECTOR DETAILS '!C$10:C$122,MATCH($B17,'STATE SECTOR DETAILS '!$B$10:$B$122,0))</f>
        <v>200370000</v>
      </c>
      <c r="D17" s="838">
        <f>INDEX('STATE SECTOR DETAILS '!D$10:D$122,MATCH($B17,'STATE SECTOR DETAILS '!$B$10:$B$122,0))</f>
        <v>0</v>
      </c>
      <c r="E17" s="838">
        <f>INDEX('STATE SECTOR DETAILS '!E$10:E$122,MATCH($B17,'STATE SECTOR DETAILS '!$B$10:$B$122,0))</f>
        <v>200370000</v>
      </c>
      <c r="F17" s="838">
        <f>INDEX('STATE SECTOR DETAILS '!F$10:F$122,MATCH($B17,'STATE SECTOR DETAILS '!$B$10:$B$122,0))</f>
        <v>70761880</v>
      </c>
      <c r="G17" s="838">
        <f>INDEX('STATE SECTOR DETAILS '!G$10:G$122,MATCH($B17,'STATE SECTOR DETAILS '!$B$10:$B$122,0))</f>
        <v>12000000</v>
      </c>
      <c r="H17" s="838">
        <f>INDEX('STATE SECTOR DETAILS '!H$10:H$122,MATCH($B17,'STATE SECTOR DETAILS '!$B$10:$B$122,0))</f>
        <v>13000000</v>
      </c>
      <c r="I17" s="838">
        <f>INDEX('STATE SECTOR DETAILS '!I$10:I$122,MATCH($B17,'STATE SECTOR DETAILS '!$B$10:$B$122,0))</f>
        <v>95761880</v>
      </c>
    </row>
    <row r="18" spans="1:9" x14ac:dyDescent="0.25">
      <c r="A18" s="837" t="s">
        <v>229</v>
      </c>
      <c r="B18" s="900" t="s">
        <v>230</v>
      </c>
      <c r="C18" s="838">
        <f>INDEX('STATE SECTOR DETAILS '!C$10:C$122,MATCH($B18,'STATE SECTOR DETAILS '!$B$10:$B$122,0))</f>
        <v>2000000</v>
      </c>
      <c r="D18" s="838">
        <f>INDEX('STATE SECTOR DETAILS '!D$10:D$122,MATCH($B18,'STATE SECTOR DETAILS '!$B$10:$B$122,0))</f>
        <v>0</v>
      </c>
      <c r="E18" s="838">
        <f>INDEX('STATE SECTOR DETAILS '!E$10:E$122,MATCH($B18,'STATE SECTOR DETAILS '!$B$10:$B$122,0))</f>
        <v>2000000</v>
      </c>
      <c r="F18" s="838">
        <f>INDEX('STATE SECTOR DETAILS '!F$10:F$122,MATCH($B18,'STATE SECTOR DETAILS '!$B$10:$B$122,0))</f>
        <v>38787710</v>
      </c>
      <c r="G18" s="838">
        <f>INDEX('STATE SECTOR DETAILS '!G$10:G$122,MATCH($B18,'STATE SECTOR DETAILS '!$B$10:$B$122,0))</f>
        <v>5260000</v>
      </c>
      <c r="H18" s="838">
        <f>INDEX('STATE SECTOR DETAILS '!H$10:H$122,MATCH($B18,'STATE SECTOR DETAILS '!$B$10:$B$122,0))</f>
        <v>30469000</v>
      </c>
      <c r="I18" s="838">
        <f>INDEX('STATE SECTOR DETAILS '!I$10:I$122,MATCH($B18,'STATE SECTOR DETAILS '!$B$10:$B$122,0))</f>
        <v>74516710</v>
      </c>
    </row>
    <row r="19" spans="1:9" x14ac:dyDescent="0.25">
      <c r="A19" s="837" t="s">
        <v>231</v>
      </c>
      <c r="B19" s="900" t="s">
        <v>232</v>
      </c>
      <c r="C19" s="838">
        <f>INDEX('STATE SECTOR DETAILS '!C$10:C$122,MATCH($B19,'STATE SECTOR DETAILS '!$B$10:$B$122,0))</f>
        <v>6000000</v>
      </c>
      <c r="D19" s="838">
        <f>INDEX('STATE SECTOR DETAILS '!D$10:D$122,MATCH($B19,'STATE SECTOR DETAILS '!$B$10:$B$122,0))</f>
        <v>300000000</v>
      </c>
      <c r="E19" s="838">
        <f>INDEX('STATE SECTOR DETAILS '!E$10:E$122,MATCH($B19,'STATE SECTOR DETAILS '!$B$10:$B$122,0))</f>
        <v>306000000</v>
      </c>
      <c r="F19" s="838">
        <f>INDEX('STATE SECTOR DETAILS '!F$10:F$122,MATCH($B19,'STATE SECTOR DETAILS '!$B$10:$B$122,0))</f>
        <v>35213580</v>
      </c>
      <c r="G19" s="838">
        <f>INDEX('STATE SECTOR DETAILS '!G$10:G$122,MATCH($B19,'STATE SECTOR DETAILS '!$B$10:$B$122,0))</f>
        <v>300000000</v>
      </c>
      <c r="H19" s="838">
        <f>INDEX('STATE SECTOR DETAILS '!H$10:H$122,MATCH($B19,'STATE SECTOR DETAILS '!$B$10:$B$122,0))</f>
        <v>48359000</v>
      </c>
      <c r="I19" s="838">
        <f>INDEX('STATE SECTOR DETAILS '!I$10:I$122,MATCH($B19,'STATE SECTOR DETAILS '!$B$10:$B$122,0))</f>
        <v>383572580</v>
      </c>
    </row>
    <row r="20" spans="1:9" ht="30" x14ac:dyDescent="0.25">
      <c r="A20" s="837" t="s">
        <v>233</v>
      </c>
      <c r="B20" s="900" t="s">
        <v>234</v>
      </c>
      <c r="C20" s="838">
        <f>INDEX('STATE SECTOR DETAILS '!C$10:C$122,MATCH($B20,'STATE SECTOR DETAILS '!$B$10:$B$122,0))</f>
        <v>10000000</v>
      </c>
      <c r="D20" s="838">
        <f>INDEX('STATE SECTOR DETAILS '!D$10:D$122,MATCH($B20,'STATE SECTOR DETAILS '!$B$10:$B$122,0))</f>
        <v>0</v>
      </c>
      <c r="E20" s="838">
        <f>INDEX('STATE SECTOR DETAILS '!E$10:E$122,MATCH($B20,'STATE SECTOR DETAILS '!$B$10:$B$122,0))</f>
        <v>10000000</v>
      </c>
      <c r="F20" s="838">
        <f>INDEX('STATE SECTOR DETAILS '!F$10:F$122,MATCH($B20,'STATE SECTOR DETAILS '!$B$10:$B$122,0))</f>
        <v>63450110</v>
      </c>
      <c r="G20" s="838">
        <f>INDEX('STATE SECTOR DETAILS '!G$10:G$122,MATCH($B20,'STATE SECTOR DETAILS '!$B$10:$B$122,0))</f>
        <v>30000000</v>
      </c>
      <c r="H20" s="838">
        <f>INDEX('STATE SECTOR DETAILS '!H$10:H$122,MATCH($B20,'STATE SECTOR DETAILS '!$B$10:$B$122,0))</f>
        <v>0</v>
      </c>
      <c r="I20" s="838">
        <f>INDEX('STATE SECTOR DETAILS '!I$10:I$122,MATCH($B20,'STATE SECTOR DETAILS '!$B$10:$B$122,0))</f>
        <v>93450110</v>
      </c>
    </row>
    <row r="21" spans="1:9" s="294" customFormat="1" x14ac:dyDescent="0.25">
      <c r="A21" s="839"/>
      <c r="B21" s="902" t="s">
        <v>1709</v>
      </c>
      <c r="C21" s="840">
        <f>SUM(C7:C20)</f>
        <v>697720000</v>
      </c>
      <c r="D21" s="840">
        <f t="shared" ref="D21:I21" si="0">SUM(D7:D20)</f>
        <v>550000000</v>
      </c>
      <c r="E21" s="840">
        <f t="shared" si="0"/>
        <v>1247720000</v>
      </c>
      <c r="F21" s="840">
        <f t="shared" si="0"/>
        <v>9779545800</v>
      </c>
      <c r="G21" s="840">
        <f t="shared" si="0"/>
        <v>5437179270</v>
      </c>
      <c r="H21" s="840">
        <f t="shared" si="0"/>
        <v>1560548400</v>
      </c>
      <c r="I21" s="840">
        <f t="shared" si="0"/>
        <v>16777273470</v>
      </c>
    </row>
    <row r="22" spans="1:9" x14ac:dyDescent="0.25">
      <c r="A22" s="841"/>
      <c r="B22" s="900"/>
      <c r="C22" s="838"/>
      <c r="D22" s="838"/>
      <c r="E22" s="838"/>
      <c r="F22" s="838"/>
      <c r="G22" s="838"/>
      <c r="H22" s="838"/>
      <c r="I22" s="838"/>
    </row>
    <row r="23" spans="1:9" x14ac:dyDescent="0.25">
      <c r="A23" s="842" t="s">
        <v>723</v>
      </c>
      <c r="B23" s="903" t="s">
        <v>1710</v>
      </c>
      <c r="C23" s="838"/>
      <c r="D23" s="838"/>
      <c r="E23" s="838"/>
      <c r="F23" s="838"/>
      <c r="G23" s="838"/>
      <c r="H23" s="838"/>
      <c r="I23" s="838"/>
    </row>
    <row r="24" spans="1:9" ht="30" x14ac:dyDescent="0.25">
      <c r="A24" s="837" t="s">
        <v>243</v>
      </c>
      <c r="B24" s="900" t="s">
        <v>244</v>
      </c>
      <c r="C24" s="838">
        <f>INDEX('STATE SECTOR DETAILS '!C$10:C$122,MATCH($B24,'STATE SECTOR DETAILS '!$B$10:$B$122,0))</f>
        <v>350000000</v>
      </c>
      <c r="D24" s="838">
        <f>INDEX('STATE SECTOR DETAILS '!D$10:D$122,MATCH($B24,'STATE SECTOR DETAILS '!$B$10:$B$122,0))</f>
        <v>3237500000</v>
      </c>
      <c r="E24" s="838">
        <f>INDEX('STATE SECTOR DETAILS '!E$10:E$122,MATCH($B24,'STATE SECTOR DETAILS '!$B$10:$B$122,0))</f>
        <v>3587500000</v>
      </c>
      <c r="F24" s="838">
        <f>INDEX('STATE SECTOR DETAILS '!F$10:F$122,MATCH($B24,'STATE SECTOR DETAILS '!$B$10:$B$122,0))</f>
        <v>235648020</v>
      </c>
      <c r="G24" s="838">
        <f>INDEX('STATE SECTOR DETAILS '!G$10:G$122,MATCH($B24,'STATE SECTOR DETAILS '!$B$10:$B$122,0))</f>
        <v>41700000</v>
      </c>
      <c r="H24" s="838">
        <f>INDEX('STATE SECTOR DETAILS '!H$10:H$122,MATCH($B24,'STATE SECTOR DETAILS '!$B$10:$B$122,0))</f>
        <v>3313734560</v>
      </c>
      <c r="I24" s="838">
        <f>INDEX('STATE SECTOR DETAILS '!I$10:I$122,MATCH($B24,'STATE SECTOR DETAILS '!$B$10:$B$122,0))</f>
        <v>3591082580</v>
      </c>
    </row>
    <row r="25" spans="1:9" ht="30" x14ac:dyDescent="0.25">
      <c r="A25" s="837" t="s">
        <v>249</v>
      </c>
      <c r="B25" s="900" t="s">
        <v>250</v>
      </c>
      <c r="C25" s="838">
        <f>INDEX('STATE SECTOR DETAILS '!C$10:C$122,MATCH($B25,'STATE SECTOR DETAILS '!$B$10:$B$122,0))</f>
        <v>25000000</v>
      </c>
      <c r="D25" s="838">
        <f>INDEX('STATE SECTOR DETAILS '!D$10:D$122,MATCH($B25,'STATE SECTOR DETAILS '!$B$10:$B$122,0))</f>
        <v>0</v>
      </c>
      <c r="E25" s="838">
        <f>INDEX('STATE SECTOR DETAILS '!E$10:E$122,MATCH($B25,'STATE SECTOR DETAILS '!$B$10:$B$122,0))</f>
        <v>25000000</v>
      </c>
      <c r="F25" s="838">
        <f>INDEX('STATE SECTOR DETAILS '!F$10:F$122,MATCH($B25,'STATE SECTOR DETAILS '!$B$10:$B$122,0))</f>
        <v>60599050</v>
      </c>
      <c r="G25" s="838">
        <f>INDEX('STATE SECTOR DETAILS '!G$10:G$122,MATCH($B25,'STATE SECTOR DETAILS '!$B$10:$B$122,0))</f>
        <v>5000000</v>
      </c>
      <c r="H25" s="838">
        <f>INDEX('STATE SECTOR DETAILS '!H$10:H$122,MATCH($B25,'STATE SECTOR DETAILS '!$B$10:$B$122,0))</f>
        <v>46000000</v>
      </c>
      <c r="I25" s="838">
        <f>INDEX('STATE SECTOR DETAILS '!I$10:I$122,MATCH($B25,'STATE SECTOR DETAILS '!$B$10:$B$122,0))</f>
        <v>111599050</v>
      </c>
    </row>
    <row r="26" spans="1:9" ht="30" x14ac:dyDescent="0.25">
      <c r="A26" s="837" t="s">
        <v>247</v>
      </c>
      <c r="B26" s="900" t="s">
        <v>248</v>
      </c>
      <c r="C26" s="838">
        <f>INDEX('STATE SECTOR DETAILS '!C$10:C$122,MATCH($B26,'STATE SECTOR DETAILS '!$B$10:$B$122,0))</f>
        <v>209120000</v>
      </c>
      <c r="D26" s="838">
        <f>INDEX('STATE SECTOR DETAILS '!D$10:D$122,MATCH($B26,'STATE SECTOR DETAILS '!$B$10:$B$122,0))</f>
        <v>0</v>
      </c>
      <c r="E26" s="838">
        <f>INDEX('STATE SECTOR DETAILS '!E$10:E$122,MATCH($B26,'STATE SECTOR DETAILS '!$B$10:$B$122,0))</f>
        <v>209120000</v>
      </c>
      <c r="F26" s="838">
        <f>INDEX('STATE SECTOR DETAILS '!F$10:F$122,MATCH($B26,'STATE SECTOR DETAILS '!$B$10:$B$122,0))</f>
        <v>115505880</v>
      </c>
      <c r="G26" s="838">
        <f>INDEX('STATE SECTOR DETAILS '!G$10:G$122,MATCH($B26,'STATE SECTOR DETAILS '!$B$10:$B$122,0))</f>
        <v>2000000</v>
      </c>
      <c r="H26" s="838">
        <f>INDEX('STATE SECTOR DETAILS '!H$10:H$122,MATCH($B26,'STATE SECTOR DETAILS '!$B$10:$B$122,0))</f>
        <v>45000000</v>
      </c>
      <c r="I26" s="838">
        <f>INDEX('STATE SECTOR DETAILS '!I$10:I$122,MATCH($B26,'STATE SECTOR DETAILS '!$B$10:$B$122,0))</f>
        <v>162505880</v>
      </c>
    </row>
    <row r="27" spans="1:9" ht="30" x14ac:dyDescent="0.25">
      <c r="A27" s="837" t="s">
        <v>261</v>
      </c>
      <c r="B27" s="900" t="s">
        <v>407</v>
      </c>
      <c r="C27" s="838">
        <f>INDEX('STATE SECTOR DETAILS '!C$10:C$122,MATCH($B27,'STATE SECTOR DETAILS '!$B$10:$B$122,0))</f>
        <v>800000000</v>
      </c>
      <c r="D27" s="838">
        <f>INDEX('STATE SECTOR DETAILS '!D$10:D$122,MATCH($B27,'STATE SECTOR DETAILS '!$B$10:$B$122,0))</f>
        <v>400000000</v>
      </c>
      <c r="E27" s="838">
        <f>INDEX('STATE SECTOR DETAILS '!E$10:E$122,MATCH($B27,'STATE SECTOR DETAILS '!$B$10:$B$122,0))</f>
        <v>1200000000</v>
      </c>
      <c r="F27" s="838">
        <f>INDEX('STATE SECTOR DETAILS '!F$10:F$122,MATCH($B27,'STATE SECTOR DETAILS '!$B$10:$B$122,0))</f>
        <v>121371910</v>
      </c>
      <c r="G27" s="838">
        <f>INDEX('STATE SECTOR DETAILS '!G$10:G$122,MATCH($B27,'STATE SECTOR DETAILS '!$B$10:$B$122,0))</f>
        <v>75000000</v>
      </c>
      <c r="H27" s="838">
        <f>INDEX('STATE SECTOR DETAILS '!H$10:H$122,MATCH($B27,'STATE SECTOR DETAILS '!$B$10:$B$122,0))</f>
        <v>1036223360</v>
      </c>
      <c r="I27" s="838">
        <f>INDEX('STATE SECTOR DETAILS '!I$10:I$122,MATCH($B27,'STATE SECTOR DETAILS '!$B$10:$B$122,0))</f>
        <v>1232595270</v>
      </c>
    </row>
    <row r="28" spans="1:9" x14ac:dyDescent="0.25">
      <c r="A28" s="837" t="s">
        <v>264</v>
      </c>
      <c r="B28" s="900" t="s">
        <v>265</v>
      </c>
      <c r="C28" s="838">
        <f>INDEX('STATE SECTOR DETAILS '!C$10:C$122,MATCH($B28,'STATE SECTOR DETAILS '!$B$10:$B$122,0))</f>
        <v>5000000</v>
      </c>
      <c r="D28" s="838">
        <f>INDEX('STATE SECTOR DETAILS '!D$10:D$122,MATCH($B28,'STATE SECTOR DETAILS '!$B$10:$B$122,0))</f>
        <v>0</v>
      </c>
      <c r="E28" s="838">
        <f>INDEX('STATE SECTOR DETAILS '!E$10:E$122,MATCH($B28,'STATE SECTOR DETAILS '!$B$10:$B$122,0))</f>
        <v>5000000</v>
      </c>
      <c r="F28" s="838">
        <f>INDEX('STATE SECTOR DETAILS '!F$10:F$122,MATCH($B28,'STATE SECTOR DETAILS '!$B$10:$B$122,0))</f>
        <v>31460040</v>
      </c>
      <c r="G28" s="838">
        <f>INDEX('STATE SECTOR DETAILS '!G$10:G$122,MATCH($B28,'STATE SECTOR DETAILS '!$B$10:$B$122,0))</f>
        <v>7759110</v>
      </c>
      <c r="H28" s="838">
        <f>INDEX('STATE SECTOR DETAILS '!H$10:H$122,MATCH($B28,'STATE SECTOR DETAILS '!$B$10:$B$122,0))</f>
        <v>23500000</v>
      </c>
      <c r="I28" s="838">
        <f>INDEX('STATE SECTOR DETAILS '!I$10:I$122,MATCH($B28,'STATE SECTOR DETAILS '!$B$10:$B$122,0))</f>
        <v>62719150</v>
      </c>
    </row>
    <row r="29" spans="1:9" x14ac:dyDescent="0.25">
      <c r="A29" s="837" t="s">
        <v>262</v>
      </c>
      <c r="B29" s="900" t="s">
        <v>263</v>
      </c>
      <c r="C29" s="838">
        <f>INDEX('STATE SECTOR DETAILS '!C$10:C$122,MATCH($B29,'STATE SECTOR DETAILS '!$B$10:$B$122,0))</f>
        <v>20250010</v>
      </c>
      <c r="D29" s="838">
        <f>INDEX('STATE SECTOR DETAILS '!D$10:D$122,MATCH($B29,'STATE SECTOR DETAILS '!$B$10:$B$122,0))</f>
        <v>0</v>
      </c>
      <c r="E29" s="838">
        <f>INDEX('STATE SECTOR DETAILS '!E$10:E$122,MATCH($B29,'STATE SECTOR DETAILS '!$B$10:$B$122,0))</f>
        <v>20250010</v>
      </c>
      <c r="F29" s="838">
        <f>INDEX('STATE SECTOR DETAILS '!F$10:F$122,MATCH($B29,'STATE SECTOR DETAILS '!$B$10:$B$122,0))</f>
        <v>0</v>
      </c>
      <c r="G29" s="838">
        <f>INDEX('STATE SECTOR DETAILS '!G$10:G$122,MATCH($B29,'STATE SECTOR DETAILS '!$B$10:$B$122,0))</f>
        <v>8060040</v>
      </c>
      <c r="H29" s="838">
        <f>INDEX('STATE SECTOR DETAILS '!H$10:H$122,MATCH($B29,'STATE SECTOR DETAILS '!$B$10:$B$122,0))</f>
        <v>50000000</v>
      </c>
      <c r="I29" s="838">
        <f>INDEX('STATE SECTOR DETAILS '!I$10:I$122,MATCH($B29,'STATE SECTOR DETAILS '!$B$10:$B$122,0))</f>
        <v>58060040</v>
      </c>
    </row>
    <row r="30" spans="1:9" x14ac:dyDescent="0.25">
      <c r="A30" s="837" t="s">
        <v>268</v>
      </c>
      <c r="B30" s="900" t="s">
        <v>269</v>
      </c>
      <c r="C30" s="838">
        <f>INDEX('STATE SECTOR DETAILS '!C$10:C$122,MATCH($B30,'STATE SECTOR DETAILS '!$B$10:$B$122,0))</f>
        <v>5000000</v>
      </c>
      <c r="D30" s="838">
        <f>INDEX('STATE SECTOR DETAILS '!D$10:D$122,MATCH($B30,'STATE SECTOR DETAILS '!$B$10:$B$122,0))</f>
        <v>0</v>
      </c>
      <c r="E30" s="838">
        <f>INDEX('STATE SECTOR DETAILS '!E$10:E$122,MATCH($B30,'STATE SECTOR DETAILS '!$B$10:$B$122,0))</f>
        <v>5000000</v>
      </c>
      <c r="F30" s="838">
        <f>INDEX('STATE SECTOR DETAILS '!F$10:F$122,MATCH($B30,'STATE SECTOR DETAILS '!$B$10:$B$122,0))</f>
        <v>34751480</v>
      </c>
      <c r="G30" s="838">
        <f>INDEX('STATE SECTOR DETAILS '!G$10:G$122,MATCH($B30,'STATE SECTOR DETAILS '!$B$10:$B$122,0))</f>
        <v>6000000</v>
      </c>
      <c r="H30" s="838">
        <f>INDEX('STATE SECTOR DETAILS '!H$10:H$122,MATCH($B30,'STATE SECTOR DETAILS '!$B$10:$B$122,0))</f>
        <v>4319840</v>
      </c>
      <c r="I30" s="838">
        <f>INDEX('STATE SECTOR DETAILS '!I$10:I$122,MATCH($B30,'STATE SECTOR DETAILS '!$B$10:$B$122,0))</f>
        <v>45071320</v>
      </c>
    </row>
    <row r="31" spans="1:9" x14ac:dyDescent="0.25">
      <c r="A31" s="837" t="s">
        <v>272</v>
      </c>
      <c r="B31" s="900" t="s">
        <v>273</v>
      </c>
      <c r="C31" s="838">
        <f>INDEX('STATE SECTOR DETAILS '!C$10:C$122,MATCH($B31,'STATE SECTOR DETAILS '!$B$10:$B$122,0))</f>
        <v>100000000</v>
      </c>
      <c r="D31" s="838">
        <f>INDEX('STATE SECTOR DETAILS '!D$10:D$122,MATCH($B31,'STATE SECTOR DETAILS '!$B$10:$B$122,0))</f>
        <v>0</v>
      </c>
      <c r="E31" s="838">
        <f>INDEX('STATE SECTOR DETAILS '!E$10:E$122,MATCH($B31,'STATE SECTOR DETAILS '!$B$10:$B$122,0))</f>
        <v>100000000</v>
      </c>
      <c r="F31" s="838">
        <f>INDEX('STATE SECTOR DETAILS '!F$10:F$122,MATCH($B31,'STATE SECTOR DETAILS '!$B$10:$B$122,0))</f>
        <v>16992180</v>
      </c>
      <c r="G31" s="838">
        <f>INDEX('STATE SECTOR DETAILS '!G$10:G$122,MATCH($B31,'STATE SECTOR DETAILS '!$B$10:$B$122,0))</f>
        <v>23083800</v>
      </c>
      <c r="H31" s="838">
        <f>INDEX('STATE SECTOR DETAILS '!H$10:H$122,MATCH($B31,'STATE SECTOR DETAILS '!$B$10:$B$122,0))</f>
        <v>20000000</v>
      </c>
      <c r="I31" s="838">
        <f>INDEX('STATE SECTOR DETAILS '!I$10:I$122,MATCH($B31,'STATE SECTOR DETAILS '!$B$10:$B$122,0))</f>
        <v>60075980</v>
      </c>
    </row>
    <row r="32" spans="1:9" ht="30" x14ac:dyDescent="0.25">
      <c r="A32" s="837" t="s">
        <v>252</v>
      </c>
      <c r="B32" s="900" t="s">
        <v>253</v>
      </c>
      <c r="C32" s="838">
        <f>INDEX('STATE SECTOR DETAILS '!C$10:C$122,MATCH($B32,'STATE SECTOR DETAILS '!$B$10:$B$122,0))</f>
        <v>150000</v>
      </c>
      <c r="D32" s="838">
        <f>INDEX('STATE SECTOR DETAILS '!D$10:D$122,MATCH($B32,'STATE SECTOR DETAILS '!$B$10:$B$122,0))</f>
        <v>423600000</v>
      </c>
      <c r="E32" s="838">
        <f>INDEX('STATE SECTOR DETAILS '!E$10:E$122,MATCH($B32,'STATE SECTOR DETAILS '!$B$10:$B$122,0))</f>
        <v>423750000</v>
      </c>
      <c r="F32" s="838">
        <f>INDEX('STATE SECTOR DETAILS '!F$10:F$122,MATCH($B32,'STATE SECTOR DETAILS '!$B$10:$B$122,0))</f>
        <v>65200480</v>
      </c>
      <c r="G32" s="838">
        <f>INDEX('STATE SECTOR DETAILS '!G$10:G$122,MATCH($B32,'STATE SECTOR DETAILS '!$B$10:$B$122,0))</f>
        <v>159100000</v>
      </c>
      <c r="H32" s="838">
        <f>INDEX('STATE SECTOR DETAILS '!H$10:H$122,MATCH($B32,'STATE SECTOR DETAILS '!$B$10:$B$122,0))</f>
        <v>114271800</v>
      </c>
      <c r="I32" s="838">
        <f>INDEX('STATE SECTOR DETAILS '!I$10:I$122,MATCH($B32,'STATE SECTOR DETAILS '!$B$10:$B$122,0))</f>
        <v>338572280</v>
      </c>
    </row>
    <row r="33" spans="1:9" x14ac:dyDescent="0.25">
      <c r="A33" s="837" t="s">
        <v>256</v>
      </c>
      <c r="B33" s="900" t="s">
        <v>257</v>
      </c>
      <c r="C33" s="838">
        <f>INDEX('STATE SECTOR DETAILS '!C$10:C$122,MATCH($B33,'STATE SECTOR DETAILS '!$B$10:$B$122,0))</f>
        <v>200000</v>
      </c>
      <c r="D33" s="838">
        <f>INDEX('STATE SECTOR DETAILS '!D$10:D$122,MATCH($B33,'STATE SECTOR DETAILS '!$B$10:$B$122,0))</f>
        <v>0</v>
      </c>
      <c r="E33" s="838">
        <f>INDEX('STATE SECTOR DETAILS '!E$10:E$122,MATCH($B33,'STATE SECTOR DETAILS '!$B$10:$B$122,0))</f>
        <v>200000</v>
      </c>
      <c r="F33" s="838">
        <f>INDEX('STATE SECTOR DETAILS '!F$10:F$122,MATCH($B33,'STATE SECTOR DETAILS '!$B$10:$B$122,0))</f>
        <v>31684320</v>
      </c>
      <c r="G33" s="838">
        <f>INDEX('STATE SECTOR DETAILS '!G$10:G$122,MATCH($B33,'STATE SECTOR DETAILS '!$B$10:$B$122,0))</f>
        <v>35380000</v>
      </c>
      <c r="H33" s="838">
        <f>INDEX('STATE SECTOR DETAILS '!H$10:H$122,MATCH($B33,'STATE SECTOR DETAILS '!$B$10:$B$122,0))</f>
        <v>41419000</v>
      </c>
      <c r="I33" s="838">
        <f>INDEX('STATE SECTOR DETAILS '!I$10:I$122,MATCH($B33,'STATE SECTOR DETAILS '!$B$10:$B$122,0))</f>
        <v>108483320</v>
      </c>
    </row>
    <row r="34" spans="1:9" x14ac:dyDescent="0.25">
      <c r="A34" s="837" t="s">
        <v>319</v>
      </c>
      <c r="B34" s="900" t="s">
        <v>320</v>
      </c>
      <c r="C34" s="838">
        <f>INDEX('STATE SECTOR DETAILS '!C$10:C$122,MATCH($B34,'STATE SECTOR DETAILS '!$B$10:$B$122,0))</f>
        <v>100000000</v>
      </c>
      <c r="D34" s="838">
        <f>INDEX('STATE SECTOR DETAILS '!D$10:D$122,MATCH($B34,'STATE SECTOR DETAILS '!$B$10:$B$122,0))</f>
        <v>0</v>
      </c>
      <c r="E34" s="838">
        <f>INDEX('STATE SECTOR DETAILS '!E$10:E$122,MATCH($B34,'STATE SECTOR DETAILS '!$B$10:$B$122,0))</f>
        <v>100000000</v>
      </c>
      <c r="F34" s="838">
        <f>INDEX('STATE SECTOR DETAILS '!F$10:F$122,MATCH($B34,'STATE SECTOR DETAILS '!$B$10:$B$122,0))</f>
        <v>14786310</v>
      </c>
      <c r="G34" s="838">
        <f>INDEX('STATE SECTOR DETAILS '!G$10:G$122,MATCH($B34,'STATE SECTOR DETAILS '!$B$10:$B$122,0))</f>
        <v>5000000</v>
      </c>
      <c r="H34" s="838">
        <f>INDEX('STATE SECTOR DETAILS '!H$10:H$122,MATCH($B34,'STATE SECTOR DETAILS '!$B$10:$B$122,0))</f>
        <v>39215850</v>
      </c>
      <c r="I34" s="838">
        <f>INDEX('STATE SECTOR DETAILS '!I$10:I$122,MATCH($B34,'STATE SECTOR DETAILS '!$B$10:$B$122,0))</f>
        <v>59002160</v>
      </c>
    </row>
    <row r="35" spans="1:9" ht="30" x14ac:dyDescent="0.25">
      <c r="A35" s="837" t="s">
        <v>310</v>
      </c>
      <c r="B35" s="900" t="s">
        <v>406</v>
      </c>
      <c r="C35" s="838">
        <f>INDEX('STATE SECTOR DETAILS '!C$10:C$122,MATCH($B35,'STATE SECTOR DETAILS '!$B$10:$B$122,0))</f>
        <v>54000000</v>
      </c>
      <c r="D35" s="838">
        <f>INDEX('STATE SECTOR DETAILS '!D$10:D$122,MATCH($B35,'STATE SECTOR DETAILS '!$B$10:$B$122,0))</f>
        <v>0</v>
      </c>
      <c r="E35" s="838">
        <f>INDEX('STATE SECTOR DETAILS '!E$10:E$122,MATCH($B35,'STATE SECTOR DETAILS '!$B$10:$B$122,0))</f>
        <v>54000000</v>
      </c>
      <c r="F35" s="838">
        <f>INDEX('STATE SECTOR DETAILS '!F$10:F$122,MATCH($B35,'STATE SECTOR DETAILS '!$B$10:$B$122,0))</f>
        <v>8361600</v>
      </c>
      <c r="G35" s="838">
        <f>INDEX('STATE SECTOR DETAILS '!G$10:G$122,MATCH($B35,'STATE SECTOR DETAILS '!$B$10:$B$122,0))</f>
        <v>23000000</v>
      </c>
      <c r="H35" s="838">
        <f>INDEX('STATE SECTOR DETAILS '!H$10:H$122,MATCH($B35,'STATE SECTOR DETAILS '!$B$10:$B$122,0))</f>
        <v>5200000</v>
      </c>
      <c r="I35" s="838">
        <f>INDEX('STATE SECTOR DETAILS '!I$10:I$122,MATCH($B35,'STATE SECTOR DETAILS '!$B$10:$B$122,0))</f>
        <v>36561600</v>
      </c>
    </row>
    <row r="36" spans="1:9" x14ac:dyDescent="0.25">
      <c r="A36" s="837" t="s">
        <v>391</v>
      </c>
      <c r="B36" s="900" t="s">
        <v>392</v>
      </c>
      <c r="C36" s="838">
        <f>INDEX('STATE SECTOR DETAILS '!C$10:C$122,MATCH($B36,'STATE SECTOR DETAILS '!$B$10:$B$122,0))</f>
        <v>0</v>
      </c>
      <c r="D36" s="838">
        <f>INDEX('STATE SECTOR DETAILS '!D$10:D$122,MATCH($B36,'STATE SECTOR DETAILS '!$B$10:$B$122,0))</f>
        <v>0</v>
      </c>
      <c r="E36" s="838">
        <f>INDEX('STATE SECTOR DETAILS '!E$10:E$122,MATCH($B36,'STATE SECTOR DETAILS '!$B$10:$B$122,0))</f>
        <v>0</v>
      </c>
      <c r="F36" s="838">
        <f>INDEX('STATE SECTOR DETAILS '!F$10:F$122,MATCH($B36,'STATE SECTOR DETAILS '!$B$10:$B$122,0))</f>
        <v>4300950</v>
      </c>
      <c r="G36" s="838">
        <f>INDEX('STATE SECTOR DETAILS '!G$10:G$122,MATCH($B36,'STATE SECTOR DETAILS '!$B$10:$B$122,0))</f>
        <v>2059927660</v>
      </c>
      <c r="H36" s="838">
        <f>INDEX('STATE SECTOR DETAILS '!H$10:H$122,MATCH($B36,'STATE SECTOR DETAILS '!$B$10:$B$122,0))</f>
        <v>21527225040</v>
      </c>
      <c r="I36" s="838">
        <f>INDEX('STATE SECTOR DETAILS '!I$10:I$122,MATCH($B36,'STATE SECTOR DETAILS '!$B$10:$B$122,0))</f>
        <v>23591453650</v>
      </c>
    </row>
    <row r="37" spans="1:9" x14ac:dyDescent="0.25">
      <c r="A37" s="837" t="s">
        <v>389</v>
      </c>
      <c r="B37" s="900" t="s">
        <v>390</v>
      </c>
      <c r="C37" s="838">
        <f>INDEX('STATE SECTOR DETAILS '!C$10:C$122,MATCH($B37,'STATE SECTOR DETAILS '!$B$10:$B$122,0))</f>
        <v>1000000</v>
      </c>
      <c r="D37" s="838">
        <f>INDEX('STATE SECTOR DETAILS '!D$10:D$122,MATCH($B37,'STATE SECTOR DETAILS '!$B$10:$B$122,0))</f>
        <v>3033400000</v>
      </c>
      <c r="E37" s="838">
        <f>INDEX('STATE SECTOR DETAILS '!E$10:E$122,MATCH($B37,'STATE SECTOR DETAILS '!$B$10:$B$122,0))</f>
        <v>3034400000</v>
      </c>
      <c r="F37" s="838">
        <f>INDEX('STATE SECTOR DETAILS '!F$10:F$122,MATCH($B37,'STATE SECTOR DETAILS '!$B$10:$B$122,0))</f>
        <v>775101900</v>
      </c>
      <c r="G37" s="838">
        <f>INDEX('STATE SECTOR DETAILS '!G$10:G$122,MATCH($B37,'STATE SECTOR DETAILS '!$B$10:$B$122,0))</f>
        <v>4761841430</v>
      </c>
      <c r="H37" s="838">
        <f>INDEX('STATE SECTOR DETAILS '!H$10:H$122,MATCH($B37,'STATE SECTOR DETAILS '!$B$10:$B$122,0))</f>
        <v>418800000</v>
      </c>
      <c r="I37" s="838">
        <f>INDEX('STATE SECTOR DETAILS '!I$10:I$122,MATCH($B37,'STATE SECTOR DETAILS '!$B$10:$B$122,0))</f>
        <v>5955743330</v>
      </c>
    </row>
    <row r="38" spans="1:9" x14ac:dyDescent="0.25">
      <c r="A38" s="837" t="s">
        <v>393</v>
      </c>
      <c r="B38" s="900" t="s">
        <v>394</v>
      </c>
      <c r="C38" s="838">
        <f>INDEX('STATE SECTOR DETAILS '!C$10:C$122,MATCH($B38,'STATE SECTOR DETAILS '!$B$10:$B$122,0))</f>
        <v>50321186020</v>
      </c>
      <c r="D38" s="838">
        <f>INDEX('STATE SECTOR DETAILS '!D$10:D$122,MATCH($B38,'STATE SECTOR DETAILS '!$B$10:$B$122,0))</f>
        <v>0</v>
      </c>
      <c r="E38" s="838">
        <f>INDEX('STATE SECTOR DETAILS '!E$10:E$122,MATCH($B38,'STATE SECTOR DETAILS '!$B$10:$B$122,0))</f>
        <v>50321186020</v>
      </c>
      <c r="F38" s="838">
        <f>INDEX('STATE SECTOR DETAILS '!F$10:F$122,MATCH($B38,'STATE SECTOR DETAILS '!$B$10:$B$122,0))</f>
        <v>115641710</v>
      </c>
      <c r="G38" s="838">
        <f>INDEX('STATE SECTOR DETAILS '!G$10:G$122,MATCH($B38,'STATE SECTOR DETAILS '!$B$10:$B$122,0))</f>
        <v>76000000</v>
      </c>
      <c r="H38" s="838">
        <f>INDEX('STATE SECTOR DETAILS '!H$10:H$122,MATCH($B38,'STATE SECTOR DETAILS '!$B$10:$B$122,0))</f>
        <v>15000000</v>
      </c>
      <c r="I38" s="838">
        <f>INDEX('STATE SECTOR DETAILS '!I$10:I$122,MATCH($B38,'STATE SECTOR DETAILS '!$B$10:$B$122,0))</f>
        <v>206641710</v>
      </c>
    </row>
    <row r="39" spans="1:9" x14ac:dyDescent="0.25">
      <c r="A39" s="837" t="s">
        <v>395</v>
      </c>
      <c r="B39" s="900" t="s">
        <v>396</v>
      </c>
      <c r="C39" s="838">
        <f>INDEX('STATE SECTOR DETAILS '!C$10:C$122,MATCH($B39,'STATE SECTOR DETAILS '!$B$10:$B$122,0))</f>
        <v>9608568380</v>
      </c>
      <c r="D39" s="838">
        <f>INDEX('STATE SECTOR DETAILS '!D$10:D$122,MATCH($B39,'STATE SECTOR DETAILS '!$B$10:$B$122,0))</f>
        <v>0</v>
      </c>
      <c r="E39" s="838">
        <f>INDEX('STATE SECTOR DETAILS '!E$10:E$122,MATCH($B39,'STATE SECTOR DETAILS '!$B$10:$B$122,0))</f>
        <v>9608568380</v>
      </c>
      <c r="F39" s="838">
        <f>INDEX('STATE SECTOR DETAILS '!F$10:F$122,MATCH($B39,'STATE SECTOR DETAILS '!$B$10:$B$122,0))</f>
        <v>35023270</v>
      </c>
      <c r="G39" s="838">
        <f>INDEX('STATE SECTOR DETAILS '!G$10:G$122,MATCH($B39,'STATE SECTOR DETAILS '!$B$10:$B$122,0))</f>
        <v>154134770</v>
      </c>
      <c r="H39" s="838">
        <f>INDEX('STATE SECTOR DETAILS '!H$10:H$122,MATCH($B39,'STATE SECTOR DETAILS '!$B$10:$B$122,0))</f>
        <v>99742680</v>
      </c>
      <c r="I39" s="838">
        <f>INDEX('STATE SECTOR DETAILS '!I$10:I$122,MATCH($B39,'STATE SECTOR DETAILS '!$B$10:$B$122,0))</f>
        <v>288900720</v>
      </c>
    </row>
    <row r="40" spans="1:9" ht="30" x14ac:dyDescent="0.25">
      <c r="A40" s="837" t="s">
        <v>235</v>
      </c>
      <c r="B40" s="900" t="s">
        <v>236</v>
      </c>
      <c r="C40" s="838">
        <f>INDEX('STATE SECTOR DETAILS '!C$10:C$122,MATCH($B40,'STATE SECTOR DETAILS '!$B$10:$B$122,0))</f>
        <v>20000000</v>
      </c>
      <c r="D40" s="838">
        <f>INDEX('STATE SECTOR DETAILS '!D$10:D$122,MATCH($B40,'STATE SECTOR DETAILS '!$B$10:$B$122,0))</f>
        <v>0</v>
      </c>
      <c r="E40" s="838">
        <f>INDEX('STATE SECTOR DETAILS '!E$10:E$122,MATCH($B40,'STATE SECTOR DETAILS '!$B$10:$B$122,0))</f>
        <v>20000000</v>
      </c>
      <c r="F40" s="838">
        <f>INDEX('STATE SECTOR DETAILS '!F$10:F$122,MATCH($B40,'STATE SECTOR DETAILS '!$B$10:$B$122,0))</f>
        <v>86792240</v>
      </c>
      <c r="G40" s="838">
        <f>INDEX('STATE SECTOR DETAILS '!G$10:G$122,MATCH($B40,'STATE SECTOR DETAILS '!$B$10:$B$122,0))</f>
        <v>30000000</v>
      </c>
      <c r="H40" s="838">
        <f>INDEX('STATE SECTOR DETAILS '!H$10:H$122,MATCH($B40,'STATE SECTOR DETAILS '!$B$10:$B$122,0))</f>
        <v>237250000</v>
      </c>
      <c r="I40" s="838">
        <f>INDEX('STATE SECTOR DETAILS '!I$10:I$122,MATCH($B40,'STATE SECTOR DETAILS '!$B$10:$B$122,0))</f>
        <v>354042240</v>
      </c>
    </row>
    <row r="41" spans="1:9" x14ac:dyDescent="0.25">
      <c r="A41" s="837" t="s">
        <v>346</v>
      </c>
      <c r="B41" s="900" t="s">
        <v>347</v>
      </c>
      <c r="C41" s="838">
        <f>INDEX('STATE SECTOR DETAILS '!C$10:C$122,MATCH($B41,'STATE SECTOR DETAILS '!$B$10:$B$122,0))</f>
        <v>500000000</v>
      </c>
      <c r="D41" s="838">
        <f>INDEX('STATE SECTOR DETAILS '!D$10:D$122,MATCH($B41,'STATE SECTOR DETAILS '!$B$10:$B$122,0))</f>
        <v>0</v>
      </c>
      <c r="E41" s="838">
        <f>INDEX('STATE SECTOR DETAILS '!E$10:E$122,MATCH($B41,'STATE SECTOR DETAILS '!$B$10:$B$122,0))</f>
        <v>500000000</v>
      </c>
      <c r="F41" s="838">
        <f>INDEX('STATE SECTOR DETAILS '!F$10:F$122,MATCH($B41,'STATE SECTOR DETAILS '!$B$10:$B$122,0))</f>
        <v>71453090</v>
      </c>
      <c r="G41" s="838">
        <f>INDEX('STATE SECTOR DETAILS '!G$10:G$122,MATCH($B41,'STATE SECTOR DETAILS '!$B$10:$B$122,0))</f>
        <v>15863730</v>
      </c>
      <c r="H41" s="838">
        <f>INDEX('STATE SECTOR DETAILS '!H$10:H$122,MATCH($B41,'STATE SECTOR DETAILS '!$B$10:$B$122,0))</f>
        <v>650000000</v>
      </c>
      <c r="I41" s="838">
        <f>INDEX('STATE SECTOR DETAILS '!I$10:I$122,MATCH($B41,'STATE SECTOR DETAILS '!$B$10:$B$122,0))</f>
        <v>737316820</v>
      </c>
    </row>
    <row r="42" spans="1:9" ht="30" x14ac:dyDescent="0.25">
      <c r="A42" s="837" t="s">
        <v>348</v>
      </c>
      <c r="B42" s="900" t="s">
        <v>349</v>
      </c>
      <c r="C42" s="838">
        <f>INDEX('STATE SECTOR DETAILS '!C$10:C$122,MATCH($B42,'STATE SECTOR DETAILS '!$B$10:$B$122,0))</f>
        <v>1000000</v>
      </c>
      <c r="D42" s="838">
        <f>INDEX('STATE SECTOR DETAILS '!D$10:D$122,MATCH($B42,'STATE SECTOR DETAILS '!$B$10:$B$122,0))</f>
        <v>900000000</v>
      </c>
      <c r="E42" s="838">
        <f>INDEX('STATE SECTOR DETAILS '!E$10:E$122,MATCH($B42,'STATE SECTOR DETAILS '!$B$10:$B$122,0))</f>
        <v>901000000</v>
      </c>
      <c r="F42" s="838">
        <f>INDEX('STATE SECTOR DETAILS '!F$10:F$122,MATCH($B42,'STATE SECTOR DETAILS '!$B$10:$B$122,0))</f>
        <v>54961340</v>
      </c>
      <c r="G42" s="838">
        <f>INDEX('STATE SECTOR DETAILS '!G$10:G$122,MATCH($B42,'STATE SECTOR DETAILS '!$B$10:$B$122,0))</f>
        <v>10000000</v>
      </c>
      <c r="H42" s="838">
        <f>INDEX('STATE SECTOR DETAILS '!H$10:H$122,MATCH($B42,'STATE SECTOR DETAILS '!$B$10:$B$122,0))</f>
        <v>2021744580</v>
      </c>
      <c r="I42" s="838">
        <f>INDEX('STATE SECTOR DETAILS '!I$10:I$122,MATCH($B42,'STATE SECTOR DETAILS '!$B$10:$B$122,0))</f>
        <v>2086705920</v>
      </c>
    </row>
    <row r="43" spans="1:9" x14ac:dyDescent="0.25">
      <c r="A43" s="837" t="s">
        <v>334</v>
      </c>
      <c r="B43" s="900" t="s">
        <v>335</v>
      </c>
      <c r="C43" s="838">
        <f>INDEX('STATE SECTOR DETAILS '!C$10:C$122,MATCH($B43,'STATE SECTOR DETAILS '!$B$10:$B$122,0))</f>
        <v>1000000000</v>
      </c>
      <c r="D43" s="838">
        <f>INDEX('STATE SECTOR DETAILS '!D$10:D$122,MATCH($B43,'STATE SECTOR DETAILS '!$B$10:$B$122,0))</f>
        <v>4000000000</v>
      </c>
      <c r="E43" s="838">
        <f>INDEX('STATE SECTOR DETAILS '!E$10:E$122,MATCH($B43,'STATE SECTOR DETAILS '!$B$10:$B$122,0))</f>
        <v>5000000000</v>
      </c>
      <c r="F43" s="838">
        <f>INDEX('STATE SECTOR DETAILS '!F$10:F$122,MATCH($B43,'STATE SECTOR DETAILS '!$B$10:$B$122,0))</f>
        <v>163117360</v>
      </c>
      <c r="G43" s="838">
        <f>INDEX('STATE SECTOR DETAILS '!G$10:G$122,MATCH($B43,'STATE SECTOR DETAILS '!$B$10:$B$122,0))</f>
        <v>63500000</v>
      </c>
      <c r="H43" s="838">
        <f>INDEX('STATE SECTOR DETAILS '!H$10:H$122,MATCH($B43,'STATE SECTOR DETAILS '!$B$10:$B$122,0))</f>
        <v>1512695960</v>
      </c>
      <c r="I43" s="838">
        <f>INDEX('STATE SECTOR DETAILS '!I$10:I$122,MATCH($B43,'STATE SECTOR DETAILS '!$B$10:$B$122,0))</f>
        <v>1739313320</v>
      </c>
    </row>
    <row r="44" spans="1:9" x14ac:dyDescent="0.25">
      <c r="A44" s="837" t="s">
        <v>336</v>
      </c>
      <c r="B44" s="900" t="s">
        <v>403</v>
      </c>
      <c r="C44" s="838">
        <f>INDEX('STATE SECTOR DETAILS '!C$10:C$122,MATCH($B44,'STATE SECTOR DETAILS '!$B$10:$B$122,0))</f>
        <v>300000000</v>
      </c>
      <c r="D44" s="838">
        <f>INDEX('STATE SECTOR DETAILS '!D$10:D$122,MATCH($B44,'STATE SECTOR DETAILS '!$B$10:$B$122,0))</f>
        <v>0</v>
      </c>
      <c r="E44" s="838">
        <f>INDEX('STATE SECTOR DETAILS '!E$10:E$122,MATCH($B44,'STATE SECTOR DETAILS '!$B$10:$B$122,0))</f>
        <v>300000000</v>
      </c>
      <c r="F44" s="838">
        <f>INDEX('STATE SECTOR DETAILS '!F$10:F$122,MATCH($B44,'STATE SECTOR DETAILS '!$B$10:$B$122,0))</f>
        <v>22496650</v>
      </c>
      <c r="G44" s="838">
        <f>INDEX('STATE SECTOR DETAILS '!G$10:G$122,MATCH($B44,'STATE SECTOR DETAILS '!$B$10:$B$122,0))</f>
        <v>27194370</v>
      </c>
      <c r="H44" s="838">
        <f>INDEX('STATE SECTOR DETAILS '!H$10:H$122,MATCH($B44,'STATE SECTOR DETAILS '!$B$10:$B$122,0))</f>
        <v>0</v>
      </c>
      <c r="I44" s="838">
        <f>INDEX('STATE SECTOR DETAILS '!I$10:I$122,MATCH($B44,'STATE SECTOR DETAILS '!$B$10:$B$122,0))</f>
        <v>49691020</v>
      </c>
    </row>
    <row r="45" spans="1:9" x14ac:dyDescent="0.25">
      <c r="A45" s="837" t="s">
        <v>332</v>
      </c>
      <c r="B45" s="900" t="s">
        <v>333</v>
      </c>
      <c r="C45" s="838">
        <f>INDEX('STATE SECTOR DETAILS '!C$10:C$122,MATCH($B45,'STATE SECTOR DETAILS '!$B$10:$B$122,0))</f>
        <v>1100000000</v>
      </c>
      <c r="D45" s="838">
        <f>INDEX('STATE SECTOR DETAILS '!D$10:D$122,MATCH($B45,'STATE SECTOR DETAILS '!$B$10:$B$122,0))</f>
        <v>0</v>
      </c>
      <c r="E45" s="838">
        <f>INDEX('STATE SECTOR DETAILS '!E$10:E$122,MATCH($B45,'STATE SECTOR DETAILS '!$B$10:$B$122,0))</f>
        <v>1100000000</v>
      </c>
      <c r="F45" s="838">
        <f>INDEX('STATE SECTOR DETAILS '!F$10:F$122,MATCH($B45,'STATE SECTOR DETAILS '!$B$10:$B$122,0))</f>
        <v>182857440</v>
      </c>
      <c r="G45" s="838">
        <f>INDEX('STATE SECTOR DETAILS '!G$10:G$122,MATCH($B45,'STATE SECTOR DETAILS '!$B$10:$B$122,0))</f>
        <v>47507900</v>
      </c>
      <c r="H45" s="838">
        <f>INDEX('STATE SECTOR DETAILS '!H$10:H$122,MATCH($B45,'STATE SECTOR DETAILS '!$B$10:$B$122,0))</f>
        <v>0</v>
      </c>
      <c r="I45" s="838">
        <f>INDEX('STATE SECTOR DETAILS '!I$10:I$122,MATCH($B45,'STATE SECTOR DETAILS '!$B$10:$B$122,0))</f>
        <v>230365340</v>
      </c>
    </row>
    <row r="46" spans="1:9" x14ac:dyDescent="0.25">
      <c r="A46" s="837" t="s">
        <v>338</v>
      </c>
      <c r="B46" s="900" t="s">
        <v>339</v>
      </c>
      <c r="C46" s="838">
        <f>INDEX('STATE SECTOR DETAILS '!C$10:C$122,MATCH($B46,'STATE SECTOR DETAILS '!$B$10:$B$122,0))</f>
        <v>100000000</v>
      </c>
      <c r="D46" s="838">
        <f>INDEX('STATE SECTOR DETAILS '!D$10:D$122,MATCH($B46,'STATE SECTOR DETAILS '!$B$10:$B$122,0))</f>
        <v>0</v>
      </c>
      <c r="E46" s="838">
        <f>INDEX('STATE SECTOR DETAILS '!E$10:E$122,MATCH($B46,'STATE SECTOR DETAILS '!$B$10:$B$122,0))</f>
        <v>100000000</v>
      </c>
      <c r="F46" s="838">
        <f>INDEX('STATE SECTOR DETAILS '!F$10:F$122,MATCH($B46,'STATE SECTOR DETAILS '!$B$10:$B$122,0))</f>
        <v>0</v>
      </c>
      <c r="G46" s="838">
        <f>INDEX('STATE SECTOR DETAILS '!G$10:G$122,MATCH($B46,'STATE SECTOR DETAILS '!$B$10:$B$122,0))</f>
        <v>27500000</v>
      </c>
      <c r="H46" s="838">
        <f>INDEX('STATE SECTOR DETAILS '!H$10:H$122,MATCH($B46,'STATE SECTOR DETAILS '!$B$10:$B$122,0))</f>
        <v>0</v>
      </c>
      <c r="I46" s="838">
        <f>INDEX('STATE SECTOR DETAILS '!I$10:I$122,MATCH($B46,'STATE SECTOR DETAILS '!$B$10:$B$122,0))</f>
        <v>27500000</v>
      </c>
    </row>
    <row r="47" spans="1:9" ht="30" x14ac:dyDescent="0.25">
      <c r="A47" s="837" t="s">
        <v>344</v>
      </c>
      <c r="B47" s="900" t="s">
        <v>345</v>
      </c>
      <c r="C47" s="838">
        <f>INDEX('STATE SECTOR DETAILS '!C$10:C$122,MATCH($B47,'STATE SECTOR DETAILS '!$B$10:$B$122,0))</f>
        <v>200000000</v>
      </c>
      <c r="D47" s="838">
        <f>INDEX('STATE SECTOR DETAILS '!D$10:D$122,MATCH($B47,'STATE SECTOR DETAILS '!$B$10:$B$122,0))</f>
        <v>0</v>
      </c>
      <c r="E47" s="838">
        <f>INDEX('STATE SECTOR DETAILS '!E$10:E$122,MATCH($B47,'STATE SECTOR DETAILS '!$B$10:$B$122,0))</f>
        <v>200000000</v>
      </c>
      <c r="F47" s="838">
        <f>INDEX('STATE SECTOR DETAILS '!F$10:F$122,MATCH($B47,'STATE SECTOR DETAILS '!$B$10:$B$122,0))</f>
        <v>0</v>
      </c>
      <c r="G47" s="838">
        <f>INDEX('STATE SECTOR DETAILS '!G$10:G$122,MATCH($B47,'STATE SECTOR DETAILS '!$B$10:$B$122,0))</f>
        <v>0</v>
      </c>
      <c r="H47" s="838">
        <f>INDEX('STATE SECTOR DETAILS '!H$10:H$122,MATCH($B47,'STATE SECTOR DETAILS '!$B$10:$B$122,0))</f>
        <v>0</v>
      </c>
      <c r="I47" s="838">
        <f>INDEX('STATE SECTOR DETAILS '!I$10:I$122,MATCH($B47,'STATE SECTOR DETAILS '!$B$10:$B$122,0))</f>
        <v>0</v>
      </c>
    </row>
    <row r="48" spans="1:9" x14ac:dyDescent="0.25">
      <c r="A48" s="837" t="s">
        <v>337</v>
      </c>
      <c r="B48" s="900" t="s">
        <v>404</v>
      </c>
      <c r="C48" s="838">
        <f>INDEX('STATE SECTOR DETAILS '!C$10:C$122,MATCH($B48,'STATE SECTOR DETAILS '!$B$10:$B$122,0))</f>
        <v>3703700</v>
      </c>
      <c r="D48" s="838">
        <f>INDEX('STATE SECTOR DETAILS '!D$10:D$122,MATCH($B48,'STATE SECTOR DETAILS '!$B$10:$B$122,0))</f>
        <v>0</v>
      </c>
      <c r="E48" s="838">
        <f>INDEX('STATE SECTOR DETAILS '!E$10:E$122,MATCH($B48,'STATE SECTOR DETAILS '!$B$10:$B$122,0))</f>
        <v>3703700</v>
      </c>
      <c r="F48" s="838">
        <f>INDEX('STATE SECTOR DETAILS '!F$10:F$122,MATCH($B48,'STATE SECTOR DETAILS '!$B$10:$B$122,0))</f>
        <v>44203060</v>
      </c>
      <c r="G48" s="838">
        <f>INDEX('STATE SECTOR DETAILS '!G$10:G$122,MATCH($B48,'STATE SECTOR DETAILS '!$B$10:$B$122,0))</f>
        <v>5000000</v>
      </c>
      <c r="H48" s="838">
        <f>INDEX('STATE SECTOR DETAILS '!H$10:H$122,MATCH($B48,'STATE SECTOR DETAILS '!$B$10:$B$122,0))</f>
        <v>55600000</v>
      </c>
      <c r="I48" s="838">
        <f>INDEX('STATE SECTOR DETAILS '!I$10:I$122,MATCH($B48,'STATE SECTOR DETAILS '!$B$10:$B$122,0))</f>
        <v>104803060</v>
      </c>
    </row>
    <row r="49" spans="1:9" ht="30" x14ac:dyDescent="0.25">
      <c r="A49" s="837" t="s">
        <v>342</v>
      </c>
      <c r="B49" s="900" t="s">
        <v>343</v>
      </c>
      <c r="C49" s="838">
        <f>INDEX('STATE SECTOR DETAILS '!C$10:C$122,MATCH($B49,'STATE SECTOR DETAILS '!$B$10:$B$122,0))</f>
        <v>80000000</v>
      </c>
      <c r="D49" s="838">
        <f>INDEX('STATE SECTOR DETAILS '!D$10:D$122,MATCH($B49,'STATE SECTOR DETAILS '!$B$10:$B$122,0))</f>
        <v>0</v>
      </c>
      <c r="E49" s="838">
        <f>INDEX('STATE SECTOR DETAILS '!E$10:E$122,MATCH($B49,'STATE SECTOR DETAILS '!$B$10:$B$122,0))</f>
        <v>80000000</v>
      </c>
      <c r="F49" s="838">
        <f>INDEX('STATE SECTOR DETAILS '!F$10:F$122,MATCH($B49,'STATE SECTOR DETAILS '!$B$10:$B$122,0))</f>
        <v>17064370</v>
      </c>
      <c r="G49" s="838">
        <f>INDEX('STATE SECTOR DETAILS '!G$10:G$122,MATCH($B49,'STATE SECTOR DETAILS '!$B$10:$B$122,0))</f>
        <v>10000000</v>
      </c>
      <c r="H49" s="838">
        <f>INDEX('STATE SECTOR DETAILS '!H$10:H$122,MATCH($B49,'STATE SECTOR DETAILS '!$B$10:$B$122,0))</f>
        <v>0</v>
      </c>
      <c r="I49" s="838">
        <f>INDEX('STATE SECTOR DETAILS '!I$10:I$122,MATCH($B49,'STATE SECTOR DETAILS '!$B$10:$B$122,0))</f>
        <v>27064370</v>
      </c>
    </row>
    <row r="50" spans="1:9" ht="30" x14ac:dyDescent="0.25">
      <c r="A50" s="837" t="s">
        <v>340</v>
      </c>
      <c r="B50" s="900" t="s">
        <v>341</v>
      </c>
      <c r="C50" s="838">
        <f>INDEX('STATE SECTOR DETAILS '!C$10:C$122,MATCH($B50,'STATE SECTOR DETAILS '!$B$10:$B$122,0))</f>
        <v>150000000</v>
      </c>
      <c r="D50" s="838">
        <f>INDEX('STATE SECTOR DETAILS '!D$10:D$122,MATCH($B50,'STATE SECTOR DETAILS '!$B$10:$B$122,0))</f>
        <v>0</v>
      </c>
      <c r="E50" s="838">
        <f>INDEX('STATE SECTOR DETAILS '!E$10:E$122,MATCH($B50,'STATE SECTOR DETAILS '!$B$10:$B$122,0))</f>
        <v>150000000</v>
      </c>
      <c r="F50" s="838">
        <f>INDEX('STATE SECTOR DETAILS '!F$10:F$122,MATCH($B50,'STATE SECTOR DETAILS '!$B$10:$B$122,0))</f>
        <v>40973440</v>
      </c>
      <c r="G50" s="838">
        <f>INDEX('STATE SECTOR DETAILS '!G$10:G$122,MATCH($B50,'STATE SECTOR DETAILS '!$B$10:$B$122,0))</f>
        <v>31088520</v>
      </c>
      <c r="H50" s="838">
        <f>INDEX('STATE SECTOR DETAILS '!H$10:H$122,MATCH($B50,'STATE SECTOR DETAILS '!$B$10:$B$122,0))</f>
        <v>31421330</v>
      </c>
      <c r="I50" s="838">
        <f>INDEX('STATE SECTOR DETAILS '!I$10:I$122,MATCH($B50,'STATE SECTOR DETAILS '!$B$10:$B$122,0))</f>
        <v>103483290</v>
      </c>
    </row>
    <row r="51" spans="1:9" x14ac:dyDescent="0.25">
      <c r="A51" s="837" t="s">
        <v>377</v>
      </c>
      <c r="B51" s="900" t="s">
        <v>378</v>
      </c>
      <c r="C51" s="838">
        <f>INDEX('STATE SECTOR DETAILS '!C$10:C$122,MATCH($B51,'STATE SECTOR DETAILS '!$B$10:$B$122,0))</f>
        <v>1500000</v>
      </c>
      <c r="D51" s="838">
        <f>INDEX('STATE SECTOR DETAILS '!D$10:D$122,MATCH($B51,'STATE SECTOR DETAILS '!$B$10:$B$122,0))</f>
        <v>0</v>
      </c>
      <c r="E51" s="838">
        <f>INDEX('STATE SECTOR DETAILS '!E$10:E$122,MATCH($B51,'STATE SECTOR DETAILS '!$B$10:$B$122,0))</f>
        <v>1500000</v>
      </c>
      <c r="F51" s="838">
        <f>INDEX('STATE SECTOR DETAILS '!F$10:F$122,MATCH($B51,'STATE SECTOR DETAILS '!$B$10:$B$122,0))</f>
        <v>41207290</v>
      </c>
      <c r="G51" s="838">
        <f>INDEX('STATE SECTOR DETAILS '!G$10:G$122,MATCH($B51,'STATE SECTOR DETAILS '!$B$10:$B$122,0))</f>
        <v>3760000</v>
      </c>
      <c r="H51" s="838">
        <f>INDEX('STATE SECTOR DETAILS '!H$10:H$122,MATCH($B51,'STATE SECTOR DETAILS '!$B$10:$B$122,0))</f>
        <v>41966930</v>
      </c>
      <c r="I51" s="838">
        <f>INDEX('STATE SECTOR DETAILS '!I$10:I$122,MATCH($B51,'STATE SECTOR DETAILS '!$B$10:$B$122,0))</f>
        <v>86934220</v>
      </c>
    </row>
    <row r="52" spans="1:9" x14ac:dyDescent="0.25">
      <c r="A52" s="837" t="s">
        <v>379</v>
      </c>
      <c r="B52" s="900" t="s">
        <v>380</v>
      </c>
      <c r="C52" s="838">
        <f>INDEX('STATE SECTOR DETAILS '!C$10:C$122,MATCH($B52,'STATE SECTOR DETAILS '!$B$10:$B$122,0))</f>
        <v>450000000</v>
      </c>
      <c r="D52" s="838">
        <f>INDEX('STATE SECTOR DETAILS '!D$10:D$122,MATCH($B52,'STATE SECTOR DETAILS '!$B$10:$B$122,0))</f>
        <v>2500000000</v>
      </c>
      <c r="E52" s="838">
        <f>INDEX('STATE SECTOR DETAILS '!E$10:E$122,MATCH($B52,'STATE SECTOR DETAILS '!$B$10:$B$122,0))</f>
        <v>2950000000</v>
      </c>
      <c r="F52" s="838">
        <f>INDEX('STATE SECTOR DETAILS '!F$10:F$122,MATCH($B52,'STATE SECTOR DETAILS '!$B$10:$B$122,0))</f>
        <v>270127450</v>
      </c>
      <c r="G52" s="838">
        <f>INDEX('STATE SECTOR DETAILS '!G$10:G$122,MATCH($B52,'STATE SECTOR DETAILS '!$B$10:$B$122,0))</f>
        <v>60000000</v>
      </c>
      <c r="H52" s="838">
        <f>INDEX('STATE SECTOR DETAILS '!H$10:H$122,MATCH($B52,'STATE SECTOR DETAILS '!$B$10:$B$122,0))</f>
        <v>3717986300</v>
      </c>
      <c r="I52" s="838">
        <f>INDEX('STATE SECTOR DETAILS '!I$10:I$122,MATCH($B52,'STATE SECTOR DETAILS '!$B$10:$B$122,0))</f>
        <v>4048113750</v>
      </c>
    </row>
    <row r="53" spans="1:9" ht="30" x14ac:dyDescent="0.25">
      <c r="A53" s="837" t="s">
        <v>383</v>
      </c>
      <c r="B53" s="900" t="s">
        <v>384</v>
      </c>
      <c r="C53" s="838">
        <f>INDEX('STATE SECTOR DETAILS '!C$10:C$122,MATCH($B53,'STATE SECTOR DETAILS '!$B$10:$B$122,0))</f>
        <v>20000000</v>
      </c>
      <c r="D53" s="838">
        <f>INDEX('STATE SECTOR DETAILS '!D$10:D$122,MATCH($B53,'STATE SECTOR DETAILS '!$B$10:$B$122,0))</f>
        <v>385000000</v>
      </c>
      <c r="E53" s="838">
        <f>INDEX('STATE SECTOR DETAILS '!E$10:E$122,MATCH($B53,'STATE SECTOR DETAILS '!$B$10:$B$122,0))</f>
        <v>405000000</v>
      </c>
      <c r="F53" s="838">
        <f>INDEX('STATE SECTOR DETAILS '!F$10:F$122,MATCH($B53,'STATE SECTOR DETAILS '!$B$10:$B$122,0))</f>
        <v>74931960</v>
      </c>
      <c r="G53" s="838">
        <f>INDEX('STATE SECTOR DETAILS '!G$10:G$122,MATCH($B53,'STATE SECTOR DETAILS '!$B$10:$B$122,0))</f>
        <v>2000000</v>
      </c>
      <c r="H53" s="838">
        <f>INDEX('STATE SECTOR DETAILS '!H$10:H$122,MATCH($B53,'STATE SECTOR DETAILS '!$B$10:$B$122,0))</f>
        <v>400000000</v>
      </c>
      <c r="I53" s="838">
        <f>INDEX('STATE SECTOR DETAILS '!I$10:I$122,MATCH($B53,'STATE SECTOR DETAILS '!$B$10:$B$122,0))</f>
        <v>476931960</v>
      </c>
    </row>
    <row r="54" spans="1:9" ht="30" x14ac:dyDescent="0.25">
      <c r="A54" s="841" t="s">
        <v>385</v>
      </c>
      <c r="B54" s="904" t="s">
        <v>386</v>
      </c>
      <c r="C54" s="838">
        <v>22250000</v>
      </c>
      <c r="D54" s="838">
        <v>0</v>
      </c>
      <c r="E54" s="838">
        <v>22250000</v>
      </c>
      <c r="F54" s="838">
        <v>80971790</v>
      </c>
      <c r="G54" s="838">
        <v>11000000</v>
      </c>
      <c r="H54" s="838">
        <v>60493320</v>
      </c>
      <c r="I54" s="838">
        <v>152465110</v>
      </c>
    </row>
    <row r="55" spans="1:9" x14ac:dyDescent="0.25">
      <c r="A55" s="841"/>
      <c r="B55" s="905" t="s">
        <v>1711</v>
      </c>
      <c r="C55" s="840">
        <f>SUM(C24:C54)</f>
        <v>65547928110</v>
      </c>
      <c r="D55" s="840">
        <f t="shared" ref="D55:I55" si="1">SUM(D24:D54)</f>
        <v>14879500000</v>
      </c>
      <c r="E55" s="840">
        <f t="shared" si="1"/>
        <v>80427428110</v>
      </c>
      <c r="F55" s="840">
        <f t="shared" si="1"/>
        <v>2817586580</v>
      </c>
      <c r="G55" s="840">
        <f t="shared" si="1"/>
        <v>7787401330</v>
      </c>
      <c r="H55" s="840">
        <f t="shared" si="1"/>
        <v>35528810550</v>
      </c>
      <c r="I55" s="840">
        <f t="shared" si="1"/>
        <v>46133798460</v>
      </c>
    </row>
    <row r="56" spans="1:9" x14ac:dyDescent="0.25">
      <c r="A56" s="841"/>
      <c r="B56" s="900"/>
      <c r="C56" s="838"/>
      <c r="D56" s="838"/>
      <c r="E56" s="838"/>
      <c r="F56" s="838"/>
      <c r="G56" s="838"/>
      <c r="H56" s="838"/>
      <c r="I56" s="838"/>
    </row>
    <row r="57" spans="1:9" x14ac:dyDescent="0.25">
      <c r="A57" s="842" t="s">
        <v>724</v>
      </c>
      <c r="B57" s="903" t="s">
        <v>1712</v>
      </c>
      <c r="C57" s="838"/>
      <c r="D57" s="838"/>
      <c r="E57" s="838"/>
      <c r="F57" s="838"/>
      <c r="G57" s="838"/>
      <c r="H57" s="838"/>
      <c r="I57" s="838"/>
    </row>
    <row r="58" spans="1:9" x14ac:dyDescent="0.25">
      <c r="A58" s="837" t="s">
        <v>367</v>
      </c>
      <c r="B58" s="900" t="s">
        <v>368</v>
      </c>
      <c r="C58" s="838">
        <f>INDEX('STATE SECTOR DETAILS '!C$10:C$122,MATCH($B58,'STATE SECTOR DETAILS '!$B$10:$B$122,0))</f>
        <v>35000000</v>
      </c>
      <c r="D58" s="838">
        <f>INDEX('STATE SECTOR DETAILS '!D$10:D$122,MATCH($B58,'STATE SECTOR DETAILS '!$B$10:$B$122,0))</f>
        <v>0</v>
      </c>
      <c r="E58" s="838">
        <f>INDEX('STATE SECTOR DETAILS '!E$10:E$122,MATCH($B58,'STATE SECTOR DETAILS '!$B$10:$B$122,0))</f>
        <v>35000000</v>
      </c>
      <c r="F58" s="838">
        <f>INDEX('STATE SECTOR DETAILS '!F$10:F$122,MATCH($B58,'STATE SECTOR DETAILS '!$B$10:$B$122,0))</f>
        <v>410839180</v>
      </c>
      <c r="G58" s="838">
        <f>INDEX('STATE SECTOR DETAILS '!G$10:G$122,MATCH($B58,'STATE SECTOR DETAILS '!$B$10:$B$122,0))</f>
        <v>144305530</v>
      </c>
      <c r="H58" s="838">
        <f>INDEX('STATE SECTOR DETAILS '!H$10:H$122,MATCH($B58,'STATE SECTOR DETAILS '!$B$10:$B$122,0))</f>
        <v>24000000</v>
      </c>
      <c r="I58" s="838">
        <f>INDEX('STATE SECTOR DETAILS '!I$10:I$122,MATCH($B58,'STATE SECTOR DETAILS '!$B$10:$B$122,0))</f>
        <v>579144710</v>
      </c>
    </row>
    <row r="59" spans="1:9" x14ac:dyDescent="0.25">
      <c r="A59" s="837" t="s">
        <v>361</v>
      </c>
      <c r="B59" s="900" t="s">
        <v>362</v>
      </c>
      <c r="C59" s="838">
        <f>INDEX('STATE SECTOR DETAILS '!C$10:C$122,MATCH($B59,'STATE SECTOR DETAILS '!$B$10:$B$122,0))</f>
        <v>3000000</v>
      </c>
      <c r="D59" s="838">
        <f>INDEX('STATE SECTOR DETAILS '!D$10:D$122,MATCH($B59,'STATE SECTOR DETAILS '!$B$10:$B$122,0))</f>
        <v>0</v>
      </c>
      <c r="E59" s="838">
        <f>INDEX('STATE SECTOR DETAILS '!E$10:E$122,MATCH($B59,'STATE SECTOR DETAILS '!$B$10:$B$122,0))</f>
        <v>3000000</v>
      </c>
      <c r="F59" s="838">
        <f>INDEX('STATE SECTOR DETAILS '!F$10:F$122,MATCH($B59,'STATE SECTOR DETAILS '!$B$10:$B$122,0))</f>
        <v>58848900</v>
      </c>
      <c r="G59" s="838">
        <f>INDEX('STATE SECTOR DETAILS '!G$10:G$122,MATCH($B59,'STATE SECTOR DETAILS '!$B$10:$B$122,0))</f>
        <v>63454920</v>
      </c>
      <c r="H59" s="838">
        <f>INDEX('STATE SECTOR DETAILS '!H$10:H$122,MATCH($B59,'STATE SECTOR DETAILS '!$B$10:$B$122,0))</f>
        <v>55000000</v>
      </c>
      <c r="I59" s="838">
        <f>INDEX('STATE SECTOR DETAILS '!I$10:I$122,MATCH($B59,'STATE SECTOR DETAILS '!$B$10:$B$122,0))</f>
        <v>177303820</v>
      </c>
    </row>
    <row r="60" spans="1:9" x14ac:dyDescent="0.25">
      <c r="A60" s="837" t="s">
        <v>363</v>
      </c>
      <c r="B60" s="900" t="s">
        <v>364</v>
      </c>
      <c r="C60" s="838">
        <f>INDEX('STATE SECTOR DETAILS '!C$10:C$122,MATCH($B60,'STATE SECTOR DETAILS '!$B$10:$B$122,0))</f>
        <v>50000000</v>
      </c>
      <c r="D60" s="838">
        <f>INDEX('STATE SECTOR DETAILS '!D$10:D$122,MATCH($B60,'STATE SECTOR DETAILS '!$B$10:$B$122,0))</f>
        <v>0</v>
      </c>
      <c r="E60" s="838">
        <f>INDEX('STATE SECTOR DETAILS '!E$10:E$122,MATCH($B60,'STATE SECTOR DETAILS '!$B$10:$B$122,0))</f>
        <v>50000000</v>
      </c>
      <c r="F60" s="838">
        <f>INDEX('STATE SECTOR DETAILS '!F$10:F$122,MATCH($B60,'STATE SECTOR DETAILS '!$B$10:$B$122,0))</f>
        <v>207630550</v>
      </c>
      <c r="G60" s="838">
        <f>INDEX('STATE SECTOR DETAILS '!G$10:G$122,MATCH($B60,'STATE SECTOR DETAILS '!$B$10:$B$122,0))</f>
        <v>75000000</v>
      </c>
      <c r="H60" s="838">
        <f>INDEX('STATE SECTOR DETAILS '!H$10:H$122,MATCH($B60,'STATE SECTOR DETAILS '!$B$10:$B$122,0))</f>
        <v>25000000</v>
      </c>
      <c r="I60" s="838">
        <f>INDEX('STATE SECTOR DETAILS '!I$10:I$122,MATCH($B60,'STATE SECTOR DETAILS '!$B$10:$B$122,0))</f>
        <v>307630550</v>
      </c>
    </row>
    <row r="61" spans="1:9" x14ac:dyDescent="0.25">
      <c r="A61" s="837" t="s">
        <v>365</v>
      </c>
      <c r="B61" s="900" t="s">
        <v>366</v>
      </c>
      <c r="C61" s="838">
        <f>INDEX('STATE SECTOR DETAILS '!C$10:C$122,MATCH($B61,'STATE SECTOR DETAILS '!$B$10:$B$122,0))</f>
        <v>120000000</v>
      </c>
      <c r="D61" s="838">
        <f>INDEX('STATE SECTOR DETAILS '!D$10:D$122,MATCH($B61,'STATE SECTOR DETAILS '!$B$10:$B$122,0))</f>
        <v>0</v>
      </c>
      <c r="E61" s="838">
        <f>INDEX('STATE SECTOR DETAILS '!E$10:E$122,MATCH($B61,'STATE SECTOR DETAILS '!$B$10:$B$122,0))</f>
        <v>120000000</v>
      </c>
      <c r="F61" s="838">
        <f>INDEX('STATE SECTOR DETAILS '!F$10:F$122,MATCH($B61,'STATE SECTOR DETAILS '!$B$10:$B$122,0))</f>
        <v>390987670</v>
      </c>
      <c r="G61" s="838">
        <f>INDEX('STATE SECTOR DETAILS '!G$10:G$122,MATCH($B61,'STATE SECTOR DETAILS '!$B$10:$B$122,0))</f>
        <v>312274630</v>
      </c>
      <c r="H61" s="838">
        <f>INDEX('STATE SECTOR DETAILS '!H$10:H$122,MATCH($B61,'STATE SECTOR DETAILS '!$B$10:$B$122,0))</f>
        <v>30379500</v>
      </c>
      <c r="I61" s="838">
        <f>INDEX('STATE SECTOR DETAILS '!I$10:I$122,MATCH($B61,'STATE SECTOR DETAILS '!$B$10:$B$122,0))</f>
        <v>733641800</v>
      </c>
    </row>
    <row r="62" spans="1:9" x14ac:dyDescent="0.25">
      <c r="A62" s="837"/>
      <c r="B62" s="902" t="s">
        <v>1713</v>
      </c>
      <c r="C62" s="840">
        <f>SUM(C58:C61)</f>
        <v>208000000</v>
      </c>
      <c r="D62" s="840">
        <f t="shared" ref="D62:I62" si="2">SUM(D58:D61)</f>
        <v>0</v>
      </c>
      <c r="E62" s="840">
        <f t="shared" si="2"/>
        <v>208000000</v>
      </c>
      <c r="F62" s="840">
        <f t="shared" si="2"/>
        <v>1068306300</v>
      </c>
      <c r="G62" s="840">
        <f t="shared" si="2"/>
        <v>595035080</v>
      </c>
      <c r="H62" s="840">
        <f t="shared" si="2"/>
        <v>134379500</v>
      </c>
      <c r="I62" s="840">
        <f t="shared" si="2"/>
        <v>1797720880</v>
      </c>
    </row>
    <row r="63" spans="1:9" x14ac:dyDescent="0.25">
      <c r="A63" s="841"/>
      <c r="B63" s="900"/>
      <c r="C63" s="838"/>
      <c r="D63" s="838"/>
      <c r="E63" s="838"/>
      <c r="F63" s="838"/>
      <c r="G63" s="838"/>
      <c r="H63" s="838"/>
      <c r="I63" s="838"/>
    </row>
    <row r="64" spans="1:9" x14ac:dyDescent="0.25">
      <c r="A64" s="842" t="s">
        <v>725</v>
      </c>
      <c r="B64" s="903" t="s">
        <v>1714</v>
      </c>
      <c r="C64" s="838"/>
      <c r="D64" s="838"/>
      <c r="E64" s="838"/>
      <c r="F64" s="838"/>
      <c r="G64" s="838"/>
      <c r="H64" s="838"/>
      <c r="I64" s="838"/>
    </row>
    <row r="65" spans="1:9" ht="30" x14ac:dyDescent="0.25">
      <c r="A65" s="837" t="s">
        <v>237</v>
      </c>
      <c r="B65" s="900" t="s">
        <v>238</v>
      </c>
      <c r="C65" s="838">
        <f>INDEX('STATE SECTOR DETAILS '!C$10:C$122,MATCH($B65,'STATE SECTOR DETAILS '!$B$10:$B$122,0))</f>
        <v>0</v>
      </c>
      <c r="D65" s="838">
        <f>INDEX('STATE SECTOR DETAILS '!D$10:D$122,MATCH($B65,'STATE SECTOR DETAILS '!$B$10:$B$122,0))</f>
        <v>0</v>
      </c>
      <c r="E65" s="838">
        <f>INDEX('STATE SECTOR DETAILS '!E$10:E$122,MATCH($B65,'STATE SECTOR DETAILS '!$B$10:$B$122,0))</f>
        <v>0</v>
      </c>
      <c r="F65" s="838">
        <f>INDEX('STATE SECTOR DETAILS '!F$10:F$122,MATCH($B65,'STATE SECTOR DETAILS '!$B$10:$B$122,0))</f>
        <v>0</v>
      </c>
      <c r="G65" s="838">
        <f>INDEX('STATE SECTOR DETAILS '!G$10:G$122,MATCH($B65,'STATE SECTOR DETAILS '!$B$10:$B$122,0))</f>
        <v>36000000</v>
      </c>
      <c r="H65" s="838">
        <f>INDEX('STATE SECTOR DETAILS '!H$10:H$122,MATCH($B65,'STATE SECTOR DETAILS '!$B$10:$B$122,0))</f>
        <v>0</v>
      </c>
      <c r="I65" s="838">
        <f>INDEX('STATE SECTOR DETAILS '!I$10:I$122,MATCH($B65,'STATE SECTOR DETAILS '!$B$10:$B$122,0))</f>
        <v>36000000</v>
      </c>
    </row>
    <row r="66" spans="1:9" x14ac:dyDescent="0.25">
      <c r="A66" s="837"/>
      <c r="B66" s="902" t="s">
        <v>1715</v>
      </c>
      <c r="C66" s="840">
        <f>SUM(C65)</f>
        <v>0</v>
      </c>
      <c r="D66" s="840">
        <f t="shared" ref="D66:I66" si="3">SUM(D65)</f>
        <v>0</v>
      </c>
      <c r="E66" s="840">
        <f t="shared" si="3"/>
        <v>0</v>
      </c>
      <c r="F66" s="840">
        <f t="shared" si="3"/>
        <v>0</v>
      </c>
      <c r="G66" s="840">
        <f t="shared" si="3"/>
        <v>36000000</v>
      </c>
      <c r="H66" s="840">
        <f t="shared" si="3"/>
        <v>0</v>
      </c>
      <c r="I66" s="840">
        <f t="shared" si="3"/>
        <v>36000000</v>
      </c>
    </row>
    <row r="67" spans="1:9" x14ac:dyDescent="0.25">
      <c r="A67" s="841"/>
      <c r="B67" s="900"/>
      <c r="C67" s="838"/>
      <c r="D67" s="838"/>
      <c r="E67" s="838"/>
      <c r="F67" s="838"/>
      <c r="G67" s="838"/>
      <c r="H67" s="838"/>
      <c r="I67" s="838"/>
    </row>
    <row r="68" spans="1:9" x14ac:dyDescent="0.25">
      <c r="A68" s="842" t="s">
        <v>726</v>
      </c>
      <c r="B68" s="903" t="s">
        <v>1716</v>
      </c>
      <c r="C68" s="838"/>
      <c r="D68" s="838"/>
      <c r="E68" s="838"/>
      <c r="F68" s="838"/>
      <c r="G68" s="838"/>
      <c r="H68" s="838"/>
      <c r="I68" s="838"/>
    </row>
    <row r="69" spans="1:9" ht="30" x14ac:dyDescent="0.25">
      <c r="A69" s="837" t="s">
        <v>303</v>
      </c>
      <c r="B69" s="900" t="s">
        <v>304</v>
      </c>
      <c r="C69" s="838">
        <f>INDEX('STATE SECTOR DETAILS '!C$10:C$122,MATCH($B69,'STATE SECTOR DETAILS '!$B$10:$B$122,0))</f>
        <v>61164290</v>
      </c>
      <c r="D69" s="838">
        <f>INDEX('STATE SECTOR DETAILS '!D$10:D$122,MATCH($B69,'STATE SECTOR DETAILS '!$B$10:$B$122,0))</f>
        <v>0</v>
      </c>
      <c r="E69" s="838">
        <f>INDEX('STATE SECTOR DETAILS '!E$10:E$122,MATCH($B69,'STATE SECTOR DETAILS '!$B$10:$B$122,0))</f>
        <v>61164290</v>
      </c>
      <c r="F69" s="838">
        <f>INDEX('STATE SECTOR DETAILS '!F$10:F$122,MATCH($B69,'STATE SECTOR DETAILS '!$B$10:$B$122,0))</f>
        <v>166116730</v>
      </c>
      <c r="G69" s="838">
        <f>INDEX('STATE SECTOR DETAILS '!G$10:G$122,MATCH($B69,'STATE SECTOR DETAILS '!$B$10:$B$122,0))</f>
        <v>15000000</v>
      </c>
      <c r="H69" s="838">
        <f>INDEX('STATE SECTOR DETAILS '!H$10:H$122,MATCH($B69,'STATE SECTOR DETAILS '!$B$10:$B$122,0))</f>
        <v>913072290</v>
      </c>
      <c r="I69" s="838">
        <f>INDEX('STATE SECTOR DETAILS '!I$10:I$122,MATCH($B69,'STATE SECTOR DETAILS '!$B$10:$B$122,0))</f>
        <v>1094189020</v>
      </c>
    </row>
    <row r="70" spans="1:9" x14ac:dyDescent="0.25">
      <c r="A70" s="837" t="s">
        <v>275</v>
      </c>
      <c r="B70" s="900" t="s">
        <v>276</v>
      </c>
      <c r="C70" s="838">
        <f>INDEX('STATE SECTOR DETAILS '!C$10:C$122,MATCH($B70,'STATE SECTOR DETAILS '!$B$10:$B$122,0))</f>
        <v>817756500</v>
      </c>
      <c r="D70" s="838">
        <f>INDEX('STATE SECTOR DETAILS '!D$10:D$122,MATCH($B70,'STATE SECTOR DETAILS '!$B$10:$B$122,0))</f>
        <v>2125552410</v>
      </c>
      <c r="E70" s="838">
        <f>INDEX('STATE SECTOR DETAILS '!E$10:E$122,MATCH($B70,'STATE SECTOR DETAILS '!$B$10:$B$122,0))</f>
        <v>2943308910</v>
      </c>
      <c r="F70" s="838">
        <f>INDEX('STATE SECTOR DETAILS '!F$10:F$122,MATCH($B70,'STATE SECTOR DETAILS '!$B$10:$B$122,0))</f>
        <v>388901930</v>
      </c>
      <c r="G70" s="838">
        <f>INDEX('STATE SECTOR DETAILS '!G$10:G$122,MATCH($B70,'STATE SECTOR DETAILS '!$B$10:$B$122,0))</f>
        <v>342550000</v>
      </c>
      <c r="H70" s="838">
        <f>INDEX('STATE SECTOR DETAILS '!H$10:H$122,MATCH($B70,'STATE SECTOR DETAILS '!$B$10:$B$122,0))</f>
        <v>2684303320</v>
      </c>
      <c r="I70" s="838">
        <f>INDEX('STATE SECTOR DETAILS '!I$10:I$122,MATCH($B70,'STATE SECTOR DETAILS '!$B$10:$B$122,0))</f>
        <v>3415755250</v>
      </c>
    </row>
    <row r="71" spans="1:9" ht="30" x14ac:dyDescent="0.25">
      <c r="A71" s="837" t="s">
        <v>295</v>
      </c>
      <c r="B71" s="900" t="s">
        <v>296</v>
      </c>
      <c r="C71" s="838">
        <f>INDEX('STATE SECTOR DETAILS '!C$10:C$122,MATCH($B71,'STATE SECTOR DETAILS '!$B$10:$B$122,0))</f>
        <v>50000</v>
      </c>
      <c r="D71" s="838">
        <f>INDEX('STATE SECTOR DETAILS '!D$10:D$122,MATCH($B71,'STATE SECTOR DETAILS '!$B$10:$B$122,0))</f>
        <v>0</v>
      </c>
      <c r="E71" s="838">
        <f>INDEX('STATE SECTOR DETAILS '!E$10:E$122,MATCH($B71,'STATE SECTOR DETAILS '!$B$10:$B$122,0))</f>
        <v>50000</v>
      </c>
      <c r="F71" s="838">
        <f>INDEX('STATE SECTOR DETAILS '!F$10:F$122,MATCH($B71,'STATE SECTOR DETAILS '!$B$10:$B$122,0))</f>
        <v>1179489010</v>
      </c>
      <c r="G71" s="838">
        <f>INDEX('STATE SECTOR DETAILS '!G$10:G$122,MATCH($B71,'STATE SECTOR DETAILS '!$B$10:$B$122,0))</f>
        <v>42000000</v>
      </c>
      <c r="H71" s="838">
        <f>INDEX('STATE SECTOR DETAILS '!H$10:H$122,MATCH($B71,'STATE SECTOR DETAILS '!$B$10:$B$122,0))</f>
        <v>6645000</v>
      </c>
      <c r="I71" s="838">
        <f>INDEX('STATE SECTOR DETAILS '!I$10:I$122,MATCH($B71,'STATE SECTOR DETAILS '!$B$10:$B$122,0))</f>
        <v>1228134010</v>
      </c>
    </row>
    <row r="72" spans="1:9" ht="30" x14ac:dyDescent="0.25">
      <c r="A72" s="837" t="s">
        <v>297</v>
      </c>
      <c r="B72" s="900" t="s">
        <v>298</v>
      </c>
      <c r="C72" s="838">
        <f>INDEX('STATE SECTOR DETAILS '!C$10:C$122,MATCH($B72,'STATE SECTOR DETAILS '!$B$10:$B$122,0))</f>
        <v>200000</v>
      </c>
      <c r="D72" s="838">
        <f>INDEX('STATE SECTOR DETAILS '!D$10:D$122,MATCH($B72,'STATE SECTOR DETAILS '!$B$10:$B$122,0))</f>
        <v>0</v>
      </c>
      <c r="E72" s="838">
        <f>INDEX('STATE SECTOR DETAILS '!E$10:E$122,MATCH($B72,'STATE SECTOR DETAILS '!$B$10:$B$122,0))</f>
        <v>200000</v>
      </c>
      <c r="F72" s="838">
        <f>INDEX('STATE SECTOR DETAILS '!F$10:F$122,MATCH($B72,'STATE SECTOR DETAILS '!$B$10:$B$122,0))</f>
        <v>841549930</v>
      </c>
      <c r="G72" s="838">
        <f>INDEX('STATE SECTOR DETAILS '!G$10:G$122,MATCH($B72,'STATE SECTOR DETAILS '!$B$10:$B$122,0))</f>
        <v>43000000</v>
      </c>
      <c r="H72" s="838">
        <f>INDEX('STATE SECTOR DETAILS '!H$10:H$122,MATCH($B72,'STATE SECTOR DETAILS '!$B$10:$B$122,0))</f>
        <v>5219680</v>
      </c>
      <c r="I72" s="838">
        <f>INDEX('STATE SECTOR DETAILS '!I$10:I$122,MATCH($B72,'STATE SECTOR DETAILS '!$B$10:$B$122,0))</f>
        <v>889769610</v>
      </c>
    </row>
    <row r="73" spans="1:9" ht="30" x14ac:dyDescent="0.25">
      <c r="A73" s="837" t="s">
        <v>289</v>
      </c>
      <c r="B73" s="900" t="s">
        <v>290</v>
      </c>
      <c r="C73" s="838">
        <f>INDEX('STATE SECTOR DETAILS '!C$10:C$122,MATCH($B73,'STATE SECTOR DETAILS '!$B$10:$B$122,0))</f>
        <v>340171750</v>
      </c>
      <c r="D73" s="838">
        <f>INDEX('STATE SECTOR DETAILS '!D$10:D$122,MATCH($B73,'STATE SECTOR DETAILS '!$B$10:$B$122,0))</f>
        <v>337865500</v>
      </c>
      <c r="E73" s="838">
        <f>INDEX('STATE SECTOR DETAILS '!E$10:E$122,MATCH($B73,'STATE SECTOR DETAILS '!$B$10:$B$122,0))</f>
        <v>678037250</v>
      </c>
      <c r="F73" s="838">
        <f>INDEX('STATE SECTOR DETAILS '!F$10:F$122,MATCH($B73,'STATE SECTOR DETAILS '!$B$10:$B$122,0))</f>
        <v>755948080</v>
      </c>
      <c r="G73" s="838">
        <f>INDEX('STATE SECTOR DETAILS '!G$10:G$122,MATCH($B73,'STATE SECTOR DETAILS '!$B$10:$B$122,0))</f>
        <v>108199200</v>
      </c>
      <c r="H73" s="838">
        <f>INDEX('STATE SECTOR DETAILS '!H$10:H$122,MATCH($B73,'STATE SECTOR DETAILS '!$B$10:$B$122,0))</f>
        <v>418325500</v>
      </c>
      <c r="I73" s="838">
        <f>INDEX('STATE SECTOR DETAILS '!I$10:I$122,MATCH($B73,'STATE SECTOR DETAILS '!$B$10:$B$122,0))</f>
        <v>1282472780</v>
      </c>
    </row>
    <row r="74" spans="1:9" x14ac:dyDescent="0.25">
      <c r="A74" s="837" t="s">
        <v>287</v>
      </c>
      <c r="B74" s="900" t="s">
        <v>288</v>
      </c>
      <c r="C74" s="838">
        <f>INDEX('STATE SECTOR DETAILS '!C$10:C$122,MATCH($B74,'STATE SECTOR DETAILS '!$B$10:$B$122,0))</f>
        <v>499500000</v>
      </c>
      <c r="D74" s="838">
        <f>INDEX('STATE SECTOR DETAILS '!D$10:D$122,MATCH($B74,'STATE SECTOR DETAILS '!$B$10:$B$122,0))</f>
        <v>452900000</v>
      </c>
      <c r="E74" s="838">
        <f>INDEX('STATE SECTOR DETAILS '!E$10:E$122,MATCH($B74,'STATE SECTOR DETAILS '!$B$10:$B$122,0))</f>
        <v>952400000</v>
      </c>
      <c r="F74" s="838">
        <f>INDEX('STATE SECTOR DETAILS '!F$10:F$122,MATCH($B74,'STATE SECTOR DETAILS '!$B$10:$B$122,0))</f>
        <v>778382010</v>
      </c>
      <c r="G74" s="838">
        <f>INDEX('STATE SECTOR DETAILS '!G$10:G$122,MATCH($B74,'STATE SECTOR DETAILS '!$B$10:$B$122,0))</f>
        <v>431647330</v>
      </c>
      <c r="H74" s="838">
        <f>INDEX('STATE SECTOR DETAILS '!H$10:H$122,MATCH($B74,'STATE SECTOR DETAILS '!$B$10:$B$122,0))</f>
        <v>498130180</v>
      </c>
      <c r="I74" s="838">
        <f>INDEX('STATE SECTOR DETAILS '!I$10:I$122,MATCH($B74,'STATE SECTOR DETAILS '!$B$10:$B$122,0))</f>
        <v>1708159520</v>
      </c>
    </row>
    <row r="75" spans="1:9" ht="30" x14ac:dyDescent="0.25">
      <c r="A75" s="837" t="s">
        <v>283</v>
      </c>
      <c r="B75" s="900" t="s">
        <v>284</v>
      </c>
      <c r="C75" s="838">
        <f>INDEX('STATE SECTOR DETAILS '!C$10:C$122,MATCH($B75,'STATE SECTOR DETAILS '!$B$10:$B$122,0))</f>
        <v>757364000</v>
      </c>
      <c r="D75" s="838">
        <f>INDEX('STATE SECTOR DETAILS '!D$10:D$122,MATCH($B75,'STATE SECTOR DETAILS '!$B$10:$B$122,0))</f>
        <v>486000000</v>
      </c>
      <c r="E75" s="838">
        <f>INDEX('STATE SECTOR DETAILS '!E$10:E$122,MATCH($B75,'STATE SECTOR DETAILS '!$B$10:$B$122,0))</f>
        <v>1243364000</v>
      </c>
      <c r="F75" s="838">
        <f>INDEX('STATE SECTOR DETAILS '!F$10:F$122,MATCH($B75,'STATE SECTOR DETAILS '!$B$10:$B$122,0))</f>
        <v>850535310</v>
      </c>
      <c r="G75" s="838">
        <f>INDEX('STATE SECTOR DETAILS '!G$10:G$122,MATCH($B75,'STATE SECTOR DETAILS '!$B$10:$B$122,0))</f>
        <v>744658400</v>
      </c>
      <c r="H75" s="838">
        <f>INDEX('STATE SECTOR DETAILS '!H$10:H$122,MATCH($B75,'STATE SECTOR DETAILS '!$B$10:$B$122,0))</f>
        <v>498705600</v>
      </c>
      <c r="I75" s="838">
        <f>INDEX('STATE SECTOR DETAILS '!I$10:I$122,MATCH($B75,'STATE SECTOR DETAILS '!$B$10:$B$122,0))</f>
        <v>2093899310</v>
      </c>
    </row>
    <row r="76" spans="1:9" x14ac:dyDescent="0.25">
      <c r="A76" s="837" t="s">
        <v>279</v>
      </c>
      <c r="B76" s="900" t="s">
        <v>280</v>
      </c>
      <c r="C76" s="838">
        <f>INDEX('STATE SECTOR DETAILS '!C$10:C$122,MATCH($B76,'STATE SECTOR DETAILS '!$B$10:$B$122,0))</f>
        <v>1000000</v>
      </c>
      <c r="D76" s="838">
        <f>INDEX('STATE SECTOR DETAILS '!D$10:D$122,MATCH($B76,'STATE SECTOR DETAILS '!$B$10:$B$122,0))</f>
        <v>0</v>
      </c>
      <c r="E76" s="838">
        <f>INDEX('STATE SECTOR DETAILS '!E$10:E$122,MATCH($B76,'STATE SECTOR DETAILS '!$B$10:$B$122,0))</f>
        <v>1000000</v>
      </c>
      <c r="F76" s="838">
        <f>INDEX('STATE SECTOR DETAILS '!F$10:F$122,MATCH($B76,'STATE SECTOR DETAILS '!$B$10:$B$122,0))</f>
        <v>7165020</v>
      </c>
      <c r="G76" s="838">
        <f>INDEX('STATE SECTOR DETAILS '!G$10:G$122,MATCH($B76,'STATE SECTOR DETAILS '!$B$10:$B$122,0))</f>
        <v>1000000</v>
      </c>
      <c r="H76" s="838">
        <f>INDEX('STATE SECTOR DETAILS '!H$10:H$122,MATCH($B76,'STATE SECTOR DETAILS '!$B$10:$B$122,0))</f>
        <v>19192850</v>
      </c>
      <c r="I76" s="838">
        <f>INDEX('STATE SECTOR DETAILS '!I$10:I$122,MATCH($B76,'STATE SECTOR DETAILS '!$B$10:$B$122,0))</f>
        <v>27357870</v>
      </c>
    </row>
    <row r="77" spans="1:9" x14ac:dyDescent="0.25">
      <c r="A77" s="837" t="s">
        <v>281</v>
      </c>
      <c r="B77" s="900" t="s">
        <v>282</v>
      </c>
      <c r="C77" s="838">
        <f>INDEX('STATE SECTOR DETAILS '!C$10:C$122,MATCH($B77,'STATE SECTOR DETAILS '!$B$10:$B$122,0))</f>
        <v>12163560</v>
      </c>
      <c r="D77" s="838">
        <f>INDEX('STATE SECTOR DETAILS '!D$10:D$122,MATCH($B77,'STATE SECTOR DETAILS '!$B$10:$B$122,0))</f>
        <v>0</v>
      </c>
      <c r="E77" s="838">
        <f>INDEX('STATE SECTOR DETAILS '!E$10:E$122,MATCH($B77,'STATE SECTOR DETAILS '!$B$10:$B$122,0))</f>
        <v>12163560</v>
      </c>
      <c r="F77" s="838">
        <f>INDEX('STATE SECTOR DETAILS '!F$10:F$122,MATCH($B77,'STATE SECTOR DETAILS '!$B$10:$B$122,0))</f>
        <v>0</v>
      </c>
      <c r="G77" s="838">
        <f>INDEX('STATE SECTOR DETAILS '!G$10:G$122,MATCH($B77,'STATE SECTOR DETAILS '!$B$10:$B$122,0))</f>
        <v>1500000</v>
      </c>
      <c r="H77" s="838">
        <f>INDEX('STATE SECTOR DETAILS '!H$10:H$122,MATCH($B77,'STATE SECTOR DETAILS '!$B$10:$B$122,0))</f>
        <v>2600000</v>
      </c>
      <c r="I77" s="838">
        <f>INDEX('STATE SECTOR DETAILS '!I$10:I$122,MATCH($B77,'STATE SECTOR DETAILS '!$B$10:$B$122,0))</f>
        <v>4100000</v>
      </c>
    </row>
    <row r="78" spans="1:9" x14ac:dyDescent="0.25">
      <c r="A78" s="837" t="s">
        <v>285</v>
      </c>
      <c r="B78" s="900" t="s">
        <v>286</v>
      </c>
      <c r="C78" s="838">
        <f>INDEX('STATE SECTOR DETAILS '!C$10:C$122,MATCH($B78,'STATE SECTOR DETAILS '!$B$10:$B$122,0))</f>
        <v>1039922000</v>
      </c>
      <c r="D78" s="838">
        <f>INDEX('STATE SECTOR DETAILS '!D$10:D$122,MATCH($B78,'STATE SECTOR DETAILS '!$B$10:$B$122,0))</f>
        <v>484500000</v>
      </c>
      <c r="E78" s="838">
        <f>INDEX('STATE SECTOR DETAILS '!E$10:E$122,MATCH($B78,'STATE SECTOR DETAILS '!$B$10:$B$122,0))</f>
        <v>1524422000</v>
      </c>
      <c r="F78" s="838">
        <f>INDEX('STATE SECTOR DETAILS '!F$10:F$122,MATCH($B78,'STATE SECTOR DETAILS '!$B$10:$B$122,0))</f>
        <v>1096962350</v>
      </c>
      <c r="G78" s="838">
        <f>INDEX('STATE SECTOR DETAILS '!G$10:G$122,MATCH($B78,'STATE SECTOR DETAILS '!$B$10:$B$122,0))</f>
        <v>727376000</v>
      </c>
      <c r="H78" s="838">
        <f>INDEX('STATE SECTOR DETAILS '!H$10:H$122,MATCH($B78,'STATE SECTOR DETAILS '!$B$10:$B$122,0))</f>
        <v>674000000</v>
      </c>
      <c r="I78" s="838">
        <f>INDEX('STATE SECTOR DETAILS '!I$10:I$122,MATCH($B78,'STATE SECTOR DETAILS '!$B$10:$B$122,0))</f>
        <v>2498338350</v>
      </c>
    </row>
    <row r="79" spans="1:9" x14ac:dyDescent="0.25">
      <c r="A79" s="837" t="s">
        <v>291</v>
      </c>
      <c r="B79" s="900" t="s">
        <v>292</v>
      </c>
      <c r="C79" s="838">
        <f>INDEX('STATE SECTOR DETAILS '!C$10:C$122,MATCH($B79,'STATE SECTOR DETAILS '!$B$10:$B$122,0))</f>
        <v>2875000000</v>
      </c>
      <c r="D79" s="838">
        <f>INDEX('STATE SECTOR DETAILS '!D$10:D$122,MATCH($B79,'STATE SECTOR DETAILS '!$B$10:$B$122,0))</f>
        <v>1000000000</v>
      </c>
      <c r="E79" s="838">
        <f>INDEX('STATE SECTOR DETAILS '!E$10:E$122,MATCH($B79,'STATE SECTOR DETAILS '!$B$10:$B$122,0))</f>
        <v>3875000000</v>
      </c>
      <c r="F79" s="838">
        <f>INDEX('STATE SECTOR DETAILS '!F$10:F$122,MATCH($B79,'STATE SECTOR DETAILS '!$B$10:$B$122,0))</f>
        <v>1922339010</v>
      </c>
      <c r="G79" s="838">
        <f>INDEX('STATE SECTOR DETAILS '!G$10:G$122,MATCH($B79,'STATE SECTOR DETAILS '!$B$10:$B$122,0))</f>
        <v>766000000</v>
      </c>
      <c r="H79" s="838">
        <f>INDEX('STATE SECTOR DETAILS '!H$10:H$122,MATCH($B79,'STATE SECTOR DETAILS '!$B$10:$B$122,0))</f>
        <v>784700000</v>
      </c>
      <c r="I79" s="838">
        <f>INDEX('STATE SECTOR DETAILS '!I$10:I$122,MATCH($B79,'STATE SECTOR DETAILS '!$B$10:$B$122,0))</f>
        <v>3473039010</v>
      </c>
    </row>
    <row r="80" spans="1:9" ht="30" x14ac:dyDescent="0.25">
      <c r="A80" s="837" t="s">
        <v>299</v>
      </c>
      <c r="B80" s="900" t="s">
        <v>300</v>
      </c>
      <c r="C80" s="838">
        <f>INDEX('STATE SECTOR DETAILS '!C$10:C$122,MATCH($B80,'STATE SECTOR DETAILS '!$B$10:$B$122,0))</f>
        <v>100000</v>
      </c>
      <c r="D80" s="838">
        <f>INDEX('STATE SECTOR DETAILS '!D$10:D$122,MATCH($B80,'STATE SECTOR DETAILS '!$B$10:$B$122,0))</f>
        <v>0</v>
      </c>
      <c r="E80" s="838">
        <f>INDEX('STATE SECTOR DETAILS '!E$10:E$122,MATCH($B80,'STATE SECTOR DETAILS '!$B$10:$B$122,0))</f>
        <v>100000</v>
      </c>
      <c r="F80" s="838">
        <f>INDEX('STATE SECTOR DETAILS '!F$10:F$122,MATCH($B80,'STATE SECTOR DETAILS '!$B$10:$B$122,0))</f>
        <v>947598830</v>
      </c>
      <c r="G80" s="838">
        <f>INDEX('STATE SECTOR DETAILS '!G$10:G$122,MATCH($B80,'STATE SECTOR DETAILS '!$B$10:$B$122,0))</f>
        <v>40000000</v>
      </c>
      <c r="H80" s="838">
        <f>INDEX('STATE SECTOR DETAILS '!H$10:H$122,MATCH($B80,'STATE SECTOR DETAILS '!$B$10:$B$122,0))</f>
        <v>4527000</v>
      </c>
      <c r="I80" s="838">
        <f>INDEX('STATE SECTOR DETAILS '!I$10:I$122,MATCH($B80,'STATE SECTOR DETAILS '!$B$10:$B$122,0))</f>
        <v>992125830</v>
      </c>
    </row>
    <row r="81" spans="1:9" x14ac:dyDescent="0.25">
      <c r="A81" s="837" t="s">
        <v>277</v>
      </c>
      <c r="B81" s="900" t="s">
        <v>278</v>
      </c>
      <c r="C81" s="838">
        <f>INDEX('STATE SECTOR DETAILS '!C$10:C$122,MATCH($B81,'STATE SECTOR DETAILS '!$B$10:$B$122,0))</f>
        <v>100000000</v>
      </c>
      <c r="D81" s="838">
        <f>INDEX('STATE SECTOR DETAILS '!D$10:D$122,MATCH($B81,'STATE SECTOR DETAILS '!$B$10:$B$122,0))</f>
        <v>5322087130</v>
      </c>
      <c r="E81" s="838">
        <f>INDEX('STATE SECTOR DETAILS '!E$10:E$122,MATCH($B81,'STATE SECTOR DETAILS '!$B$10:$B$122,0))</f>
        <v>5422087130</v>
      </c>
      <c r="F81" s="838">
        <f>INDEX('STATE SECTOR DETAILS '!F$10:F$122,MATCH($B81,'STATE SECTOR DETAILS '!$B$10:$B$122,0))</f>
        <v>91229430</v>
      </c>
      <c r="G81" s="838">
        <f>INDEX('STATE SECTOR DETAILS '!G$10:G$122,MATCH($B81,'STATE SECTOR DETAILS '!$B$10:$B$122,0))</f>
        <v>295000000</v>
      </c>
      <c r="H81" s="838">
        <f>INDEX('STATE SECTOR DETAILS '!H$10:H$122,MATCH($B81,'STATE SECTOR DETAILS '!$B$10:$B$122,0))</f>
        <v>4201907010</v>
      </c>
      <c r="I81" s="838">
        <f>INDEX('STATE SECTOR DETAILS '!I$10:I$122,MATCH($B81,'STATE SECTOR DETAILS '!$B$10:$B$122,0))</f>
        <v>4588136440</v>
      </c>
    </row>
    <row r="82" spans="1:9" ht="30" x14ac:dyDescent="0.25">
      <c r="A82" s="837" t="s">
        <v>301</v>
      </c>
      <c r="B82" s="900" t="s">
        <v>302</v>
      </c>
      <c r="C82" s="838">
        <f>INDEX('STATE SECTOR DETAILS '!C$10:C$122,MATCH($B82,'STATE SECTOR DETAILS '!$B$10:$B$122,0))</f>
        <v>7000000</v>
      </c>
      <c r="D82" s="838">
        <f>INDEX('STATE SECTOR DETAILS '!D$10:D$122,MATCH($B82,'STATE SECTOR DETAILS '!$B$10:$B$122,0))</f>
        <v>0</v>
      </c>
      <c r="E82" s="838">
        <f>INDEX('STATE SECTOR DETAILS '!E$10:E$122,MATCH($B82,'STATE SECTOR DETAILS '!$B$10:$B$122,0))</f>
        <v>7000000</v>
      </c>
      <c r="F82" s="838">
        <f>INDEX('STATE SECTOR DETAILS '!F$10:F$122,MATCH($B82,'STATE SECTOR DETAILS '!$B$10:$B$122,0))</f>
        <v>40835220</v>
      </c>
      <c r="G82" s="838">
        <f>INDEX('STATE SECTOR DETAILS '!G$10:G$122,MATCH($B82,'STATE SECTOR DETAILS '!$B$10:$B$122,0))</f>
        <v>3000000</v>
      </c>
      <c r="H82" s="838">
        <f>INDEX('STATE SECTOR DETAILS '!H$10:H$122,MATCH($B82,'STATE SECTOR DETAILS '!$B$10:$B$122,0))</f>
        <v>0</v>
      </c>
      <c r="I82" s="838">
        <f>INDEX('STATE SECTOR DETAILS '!I$10:I$122,MATCH($B82,'STATE SECTOR DETAILS '!$B$10:$B$122,0))</f>
        <v>43835220</v>
      </c>
    </row>
    <row r="83" spans="1:9" x14ac:dyDescent="0.25">
      <c r="A83" s="837" t="s">
        <v>311</v>
      </c>
      <c r="B83" s="900" t="s">
        <v>312</v>
      </c>
      <c r="C83" s="838">
        <f>INDEX('STATE SECTOR DETAILS '!C$10:C$122,MATCH($B83,'STATE SECTOR DETAILS '!$B$10:$B$122,0))</f>
        <v>800000000</v>
      </c>
      <c r="D83" s="838">
        <f>INDEX('STATE SECTOR DETAILS '!D$10:D$122,MATCH($B83,'STATE SECTOR DETAILS '!$B$10:$B$122,0))</f>
        <v>0</v>
      </c>
      <c r="E83" s="838">
        <f>INDEX('STATE SECTOR DETAILS '!E$10:E$122,MATCH($B83,'STATE SECTOR DETAILS '!$B$10:$B$122,0))</f>
        <v>800000000</v>
      </c>
      <c r="F83" s="838">
        <f>INDEX('STATE SECTOR DETAILS '!F$10:F$122,MATCH($B83,'STATE SECTOR DETAILS '!$B$10:$B$122,0))</f>
        <v>153964650</v>
      </c>
      <c r="G83" s="838">
        <f>INDEX('STATE SECTOR DETAILS '!G$10:G$122,MATCH($B83,'STATE SECTOR DETAILS '!$B$10:$B$122,0))</f>
        <v>50000000</v>
      </c>
      <c r="H83" s="838">
        <f>INDEX('STATE SECTOR DETAILS '!H$10:H$122,MATCH($B83,'STATE SECTOR DETAILS '!$B$10:$B$122,0))</f>
        <v>103894010</v>
      </c>
      <c r="I83" s="838">
        <f>INDEX('STATE SECTOR DETAILS '!I$10:I$122,MATCH($B83,'STATE SECTOR DETAILS '!$B$10:$B$122,0))</f>
        <v>307858660</v>
      </c>
    </row>
    <row r="84" spans="1:9" ht="30" x14ac:dyDescent="0.25">
      <c r="A84" s="837" t="s">
        <v>313</v>
      </c>
      <c r="B84" s="900" t="s">
        <v>314</v>
      </c>
      <c r="C84" s="838">
        <f>INDEX('STATE SECTOR DETAILS '!C$10:C$122,MATCH($B84,'STATE SECTOR DETAILS '!$B$10:$B$122,0))</f>
        <v>2000000</v>
      </c>
      <c r="D84" s="838">
        <f>INDEX('STATE SECTOR DETAILS '!D$10:D$122,MATCH($B84,'STATE SECTOR DETAILS '!$B$10:$B$122,0))</f>
        <v>0</v>
      </c>
      <c r="E84" s="838">
        <f>INDEX('STATE SECTOR DETAILS '!E$10:E$122,MATCH($B84,'STATE SECTOR DETAILS '!$B$10:$B$122,0))</f>
        <v>2000000</v>
      </c>
      <c r="F84" s="838">
        <f>INDEX('STATE SECTOR DETAILS '!F$10:F$122,MATCH($B84,'STATE SECTOR DETAILS '!$B$10:$B$122,0))</f>
        <v>0</v>
      </c>
      <c r="G84" s="838">
        <f>INDEX('STATE SECTOR DETAILS '!G$10:G$122,MATCH($B84,'STATE SECTOR DETAILS '!$B$10:$B$122,0))</f>
        <v>20000000</v>
      </c>
      <c r="H84" s="838">
        <f>INDEX('STATE SECTOR DETAILS '!H$10:H$122,MATCH($B84,'STATE SECTOR DETAILS '!$B$10:$B$122,0))</f>
        <v>4780710</v>
      </c>
      <c r="I84" s="838">
        <f>INDEX('STATE SECTOR DETAILS '!I$10:I$122,MATCH($B84,'STATE SECTOR DETAILS '!$B$10:$B$122,0))</f>
        <v>24780710</v>
      </c>
    </row>
    <row r="85" spans="1:9" x14ac:dyDescent="0.25">
      <c r="A85" s="837" t="s">
        <v>315</v>
      </c>
      <c r="B85" s="900" t="s">
        <v>316</v>
      </c>
      <c r="C85" s="838">
        <f>INDEX('STATE SECTOR DETAILS '!C$10:C$122,MATCH($B85,'STATE SECTOR DETAILS '!$B$10:$B$122,0))</f>
        <v>75000000</v>
      </c>
      <c r="D85" s="838">
        <f>INDEX('STATE SECTOR DETAILS '!D$10:D$122,MATCH($B85,'STATE SECTOR DETAILS '!$B$10:$B$122,0))</f>
        <v>0</v>
      </c>
      <c r="E85" s="838">
        <f>INDEX('STATE SECTOR DETAILS '!E$10:E$122,MATCH($B85,'STATE SECTOR DETAILS '!$B$10:$B$122,0))</f>
        <v>75000000</v>
      </c>
      <c r="F85" s="838">
        <f>INDEX('STATE SECTOR DETAILS '!F$10:F$122,MATCH($B85,'STATE SECTOR DETAILS '!$B$10:$B$122,0))</f>
        <v>79564210</v>
      </c>
      <c r="G85" s="838">
        <f>INDEX('STATE SECTOR DETAILS '!G$10:G$122,MATCH($B85,'STATE SECTOR DETAILS '!$B$10:$B$122,0))</f>
        <v>60000000</v>
      </c>
      <c r="H85" s="838">
        <f>INDEX('STATE SECTOR DETAILS '!H$10:H$122,MATCH($B85,'STATE SECTOR DETAILS '!$B$10:$B$122,0))</f>
        <v>14156990</v>
      </c>
      <c r="I85" s="838">
        <f>INDEX('STATE SECTOR DETAILS '!I$10:I$122,MATCH($B85,'STATE SECTOR DETAILS '!$B$10:$B$122,0))</f>
        <v>153721200</v>
      </c>
    </row>
    <row r="86" spans="1:9" ht="30" x14ac:dyDescent="0.25">
      <c r="A86" s="837" t="s">
        <v>240</v>
      </c>
      <c r="B86" s="900" t="s">
        <v>241</v>
      </c>
      <c r="C86" s="838">
        <f>INDEX('STATE SECTOR DETAILS '!C$10:C$122,MATCH($B86,'STATE SECTOR DETAILS '!$B$10:$B$122,0))</f>
        <v>25000000</v>
      </c>
      <c r="D86" s="838">
        <f>INDEX('STATE SECTOR DETAILS '!D$10:D$122,MATCH($B86,'STATE SECTOR DETAILS '!$B$10:$B$122,0))</f>
        <v>0</v>
      </c>
      <c r="E86" s="838">
        <f>INDEX('STATE SECTOR DETAILS '!E$10:E$122,MATCH($B86,'STATE SECTOR DETAILS '!$B$10:$B$122,0))</f>
        <v>25000000</v>
      </c>
      <c r="F86" s="838">
        <f>INDEX('STATE SECTOR DETAILS '!F$10:F$122,MATCH($B86,'STATE SECTOR DETAILS '!$B$10:$B$122,0))</f>
        <v>54644770</v>
      </c>
      <c r="G86" s="838">
        <f>INDEX('STATE SECTOR DETAILS '!G$10:G$122,MATCH($B86,'STATE SECTOR DETAILS '!$B$10:$B$122,0))</f>
        <v>10000000</v>
      </c>
      <c r="H86" s="838">
        <f>INDEX('STATE SECTOR DETAILS '!H$10:H$122,MATCH($B86,'STATE SECTOR DETAILS '!$B$10:$B$122,0))</f>
        <v>5500000</v>
      </c>
      <c r="I86" s="838">
        <f>INDEX('STATE SECTOR DETAILS '!I$10:I$122,MATCH($B86,'STATE SECTOR DETAILS '!$B$10:$B$122,0))</f>
        <v>70144770</v>
      </c>
    </row>
    <row r="87" spans="1:9" ht="30" x14ac:dyDescent="0.25">
      <c r="A87" s="891" t="s">
        <v>1741</v>
      </c>
      <c r="B87" s="900" t="s">
        <v>1720</v>
      </c>
      <c r="C87" s="838">
        <f>INDEX('STATE SECTOR DETAILS '!C$10:C$122,MATCH($B87,'STATE SECTOR DETAILS '!$B$10:$B$122,0))</f>
        <v>500000000</v>
      </c>
      <c r="D87" s="838">
        <f>INDEX('STATE SECTOR DETAILS '!D$10:D$122,MATCH($B87,'STATE SECTOR DETAILS '!$B$10:$B$122,0))</f>
        <v>500000000</v>
      </c>
      <c r="E87" s="838">
        <f>INDEX('STATE SECTOR DETAILS '!E$10:E$122,MATCH($B87,'STATE SECTOR DETAILS '!$B$10:$B$122,0))</f>
        <v>1000000000</v>
      </c>
      <c r="F87" s="838">
        <f>INDEX('STATE SECTOR DETAILS '!F$10:F$122,MATCH($B87,'STATE SECTOR DETAILS '!$B$10:$B$122,0))</f>
        <v>3825150050</v>
      </c>
      <c r="G87" s="838">
        <f>INDEX('STATE SECTOR DETAILS '!G$10:G$122,MATCH($B87,'STATE SECTOR DETAILS '!$B$10:$B$122,0))</f>
        <v>300000000</v>
      </c>
      <c r="H87" s="838">
        <f>INDEX('STATE SECTOR DETAILS '!H$10:H$122,MATCH($B87,'STATE SECTOR DETAILS '!$B$10:$B$122,0))</f>
        <v>660000000</v>
      </c>
      <c r="I87" s="838">
        <f>INDEX('STATE SECTOR DETAILS '!I$10:I$122,MATCH($B87,'STATE SECTOR DETAILS '!$B$10:$B$122,0))</f>
        <v>4785150050</v>
      </c>
    </row>
    <row r="88" spans="1:9" x14ac:dyDescent="0.25">
      <c r="A88" s="837" t="s">
        <v>322</v>
      </c>
      <c r="B88" s="900" t="s">
        <v>323</v>
      </c>
      <c r="C88" s="838">
        <f>INDEX('STATE SECTOR DETAILS '!C$10:C$122,MATCH($B88,'STATE SECTOR DETAILS '!$B$10:$B$122,0))</f>
        <v>300000000</v>
      </c>
      <c r="D88" s="838">
        <f>INDEX('STATE SECTOR DETAILS '!D$10:D$122,MATCH($B88,'STATE SECTOR DETAILS '!$B$10:$B$122,0))</f>
        <v>5498000000</v>
      </c>
      <c r="E88" s="838">
        <f>INDEX('STATE SECTOR DETAILS '!E$10:E$122,MATCH($B88,'STATE SECTOR DETAILS '!$B$10:$B$122,0))</f>
        <v>5798000000</v>
      </c>
      <c r="F88" s="838">
        <f>INDEX('STATE SECTOR DETAILS '!F$10:F$122,MATCH($B88,'STATE SECTOR DETAILS '!$B$10:$B$122,0))</f>
        <v>473590410</v>
      </c>
      <c r="G88" s="838">
        <f>INDEX('STATE SECTOR DETAILS '!G$10:G$122,MATCH($B88,'STATE SECTOR DETAILS '!$B$10:$B$122,0))</f>
        <v>749800000</v>
      </c>
      <c r="H88" s="838">
        <f>INDEX('STATE SECTOR DETAILS '!H$10:H$122,MATCH($B88,'STATE SECTOR DETAILS '!$B$10:$B$122,0))</f>
        <v>6598836760</v>
      </c>
      <c r="I88" s="838">
        <f>INDEX('STATE SECTOR DETAILS '!I$10:I$122,MATCH($B88,'STATE SECTOR DETAILS '!$B$10:$B$122,0))</f>
        <v>7822227170</v>
      </c>
    </row>
    <row r="89" spans="1:9" x14ac:dyDescent="0.25">
      <c r="A89" s="837" t="s">
        <v>324</v>
      </c>
      <c r="B89" s="900" t="s">
        <v>405</v>
      </c>
      <c r="C89" s="838">
        <f>INDEX('STATE SECTOR DETAILS '!C$10:C$122,MATCH($B89,'STATE SECTOR DETAILS '!$B$10:$B$122,0))</f>
        <v>2159291420</v>
      </c>
      <c r="D89" s="838">
        <f>INDEX('STATE SECTOR DETAILS '!D$10:D$122,MATCH($B89,'STATE SECTOR DETAILS '!$B$10:$B$122,0))</f>
        <v>482303270</v>
      </c>
      <c r="E89" s="838">
        <f>INDEX('STATE SECTOR DETAILS '!E$10:E$122,MATCH($B89,'STATE SECTOR DETAILS '!$B$10:$B$122,0))</f>
        <v>2641594690</v>
      </c>
      <c r="F89" s="838">
        <f>INDEX('STATE SECTOR DETAILS '!F$10:F$122,MATCH($B89,'STATE SECTOR DETAILS '!$B$10:$B$122,0))</f>
        <v>61273640</v>
      </c>
      <c r="G89" s="838">
        <f>INDEX('STATE SECTOR DETAILS '!G$10:G$122,MATCH($B89,'STATE SECTOR DETAILS '!$B$10:$B$122,0))</f>
        <v>80000000</v>
      </c>
      <c r="H89" s="838">
        <f>INDEX('STATE SECTOR DETAILS '!H$10:H$122,MATCH($B89,'STATE SECTOR DETAILS '!$B$10:$B$122,0))</f>
        <v>2471758070</v>
      </c>
      <c r="I89" s="838">
        <f>INDEX('STATE SECTOR DETAILS '!I$10:I$122,MATCH($B89,'STATE SECTOR DETAILS '!$B$10:$B$122,0))</f>
        <v>2613031710</v>
      </c>
    </row>
    <row r="90" spans="1:9" x14ac:dyDescent="0.25">
      <c r="A90" s="837" t="s">
        <v>327</v>
      </c>
      <c r="B90" s="900" t="s">
        <v>328</v>
      </c>
      <c r="C90" s="838">
        <f>INDEX('STATE SECTOR DETAILS '!C$10:C$122,MATCH($B90,'STATE SECTOR DETAILS '!$B$10:$B$122,0))</f>
        <v>60000000</v>
      </c>
      <c r="D90" s="838">
        <f>INDEX('STATE SECTOR DETAILS '!D$10:D$122,MATCH($B90,'STATE SECTOR DETAILS '!$B$10:$B$122,0))</f>
        <v>0</v>
      </c>
      <c r="E90" s="838">
        <f>INDEX('STATE SECTOR DETAILS '!E$10:E$122,MATCH($B90,'STATE SECTOR DETAILS '!$B$10:$B$122,0))</f>
        <v>60000000</v>
      </c>
      <c r="F90" s="838">
        <f>INDEX('STATE SECTOR DETAILS '!F$10:F$122,MATCH($B90,'STATE SECTOR DETAILS '!$B$10:$B$122,0))</f>
        <v>2631205840</v>
      </c>
      <c r="G90" s="838">
        <f>INDEX('STATE SECTOR DETAILS '!G$10:G$122,MATCH($B90,'STATE SECTOR DETAILS '!$B$10:$B$122,0))</f>
        <v>65000000</v>
      </c>
      <c r="H90" s="838">
        <f>INDEX('STATE SECTOR DETAILS '!H$10:H$122,MATCH($B90,'STATE SECTOR DETAILS '!$B$10:$B$122,0))</f>
        <v>84363380</v>
      </c>
      <c r="I90" s="838">
        <f>INDEX('STATE SECTOR DETAILS '!I$10:I$122,MATCH($B90,'STATE SECTOR DETAILS '!$B$10:$B$122,0))</f>
        <v>2780569220</v>
      </c>
    </row>
    <row r="91" spans="1:9" x14ac:dyDescent="0.25">
      <c r="A91" s="837" t="s">
        <v>329</v>
      </c>
      <c r="B91" s="900" t="s">
        <v>330</v>
      </c>
      <c r="C91" s="838">
        <f>INDEX('STATE SECTOR DETAILS '!C$10:C$122,MATCH($B91,'STATE SECTOR DETAILS '!$B$10:$B$122,0))</f>
        <v>4000000</v>
      </c>
      <c r="D91" s="838">
        <f>INDEX('STATE SECTOR DETAILS '!D$10:D$122,MATCH($B91,'STATE SECTOR DETAILS '!$B$10:$B$122,0))</f>
        <v>832951700</v>
      </c>
      <c r="E91" s="838">
        <f>INDEX('STATE SECTOR DETAILS '!E$10:E$122,MATCH($B91,'STATE SECTOR DETAILS '!$B$10:$B$122,0))</f>
        <v>836951700</v>
      </c>
      <c r="F91" s="838">
        <f>INDEX('STATE SECTOR DETAILS '!F$10:F$122,MATCH($B91,'STATE SECTOR DETAILS '!$B$10:$B$122,0))</f>
        <v>93271530</v>
      </c>
      <c r="G91" s="838">
        <f>INDEX('STATE SECTOR DETAILS '!G$10:G$122,MATCH($B91,'STATE SECTOR DETAILS '!$B$10:$B$122,0))</f>
        <v>80000000</v>
      </c>
      <c r="H91" s="838">
        <f>INDEX('STATE SECTOR DETAILS '!H$10:H$122,MATCH($B91,'STATE SECTOR DETAILS '!$B$10:$B$122,0))</f>
        <v>832951700</v>
      </c>
      <c r="I91" s="838">
        <f>INDEX('STATE SECTOR DETAILS '!I$10:I$122,MATCH($B91,'STATE SECTOR DETAILS '!$B$10:$B$122,0))</f>
        <v>1006223230</v>
      </c>
    </row>
    <row r="92" spans="1:9" x14ac:dyDescent="0.25">
      <c r="A92" s="837" t="s">
        <v>353</v>
      </c>
      <c r="B92" s="900" t="s">
        <v>408</v>
      </c>
      <c r="C92" s="838">
        <f>INDEX('STATE SECTOR DETAILS '!C$10:C$122,MATCH($B92,'STATE SECTOR DETAILS '!$B$10:$B$122,0))</f>
        <v>2060000</v>
      </c>
      <c r="D92" s="838">
        <f>INDEX('STATE SECTOR DETAILS '!D$10:D$122,MATCH($B92,'STATE SECTOR DETAILS '!$B$10:$B$122,0))</f>
        <v>0</v>
      </c>
      <c r="E92" s="838">
        <f>INDEX('STATE SECTOR DETAILS '!E$10:E$122,MATCH($B92,'STATE SECTOR DETAILS '!$B$10:$B$122,0))</f>
        <v>2060000</v>
      </c>
      <c r="F92" s="838">
        <f>INDEX('STATE SECTOR DETAILS '!F$10:F$122,MATCH($B92,'STATE SECTOR DETAILS '!$B$10:$B$122,0))</f>
        <v>62853380</v>
      </c>
      <c r="G92" s="838">
        <f>INDEX('STATE SECTOR DETAILS '!G$10:G$122,MATCH($B92,'STATE SECTOR DETAILS '!$B$10:$B$122,0))</f>
        <v>114550000</v>
      </c>
      <c r="H92" s="838">
        <f>INDEX('STATE SECTOR DETAILS '!H$10:H$122,MATCH($B92,'STATE SECTOR DETAILS '!$B$10:$B$122,0))</f>
        <v>25920000</v>
      </c>
      <c r="I92" s="838">
        <f>INDEX('STATE SECTOR DETAILS '!I$10:I$122,MATCH($B92,'STATE SECTOR DETAILS '!$B$10:$B$122,0))</f>
        <v>203323380</v>
      </c>
    </row>
    <row r="93" spans="1:9" x14ac:dyDescent="0.25">
      <c r="A93" s="837" t="s">
        <v>354</v>
      </c>
      <c r="B93" s="900" t="s">
        <v>355</v>
      </c>
      <c r="C93" s="838">
        <f>INDEX('STATE SECTOR DETAILS '!C$10:C$122,MATCH($B93,'STATE SECTOR DETAILS '!$B$10:$B$122,0))</f>
        <v>1000000</v>
      </c>
      <c r="D93" s="838">
        <f>INDEX('STATE SECTOR DETAILS '!D$10:D$122,MATCH($B93,'STATE SECTOR DETAILS '!$B$10:$B$122,0))</f>
        <v>0</v>
      </c>
      <c r="E93" s="838">
        <f>INDEX('STATE SECTOR DETAILS '!E$10:E$122,MATCH($B93,'STATE SECTOR DETAILS '!$B$10:$B$122,0))</f>
        <v>1000000</v>
      </c>
      <c r="F93" s="838">
        <f>INDEX('STATE SECTOR DETAILS '!F$10:F$122,MATCH($B93,'STATE SECTOR DETAILS '!$B$10:$B$122,0))</f>
        <v>1318958720</v>
      </c>
      <c r="G93" s="838">
        <f>INDEX('STATE SECTOR DETAILS '!G$10:G$122,MATCH($B93,'STATE SECTOR DETAILS '!$B$10:$B$122,0))</f>
        <v>22500000</v>
      </c>
      <c r="H93" s="838">
        <f>INDEX('STATE SECTOR DETAILS '!H$10:H$122,MATCH($B93,'STATE SECTOR DETAILS '!$B$10:$B$122,0))</f>
        <v>491930000</v>
      </c>
      <c r="I93" s="838">
        <f>INDEX('STATE SECTOR DETAILS '!I$10:I$122,MATCH($B93,'STATE SECTOR DETAILS '!$B$10:$B$122,0))</f>
        <v>1833388720</v>
      </c>
    </row>
    <row r="94" spans="1:9" x14ac:dyDescent="0.25">
      <c r="A94" s="837" t="s">
        <v>358</v>
      </c>
      <c r="B94" s="900" t="s">
        <v>359</v>
      </c>
      <c r="C94" s="838">
        <f>INDEX('STATE SECTOR DETAILS '!C$10:C$122,MATCH($B94,'STATE SECTOR DETAILS '!$B$10:$B$122,0))</f>
        <v>10000000</v>
      </c>
      <c r="D94" s="838">
        <f>INDEX('STATE SECTOR DETAILS '!D$10:D$122,MATCH($B94,'STATE SECTOR DETAILS '!$B$10:$B$122,0))</f>
        <v>0</v>
      </c>
      <c r="E94" s="838">
        <f>INDEX('STATE SECTOR DETAILS '!E$10:E$122,MATCH($B94,'STATE SECTOR DETAILS '!$B$10:$B$122,0))</f>
        <v>10000000</v>
      </c>
      <c r="F94" s="838">
        <f>INDEX('STATE SECTOR DETAILS '!F$10:F$122,MATCH($B94,'STATE SECTOR DETAILS '!$B$10:$B$122,0))</f>
        <v>112417790</v>
      </c>
      <c r="G94" s="838">
        <f>INDEX('STATE SECTOR DETAILS '!G$10:G$122,MATCH($B94,'STATE SECTOR DETAILS '!$B$10:$B$122,0))</f>
        <v>52500000</v>
      </c>
      <c r="H94" s="838">
        <f>INDEX('STATE SECTOR DETAILS '!H$10:H$122,MATCH($B94,'STATE SECTOR DETAILS '!$B$10:$B$122,0))</f>
        <v>5610000</v>
      </c>
      <c r="I94" s="838">
        <f>INDEX('STATE SECTOR DETAILS '!I$10:I$122,MATCH($B94,'STATE SECTOR DETAILS '!$B$10:$B$122,0))</f>
        <v>170527790</v>
      </c>
    </row>
    <row r="95" spans="1:9" s="294" customFormat="1" ht="15.75" thickBot="1" x14ac:dyDescent="0.3">
      <c r="A95" s="843"/>
      <c r="B95" s="906" t="s">
        <v>1717</v>
      </c>
      <c r="C95" s="845">
        <f>SUM(C69:C94)</f>
        <v>10449743520</v>
      </c>
      <c r="D95" s="845">
        <f t="shared" ref="D95:I95" si="4">SUM(D69:D94)</f>
        <v>17522160010</v>
      </c>
      <c r="E95" s="845">
        <f t="shared" si="4"/>
        <v>27971903530</v>
      </c>
      <c r="F95" s="845">
        <f t="shared" si="4"/>
        <v>17933947850</v>
      </c>
      <c r="G95" s="845">
        <f t="shared" si="4"/>
        <v>5165280930</v>
      </c>
      <c r="H95" s="845">
        <f t="shared" si="4"/>
        <v>22011030050</v>
      </c>
      <c r="I95" s="845">
        <f t="shared" si="4"/>
        <v>45110258830</v>
      </c>
    </row>
    <row r="96" spans="1:9" s="294" customFormat="1" ht="15.75" thickBot="1" x14ac:dyDescent="0.3">
      <c r="A96" s="846"/>
      <c r="B96" s="907" t="s">
        <v>735</v>
      </c>
      <c r="C96" s="848">
        <f>C95+C66+C62+C55+C21</f>
        <v>76903391630</v>
      </c>
      <c r="D96" s="848">
        <f t="shared" ref="D96:I96" si="5">D95+D66+D62+D55+D21</f>
        <v>32951660010</v>
      </c>
      <c r="E96" s="848">
        <f t="shared" si="5"/>
        <v>109855051640</v>
      </c>
      <c r="F96" s="848">
        <f t="shared" si="5"/>
        <v>31599386530</v>
      </c>
      <c r="G96" s="848">
        <f t="shared" si="5"/>
        <v>19020896610</v>
      </c>
      <c r="H96" s="848">
        <f t="shared" si="5"/>
        <v>59234768500</v>
      </c>
      <c r="I96" s="849">
        <f t="shared" si="5"/>
        <v>109855051640</v>
      </c>
    </row>
    <row r="97" spans="3:9" x14ac:dyDescent="0.25">
      <c r="C97" s="251">
        <f>C96-'STATE SECTOR DETAILS '!C$124</f>
        <v>0</v>
      </c>
      <c r="D97" s="251">
        <f>D96-'STATE SECTOR DETAILS '!D$124</f>
        <v>0</v>
      </c>
      <c r="E97" s="251">
        <f>E96-'STATE SECTOR DETAILS '!E$124</f>
        <v>0</v>
      </c>
      <c r="F97" s="251">
        <f>F96-'STATE SECTOR DETAILS '!F$124</f>
        <v>0</v>
      </c>
      <c r="G97" s="251">
        <f>G96-'STATE SECTOR DETAILS '!G$124</f>
        <v>0</v>
      </c>
      <c r="H97" s="251">
        <f>H96-'STATE SECTOR DETAILS '!H$124</f>
        <v>0</v>
      </c>
      <c r="I97" s="251">
        <f>I96-'STATE SECTOR DETAILS '!I$124</f>
        <v>0</v>
      </c>
    </row>
  </sheetData>
  <mergeCells count="12">
    <mergeCell ref="H4:H5"/>
    <mergeCell ref="I4:I5"/>
    <mergeCell ref="A1:I1"/>
    <mergeCell ref="A2:I2"/>
    <mergeCell ref="A3:I3"/>
    <mergeCell ref="A4:A5"/>
    <mergeCell ref="B4:B5"/>
    <mergeCell ref="C4:C5"/>
    <mergeCell ref="D4:D5"/>
    <mergeCell ref="E4:E5"/>
    <mergeCell ref="F4:F5"/>
    <mergeCell ref="G4:G5"/>
  </mergeCells>
  <pageMargins left="0.24" right="0.17" top="0.75" bottom="0.83" header="0.3" footer="0.3"/>
  <pageSetup paperSize="9" scale="49" orientation="portrait" r:id="rId1"/>
  <headerFooter>
    <oddFooter>&amp;C&amp;14&amp;P</oddFooter>
  </headerFooter>
  <rowBreaks count="1" manualBreakCount="1">
    <brk id="9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1065</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x14ac:dyDescent="0.25">
      <c r="B64" s="377">
        <v>12020401</v>
      </c>
      <c r="C64" s="378" t="s">
        <v>573</v>
      </c>
      <c r="D64" s="378" t="s">
        <v>778</v>
      </c>
      <c r="E64" s="443"/>
      <c r="F64" s="444"/>
      <c r="G64" s="445">
        <v>28942470</v>
      </c>
      <c r="H64" s="446">
        <v>49400000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c r="F99" s="444"/>
      <c r="G99" s="445">
        <v>245000</v>
      </c>
      <c r="H99" s="446">
        <v>225000</v>
      </c>
    </row>
    <row r="100" spans="2:8" ht="14.25" hidden="1" customHeight="1" thickBot="1" x14ac:dyDescent="0.3">
      <c r="B100" s="377">
        <v>12020454</v>
      </c>
      <c r="C100" s="378" t="s">
        <v>609</v>
      </c>
      <c r="D100" s="378" t="s">
        <v>815</v>
      </c>
      <c r="E100" s="443"/>
      <c r="F100" s="444"/>
      <c r="G100" s="445"/>
      <c r="H100" s="446">
        <v>0</v>
      </c>
    </row>
    <row r="101" spans="2:8" ht="14.25" hidden="1" customHeight="1" thickBot="1" x14ac:dyDescent="0.3">
      <c r="B101" s="377">
        <v>12020455</v>
      </c>
      <c r="C101" s="378" t="s">
        <v>610</v>
      </c>
      <c r="D101" s="378" t="s">
        <v>816</v>
      </c>
      <c r="E101" s="443"/>
      <c r="F101" s="444"/>
      <c r="G101" s="445"/>
      <c r="H101" s="446">
        <v>0</v>
      </c>
    </row>
    <row r="102" spans="2:8" ht="14.25" hidden="1" customHeight="1" thickBot="1" x14ac:dyDescent="0.3">
      <c r="B102" s="377">
        <v>12020456</v>
      </c>
      <c r="C102" s="378" t="s">
        <v>611</v>
      </c>
      <c r="D102" s="378" t="s">
        <v>817</v>
      </c>
      <c r="E102" s="443"/>
      <c r="F102" s="444"/>
      <c r="G102" s="445"/>
      <c r="H102" s="446">
        <v>0</v>
      </c>
    </row>
    <row r="103" spans="2:8" ht="14.25" hidden="1" customHeight="1" thickBot="1" x14ac:dyDescent="0.3">
      <c r="B103" s="377">
        <v>12020457</v>
      </c>
      <c r="C103" s="378" t="s">
        <v>612</v>
      </c>
      <c r="D103" s="378" t="s">
        <v>818</v>
      </c>
      <c r="E103" s="443"/>
      <c r="F103" s="444"/>
      <c r="G103" s="445"/>
      <c r="H103" s="446">
        <v>0</v>
      </c>
    </row>
    <row r="104" spans="2:8" ht="14.25" hidden="1" customHeight="1" thickBot="1" x14ac:dyDescent="0.3">
      <c r="B104" s="377">
        <v>12020458</v>
      </c>
      <c r="C104" s="378" t="s">
        <v>613</v>
      </c>
      <c r="D104" s="378" t="s">
        <v>819</v>
      </c>
      <c r="E104" s="443"/>
      <c r="F104" s="444"/>
      <c r="G104" s="445"/>
      <c r="H104" s="446">
        <v>0</v>
      </c>
    </row>
    <row r="105" spans="2:8" ht="14.25" hidden="1" customHeight="1" thickBot="1" x14ac:dyDescent="0.3">
      <c r="B105" s="377">
        <v>12020459</v>
      </c>
      <c r="C105" s="378" t="s">
        <v>614</v>
      </c>
      <c r="D105" s="378" t="s">
        <v>820</v>
      </c>
      <c r="E105" s="443"/>
      <c r="F105" s="444"/>
      <c r="G105" s="445"/>
      <c r="H105" s="446">
        <v>0</v>
      </c>
    </row>
    <row r="106" spans="2:8" ht="14.25" hidden="1" customHeight="1" thickBot="1" x14ac:dyDescent="0.3">
      <c r="B106" s="377">
        <v>12020460</v>
      </c>
      <c r="C106" s="378" t="s">
        <v>615</v>
      </c>
      <c r="D106" s="378" t="s">
        <v>821</v>
      </c>
      <c r="E106" s="443"/>
      <c r="F106" s="444"/>
      <c r="G106" s="445"/>
      <c r="H106" s="446">
        <v>0</v>
      </c>
    </row>
    <row r="107" spans="2:8" ht="14.25" hidden="1" customHeight="1" thickBot="1" x14ac:dyDescent="0.3">
      <c r="B107" s="377">
        <v>12020461</v>
      </c>
      <c r="C107" s="378" t="s">
        <v>616</v>
      </c>
      <c r="D107" s="378" t="s">
        <v>822</v>
      </c>
      <c r="E107" s="443"/>
      <c r="F107" s="444"/>
      <c r="G107" s="445"/>
      <c r="H107" s="446">
        <v>0</v>
      </c>
    </row>
    <row r="108" spans="2:8" ht="14.25" hidden="1" customHeight="1" thickBot="1" x14ac:dyDescent="0.3">
      <c r="B108" s="377">
        <v>12020462</v>
      </c>
      <c r="C108" s="378" t="s">
        <v>617</v>
      </c>
      <c r="D108" s="378" t="s">
        <v>823</v>
      </c>
      <c r="E108" s="443"/>
      <c r="F108" s="444"/>
      <c r="G108" s="445"/>
      <c r="H108" s="446">
        <v>0</v>
      </c>
    </row>
    <row r="109" spans="2:8" ht="14.25" hidden="1" customHeight="1" thickBot="1" x14ac:dyDescent="0.3">
      <c r="B109" s="377">
        <v>12020463</v>
      </c>
      <c r="C109" s="378" t="s">
        <v>618</v>
      </c>
      <c r="D109" s="378" t="s">
        <v>824</v>
      </c>
      <c r="E109" s="443"/>
      <c r="F109" s="444"/>
      <c r="G109" s="445"/>
      <c r="H109" s="446">
        <v>0</v>
      </c>
    </row>
    <row r="110" spans="2:8" ht="14.25" hidden="1" customHeight="1" thickBot="1" x14ac:dyDescent="0.3">
      <c r="B110" s="377">
        <v>12020464</v>
      </c>
      <c r="C110" s="378" t="s">
        <v>619</v>
      </c>
      <c r="D110" s="378" t="s">
        <v>825</v>
      </c>
      <c r="E110" s="443"/>
      <c r="F110" s="444"/>
      <c r="G110" s="445"/>
      <c r="H110" s="446">
        <v>0</v>
      </c>
    </row>
    <row r="111" spans="2:8" ht="14.25" hidden="1" customHeight="1" thickBot="1" x14ac:dyDescent="0.3">
      <c r="B111" s="377">
        <v>12020465</v>
      </c>
      <c r="C111" s="378" t="s">
        <v>620</v>
      </c>
      <c r="D111" s="378" t="s">
        <v>826</v>
      </c>
      <c r="E111" s="443"/>
      <c r="F111" s="444"/>
      <c r="G111" s="445"/>
      <c r="H111" s="446">
        <v>0</v>
      </c>
    </row>
    <row r="112" spans="2:8" ht="14.25" hidden="1" customHeight="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29187470</v>
      </c>
      <c r="H114" s="454">
        <v>49625000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x14ac:dyDescent="0.25">
      <c r="B121" s="377">
        <v>12020601</v>
      </c>
      <c r="C121" s="378" t="s">
        <v>628</v>
      </c>
      <c r="D121" s="378" t="s">
        <v>833</v>
      </c>
      <c r="E121" s="443"/>
      <c r="F121" s="444"/>
      <c r="G121" s="445"/>
      <c r="H121" s="446">
        <v>0</v>
      </c>
    </row>
    <row r="122" spans="2:8" ht="15.75" thickBot="1" x14ac:dyDescent="0.3">
      <c r="B122" s="377">
        <v>12020602</v>
      </c>
      <c r="C122" s="378" t="s">
        <v>629</v>
      </c>
      <c r="D122" s="378" t="s">
        <v>834</v>
      </c>
      <c r="E122" s="443"/>
      <c r="F122" s="444"/>
      <c r="G122" s="445">
        <v>60000</v>
      </c>
      <c r="H122" s="446">
        <v>375000</v>
      </c>
    </row>
    <row r="123" spans="2:8" ht="14.25" hidden="1" customHeight="1" thickBot="1" x14ac:dyDescent="0.3">
      <c r="B123" s="377">
        <v>12020603</v>
      </c>
      <c r="C123" s="378" t="s">
        <v>630</v>
      </c>
      <c r="D123" s="378" t="s">
        <v>835</v>
      </c>
      <c r="E123" s="443"/>
      <c r="F123" s="444"/>
      <c r="G123" s="445"/>
      <c r="H123" s="446">
        <v>0</v>
      </c>
    </row>
    <row r="124" spans="2:8" ht="14.25" hidden="1" customHeight="1" thickBot="1" x14ac:dyDescent="0.3">
      <c r="B124" s="377">
        <v>12020604</v>
      </c>
      <c r="C124" s="378" t="s">
        <v>631</v>
      </c>
      <c r="D124" s="378" t="s">
        <v>836</v>
      </c>
      <c r="E124" s="443"/>
      <c r="F124" s="444"/>
      <c r="G124" s="445"/>
      <c r="H124" s="446">
        <v>0</v>
      </c>
    </row>
    <row r="125" spans="2:8" ht="14.25" hidden="1" customHeight="1" thickBot="1" x14ac:dyDescent="0.3">
      <c r="B125" s="377">
        <v>12020605</v>
      </c>
      <c r="C125" s="378" t="s">
        <v>632</v>
      </c>
      <c r="D125" s="378" t="s">
        <v>837</v>
      </c>
      <c r="E125" s="443"/>
      <c r="F125" s="444"/>
      <c r="G125" s="445"/>
      <c r="H125" s="446">
        <v>0</v>
      </c>
    </row>
    <row r="126" spans="2:8" ht="14.25" hidden="1" customHeight="1" thickBot="1" x14ac:dyDescent="0.3">
      <c r="B126" s="377">
        <v>12020606</v>
      </c>
      <c r="C126" s="378" t="s">
        <v>633</v>
      </c>
      <c r="D126" s="378" t="s">
        <v>838</v>
      </c>
      <c r="E126" s="443"/>
      <c r="F126" s="444"/>
      <c r="G126" s="445"/>
      <c r="H126" s="446">
        <v>0</v>
      </c>
    </row>
    <row r="127" spans="2:8" ht="14.25" hidden="1" customHeight="1" thickBot="1" x14ac:dyDescent="0.3">
      <c r="B127" s="377">
        <v>12020607</v>
      </c>
      <c r="C127" s="378" t="s">
        <v>634</v>
      </c>
      <c r="D127" s="378" t="s">
        <v>839</v>
      </c>
      <c r="E127" s="443"/>
      <c r="F127" s="444"/>
      <c r="G127" s="445"/>
      <c r="H127" s="446">
        <v>0</v>
      </c>
    </row>
    <row r="128" spans="2:8" ht="14.25" hidden="1" customHeight="1" thickBot="1" x14ac:dyDescent="0.3">
      <c r="B128" s="377">
        <v>12020608</v>
      </c>
      <c r="C128" s="378" t="s">
        <v>635</v>
      </c>
      <c r="D128" s="378" t="s">
        <v>840</v>
      </c>
      <c r="E128" s="443"/>
      <c r="F128" s="444"/>
      <c r="G128" s="445"/>
      <c r="H128" s="446">
        <v>0</v>
      </c>
    </row>
    <row r="129" spans="2:8" ht="14.25" hidden="1" customHeight="1" thickBot="1" x14ac:dyDescent="0.3">
      <c r="B129" s="377">
        <v>12020609</v>
      </c>
      <c r="C129" s="378" t="s">
        <v>636</v>
      </c>
      <c r="D129" s="378" t="s">
        <v>841</v>
      </c>
      <c r="E129" s="443"/>
      <c r="F129" s="444"/>
      <c r="G129" s="445"/>
      <c r="H129" s="446">
        <v>0</v>
      </c>
    </row>
    <row r="130" spans="2:8" ht="14.25" hidden="1" customHeight="1" thickBot="1" x14ac:dyDescent="0.3">
      <c r="B130" s="377">
        <v>12020610</v>
      </c>
      <c r="C130" s="378" t="s">
        <v>637</v>
      </c>
      <c r="D130" s="378" t="s">
        <v>842</v>
      </c>
      <c r="E130" s="443"/>
      <c r="F130" s="444"/>
      <c r="G130" s="445"/>
      <c r="H130" s="446">
        <v>0</v>
      </c>
    </row>
    <row r="131" spans="2:8" ht="14.25" hidden="1" customHeight="1" thickBot="1" x14ac:dyDescent="0.3">
      <c r="B131" s="377">
        <v>12020611</v>
      </c>
      <c r="C131" s="378" t="s">
        <v>638</v>
      </c>
      <c r="D131" s="378" t="s">
        <v>843</v>
      </c>
      <c r="E131" s="443"/>
      <c r="F131" s="444"/>
      <c r="G131" s="445"/>
      <c r="H131" s="446">
        <v>0</v>
      </c>
    </row>
    <row r="132" spans="2:8" ht="14.25" hidden="1" customHeight="1" thickBot="1" x14ac:dyDescent="0.3">
      <c r="B132" s="377">
        <v>12020612</v>
      </c>
      <c r="C132" s="378" t="s">
        <v>639</v>
      </c>
      <c r="D132" s="378" t="s">
        <v>845</v>
      </c>
      <c r="E132" s="443"/>
      <c r="F132" s="444"/>
      <c r="G132" s="445"/>
      <c r="H132" s="446">
        <v>0</v>
      </c>
    </row>
    <row r="133" spans="2:8" ht="14.25" hidden="1" customHeight="1" thickBot="1" x14ac:dyDescent="0.3">
      <c r="B133" s="377">
        <v>12020613</v>
      </c>
      <c r="C133" s="378" t="s">
        <v>640</v>
      </c>
      <c r="D133" s="378" t="s">
        <v>846</v>
      </c>
      <c r="E133" s="443"/>
      <c r="F133" s="444"/>
      <c r="G133" s="445"/>
      <c r="H133" s="446">
        <v>0</v>
      </c>
    </row>
    <row r="134" spans="2:8" ht="14.25" hidden="1" customHeight="1" thickBot="1" x14ac:dyDescent="0.3">
      <c r="B134" s="377">
        <v>12020614</v>
      </c>
      <c r="C134" s="378" t="s">
        <v>641</v>
      </c>
      <c r="D134" s="378" t="s">
        <v>847</v>
      </c>
      <c r="E134" s="443"/>
      <c r="F134" s="444"/>
      <c r="G134" s="445"/>
      <c r="H134" s="446">
        <v>0</v>
      </c>
    </row>
    <row r="135" spans="2:8" ht="14.25" hidden="1" customHeight="1" thickBot="1" x14ac:dyDescent="0.3">
      <c r="B135" s="377">
        <v>12020615</v>
      </c>
      <c r="C135" s="378" t="s">
        <v>642</v>
      </c>
      <c r="D135" s="378" t="s">
        <v>848</v>
      </c>
      <c r="E135" s="443"/>
      <c r="F135" s="444"/>
      <c r="G135" s="445"/>
      <c r="H135" s="446">
        <v>0</v>
      </c>
    </row>
    <row r="136" spans="2:8" ht="14.25" hidden="1" customHeight="1" thickBot="1" x14ac:dyDescent="0.3">
      <c r="B136" s="377">
        <v>12020616</v>
      </c>
      <c r="C136" s="378" t="s">
        <v>643</v>
      </c>
      <c r="D136" s="378" t="s">
        <v>849</v>
      </c>
      <c r="E136" s="443"/>
      <c r="F136" s="444"/>
      <c r="G136" s="445"/>
      <c r="H136" s="446">
        <v>0</v>
      </c>
    </row>
    <row r="137" spans="2:8" ht="14.25" hidden="1" customHeight="1" thickBot="1" x14ac:dyDescent="0.3">
      <c r="B137" s="377">
        <v>12020617</v>
      </c>
      <c r="C137" s="378" t="s">
        <v>644</v>
      </c>
      <c r="D137" s="378" t="s">
        <v>850</v>
      </c>
      <c r="E137" s="443"/>
      <c r="F137" s="444"/>
      <c r="G137" s="445"/>
      <c r="H137" s="446">
        <v>0</v>
      </c>
    </row>
    <row r="138" spans="2:8" ht="14.25" hidden="1" customHeight="1" thickBot="1" x14ac:dyDescent="0.3">
      <c r="B138" s="377">
        <v>12020618</v>
      </c>
      <c r="C138" s="378" t="s">
        <v>645</v>
      </c>
      <c r="D138" s="378" t="s">
        <v>851</v>
      </c>
      <c r="E138" s="443"/>
      <c r="F138" s="444"/>
      <c r="G138" s="445"/>
      <c r="H138" s="446">
        <v>0</v>
      </c>
    </row>
    <row r="139" spans="2:8" ht="14.25" hidden="1" customHeight="1" thickBot="1" x14ac:dyDescent="0.3">
      <c r="B139" s="377">
        <v>12020619</v>
      </c>
      <c r="C139" s="378" t="s">
        <v>646</v>
      </c>
      <c r="D139" s="378" t="s">
        <v>852</v>
      </c>
      <c r="E139" s="443"/>
      <c r="F139" s="444"/>
      <c r="G139" s="445"/>
      <c r="H139" s="446">
        <v>0</v>
      </c>
    </row>
    <row r="140" spans="2:8" ht="14.25" hidden="1" customHeight="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60000</v>
      </c>
      <c r="H142" s="454">
        <v>375000</v>
      </c>
    </row>
    <row r="143" spans="2:8" ht="15" hidden="1" customHeight="1" thickBot="1" x14ac:dyDescent="0.3">
      <c r="B143" s="373">
        <v>12020700</v>
      </c>
      <c r="C143" s="374" t="s">
        <v>14</v>
      </c>
      <c r="D143" s="374"/>
      <c r="E143" s="439"/>
      <c r="F143" s="440"/>
      <c r="G143" s="441"/>
      <c r="H143" s="442"/>
    </row>
    <row r="144" spans="2:8" ht="14.25" hidden="1" customHeight="1" thickBot="1" x14ac:dyDescent="0.3">
      <c r="B144" s="377">
        <v>12020701</v>
      </c>
      <c r="C144" s="378" t="s">
        <v>650</v>
      </c>
      <c r="D144" s="378" t="s">
        <v>855</v>
      </c>
      <c r="E144" s="443"/>
      <c r="F144" s="444"/>
      <c r="G144" s="445"/>
      <c r="H144" s="446">
        <v>0</v>
      </c>
    </row>
    <row r="145" spans="2:8" ht="14.25" hidden="1" customHeight="1" thickBot="1" x14ac:dyDescent="0.3">
      <c r="B145" s="377">
        <v>12020702</v>
      </c>
      <c r="C145" s="378" t="s">
        <v>651</v>
      </c>
      <c r="D145" s="378" t="s">
        <v>856</v>
      </c>
      <c r="E145" s="443"/>
      <c r="F145" s="444"/>
      <c r="G145" s="445"/>
      <c r="H145" s="446">
        <v>0</v>
      </c>
    </row>
    <row r="146" spans="2:8" ht="14.25" hidden="1" customHeight="1" thickBot="1" x14ac:dyDescent="0.3">
      <c r="B146" s="377">
        <v>12020703</v>
      </c>
      <c r="C146" s="378" t="s">
        <v>652</v>
      </c>
      <c r="D146" s="378" t="s">
        <v>857</v>
      </c>
      <c r="E146" s="443"/>
      <c r="F146" s="444"/>
      <c r="G146" s="445"/>
      <c r="H146" s="446">
        <v>0</v>
      </c>
    </row>
    <row r="147" spans="2:8" ht="14.25" hidden="1" customHeight="1" thickBot="1" x14ac:dyDescent="0.3">
      <c r="B147" s="377">
        <v>12020704</v>
      </c>
      <c r="C147" s="378" t="s">
        <v>653</v>
      </c>
      <c r="D147" s="378" t="s">
        <v>858</v>
      </c>
      <c r="E147" s="443"/>
      <c r="F147" s="444"/>
      <c r="G147" s="445"/>
      <c r="H147" s="446">
        <v>0</v>
      </c>
    </row>
    <row r="148" spans="2:8" ht="14.25" hidden="1" customHeight="1" thickBot="1" x14ac:dyDescent="0.3">
      <c r="B148" s="377">
        <v>12020705</v>
      </c>
      <c r="C148" s="378" t="s">
        <v>654</v>
      </c>
      <c r="D148" s="378" t="s">
        <v>860</v>
      </c>
      <c r="E148" s="443"/>
      <c r="F148" s="444"/>
      <c r="G148" s="445"/>
      <c r="H148" s="446">
        <v>0</v>
      </c>
    </row>
    <row r="149" spans="2:8" ht="14.25" hidden="1" customHeight="1" thickBot="1" x14ac:dyDescent="0.3">
      <c r="B149" s="377">
        <v>12020706</v>
      </c>
      <c r="C149" s="378" t="s">
        <v>655</v>
      </c>
      <c r="D149" s="378" t="s">
        <v>861</v>
      </c>
      <c r="E149" s="443"/>
      <c r="F149" s="444"/>
      <c r="G149" s="445"/>
      <c r="H149" s="446">
        <v>0</v>
      </c>
    </row>
    <row r="150" spans="2:8" ht="14.25" hidden="1" customHeight="1" thickBot="1" x14ac:dyDescent="0.3">
      <c r="B150" s="377">
        <v>12020707</v>
      </c>
      <c r="C150" s="378" t="s">
        <v>656</v>
      </c>
      <c r="D150" s="378" t="s">
        <v>862</v>
      </c>
      <c r="E150" s="443"/>
      <c r="F150" s="444"/>
      <c r="G150" s="445"/>
      <c r="H150" s="446">
        <v>0</v>
      </c>
    </row>
    <row r="151" spans="2:8" ht="14.25" hidden="1" customHeight="1" thickBot="1" x14ac:dyDescent="0.3">
      <c r="B151" s="377">
        <v>12020708</v>
      </c>
      <c r="C151" s="378" t="s">
        <v>657</v>
      </c>
      <c r="D151" s="378" t="s">
        <v>863</v>
      </c>
      <c r="E151" s="443"/>
      <c r="F151" s="444"/>
      <c r="G151" s="445"/>
      <c r="H151" s="446">
        <v>0</v>
      </c>
    </row>
    <row r="152" spans="2:8" ht="14.25" hidden="1" customHeight="1" thickBot="1" x14ac:dyDescent="0.3">
      <c r="B152" s="377">
        <v>12020709</v>
      </c>
      <c r="C152" s="378" t="s">
        <v>658</v>
      </c>
      <c r="D152" s="378" t="s">
        <v>864</v>
      </c>
      <c r="E152" s="443"/>
      <c r="F152" s="444"/>
      <c r="G152" s="445"/>
      <c r="H152" s="446">
        <v>0</v>
      </c>
    </row>
    <row r="153" spans="2:8" ht="14.25" hidden="1" customHeight="1" thickBot="1" x14ac:dyDescent="0.3">
      <c r="B153" s="377">
        <v>12020710</v>
      </c>
      <c r="C153" s="378" t="s">
        <v>659</v>
      </c>
      <c r="D153" s="378" t="s">
        <v>865</v>
      </c>
      <c r="E153" s="443"/>
      <c r="F153" s="444"/>
      <c r="G153" s="445"/>
      <c r="H153" s="446">
        <v>0</v>
      </c>
    </row>
    <row r="154" spans="2:8" ht="14.25" hidden="1" customHeight="1" thickBot="1" x14ac:dyDescent="0.3">
      <c r="B154" s="377">
        <v>12020711</v>
      </c>
      <c r="C154" s="378" t="s">
        <v>660</v>
      </c>
      <c r="D154" s="378" t="s">
        <v>866</v>
      </c>
      <c r="E154" s="443"/>
      <c r="F154" s="444"/>
      <c r="G154" s="445"/>
      <c r="H154" s="446">
        <v>0</v>
      </c>
    </row>
    <row r="155" spans="2:8" ht="14.25" hidden="1" customHeight="1" thickBot="1" x14ac:dyDescent="0.3">
      <c r="B155" s="377">
        <v>12020712</v>
      </c>
      <c r="C155" s="378" t="s">
        <v>661</v>
      </c>
      <c r="D155" s="378" t="s">
        <v>867</v>
      </c>
      <c r="E155" s="443"/>
      <c r="F155" s="444"/>
      <c r="G155" s="445"/>
      <c r="H155" s="446">
        <v>0</v>
      </c>
    </row>
    <row r="156" spans="2:8" ht="14.25" hidden="1" customHeight="1" thickBot="1" x14ac:dyDescent="0.3">
      <c r="B156" s="377">
        <v>12020713</v>
      </c>
      <c r="C156" s="378" t="s">
        <v>662</v>
      </c>
      <c r="D156" s="378" t="s">
        <v>868</v>
      </c>
      <c r="E156" s="443"/>
      <c r="F156" s="444"/>
      <c r="G156" s="445"/>
      <c r="H156" s="446">
        <v>0</v>
      </c>
    </row>
    <row r="157" spans="2:8" ht="14.25" hidden="1" customHeight="1" thickBot="1" x14ac:dyDescent="0.3">
      <c r="B157" s="377">
        <v>12020714</v>
      </c>
      <c r="C157" s="378" t="s">
        <v>663</v>
      </c>
      <c r="D157" s="378" t="s">
        <v>869</v>
      </c>
      <c r="E157" s="443"/>
      <c r="F157" s="444"/>
      <c r="G157" s="445"/>
      <c r="H157" s="446">
        <v>0</v>
      </c>
    </row>
    <row r="158" spans="2:8" ht="14.25" hidden="1" customHeight="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 hidden="1" customHeight="1" thickBot="1" x14ac:dyDescent="0.3">
      <c r="B161" s="373">
        <v>12020800</v>
      </c>
      <c r="C161" s="374" t="s">
        <v>15</v>
      </c>
      <c r="D161" s="374"/>
      <c r="E161" s="439"/>
      <c r="F161" s="440"/>
      <c r="G161" s="441"/>
      <c r="H161" s="442"/>
    </row>
    <row r="162" spans="2:8" ht="14.25" hidden="1" customHeight="1" thickBot="1" x14ac:dyDescent="0.3">
      <c r="B162" s="377">
        <v>12020801</v>
      </c>
      <c r="C162" s="378" t="s">
        <v>667</v>
      </c>
      <c r="D162" s="378" t="s">
        <v>872</v>
      </c>
      <c r="E162" s="443"/>
      <c r="F162" s="444"/>
      <c r="G162" s="445"/>
      <c r="H162" s="446">
        <v>0</v>
      </c>
    </row>
    <row r="163" spans="2:8" ht="14.25" hidden="1" customHeight="1" thickBot="1" x14ac:dyDescent="0.3">
      <c r="B163" s="377">
        <v>12020802</v>
      </c>
      <c r="C163" s="378" t="s">
        <v>668</v>
      </c>
      <c r="D163" s="378" t="s">
        <v>873</v>
      </c>
      <c r="E163" s="443"/>
      <c r="F163" s="444"/>
      <c r="G163" s="445"/>
      <c r="H163" s="446">
        <v>0</v>
      </c>
    </row>
    <row r="164" spans="2:8" ht="14.25" hidden="1" customHeight="1" thickBot="1" x14ac:dyDescent="0.3">
      <c r="B164" s="377">
        <v>12020803</v>
      </c>
      <c r="C164" s="378" t="s">
        <v>669</v>
      </c>
      <c r="D164" s="378" t="s">
        <v>874</v>
      </c>
      <c r="E164" s="443"/>
      <c r="F164" s="444"/>
      <c r="G164" s="445"/>
      <c r="H164" s="446">
        <v>0</v>
      </c>
    </row>
    <row r="165" spans="2:8" ht="14.25" hidden="1" customHeight="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 hidden="1" customHeight="1" thickBot="1" x14ac:dyDescent="0.3">
      <c r="B168" s="373">
        <v>12020900</v>
      </c>
      <c r="C168" s="374" t="s">
        <v>16</v>
      </c>
      <c r="D168" s="374"/>
      <c r="E168" s="439"/>
      <c r="F168" s="440"/>
      <c r="G168" s="441"/>
      <c r="H168" s="442"/>
    </row>
    <row r="169" spans="2:8" ht="14.25" hidden="1" customHeight="1" thickBot="1" x14ac:dyDescent="0.3">
      <c r="B169" s="377">
        <v>12020901</v>
      </c>
      <c r="C169" s="378" t="s">
        <v>673</v>
      </c>
      <c r="D169" s="378" t="s">
        <v>877</v>
      </c>
      <c r="E169" s="443"/>
      <c r="F169" s="444"/>
      <c r="G169" s="445"/>
      <c r="H169" s="446">
        <v>0</v>
      </c>
    </row>
    <row r="170" spans="2:8" ht="14.25" hidden="1" customHeight="1" thickBot="1" x14ac:dyDescent="0.3">
      <c r="B170" s="377">
        <v>12020902</v>
      </c>
      <c r="C170" s="378" t="s">
        <v>674</v>
      </c>
      <c r="D170" s="378" t="s">
        <v>878</v>
      </c>
      <c r="E170" s="443"/>
      <c r="F170" s="444"/>
      <c r="G170" s="445"/>
      <c r="H170" s="446">
        <v>0</v>
      </c>
    </row>
    <row r="171" spans="2:8" ht="14.25" hidden="1" customHeight="1" thickBot="1" x14ac:dyDescent="0.3">
      <c r="B171" s="377">
        <v>12020903</v>
      </c>
      <c r="C171" s="378" t="s">
        <v>675</v>
      </c>
      <c r="D171" s="378" t="s">
        <v>879</v>
      </c>
      <c r="E171" s="443"/>
      <c r="F171" s="444"/>
      <c r="G171" s="445"/>
      <c r="H171" s="446">
        <v>0</v>
      </c>
    </row>
    <row r="172" spans="2:8" ht="14.25" hidden="1" customHeight="1" thickBot="1" x14ac:dyDescent="0.3">
      <c r="B172" s="377">
        <v>12020904</v>
      </c>
      <c r="C172" s="378" t="s">
        <v>676</v>
      </c>
      <c r="D172" s="378" t="s">
        <v>880</v>
      </c>
      <c r="E172" s="443"/>
      <c r="F172" s="444"/>
      <c r="G172" s="445"/>
      <c r="H172" s="446">
        <v>0</v>
      </c>
    </row>
    <row r="173" spans="2:8" ht="14.25" hidden="1" customHeight="1" thickBot="1" x14ac:dyDescent="0.3">
      <c r="B173" s="377">
        <v>12020905</v>
      </c>
      <c r="C173" s="378" t="s">
        <v>677</v>
      </c>
      <c r="D173" s="378" t="s">
        <v>881</v>
      </c>
      <c r="E173" s="443"/>
      <c r="F173" s="444"/>
      <c r="G173" s="445"/>
      <c r="H173" s="446">
        <v>0</v>
      </c>
    </row>
    <row r="174" spans="2:8" ht="14.25" hidden="1" customHeight="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 hidden="1" customHeight="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 hidden="1" customHeight="1" thickBot="1" x14ac:dyDescent="0.3">
      <c r="B180" s="373">
        <v>12021100</v>
      </c>
      <c r="C180" s="374" t="s">
        <v>17</v>
      </c>
      <c r="D180" s="374"/>
      <c r="E180" s="439"/>
      <c r="F180" s="440"/>
      <c r="G180" s="441"/>
      <c r="H180" s="442"/>
    </row>
    <row r="181" spans="2:8" ht="14.25" hidden="1" customHeight="1" thickBot="1" x14ac:dyDescent="0.3">
      <c r="B181" s="377">
        <v>12021101</v>
      </c>
      <c r="C181" s="378" t="s">
        <v>684</v>
      </c>
      <c r="D181" s="378" t="s">
        <v>885</v>
      </c>
      <c r="E181" s="443"/>
      <c r="F181" s="444"/>
      <c r="G181" s="445"/>
      <c r="H181" s="446">
        <v>0</v>
      </c>
    </row>
    <row r="182" spans="2:8" ht="14.25" hidden="1" customHeight="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 hidden="1" customHeight="1" thickBot="1" x14ac:dyDescent="0.3">
      <c r="B185" s="373">
        <v>12021200</v>
      </c>
      <c r="C185" s="374" t="s">
        <v>18</v>
      </c>
      <c r="D185" s="374"/>
      <c r="E185" s="439"/>
      <c r="F185" s="440"/>
      <c r="G185" s="441"/>
      <c r="H185" s="442"/>
    </row>
    <row r="186" spans="2:8" ht="14.25" hidden="1" customHeight="1" thickBot="1" x14ac:dyDescent="0.3">
      <c r="B186" s="377">
        <v>12021201</v>
      </c>
      <c r="C186" s="378" t="s">
        <v>688</v>
      </c>
      <c r="D186" s="378" t="s">
        <v>888</v>
      </c>
      <c r="E186" s="443"/>
      <c r="F186" s="444"/>
      <c r="G186" s="445"/>
      <c r="H186" s="446">
        <v>0</v>
      </c>
    </row>
    <row r="187" spans="2:8" ht="14.25" hidden="1" customHeight="1" thickBot="1" x14ac:dyDescent="0.3">
      <c r="B187" s="377">
        <v>12021202</v>
      </c>
      <c r="C187" s="378" t="s">
        <v>689</v>
      </c>
      <c r="D187" s="378" t="s">
        <v>889</v>
      </c>
      <c r="E187" s="443"/>
      <c r="F187" s="444"/>
      <c r="G187" s="445"/>
      <c r="H187" s="446">
        <v>0</v>
      </c>
    </row>
    <row r="188" spans="2:8" ht="14.25" hidden="1" customHeight="1" thickBot="1" x14ac:dyDescent="0.3">
      <c r="B188" s="377">
        <v>12021203</v>
      </c>
      <c r="C188" s="378" t="s">
        <v>690</v>
      </c>
      <c r="D188" s="378" t="s">
        <v>890</v>
      </c>
      <c r="E188" s="443"/>
      <c r="F188" s="444"/>
      <c r="G188" s="445"/>
      <c r="H188" s="446">
        <v>0</v>
      </c>
    </row>
    <row r="189" spans="2:8" ht="14.25" hidden="1" customHeight="1" thickBot="1" x14ac:dyDescent="0.3">
      <c r="B189" s="377">
        <v>12021204</v>
      </c>
      <c r="C189" s="378" t="s">
        <v>691</v>
      </c>
      <c r="D189" s="378" t="s">
        <v>891</v>
      </c>
      <c r="E189" s="443"/>
      <c r="F189" s="444"/>
      <c r="G189" s="445"/>
      <c r="H189" s="446">
        <v>0</v>
      </c>
    </row>
    <row r="190" spans="2:8" ht="14.25" hidden="1" customHeight="1" thickBot="1" x14ac:dyDescent="0.3">
      <c r="B190" s="377">
        <v>12021205</v>
      </c>
      <c r="C190" s="378" t="s">
        <v>692</v>
      </c>
      <c r="D190" s="378" t="s">
        <v>892</v>
      </c>
      <c r="E190" s="443"/>
      <c r="F190" s="444"/>
      <c r="G190" s="445"/>
      <c r="H190" s="446">
        <v>0</v>
      </c>
    </row>
    <row r="191" spans="2:8" ht="14.25" hidden="1" customHeight="1" thickBot="1" x14ac:dyDescent="0.3">
      <c r="B191" s="377">
        <v>12021206</v>
      </c>
      <c r="C191" s="378" t="s">
        <v>693</v>
      </c>
      <c r="D191" s="378" t="s">
        <v>893</v>
      </c>
      <c r="E191" s="443"/>
      <c r="F191" s="444"/>
      <c r="G191" s="445"/>
      <c r="H191" s="446">
        <v>0</v>
      </c>
    </row>
    <row r="192" spans="2:8" ht="14.25" hidden="1" customHeight="1" thickBot="1" x14ac:dyDescent="0.3">
      <c r="B192" s="377">
        <v>12021207</v>
      </c>
      <c r="C192" s="378" t="s">
        <v>694</v>
      </c>
      <c r="D192" s="378" t="s">
        <v>894</v>
      </c>
      <c r="E192" s="443"/>
      <c r="F192" s="444"/>
      <c r="G192" s="445"/>
      <c r="H192" s="446">
        <v>0</v>
      </c>
    </row>
    <row r="193" spans="2:8" ht="14.25" hidden="1" customHeight="1" thickBot="1" x14ac:dyDescent="0.3">
      <c r="B193" s="377">
        <v>12021208</v>
      </c>
      <c r="C193" s="378" t="s">
        <v>695</v>
      </c>
      <c r="D193" s="378" t="s">
        <v>895</v>
      </c>
      <c r="E193" s="443"/>
      <c r="F193" s="444"/>
      <c r="G193" s="445"/>
      <c r="H193" s="446">
        <v>0</v>
      </c>
    </row>
    <row r="194" spans="2:8" ht="14.25" hidden="1" customHeight="1" thickBot="1" x14ac:dyDescent="0.3">
      <c r="B194" s="377">
        <v>12021209</v>
      </c>
      <c r="C194" s="378" t="s">
        <v>696</v>
      </c>
      <c r="D194" s="378" t="s">
        <v>896</v>
      </c>
      <c r="E194" s="443"/>
      <c r="F194" s="444"/>
      <c r="G194" s="445"/>
      <c r="H194" s="446">
        <v>0</v>
      </c>
    </row>
    <row r="195" spans="2:8" ht="14.25" hidden="1" customHeight="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 hidden="1" customHeight="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 hidden="1" customHeight="1" thickBot="1" x14ac:dyDescent="0.3">
      <c r="B201" s="373">
        <v>13000000</v>
      </c>
      <c r="C201" s="374" t="s">
        <v>702</v>
      </c>
      <c r="D201" s="374"/>
      <c r="E201" s="439"/>
      <c r="F201" s="440"/>
      <c r="G201" s="441"/>
      <c r="H201" s="442"/>
    </row>
    <row r="202" spans="2:8" ht="15" hidden="1" customHeight="1" thickBot="1" x14ac:dyDescent="0.3">
      <c r="B202" s="373">
        <v>13010000</v>
      </c>
      <c r="C202" s="374" t="s">
        <v>703</v>
      </c>
      <c r="D202" s="374"/>
      <c r="E202" s="439"/>
      <c r="F202" s="440"/>
      <c r="G202" s="441"/>
      <c r="H202" s="442"/>
    </row>
    <row r="203" spans="2:8" ht="15" hidden="1" customHeight="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 hidden="1" customHeight="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 hidden="1" customHeight="1" thickBot="1" x14ac:dyDescent="0.3">
      <c r="B209" s="373">
        <v>13020000</v>
      </c>
      <c r="C209" s="374" t="s">
        <v>708</v>
      </c>
      <c r="D209" s="374"/>
      <c r="E209" s="439"/>
      <c r="F209" s="440"/>
      <c r="G209" s="441"/>
      <c r="H209" s="442"/>
    </row>
    <row r="210" spans="2:8" ht="15" hidden="1" customHeight="1" thickBot="1" x14ac:dyDescent="0.3">
      <c r="B210" s="373">
        <v>13020300</v>
      </c>
      <c r="C210" s="374" t="s">
        <v>22</v>
      </c>
      <c r="D210" s="374"/>
      <c r="E210" s="439"/>
      <c r="F210" s="440"/>
      <c r="G210" s="441"/>
      <c r="H210" s="442"/>
    </row>
    <row r="211" spans="2:8" ht="14.25" hidden="1" customHeight="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 hidden="1" customHeight="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 hidden="1" customHeight="1" thickBot="1" x14ac:dyDescent="0.3">
      <c r="B217" s="373" t="s">
        <v>714</v>
      </c>
      <c r="C217" s="374" t="s">
        <v>715</v>
      </c>
      <c r="D217" s="374"/>
      <c r="E217" s="439"/>
      <c r="F217" s="440"/>
      <c r="G217" s="441"/>
      <c r="H217" s="442"/>
    </row>
    <row r="218" spans="2:8" s="396" customFormat="1" ht="15" hidden="1" customHeight="1" thickBot="1" x14ac:dyDescent="0.3">
      <c r="B218" s="373">
        <v>14030000</v>
      </c>
      <c r="C218" s="374" t="s">
        <v>716</v>
      </c>
      <c r="D218" s="374"/>
      <c r="E218" s="439"/>
      <c r="F218" s="440"/>
      <c r="G218" s="441"/>
      <c r="H218" s="442"/>
    </row>
    <row r="219" spans="2:8" s="396" customFormat="1" ht="15" hidden="1" customHeight="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 hidden="1" customHeight="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29247470</v>
      </c>
      <c r="H225" s="481">
        <v>50000000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rstPageNumber="79" fitToHeight="0" orientation="portrait" r:id="rId1"/>
  <headerFooter>
    <oddFooter>&amp;C&amp;"Rockwell,Bold"&amp;14&amp;P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1:H226"/>
  <sheetViews>
    <sheetView view="pageBreakPreview" zoomScale="84" zoomScaleSheetLayoutView="84" workbookViewId="0">
      <pane xSplit="2" ySplit="6" topLeftCell="C63"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1066</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x14ac:dyDescent="0.25">
      <c r="B77" s="377">
        <v>12020426</v>
      </c>
      <c r="C77" s="378" t="s">
        <v>586</v>
      </c>
      <c r="D77" s="378" t="s">
        <v>791</v>
      </c>
      <c r="E77" s="443"/>
      <c r="F77" s="444"/>
      <c r="G77" s="445">
        <v>15544520</v>
      </c>
      <c r="H77" s="446">
        <v>42500000</v>
      </c>
    </row>
    <row r="78" spans="2:8" ht="15.75" thickBot="1" x14ac:dyDescent="0.3">
      <c r="B78" s="377">
        <v>12020427</v>
      </c>
      <c r="C78" s="378" t="s">
        <v>587</v>
      </c>
      <c r="D78" s="378" t="s">
        <v>792</v>
      </c>
      <c r="E78" s="443"/>
      <c r="F78" s="444"/>
      <c r="G78" s="445">
        <v>1097260</v>
      </c>
      <c r="H78" s="446">
        <v>3000000</v>
      </c>
    </row>
    <row r="79" spans="2:8" ht="15.75" hidden="1" thickBot="1" x14ac:dyDescent="0.3">
      <c r="B79" s="377">
        <v>12020428</v>
      </c>
      <c r="C79" s="378" t="s">
        <v>588</v>
      </c>
      <c r="D79" s="378" t="s">
        <v>794</v>
      </c>
      <c r="E79" s="443"/>
      <c r="F79" s="444"/>
      <c r="G79" s="445">
        <v>0</v>
      </c>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SUM(G77:G113)</f>
        <v>16641780</v>
      </c>
      <c r="H114" s="454">
        <v>45500000</v>
      </c>
    </row>
    <row r="115" spans="2:8" x14ac:dyDescent="0.25">
      <c r="B115" s="373">
        <v>12020500</v>
      </c>
      <c r="C115" s="374" t="s">
        <v>12</v>
      </c>
      <c r="D115" s="374"/>
      <c r="E115" s="439"/>
      <c r="F115" s="440"/>
      <c r="G115" s="441"/>
      <c r="H115" s="442"/>
    </row>
    <row r="116" spans="2:8" x14ac:dyDescent="0.25">
      <c r="B116" s="377">
        <v>12020501</v>
      </c>
      <c r="C116" s="378" t="s">
        <v>624</v>
      </c>
      <c r="D116" s="378" t="s">
        <v>830</v>
      </c>
      <c r="E116" s="443"/>
      <c r="F116" s="444"/>
      <c r="G116" s="445">
        <v>3657530</v>
      </c>
      <c r="H116" s="446">
        <v>10000000</v>
      </c>
    </row>
    <row r="117" spans="2:8" ht="15.75" thickBot="1" x14ac:dyDescent="0.3">
      <c r="B117" s="377">
        <v>12020502</v>
      </c>
      <c r="C117" s="378" t="s">
        <v>625</v>
      </c>
      <c r="D117" s="378" t="s">
        <v>831</v>
      </c>
      <c r="E117" s="443"/>
      <c r="F117" s="444"/>
      <c r="G117" s="445">
        <v>2194520</v>
      </c>
      <c r="H117" s="446">
        <v>6000000</v>
      </c>
    </row>
    <row r="118" spans="2:8" ht="15.75" hidden="1" thickBot="1" x14ac:dyDescent="0.3">
      <c r="B118" s="377">
        <v>12020503</v>
      </c>
      <c r="C118" s="378" t="s">
        <v>626</v>
      </c>
      <c r="D118" s="378" t="s">
        <v>832</v>
      </c>
      <c r="E118" s="443"/>
      <c r="F118" s="444"/>
      <c r="G118" s="445"/>
      <c r="H118" s="446">
        <v>0</v>
      </c>
    </row>
    <row r="119" spans="2:8" ht="15.75" thickBot="1" x14ac:dyDescent="0.3">
      <c r="B119" s="384"/>
      <c r="C119" s="385" t="s">
        <v>627</v>
      </c>
      <c r="D119" s="385"/>
      <c r="E119" s="451"/>
      <c r="F119" s="452"/>
      <c r="G119" s="453">
        <f>SUM(G116:G118)</f>
        <v>5852050</v>
      </c>
      <c r="H119" s="454">
        <v>16000000</v>
      </c>
    </row>
    <row r="120" spans="2:8" x14ac:dyDescent="0.25">
      <c r="B120" s="373">
        <v>12020600</v>
      </c>
      <c r="C120" s="374" t="s">
        <v>13</v>
      </c>
      <c r="D120" s="374"/>
      <c r="E120" s="439"/>
      <c r="F120" s="440"/>
      <c r="G120" s="441"/>
      <c r="H120" s="442"/>
    </row>
    <row r="121" spans="2:8" ht="15.75" thickBot="1" x14ac:dyDescent="0.3">
      <c r="B121" s="377">
        <v>12020601</v>
      </c>
      <c r="C121" s="378" t="s">
        <v>628</v>
      </c>
      <c r="D121" s="378" t="s">
        <v>833</v>
      </c>
      <c r="E121" s="443" t="s">
        <v>1067</v>
      </c>
      <c r="F121" s="444" t="s">
        <v>1067</v>
      </c>
      <c r="G121" s="445">
        <v>4846230</v>
      </c>
      <c r="H121" s="446">
        <v>13250000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f>SUM(G121:G141)</f>
        <v>4846230</v>
      </c>
      <c r="H142" s="454">
        <v>13250000</v>
      </c>
    </row>
    <row r="143" spans="2:8" x14ac:dyDescent="0.25">
      <c r="B143" s="373">
        <v>12020700</v>
      </c>
      <c r="C143" s="374" t="s">
        <v>14</v>
      </c>
      <c r="D143" s="374"/>
      <c r="E143" s="439"/>
      <c r="F143" s="440"/>
      <c r="G143" s="441"/>
      <c r="H143" s="442"/>
    </row>
    <row r="144" spans="2:8" ht="15.75" thickBot="1" x14ac:dyDescent="0.3">
      <c r="B144" s="377">
        <v>12020701</v>
      </c>
      <c r="C144" s="378" t="s">
        <v>650</v>
      </c>
      <c r="D144" s="378" t="s">
        <v>855</v>
      </c>
      <c r="E144" s="443"/>
      <c r="F144" s="444"/>
      <c r="G144" s="445">
        <v>16550350</v>
      </c>
      <c r="H144" s="446">
        <v>45250000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f>SUM(G144:G159)</f>
        <v>16550350</v>
      </c>
      <c r="H160" s="454">
        <v>45250000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43890410</v>
      </c>
      <c r="H225" s="481">
        <v>120000000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4" fitToHeight="0" orientation="portrait" r:id="rId1"/>
  <headerFooter>
    <oddFooter>&amp;C&amp;"Rockwell,Bold"&amp;14&amp;P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1" bestFit="1" customWidth="1"/>
    <col min="2" max="2" width="16.140625" customWidth="1"/>
    <col min="3" max="3" width="72.42578125" customWidth="1"/>
    <col min="4" max="4" width="23.28515625" hidden="1" customWidth="1"/>
    <col min="5" max="5" width="21.85546875" hidden="1" customWidth="1"/>
    <col min="6" max="6" width="0" hidden="1" customWidth="1"/>
    <col min="7" max="8" width="18" customWidth="1"/>
    <col min="45" max="45" width="13" customWidth="1"/>
    <col min="46" max="46" width="16.140625" customWidth="1"/>
    <col min="47" max="47" width="96.5703125" bestFit="1" customWidth="1"/>
    <col min="48" max="49" width="17.28515625" bestFit="1" customWidth="1"/>
    <col min="50" max="50" width="20.28515625" bestFit="1" customWidth="1"/>
    <col min="51" max="51" width="23.85546875" bestFit="1" customWidth="1"/>
    <col min="52" max="52" width="26" bestFit="1" customWidth="1"/>
    <col min="53" max="53" width="18.7109375" bestFit="1" customWidth="1"/>
    <col min="54" max="54" width="10.7109375" bestFit="1" customWidth="1"/>
  </cols>
  <sheetData>
    <row r="1" spans="1:8" s="137" customFormat="1" ht="27" customHeight="1" x14ac:dyDescent="0.5">
      <c r="B1" s="1001" t="s">
        <v>0</v>
      </c>
      <c r="C1" s="1001"/>
      <c r="D1" s="1001"/>
      <c r="E1" s="1001"/>
      <c r="F1" s="1001"/>
      <c r="G1" s="1001"/>
      <c r="H1" s="1001"/>
    </row>
    <row r="2" spans="1:8" s="344" customFormat="1" ht="36" x14ac:dyDescent="0.55000000000000004">
      <c r="B2" s="1002" t="s">
        <v>1068</v>
      </c>
      <c r="C2" s="1002"/>
      <c r="D2" s="1002"/>
      <c r="E2" s="1002"/>
      <c r="F2" s="1002"/>
      <c r="G2" s="1002"/>
      <c r="H2" s="1002"/>
    </row>
    <row r="3" spans="1:8" s="137" customFormat="1" x14ac:dyDescent="0.25">
      <c r="B3" s="989"/>
      <c r="C3" s="989"/>
      <c r="D3" s="989"/>
      <c r="E3" s="989"/>
      <c r="F3" s="989"/>
      <c r="G3" s="989"/>
      <c r="H3" s="989"/>
    </row>
    <row r="4" spans="1:8" ht="24" thickBot="1" x14ac:dyDescent="0.4">
      <c r="A4" s="486"/>
      <c r="B4" s="1003" t="s">
        <v>908</v>
      </c>
      <c r="C4" s="1003"/>
      <c r="D4" s="1003"/>
      <c r="E4" s="1003"/>
      <c r="F4" s="1003"/>
      <c r="G4" s="1003"/>
      <c r="H4" s="1003"/>
    </row>
    <row r="5" spans="1:8" ht="38.25" x14ac:dyDescent="0.25">
      <c r="A5" s="486"/>
      <c r="B5" s="991" t="s">
        <v>2</v>
      </c>
      <c r="C5" s="991" t="s">
        <v>3</v>
      </c>
      <c r="D5" s="422"/>
      <c r="E5" s="423" t="s">
        <v>909</v>
      </c>
      <c r="F5" s="424" t="s">
        <v>909</v>
      </c>
      <c r="G5" s="425" t="s">
        <v>530</v>
      </c>
      <c r="H5" s="426" t="s">
        <v>1703</v>
      </c>
    </row>
    <row r="6" spans="1:8" ht="15.75" customHeight="1" thickBot="1" x14ac:dyDescent="0.3">
      <c r="A6" s="486"/>
      <c r="B6" s="992"/>
      <c r="C6" s="992"/>
      <c r="D6" s="427"/>
      <c r="E6" s="428" t="s">
        <v>5</v>
      </c>
      <c r="F6" s="429" t="s">
        <v>5</v>
      </c>
      <c r="G6" s="430" t="s">
        <v>5</v>
      </c>
      <c r="H6" s="431" t="s">
        <v>5</v>
      </c>
    </row>
    <row r="7" spans="1:8" s="493" customFormat="1" ht="18.75" x14ac:dyDescent="0.3">
      <c r="B7" s="432">
        <v>10000000</v>
      </c>
      <c r="C7" s="433" t="s">
        <v>398</v>
      </c>
      <c r="D7" s="434"/>
      <c r="E7" s="435"/>
      <c r="F7" s="436"/>
      <c r="G7" s="437"/>
      <c r="H7" s="438"/>
    </row>
    <row r="8" spans="1:8" s="493" customFormat="1" ht="15.75" hidden="1" customHeight="1" x14ac:dyDescent="0.25">
      <c r="B8" s="373">
        <v>11000000</v>
      </c>
      <c r="C8" s="374" t="s">
        <v>531</v>
      </c>
      <c r="D8" s="374"/>
      <c r="E8" s="439"/>
      <c r="F8" s="440"/>
      <c r="G8" s="441"/>
      <c r="H8" s="442"/>
    </row>
    <row r="9" spans="1:8" s="493" customFormat="1" hidden="1" x14ac:dyDescent="0.25">
      <c r="B9" s="373">
        <v>11010000</v>
      </c>
      <c r="C9" s="374" t="s">
        <v>531</v>
      </c>
      <c r="D9" s="374"/>
      <c r="E9" s="439"/>
      <c r="F9" s="440"/>
      <c r="G9" s="441"/>
      <c r="H9" s="442"/>
    </row>
    <row r="10" spans="1:8" ht="15.75" hidden="1" customHeight="1" x14ac:dyDescent="0.25">
      <c r="A10" s="502"/>
      <c r="B10" s="373">
        <v>11010100</v>
      </c>
      <c r="C10" s="374" t="s">
        <v>6</v>
      </c>
      <c r="D10" s="374"/>
      <c r="E10" s="439"/>
      <c r="F10" s="440"/>
      <c r="G10" s="441"/>
      <c r="H10" s="442"/>
    </row>
    <row r="11" spans="1:8" hidden="1" x14ac:dyDescent="0.25">
      <c r="A11" s="502"/>
      <c r="B11" s="377">
        <v>11010101</v>
      </c>
      <c r="C11" s="378" t="s">
        <v>532</v>
      </c>
      <c r="D11" s="378" t="s">
        <v>739</v>
      </c>
      <c r="E11" s="443"/>
      <c r="F11" s="444"/>
      <c r="G11" s="445"/>
      <c r="H11" s="446"/>
    </row>
    <row r="12" spans="1:8" ht="15.75" hidden="1" customHeight="1" x14ac:dyDescent="0.25">
      <c r="A12" s="502"/>
      <c r="B12" s="373">
        <v>11010200</v>
      </c>
      <c r="C12" s="374" t="s">
        <v>31</v>
      </c>
      <c r="D12" s="374"/>
      <c r="E12" s="439"/>
      <c r="F12" s="440"/>
      <c r="G12" s="441"/>
      <c r="H12" s="442"/>
    </row>
    <row r="13" spans="1:8" hidden="1" x14ac:dyDescent="0.25">
      <c r="A13" s="502"/>
      <c r="B13" s="377">
        <v>11010201</v>
      </c>
      <c r="C13" s="378" t="s">
        <v>526</v>
      </c>
      <c r="D13" s="378" t="s">
        <v>740</v>
      </c>
      <c r="E13" s="443"/>
      <c r="F13" s="444"/>
      <c r="G13" s="445"/>
      <c r="H13" s="446"/>
    </row>
    <row r="14" spans="1:8" s="493" customFormat="1" ht="16.5" hidden="1" customHeight="1" x14ac:dyDescent="0.25">
      <c r="A14" s="509"/>
      <c r="B14" s="373">
        <v>11010300</v>
      </c>
      <c r="C14" s="374" t="s">
        <v>32</v>
      </c>
      <c r="D14" s="374"/>
      <c r="E14" s="439"/>
      <c r="F14" s="440"/>
      <c r="G14" s="441"/>
      <c r="H14" s="442"/>
    </row>
    <row r="15" spans="1:8" s="493" customFormat="1" hidden="1" x14ac:dyDescent="0.2">
      <c r="A15" s="509"/>
      <c r="B15" s="377">
        <v>11010301</v>
      </c>
      <c r="C15" s="378" t="s">
        <v>527</v>
      </c>
      <c r="D15" s="378" t="s">
        <v>741</v>
      </c>
      <c r="E15" s="443"/>
      <c r="F15" s="444"/>
      <c r="G15" s="445"/>
      <c r="H15" s="446"/>
    </row>
    <row r="16" spans="1:8" ht="15.75" hidden="1" customHeight="1" x14ac:dyDescent="0.25">
      <c r="A16" s="502"/>
      <c r="B16" s="373">
        <v>11010400</v>
      </c>
      <c r="C16" s="374" t="s">
        <v>7</v>
      </c>
      <c r="D16" s="374"/>
      <c r="E16" s="439"/>
      <c r="F16" s="440"/>
      <c r="G16" s="441"/>
      <c r="H16" s="442"/>
    </row>
    <row r="17" spans="1:8" hidden="1" x14ac:dyDescent="0.25">
      <c r="A17" s="502"/>
      <c r="B17" s="382">
        <v>11010401</v>
      </c>
      <c r="C17" s="383" t="s">
        <v>7</v>
      </c>
      <c r="D17" s="383" t="s">
        <v>742</v>
      </c>
      <c r="E17" s="447"/>
      <c r="F17" s="448"/>
      <c r="G17" s="449"/>
      <c r="H17" s="450"/>
    </row>
    <row r="18" spans="1:8" ht="15.75" hidden="1" customHeight="1" thickBot="1" x14ac:dyDescent="0.3">
      <c r="A18" s="502"/>
      <c r="B18" s="384"/>
      <c r="C18" s="385" t="s">
        <v>533</v>
      </c>
      <c r="D18" s="385"/>
      <c r="E18" s="451"/>
      <c r="F18" s="452"/>
      <c r="G18" s="453">
        <v>0</v>
      </c>
      <c r="H18" s="454">
        <v>0</v>
      </c>
    </row>
    <row r="19" spans="1:8" x14ac:dyDescent="0.25">
      <c r="A19" s="502"/>
      <c r="B19" s="368">
        <v>12000000</v>
      </c>
      <c r="C19" s="369" t="s">
        <v>33</v>
      </c>
      <c r="D19" s="369"/>
      <c r="E19" s="455"/>
      <c r="F19" s="456"/>
      <c r="G19" s="457"/>
      <c r="H19" s="458"/>
    </row>
    <row r="20" spans="1:8" ht="15.75" hidden="1" customHeight="1" x14ac:dyDescent="0.25">
      <c r="A20" s="502"/>
      <c r="B20" s="373">
        <v>12010000</v>
      </c>
      <c r="C20" s="374" t="s">
        <v>534</v>
      </c>
      <c r="D20" s="374"/>
      <c r="E20" s="439"/>
      <c r="F20" s="440"/>
      <c r="G20" s="441"/>
      <c r="H20" s="442"/>
    </row>
    <row r="21" spans="1:8" hidden="1" x14ac:dyDescent="0.25">
      <c r="A21" s="502"/>
      <c r="B21" s="373">
        <v>12010100</v>
      </c>
      <c r="C21" s="374" t="s">
        <v>8</v>
      </c>
      <c r="D21" s="374"/>
      <c r="E21" s="439"/>
      <c r="F21" s="440"/>
      <c r="G21" s="441"/>
      <c r="H21" s="442"/>
    </row>
    <row r="22" spans="1:8" ht="15.75" hidden="1" customHeight="1" x14ac:dyDescent="0.25">
      <c r="A22" s="502"/>
      <c r="B22" s="377">
        <v>12010101</v>
      </c>
      <c r="C22" s="378" t="s">
        <v>535</v>
      </c>
      <c r="D22" s="378" t="s">
        <v>743</v>
      </c>
      <c r="E22" s="443"/>
      <c r="F22" s="444"/>
      <c r="G22" s="445"/>
      <c r="H22" s="446"/>
    </row>
    <row r="23" spans="1:8" hidden="1" x14ac:dyDescent="0.25">
      <c r="A23" s="502"/>
      <c r="B23" s="377">
        <v>12010104</v>
      </c>
      <c r="C23" s="378" t="s">
        <v>536</v>
      </c>
      <c r="D23" s="378" t="s">
        <v>744</v>
      </c>
      <c r="E23" s="443"/>
      <c r="F23" s="444"/>
      <c r="G23" s="445"/>
      <c r="H23" s="446"/>
    </row>
    <row r="24" spans="1:8" ht="15.75" hidden="1" customHeight="1" x14ac:dyDescent="0.25">
      <c r="A24" s="502"/>
      <c r="B24" s="377">
        <v>12010105</v>
      </c>
      <c r="C24" s="378" t="s">
        <v>537</v>
      </c>
      <c r="D24" s="378" t="s">
        <v>745</v>
      </c>
      <c r="E24" s="443"/>
      <c r="F24" s="444"/>
      <c r="G24" s="445"/>
      <c r="H24" s="446"/>
    </row>
    <row r="25" spans="1:8" hidden="1" x14ac:dyDescent="0.25">
      <c r="A25" s="502"/>
      <c r="B25" s="377">
        <v>12010106</v>
      </c>
      <c r="C25" s="378" t="s">
        <v>538</v>
      </c>
      <c r="D25" s="378" t="s">
        <v>746</v>
      </c>
      <c r="E25" s="443"/>
      <c r="F25" s="444"/>
      <c r="G25" s="445"/>
      <c r="H25" s="446"/>
    </row>
    <row r="26" spans="1:8" s="493" customFormat="1" ht="16.5" hidden="1" customHeight="1" x14ac:dyDescent="0.2">
      <c r="A26" s="509"/>
      <c r="B26" s="377">
        <v>12010107</v>
      </c>
      <c r="C26" s="378" t="s">
        <v>539</v>
      </c>
      <c r="D26" s="378" t="s">
        <v>747</v>
      </c>
      <c r="E26" s="443"/>
      <c r="F26" s="444"/>
      <c r="G26" s="445"/>
      <c r="H26" s="446"/>
    </row>
    <row r="27" spans="1:8" s="493" customFormat="1" hidden="1" x14ac:dyDescent="0.2">
      <c r="A27" s="509"/>
      <c r="B27" s="377">
        <v>12010108</v>
      </c>
      <c r="C27" s="378" t="s">
        <v>540</v>
      </c>
      <c r="D27" s="378" t="s">
        <v>748</v>
      </c>
      <c r="E27" s="443"/>
      <c r="F27" s="444"/>
      <c r="G27" s="445"/>
      <c r="H27" s="446"/>
    </row>
    <row r="28" spans="1:8" ht="15.75" hidden="1" customHeight="1" thickBot="1" x14ac:dyDescent="0.3">
      <c r="A28" s="502"/>
      <c r="B28" s="377">
        <v>12010109</v>
      </c>
      <c r="C28" s="378" t="s">
        <v>541</v>
      </c>
      <c r="D28" s="378" t="s">
        <v>749</v>
      </c>
      <c r="E28" s="443"/>
      <c r="F28" s="444"/>
      <c r="G28" s="445"/>
      <c r="H28" s="446"/>
    </row>
    <row r="29" spans="1:8" ht="15.75" hidden="1" thickBot="1" x14ac:dyDescent="0.3">
      <c r="A29" s="502"/>
      <c r="B29" s="384"/>
      <c r="C29" s="385" t="s">
        <v>542</v>
      </c>
      <c r="D29" s="385"/>
      <c r="E29" s="451"/>
      <c r="F29" s="452"/>
      <c r="G29" s="453">
        <v>0</v>
      </c>
      <c r="H29" s="454">
        <v>0</v>
      </c>
    </row>
    <row r="30" spans="1:8" ht="15.75" hidden="1" customHeight="1" x14ac:dyDescent="0.25">
      <c r="A30" s="502"/>
      <c r="B30" s="388">
        <v>12010200</v>
      </c>
      <c r="C30" s="389" t="s">
        <v>9</v>
      </c>
      <c r="D30" s="389"/>
      <c r="E30" s="459"/>
      <c r="F30" s="460"/>
      <c r="G30" s="461"/>
      <c r="H30" s="462"/>
    </row>
    <row r="31" spans="1:8" hidden="1" x14ac:dyDescent="0.25">
      <c r="A31" s="502"/>
      <c r="B31" s="377">
        <v>12010201</v>
      </c>
      <c r="C31" s="378" t="s">
        <v>9</v>
      </c>
      <c r="D31" s="378" t="s">
        <v>750</v>
      </c>
      <c r="E31" s="443"/>
      <c r="F31" s="444"/>
      <c r="G31" s="445"/>
      <c r="H31" s="446"/>
    </row>
    <row r="32" spans="1:8" ht="15.75" hidden="1" customHeight="1" thickBot="1" x14ac:dyDescent="0.3">
      <c r="A32" s="502"/>
      <c r="B32" s="384"/>
      <c r="C32" s="385" t="s">
        <v>543</v>
      </c>
      <c r="D32" s="385"/>
      <c r="E32" s="451"/>
      <c r="F32" s="452"/>
      <c r="G32" s="453">
        <v>0</v>
      </c>
      <c r="H32" s="454">
        <v>0</v>
      </c>
    </row>
    <row r="33" spans="1:8" x14ac:dyDescent="0.25">
      <c r="A33" s="502"/>
      <c r="B33" s="368">
        <v>12020000</v>
      </c>
      <c r="C33" s="369" t="s">
        <v>544</v>
      </c>
      <c r="D33" s="369"/>
      <c r="E33" s="455"/>
      <c r="F33" s="456"/>
      <c r="G33" s="457"/>
      <c r="H33" s="458"/>
    </row>
    <row r="34" spans="1:8" ht="15.75" hidden="1" customHeight="1" x14ac:dyDescent="0.25">
      <c r="A34" s="502"/>
      <c r="B34" s="373">
        <v>12020100</v>
      </c>
      <c r="C34" s="374" t="s">
        <v>10</v>
      </c>
      <c r="D34" s="374"/>
      <c r="E34" s="439"/>
      <c r="F34" s="440"/>
      <c r="G34" s="441"/>
      <c r="H34" s="442"/>
    </row>
    <row r="35" spans="1:8" hidden="1" x14ac:dyDescent="0.25">
      <c r="A35" s="502"/>
      <c r="B35" s="377">
        <v>12020105</v>
      </c>
      <c r="C35" s="378" t="s">
        <v>545</v>
      </c>
      <c r="D35" s="378" t="s">
        <v>751</v>
      </c>
      <c r="E35" s="443"/>
      <c r="F35" s="444"/>
      <c r="G35" s="445"/>
      <c r="H35" s="446">
        <v>0</v>
      </c>
    </row>
    <row r="36" spans="1:8" ht="15.75" hidden="1" customHeight="1" x14ac:dyDescent="0.25">
      <c r="A36" s="502"/>
      <c r="B36" s="377">
        <v>12020107</v>
      </c>
      <c r="C36" s="378" t="s">
        <v>546</v>
      </c>
      <c r="D36" s="378" t="s">
        <v>752</v>
      </c>
      <c r="E36" s="443"/>
      <c r="F36" s="444"/>
      <c r="G36" s="445"/>
      <c r="H36" s="446">
        <v>0</v>
      </c>
    </row>
    <row r="37" spans="1:8" hidden="1" x14ac:dyDescent="0.25">
      <c r="A37" s="502"/>
      <c r="B37" s="377">
        <v>12020109</v>
      </c>
      <c r="C37" s="378" t="s">
        <v>547</v>
      </c>
      <c r="D37" s="378" t="s">
        <v>753</v>
      </c>
      <c r="E37" s="443"/>
      <c r="F37" s="444"/>
      <c r="G37" s="445"/>
      <c r="H37" s="446">
        <v>0</v>
      </c>
    </row>
    <row r="38" spans="1:8" ht="15.75" hidden="1" customHeight="1" x14ac:dyDescent="0.25">
      <c r="A38" s="502"/>
      <c r="B38" s="377">
        <v>12020110</v>
      </c>
      <c r="C38" s="378" t="s">
        <v>548</v>
      </c>
      <c r="D38" s="378" t="s">
        <v>754</v>
      </c>
      <c r="E38" s="443"/>
      <c r="F38" s="444"/>
      <c r="G38" s="445"/>
      <c r="H38" s="446">
        <v>0</v>
      </c>
    </row>
    <row r="39" spans="1:8" hidden="1" x14ac:dyDescent="0.25">
      <c r="A39" s="502"/>
      <c r="B39" s="377">
        <v>12020111</v>
      </c>
      <c r="C39" s="378" t="s">
        <v>549</v>
      </c>
      <c r="D39" s="378" t="s">
        <v>755</v>
      </c>
      <c r="E39" s="443"/>
      <c r="F39" s="444"/>
      <c r="G39" s="445"/>
      <c r="H39" s="446">
        <v>0</v>
      </c>
    </row>
    <row r="40" spans="1:8" ht="16.5" hidden="1" customHeight="1" x14ac:dyDescent="0.25">
      <c r="A40" s="502"/>
      <c r="B40" s="377">
        <v>12020113</v>
      </c>
      <c r="C40" s="378" t="s">
        <v>550</v>
      </c>
      <c r="D40" s="378" t="s">
        <v>756</v>
      </c>
      <c r="E40" s="443"/>
      <c r="F40" s="444"/>
      <c r="G40" s="445"/>
      <c r="H40" s="446">
        <v>0</v>
      </c>
    </row>
    <row r="41" spans="1:8" s="493" customFormat="1" hidden="1" x14ac:dyDescent="0.2">
      <c r="A41" s="509"/>
      <c r="B41" s="377">
        <v>12020114</v>
      </c>
      <c r="C41" s="378" t="s">
        <v>551</v>
      </c>
      <c r="D41" s="378" t="s">
        <v>757</v>
      </c>
      <c r="E41" s="443"/>
      <c r="F41" s="444"/>
      <c r="G41" s="445"/>
      <c r="H41" s="446">
        <v>0</v>
      </c>
    </row>
    <row r="42" spans="1:8" s="493" customFormat="1" ht="15.75" hidden="1" customHeight="1" x14ac:dyDescent="0.2">
      <c r="A42" s="509"/>
      <c r="B42" s="377">
        <v>12020115</v>
      </c>
      <c r="C42" s="378" t="s">
        <v>552</v>
      </c>
      <c r="D42" s="378" t="s">
        <v>758</v>
      </c>
      <c r="E42" s="443"/>
      <c r="F42" s="444"/>
      <c r="G42" s="445"/>
      <c r="H42" s="446">
        <v>0</v>
      </c>
    </row>
    <row r="43" spans="1:8" hidden="1" x14ac:dyDescent="0.25">
      <c r="A43" s="502"/>
      <c r="B43" s="377">
        <v>12020116</v>
      </c>
      <c r="C43" s="378" t="s">
        <v>553</v>
      </c>
      <c r="D43" s="378" t="s">
        <v>759</v>
      </c>
      <c r="E43" s="443"/>
      <c r="F43" s="444"/>
      <c r="G43" s="445"/>
      <c r="H43" s="446">
        <v>0</v>
      </c>
    </row>
    <row r="44" spans="1:8" ht="15.75" hidden="1" customHeight="1" x14ac:dyDescent="0.25">
      <c r="A44" s="502"/>
      <c r="B44" s="377">
        <v>12020117</v>
      </c>
      <c r="C44" s="378" t="s">
        <v>554</v>
      </c>
      <c r="D44" s="378" t="s">
        <v>760</v>
      </c>
      <c r="E44" s="443"/>
      <c r="F44" s="444"/>
      <c r="G44" s="445"/>
      <c r="H44" s="446">
        <v>0</v>
      </c>
    </row>
    <row r="45" spans="1:8" hidden="1" x14ac:dyDescent="0.25">
      <c r="A45" s="502"/>
      <c r="B45" s="377">
        <v>12020118</v>
      </c>
      <c r="C45" s="378" t="s">
        <v>555</v>
      </c>
      <c r="D45" s="378" t="s">
        <v>761</v>
      </c>
      <c r="E45" s="443"/>
      <c r="F45" s="444"/>
      <c r="G45" s="445"/>
      <c r="H45" s="446">
        <v>0</v>
      </c>
    </row>
    <row r="46" spans="1:8" ht="15.75" hidden="1" customHeight="1" x14ac:dyDescent="0.25">
      <c r="A46" s="502"/>
      <c r="B46" s="377">
        <v>12020119</v>
      </c>
      <c r="C46" s="378" t="s">
        <v>556</v>
      </c>
      <c r="D46" s="378" t="s">
        <v>762</v>
      </c>
      <c r="E46" s="443"/>
      <c r="F46" s="444"/>
      <c r="G46" s="445"/>
      <c r="H46" s="446">
        <v>0</v>
      </c>
    </row>
    <row r="47" spans="1:8" hidden="1" x14ac:dyDescent="0.25">
      <c r="A47" s="502"/>
      <c r="B47" s="377">
        <v>12020120</v>
      </c>
      <c r="C47" s="378" t="s">
        <v>557</v>
      </c>
      <c r="D47" s="378" t="s">
        <v>763</v>
      </c>
      <c r="E47" s="443"/>
      <c r="F47" s="444"/>
      <c r="G47" s="445"/>
      <c r="H47" s="446">
        <v>0</v>
      </c>
    </row>
    <row r="48" spans="1:8" ht="15.75" hidden="1" customHeight="1" x14ac:dyDescent="0.25">
      <c r="A48" s="502"/>
      <c r="B48" s="377">
        <v>12020121</v>
      </c>
      <c r="C48" s="378" t="s">
        <v>558</v>
      </c>
      <c r="D48" s="378" t="s">
        <v>764</v>
      </c>
      <c r="E48" s="443"/>
      <c r="F48" s="444"/>
      <c r="G48" s="445"/>
      <c r="H48" s="446">
        <v>0</v>
      </c>
    </row>
    <row r="49" spans="1:8" hidden="1" x14ac:dyDescent="0.25">
      <c r="A49" s="502"/>
      <c r="B49" s="377">
        <v>12020122</v>
      </c>
      <c r="C49" s="378" t="s">
        <v>559</v>
      </c>
      <c r="D49" s="378" t="s">
        <v>765</v>
      </c>
      <c r="E49" s="443"/>
      <c r="F49" s="444"/>
      <c r="G49" s="445"/>
      <c r="H49" s="446">
        <v>0</v>
      </c>
    </row>
    <row r="50" spans="1:8" ht="15.75" hidden="1" customHeight="1" x14ac:dyDescent="0.25">
      <c r="A50" s="502"/>
      <c r="B50" s="377">
        <v>12020126</v>
      </c>
      <c r="C50" s="378" t="s">
        <v>560</v>
      </c>
      <c r="D50" s="378" t="s">
        <v>766</v>
      </c>
      <c r="E50" s="443"/>
      <c r="F50" s="444"/>
      <c r="G50" s="445"/>
      <c r="H50" s="446">
        <v>0</v>
      </c>
    </row>
    <row r="51" spans="1:8" hidden="1" x14ac:dyDescent="0.25">
      <c r="A51" s="502"/>
      <c r="B51" s="377">
        <v>12020128</v>
      </c>
      <c r="C51" s="378" t="s">
        <v>561</v>
      </c>
      <c r="D51" s="378" t="s">
        <v>767</v>
      </c>
      <c r="E51" s="443"/>
      <c r="F51" s="444"/>
      <c r="G51" s="445"/>
      <c r="H51" s="446">
        <v>0</v>
      </c>
    </row>
    <row r="52" spans="1:8" ht="15.75" hidden="1" customHeight="1" x14ac:dyDescent="0.25">
      <c r="A52" s="502"/>
      <c r="B52" s="377">
        <v>12020129</v>
      </c>
      <c r="C52" s="378" t="s">
        <v>562</v>
      </c>
      <c r="D52" s="378" t="s">
        <v>768</v>
      </c>
      <c r="E52" s="443"/>
      <c r="F52" s="444"/>
      <c r="G52" s="445"/>
      <c r="H52" s="446">
        <v>0</v>
      </c>
    </row>
    <row r="53" spans="1:8" hidden="1" x14ac:dyDescent="0.25">
      <c r="A53" s="502"/>
      <c r="B53" s="377">
        <v>12020130</v>
      </c>
      <c r="C53" s="378" t="s">
        <v>563</v>
      </c>
      <c r="D53" s="378" t="s">
        <v>769</v>
      </c>
      <c r="E53" s="443"/>
      <c r="F53" s="444"/>
      <c r="G53" s="445"/>
      <c r="H53" s="446">
        <v>0</v>
      </c>
    </row>
    <row r="54" spans="1:8" ht="15.75" hidden="1" customHeight="1" x14ac:dyDescent="0.25">
      <c r="A54" s="502"/>
      <c r="B54" s="377">
        <v>12020132</v>
      </c>
      <c r="C54" s="378" t="s">
        <v>564</v>
      </c>
      <c r="D54" s="378" t="s">
        <v>770</v>
      </c>
      <c r="E54" s="443"/>
      <c r="F54" s="444"/>
      <c r="G54" s="445"/>
      <c r="H54" s="446">
        <v>0</v>
      </c>
    </row>
    <row r="55" spans="1:8" hidden="1" x14ac:dyDescent="0.25">
      <c r="A55" s="502"/>
      <c r="B55" s="377">
        <v>12020133</v>
      </c>
      <c r="C55" s="378" t="s">
        <v>565</v>
      </c>
      <c r="D55" s="378" t="s">
        <v>771</v>
      </c>
      <c r="E55" s="443"/>
      <c r="F55" s="444"/>
      <c r="G55" s="445"/>
      <c r="H55" s="446">
        <v>0</v>
      </c>
    </row>
    <row r="56" spans="1:8" s="493" customFormat="1" ht="16.5" hidden="1" customHeight="1" x14ac:dyDescent="0.2">
      <c r="A56" s="509"/>
      <c r="B56" s="377">
        <v>12020134</v>
      </c>
      <c r="C56" s="378" t="s">
        <v>566</v>
      </c>
      <c r="D56" s="378" t="s">
        <v>772</v>
      </c>
      <c r="E56" s="443"/>
      <c r="F56" s="444"/>
      <c r="G56" s="445"/>
      <c r="H56" s="446">
        <v>0</v>
      </c>
    </row>
    <row r="57" spans="1:8" s="493" customFormat="1" hidden="1" x14ac:dyDescent="0.2">
      <c r="A57" s="509"/>
      <c r="B57" s="377">
        <v>12020135</v>
      </c>
      <c r="C57" s="378" t="s">
        <v>567</v>
      </c>
      <c r="D57" s="378" t="s">
        <v>773</v>
      </c>
      <c r="E57" s="443"/>
      <c r="F57" s="444"/>
      <c r="G57" s="445"/>
      <c r="H57" s="446">
        <v>0</v>
      </c>
    </row>
    <row r="58" spans="1:8" ht="15.75" hidden="1" customHeight="1" x14ac:dyDescent="0.25">
      <c r="A58" s="531"/>
      <c r="B58" s="377">
        <v>12020136</v>
      </c>
      <c r="C58" s="378" t="s">
        <v>568</v>
      </c>
      <c r="D58" s="378" t="s">
        <v>774</v>
      </c>
      <c r="E58" s="443"/>
      <c r="F58" s="444"/>
      <c r="G58" s="445"/>
      <c r="H58" s="446">
        <v>0</v>
      </c>
    </row>
    <row r="59" spans="1:8" hidden="1" x14ac:dyDescent="0.25">
      <c r="A59" s="502"/>
      <c r="B59" s="377">
        <v>12020137</v>
      </c>
      <c r="C59" s="378" t="s">
        <v>569</v>
      </c>
      <c r="D59" s="378" t="s">
        <v>775</v>
      </c>
      <c r="E59" s="443"/>
      <c r="F59" s="444"/>
      <c r="G59" s="445"/>
      <c r="H59" s="446">
        <v>0</v>
      </c>
    </row>
    <row r="60" spans="1:8" s="493" customFormat="1" ht="16.5" hidden="1" customHeight="1" x14ac:dyDescent="0.2">
      <c r="A60" s="509"/>
      <c r="B60" s="377">
        <v>12020138</v>
      </c>
      <c r="C60" s="378" t="s">
        <v>570</v>
      </c>
      <c r="D60" s="378" t="s">
        <v>776</v>
      </c>
      <c r="E60" s="443"/>
      <c r="F60" s="444"/>
      <c r="G60" s="445"/>
      <c r="H60" s="446">
        <v>0</v>
      </c>
    </row>
    <row r="61" spans="1:8" s="493" customFormat="1" hidden="1" x14ac:dyDescent="0.2">
      <c r="A61" s="509"/>
      <c r="B61" s="377">
        <v>12020140</v>
      </c>
      <c r="C61" s="378" t="s">
        <v>571</v>
      </c>
      <c r="D61" s="378" t="s">
        <v>777</v>
      </c>
      <c r="E61" s="443"/>
      <c r="F61" s="444"/>
      <c r="G61" s="445"/>
      <c r="H61" s="446">
        <v>0</v>
      </c>
    </row>
    <row r="62" spans="1:8" ht="15.75" hidden="1" customHeight="1" thickBot="1" x14ac:dyDescent="0.3">
      <c r="A62" s="502"/>
      <c r="B62" s="384"/>
      <c r="C62" s="385" t="s">
        <v>572</v>
      </c>
      <c r="D62" s="385"/>
      <c r="E62" s="451"/>
      <c r="F62" s="452"/>
      <c r="G62" s="453">
        <f>SUM(G35:G61)</f>
        <v>0</v>
      </c>
      <c r="H62" s="453">
        <f>SUM(H35:H61)</f>
        <v>0</v>
      </c>
    </row>
    <row r="63" spans="1:8" x14ac:dyDescent="0.25">
      <c r="A63" s="502"/>
      <c r="B63" s="373">
        <v>12020400</v>
      </c>
      <c r="C63" s="374" t="s">
        <v>11</v>
      </c>
      <c r="D63" s="374"/>
      <c r="E63" s="439"/>
      <c r="F63" s="440"/>
      <c r="G63" s="441"/>
      <c r="H63" s="442"/>
    </row>
    <row r="64" spans="1:8" ht="15.75" customHeight="1" x14ac:dyDescent="0.25">
      <c r="A64" s="502"/>
      <c r="B64" s="377">
        <v>12020401</v>
      </c>
      <c r="C64" s="378" t="s">
        <v>573</v>
      </c>
      <c r="D64" s="378" t="s">
        <v>778</v>
      </c>
      <c r="E64" s="443"/>
      <c r="F64" s="444"/>
      <c r="G64" s="445">
        <v>6857880</v>
      </c>
      <c r="H64" s="446">
        <v>18750000</v>
      </c>
    </row>
    <row r="65" spans="1:8" hidden="1" x14ac:dyDescent="0.25">
      <c r="A65" s="502"/>
      <c r="B65" s="377">
        <v>12020404</v>
      </c>
      <c r="C65" s="378" t="s">
        <v>574</v>
      </c>
      <c r="D65" s="378" t="s">
        <v>779</v>
      </c>
      <c r="E65" s="443"/>
      <c r="F65" s="444"/>
      <c r="G65" s="445"/>
      <c r="H65" s="446">
        <v>0</v>
      </c>
    </row>
    <row r="66" spans="1:8" ht="15.75" hidden="1" customHeight="1" x14ac:dyDescent="0.25">
      <c r="A66" s="502"/>
      <c r="B66" s="377">
        <v>12020409</v>
      </c>
      <c r="C66" s="378" t="s">
        <v>575</v>
      </c>
      <c r="D66" s="378" t="s">
        <v>780</v>
      </c>
      <c r="E66" s="443"/>
      <c r="F66" s="444"/>
      <c r="G66" s="445"/>
      <c r="H66" s="446">
        <v>0</v>
      </c>
    </row>
    <row r="67" spans="1:8" hidden="1" x14ac:dyDescent="0.25">
      <c r="A67" s="502"/>
      <c r="B67" s="377">
        <v>12020410</v>
      </c>
      <c r="C67" s="378" t="s">
        <v>576</v>
      </c>
      <c r="D67" s="378" t="s">
        <v>781</v>
      </c>
      <c r="E67" s="443"/>
      <c r="F67" s="444"/>
      <c r="G67" s="445"/>
      <c r="H67" s="446">
        <v>0</v>
      </c>
    </row>
    <row r="68" spans="1:8" ht="16.5" hidden="1" customHeight="1" x14ac:dyDescent="0.25">
      <c r="A68" s="502"/>
      <c r="B68" s="377">
        <v>12020412</v>
      </c>
      <c r="C68" s="378" t="s">
        <v>577</v>
      </c>
      <c r="D68" s="378" t="s">
        <v>782</v>
      </c>
      <c r="E68" s="443"/>
      <c r="F68" s="444"/>
      <c r="G68" s="445"/>
      <c r="H68" s="446">
        <v>0</v>
      </c>
    </row>
    <row r="69" spans="1:8" s="493" customFormat="1" hidden="1" x14ac:dyDescent="0.2">
      <c r="A69" s="509"/>
      <c r="B69" s="377">
        <v>12020413</v>
      </c>
      <c r="C69" s="378" t="s">
        <v>578</v>
      </c>
      <c r="D69" s="378" t="s">
        <v>783</v>
      </c>
      <c r="E69" s="443"/>
      <c r="F69" s="444"/>
      <c r="G69" s="445"/>
      <c r="H69" s="446">
        <v>0</v>
      </c>
    </row>
    <row r="70" spans="1:8" s="493" customFormat="1" ht="15.75" hidden="1" customHeight="1" x14ac:dyDescent="0.2">
      <c r="A70" s="509"/>
      <c r="B70" s="377">
        <v>12020415</v>
      </c>
      <c r="C70" s="378" t="s">
        <v>579</v>
      </c>
      <c r="D70" s="378" t="s">
        <v>784</v>
      </c>
      <c r="E70" s="443"/>
      <c r="F70" s="444"/>
      <c r="G70" s="445"/>
      <c r="H70" s="446">
        <v>0</v>
      </c>
    </row>
    <row r="71" spans="1:8" s="493" customFormat="1" hidden="1" x14ac:dyDescent="0.2">
      <c r="A71" s="509"/>
      <c r="B71" s="377">
        <v>12020417</v>
      </c>
      <c r="C71" s="378" t="s">
        <v>580</v>
      </c>
      <c r="D71" s="378" t="s">
        <v>785</v>
      </c>
      <c r="E71" s="443"/>
      <c r="F71" s="444"/>
      <c r="G71" s="445"/>
      <c r="H71" s="446">
        <v>0</v>
      </c>
    </row>
    <row r="72" spans="1:8" ht="15.75" hidden="1" customHeight="1" x14ac:dyDescent="0.25">
      <c r="A72" s="502"/>
      <c r="B72" s="377">
        <v>12020418</v>
      </c>
      <c r="C72" s="378" t="s">
        <v>581</v>
      </c>
      <c r="D72" s="378" t="s">
        <v>786</v>
      </c>
      <c r="E72" s="443"/>
      <c r="F72" s="444"/>
      <c r="G72" s="445"/>
      <c r="H72" s="446">
        <v>0</v>
      </c>
    </row>
    <row r="73" spans="1:8" hidden="1" x14ac:dyDescent="0.25">
      <c r="A73" s="502"/>
      <c r="B73" s="377">
        <v>12020419</v>
      </c>
      <c r="C73" s="378" t="s">
        <v>582</v>
      </c>
      <c r="D73" s="378" t="s">
        <v>787</v>
      </c>
      <c r="E73" s="443"/>
      <c r="F73" s="444"/>
      <c r="G73" s="445"/>
      <c r="H73" s="446">
        <v>0</v>
      </c>
    </row>
    <row r="74" spans="1:8" ht="15.75" hidden="1" customHeight="1" x14ac:dyDescent="0.25">
      <c r="A74" s="502"/>
      <c r="B74" s="377">
        <v>12020420</v>
      </c>
      <c r="C74" s="378" t="s">
        <v>583</v>
      </c>
      <c r="D74" s="378" t="s">
        <v>788</v>
      </c>
      <c r="E74" s="443"/>
      <c r="F74" s="444"/>
      <c r="G74" s="445"/>
      <c r="H74" s="446">
        <v>0</v>
      </c>
    </row>
    <row r="75" spans="1:8" hidden="1" x14ac:dyDescent="0.25">
      <c r="A75" s="502"/>
      <c r="B75" s="377">
        <v>12020424</v>
      </c>
      <c r="C75" s="378" t="s">
        <v>584</v>
      </c>
      <c r="D75" s="378" t="s">
        <v>789</v>
      </c>
      <c r="E75" s="443"/>
      <c r="F75" s="444"/>
      <c r="G75" s="445"/>
      <c r="H75" s="446">
        <v>0</v>
      </c>
    </row>
    <row r="76" spans="1:8" ht="15.75" hidden="1" customHeight="1" x14ac:dyDescent="0.25">
      <c r="A76" s="502"/>
      <c r="B76" s="377">
        <v>12020425</v>
      </c>
      <c r="C76" s="378" t="s">
        <v>585</v>
      </c>
      <c r="D76" s="378" t="s">
        <v>790</v>
      </c>
      <c r="E76" s="443"/>
      <c r="F76" s="444"/>
      <c r="G76" s="445"/>
      <c r="H76" s="446">
        <v>0</v>
      </c>
    </row>
    <row r="77" spans="1:8" ht="15.75" thickBot="1" x14ac:dyDescent="0.3">
      <c r="A77" s="502"/>
      <c r="B77" s="377">
        <v>12020426</v>
      </c>
      <c r="C77" s="378" t="s">
        <v>586</v>
      </c>
      <c r="D77" s="378" t="s">
        <v>791</v>
      </c>
      <c r="E77" s="443">
        <v>1000</v>
      </c>
      <c r="F77" s="444">
        <v>1000</v>
      </c>
      <c r="G77" s="445">
        <v>5486300</v>
      </c>
      <c r="H77" s="446">
        <v>15000000</v>
      </c>
    </row>
    <row r="78" spans="1:8" ht="15.75" hidden="1" customHeight="1" x14ac:dyDescent="0.25">
      <c r="A78" s="502"/>
      <c r="B78" s="377">
        <v>12020427</v>
      </c>
      <c r="C78" s="378" t="s">
        <v>587</v>
      </c>
      <c r="D78" s="378" t="s">
        <v>792</v>
      </c>
      <c r="E78" s="443"/>
      <c r="F78" s="444"/>
      <c r="G78" s="445"/>
      <c r="H78" s="446">
        <v>0</v>
      </c>
    </row>
    <row r="79" spans="1:8" ht="15.75" hidden="1" thickBot="1" x14ac:dyDescent="0.3">
      <c r="A79" s="502"/>
      <c r="B79" s="377">
        <v>12020428</v>
      </c>
      <c r="C79" s="378" t="s">
        <v>588</v>
      </c>
      <c r="D79" s="378" t="s">
        <v>794</v>
      </c>
      <c r="E79" s="443"/>
      <c r="F79" s="444"/>
      <c r="G79" s="445"/>
      <c r="H79" s="446">
        <v>0</v>
      </c>
    </row>
    <row r="80" spans="1:8" s="493" customFormat="1" ht="16.5" hidden="1" customHeight="1" x14ac:dyDescent="0.2">
      <c r="A80" s="509"/>
      <c r="B80" s="377">
        <v>12020430</v>
      </c>
      <c r="C80" s="378" t="s">
        <v>589</v>
      </c>
      <c r="D80" s="378" t="s">
        <v>795</v>
      </c>
      <c r="E80" s="443"/>
      <c r="F80" s="444"/>
      <c r="G80" s="445"/>
      <c r="H80" s="446">
        <v>0</v>
      </c>
    </row>
    <row r="81" spans="1:8" s="493" customFormat="1" ht="15.75" hidden="1" thickBot="1" x14ac:dyDescent="0.25">
      <c r="A81" s="509"/>
      <c r="B81" s="377">
        <v>12020431</v>
      </c>
      <c r="C81" s="378" t="s">
        <v>590</v>
      </c>
      <c r="D81" s="378" t="s">
        <v>796</v>
      </c>
      <c r="E81" s="443"/>
      <c r="F81" s="444"/>
      <c r="G81" s="445"/>
      <c r="H81" s="446">
        <v>0</v>
      </c>
    </row>
    <row r="82" spans="1:8" ht="15.75" hidden="1" customHeight="1" x14ac:dyDescent="0.25">
      <c r="A82" s="502"/>
      <c r="B82" s="377">
        <v>12020436</v>
      </c>
      <c r="C82" s="378" t="s">
        <v>591</v>
      </c>
      <c r="D82" s="378" t="s">
        <v>797</v>
      </c>
      <c r="E82" s="443"/>
      <c r="F82" s="444"/>
      <c r="G82" s="445"/>
      <c r="H82" s="446">
        <v>0</v>
      </c>
    </row>
    <row r="83" spans="1:8" ht="15.75" hidden="1" thickBot="1" x14ac:dyDescent="0.3">
      <c r="A83" s="502"/>
      <c r="B83" s="377">
        <v>12020437</v>
      </c>
      <c r="C83" s="378" t="s">
        <v>592</v>
      </c>
      <c r="D83" s="378" t="s">
        <v>798</v>
      </c>
      <c r="E83" s="443"/>
      <c r="F83" s="444"/>
      <c r="G83" s="445"/>
      <c r="H83" s="446">
        <v>0</v>
      </c>
    </row>
    <row r="84" spans="1:8" ht="15.75" hidden="1" customHeight="1" x14ac:dyDescent="0.25">
      <c r="A84" s="502"/>
      <c r="B84" s="377">
        <v>12020438</v>
      </c>
      <c r="C84" s="378" t="s">
        <v>593</v>
      </c>
      <c r="D84" s="378" t="s">
        <v>799</v>
      </c>
      <c r="E84" s="443"/>
      <c r="F84" s="444"/>
      <c r="G84" s="445"/>
      <c r="H84" s="446">
        <v>0</v>
      </c>
    </row>
    <row r="85" spans="1:8" ht="15.75" hidden="1" thickBot="1" x14ac:dyDescent="0.3">
      <c r="A85" s="502"/>
      <c r="B85" s="377">
        <v>12020439</v>
      </c>
      <c r="C85" s="378" t="s">
        <v>594</v>
      </c>
      <c r="D85" s="378" t="s">
        <v>800</v>
      </c>
      <c r="E85" s="443"/>
      <c r="F85" s="444"/>
      <c r="G85" s="445"/>
      <c r="H85" s="446">
        <v>0</v>
      </c>
    </row>
    <row r="86" spans="1:8" ht="15.75" hidden="1" customHeight="1" x14ac:dyDescent="0.25">
      <c r="A86" s="502"/>
      <c r="B86" s="377">
        <v>12020440</v>
      </c>
      <c r="C86" s="378" t="s">
        <v>595</v>
      </c>
      <c r="D86" s="378" t="s">
        <v>801</v>
      </c>
      <c r="E86" s="443"/>
      <c r="F86" s="444"/>
      <c r="G86" s="445"/>
      <c r="H86" s="446">
        <v>0</v>
      </c>
    </row>
    <row r="87" spans="1:8" ht="15.75" hidden="1" thickBot="1" x14ac:dyDescent="0.3">
      <c r="A87" s="502"/>
      <c r="B87" s="377">
        <v>12020441</v>
      </c>
      <c r="C87" s="378" t="s">
        <v>596</v>
      </c>
      <c r="D87" s="378" t="s">
        <v>802</v>
      </c>
      <c r="E87" s="443"/>
      <c r="F87" s="444"/>
      <c r="G87" s="445"/>
      <c r="H87" s="446">
        <v>0</v>
      </c>
    </row>
    <row r="88" spans="1:8" s="493" customFormat="1" ht="16.5" hidden="1" customHeight="1" x14ac:dyDescent="0.2">
      <c r="A88" s="509"/>
      <c r="B88" s="377">
        <v>12020442</v>
      </c>
      <c r="C88" s="378" t="s">
        <v>597</v>
      </c>
      <c r="D88" s="378" t="s">
        <v>803</v>
      </c>
      <c r="E88" s="443"/>
      <c r="F88" s="444"/>
      <c r="G88" s="445"/>
      <c r="H88" s="446">
        <v>0</v>
      </c>
    </row>
    <row r="89" spans="1:8" s="493" customFormat="1" ht="15.75" hidden="1" thickBot="1" x14ac:dyDescent="0.25">
      <c r="A89" s="509"/>
      <c r="B89" s="377">
        <v>12020443</v>
      </c>
      <c r="C89" s="378" t="s">
        <v>598</v>
      </c>
      <c r="D89" s="378" t="s">
        <v>804</v>
      </c>
      <c r="E89" s="443"/>
      <c r="F89" s="444"/>
      <c r="G89" s="445"/>
      <c r="H89" s="446">
        <v>0</v>
      </c>
    </row>
    <row r="90" spans="1:8" ht="15.75" hidden="1" customHeight="1" x14ac:dyDescent="0.25">
      <c r="A90" s="502"/>
      <c r="B90" s="377">
        <v>12020444</v>
      </c>
      <c r="C90" s="378" t="s">
        <v>599</v>
      </c>
      <c r="D90" s="378" t="s">
        <v>805</v>
      </c>
      <c r="E90" s="443"/>
      <c r="F90" s="444"/>
      <c r="G90" s="445"/>
      <c r="H90" s="446">
        <v>0</v>
      </c>
    </row>
    <row r="91" spans="1:8" ht="15.75" hidden="1" thickBot="1" x14ac:dyDescent="0.3">
      <c r="A91" s="502"/>
      <c r="B91" s="377">
        <v>12020445</v>
      </c>
      <c r="C91" s="378" t="s">
        <v>600</v>
      </c>
      <c r="D91" s="378" t="s">
        <v>806</v>
      </c>
      <c r="E91" s="443"/>
      <c r="F91" s="444"/>
      <c r="G91" s="445"/>
      <c r="H91" s="446">
        <v>0</v>
      </c>
    </row>
    <row r="92" spans="1:8" ht="15.75" hidden="1" customHeight="1" x14ac:dyDescent="0.25">
      <c r="A92" s="502"/>
      <c r="B92" s="377">
        <v>12020446</v>
      </c>
      <c r="C92" s="378" t="s">
        <v>601</v>
      </c>
      <c r="D92" s="378" t="s">
        <v>807</v>
      </c>
      <c r="E92" s="443"/>
      <c r="F92" s="444"/>
      <c r="G92" s="445"/>
      <c r="H92" s="446">
        <v>0</v>
      </c>
    </row>
    <row r="93" spans="1:8" ht="15.75" hidden="1" thickBot="1" x14ac:dyDescent="0.3">
      <c r="A93" s="502"/>
      <c r="B93" s="377">
        <v>12020447</v>
      </c>
      <c r="C93" s="378" t="s">
        <v>602</v>
      </c>
      <c r="D93" s="378" t="s">
        <v>808</v>
      </c>
      <c r="E93" s="443"/>
      <c r="F93" s="444"/>
      <c r="G93" s="445"/>
      <c r="H93" s="446">
        <v>0</v>
      </c>
    </row>
    <row r="94" spans="1:8" ht="15.75" hidden="1" customHeight="1" x14ac:dyDescent="0.25">
      <c r="A94" s="531"/>
      <c r="B94" s="377">
        <v>12020448</v>
      </c>
      <c r="C94" s="378" t="s">
        <v>603</v>
      </c>
      <c r="D94" s="378" t="s">
        <v>809</v>
      </c>
      <c r="E94" s="443"/>
      <c r="F94" s="444"/>
      <c r="G94" s="445"/>
      <c r="H94" s="446">
        <v>0</v>
      </c>
    </row>
    <row r="95" spans="1:8" ht="15.75" hidden="1" thickBot="1" x14ac:dyDescent="0.3">
      <c r="A95" s="502"/>
      <c r="B95" s="377">
        <v>12020449</v>
      </c>
      <c r="C95" s="378" t="s">
        <v>604</v>
      </c>
      <c r="D95" s="378" t="s">
        <v>810</v>
      </c>
      <c r="E95" s="443"/>
      <c r="F95" s="444"/>
      <c r="G95" s="445"/>
      <c r="H95" s="446">
        <v>0</v>
      </c>
    </row>
    <row r="96" spans="1:8" ht="16.5" hidden="1" customHeight="1" x14ac:dyDescent="0.25">
      <c r="A96" s="502"/>
      <c r="B96" s="377">
        <v>12020450</v>
      </c>
      <c r="C96" s="378" t="s">
        <v>605</v>
      </c>
      <c r="D96" s="378" t="s">
        <v>811</v>
      </c>
      <c r="E96" s="443"/>
      <c r="F96" s="444"/>
      <c r="G96" s="445"/>
      <c r="H96" s="446">
        <v>0</v>
      </c>
    </row>
    <row r="97" spans="1:8" s="493" customFormat="1" ht="15.75" hidden="1" thickBot="1" x14ac:dyDescent="0.25">
      <c r="A97" s="509"/>
      <c r="B97" s="377">
        <v>12020451</v>
      </c>
      <c r="C97" s="378" t="s">
        <v>606</v>
      </c>
      <c r="D97" s="378" t="s">
        <v>812</v>
      </c>
      <c r="E97" s="443"/>
      <c r="F97" s="444"/>
      <c r="G97" s="445"/>
      <c r="H97" s="446">
        <v>0</v>
      </c>
    </row>
    <row r="98" spans="1:8" s="493" customFormat="1" ht="15.75" hidden="1" customHeight="1" x14ac:dyDescent="0.2">
      <c r="A98" s="509"/>
      <c r="B98" s="377">
        <v>12020452</v>
      </c>
      <c r="C98" s="378" t="s">
        <v>607</v>
      </c>
      <c r="D98" s="378" t="s">
        <v>813</v>
      </c>
      <c r="E98" s="443"/>
      <c r="F98" s="444"/>
      <c r="G98" s="445"/>
      <c r="H98" s="446">
        <v>0</v>
      </c>
    </row>
    <row r="99" spans="1:8" ht="15.75" hidden="1" thickBot="1" x14ac:dyDescent="0.3">
      <c r="A99" s="531"/>
      <c r="B99" s="377">
        <v>12020453</v>
      </c>
      <c r="C99" s="378" t="s">
        <v>608</v>
      </c>
      <c r="D99" s="378" t="s">
        <v>814</v>
      </c>
      <c r="E99" s="443"/>
      <c r="F99" s="444"/>
      <c r="G99" s="445"/>
      <c r="H99" s="446">
        <v>0</v>
      </c>
    </row>
    <row r="100" spans="1:8" ht="15.75" hidden="1" customHeight="1" x14ac:dyDescent="0.25">
      <c r="A100" s="502"/>
      <c r="B100" s="377">
        <v>12020454</v>
      </c>
      <c r="C100" s="378" t="s">
        <v>609</v>
      </c>
      <c r="D100" s="378" t="s">
        <v>815</v>
      </c>
      <c r="E100" s="443"/>
      <c r="F100" s="444"/>
      <c r="G100" s="445"/>
      <c r="H100" s="446">
        <v>0</v>
      </c>
    </row>
    <row r="101" spans="1:8" ht="15.75" hidden="1" thickBot="1" x14ac:dyDescent="0.3">
      <c r="A101" s="502"/>
      <c r="B101" s="377">
        <v>12020455</v>
      </c>
      <c r="C101" s="378" t="s">
        <v>610</v>
      </c>
      <c r="D101" s="378" t="s">
        <v>816</v>
      </c>
      <c r="E101" s="443"/>
      <c r="F101" s="444"/>
      <c r="G101" s="445"/>
      <c r="H101" s="446">
        <v>0</v>
      </c>
    </row>
    <row r="102" spans="1:8" ht="15.75" hidden="1" customHeight="1" x14ac:dyDescent="0.25">
      <c r="A102" s="502"/>
      <c r="B102" s="377">
        <v>12020456</v>
      </c>
      <c r="C102" s="378" t="s">
        <v>611</v>
      </c>
      <c r="D102" s="378" t="s">
        <v>817</v>
      </c>
      <c r="E102" s="443"/>
      <c r="F102" s="444"/>
      <c r="G102" s="445"/>
      <c r="H102" s="446">
        <v>0</v>
      </c>
    </row>
    <row r="103" spans="1:8" ht="15.75" hidden="1" thickBot="1" x14ac:dyDescent="0.3">
      <c r="A103" s="502"/>
      <c r="B103" s="377">
        <v>12020457</v>
      </c>
      <c r="C103" s="378" t="s">
        <v>612</v>
      </c>
      <c r="D103" s="378" t="s">
        <v>818</v>
      </c>
      <c r="E103" s="443"/>
      <c r="F103" s="444"/>
      <c r="G103" s="445"/>
      <c r="H103" s="446">
        <v>0</v>
      </c>
    </row>
    <row r="104" spans="1:8" ht="15.75" hidden="1" customHeight="1" x14ac:dyDescent="0.25">
      <c r="A104" s="502"/>
      <c r="B104" s="377">
        <v>12020458</v>
      </c>
      <c r="C104" s="378" t="s">
        <v>613</v>
      </c>
      <c r="D104" s="378" t="s">
        <v>819</v>
      </c>
      <c r="E104" s="443"/>
      <c r="F104" s="444"/>
      <c r="G104" s="445"/>
      <c r="H104" s="446">
        <v>0</v>
      </c>
    </row>
    <row r="105" spans="1:8" ht="15.75" hidden="1" thickBot="1" x14ac:dyDescent="0.3">
      <c r="A105" s="502"/>
      <c r="B105" s="377">
        <v>12020459</v>
      </c>
      <c r="C105" s="378" t="s">
        <v>614</v>
      </c>
      <c r="D105" s="378" t="s">
        <v>820</v>
      </c>
      <c r="E105" s="443"/>
      <c r="F105" s="444"/>
      <c r="G105" s="445"/>
      <c r="H105" s="446">
        <v>0</v>
      </c>
    </row>
    <row r="106" spans="1:8" ht="15.75" hidden="1" customHeight="1" x14ac:dyDescent="0.25">
      <c r="A106" s="502"/>
      <c r="B106" s="377">
        <v>12020460</v>
      </c>
      <c r="C106" s="378" t="s">
        <v>615</v>
      </c>
      <c r="D106" s="378" t="s">
        <v>821</v>
      </c>
      <c r="E106" s="443"/>
      <c r="F106" s="444"/>
      <c r="G106" s="445"/>
      <c r="H106" s="446">
        <v>0</v>
      </c>
    </row>
    <row r="107" spans="1:8" ht="15.75" hidden="1" thickBot="1" x14ac:dyDescent="0.3">
      <c r="A107" s="502"/>
      <c r="B107" s="377">
        <v>12020461</v>
      </c>
      <c r="C107" s="378" t="s">
        <v>616</v>
      </c>
      <c r="D107" s="378" t="s">
        <v>822</v>
      </c>
      <c r="E107" s="443"/>
      <c r="F107" s="444"/>
      <c r="G107" s="445"/>
      <c r="H107" s="446">
        <v>0</v>
      </c>
    </row>
    <row r="108" spans="1:8" ht="15.75" hidden="1" customHeight="1" x14ac:dyDescent="0.25">
      <c r="A108" s="502"/>
      <c r="B108" s="377">
        <v>12020462</v>
      </c>
      <c r="C108" s="378" t="s">
        <v>617</v>
      </c>
      <c r="D108" s="378" t="s">
        <v>823</v>
      </c>
      <c r="E108" s="443"/>
      <c r="F108" s="444"/>
      <c r="G108" s="445"/>
      <c r="H108" s="446">
        <v>0</v>
      </c>
    </row>
    <row r="109" spans="1:8" ht="15.75" hidden="1" thickBot="1" x14ac:dyDescent="0.3">
      <c r="A109" s="502"/>
      <c r="B109" s="377">
        <v>12020463</v>
      </c>
      <c r="C109" s="378" t="s">
        <v>618</v>
      </c>
      <c r="D109" s="378" t="s">
        <v>824</v>
      </c>
      <c r="E109" s="443"/>
      <c r="F109" s="444"/>
      <c r="G109" s="445"/>
      <c r="H109" s="446">
        <v>0</v>
      </c>
    </row>
    <row r="110" spans="1:8" ht="15.75" hidden="1" customHeight="1" x14ac:dyDescent="0.25">
      <c r="A110" s="502"/>
      <c r="B110" s="377">
        <v>12020464</v>
      </c>
      <c r="C110" s="378" t="s">
        <v>619</v>
      </c>
      <c r="D110" s="378" t="s">
        <v>825</v>
      </c>
      <c r="E110" s="443"/>
      <c r="F110" s="444"/>
      <c r="G110" s="445"/>
      <c r="H110" s="446">
        <v>0</v>
      </c>
    </row>
    <row r="111" spans="1:8" ht="15.75" hidden="1" thickBot="1" x14ac:dyDescent="0.3">
      <c r="A111" s="502"/>
      <c r="B111" s="377">
        <v>12020465</v>
      </c>
      <c r="C111" s="378" t="s">
        <v>620</v>
      </c>
      <c r="D111" s="378" t="s">
        <v>826</v>
      </c>
      <c r="E111" s="443"/>
      <c r="F111" s="444"/>
      <c r="G111" s="445"/>
      <c r="H111" s="446">
        <v>0</v>
      </c>
    </row>
    <row r="112" spans="1:8" ht="16.5" hidden="1" customHeight="1" x14ac:dyDescent="0.25">
      <c r="A112" s="502"/>
      <c r="B112" s="377">
        <v>12020466</v>
      </c>
      <c r="C112" s="378" t="s">
        <v>621</v>
      </c>
      <c r="D112" s="378" t="s">
        <v>827</v>
      </c>
      <c r="E112" s="443"/>
      <c r="F112" s="444"/>
      <c r="G112" s="445"/>
      <c r="H112" s="446">
        <v>0</v>
      </c>
    </row>
    <row r="113" spans="1:8" ht="15.75" hidden="1" thickBot="1" x14ac:dyDescent="0.3">
      <c r="A113" s="502"/>
      <c r="B113" s="377">
        <v>12020478</v>
      </c>
      <c r="C113" s="378" t="s">
        <v>622</v>
      </c>
      <c r="D113" s="378" t="s">
        <v>829</v>
      </c>
      <c r="E113" s="443"/>
      <c r="F113" s="444"/>
      <c r="G113" s="445"/>
      <c r="H113" s="446">
        <v>0</v>
      </c>
    </row>
    <row r="114" spans="1:8" s="493" customFormat="1" ht="15.75" customHeight="1" thickBot="1" x14ac:dyDescent="0.3">
      <c r="A114" s="509"/>
      <c r="B114" s="384"/>
      <c r="C114" s="385" t="s">
        <v>623</v>
      </c>
      <c r="D114" s="385"/>
      <c r="E114" s="451"/>
      <c r="F114" s="452"/>
      <c r="G114" s="453">
        <f>SUM(G64:G113)</f>
        <v>12344180</v>
      </c>
      <c r="H114" s="454">
        <v>33750000</v>
      </c>
    </row>
    <row r="115" spans="1:8" s="493" customFormat="1" x14ac:dyDescent="0.25">
      <c r="A115" s="509"/>
      <c r="B115" s="373">
        <v>12020500</v>
      </c>
      <c r="C115" s="374" t="s">
        <v>12</v>
      </c>
      <c r="D115" s="374"/>
      <c r="E115" s="439"/>
      <c r="F115" s="440"/>
      <c r="G115" s="441"/>
      <c r="H115" s="442"/>
    </row>
    <row r="116" spans="1:8" s="493" customFormat="1" ht="15.75" customHeight="1" thickBot="1" x14ac:dyDescent="0.25">
      <c r="A116" s="509"/>
      <c r="B116" s="377">
        <v>12020501</v>
      </c>
      <c r="C116" s="378" t="s">
        <v>624</v>
      </c>
      <c r="D116" s="378" t="s">
        <v>830</v>
      </c>
      <c r="E116" s="443"/>
      <c r="F116" s="444"/>
      <c r="G116" s="445">
        <v>365750</v>
      </c>
      <c r="H116" s="446">
        <v>1000000</v>
      </c>
    </row>
    <row r="117" spans="1:8" ht="15.75" hidden="1" thickBot="1" x14ac:dyDescent="0.3">
      <c r="A117" s="502"/>
      <c r="B117" s="377">
        <v>12020502</v>
      </c>
      <c r="C117" s="378" t="s">
        <v>625</v>
      </c>
      <c r="D117" s="378" t="s">
        <v>831</v>
      </c>
      <c r="E117" s="443"/>
      <c r="F117" s="444"/>
      <c r="G117" s="445"/>
      <c r="H117" s="446">
        <v>0</v>
      </c>
    </row>
    <row r="118" spans="1:8" ht="15.75" hidden="1" customHeight="1" thickBot="1" x14ac:dyDescent="0.3">
      <c r="A118" s="502"/>
      <c r="B118" s="377">
        <v>12020503</v>
      </c>
      <c r="C118" s="378" t="s">
        <v>626</v>
      </c>
      <c r="D118" s="378" t="s">
        <v>832</v>
      </c>
      <c r="E118" s="443"/>
      <c r="F118" s="444"/>
      <c r="G118" s="445"/>
      <c r="H118" s="446">
        <v>0</v>
      </c>
    </row>
    <row r="119" spans="1:8" ht="15.75" thickBot="1" x14ac:dyDescent="0.3">
      <c r="A119" s="502"/>
      <c r="B119" s="384"/>
      <c r="C119" s="385" t="s">
        <v>627</v>
      </c>
      <c r="D119" s="385"/>
      <c r="E119" s="451"/>
      <c r="F119" s="452"/>
      <c r="G119" s="453">
        <f>SUM(G116:G118)</f>
        <v>365750</v>
      </c>
      <c r="H119" s="454">
        <v>1000000</v>
      </c>
    </row>
    <row r="120" spans="1:8" ht="15.75" customHeight="1" x14ac:dyDescent="0.25">
      <c r="A120" s="502"/>
      <c r="B120" s="373">
        <v>12020600</v>
      </c>
      <c r="C120" s="374" t="s">
        <v>13</v>
      </c>
      <c r="D120" s="374"/>
      <c r="E120" s="439"/>
      <c r="F120" s="440"/>
      <c r="G120" s="441"/>
      <c r="H120" s="442"/>
    </row>
    <row r="121" spans="1:8" ht="15.75" thickBot="1" x14ac:dyDescent="0.3">
      <c r="A121" s="502"/>
      <c r="B121" s="377">
        <v>12020601</v>
      </c>
      <c r="C121" s="378" t="s">
        <v>628</v>
      </c>
      <c r="D121" s="378" t="s">
        <v>833</v>
      </c>
      <c r="E121" s="443"/>
      <c r="F121" s="444"/>
      <c r="G121" s="445">
        <v>91440</v>
      </c>
      <c r="H121" s="446">
        <v>250000</v>
      </c>
    </row>
    <row r="122" spans="1:8" ht="15.75" hidden="1" customHeight="1" x14ac:dyDescent="0.25">
      <c r="A122" s="502"/>
      <c r="B122" s="377">
        <v>12020602</v>
      </c>
      <c r="C122" s="378" t="s">
        <v>629</v>
      </c>
      <c r="D122" s="378" t="s">
        <v>834</v>
      </c>
      <c r="E122" s="443"/>
      <c r="F122" s="444"/>
      <c r="G122" s="445"/>
      <c r="H122" s="446">
        <v>0</v>
      </c>
    </row>
    <row r="123" spans="1:8" ht="15.75" hidden="1" thickBot="1" x14ac:dyDescent="0.3">
      <c r="A123" s="502"/>
      <c r="B123" s="377">
        <v>12020603</v>
      </c>
      <c r="C123" s="378" t="s">
        <v>630</v>
      </c>
      <c r="D123" s="378" t="s">
        <v>835</v>
      </c>
      <c r="E123" s="443"/>
      <c r="F123" s="444"/>
      <c r="G123" s="445"/>
      <c r="H123" s="446">
        <v>0</v>
      </c>
    </row>
    <row r="124" spans="1:8" ht="16.5" hidden="1" customHeight="1" x14ac:dyDescent="0.25">
      <c r="A124" s="502"/>
      <c r="B124" s="377">
        <v>12020604</v>
      </c>
      <c r="C124" s="378" t="s">
        <v>631</v>
      </c>
      <c r="D124" s="378" t="s">
        <v>836</v>
      </c>
      <c r="E124" s="443"/>
      <c r="F124" s="444"/>
      <c r="G124" s="445"/>
      <c r="H124" s="446">
        <v>0</v>
      </c>
    </row>
    <row r="125" spans="1:8" s="493" customFormat="1" ht="15.75" hidden="1" thickBot="1" x14ac:dyDescent="0.25">
      <c r="A125" s="509"/>
      <c r="B125" s="377">
        <v>12020605</v>
      </c>
      <c r="C125" s="378" t="s">
        <v>632</v>
      </c>
      <c r="D125" s="378" t="s">
        <v>1035</v>
      </c>
      <c r="E125" s="443"/>
      <c r="F125" s="444"/>
      <c r="G125" s="445"/>
      <c r="H125" s="446">
        <v>0</v>
      </c>
    </row>
    <row r="126" spans="1:8" s="493" customFormat="1" ht="15.75" hidden="1" customHeight="1" x14ac:dyDescent="0.2">
      <c r="A126" s="509"/>
      <c r="B126" s="377">
        <v>12020606</v>
      </c>
      <c r="C126" s="378" t="s">
        <v>633</v>
      </c>
      <c r="D126" s="378" t="s">
        <v>838</v>
      </c>
      <c r="E126" s="443"/>
      <c r="F126" s="444"/>
      <c r="G126" s="445"/>
      <c r="H126" s="446">
        <v>0</v>
      </c>
    </row>
    <row r="127" spans="1:8" s="493" customFormat="1" ht="15.75" hidden="1" thickBot="1" x14ac:dyDescent="0.25">
      <c r="A127" s="509"/>
      <c r="B127" s="377">
        <v>12020607</v>
      </c>
      <c r="C127" s="378" t="s">
        <v>634</v>
      </c>
      <c r="D127" s="378" t="s">
        <v>839</v>
      </c>
      <c r="E127" s="443"/>
      <c r="F127" s="444"/>
      <c r="G127" s="445"/>
      <c r="H127" s="446">
        <v>0</v>
      </c>
    </row>
    <row r="128" spans="1:8" ht="15.75" hidden="1" customHeight="1" x14ac:dyDescent="0.25">
      <c r="A128" s="502"/>
      <c r="B128" s="377">
        <v>12020608</v>
      </c>
      <c r="C128" s="378" t="s">
        <v>635</v>
      </c>
      <c r="D128" s="378" t="s">
        <v>840</v>
      </c>
      <c r="E128" s="443"/>
      <c r="F128" s="444"/>
      <c r="G128" s="445"/>
      <c r="H128" s="446">
        <v>0</v>
      </c>
    </row>
    <row r="129" spans="1:8" ht="15.75" hidden="1" thickBot="1" x14ac:dyDescent="0.3">
      <c r="A129" s="502"/>
      <c r="B129" s="377">
        <v>12020609</v>
      </c>
      <c r="C129" s="378" t="s">
        <v>636</v>
      </c>
      <c r="D129" s="378" t="s">
        <v>841</v>
      </c>
      <c r="E129" s="443"/>
      <c r="F129" s="444"/>
      <c r="G129" s="445"/>
      <c r="H129" s="446">
        <v>0</v>
      </c>
    </row>
    <row r="130" spans="1:8" ht="15.75" hidden="1" customHeight="1" x14ac:dyDescent="0.25">
      <c r="A130" s="502"/>
      <c r="B130" s="377">
        <v>12020610</v>
      </c>
      <c r="C130" s="378" t="s">
        <v>637</v>
      </c>
      <c r="D130" s="378" t="s">
        <v>842</v>
      </c>
      <c r="E130" s="443"/>
      <c r="F130" s="444"/>
      <c r="G130" s="445"/>
      <c r="H130" s="446">
        <v>0</v>
      </c>
    </row>
    <row r="131" spans="1:8" ht="15.75" hidden="1" thickBot="1" x14ac:dyDescent="0.3">
      <c r="A131" s="502"/>
      <c r="B131" s="377">
        <v>12020611</v>
      </c>
      <c r="C131" s="378" t="s">
        <v>638</v>
      </c>
      <c r="D131" s="378" t="s">
        <v>843</v>
      </c>
      <c r="E131" s="443"/>
      <c r="F131" s="444"/>
      <c r="G131" s="445"/>
      <c r="H131" s="446">
        <v>0</v>
      </c>
    </row>
    <row r="132" spans="1:8" ht="15.75" hidden="1" customHeight="1" x14ac:dyDescent="0.25">
      <c r="A132" s="502"/>
      <c r="B132" s="377">
        <v>12020612</v>
      </c>
      <c r="C132" s="378" t="s">
        <v>639</v>
      </c>
      <c r="D132" s="378" t="s">
        <v>845</v>
      </c>
      <c r="E132" s="443"/>
      <c r="F132" s="444"/>
      <c r="G132" s="445"/>
      <c r="H132" s="446">
        <v>0</v>
      </c>
    </row>
    <row r="133" spans="1:8" ht="15.75" hidden="1" thickBot="1" x14ac:dyDescent="0.3">
      <c r="A133" s="502"/>
      <c r="B133" s="377">
        <v>12020613</v>
      </c>
      <c r="C133" s="378" t="s">
        <v>640</v>
      </c>
      <c r="D133" s="378" t="s">
        <v>846</v>
      </c>
      <c r="E133" s="443"/>
      <c r="F133" s="444"/>
      <c r="G133" s="445"/>
      <c r="H133" s="446">
        <v>0</v>
      </c>
    </row>
    <row r="134" spans="1:8" ht="16.5" hidden="1" customHeight="1" x14ac:dyDescent="0.25">
      <c r="A134" s="502"/>
      <c r="B134" s="377">
        <v>12020614</v>
      </c>
      <c r="C134" s="378" t="s">
        <v>641</v>
      </c>
      <c r="D134" s="378" t="s">
        <v>847</v>
      </c>
      <c r="E134" s="443"/>
      <c r="F134" s="444"/>
      <c r="G134" s="445"/>
      <c r="H134" s="446">
        <v>0</v>
      </c>
    </row>
    <row r="135" spans="1:8" ht="15.75" hidden="1" thickBot="1" x14ac:dyDescent="0.3">
      <c r="A135" s="502"/>
      <c r="B135" s="377">
        <v>12020615</v>
      </c>
      <c r="C135" s="378" t="s">
        <v>642</v>
      </c>
      <c r="D135" s="378" t="s">
        <v>848</v>
      </c>
      <c r="E135" s="443"/>
      <c r="F135" s="444"/>
      <c r="G135" s="445"/>
      <c r="H135" s="446">
        <v>0</v>
      </c>
    </row>
    <row r="136" spans="1:8" s="493" customFormat="1" ht="15.75" hidden="1" thickBot="1" x14ac:dyDescent="0.25">
      <c r="A136" s="509"/>
      <c r="B136" s="377">
        <v>12020616</v>
      </c>
      <c r="C136" s="378" t="s">
        <v>643</v>
      </c>
      <c r="D136" s="378" t="s">
        <v>849</v>
      </c>
      <c r="E136" s="443"/>
      <c r="F136" s="444"/>
      <c r="G136" s="445"/>
      <c r="H136" s="446">
        <v>0</v>
      </c>
    </row>
    <row r="137" spans="1:8" ht="15.75" hidden="1" thickBot="1" x14ac:dyDescent="0.3">
      <c r="A137" s="502"/>
      <c r="B137" s="377">
        <v>12020617</v>
      </c>
      <c r="C137" s="378" t="s">
        <v>644</v>
      </c>
      <c r="D137" s="378" t="s">
        <v>850</v>
      </c>
      <c r="E137" s="443"/>
      <c r="F137" s="444"/>
      <c r="G137" s="445"/>
      <c r="H137" s="446">
        <v>0</v>
      </c>
    </row>
    <row r="138" spans="1:8" ht="15.75" hidden="1" thickBot="1" x14ac:dyDescent="0.3">
      <c r="A138" s="502"/>
      <c r="B138" s="377">
        <v>12020618</v>
      </c>
      <c r="C138" s="378" t="s">
        <v>645</v>
      </c>
      <c r="D138" s="378" t="s">
        <v>851</v>
      </c>
      <c r="E138" s="443"/>
      <c r="F138" s="444"/>
      <c r="G138" s="445"/>
      <c r="H138" s="446">
        <v>0</v>
      </c>
    </row>
    <row r="139" spans="1:8" s="493" customFormat="1" ht="15.75" hidden="1" thickBot="1" x14ac:dyDescent="0.25">
      <c r="A139" s="509"/>
      <c r="B139" s="377">
        <v>12020619</v>
      </c>
      <c r="C139" s="378" t="s">
        <v>646</v>
      </c>
      <c r="D139" s="378" t="s">
        <v>852</v>
      </c>
      <c r="E139" s="443"/>
      <c r="F139" s="444"/>
      <c r="G139" s="445"/>
      <c r="H139" s="446">
        <v>0</v>
      </c>
    </row>
    <row r="140" spans="1:8" s="493" customFormat="1" ht="15.75" hidden="1" thickBot="1" x14ac:dyDescent="0.25">
      <c r="A140" s="509"/>
      <c r="B140" s="377">
        <v>12020620</v>
      </c>
      <c r="C140" s="378" t="s">
        <v>647</v>
      </c>
      <c r="D140" s="378" t="s">
        <v>853</v>
      </c>
      <c r="E140" s="443"/>
      <c r="F140" s="444"/>
      <c r="G140" s="445"/>
      <c r="H140" s="446">
        <v>0</v>
      </c>
    </row>
    <row r="141" spans="1:8" s="493" customFormat="1" ht="15.75" hidden="1" thickBot="1" x14ac:dyDescent="0.25">
      <c r="A141" s="509"/>
      <c r="B141" s="377">
        <v>12020621</v>
      </c>
      <c r="C141" s="378" t="s">
        <v>648</v>
      </c>
      <c r="D141" s="378" t="s">
        <v>854</v>
      </c>
      <c r="E141" s="443"/>
      <c r="F141" s="444"/>
      <c r="G141" s="445"/>
      <c r="H141" s="446">
        <v>0</v>
      </c>
    </row>
    <row r="142" spans="1:8" ht="15.75" thickBot="1" x14ac:dyDescent="0.3">
      <c r="A142" s="502"/>
      <c r="B142" s="384"/>
      <c r="C142" s="385" t="s">
        <v>649</v>
      </c>
      <c r="D142" s="385"/>
      <c r="E142" s="451"/>
      <c r="F142" s="452"/>
      <c r="G142" s="453">
        <f>SUM(G121:G141)</f>
        <v>91440</v>
      </c>
      <c r="H142" s="454">
        <v>250000</v>
      </c>
    </row>
    <row r="143" spans="1:8" ht="15.75" hidden="1" thickBot="1" x14ac:dyDescent="0.3">
      <c r="A143" s="502"/>
      <c r="B143" s="373">
        <v>12020700</v>
      </c>
      <c r="C143" s="374" t="s">
        <v>14</v>
      </c>
      <c r="D143" s="374"/>
      <c r="E143" s="439"/>
      <c r="F143" s="440"/>
      <c r="G143" s="441"/>
      <c r="H143" s="442"/>
    </row>
    <row r="144" spans="1:8" ht="15.75" hidden="1" thickBot="1" x14ac:dyDescent="0.3">
      <c r="A144" s="502"/>
      <c r="B144" s="377">
        <v>12020701</v>
      </c>
      <c r="C144" s="378" t="s">
        <v>650</v>
      </c>
      <c r="D144" s="378" t="s">
        <v>855</v>
      </c>
      <c r="E144" s="443"/>
      <c r="F144" s="444"/>
      <c r="G144" s="445"/>
      <c r="H144" s="446">
        <v>0</v>
      </c>
    </row>
    <row r="145" spans="1:8" ht="15.75" hidden="1" thickBot="1" x14ac:dyDescent="0.3">
      <c r="A145" s="502"/>
      <c r="B145" s="377">
        <v>12020702</v>
      </c>
      <c r="C145" s="378" t="s">
        <v>651</v>
      </c>
      <c r="D145" s="378" t="s">
        <v>856</v>
      </c>
      <c r="E145" s="443"/>
      <c r="F145" s="444"/>
      <c r="G145" s="445"/>
      <c r="H145" s="446">
        <v>0</v>
      </c>
    </row>
    <row r="146" spans="1:8" ht="15.75" hidden="1" thickBot="1" x14ac:dyDescent="0.3">
      <c r="A146" s="502"/>
      <c r="B146" s="377">
        <v>12020703</v>
      </c>
      <c r="C146" s="378" t="s">
        <v>652</v>
      </c>
      <c r="D146" s="378" t="s">
        <v>857</v>
      </c>
      <c r="E146" s="443"/>
      <c r="F146" s="444"/>
      <c r="G146" s="445"/>
      <c r="H146" s="446">
        <v>0</v>
      </c>
    </row>
    <row r="147" spans="1:8" ht="15.75" hidden="1" thickBot="1" x14ac:dyDescent="0.3">
      <c r="A147" s="502"/>
      <c r="B147" s="377">
        <v>12020704</v>
      </c>
      <c r="C147" s="378" t="s">
        <v>653</v>
      </c>
      <c r="D147" s="378" t="s">
        <v>858</v>
      </c>
      <c r="E147" s="443"/>
      <c r="F147" s="444"/>
      <c r="G147" s="445"/>
      <c r="H147" s="446">
        <v>0</v>
      </c>
    </row>
    <row r="148" spans="1:8" ht="15.75" hidden="1" thickBot="1" x14ac:dyDescent="0.3">
      <c r="A148" s="502"/>
      <c r="B148" s="377">
        <v>12020705</v>
      </c>
      <c r="C148" s="378" t="s">
        <v>654</v>
      </c>
      <c r="D148" s="378" t="s">
        <v>860</v>
      </c>
      <c r="E148" s="443"/>
      <c r="F148" s="444"/>
      <c r="G148" s="445"/>
      <c r="H148" s="446">
        <v>0</v>
      </c>
    </row>
    <row r="149" spans="1:8" ht="15.75" hidden="1" thickBot="1" x14ac:dyDescent="0.3">
      <c r="A149" s="502"/>
      <c r="B149" s="377">
        <v>12020706</v>
      </c>
      <c r="C149" s="378" t="s">
        <v>655</v>
      </c>
      <c r="D149" s="378" t="s">
        <v>861</v>
      </c>
      <c r="E149" s="443"/>
      <c r="F149" s="444"/>
      <c r="G149" s="445"/>
      <c r="H149" s="446">
        <v>0</v>
      </c>
    </row>
    <row r="150" spans="1:8" s="493" customFormat="1" ht="15.75" hidden="1" thickBot="1" x14ac:dyDescent="0.25">
      <c r="A150" s="509"/>
      <c r="B150" s="377">
        <v>12020707</v>
      </c>
      <c r="C150" s="378" t="s">
        <v>656</v>
      </c>
      <c r="D150" s="378" t="s">
        <v>862</v>
      </c>
      <c r="E150" s="443"/>
      <c r="F150" s="444"/>
      <c r="G150" s="445"/>
      <c r="H150" s="446">
        <v>0</v>
      </c>
    </row>
    <row r="151" spans="1:8" ht="15.75" hidden="1" thickBot="1" x14ac:dyDescent="0.3">
      <c r="A151" s="502"/>
      <c r="B151" s="377">
        <v>12020708</v>
      </c>
      <c r="C151" s="378" t="s">
        <v>657</v>
      </c>
      <c r="D151" s="378" t="s">
        <v>863</v>
      </c>
      <c r="E151" s="443"/>
      <c r="F151" s="444"/>
      <c r="G151" s="445"/>
      <c r="H151" s="446">
        <v>0</v>
      </c>
    </row>
    <row r="152" spans="1:8" s="493" customFormat="1" ht="15.75" hidden="1" thickBot="1" x14ac:dyDescent="0.25">
      <c r="A152" s="509"/>
      <c r="B152" s="377">
        <v>12020709</v>
      </c>
      <c r="C152" s="378" t="s">
        <v>658</v>
      </c>
      <c r="D152" s="378" t="s">
        <v>864</v>
      </c>
      <c r="E152" s="443"/>
      <c r="F152" s="444"/>
      <c r="G152" s="445"/>
      <c r="H152" s="446">
        <v>0</v>
      </c>
    </row>
    <row r="153" spans="1:8" s="493" customFormat="1" ht="15.75" hidden="1" thickBot="1" x14ac:dyDescent="0.25">
      <c r="A153" s="509"/>
      <c r="B153" s="377">
        <v>12020710</v>
      </c>
      <c r="C153" s="378" t="s">
        <v>659</v>
      </c>
      <c r="D153" s="378" t="s">
        <v>865</v>
      </c>
      <c r="E153" s="443"/>
      <c r="F153" s="444"/>
      <c r="G153" s="445"/>
      <c r="H153" s="446">
        <v>0</v>
      </c>
    </row>
    <row r="154" spans="1:8" s="493" customFormat="1" ht="15.75" hidden="1" thickBot="1" x14ac:dyDescent="0.25">
      <c r="A154" s="509"/>
      <c r="B154" s="377">
        <v>12020711</v>
      </c>
      <c r="C154" s="378" t="s">
        <v>660</v>
      </c>
      <c r="D154" s="378" t="s">
        <v>866</v>
      </c>
      <c r="E154" s="443"/>
      <c r="F154" s="444"/>
      <c r="G154" s="445"/>
      <c r="H154" s="446">
        <v>0</v>
      </c>
    </row>
    <row r="155" spans="1:8" s="493" customFormat="1" ht="15.75" hidden="1" thickBot="1" x14ac:dyDescent="0.25">
      <c r="A155" s="509"/>
      <c r="B155" s="377">
        <v>12020712</v>
      </c>
      <c r="C155" s="378" t="s">
        <v>661</v>
      </c>
      <c r="D155" s="378" t="s">
        <v>867</v>
      </c>
      <c r="E155" s="443"/>
      <c r="F155" s="444"/>
      <c r="G155" s="445"/>
      <c r="H155" s="446">
        <v>0</v>
      </c>
    </row>
    <row r="156" spans="1:8" s="493" customFormat="1" ht="15.75" hidden="1" thickBot="1" x14ac:dyDescent="0.25">
      <c r="A156" s="509"/>
      <c r="B156" s="377">
        <v>12020713</v>
      </c>
      <c r="C156" s="378" t="s">
        <v>662</v>
      </c>
      <c r="D156" s="378" t="s">
        <v>868</v>
      </c>
      <c r="E156" s="443"/>
      <c r="F156" s="444"/>
      <c r="G156" s="445"/>
      <c r="H156" s="446">
        <v>0</v>
      </c>
    </row>
    <row r="157" spans="1:8" ht="15.75" hidden="1" thickBot="1" x14ac:dyDescent="0.3">
      <c r="A157" s="502"/>
      <c r="B157" s="377">
        <v>12020714</v>
      </c>
      <c r="C157" s="378" t="s">
        <v>663</v>
      </c>
      <c r="D157" s="378" t="s">
        <v>869</v>
      </c>
      <c r="E157" s="443"/>
      <c r="F157" s="444"/>
      <c r="G157" s="445"/>
      <c r="H157" s="446">
        <v>0</v>
      </c>
    </row>
    <row r="158" spans="1:8" ht="15.75" hidden="1" thickBot="1" x14ac:dyDescent="0.3">
      <c r="A158" s="502"/>
      <c r="B158" s="377">
        <v>12020715</v>
      </c>
      <c r="C158" s="378" t="s">
        <v>664</v>
      </c>
      <c r="D158" s="378" t="s">
        <v>870</v>
      </c>
      <c r="E158" s="443"/>
      <c r="F158" s="444"/>
      <c r="G158" s="445"/>
      <c r="H158" s="446">
        <v>0</v>
      </c>
    </row>
    <row r="159" spans="1:8" ht="15.75" hidden="1" thickBot="1" x14ac:dyDescent="0.3">
      <c r="A159" s="502"/>
      <c r="B159" s="377">
        <v>12020720</v>
      </c>
      <c r="C159" s="378" t="s">
        <v>665</v>
      </c>
      <c r="D159" s="378" t="s">
        <v>871</v>
      </c>
      <c r="E159" s="443"/>
      <c r="F159" s="444"/>
      <c r="G159" s="445"/>
      <c r="H159" s="446">
        <v>0</v>
      </c>
    </row>
    <row r="160" spans="1:8" s="493" customFormat="1" ht="15.75" hidden="1" thickBot="1" x14ac:dyDescent="0.3">
      <c r="A160" s="509"/>
      <c r="B160" s="384"/>
      <c r="C160" s="385" t="s">
        <v>666</v>
      </c>
      <c r="D160" s="385"/>
      <c r="E160" s="451"/>
      <c r="F160" s="452"/>
      <c r="G160" s="453">
        <v>0</v>
      </c>
      <c r="H160" s="454">
        <v>0</v>
      </c>
    </row>
    <row r="161" spans="1:8" s="493" customFormat="1" ht="15.75" hidden="1" thickBot="1" x14ac:dyDescent="0.3">
      <c r="A161" s="509"/>
      <c r="B161" s="373">
        <v>12020800</v>
      </c>
      <c r="C161" s="374" t="s">
        <v>15</v>
      </c>
      <c r="D161" s="374"/>
      <c r="E161" s="439"/>
      <c r="F161" s="440"/>
      <c r="G161" s="441"/>
      <c r="H161" s="442"/>
    </row>
    <row r="162" spans="1:8" ht="15.75" hidden="1" thickBot="1" x14ac:dyDescent="0.3">
      <c r="A162" s="502"/>
      <c r="B162" s="377">
        <v>12020801</v>
      </c>
      <c r="C162" s="378" t="s">
        <v>667</v>
      </c>
      <c r="D162" s="378" t="s">
        <v>872</v>
      </c>
      <c r="E162" s="443"/>
      <c r="F162" s="444"/>
      <c r="G162" s="445"/>
      <c r="H162" s="446">
        <v>0</v>
      </c>
    </row>
    <row r="163" spans="1:8" ht="15.75" hidden="1" thickBot="1" x14ac:dyDescent="0.3">
      <c r="A163" s="502"/>
      <c r="B163" s="377">
        <v>12020802</v>
      </c>
      <c r="C163" s="378" t="s">
        <v>668</v>
      </c>
      <c r="D163" s="378" t="s">
        <v>873</v>
      </c>
      <c r="E163" s="443"/>
      <c r="F163" s="444"/>
      <c r="G163" s="445"/>
      <c r="H163" s="446">
        <v>0</v>
      </c>
    </row>
    <row r="164" spans="1:8" ht="15.75" hidden="1" thickBot="1" x14ac:dyDescent="0.3">
      <c r="A164" s="502"/>
      <c r="B164" s="377">
        <v>12020803</v>
      </c>
      <c r="C164" s="378" t="s">
        <v>669</v>
      </c>
      <c r="D164" s="378" t="s">
        <v>874</v>
      </c>
      <c r="E164" s="443"/>
      <c r="F164" s="444"/>
      <c r="G164" s="445"/>
      <c r="H164" s="446">
        <v>0</v>
      </c>
    </row>
    <row r="165" spans="1:8" s="493" customFormat="1" ht="15.75" hidden="1" thickBot="1" x14ac:dyDescent="0.25">
      <c r="A165" s="509"/>
      <c r="B165" s="377">
        <v>12020804</v>
      </c>
      <c r="C165" s="378" t="s">
        <v>670</v>
      </c>
      <c r="D165" s="378" t="s">
        <v>875</v>
      </c>
      <c r="E165" s="443"/>
      <c r="F165" s="444"/>
      <c r="G165" s="445"/>
      <c r="H165" s="446">
        <v>0</v>
      </c>
    </row>
    <row r="166" spans="1:8" s="493" customFormat="1" ht="15.75" hidden="1" thickBot="1" x14ac:dyDescent="0.25">
      <c r="A166" s="509"/>
      <c r="B166" s="377">
        <v>12020805</v>
      </c>
      <c r="C166" s="378" t="s">
        <v>671</v>
      </c>
      <c r="D166" s="378" t="s">
        <v>876</v>
      </c>
      <c r="E166" s="443"/>
      <c r="F166" s="444"/>
      <c r="G166" s="445"/>
      <c r="H166" s="446">
        <v>0</v>
      </c>
    </row>
    <row r="167" spans="1:8" ht="15.75" hidden="1" thickBot="1" x14ac:dyDescent="0.3">
      <c r="A167" s="502"/>
      <c r="B167" s="384"/>
      <c r="C167" s="385" t="s">
        <v>672</v>
      </c>
      <c r="D167" s="385"/>
      <c r="E167" s="451"/>
      <c r="F167" s="452"/>
      <c r="G167" s="453">
        <v>0</v>
      </c>
      <c r="H167" s="454">
        <v>0</v>
      </c>
    </row>
    <row r="168" spans="1:8" ht="15.75" hidden="1" thickBot="1" x14ac:dyDescent="0.3">
      <c r="A168" s="502"/>
      <c r="B168" s="373">
        <v>12020900</v>
      </c>
      <c r="C168" s="374" t="s">
        <v>16</v>
      </c>
      <c r="D168" s="374"/>
      <c r="E168" s="439"/>
      <c r="F168" s="440"/>
      <c r="G168" s="441"/>
      <c r="H168" s="442"/>
    </row>
    <row r="169" spans="1:8" s="493" customFormat="1" ht="15.75" hidden="1" thickBot="1" x14ac:dyDescent="0.25">
      <c r="A169" s="509"/>
      <c r="B169" s="377">
        <v>12020901</v>
      </c>
      <c r="C169" s="378" t="s">
        <v>673</v>
      </c>
      <c r="D169" s="378" t="s">
        <v>877</v>
      </c>
      <c r="E169" s="443"/>
      <c r="F169" s="444"/>
      <c r="G169" s="445"/>
      <c r="H169" s="446">
        <v>0</v>
      </c>
    </row>
    <row r="170" spans="1:8" ht="15.75" hidden="1" thickBot="1" x14ac:dyDescent="0.3">
      <c r="A170" s="502"/>
      <c r="B170" s="377">
        <v>12020902</v>
      </c>
      <c r="C170" s="378" t="s">
        <v>674</v>
      </c>
      <c r="D170" s="378" t="s">
        <v>878</v>
      </c>
      <c r="E170" s="443"/>
      <c r="F170" s="444"/>
      <c r="G170" s="445"/>
      <c r="H170" s="446">
        <v>0</v>
      </c>
    </row>
    <row r="171" spans="1:8" ht="15.75" hidden="1" thickBot="1" x14ac:dyDescent="0.3">
      <c r="A171" s="502"/>
      <c r="B171" s="377">
        <v>12020903</v>
      </c>
      <c r="C171" s="378" t="s">
        <v>675</v>
      </c>
      <c r="D171" s="378" t="s">
        <v>879</v>
      </c>
      <c r="E171" s="443"/>
      <c r="F171" s="444"/>
      <c r="G171" s="445"/>
      <c r="H171" s="446">
        <v>0</v>
      </c>
    </row>
    <row r="172" spans="1:8" ht="15.75" hidden="1" thickBot="1" x14ac:dyDescent="0.3">
      <c r="A172" s="502"/>
      <c r="B172" s="377">
        <v>12020904</v>
      </c>
      <c r="C172" s="378" t="s">
        <v>676</v>
      </c>
      <c r="D172" s="378" t="s">
        <v>880</v>
      </c>
      <c r="E172" s="443"/>
      <c r="F172" s="444"/>
      <c r="G172" s="445"/>
      <c r="H172" s="446">
        <v>0</v>
      </c>
    </row>
    <row r="173" spans="1:8" ht="15.75" hidden="1" thickBot="1" x14ac:dyDescent="0.3">
      <c r="A173" s="502"/>
      <c r="B173" s="377">
        <v>12020905</v>
      </c>
      <c r="C173" s="378" t="s">
        <v>677</v>
      </c>
      <c r="D173" s="378" t="s">
        <v>881</v>
      </c>
      <c r="E173" s="443"/>
      <c r="F173" s="444"/>
      <c r="G173" s="445"/>
      <c r="H173" s="446">
        <v>0</v>
      </c>
    </row>
    <row r="174" spans="1:8" s="493" customFormat="1" ht="15.75" hidden="1" thickBot="1" x14ac:dyDescent="0.25">
      <c r="A174" s="509"/>
      <c r="B174" s="377">
        <v>12020906</v>
      </c>
      <c r="C174" s="378" t="s">
        <v>678</v>
      </c>
      <c r="D174" s="378" t="s">
        <v>882</v>
      </c>
      <c r="E174" s="443"/>
      <c r="F174" s="444"/>
      <c r="G174" s="445"/>
      <c r="H174" s="446">
        <v>0</v>
      </c>
    </row>
    <row r="175" spans="1:8" s="493" customFormat="1" ht="15.75" hidden="1" thickBot="1" x14ac:dyDescent="0.25">
      <c r="A175" s="509"/>
      <c r="B175" s="377">
        <v>12020907</v>
      </c>
      <c r="C175" s="378" t="s">
        <v>679</v>
      </c>
      <c r="D175" s="378" t="s">
        <v>883</v>
      </c>
      <c r="E175" s="443"/>
      <c r="F175" s="444"/>
      <c r="G175" s="445"/>
      <c r="H175" s="446">
        <v>0</v>
      </c>
    </row>
    <row r="176" spans="1:8" ht="15.75" hidden="1" thickBot="1" x14ac:dyDescent="0.3">
      <c r="A176" s="502"/>
      <c r="B176" s="384"/>
      <c r="C176" s="385" t="s">
        <v>680</v>
      </c>
      <c r="D176" s="385"/>
      <c r="E176" s="451"/>
      <c r="F176" s="452"/>
      <c r="G176" s="453">
        <v>0</v>
      </c>
      <c r="H176" s="454">
        <v>0</v>
      </c>
    </row>
    <row r="177" spans="1:8" ht="15.75" hidden="1" thickBot="1" x14ac:dyDescent="0.3">
      <c r="A177" s="502"/>
      <c r="B177" s="373">
        <v>12021000</v>
      </c>
      <c r="C177" s="374" t="s">
        <v>681</v>
      </c>
      <c r="D177" s="374"/>
      <c r="E177" s="439"/>
      <c r="F177" s="440"/>
      <c r="G177" s="441"/>
      <c r="H177" s="442"/>
    </row>
    <row r="178" spans="1:8" ht="15.75" hidden="1" thickBot="1" x14ac:dyDescent="0.3">
      <c r="A178" s="502"/>
      <c r="B178" s="377">
        <v>12021006</v>
      </c>
      <c r="C178" s="378" t="s">
        <v>682</v>
      </c>
      <c r="D178" s="378" t="s">
        <v>884</v>
      </c>
      <c r="E178" s="443"/>
      <c r="F178" s="444"/>
      <c r="G178" s="445"/>
      <c r="H178" s="446">
        <v>0</v>
      </c>
    </row>
    <row r="179" spans="1:8" ht="15.75" hidden="1" thickBot="1" x14ac:dyDescent="0.3">
      <c r="A179" s="502"/>
      <c r="B179" s="384"/>
      <c r="C179" s="385" t="s">
        <v>683</v>
      </c>
      <c r="D179" s="385"/>
      <c r="E179" s="451"/>
      <c r="F179" s="452"/>
      <c r="G179" s="453">
        <v>0</v>
      </c>
      <c r="H179" s="454">
        <v>0</v>
      </c>
    </row>
    <row r="180" spans="1:8" ht="15.75" hidden="1" thickBot="1" x14ac:dyDescent="0.3">
      <c r="A180" s="502"/>
      <c r="B180" s="373">
        <v>12021100</v>
      </c>
      <c r="C180" s="374" t="s">
        <v>17</v>
      </c>
      <c r="D180" s="374"/>
      <c r="E180" s="439"/>
      <c r="F180" s="440"/>
      <c r="G180" s="441"/>
      <c r="H180" s="442"/>
    </row>
    <row r="181" spans="1:8" ht="15.75" hidden="1" thickBot="1" x14ac:dyDescent="0.3">
      <c r="A181" s="502"/>
      <c r="B181" s="377">
        <v>12021101</v>
      </c>
      <c r="C181" s="378" t="s">
        <v>684</v>
      </c>
      <c r="D181" s="378" t="s">
        <v>885</v>
      </c>
      <c r="E181" s="443"/>
      <c r="F181" s="444"/>
      <c r="G181" s="445"/>
      <c r="H181" s="446">
        <v>0</v>
      </c>
    </row>
    <row r="182" spans="1:8" ht="15.75" hidden="1" thickBot="1" x14ac:dyDescent="0.3">
      <c r="A182" s="486"/>
      <c r="B182" s="377">
        <v>12021102</v>
      </c>
      <c r="C182" s="378" t="s">
        <v>685</v>
      </c>
      <c r="D182" s="378" t="s">
        <v>886</v>
      </c>
      <c r="E182" s="443"/>
      <c r="F182" s="444"/>
      <c r="G182" s="445"/>
      <c r="H182" s="446">
        <v>0</v>
      </c>
    </row>
    <row r="183" spans="1:8" ht="15.75" hidden="1" thickBot="1" x14ac:dyDescent="0.3">
      <c r="A183" s="486"/>
      <c r="B183" s="377">
        <v>12021103</v>
      </c>
      <c r="C183" s="378" t="s">
        <v>686</v>
      </c>
      <c r="D183" s="378" t="s">
        <v>887</v>
      </c>
      <c r="E183" s="443"/>
      <c r="F183" s="444"/>
      <c r="G183" s="445"/>
      <c r="H183" s="446">
        <v>0</v>
      </c>
    </row>
    <row r="184" spans="1:8" ht="15.75" hidden="1" thickBot="1" x14ac:dyDescent="0.3">
      <c r="A184" s="486"/>
      <c r="B184" s="384"/>
      <c r="C184" s="385" t="s">
        <v>687</v>
      </c>
      <c r="D184" s="385"/>
      <c r="E184" s="451"/>
      <c r="F184" s="452"/>
      <c r="G184" s="453">
        <v>0</v>
      </c>
      <c r="H184" s="454">
        <v>0</v>
      </c>
    </row>
    <row r="185" spans="1:8" ht="15.75" hidden="1" thickBot="1" x14ac:dyDescent="0.3">
      <c r="A185" s="486"/>
      <c r="B185" s="373">
        <v>12021200</v>
      </c>
      <c r="C185" s="374" t="s">
        <v>18</v>
      </c>
      <c r="D185" s="374"/>
      <c r="E185" s="439"/>
      <c r="F185" s="440"/>
      <c r="G185" s="441"/>
      <c r="H185" s="442"/>
    </row>
    <row r="186" spans="1:8" ht="15.75" hidden="1" thickBot="1" x14ac:dyDescent="0.3">
      <c r="A186" s="486"/>
      <c r="B186" s="377">
        <v>12021201</v>
      </c>
      <c r="C186" s="378" t="s">
        <v>688</v>
      </c>
      <c r="D186" s="378" t="s">
        <v>888</v>
      </c>
      <c r="E186" s="443"/>
      <c r="F186" s="444"/>
      <c r="G186" s="445"/>
      <c r="H186" s="446">
        <v>0</v>
      </c>
    </row>
    <row r="187" spans="1:8" ht="15.75" hidden="1" thickBot="1" x14ac:dyDescent="0.3">
      <c r="A187" s="486"/>
      <c r="B187" s="377">
        <v>12021202</v>
      </c>
      <c r="C187" s="378" t="s">
        <v>689</v>
      </c>
      <c r="D187" s="378" t="s">
        <v>889</v>
      </c>
      <c r="E187" s="443"/>
      <c r="F187" s="444"/>
      <c r="G187" s="445"/>
      <c r="H187" s="446">
        <v>0</v>
      </c>
    </row>
    <row r="188" spans="1:8" ht="15.75" hidden="1" thickBot="1" x14ac:dyDescent="0.3">
      <c r="A188" s="486"/>
      <c r="B188" s="377">
        <v>12021203</v>
      </c>
      <c r="C188" s="378" t="s">
        <v>690</v>
      </c>
      <c r="D188" s="378" t="s">
        <v>890</v>
      </c>
      <c r="E188" s="443"/>
      <c r="F188" s="444"/>
      <c r="G188" s="445"/>
      <c r="H188" s="446">
        <v>0</v>
      </c>
    </row>
    <row r="189" spans="1:8" ht="15.75" hidden="1" thickBot="1" x14ac:dyDescent="0.3">
      <c r="A189" s="486"/>
      <c r="B189" s="377">
        <v>12021204</v>
      </c>
      <c r="C189" s="378" t="s">
        <v>691</v>
      </c>
      <c r="D189" s="378" t="s">
        <v>891</v>
      </c>
      <c r="E189" s="443"/>
      <c r="F189" s="444"/>
      <c r="G189" s="445"/>
      <c r="H189" s="446">
        <v>0</v>
      </c>
    </row>
    <row r="190" spans="1:8" ht="15.75" hidden="1" thickBot="1" x14ac:dyDescent="0.3">
      <c r="A190" s="486"/>
      <c r="B190" s="377">
        <v>12021205</v>
      </c>
      <c r="C190" s="378" t="s">
        <v>692</v>
      </c>
      <c r="D190" s="378" t="s">
        <v>892</v>
      </c>
      <c r="E190" s="443"/>
      <c r="F190" s="444"/>
      <c r="G190" s="445"/>
      <c r="H190" s="446">
        <v>0</v>
      </c>
    </row>
    <row r="191" spans="1:8" ht="15.75" hidden="1" thickBot="1" x14ac:dyDescent="0.3">
      <c r="A191" s="486"/>
      <c r="B191" s="377">
        <v>12021206</v>
      </c>
      <c r="C191" s="378" t="s">
        <v>693</v>
      </c>
      <c r="D191" s="378" t="s">
        <v>893</v>
      </c>
      <c r="E191" s="443"/>
      <c r="F191" s="444"/>
      <c r="G191" s="445"/>
      <c r="H191" s="446">
        <v>0</v>
      </c>
    </row>
    <row r="192" spans="1:8" ht="15.75" hidden="1" thickBot="1" x14ac:dyDescent="0.3">
      <c r="A192" s="486"/>
      <c r="B192" s="377">
        <v>12021207</v>
      </c>
      <c r="C192" s="378" t="s">
        <v>694</v>
      </c>
      <c r="D192" s="378" t="s">
        <v>894</v>
      </c>
      <c r="E192" s="443"/>
      <c r="F192" s="444"/>
      <c r="G192" s="445"/>
      <c r="H192" s="446">
        <v>0</v>
      </c>
    </row>
    <row r="193" spans="1:8" ht="15.75" hidden="1" thickBot="1" x14ac:dyDescent="0.3">
      <c r="A193" s="486"/>
      <c r="B193" s="377">
        <v>12021208</v>
      </c>
      <c r="C193" s="378" t="s">
        <v>695</v>
      </c>
      <c r="D193" s="378" t="s">
        <v>895</v>
      </c>
      <c r="E193" s="443"/>
      <c r="F193" s="444"/>
      <c r="G193" s="445"/>
      <c r="H193" s="446">
        <v>0</v>
      </c>
    </row>
    <row r="194" spans="1:8" ht="15.75" hidden="1" thickBot="1" x14ac:dyDescent="0.3">
      <c r="A194" s="486"/>
      <c r="B194" s="377">
        <v>12021209</v>
      </c>
      <c r="C194" s="378" t="s">
        <v>696</v>
      </c>
      <c r="D194" s="378" t="s">
        <v>896</v>
      </c>
      <c r="E194" s="443"/>
      <c r="F194" s="444"/>
      <c r="G194" s="445"/>
      <c r="H194" s="446">
        <v>0</v>
      </c>
    </row>
    <row r="195" spans="1:8" ht="15.75" hidden="1" thickBot="1" x14ac:dyDescent="0.3">
      <c r="A195" s="486"/>
      <c r="B195" s="377">
        <v>12021210</v>
      </c>
      <c r="C195" s="378" t="s">
        <v>697</v>
      </c>
      <c r="D195" s="378" t="s">
        <v>897</v>
      </c>
      <c r="E195" s="443"/>
      <c r="F195" s="444"/>
      <c r="G195" s="445"/>
      <c r="H195" s="446">
        <v>0</v>
      </c>
    </row>
    <row r="196" spans="1:8" ht="15.75" hidden="1" thickBot="1" x14ac:dyDescent="0.3">
      <c r="A196" s="486"/>
      <c r="B196" s="377">
        <v>12021212</v>
      </c>
      <c r="C196" s="378" t="s">
        <v>698</v>
      </c>
      <c r="D196" s="378" t="s">
        <v>898</v>
      </c>
      <c r="E196" s="443"/>
      <c r="F196" s="444"/>
      <c r="G196" s="445"/>
      <c r="H196" s="446">
        <v>0</v>
      </c>
    </row>
    <row r="197" spans="1:8" ht="15.75" hidden="1" thickBot="1" x14ac:dyDescent="0.3">
      <c r="A197" s="486"/>
      <c r="B197" s="384"/>
      <c r="C197" s="385" t="s">
        <v>699</v>
      </c>
      <c r="D197" s="385"/>
      <c r="E197" s="451"/>
      <c r="F197" s="452"/>
      <c r="G197" s="453">
        <v>0</v>
      </c>
      <c r="H197" s="454">
        <v>0</v>
      </c>
    </row>
    <row r="198" spans="1:8" ht="15.75" hidden="1" thickBot="1" x14ac:dyDescent="0.3">
      <c r="A198" s="486"/>
      <c r="B198" s="373">
        <v>12021300</v>
      </c>
      <c r="C198" s="374" t="s">
        <v>19</v>
      </c>
      <c r="D198" s="374"/>
      <c r="E198" s="439"/>
      <c r="F198" s="440"/>
      <c r="G198" s="441"/>
      <c r="H198" s="442"/>
    </row>
    <row r="199" spans="1:8" ht="15.75" hidden="1" thickBot="1" x14ac:dyDescent="0.3">
      <c r="A199" s="486"/>
      <c r="B199" s="377">
        <v>12021302</v>
      </c>
      <c r="C199" s="378" t="s">
        <v>700</v>
      </c>
      <c r="D199" s="378" t="s">
        <v>899</v>
      </c>
      <c r="E199" s="443"/>
      <c r="F199" s="444"/>
      <c r="G199" s="445"/>
      <c r="H199" s="446">
        <v>0</v>
      </c>
    </row>
    <row r="200" spans="1:8" ht="15.75" hidden="1" thickBot="1" x14ac:dyDescent="0.3">
      <c r="A200" s="486"/>
      <c r="B200" s="384"/>
      <c r="C200" s="385" t="s">
        <v>701</v>
      </c>
      <c r="D200" s="385"/>
      <c r="E200" s="451"/>
      <c r="F200" s="452"/>
      <c r="G200" s="453">
        <v>0</v>
      </c>
      <c r="H200" s="454">
        <v>0</v>
      </c>
    </row>
    <row r="201" spans="1:8" ht="15.75" hidden="1" thickBot="1" x14ac:dyDescent="0.3">
      <c r="A201" s="486"/>
      <c r="B201" s="373">
        <v>13000000</v>
      </c>
      <c r="C201" s="374" t="s">
        <v>702</v>
      </c>
      <c r="D201" s="374"/>
      <c r="E201" s="439"/>
      <c r="F201" s="440"/>
      <c r="G201" s="441"/>
      <c r="H201" s="442"/>
    </row>
    <row r="202" spans="1:8" ht="15.75" hidden="1" thickBot="1" x14ac:dyDescent="0.3">
      <c r="A202" s="486"/>
      <c r="B202" s="373">
        <v>13010000</v>
      </c>
      <c r="C202" s="374" t="s">
        <v>703</v>
      </c>
      <c r="D202" s="374"/>
      <c r="E202" s="439"/>
      <c r="F202" s="440"/>
      <c r="G202" s="441"/>
      <c r="H202" s="442"/>
    </row>
    <row r="203" spans="1:8" ht="15.75" hidden="1" thickBot="1" x14ac:dyDescent="0.3">
      <c r="A203" s="486"/>
      <c r="B203" s="373">
        <v>13010100</v>
      </c>
      <c r="C203" s="374" t="s">
        <v>20</v>
      </c>
      <c r="D203" s="374"/>
      <c r="E203" s="439"/>
      <c r="F203" s="440"/>
      <c r="G203" s="441"/>
      <c r="H203" s="442"/>
    </row>
    <row r="204" spans="1:8" ht="15.75" hidden="1" thickBot="1" x14ac:dyDescent="0.3">
      <c r="A204" s="486"/>
      <c r="B204" s="377">
        <v>13010101</v>
      </c>
      <c r="C204" s="378" t="s">
        <v>704</v>
      </c>
      <c r="D204" s="378" t="s">
        <v>900</v>
      </c>
      <c r="E204" s="443"/>
      <c r="F204" s="444"/>
      <c r="G204" s="445"/>
      <c r="H204" s="446">
        <v>0</v>
      </c>
    </row>
    <row r="205" spans="1:8" ht="15.75" hidden="1" thickBot="1" x14ac:dyDescent="0.3">
      <c r="A205" s="486"/>
      <c r="B205" s="384"/>
      <c r="C205" s="385" t="s">
        <v>705</v>
      </c>
      <c r="D205" s="385"/>
      <c r="E205" s="451"/>
      <c r="F205" s="452"/>
      <c r="G205" s="453">
        <v>0</v>
      </c>
      <c r="H205" s="454">
        <v>0</v>
      </c>
    </row>
    <row r="206" spans="1:8" ht="15.75" hidden="1" thickBot="1" x14ac:dyDescent="0.3">
      <c r="A206" s="486"/>
      <c r="B206" s="373">
        <v>13010200</v>
      </c>
      <c r="C206" s="374" t="s">
        <v>21</v>
      </c>
      <c r="D206" s="374"/>
      <c r="E206" s="439"/>
      <c r="F206" s="440"/>
      <c r="G206" s="441"/>
      <c r="H206" s="442"/>
    </row>
    <row r="207" spans="1:8" ht="15.75" hidden="1" thickBot="1" x14ac:dyDescent="0.3">
      <c r="A207" s="486"/>
      <c r="B207" s="377">
        <v>13010201</v>
      </c>
      <c r="C207" s="378" t="s">
        <v>706</v>
      </c>
      <c r="D207" s="378" t="s">
        <v>901</v>
      </c>
      <c r="E207" s="443"/>
      <c r="F207" s="444"/>
      <c r="G207" s="445"/>
      <c r="H207" s="446">
        <v>0</v>
      </c>
    </row>
    <row r="208" spans="1:8" ht="15.75" hidden="1" thickBot="1" x14ac:dyDescent="0.3">
      <c r="A208" s="486"/>
      <c r="B208" s="384"/>
      <c r="C208" s="385" t="s">
        <v>707</v>
      </c>
      <c r="D208" s="385"/>
      <c r="E208" s="451"/>
      <c r="F208" s="452"/>
      <c r="G208" s="453">
        <v>0</v>
      </c>
      <c r="H208" s="454">
        <v>0</v>
      </c>
    </row>
    <row r="209" spans="1:8" ht="15.75" hidden="1" thickBot="1" x14ac:dyDescent="0.3">
      <c r="A209" s="486"/>
      <c r="B209" s="373">
        <v>13020000</v>
      </c>
      <c r="C209" s="374" t="s">
        <v>708</v>
      </c>
      <c r="D209" s="374"/>
      <c r="E209" s="439"/>
      <c r="F209" s="440"/>
      <c r="G209" s="441"/>
      <c r="H209" s="442"/>
    </row>
    <row r="210" spans="1:8" ht="15.75" hidden="1" thickBot="1" x14ac:dyDescent="0.3">
      <c r="A210" s="486"/>
      <c r="B210" s="373">
        <v>13020300</v>
      </c>
      <c r="C210" s="374" t="s">
        <v>22</v>
      </c>
      <c r="D210" s="374"/>
      <c r="E210" s="439"/>
      <c r="F210" s="440"/>
      <c r="G210" s="441"/>
      <c r="H210" s="442"/>
    </row>
    <row r="211" spans="1:8" ht="15.75" hidden="1" thickBot="1" x14ac:dyDescent="0.3">
      <c r="A211" s="486"/>
      <c r="B211" s="377">
        <v>13020301</v>
      </c>
      <c r="C211" s="378" t="s">
        <v>36</v>
      </c>
      <c r="D211" s="378" t="s">
        <v>902</v>
      </c>
      <c r="E211" s="443"/>
      <c r="F211" s="444"/>
      <c r="G211" s="445"/>
      <c r="H211" s="446">
        <v>0</v>
      </c>
    </row>
    <row r="212" spans="1:8" ht="15.75" hidden="1" thickBot="1" x14ac:dyDescent="0.3">
      <c r="A212" s="486"/>
      <c r="B212" s="377">
        <v>13020303</v>
      </c>
      <c r="C212" s="378" t="s">
        <v>710</v>
      </c>
      <c r="D212" s="378" t="s">
        <v>903</v>
      </c>
      <c r="E212" s="443"/>
      <c r="F212" s="444"/>
      <c r="G212" s="445"/>
      <c r="H212" s="446">
        <v>0</v>
      </c>
    </row>
    <row r="213" spans="1:8" ht="15.75" hidden="1" thickBot="1" x14ac:dyDescent="0.3">
      <c r="A213" s="486"/>
      <c r="B213" s="384"/>
      <c r="C213" s="385" t="s">
        <v>711</v>
      </c>
      <c r="D213" s="385"/>
      <c r="E213" s="451"/>
      <c r="F213" s="452"/>
      <c r="G213" s="453">
        <v>0</v>
      </c>
      <c r="H213" s="454">
        <v>0</v>
      </c>
    </row>
    <row r="214" spans="1:8" ht="15.75" hidden="1" thickBot="1" x14ac:dyDescent="0.3">
      <c r="A214" s="486"/>
      <c r="B214" s="373">
        <v>13020400</v>
      </c>
      <c r="C214" s="374" t="s">
        <v>23</v>
      </c>
      <c r="D214" s="374"/>
      <c r="E214" s="439"/>
      <c r="F214" s="440"/>
      <c r="G214" s="441"/>
      <c r="H214" s="442"/>
    </row>
    <row r="215" spans="1:8" ht="15.75" hidden="1" thickBot="1" x14ac:dyDescent="0.3">
      <c r="A215" s="486"/>
      <c r="B215" s="377">
        <v>13020401</v>
      </c>
      <c r="C215" s="378" t="s">
        <v>37</v>
      </c>
      <c r="D215" s="378" t="s">
        <v>904</v>
      </c>
      <c r="E215" s="443"/>
      <c r="F215" s="444"/>
      <c r="G215" s="445"/>
      <c r="H215" s="446">
        <v>0</v>
      </c>
    </row>
    <row r="216" spans="1:8" ht="15.75" hidden="1" thickBot="1" x14ac:dyDescent="0.3">
      <c r="A216" s="486"/>
      <c r="B216" s="384"/>
      <c r="C216" s="385" t="s">
        <v>713</v>
      </c>
      <c r="D216" s="385"/>
      <c r="E216" s="451"/>
      <c r="F216" s="452"/>
      <c r="G216" s="453">
        <v>0</v>
      </c>
      <c r="H216" s="454">
        <v>0</v>
      </c>
    </row>
    <row r="217" spans="1:8" ht="15.75" hidden="1" thickBot="1" x14ac:dyDescent="0.3">
      <c r="A217" s="486"/>
      <c r="B217" s="373" t="s">
        <v>714</v>
      </c>
      <c r="C217" s="374" t="s">
        <v>715</v>
      </c>
      <c r="D217" s="374"/>
      <c r="E217" s="439"/>
      <c r="F217" s="440"/>
      <c r="G217" s="441"/>
      <c r="H217" s="442"/>
    </row>
    <row r="218" spans="1:8" ht="15.75" hidden="1" thickBot="1" x14ac:dyDescent="0.3">
      <c r="A218" s="486"/>
      <c r="B218" s="373">
        <v>14030000</v>
      </c>
      <c r="C218" s="374" t="s">
        <v>716</v>
      </c>
      <c r="D218" s="374"/>
      <c r="E218" s="439"/>
      <c r="F218" s="440"/>
      <c r="G218" s="441"/>
      <c r="H218" s="442"/>
    </row>
    <row r="219" spans="1:8" ht="15.75" hidden="1" thickBot="1" x14ac:dyDescent="0.3">
      <c r="A219" s="486"/>
      <c r="B219" s="373">
        <v>14030100</v>
      </c>
      <c r="C219" s="374" t="s">
        <v>24</v>
      </c>
      <c r="D219" s="374"/>
      <c r="E219" s="439"/>
      <c r="F219" s="440"/>
      <c r="G219" s="441"/>
      <c r="H219" s="442"/>
    </row>
    <row r="220" spans="1:8" ht="15.75" hidden="1" thickBot="1" x14ac:dyDescent="0.3">
      <c r="A220" s="486"/>
      <c r="B220" s="377">
        <v>14030101</v>
      </c>
      <c r="C220" s="378" t="s">
        <v>514</v>
      </c>
      <c r="D220" s="378" t="s">
        <v>905</v>
      </c>
      <c r="E220" s="443"/>
      <c r="F220" s="444"/>
      <c r="G220" s="445"/>
      <c r="H220" s="446">
        <v>0</v>
      </c>
    </row>
    <row r="221" spans="1:8" ht="15.75" hidden="1" thickBot="1" x14ac:dyDescent="0.3">
      <c r="A221" s="486"/>
      <c r="B221" s="384"/>
      <c r="C221" s="385" t="s">
        <v>717</v>
      </c>
      <c r="D221" s="385"/>
      <c r="E221" s="451"/>
      <c r="F221" s="452"/>
      <c r="G221" s="453">
        <v>0</v>
      </c>
      <c r="H221" s="454">
        <v>0</v>
      </c>
    </row>
    <row r="222" spans="1:8" ht="15.75" hidden="1" thickBot="1" x14ac:dyDescent="0.3">
      <c r="A222" s="486"/>
      <c r="B222" s="373">
        <v>14030200</v>
      </c>
      <c r="C222" s="374" t="s">
        <v>25</v>
      </c>
      <c r="D222" s="374"/>
      <c r="E222" s="482"/>
      <c r="F222" s="483"/>
      <c r="G222" s="479"/>
      <c r="H222" s="442"/>
    </row>
    <row r="223" spans="1:8" ht="15.75" hidden="1" thickBot="1" x14ac:dyDescent="0.3">
      <c r="A223" s="486"/>
      <c r="B223" s="377">
        <v>14030201</v>
      </c>
      <c r="C223" s="378" t="s">
        <v>515</v>
      </c>
      <c r="D223" s="378" t="s">
        <v>906</v>
      </c>
      <c r="E223" s="443"/>
      <c r="F223" s="444"/>
      <c r="G223" s="445"/>
      <c r="H223" s="446">
        <v>0</v>
      </c>
    </row>
    <row r="224" spans="1:8" ht="15.75" hidden="1" thickBot="1" x14ac:dyDescent="0.3">
      <c r="A224" s="486"/>
      <c r="B224" s="384"/>
      <c r="C224" s="385" t="s">
        <v>718</v>
      </c>
      <c r="D224" s="385"/>
      <c r="E224" s="451"/>
      <c r="F224" s="452"/>
      <c r="G224" s="453">
        <v>0</v>
      </c>
      <c r="H224" s="454">
        <v>0</v>
      </c>
    </row>
    <row r="225" spans="1:8" ht="19.5" thickBot="1" x14ac:dyDescent="0.35">
      <c r="A225" s="486"/>
      <c r="B225" s="398"/>
      <c r="C225" s="399" t="s">
        <v>524</v>
      </c>
      <c r="D225" s="399"/>
      <c r="E225" s="484"/>
      <c r="F225" s="485"/>
      <c r="G225" s="480">
        <f>G142+G119+G114</f>
        <v>12801370</v>
      </c>
      <c r="H225" s="481">
        <v>35000000</v>
      </c>
    </row>
    <row r="226" spans="1:8" x14ac:dyDescent="0.25">
      <c r="A226" s="486"/>
      <c r="B226" s="543"/>
      <c r="C226" s="544"/>
      <c r="D226" s="486"/>
      <c r="E226" s="486"/>
      <c r="F226" s="486"/>
      <c r="G226" s="486"/>
      <c r="H226" s="486"/>
    </row>
  </sheetData>
  <mergeCells count="6">
    <mergeCell ref="B1:H1"/>
    <mergeCell ref="B2:H2"/>
    <mergeCell ref="B3:H3"/>
    <mergeCell ref="B4:H4"/>
    <mergeCell ref="B5:B6"/>
    <mergeCell ref="C5:C6"/>
  </mergeCells>
  <pageMargins left="0.98" right="0.3" top="0.37" bottom="0.36" header="0.17" footer="0.17"/>
  <pageSetup paperSize="9" scale="71" fitToHeight="0" orientation="portrait" r:id="rId1"/>
  <headerFooter>
    <oddFooter>&amp;C&amp;"Rockwell,Bold"&amp;14&amp;P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1:H226"/>
  <sheetViews>
    <sheetView view="pageBreakPreview" zoomScale="84" zoomScaleSheetLayoutView="84" workbookViewId="0">
      <pane xSplit="2" ySplit="6" topLeftCell="C33"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1069</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t="15.75" thickBot="1" x14ac:dyDescent="0.3">
      <c r="B37" s="377">
        <v>12020109</v>
      </c>
      <c r="C37" s="378" t="s">
        <v>547</v>
      </c>
      <c r="D37" s="378" t="s">
        <v>753</v>
      </c>
      <c r="E37" s="443">
        <v>20000</v>
      </c>
      <c r="F37" s="444">
        <v>20000</v>
      </c>
      <c r="G37" s="445">
        <v>200000</v>
      </c>
      <c r="H37" s="446">
        <v>200000</v>
      </c>
    </row>
    <row r="38" spans="2:8" ht="15.75" hidden="1" thickBot="1" x14ac:dyDescent="0.3">
      <c r="B38" s="377">
        <v>12020110</v>
      </c>
      <c r="C38" s="378" t="s">
        <v>548</v>
      </c>
      <c r="D38" s="378" t="s">
        <v>754</v>
      </c>
      <c r="E38" s="443"/>
      <c r="F38" s="444"/>
      <c r="G38" s="445"/>
      <c r="H38" s="446">
        <v>0</v>
      </c>
    </row>
    <row r="39" spans="2:8" ht="15.75" hidden="1" thickBot="1" x14ac:dyDescent="0.3">
      <c r="B39" s="377">
        <v>12020111</v>
      </c>
      <c r="C39" s="378" t="s">
        <v>549</v>
      </c>
      <c r="D39" s="378" t="s">
        <v>755</v>
      </c>
      <c r="E39" s="443"/>
      <c r="F39" s="444"/>
      <c r="G39" s="445"/>
      <c r="H39" s="446">
        <v>0</v>
      </c>
    </row>
    <row r="40" spans="2:8" ht="15.75" hidden="1" thickBot="1" x14ac:dyDescent="0.3">
      <c r="B40" s="377">
        <v>12020113</v>
      </c>
      <c r="C40" s="378" t="s">
        <v>550</v>
      </c>
      <c r="D40" s="378" t="s">
        <v>756</v>
      </c>
      <c r="E40" s="443"/>
      <c r="F40" s="444"/>
      <c r="G40" s="445"/>
      <c r="H40" s="446">
        <v>0</v>
      </c>
    </row>
    <row r="41" spans="2:8" ht="15.75" hidden="1" thickBot="1" x14ac:dyDescent="0.3">
      <c r="B41" s="377">
        <v>12020114</v>
      </c>
      <c r="C41" s="378" t="s">
        <v>551</v>
      </c>
      <c r="D41" s="378" t="s">
        <v>757</v>
      </c>
      <c r="E41" s="443"/>
      <c r="F41" s="444"/>
      <c r="G41" s="445"/>
      <c r="H41" s="446">
        <v>0</v>
      </c>
    </row>
    <row r="42" spans="2:8" ht="15.75" hidden="1" thickBot="1" x14ac:dyDescent="0.3">
      <c r="B42" s="377">
        <v>12020115</v>
      </c>
      <c r="C42" s="378" t="s">
        <v>552</v>
      </c>
      <c r="D42" s="378" t="s">
        <v>758</v>
      </c>
      <c r="E42" s="443"/>
      <c r="F42" s="444"/>
      <c r="G42" s="445"/>
      <c r="H42" s="446">
        <v>0</v>
      </c>
    </row>
    <row r="43" spans="2:8" ht="15.75" hidden="1" thickBot="1" x14ac:dyDescent="0.3">
      <c r="B43" s="377">
        <v>12020116</v>
      </c>
      <c r="C43" s="378" t="s">
        <v>553</v>
      </c>
      <c r="D43" s="378" t="s">
        <v>759</v>
      </c>
      <c r="E43" s="443"/>
      <c r="F43" s="444"/>
      <c r="G43" s="445"/>
      <c r="H43" s="446">
        <v>0</v>
      </c>
    </row>
    <row r="44" spans="2:8" ht="15.75" hidden="1" thickBot="1" x14ac:dyDescent="0.3">
      <c r="B44" s="377">
        <v>12020117</v>
      </c>
      <c r="C44" s="378" t="s">
        <v>554</v>
      </c>
      <c r="D44" s="378" t="s">
        <v>760</v>
      </c>
      <c r="E44" s="443"/>
      <c r="F44" s="444"/>
      <c r="G44" s="445"/>
      <c r="H44" s="446">
        <v>0</v>
      </c>
    </row>
    <row r="45" spans="2:8" ht="15.75" hidden="1" thickBot="1" x14ac:dyDescent="0.3">
      <c r="B45" s="377">
        <v>12020118</v>
      </c>
      <c r="C45" s="378" t="s">
        <v>555</v>
      </c>
      <c r="D45" s="378" t="s">
        <v>761</v>
      </c>
      <c r="E45" s="443"/>
      <c r="F45" s="444"/>
      <c r="G45" s="445"/>
      <c r="H45" s="446">
        <v>0</v>
      </c>
    </row>
    <row r="46" spans="2:8" ht="15.75" hidden="1" thickBot="1" x14ac:dyDescent="0.3">
      <c r="B46" s="377">
        <v>12020119</v>
      </c>
      <c r="C46" s="378" t="s">
        <v>556</v>
      </c>
      <c r="D46" s="378" t="s">
        <v>762</v>
      </c>
      <c r="E46" s="443"/>
      <c r="F46" s="444"/>
      <c r="G46" s="445"/>
      <c r="H46" s="446">
        <v>0</v>
      </c>
    </row>
    <row r="47" spans="2:8" ht="15.75" hidden="1" thickBot="1" x14ac:dyDescent="0.3">
      <c r="B47" s="377">
        <v>12020120</v>
      </c>
      <c r="C47" s="378" t="s">
        <v>557</v>
      </c>
      <c r="D47" s="378" t="s">
        <v>763</v>
      </c>
      <c r="E47" s="443"/>
      <c r="F47" s="444"/>
      <c r="G47" s="445"/>
      <c r="H47" s="446">
        <v>0</v>
      </c>
    </row>
    <row r="48" spans="2:8" ht="15.75" hidden="1" thickBot="1" x14ac:dyDescent="0.3">
      <c r="B48" s="377">
        <v>12020121</v>
      </c>
      <c r="C48" s="378" t="s">
        <v>558</v>
      </c>
      <c r="D48" s="378" t="s">
        <v>764</v>
      </c>
      <c r="E48" s="443"/>
      <c r="F48" s="444"/>
      <c r="G48" s="445"/>
      <c r="H48" s="446">
        <v>0</v>
      </c>
    </row>
    <row r="49" spans="2:8" ht="15.75" hidden="1" thickBot="1" x14ac:dyDescent="0.3">
      <c r="B49" s="377">
        <v>12020122</v>
      </c>
      <c r="C49" s="378" t="s">
        <v>559</v>
      </c>
      <c r="D49" s="378" t="s">
        <v>765</v>
      </c>
      <c r="E49" s="443"/>
      <c r="F49" s="444"/>
      <c r="G49" s="445"/>
      <c r="H49" s="446">
        <v>0</v>
      </c>
    </row>
    <row r="50" spans="2:8" ht="15.75" hidden="1" thickBot="1" x14ac:dyDescent="0.3">
      <c r="B50" s="377">
        <v>12020126</v>
      </c>
      <c r="C50" s="378" t="s">
        <v>560</v>
      </c>
      <c r="D50" s="378" t="s">
        <v>766</v>
      </c>
      <c r="E50" s="443"/>
      <c r="F50" s="444"/>
      <c r="G50" s="445"/>
      <c r="H50" s="446">
        <v>0</v>
      </c>
    </row>
    <row r="51" spans="2:8" ht="15.75" hidden="1" thickBot="1" x14ac:dyDescent="0.3">
      <c r="B51" s="377">
        <v>12020128</v>
      </c>
      <c r="C51" s="378" t="s">
        <v>561</v>
      </c>
      <c r="D51" s="378" t="s">
        <v>767</v>
      </c>
      <c r="E51" s="443"/>
      <c r="F51" s="444"/>
      <c r="G51" s="445"/>
      <c r="H51" s="446">
        <v>0</v>
      </c>
    </row>
    <row r="52" spans="2:8" ht="15.75" hidden="1" thickBot="1" x14ac:dyDescent="0.3">
      <c r="B52" s="377">
        <v>12020129</v>
      </c>
      <c r="C52" s="378" t="s">
        <v>562</v>
      </c>
      <c r="D52" s="378" t="s">
        <v>768</v>
      </c>
      <c r="E52" s="443"/>
      <c r="F52" s="444"/>
      <c r="G52" s="445"/>
      <c r="H52" s="446">
        <v>0</v>
      </c>
    </row>
    <row r="53" spans="2:8" ht="15.75" hidden="1" thickBot="1" x14ac:dyDescent="0.3">
      <c r="B53" s="377">
        <v>12020130</v>
      </c>
      <c r="C53" s="378" t="s">
        <v>563</v>
      </c>
      <c r="D53" s="378" t="s">
        <v>769</v>
      </c>
      <c r="E53" s="443"/>
      <c r="F53" s="444"/>
      <c r="G53" s="445"/>
      <c r="H53" s="446">
        <v>0</v>
      </c>
    </row>
    <row r="54" spans="2:8" ht="15.75" hidden="1" thickBot="1" x14ac:dyDescent="0.3">
      <c r="B54" s="377">
        <v>12020132</v>
      </c>
      <c r="C54" s="378" t="s">
        <v>564</v>
      </c>
      <c r="D54" s="378" t="s">
        <v>770</v>
      </c>
      <c r="E54" s="443"/>
      <c r="F54" s="444"/>
      <c r="G54" s="445"/>
      <c r="H54" s="446">
        <v>0</v>
      </c>
    </row>
    <row r="55" spans="2:8" ht="15.75" hidden="1" thickBot="1" x14ac:dyDescent="0.3">
      <c r="B55" s="377">
        <v>12020133</v>
      </c>
      <c r="C55" s="378" t="s">
        <v>565</v>
      </c>
      <c r="D55" s="378" t="s">
        <v>771</v>
      </c>
      <c r="E55" s="443"/>
      <c r="F55" s="444"/>
      <c r="G55" s="445"/>
      <c r="H55" s="446">
        <v>0</v>
      </c>
    </row>
    <row r="56" spans="2:8" ht="15.75" hidden="1" thickBot="1" x14ac:dyDescent="0.3">
      <c r="B56" s="377">
        <v>12020134</v>
      </c>
      <c r="C56" s="378" t="s">
        <v>566</v>
      </c>
      <c r="D56" s="378" t="s">
        <v>772</v>
      </c>
      <c r="E56" s="443"/>
      <c r="F56" s="444"/>
      <c r="G56" s="445"/>
      <c r="H56" s="446">
        <v>0</v>
      </c>
    </row>
    <row r="57" spans="2:8" ht="15.75" hidden="1" thickBot="1" x14ac:dyDescent="0.3">
      <c r="B57" s="377">
        <v>12020135</v>
      </c>
      <c r="C57" s="378" t="s">
        <v>567</v>
      </c>
      <c r="D57" s="378" t="s">
        <v>773</v>
      </c>
      <c r="E57" s="443"/>
      <c r="F57" s="444"/>
      <c r="G57" s="445"/>
      <c r="H57" s="446">
        <v>0</v>
      </c>
    </row>
    <row r="58" spans="2:8" ht="15.75" hidden="1" thickBot="1" x14ac:dyDescent="0.3">
      <c r="B58" s="377">
        <v>12020136</v>
      </c>
      <c r="C58" s="378" t="s">
        <v>568</v>
      </c>
      <c r="D58" s="378" t="s">
        <v>774</v>
      </c>
      <c r="E58" s="443"/>
      <c r="F58" s="444"/>
      <c r="G58" s="445"/>
      <c r="H58" s="446">
        <v>0</v>
      </c>
    </row>
    <row r="59" spans="2:8" ht="15.75" hidden="1" thickBot="1" x14ac:dyDescent="0.3">
      <c r="B59" s="377">
        <v>12020137</v>
      </c>
      <c r="C59" s="378" t="s">
        <v>569</v>
      </c>
      <c r="D59" s="378" t="s">
        <v>775</v>
      </c>
      <c r="E59" s="443"/>
      <c r="F59" s="444"/>
      <c r="G59" s="445"/>
      <c r="H59" s="446">
        <v>0</v>
      </c>
    </row>
    <row r="60" spans="2:8" ht="15.75" hidden="1" thickBot="1" x14ac:dyDescent="0.3">
      <c r="B60" s="377">
        <v>12020138</v>
      </c>
      <c r="C60" s="378" t="s">
        <v>570</v>
      </c>
      <c r="D60" s="378" t="s">
        <v>776</v>
      </c>
      <c r="E60" s="443"/>
      <c r="F60" s="444"/>
      <c r="G60" s="445"/>
      <c r="H60" s="446">
        <v>0</v>
      </c>
    </row>
    <row r="61" spans="2:8" ht="15.75" hidden="1" thickBot="1" x14ac:dyDescent="0.3">
      <c r="B61" s="377">
        <v>12020140</v>
      </c>
      <c r="C61" s="378" t="s">
        <v>571</v>
      </c>
      <c r="D61" s="378" t="s">
        <v>777</v>
      </c>
      <c r="E61" s="443"/>
      <c r="F61" s="444"/>
      <c r="G61" s="445"/>
      <c r="H61" s="446">
        <v>0</v>
      </c>
    </row>
    <row r="62" spans="2:8" ht="15.75" thickBot="1" x14ac:dyDescent="0.3">
      <c r="B62" s="384"/>
      <c r="C62" s="385" t="s">
        <v>572</v>
      </c>
      <c r="D62" s="385"/>
      <c r="E62" s="451"/>
      <c r="F62" s="452"/>
      <c r="G62" s="453">
        <f>SUM(G35:G61)</f>
        <v>200000</v>
      </c>
      <c r="H62" s="453">
        <f>SUM(H35:H61)</f>
        <v>200000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x14ac:dyDescent="0.25">
      <c r="B146" s="377">
        <v>12020703</v>
      </c>
      <c r="C146" s="378" t="s">
        <v>652</v>
      </c>
      <c r="D146" s="378" t="s">
        <v>857</v>
      </c>
      <c r="E146" s="443">
        <v>5000</v>
      </c>
      <c r="F146" s="444">
        <v>5000</v>
      </c>
      <c r="G146" s="445">
        <v>328770</v>
      </c>
      <c r="H146" s="446">
        <v>300000</v>
      </c>
    </row>
    <row r="147" spans="2:8" hidden="1" x14ac:dyDescent="0.25">
      <c r="B147" s="377">
        <v>12020704</v>
      </c>
      <c r="C147" s="378" t="s">
        <v>653</v>
      </c>
      <c r="D147" s="378" t="s">
        <v>858</v>
      </c>
      <c r="E147" s="443"/>
      <c r="F147" s="444"/>
      <c r="G147" s="445"/>
      <c r="H147" s="446">
        <v>0</v>
      </c>
    </row>
    <row r="148" spans="2:8" x14ac:dyDescent="0.25">
      <c r="B148" s="377">
        <v>12020705</v>
      </c>
      <c r="C148" s="378" t="s">
        <v>654</v>
      </c>
      <c r="D148" s="378" t="s">
        <v>860</v>
      </c>
      <c r="E148" s="443">
        <v>10000</v>
      </c>
      <c r="F148" s="444">
        <v>10000</v>
      </c>
      <c r="G148" s="445">
        <v>100000</v>
      </c>
      <c r="H148" s="446">
        <v>500000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t="s">
        <v>1070</v>
      </c>
      <c r="F154" s="444" t="s">
        <v>1071</v>
      </c>
      <c r="G154" s="445">
        <v>1200000</v>
      </c>
      <c r="H154" s="446">
        <v>1500000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1628770</v>
      </c>
      <c r="H160" s="454">
        <v>2300000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idden="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idden="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idden="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idden="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x14ac:dyDescent="0.25">
      <c r="B201" s="373">
        <v>13000000</v>
      </c>
      <c r="C201" s="374" t="s">
        <v>702</v>
      </c>
      <c r="D201" s="374"/>
      <c r="E201" s="439"/>
      <c r="F201" s="440"/>
      <c r="G201" s="441"/>
      <c r="H201" s="442"/>
    </row>
    <row r="202" spans="2:8" x14ac:dyDescent="0.25">
      <c r="B202" s="373">
        <v>13010000</v>
      </c>
      <c r="C202" s="374" t="s">
        <v>703</v>
      </c>
      <c r="D202" s="374"/>
      <c r="E202" s="439"/>
      <c r="F202" s="440"/>
      <c r="G202" s="441"/>
      <c r="H202" s="442"/>
    </row>
    <row r="203" spans="2:8" x14ac:dyDescent="0.25">
      <c r="B203" s="373">
        <v>13010100</v>
      </c>
      <c r="C203" s="374" t="s">
        <v>20</v>
      </c>
      <c r="D203" s="374"/>
      <c r="E203" s="439"/>
      <c r="F203" s="440"/>
      <c r="G203" s="441"/>
      <c r="H203" s="442"/>
    </row>
    <row r="204" spans="2:8" ht="15.75" thickBot="1" x14ac:dyDescent="0.3">
      <c r="B204" s="377">
        <v>13010101</v>
      </c>
      <c r="C204" s="378" t="s">
        <v>704</v>
      </c>
      <c r="D204" s="378" t="s">
        <v>900</v>
      </c>
      <c r="E204" s="443"/>
      <c r="F204" s="444"/>
      <c r="G204" s="445">
        <v>5955000</v>
      </c>
      <c r="H204" s="446">
        <v>0</v>
      </c>
    </row>
    <row r="205" spans="2:8" ht="15.75" thickBot="1" x14ac:dyDescent="0.3">
      <c r="B205" s="384"/>
      <c r="C205" s="385" t="s">
        <v>705</v>
      </c>
      <c r="D205" s="385"/>
      <c r="E205" s="451"/>
      <c r="F205" s="452"/>
      <c r="G205" s="453">
        <f>SUM(G204)</f>
        <v>5955000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G205+G160+G62</f>
        <v>7783770</v>
      </c>
      <c r="H225" s="481">
        <v>2500000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425196850393704" right="0.31496062992126" top="0.35433070866141703" bottom="0.35433070866141703" header="0.15748031496063" footer="0.15748031496063"/>
  <pageSetup paperSize="9" scale="85" firstPageNumber="252" fitToHeight="0" orientation="portrait" r:id="rId1"/>
  <headerFooter>
    <oddFooter>&amp;C&amp;"Rockwell,Bold"&amp;14&amp;P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1072</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x14ac:dyDescent="0.25">
      <c r="B95" s="377">
        <v>12020449</v>
      </c>
      <c r="C95" s="378" t="s">
        <v>604</v>
      </c>
      <c r="D95" s="378" t="s">
        <v>810</v>
      </c>
      <c r="E95" s="443"/>
      <c r="F95" s="444"/>
      <c r="G95" s="445">
        <v>7827120</v>
      </c>
      <c r="H95" s="446">
        <v>11430000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t="15.75" thickBot="1" x14ac:dyDescent="0.3">
      <c r="B102" s="377">
        <v>12020456</v>
      </c>
      <c r="C102" s="378" t="s">
        <v>611</v>
      </c>
      <c r="D102" s="378" t="s">
        <v>817</v>
      </c>
      <c r="E102" s="443"/>
      <c r="F102" s="444"/>
      <c r="G102" s="445">
        <v>3657530</v>
      </c>
      <c r="H102" s="446">
        <v>10000000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11484650</v>
      </c>
      <c r="H114" s="454">
        <v>21430000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c r="F154" s="444"/>
      <c r="G154" s="445">
        <v>100911380</v>
      </c>
      <c r="H154" s="446">
        <v>285870000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100911380</v>
      </c>
      <c r="H160" s="454">
        <v>285870000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112396030</v>
      </c>
      <c r="H225" s="481">
        <v>307300000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425196850393704" right="0.31496062992126" top="0.35433070866141703" bottom="0.35433070866141703" header="0.15748031496063" footer="0.15748031496063"/>
  <pageSetup paperSize="9" scale="84" firstPageNumber="253" fitToHeight="0" orientation="portrait" r:id="rId1"/>
  <headerFooter>
    <oddFooter>&amp;C&amp;"Rockwell,Bold"&amp;14&amp;P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1073</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t="15.75" thickBot="1" x14ac:dyDescent="0.3">
      <c r="B71" s="377">
        <v>12020417</v>
      </c>
      <c r="C71" s="378" t="s">
        <v>580</v>
      </c>
      <c r="D71" s="378" t="s">
        <v>785</v>
      </c>
      <c r="E71" s="443"/>
      <c r="F71" s="444" t="s">
        <v>995</v>
      </c>
      <c r="G71" s="445"/>
      <c r="H71" s="446">
        <v>500000</v>
      </c>
    </row>
    <row r="72" spans="2:8" ht="15.75" hidden="1" thickBot="1" x14ac:dyDescent="0.3">
      <c r="B72" s="377">
        <v>12020418</v>
      </c>
      <c r="C72" s="378" t="s">
        <v>581</v>
      </c>
      <c r="D72" s="378" t="s">
        <v>786</v>
      </c>
      <c r="E72" s="443"/>
      <c r="F72" s="444"/>
      <c r="G72" s="445"/>
      <c r="H72" s="446">
        <v>0</v>
      </c>
    </row>
    <row r="73" spans="2:8" ht="15.75" hidden="1" thickBot="1" x14ac:dyDescent="0.3">
      <c r="B73" s="377">
        <v>12020419</v>
      </c>
      <c r="C73" s="378" t="s">
        <v>582</v>
      </c>
      <c r="D73" s="378" t="s">
        <v>787</v>
      </c>
      <c r="E73" s="443"/>
      <c r="F73" s="444"/>
      <c r="G73" s="445"/>
      <c r="H73" s="446">
        <v>0</v>
      </c>
    </row>
    <row r="74" spans="2:8" ht="15.75" hidden="1" thickBot="1" x14ac:dyDescent="0.3">
      <c r="B74" s="377">
        <v>12020420</v>
      </c>
      <c r="C74" s="378" t="s">
        <v>583</v>
      </c>
      <c r="D74" s="378" t="s">
        <v>788</v>
      </c>
      <c r="E74" s="443"/>
      <c r="F74" s="444"/>
      <c r="G74" s="445"/>
      <c r="H74" s="446">
        <v>0</v>
      </c>
    </row>
    <row r="75" spans="2:8" ht="15.75" hidden="1" thickBot="1" x14ac:dyDescent="0.3">
      <c r="B75" s="377">
        <v>12020424</v>
      </c>
      <c r="C75" s="378" t="s">
        <v>584</v>
      </c>
      <c r="D75" s="378" t="s">
        <v>789</v>
      </c>
      <c r="E75" s="443"/>
      <c r="F75" s="444"/>
      <c r="G75" s="445"/>
      <c r="H75" s="446">
        <v>0</v>
      </c>
    </row>
    <row r="76" spans="2:8" ht="15.75" hidden="1" thickBot="1" x14ac:dyDescent="0.3">
      <c r="B76" s="377">
        <v>12020425</v>
      </c>
      <c r="C76" s="378" t="s">
        <v>585</v>
      </c>
      <c r="D76" s="378" t="s">
        <v>790</v>
      </c>
      <c r="E76" s="443"/>
      <c r="F76" s="444"/>
      <c r="G76" s="445"/>
      <c r="H76" s="446">
        <v>0</v>
      </c>
    </row>
    <row r="77" spans="2:8" ht="15.75" hidden="1" thickBot="1" x14ac:dyDescent="0.3">
      <c r="B77" s="377">
        <v>12020426</v>
      </c>
      <c r="C77" s="378" t="s">
        <v>586</v>
      </c>
      <c r="D77" s="378" t="s">
        <v>791</v>
      </c>
      <c r="E77" s="443"/>
      <c r="F77" s="444"/>
      <c r="G77" s="445"/>
      <c r="H77" s="446">
        <v>0</v>
      </c>
    </row>
    <row r="78" spans="2:8" ht="15.75" hidden="1" thickBot="1" x14ac:dyDescent="0.3">
      <c r="B78" s="377">
        <v>12020427</v>
      </c>
      <c r="C78" s="378" t="s">
        <v>587</v>
      </c>
      <c r="D78" s="378" t="s">
        <v>792</v>
      </c>
      <c r="E78" s="443"/>
      <c r="F78" s="444"/>
      <c r="G78" s="445"/>
      <c r="H78" s="446">
        <v>0</v>
      </c>
    </row>
    <row r="79" spans="2:8" ht="15.75" hidden="1" thickBot="1" x14ac:dyDescent="0.3">
      <c r="B79" s="377">
        <v>12020428</v>
      </c>
      <c r="C79" s="378" t="s">
        <v>588</v>
      </c>
      <c r="D79" s="378" t="s">
        <v>794</v>
      </c>
      <c r="E79" s="443"/>
      <c r="F79" s="444"/>
      <c r="G79" s="445"/>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0</v>
      </c>
      <c r="H114" s="454">
        <v>500000</v>
      </c>
    </row>
    <row r="115" spans="2:8"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t="15.75" thickBot="1" x14ac:dyDescent="0.3">
      <c r="B147" s="377">
        <v>12020704</v>
      </c>
      <c r="C147" s="378" t="s">
        <v>653</v>
      </c>
      <c r="D147" s="378" t="s">
        <v>858</v>
      </c>
      <c r="E147" s="443"/>
      <c r="F147" s="444" t="s">
        <v>981</v>
      </c>
      <c r="G147" s="445"/>
      <c r="H147" s="446">
        <v>1000000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0</v>
      </c>
      <c r="H160" s="454">
        <v>1000000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0</v>
      </c>
      <c r="H225" s="481">
        <v>1500000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conditionalFormatting sqref="C10:C133 C135 C139 C137 C141:C184 D124:F124">
    <cfRule type="expression" dxfId="41" priority="9">
      <formula>"IF($BO$11:$BO$185&gt;90%"</formula>
    </cfRule>
    <cfRule type="expression" dxfId="40" priority="10">
      <formula>"IF($BO$11:$BO$185&gt;90%)"</formula>
    </cfRule>
  </conditionalFormatting>
  <conditionalFormatting sqref="C134:F134">
    <cfRule type="expression" dxfId="39" priority="7">
      <formula>"IF($BO$11:$BO$185&gt;90%"</formula>
    </cfRule>
    <cfRule type="expression" dxfId="38" priority="8">
      <formula>"IF($BO$11:$BO$185&gt;90%)"</formula>
    </cfRule>
  </conditionalFormatting>
  <conditionalFormatting sqref="C138:F138">
    <cfRule type="expression" dxfId="37" priority="5">
      <formula>"IF($BO$11:$BO$185&gt;90%"</formula>
    </cfRule>
    <cfRule type="expression" dxfId="36" priority="6">
      <formula>"IF($BO$11:$BO$185&gt;90%)"</formula>
    </cfRule>
  </conditionalFormatting>
  <conditionalFormatting sqref="C136">
    <cfRule type="expression" dxfId="35" priority="3">
      <formula>"IF($BO$11:$BO$185&gt;90%"</formula>
    </cfRule>
    <cfRule type="expression" dxfId="34" priority="4">
      <formula>"IF($BO$11:$BO$185&gt;90%)"</formula>
    </cfRule>
  </conditionalFormatting>
  <conditionalFormatting sqref="C140">
    <cfRule type="expression" dxfId="33" priority="1">
      <formula>"IF($BO$11:$BO$185&gt;90%"</formula>
    </cfRule>
    <cfRule type="expression" dxfId="32" priority="2">
      <formula>"IF($BO$11:$BO$185&gt;90%)"</formula>
    </cfRule>
  </conditionalFormatting>
  <pageMargins left="0.98" right="0.3" top="0.37" bottom="0.36" header="0.17" footer="0.17"/>
  <pageSetup paperSize="9" scale="85" fitToHeight="0" orientation="portrait" r:id="rId1"/>
  <headerFooter>
    <oddFooter>&amp;C&amp;"Rockwell,Bold"&amp;14&amp;P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225"/>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4.25" x14ac:dyDescent="0.2"/>
  <cols>
    <col min="1" max="1" width="28.7109375" style="338" customWidth="1"/>
    <col min="2" max="2" width="12.7109375" style="338" bestFit="1" customWidth="1"/>
    <col min="3" max="3" width="60" style="338" customWidth="1"/>
    <col min="4" max="4" width="37.85546875" style="338" hidden="1" customWidth="1"/>
    <col min="5" max="6" width="12.7109375" style="338" hidden="1" customWidth="1"/>
    <col min="7" max="8" width="15.7109375" style="338" customWidth="1"/>
    <col min="9" max="16384" width="9.140625" style="338"/>
  </cols>
  <sheetData>
    <row r="1" spans="2:8" ht="31.5" x14ac:dyDescent="0.5">
      <c r="B1" s="1001" t="s">
        <v>0</v>
      </c>
      <c r="C1" s="1001"/>
      <c r="D1" s="1001"/>
      <c r="E1" s="1001"/>
      <c r="F1" s="1001"/>
      <c r="G1" s="1001"/>
      <c r="H1" s="1001"/>
    </row>
    <row r="2" spans="2:8" ht="36" x14ac:dyDescent="0.55000000000000004">
      <c r="B2" s="1002" t="s">
        <v>1074</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25">
      <c r="B6" s="992"/>
      <c r="C6" s="992"/>
      <c r="D6" s="427"/>
      <c r="E6" s="428" t="s">
        <v>5</v>
      </c>
      <c r="F6" s="429" t="s">
        <v>5</v>
      </c>
      <c r="G6" s="430" t="s">
        <v>5</v>
      </c>
      <c r="H6" s="431" t="s">
        <v>5</v>
      </c>
    </row>
    <row r="7" spans="2:8" ht="18.75" hidden="1" x14ac:dyDescent="0.3">
      <c r="B7" s="432">
        <v>10000000</v>
      </c>
      <c r="C7" s="433" t="s">
        <v>398</v>
      </c>
      <c r="D7" s="434"/>
      <c r="E7" s="435"/>
      <c r="F7" s="436"/>
      <c r="G7" s="437"/>
      <c r="H7" s="438"/>
    </row>
    <row r="8" spans="2:8" ht="15" hidden="1" x14ac:dyDescent="0.25">
      <c r="B8" s="373">
        <v>11000000</v>
      </c>
      <c r="C8" s="374" t="s">
        <v>531</v>
      </c>
      <c r="D8" s="374"/>
      <c r="E8" s="439"/>
      <c r="F8" s="440"/>
      <c r="G8" s="441"/>
      <c r="H8" s="442"/>
    </row>
    <row r="9" spans="2:8" ht="15" hidden="1" x14ac:dyDescent="0.25">
      <c r="B9" s="373">
        <v>11010000</v>
      </c>
      <c r="C9" s="374" t="s">
        <v>531</v>
      </c>
      <c r="D9" s="374"/>
      <c r="E9" s="439"/>
      <c r="F9" s="440"/>
      <c r="G9" s="441"/>
      <c r="H9" s="442"/>
    </row>
    <row r="10" spans="2:8" ht="15" hidden="1" x14ac:dyDescent="0.25">
      <c r="B10" s="373">
        <v>11010100</v>
      </c>
      <c r="C10" s="374" t="s">
        <v>6</v>
      </c>
      <c r="D10" s="374"/>
      <c r="E10" s="439"/>
      <c r="F10" s="440"/>
      <c r="G10" s="441"/>
      <c r="H10" s="442"/>
    </row>
    <row r="11" spans="2:8" hidden="1" x14ac:dyDescent="0.2">
      <c r="B11" s="377">
        <v>11010101</v>
      </c>
      <c r="C11" s="378" t="s">
        <v>532</v>
      </c>
      <c r="D11" s="378" t="s">
        <v>739</v>
      </c>
      <c r="E11" s="443"/>
      <c r="F11" s="444"/>
      <c r="G11" s="445"/>
      <c r="H11" s="446"/>
    </row>
    <row r="12" spans="2:8" ht="15" hidden="1" x14ac:dyDescent="0.25">
      <c r="B12" s="373">
        <v>11010200</v>
      </c>
      <c r="C12" s="374" t="s">
        <v>31</v>
      </c>
      <c r="D12" s="374"/>
      <c r="E12" s="439"/>
      <c r="F12" s="440"/>
      <c r="G12" s="441"/>
      <c r="H12" s="442"/>
    </row>
    <row r="13" spans="2:8" hidden="1" x14ac:dyDescent="0.2">
      <c r="B13" s="377">
        <v>11010201</v>
      </c>
      <c r="C13" s="378" t="s">
        <v>526</v>
      </c>
      <c r="D13" s="378" t="s">
        <v>740</v>
      </c>
      <c r="E13" s="443"/>
      <c r="F13" s="444"/>
      <c r="G13" s="445"/>
      <c r="H13" s="446"/>
    </row>
    <row r="14" spans="2:8" ht="15" hidden="1" x14ac:dyDescent="0.25">
      <c r="B14" s="373">
        <v>11010300</v>
      </c>
      <c r="C14" s="374" t="s">
        <v>32</v>
      </c>
      <c r="D14" s="374"/>
      <c r="E14" s="439"/>
      <c r="F14" s="440"/>
      <c r="G14" s="441"/>
      <c r="H14" s="442"/>
    </row>
    <row r="15" spans="2:8" hidden="1" x14ac:dyDescent="0.2">
      <c r="B15" s="377">
        <v>11010301</v>
      </c>
      <c r="C15" s="378" t="s">
        <v>527</v>
      </c>
      <c r="D15" s="378" t="s">
        <v>741</v>
      </c>
      <c r="E15" s="443"/>
      <c r="F15" s="444"/>
      <c r="G15" s="445"/>
      <c r="H15" s="446"/>
    </row>
    <row r="16" spans="2:8" ht="15" hidden="1" x14ac:dyDescent="0.25">
      <c r="B16" s="373">
        <v>11010400</v>
      </c>
      <c r="C16" s="374" t="s">
        <v>7</v>
      </c>
      <c r="D16" s="374"/>
      <c r="E16" s="439"/>
      <c r="F16" s="440"/>
      <c r="G16" s="441"/>
      <c r="H16" s="442"/>
    </row>
    <row r="17" spans="2:8" hidden="1" x14ac:dyDescent="0.2">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t="15" hidden="1" x14ac:dyDescent="0.25">
      <c r="B19" s="368">
        <v>12000000</v>
      </c>
      <c r="C19" s="369" t="s">
        <v>33</v>
      </c>
      <c r="D19" s="369"/>
      <c r="E19" s="455"/>
      <c r="F19" s="456"/>
      <c r="G19" s="457"/>
      <c r="H19" s="458"/>
    </row>
    <row r="20" spans="2:8" ht="15" hidden="1" x14ac:dyDescent="0.25">
      <c r="B20" s="373">
        <v>12010000</v>
      </c>
      <c r="C20" s="374" t="s">
        <v>534</v>
      </c>
      <c r="D20" s="374"/>
      <c r="E20" s="439"/>
      <c r="F20" s="440"/>
      <c r="G20" s="441"/>
      <c r="H20" s="442"/>
    </row>
    <row r="21" spans="2:8" ht="15" hidden="1" x14ac:dyDescent="0.25">
      <c r="B21" s="373">
        <v>12010100</v>
      </c>
      <c r="C21" s="374" t="s">
        <v>8</v>
      </c>
      <c r="D21" s="374"/>
      <c r="E21" s="439"/>
      <c r="F21" s="440"/>
      <c r="G21" s="441"/>
      <c r="H21" s="442"/>
    </row>
    <row r="22" spans="2:8" hidden="1" x14ac:dyDescent="0.2">
      <c r="B22" s="377">
        <v>12010101</v>
      </c>
      <c r="C22" s="378" t="s">
        <v>535</v>
      </c>
      <c r="D22" s="378" t="s">
        <v>743</v>
      </c>
      <c r="E22" s="443"/>
      <c r="F22" s="444"/>
      <c r="G22" s="445"/>
      <c r="H22" s="446"/>
    </row>
    <row r="23" spans="2:8" hidden="1" x14ac:dyDescent="0.2">
      <c r="B23" s="377">
        <v>12010104</v>
      </c>
      <c r="C23" s="378" t="s">
        <v>536</v>
      </c>
      <c r="D23" s="378" t="s">
        <v>744</v>
      </c>
      <c r="E23" s="443"/>
      <c r="F23" s="444"/>
      <c r="G23" s="445"/>
      <c r="H23" s="446"/>
    </row>
    <row r="24" spans="2:8" hidden="1" x14ac:dyDescent="0.2">
      <c r="B24" s="377">
        <v>12010105</v>
      </c>
      <c r="C24" s="378" t="s">
        <v>537</v>
      </c>
      <c r="D24" s="378" t="s">
        <v>745</v>
      </c>
      <c r="E24" s="443"/>
      <c r="F24" s="444"/>
      <c r="G24" s="445"/>
      <c r="H24" s="446"/>
    </row>
    <row r="25" spans="2:8" hidden="1" x14ac:dyDescent="0.2">
      <c r="B25" s="377">
        <v>12010106</v>
      </c>
      <c r="C25" s="378" t="s">
        <v>538</v>
      </c>
      <c r="D25" s="378" t="s">
        <v>746</v>
      </c>
      <c r="E25" s="443"/>
      <c r="F25" s="444"/>
      <c r="G25" s="445"/>
      <c r="H25" s="446"/>
    </row>
    <row r="26" spans="2:8" hidden="1" x14ac:dyDescent="0.2">
      <c r="B26" s="377">
        <v>12010107</v>
      </c>
      <c r="C26" s="378" t="s">
        <v>539</v>
      </c>
      <c r="D26" s="378" t="s">
        <v>747</v>
      </c>
      <c r="E26" s="443"/>
      <c r="F26" s="444"/>
      <c r="G26" s="445"/>
      <c r="H26" s="446"/>
    </row>
    <row r="27" spans="2:8" hidden="1" x14ac:dyDescent="0.2">
      <c r="B27" s="377">
        <v>12010108</v>
      </c>
      <c r="C27" s="378" t="s">
        <v>540</v>
      </c>
      <c r="D27" s="378" t="s">
        <v>748</v>
      </c>
      <c r="E27" s="443"/>
      <c r="F27" s="444"/>
      <c r="G27" s="445"/>
      <c r="H27" s="446"/>
    </row>
    <row r="28" spans="2:8" hidden="1" x14ac:dyDescent="0.2">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t="15" hidden="1" x14ac:dyDescent="0.25">
      <c r="B30" s="388">
        <v>12010200</v>
      </c>
      <c r="C30" s="389" t="s">
        <v>9</v>
      </c>
      <c r="D30" s="389"/>
      <c r="E30" s="459"/>
      <c r="F30" s="460"/>
      <c r="G30" s="461"/>
      <c r="H30" s="462"/>
    </row>
    <row r="31" spans="2:8" hidden="1" x14ac:dyDescent="0.2">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t="15" hidden="1" x14ac:dyDescent="0.25">
      <c r="B33" s="368">
        <v>12020000</v>
      </c>
      <c r="C33" s="369" t="s">
        <v>544</v>
      </c>
      <c r="D33" s="369"/>
      <c r="E33" s="455"/>
      <c r="F33" s="456"/>
      <c r="G33" s="457"/>
      <c r="H33" s="458"/>
    </row>
    <row r="34" spans="2:8" ht="15" hidden="1" x14ac:dyDescent="0.25">
      <c r="B34" s="373">
        <v>12020100</v>
      </c>
      <c r="C34" s="374" t="s">
        <v>10</v>
      </c>
      <c r="D34" s="374"/>
      <c r="E34" s="439"/>
      <c r="F34" s="440"/>
      <c r="G34" s="441"/>
      <c r="H34" s="442"/>
    </row>
    <row r="35" spans="2:8" hidden="1" x14ac:dyDescent="0.2">
      <c r="B35" s="377">
        <v>12020105</v>
      </c>
      <c r="C35" s="378" t="s">
        <v>545</v>
      </c>
      <c r="D35" s="378" t="s">
        <v>751</v>
      </c>
      <c r="E35" s="443"/>
      <c r="F35" s="444"/>
      <c r="G35" s="445"/>
      <c r="H35" s="446">
        <v>0</v>
      </c>
    </row>
    <row r="36" spans="2:8" hidden="1" x14ac:dyDescent="0.2">
      <c r="B36" s="377">
        <v>12020107</v>
      </c>
      <c r="C36" s="378" t="s">
        <v>546</v>
      </c>
      <c r="D36" s="378" t="s">
        <v>752</v>
      </c>
      <c r="E36" s="443"/>
      <c r="F36" s="444"/>
      <c r="G36" s="445"/>
      <c r="H36" s="446">
        <v>0</v>
      </c>
    </row>
    <row r="37" spans="2:8" hidden="1" x14ac:dyDescent="0.2">
      <c r="B37" s="377">
        <v>12020109</v>
      </c>
      <c r="C37" s="378" t="s">
        <v>547</v>
      </c>
      <c r="D37" s="378" t="s">
        <v>753</v>
      </c>
      <c r="E37" s="443"/>
      <c r="F37" s="444"/>
      <c r="G37" s="445"/>
      <c r="H37" s="446">
        <v>0</v>
      </c>
    </row>
    <row r="38" spans="2:8" hidden="1" x14ac:dyDescent="0.2">
      <c r="B38" s="377">
        <v>12020110</v>
      </c>
      <c r="C38" s="378" t="s">
        <v>548</v>
      </c>
      <c r="D38" s="378" t="s">
        <v>754</v>
      </c>
      <c r="E38" s="443"/>
      <c r="F38" s="444"/>
      <c r="G38" s="445"/>
      <c r="H38" s="446">
        <v>0</v>
      </c>
    </row>
    <row r="39" spans="2:8" hidden="1" x14ac:dyDescent="0.2">
      <c r="B39" s="377">
        <v>12020111</v>
      </c>
      <c r="C39" s="378" t="s">
        <v>549</v>
      </c>
      <c r="D39" s="378" t="s">
        <v>755</v>
      </c>
      <c r="E39" s="443"/>
      <c r="F39" s="444"/>
      <c r="G39" s="445"/>
      <c r="H39" s="446">
        <v>0</v>
      </c>
    </row>
    <row r="40" spans="2:8" hidden="1" x14ac:dyDescent="0.2">
      <c r="B40" s="377">
        <v>12020113</v>
      </c>
      <c r="C40" s="378" t="s">
        <v>550</v>
      </c>
      <c r="D40" s="378" t="s">
        <v>756</v>
      </c>
      <c r="E40" s="443"/>
      <c r="F40" s="444"/>
      <c r="G40" s="445"/>
      <c r="H40" s="446">
        <v>0</v>
      </c>
    </row>
    <row r="41" spans="2:8" hidden="1" x14ac:dyDescent="0.2">
      <c r="B41" s="377">
        <v>12020114</v>
      </c>
      <c r="C41" s="378" t="s">
        <v>551</v>
      </c>
      <c r="D41" s="378" t="s">
        <v>757</v>
      </c>
      <c r="E41" s="443"/>
      <c r="F41" s="444"/>
      <c r="G41" s="445"/>
      <c r="H41" s="446">
        <v>0</v>
      </c>
    </row>
    <row r="42" spans="2:8" hidden="1" x14ac:dyDescent="0.2">
      <c r="B42" s="377">
        <v>12020115</v>
      </c>
      <c r="C42" s="378" t="s">
        <v>552</v>
      </c>
      <c r="D42" s="378" t="s">
        <v>758</v>
      </c>
      <c r="E42" s="443"/>
      <c r="F42" s="444"/>
      <c r="G42" s="445"/>
      <c r="H42" s="446">
        <v>0</v>
      </c>
    </row>
    <row r="43" spans="2:8" hidden="1" x14ac:dyDescent="0.2">
      <c r="B43" s="377">
        <v>12020116</v>
      </c>
      <c r="C43" s="378" t="s">
        <v>553</v>
      </c>
      <c r="D43" s="378" t="s">
        <v>759</v>
      </c>
      <c r="E43" s="443"/>
      <c r="F43" s="444"/>
      <c r="G43" s="445"/>
      <c r="H43" s="446">
        <v>0</v>
      </c>
    </row>
    <row r="44" spans="2:8" hidden="1" x14ac:dyDescent="0.2">
      <c r="B44" s="377">
        <v>12020117</v>
      </c>
      <c r="C44" s="378" t="s">
        <v>554</v>
      </c>
      <c r="D44" s="378" t="s">
        <v>760</v>
      </c>
      <c r="E44" s="443"/>
      <c r="F44" s="444"/>
      <c r="G44" s="445"/>
      <c r="H44" s="446">
        <v>0</v>
      </c>
    </row>
    <row r="45" spans="2:8" hidden="1" x14ac:dyDescent="0.2">
      <c r="B45" s="377">
        <v>12020118</v>
      </c>
      <c r="C45" s="378" t="s">
        <v>555</v>
      </c>
      <c r="D45" s="378" t="s">
        <v>761</v>
      </c>
      <c r="E45" s="443"/>
      <c r="F45" s="444"/>
      <c r="G45" s="445"/>
      <c r="H45" s="446">
        <v>0</v>
      </c>
    </row>
    <row r="46" spans="2:8" hidden="1" x14ac:dyDescent="0.2">
      <c r="B46" s="377">
        <v>12020119</v>
      </c>
      <c r="C46" s="378" t="s">
        <v>556</v>
      </c>
      <c r="D46" s="378" t="s">
        <v>762</v>
      </c>
      <c r="E46" s="443"/>
      <c r="F46" s="444"/>
      <c r="G46" s="445"/>
      <c r="H46" s="446">
        <v>0</v>
      </c>
    </row>
    <row r="47" spans="2:8" hidden="1" x14ac:dyDescent="0.2">
      <c r="B47" s="377">
        <v>12020120</v>
      </c>
      <c r="C47" s="378" t="s">
        <v>557</v>
      </c>
      <c r="D47" s="378" t="s">
        <v>763</v>
      </c>
      <c r="E47" s="443"/>
      <c r="F47" s="444"/>
      <c r="G47" s="445"/>
      <c r="H47" s="446">
        <v>0</v>
      </c>
    </row>
    <row r="48" spans="2:8" hidden="1" x14ac:dyDescent="0.2">
      <c r="B48" s="377">
        <v>12020121</v>
      </c>
      <c r="C48" s="378" t="s">
        <v>558</v>
      </c>
      <c r="D48" s="378" t="s">
        <v>764</v>
      </c>
      <c r="E48" s="443"/>
      <c r="F48" s="444"/>
      <c r="G48" s="445"/>
      <c r="H48" s="446">
        <v>0</v>
      </c>
    </row>
    <row r="49" spans="2:8" hidden="1" x14ac:dyDescent="0.2">
      <c r="B49" s="377">
        <v>12020122</v>
      </c>
      <c r="C49" s="378" t="s">
        <v>559</v>
      </c>
      <c r="D49" s="378" t="s">
        <v>765</v>
      </c>
      <c r="E49" s="443"/>
      <c r="F49" s="444"/>
      <c r="G49" s="445"/>
      <c r="H49" s="446">
        <v>0</v>
      </c>
    </row>
    <row r="50" spans="2:8" hidden="1" x14ac:dyDescent="0.2">
      <c r="B50" s="377">
        <v>12020126</v>
      </c>
      <c r="C50" s="378" t="s">
        <v>560</v>
      </c>
      <c r="D50" s="378" t="s">
        <v>766</v>
      </c>
      <c r="E50" s="443"/>
      <c r="F50" s="444"/>
      <c r="G50" s="445"/>
      <c r="H50" s="446">
        <v>0</v>
      </c>
    </row>
    <row r="51" spans="2:8" hidden="1" x14ac:dyDescent="0.2">
      <c r="B51" s="377">
        <v>12020128</v>
      </c>
      <c r="C51" s="378" t="s">
        <v>561</v>
      </c>
      <c r="D51" s="378" t="s">
        <v>767</v>
      </c>
      <c r="E51" s="443"/>
      <c r="F51" s="444"/>
      <c r="G51" s="445"/>
      <c r="H51" s="446">
        <v>0</v>
      </c>
    </row>
    <row r="52" spans="2:8" hidden="1" x14ac:dyDescent="0.2">
      <c r="B52" s="377">
        <v>12020129</v>
      </c>
      <c r="C52" s="378" t="s">
        <v>562</v>
      </c>
      <c r="D52" s="378" t="s">
        <v>768</v>
      </c>
      <c r="E52" s="443"/>
      <c r="F52" s="444"/>
      <c r="G52" s="445"/>
      <c r="H52" s="446">
        <v>0</v>
      </c>
    </row>
    <row r="53" spans="2:8" hidden="1" x14ac:dyDescent="0.2">
      <c r="B53" s="377">
        <v>12020130</v>
      </c>
      <c r="C53" s="378" t="s">
        <v>563</v>
      </c>
      <c r="D53" s="378" t="s">
        <v>769</v>
      </c>
      <c r="E53" s="443"/>
      <c r="F53" s="444"/>
      <c r="G53" s="445"/>
      <c r="H53" s="446">
        <v>0</v>
      </c>
    </row>
    <row r="54" spans="2:8" hidden="1" x14ac:dyDescent="0.2">
      <c r="B54" s="377">
        <v>12020132</v>
      </c>
      <c r="C54" s="378" t="s">
        <v>564</v>
      </c>
      <c r="D54" s="378" t="s">
        <v>770</v>
      </c>
      <c r="E54" s="443"/>
      <c r="F54" s="444"/>
      <c r="G54" s="445"/>
      <c r="H54" s="446">
        <v>0</v>
      </c>
    </row>
    <row r="55" spans="2:8" hidden="1" x14ac:dyDescent="0.2">
      <c r="B55" s="377">
        <v>12020133</v>
      </c>
      <c r="C55" s="378" t="s">
        <v>565</v>
      </c>
      <c r="D55" s="378" t="s">
        <v>771</v>
      </c>
      <c r="E55" s="443"/>
      <c r="F55" s="444"/>
      <c r="G55" s="445"/>
      <c r="H55" s="446">
        <v>0</v>
      </c>
    </row>
    <row r="56" spans="2:8" hidden="1" x14ac:dyDescent="0.2">
      <c r="B56" s="377">
        <v>12020134</v>
      </c>
      <c r="C56" s="378" t="s">
        <v>566</v>
      </c>
      <c r="D56" s="378" t="s">
        <v>772</v>
      </c>
      <c r="E56" s="443"/>
      <c r="F56" s="444"/>
      <c r="G56" s="445"/>
      <c r="H56" s="446">
        <v>0</v>
      </c>
    </row>
    <row r="57" spans="2:8" hidden="1" x14ac:dyDescent="0.2">
      <c r="B57" s="377">
        <v>12020135</v>
      </c>
      <c r="C57" s="378" t="s">
        <v>567</v>
      </c>
      <c r="D57" s="378" t="s">
        <v>773</v>
      </c>
      <c r="E57" s="443"/>
      <c r="F57" s="444"/>
      <c r="G57" s="445"/>
      <c r="H57" s="446">
        <v>0</v>
      </c>
    </row>
    <row r="58" spans="2:8" hidden="1" x14ac:dyDescent="0.2">
      <c r="B58" s="377">
        <v>12020136</v>
      </c>
      <c r="C58" s="378" t="s">
        <v>568</v>
      </c>
      <c r="D58" s="378" t="s">
        <v>774</v>
      </c>
      <c r="E58" s="443"/>
      <c r="F58" s="444"/>
      <c r="G58" s="445"/>
      <c r="H58" s="446">
        <v>0</v>
      </c>
    </row>
    <row r="59" spans="2:8" hidden="1" x14ac:dyDescent="0.2">
      <c r="B59" s="377">
        <v>12020137</v>
      </c>
      <c r="C59" s="378" t="s">
        <v>569</v>
      </c>
      <c r="D59" s="378" t="s">
        <v>775</v>
      </c>
      <c r="E59" s="443"/>
      <c r="F59" s="444"/>
      <c r="G59" s="445"/>
      <c r="H59" s="446">
        <v>0</v>
      </c>
    </row>
    <row r="60" spans="2:8" hidden="1" x14ac:dyDescent="0.2">
      <c r="B60" s="377">
        <v>12020138</v>
      </c>
      <c r="C60" s="378" t="s">
        <v>570</v>
      </c>
      <c r="D60" s="378" t="s">
        <v>776</v>
      </c>
      <c r="E60" s="443"/>
      <c r="F60" s="444"/>
      <c r="G60" s="445"/>
      <c r="H60" s="446">
        <v>0</v>
      </c>
    </row>
    <row r="61" spans="2:8" hidden="1" x14ac:dyDescent="0.2">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t="15" hidden="1" x14ac:dyDescent="0.25">
      <c r="B63" s="373">
        <v>12020400</v>
      </c>
      <c r="C63" s="374" t="s">
        <v>11</v>
      </c>
      <c r="D63" s="374"/>
      <c r="E63" s="439"/>
      <c r="F63" s="440"/>
      <c r="G63" s="441"/>
      <c r="H63" s="442"/>
    </row>
    <row r="64" spans="2:8" hidden="1" x14ac:dyDescent="0.2">
      <c r="B64" s="377">
        <v>12020401</v>
      </c>
      <c r="C64" s="378" t="s">
        <v>573</v>
      </c>
      <c r="D64" s="378" t="s">
        <v>778</v>
      </c>
      <c r="E64" s="443"/>
      <c r="F64" s="444"/>
      <c r="G64" s="445"/>
      <c r="H64" s="446">
        <v>0</v>
      </c>
    </row>
    <row r="65" spans="2:8" hidden="1" x14ac:dyDescent="0.2">
      <c r="B65" s="377">
        <v>12020404</v>
      </c>
      <c r="C65" s="378" t="s">
        <v>574</v>
      </c>
      <c r="D65" s="378" t="s">
        <v>779</v>
      </c>
      <c r="E65" s="443"/>
      <c r="F65" s="444"/>
      <c r="G65" s="445"/>
      <c r="H65" s="446">
        <v>0</v>
      </c>
    </row>
    <row r="66" spans="2:8" hidden="1" x14ac:dyDescent="0.2">
      <c r="B66" s="377">
        <v>12020409</v>
      </c>
      <c r="C66" s="378" t="s">
        <v>575</v>
      </c>
      <c r="D66" s="378" t="s">
        <v>780</v>
      </c>
      <c r="E66" s="443"/>
      <c r="F66" s="444"/>
      <c r="G66" s="445"/>
      <c r="H66" s="446">
        <v>0</v>
      </c>
    </row>
    <row r="67" spans="2:8" hidden="1" x14ac:dyDescent="0.2">
      <c r="B67" s="377">
        <v>12020410</v>
      </c>
      <c r="C67" s="378" t="s">
        <v>576</v>
      </c>
      <c r="D67" s="378" t="s">
        <v>781</v>
      </c>
      <c r="E67" s="443"/>
      <c r="F67" s="444"/>
      <c r="G67" s="445"/>
      <c r="H67" s="446">
        <v>0</v>
      </c>
    </row>
    <row r="68" spans="2:8" hidden="1" x14ac:dyDescent="0.2">
      <c r="B68" s="377">
        <v>12020412</v>
      </c>
      <c r="C68" s="378" t="s">
        <v>577</v>
      </c>
      <c r="D68" s="378" t="s">
        <v>782</v>
      </c>
      <c r="E68" s="443"/>
      <c r="F68" s="444"/>
      <c r="G68" s="445"/>
      <c r="H68" s="446">
        <v>0</v>
      </c>
    </row>
    <row r="69" spans="2:8" hidden="1" x14ac:dyDescent="0.2">
      <c r="B69" s="377">
        <v>12020413</v>
      </c>
      <c r="C69" s="378" t="s">
        <v>578</v>
      </c>
      <c r="D69" s="378" t="s">
        <v>783</v>
      </c>
      <c r="E69" s="443"/>
      <c r="F69" s="444"/>
      <c r="G69" s="445"/>
      <c r="H69" s="446">
        <v>0</v>
      </c>
    </row>
    <row r="70" spans="2:8" hidden="1" x14ac:dyDescent="0.2">
      <c r="B70" s="377">
        <v>12020415</v>
      </c>
      <c r="C70" s="378" t="s">
        <v>579</v>
      </c>
      <c r="D70" s="378" t="s">
        <v>784</v>
      </c>
      <c r="E70" s="443"/>
      <c r="F70" s="444"/>
      <c r="G70" s="445"/>
      <c r="H70" s="446">
        <v>0</v>
      </c>
    </row>
    <row r="71" spans="2:8" hidden="1" x14ac:dyDescent="0.2">
      <c r="B71" s="377">
        <v>12020417</v>
      </c>
      <c r="C71" s="378" t="s">
        <v>580</v>
      </c>
      <c r="D71" s="378" t="s">
        <v>785</v>
      </c>
      <c r="E71" s="443"/>
      <c r="F71" s="444"/>
      <c r="G71" s="445"/>
      <c r="H71" s="446">
        <v>0</v>
      </c>
    </row>
    <row r="72" spans="2:8" hidden="1" x14ac:dyDescent="0.2">
      <c r="B72" s="377">
        <v>12020418</v>
      </c>
      <c r="C72" s="378" t="s">
        <v>581</v>
      </c>
      <c r="D72" s="378" t="s">
        <v>786</v>
      </c>
      <c r="E72" s="443"/>
      <c r="F72" s="444"/>
      <c r="G72" s="445"/>
      <c r="H72" s="446">
        <v>0</v>
      </c>
    </row>
    <row r="73" spans="2:8" hidden="1" x14ac:dyDescent="0.2">
      <c r="B73" s="377">
        <v>12020419</v>
      </c>
      <c r="C73" s="378" t="s">
        <v>582</v>
      </c>
      <c r="D73" s="378" t="s">
        <v>787</v>
      </c>
      <c r="E73" s="443"/>
      <c r="F73" s="444"/>
      <c r="G73" s="445"/>
      <c r="H73" s="446">
        <v>0</v>
      </c>
    </row>
    <row r="74" spans="2:8" hidden="1" x14ac:dyDescent="0.2">
      <c r="B74" s="377">
        <v>12020420</v>
      </c>
      <c r="C74" s="378" t="s">
        <v>583</v>
      </c>
      <c r="D74" s="378" t="s">
        <v>788</v>
      </c>
      <c r="E74" s="443"/>
      <c r="F74" s="444"/>
      <c r="G74" s="445"/>
      <c r="H74" s="446">
        <v>0</v>
      </c>
    </row>
    <row r="75" spans="2:8" hidden="1" x14ac:dyDescent="0.2">
      <c r="B75" s="377">
        <v>12020424</v>
      </c>
      <c r="C75" s="378" t="s">
        <v>584</v>
      </c>
      <c r="D75" s="378" t="s">
        <v>789</v>
      </c>
      <c r="E75" s="443"/>
      <c r="F75" s="444"/>
      <c r="G75" s="445"/>
      <c r="H75" s="446">
        <v>0</v>
      </c>
    </row>
    <row r="76" spans="2:8" hidden="1" x14ac:dyDescent="0.2">
      <c r="B76" s="377">
        <v>12020425</v>
      </c>
      <c r="C76" s="378" t="s">
        <v>585</v>
      </c>
      <c r="D76" s="378" t="s">
        <v>790</v>
      </c>
      <c r="E76" s="443"/>
      <c r="F76" s="444"/>
      <c r="G76" s="445"/>
      <c r="H76" s="446">
        <v>0</v>
      </c>
    </row>
    <row r="77" spans="2:8" hidden="1" x14ac:dyDescent="0.2">
      <c r="B77" s="377">
        <v>12020426</v>
      </c>
      <c r="C77" s="378" t="s">
        <v>586</v>
      </c>
      <c r="D77" s="378" t="s">
        <v>791</v>
      </c>
      <c r="E77" s="443"/>
      <c r="F77" s="444"/>
      <c r="G77" s="445"/>
      <c r="H77" s="446">
        <v>0</v>
      </c>
    </row>
    <row r="78" spans="2:8" hidden="1" x14ac:dyDescent="0.2">
      <c r="B78" s="377">
        <v>12020427</v>
      </c>
      <c r="C78" s="378" t="s">
        <v>587</v>
      </c>
      <c r="D78" s="378" t="s">
        <v>792</v>
      </c>
      <c r="E78" s="443"/>
      <c r="F78" s="444"/>
      <c r="G78" s="445"/>
      <c r="H78" s="446">
        <v>0</v>
      </c>
    </row>
    <row r="79" spans="2:8" hidden="1" x14ac:dyDescent="0.2">
      <c r="B79" s="377">
        <v>12020428</v>
      </c>
      <c r="C79" s="378" t="s">
        <v>588</v>
      </c>
      <c r="D79" s="378" t="s">
        <v>794</v>
      </c>
      <c r="E79" s="443"/>
      <c r="F79" s="444"/>
      <c r="G79" s="445"/>
      <c r="H79" s="446">
        <v>0</v>
      </c>
    </row>
    <row r="80" spans="2:8" hidden="1" x14ac:dyDescent="0.2">
      <c r="B80" s="377">
        <v>12020430</v>
      </c>
      <c r="C80" s="378" t="s">
        <v>589</v>
      </c>
      <c r="D80" s="378" t="s">
        <v>795</v>
      </c>
      <c r="E80" s="443"/>
      <c r="F80" s="444"/>
      <c r="G80" s="445"/>
      <c r="H80" s="446">
        <v>0</v>
      </c>
    </row>
    <row r="81" spans="2:8" hidden="1" x14ac:dyDescent="0.2">
      <c r="B81" s="377">
        <v>12020431</v>
      </c>
      <c r="C81" s="378" t="s">
        <v>590</v>
      </c>
      <c r="D81" s="378" t="s">
        <v>796</v>
      </c>
      <c r="E81" s="443"/>
      <c r="F81" s="444"/>
      <c r="G81" s="445"/>
      <c r="H81" s="446">
        <v>0</v>
      </c>
    </row>
    <row r="82" spans="2:8" hidden="1" x14ac:dyDescent="0.2">
      <c r="B82" s="377">
        <v>12020436</v>
      </c>
      <c r="C82" s="378" t="s">
        <v>591</v>
      </c>
      <c r="D82" s="378" t="s">
        <v>797</v>
      </c>
      <c r="E82" s="443"/>
      <c r="F82" s="444"/>
      <c r="G82" s="445"/>
      <c r="H82" s="446">
        <v>0</v>
      </c>
    </row>
    <row r="83" spans="2:8" hidden="1" x14ac:dyDescent="0.2">
      <c r="B83" s="377">
        <v>12020437</v>
      </c>
      <c r="C83" s="378" t="s">
        <v>592</v>
      </c>
      <c r="D83" s="378" t="s">
        <v>798</v>
      </c>
      <c r="E83" s="443"/>
      <c r="F83" s="444"/>
      <c r="G83" s="445"/>
      <c r="H83" s="446">
        <v>0</v>
      </c>
    </row>
    <row r="84" spans="2:8" hidden="1" x14ac:dyDescent="0.2">
      <c r="B84" s="377">
        <v>12020438</v>
      </c>
      <c r="C84" s="378" t="s">
        <v>593</v>
      </c>
      <c r="D84" s="378" t="s">
        <v>799</v>
      </c>
      <c r="E84" s="443"/>
      <c r="F84" s="444"/>
      <c r="G84" s="445"/>
      <c r="H84" s="446">
        <v>0</v>
      </c>
    </row>
    <row r="85" spans="2:8" hidden="1" x14ac:dyDescent="0.2">
      <c r="B85" s="377">
        <v>12020439</v>
      </c>
      <c r="C85" s="378" t="s">
        <v>594</v>
      </c>
      <c r="D85" s="378" t="s">
        <v>800</v>
      </c>
      <c r="E85" s="443"/>
      <c r="F85" s="444"/>
      <c r="G85" s="445"/>
      <c r="H85" s="446">
        <v>0</v>
      </c>
    </row>
    <row r="86" spans="2:8" hidden="1" x14ac:dyDescent="0.2">
      <c r="B86" s="377">
        <v>12020440</v>
      </c>
      <c r="C86" s="378" t="s">
        <v>595</v>
      </c>
      <c r="D86" s="378" t="s">
        <v>801</v>
      </c>
      <c r="E86" s="443"/>
      <c r="F86" s="444"/>
      <c r="G86" s="445"/>
      <c r="H86" s="446">
        <v>0</v>
      </c>
    </row>
    <row r="87" spans="2:8" hidden="1" x14ac:dyDescent="0.2">
      <c r="B87" s="377">
        <v>12020441</v>
      </c>
      <c r="C87" s="378" t="s">
        <v>596</v>
      </c>
      <c r="D87" s="378" t="s">
        <v>802</v>
      </c>
      <c r="E87" s="443"/>
      <c r="F87" s="444"/>
      <c r="G87" s="445"/>
      <c r="H87" s="446">
        <v>0</v>
      </c>
    </row>
    <row r="88" spans="2:8" hidden="1" x14ac:dyDescent="0.2">
      <c r="B88" s="377">
        <v>12020442</v>
      </c>
      <c r="C88" s="378" t="s">
        <v>597</v>
      </c>
      <c r="D88" s="378" t="s">
        <v>803</v>
      </c>
      <c r="E88" s="443"/>
      <c r="F88" s="444"/>
      <c r="G88" s="445"/>
      <c r="H88" s="446">
        <v>0</v>
      </c>
    </row>
    <row r="89" spans="2:8" hidden="1" x14ac:dyDescent="0.2">
      <c r="B89" s="377">
        <v>12020443</v>
      </c>
      <c r="C89" s="378" t="s">
        <v>598</v>
      </c>
      <c r="D89" s="378" t="s">
        <v>804</v>
      </c>
      <c r="E89" s="443"/>
      <c r="F89" s="444"/>
      <c r="G89" s="445"/>
      <c r="H89" s="446">
        <v>0</v>
      </c>
    </row>
    <row r="90" spans="2:8" hidden="1" x14ac:dyDescent="0.2">
      <c r="B90" s="377">
        <v>12020444</v>
      </c>
      <c r="C90" s="378" t="s">
        <v>599</v>
      </c>
      <c r="D90" s="378" t="s">
        <v>805</v>
      </c>
      <c r="E90" s="443"/>
      <c r="F90" s="444"/>
      <c r="G90" s="445"/>
      <c r="H90" s="446">
        <v>0</v>
      </c>
    </row>
    <row r="91" spans="2:8" hidden="1" x14ac:dyDescent="0.2">
      <c r="B91" s="377">
        <v>12020445</v>
      </c>
      <c r="C91" s="378" t="s">
        <v>600</v>
      </c>
      <c r="D91" s="378" t="s">
        <v>806</v>
      </c>
      <c r="E91" s="443"/>
      <c r="F91" s="444"/>
      <c r="G91" s="445"/>
      <c r="H91" s="446">
        <v>0</v>
      </c>
    </row>
    <row r="92" spans="2:8" hidden="1" x14ac:dyDescent="0.2">
      <c r="B92" s="377">
        <v>12020446</v>
      </c>
      <c r="C92" s="378" t="s">
        <v>601</v>
      </c>
      <c r="D92" s="378" t="s">
        <v>807</v>
      </c>
      <c r="E92" s="443"/>
      <c r="F92" s="444"/>
      <c r="G92" s="445"/>
      <c r="H92" s="446">
        <v>0</v>
      </c>
    </row>
    <row r="93" spans="2:8" hidden="1" x14ac:dyDescent="0.2">
      <c r="B93" s="377">
        <v>12020447</v>
      </c>
      <c r="C93" s="378" t="s">
        <v>602</v>
      </c>
      <c r="D93" s="378" t="s">
        <v>808</v>
      </c>
      <c r="E93" s="443"/>
      <c r="F93" s="444"/>
      <c r="G93" s="445"/>
      <c r="H93" s="446">
        <v>0</v>
      </c>
    </row>
    <row r="94" spans="2:8" hidden="1" x14ac:dyDescent="0.2">
      <c r="B94" s="377">
        <v>12020448</v>
      </c>
      <c r="C94" s="378" t="s">
        <v>603</v>
      </c>
      <c r="D94" s="378" t="s">
        <v>809</v>
      </c>
      <c r="E94" s="443"/>
      <c r="F94" s="444"/>
      <c r="G94" s="445"/>
      <c r="H94" s="446">
        <v>0</v>
      </c>
    </row>
    <row r="95" spans="2:8" hidden="1" x14ac:dyDescent="0.2">
      <c r="B95" s="377">
        <v>12020449</v>
      </c>
      <c r="C95" s="378" t="s">
        <v>604</v>
      </c>
      <c r="D95" s="378" t="s">
        <v>810</v>
      </c>
      <c r="E95" s="443"/>
      <c r="F95" s="444"/>
      <c r="G95" s="445"/>
      <c r="H95" s="446">
        <v>0</v>
      </c>
    </row>
    <row r="96" spans="2:8" hidden="1" x14ac:dyDescent="0.2">
      <c r="B96" s="377">
        <v>12020450</v>
      </c>
      <c r="C96" s="378" t="s">
        <v>605</v>
      </c>
      <c r="D96" s="378" t="s">
        <v>811</v>
      </c>
      <c r="E96" s="443"/>
      <c r="F96" s="444"/>
      <c r="G96" s="445"/>
      <c r="H96" s="446">
        <v>0</v>
      </c>
    </row>
    <row r="97" spans="2:8" hidden="1" x14ac:dyDescent="0.2">
      <c r="B97" s="377">
        <v>12020451</v>
      </c>
      <c r="C97" s="378" t="s">
        <v>606</v>
      </c>
      <c r="D97" s="378" t="s">
        <v>812</v>
      </c>
      <c r="E97" s="443"/>
      <c r="F97" s="444"/>
      <c r="G97" s="445"/>
      <c r="H97" s="446">
        <v>0</v>
      </c>
    </row>
    <row r="98" spans="2:8" hidden="1" x14ac:dyDescent="0.2">
      <c r="B98" s="377">
        <v>12020452</v>
      </c>
      <c r="C98" s="378" t="s">
        <v>607</v>
      </c>
      <c r="D98" s="378" t="s">
        <v>813</v>
      </c>
      <c r="E98" s="443"/>
      <c r="F98" s="444"/>
      <c r="G98" s="445"/>
      <c r="H98" s="446">
        <v>0</v>
      </c>
    </row>
    <row r="99" spans="2:8" hidden="1" x14ac:dyDescent="0.2">
      <c r="B99" s="377">
        <v>12020453</v>
      </c>
      <c r="C99" s="378" t="s">
        <v>608</v>
      </c>
      <c r="D99" s="378" t="s">
        <v>814</v>
      </c>
      <c r="E99" s="443"/>
      <c r="F99" s="444"/>
      <c r="G99" s="445"/>
      <c r="H99" s="446">
        <v>0</v>
      </c>
    </row>
    <row r="100" spans="2:8" hidden="1" x14ac:dyDescent="0.2">
      <c r="B100" s="377">
        <v>12020454</v>
      </c>
      <c r="C100" s="378" t="s">
        <v>609</v>
      </c>
      <c r="D100" s="378" t="s">
        <v>815</v>
      </c>
      <c r="E100" s="443"/>
      <c r="F100" s="444"/>
      <c r="G100" s="445"/>
      <c r="H100" s="446">
        <v>0</v>
      </c>
    </row>
    <row r="101" spans="2:8" hidden="1" x14ac:dyDescent="0.2">
      <c r="B101" s="377">
        <v>12020455</v>
      </c>
      <c r="C101" s="378" t="s">
        <v>610</v>
      </c>
      <c r="D101" s="378" t="s">
        <v>816</v>
      </c>
      <c r="E101" s="443"/>
      <c r="F101" s="444"/>
      <c r="G101" s="445"/>
      <c r="H101" s="446">
        <v>0</v>
      </c>
    </row>
    <row r="102" spans="2:8" hidden="1" x14ac:dyDescent="0.2">
      <c r="B102" s="377">
        <v>12020456</v>
      </c>
      <c r="C102" s="378" t="s">
        <v>611</v>
      </c>
      <c r="D102" s="378" t="s">
        <v>817</v>
      </c>
      <c r="E102" s="443"/>
      <c r="F102" s="444"/>
      <c r="G102" s="445"/>
      <c r="H102" s="446">
        <v>0</v>
      </c>
    </row>
    <row r="103" spans="2:8" hidden="1" x14ac:dyDescent="0.2">
      <c r="B103" s="377">
        <v>12020457</v>
      </c>
      <c r="C103" s="378" t="s">
        <v>612</v>
      </c>
      <c r="D103" s="378" t="s">
        <v>818</v>
      </c>
      <c r="E103" s="443"/>
      <c r="F103" s="444"/>
      <c r="G103" s="445"/>
      <c r="H103" s="446">
        <v>0</v>
      </c>
    </row>
    <row r="104" spans="2:8" hidden="1" x14ac:dyDescent="0.2">
      <c r="B104" s="377">
        <v>12020458</v>
      </c>
      <c r="C104" s="378" t="s">
        <v>613</v>
      </c>
      <c r="D104" s="378" t="s">
        <v>819</v>
      </c>
      <c r="E104" s="443"/>
      <c r="F104" s="444"/>
      <c r="G104" s="445"/>
      <c r="H104" s="446">
        <v>0</v>
      </c>
    </row>
    <row r="105" spans="2:8" hidden="1" x14ac:dyDescent="0.2">
      <c r="B105" s="377">
        <v>12020459</v>
      </c>
      <c r="C105" s="378" t="s">
        <v>614</v>
      </c>
      <c r="D105" s="378" t="s">
        <v>820</v>
      </c>
      <c r="E105" s="443"/>
      <c r="F105" s="444"/>
      <c r="G105" s="445"/>
      <c r="H105" s="446">
        <v>0</v>
      </c>
    </row>
    <row r="106" spans="2:8" hidden="1" x14ac:dyDescent="0.2">
      <c r="B106" s="377">
        <v>12020460</v>
      </c>
      <c r="C106" s="378" t="s">
        <v>615</v>
      </c>
      <c r="D106" s="378" t="s">
        <v>821</v>
      </c>
      <c r="E106" s="443"/>
      <c r="F106" s="444"/>
      <c r="G106" s="445"/>
      <c r="H106" s="446">
        <v>0</v>
      </c>
    </row>
    <row r="107" spans="2:8" hidden="1" x14ac:dyDescent="0.2">
      <c r="B107" s="377">
        <v>12020461</v>
      </c>
      <c r="C107" s="378" t="s">
        <v>616</v>
      </c>
      <c r="D107" s="378" t="s">
        <v>822</v>
      </c>
      <c r="E107" s="443"/>
      <c r="F107" s="444"/>
      <c r="G107" s="445"/>
      <c r="H107" s="446">
        <v>0</v>
      </c>
    </row>
    <row r="108" spans="2:8" hidden="1" x14ac:dyDescent="0.2">
      <c r="B108" s="377">
        <v>12020462</v>
      </c>
      <c r="C108" s="378" t="s">
        <v>617</v>
      </c>
      <c r="D108" s="378" t="s">
        <v>823</v>
      </c>
      <c r="E108" s="443"/>
      <c r="F108" s="444"/>
      <c r="G108" s="445"/>
      <c r="H108" s="446">
        <v>0</v>
      </c>
    </row>
    <row r="109" spans="2:8" hidden="1" x14ac:dyDescent="0.2">
      <c r="B109" s="377">
        <v>12020463</v>
      </c>
      <c r="C109" s="378" t="s">
        <v>618</v>
      </c>
      <c r="D109" s="378" t="s">
        <v>824</v>
      </c>
      <c r="E109" s="443"/>
      <c r="F109" s="444"/>
      <c r="G109" s="445"/>
      <c r="H109" s="446">
        <v>0</v>
      </c>
    </row>
    <row r="110" spans="2:8" hidden="1" x14ac:dyDescent="0.2">
      <c r="B110" s="377">
        <v>12020464</v>
      </c>
      <c r="C110" s="378" t="s">
        <v>619</v>
      </c>
      <c r="D110" s="378" t="s">
        <v>825</v>
      </c>
      <c r="E110" s="443"/>
      <c r="F110" s="444"/>
      <c r="G110" s="445"/>
      <c r="H110" s="446">
        <v>0</v>
      </c>
    </row>
    <row r="111" spans="2:8" hidden="1" x14ac:dyDescent="0.2">
      <c r="B111" s="377">
        <v>12020465</v>
      </c>
      <c r="C111" s="378" t="s">
        <v>620</v>
      </c>
      <c r="D111" s="378" t="s">
        <v>826</v>
      </c>
      <c r="E111" s="443"/>
      <c r="F111" s="444"/>
      <c r="G111" s="445"/>
      <c r="H111" s="446">
        <v>0</v>
      </c>
    </row>
    <row r="112" spans="2:8" hidden="1" x14ac:dyDescent="0.2">
      <c r="B112" s="377">
        <v>12020466</v>
      </c>
      <c r="C112" s="378" t="s">
        <v>621</v>
      </c>
      <c r="D112" s="378" t="s">
        <v>827</v>
      </c>
      <c r="E112" s="443"/>
      <c r="F112" s="444"/>
      <c r="G112" s="445"/>
      <c r="H112" s="446">
        <v>0</v>
      </c>
    </row>
    <row r="113" spans="2:8" hidden="1" x14ac:dyDescent="0.2">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t="15" hidden="1" x14ac:dyDescent="0.25">
      <c r="B115" s="373">
        <v>12020500</v>
      </c>
      <c r="C115" s="374" t="s">
        <v>12</v>
      </c>
      <c r="D115" s="374"/>
      <c r="E115" s="439"/>
      <c r="F115" s="440"/>
      <c r="G115" s="441"/>
      <c r="H115" s="442"/>
    </row>
    <row r="116" spans="2:8" hidden="1" x14ac:dyDescent="0.2">
      <c r="B116" s="377">
        <v>12020501</v>
      </c>
      <c r="C116" s="378" t="s">
        <v>624</v>
      </c>
      <c r="D116" s="378" t="s">
        <v>830</v>
      </c>
      <c r="E116" s="443"/>
      <c r="F116" s="444"/>
      <c r="G116" s="445"/>
      <c r="H116" s="446">
        <v>0</v>
      </c>
    </row>
    <row r="117" spans="2:8" hidden="1" x14ac:dyDescent="0.2">
      <c r="B117" s="377">
        <v>12020502</v>
      </c>
      <c r="C117" s="378" t="s">
        <v>625</v>
      </c>
      <c r="D117" s="378" t="s">
        <v>831</v>
      </c>
      <c r="E117" s="443"/>
      <c r="F117" s="444"/>
      <c r="G117" s="445"/>
      <c r="H117" s="446">
        <v>0</v>
      </c>
    </row>
    <row r="118" spans="2:8" hidden="1" x14ac:dyDescent="0.2">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t="15" x14ac:dyDescent="0.25">
      <c r="B120" s="373">
        <v>12020600</v>
      </c>
      <c r="C120" s="374" t="s">
        <v>13</v>
      </c>
      <c r="D120" s="374"/>
      <c r="E120" s="439"/>
      <c r="F120" s="440"/>
      <c r="G120" s="441"/>
      <c r="H120" s="442"/>
    </row>
    <row r="121" spans="2:8" hidden="1" x14ac:dyDescent="0.2">
      <c r="B121" s="377">
        <v>12020601</v>
      </c>
      <c r="C121" s="378" t="s">
        <v>628</v>
      </c>
      <c r="D121" s="378" t="s">
        <v>833</v>
      </c>
      <c r="E121" s="443"/>
      <c r="F121" s="444"/>
      <c r="G121" s="445"/>
      <c r="H121" s="446">
        <v>0</v>
      </c>
    </row>
    <row r="122" spans="2:8" hidden="1" x14ac:dyDescent="0.2">
      <c r="B122" s="377">
        <v>12020602</v>
      </c>
      <c r="C122" s="378" t="s">
        <v>629</v>
      </c>
      <c r="D122" s="378" t="s">
        <v>834</v>
      </c>
      <c r="E122" s="443"/>
      <c r="F122" s="444"/>
      <c r="G122" s="445"/>
      <c r="H122" s="446">
        <v>0</v>
      </c>
    </row>
    <row r="123" spans="2:8" hidden="1" x14ac:dyDescent="0.2">
      <c r="B123" s="377">
        <v>12020603</v>
      </c>
      <c r="C123" s="378" t="s">
        <v>630</v>
      </c>
      <c r="D123" s="378" t="s">
        <v>835</v>
      </c>
      <c r="E123" s="443"/>
      <c r="F123" s="444"/>
      <c r="G123" s="445"/>
      <c r="H123" s="446">
        <v>0</v>
      </c>
    </row>
    <row r="124" spans="2:8" ht="15" thickBot="1" x14ac:dyDescent="0.25">
      <c r="B124" s="377">
        <v>12020604</v>
      </c>
      <c r="C124" s="378" t="s">
        <v>631</v>
      </c>
      <c r="D124" s="378" t="s">
        <v>836</v>
      </c>
      <c r="E124" s="443"/>
      <c r="F124" s="444"/>
      <c r="G124" s="445">
        <v>10000000</v>
      </c>
      <c r="H124" s="446">
        <v>6000000</v>
      </c>
    </row>
    <row r="125" spans="2:8" ht="15" hidden="1" thickBot="1" x14ac:dyDescent="0.25">
      <c r="B125" s="377">
        <v>12020605</v>
      </c>
      <c r="C125" s="378" t="s">
        <v>632</v>
      </c>
      <c r="D125" s="378" t="s">
        <v>837</v>
      </c>
      <c r="E125" s="443"/>
      <c r="F125" s="444"/>
      <c r="G125" s="445"/>
      <c r="H125" s="446">
        <v>0</v>
      </c>
    </row>
    <row r="126" spans="2:8" ht="15" hidden="1" thickBot="1" x14ac:dyDescent="0.25">
      <c r="B126" s="377">
        <v>12020606</v>
      </c>
      <c r="C126" s="378" t="s">
        <v>633</v>
      </c>
      <c r="D126" s="378" t="s">
        <v>838</v>
      </c>
      <c r="E126" s="443"/>
      <c r="F126" s="444"/>
      <c r="G126" s="445"/>
      <c r="H126" s="446">
        <v>0</v>
      </c>
    </row>
    <row r="127" spans="2:8" ht="15" hidden="1" thickBot="1" x14ac:dyDescent="0.25">
      <c r="B127" s="377">
        <v>12020607</v>
      </c>
      <c r="C127" s="378" t="s">
        <v>634</v>
      </c>
      <c r="D127" s="378" t="s">
        <v>839</v>
      </c>
      <c r="E127" s="443"/>
      <c r="F127" s="444"/>
      <c r="G127" s="445"/>
      <c r="H127" s="446">
        <v>0</v>
      </c>
    </row>
    <row r="128" spans="2:8" ht="15" hidden="1" thickBot="1" x14ac:dyDescent="0.25">
      <c r="B128" s="377">
        <v>12020608</v>
      </c>
      <c r="C128" s="378" t="s">
        <v>635</v>
      </c>
      <c r="D128" s="378" t="s">
        <v>840</v>
      </c>
      <c r="E128" s="443"/>
      <c r="F128" s="444"/>
      <c r="G128" s="445"/>
      <c r="H128" s="446">
        <v>0</v>
      </c>
    </row>
    <row r="129" spans="2:8" ht="15" hidden="1" thickBot="1" x14ac:dyDescent="0.25">
      <c r="B129" s="377">
        <v>12020609</v>
      </c>
      <c r="C129" s="378" t="s">
        <v>636</v>
      </c>
      <c r="D129" s="378" t="s">
        <v>841</v>
      </c>
      <c r="E129" s="443"/>
      <c r="F129" s="444"/>
      <c r="G129" s="445"/>
      <c r="H129" s="446">
        <v>0</v>
      </c>
    </row>
    <row r="130" spans="2:8" ht="15" hidden="1" thickBot="1" x14ac:dyDescent="0.25">
      <c r="B130" s="377">
        <v>12020610</v>
      </c>
      <c r="C130" s="378" t="s">
        <v>637</v>
      </c>
      <c r="D130" s="378" t="s">
        <v>842</v>
      </c>
      <c r="E130" s="443"/>
      <c r="F130" s="444"/>
      <c r="G130" s="445"/>
      <c r="H130" s="446">
        <v>0</v>
      </c>
    </row>
    <row r="131" spans="2:8" ht="15" hidden="1" thickBot="1" x14ac:dyDescent="0.25">
      <c r="B131" s="377">
        <v>12020611</v>
      </c>
      <c r="C131" s="378" t="s">
        <v>638</v>
      </c>
      <c r="D131" s="378" t="s">
        <v>843</v>
      </c>
      <c r="E131" s="443"/>
      <c r="F131" s="444"/>
      <c r="G131" s="445"/>
      <c r="H131" s="446">
        <v>0</v>
      </c>
    </row>
    <row r="132" spans="2:8" ht="15" hidden="1" thickBot="1" x14ac:dyDescent="0.25">
      <c r="B132" s="377">
        <v>12020612</v>
      </c>
      <c r="C132" s="378" t="s">
        <v>639</v>
      </c>
      <c r="D132" s="378" t="s">
        <v>845</v>
      </c>
      <c r="E132" s="443"/>
      <c r="F132" s="444"/>
      <c r="G132" s="445"/>
      <c r="H132" s="446">
        <v>0</v>
      </c>
    </row>
    <row r="133" spans="2:8" ht="15" hidden="1" thickBot="1" x14ac:dyDescent="0.25">
      <c r="B133" s="377">
        <v>12020613</v>
      </c>
      <c r="C133" s="378" t="s">
        <v>640</v>
      </c>
      <c r="D133" s="378" t="s">
        <v>846</v>
      </c>
      <c r="E133" s="443"/>
      <c r="F133" s="444"/>
      <c r="G133" s="445"/>
      <c r="H133" s="446">
        <v>0</v>
      </c>
    </row>
    <row r="134" spans="2:8" ht="15" hidden="1" thickBot="1" x14ac:dyDescent="0.25">
      <c r="B134" s="377">
        <v>12020614</v>
      </c>
      <c r="C134" s="378" t="s">
        <v>641</v>
      </c>
      <c r="D134" s="378" t="s">
        <v>847</v>
      </c>
      <c r="E134" s="443"/>
      <c r="F134" s="444"/>
      <c r="G134" s="445"/>
      <c r="H134" s="446">
        <v>0</v>
      </c>
    </row>
    <row r="135" spans="2:8" ht="15" hidden="1" thickBot="1" x14ac:dyDescent="0.25">
      <c r="B135" s="377">
        <v>12020615</v>
      </c>
      <c r="C135" s="378" t="s">
        <v>642</v>
      </c>
      <c r="D135" s="378" t="s">
        <v>848</v>
      </c>
      <c r="E135" s="443"/>
      <c r="F135" s="444"/>
      <c r="G135" s="445"/>
      <c r="H135" s="446">
        <v>0</v>
      </c>
    </row>
    <row r="136" spans="2:8" ht="15" hidden="1" thickBot="1" x14ac:dyDescent="0.25">
      <c r="B136" s="377">
        <v>12020616</v>
      </c>
      <c r="C136" s="378" t="s">
        <v>643</v>
      </c>
      <c r="D136" s="378" t="s">
        <v>849</v>
      </c>
      <c r="E136" s="443"/>
      <c r="F136" s="444"/>
      <c r="G136" s="445"/>
      <c r="H136" s="446">
        <v>0</v>
      </c>
    </row>
    <row r="137" spans="2:8" ht="15" hidden="1" thickBot="1" x14ac:dyDescent="0.25">
      <c r="B137" s="377">
        <v>12020617</v>
      </c>
      <c r="C137" s="378" t="s">
        <v>644</v>
      </c>
      <c r="D137" s="378" t="s">
        <v>850</v>
      </c>
      <c r="E137" s="443"/>
      <c r="F137" s="444"/>
      <c r="G137" s="445"/>
      <c r="H137" s="446">
        <v>0</v>
      </c>
    </row>
    <row r="138" spans="2:8" ht="15" hidden="1" thickBot="1" x14ac:dyDescent="0.25">
      <c r="B138" s="377">
        <v>12020618</v>
      </c>
      <c r="C138" s="378" t="s">
        <v>645</v>
      </c>
      <c r="D138" s="378" t="s">
        <v>851</v>
      </c>
      <c r="E138" s="443"/>
      <c r="F138" s="444"/>
      <c r="G138" s="445"/>
      <c r="H138" s="446">
        <v>0</v>
      </c>
    </row>
    <row r="139" spans="2:8" ht="15" hidden="1" thickBot="1" x14ac:dyDescent="0.25">
      <c r="B139" s="377">
        <v>12020619</v>
      </c>
      <c r="C139" s="378" t="s">
        <v>646</v>
      </c>
      <c r="D139" s="378" t="s">
        <v>852</v>
      </c>
      <c r="E139" s="443"/>
      <c r="F139" s="444"/>
      <c r="G139" s="445"/>
      <c r="H139" s="446">
        <v>0</v>
      </c>
    </row>
    <row r="140" spans="2:8" ht="15" hidden="1" thickBot="1" x14ac:dyDescent="0.25">
      <c r="B140" s="377">
        <v>12020620</v>
      </c>
      <c r="C140" s="378" t="s">
        <v>647</v>
      </c>
      <c r="D140" s="378" t="s">
        <v>853</v>
      </c>
      <c r="E140" s="443"/>
      <c r="F140" s="444"/>
      <c r="G140" s="445"/>
      <c r="H140" s="446">
        <v>0</v>
      </c>
    </row>
    <row r="141" spans="2:8" ht="15" hidden="1" thickBot="1" x14ac:dyDescent="0.25">
      <c r="B141" s="377">
        <v>12020621</v>
      </c>
      <c r="C141" s="378" t="s">
        <v>648</v>
      </c>
      <c r="D141" s="378" t="s">
        <v>854</v>
      </c>
      <c r="E141" s="443"/>
      <c r="F141" s="444"/>
      <c r="G141" s="445"/>
      <c r="H141" s="446">
        <v>0</v>
      </c>
    </row>
    <row r="142" spans="2:8" ht="15.75" thickBot="1" x14ac:dyDescent="0.3">
      <c r="B142" s="384"/>
      <c r="C142" s="385" t="s">
        <v>649</v>
      </c>
      <c r="D142" s="385"/>
      <c r="E142" s="451"/>
      <c r="F142" s="452"/>
      <c r="G142" s="453">
        <v>10000000</v>
      </c>
      <c r="H142" s="454">
        <v>6000000</v>
      </c>
    </row>
    <row r="143" spans="2:8" ht="15" x14ac:dyDescent="0.25">
      <c r="B143" s="373">
        <v>12020700</v>
      </c>
      <c r="C143" s="374" t="s">
        <v>14</v>
      </c>
      <c r="D143" s="374"/>
      <c r="E143" s="439"/>
      <c r="F143" s="440"/>
      <c r="G143" s="441"/>
      <c r="H143" s="442"/>
    </row>
    <row r="144" spans="2:8" ht="14.25" hidden="1" customHeight="1" x14ac:dyDescent="0.2">
      <c r="B144" s="377">
        <v>12020701</v>
      </c>
      <c r="C144" s="378" t="s">
        <v>650</v>
      </c>
      <c r="D144" s="378" t="s">
        <v>855</v>
      </c>
      <c r="E144" s="443"/>
      <c r="F144" s="444"/>
      <c r="G144" s="445"/>
      <c r="H144" s="446">
        <v>0</v>
      </c>
    </row>
    <row r="145" spans="2:8" ht="14.25" hidden="1" customHeight="1" x14ac:dyDescent="0.2">
      <c r="B145" s="377">
        <v>12020702</v>
      </c>
      <c r="C145" s="378" t="s">
        <v>651</v>
      </c>
      <c r="D145" s="378" t="s">
        <v>856</v>
      </c>
      <c r="E145" s="443"/>
      <c r="F145" s="444"/>
      <c r="G145" s="445"/>
      <c r="H145" s="446">
        <v>0</v>
      </c>
    </row>
    <row r="146" spans="2:8" ht="14.25" hidden="1" customHeight="1" x14ac:dyDescent="0.2">
      <c r="B146" s="377">
        <v>12020703</v>
      </c>
      <c r="C146" s="378" t="s">
        <v>652</v>
      </c>
      <c r="D146" s="378" t="s">
        <v>857</v>
      </c>
      <c r="E146" s="443"/>
      <c r="F146" s="444"/>
      <c r="G146" s="445"/>
      <c r="H146" s="446">
        <v>0</v>
      </c>
    </row>
    <row r="147" spans="2:8" ht="14.25" hidden="1" customHeight="1" thickBot="1" x14ac:dyDescent="0.25">
      <c r="B147" s="377">
        <v>12020704</v>
      </c>
      <c r="C147" s="378" t="s">
        <v>653</v>
      </c>
      <c r="D147" s="378" t="s">
        <v>858</v>
      </c>
      <c r="E147" s="443"/>
      <c r="F147" s="444"/>
      <c r="G147" s="445"/>
      <c r="H147" s="446">
        <v>0</v>
      </c>
    </row>
    <row r="148" spans="2:8" ht="14.25" hidden="1" customHeight="1" thickBot="1" x14ac:dyDescent="0.25">
      <c r="B148" s="377">
        <v>12020705</v>
      </c>
      <c r="C148" s="378" t="s">
        <v>654</v>
      </c>
      <c r="D148" s="378" t="s">
        <v>860</v>
      </c>
      <c r="E148" s="443"/>
      <c r="F148" s="444"/>
      <c r="G148" s="445"/>
      <c r="H148" s="446">
        <v>0</v>
      </c>
    </row>
    <row r="149" spans="2:8" ht="14.25" hidden="1" customHeight="1" x14ac:dyDescent="0.2">
      <c r="B149" s="377">
        <v>12020706</v>
      </c>
      <c r="C149" s="378" t="s">
        <v>655</v>
      </c>
      <c r="D149" s="378" t="s">
        <v>861</v>
      </c>
      <c r="E149" s="443"/>
      <c r="F149" s="444"/>
      <c r="G149" s="445"/>
      <c r="H149" s="446">
        <v>0</v>
      </c>
    </row>
    <row r="150" spans="2:8" ht="14.25" hidden="1" customHeight="1" thickBot="1" x14ac:dyDescent="0.25">
      <c r="B150" s="377">
        <v>12020707</v>
      </c>
      <c r="C150" s="378" t="s">
        <v>656</v>
      </c>
      <c r="D150" s="378" t="s">
        <v>862</v>
      </c>
      <c r="E150" s="443"/>
      <c r="F150" s="444"/>
      <c r="G150" s="445"/>
      <c r="H150" s="446">
        <v>0</v>
      </c>
    </row>
    <row r="151" spans="2:8" ht="14.25" hidden="1" customHeight="1" thickBot="1" x14ac:dyDescent="0.25">
      <c r="B151" s="377">
        <v>12020708</v>
      </c>
      <c r="C151" s="378" t="s">
        <v>657</v>
      </c>
      <c r="D151" s="378" t="s">
        <v>863</v>
      </c>
      <c r="E151" s="443"/>
      <c r="F151" s="444"/>
      <c r="G151" s="445"/>
      <c r="H151" s="446">
        <v>0</v>
      </c>
    </row>
    <row r="152" spans="2:8" ht="14.25" hidden="1" customHeight="1" x14ac:dyDescent="0.2">
      <c r="B152" s="377">
        <v>12020709</v>
      </c>
      <c r="C152" s="378" t="s">
        <v>658</v>
      </c>
      <c r="D152" s="378" t="s">
        <v>864</v>
      </c>
      <c r="E152" s="443"/>
      <c r="F152" s="444"/>
      <c r="G152" s="445"/>
      <c r="H152" s="446">
        <v>0</v>
      </c>
    </row>
    <row r="153" spans="2:8" ht="14.25" hidden="1" customHeight="1" x14ac:dyDescent="0.2">
      <c r="B153" s="377">
        <v>12020710</v>
      </c>
      <c r="C153" s="378" t="s">
        <v>659</v>
      </c>
      <c r="D153" s="378" t="s">
        <v>865</v>
      </c>
      <c r="E153" s="443"/>
      <c r="F153" s="444"/>
      <c r="G153" s="445"/>
      <c r="H153" s="446">
        <v>0</v>
      </c>
    </row>
    <row r="154" spans="2:8" ht="15" thickBot="1" x14ac:dyDescent="0.25">
      <c r="B154" s="377">
        <v>12020711</v>
      </c>
      <c r="C154" s="378" t="s">
        <v>660</v>
      </c>
      <c r="D154" s="378" t="s">
        <v>866</v>
      </c>
      <c r="E154" s="443"/>
      <c r="F154" s="444"/>
      <c r="G154" s="445">
        <v>154589050</v>
      </c>
      <c r="H154" s="446">
        <v>444000000</v>
      </c>
    </row>
    <row r="155" spans="2:8" ht="14.25" hidden="1" customHeight="1" x14ac:dyDescent="0.2">
      <c r="B155" s="377">
        <v>12020712</v>
      </c>
      <c r="C155" s="378" t="s">
        <v>661</v>
      </c>
      <c r="D155" s="378" t="s">
        <v>867</v>
      </c>
      <c r="E155" s="443"/>
      <c r="F155" s="444"/>
      <c r="G155" s="445"/>
      <c r="H155" s="446">
        <v>0</v>
      </c>
    </row>
    <row r="156" spans="2:8" ht="14.25" hidden="1" customHeight="1" x14ac:dyDescent="0.2">
      <c r="B156" s="377">
        <v>12020713</v>
      </c>
      <c r="C156" s="378" t="s">
        <v>662</v>
      </c>
      <c r="D156" s="378" t="s">
        <v>868</v>
      </c>
      <c r="E156" s="443"/>
      <c r="F156" s="444"/>
      <c r="G156" s="445"/>
      <c r="H156" s="446">
        <v>0</v>
      </c>
    </row>
    <row r="157" spans="2:8" ht="14.25" hidden="1" customHeight="1" thickBot="1" x14ac:dyDescent="0.25">
      <c r="B157" s="377">
        <v>12020714</v>
      </c>
      <c r="C157" s="378" t="s">
        <v>663</v>
      </c>
      <c r="D157" s="378" t="s">
        <v>869</v>
      </c>
      <c r="E157" s="443"/>
      <c r="F157" s="444"/>
      <c r="G157" s="445"/>
      <c r="H157" s="446">
        <v>0</v>
      </c>
    </row>
    <row r="158" spans="2:8" ht="14.25" hidden="1" customHeight="1" thickBot="1" x14ac:dyDescent="0.25">
      <c r="B158" s="377">
        <v>12020715</v>
      </c>
      <c r="C158" s="378" t="s">
        <v>664</v>
      </c>
      <c r="D158" s="378" t="s">
        <v>870</v>
      </c>
      <c r="E158" s="443"/>
      <c r="F158" s="444"/>
      <c r="G158" s="445"/>
      <c r="H158" s="446">
        <v>0</v>
      </c>
    </row>
    <row r="159" spans="2:8" ht="15" hidden="1" customHeight="1" x14ac:dyDescent="0.2">
      <c r="B159" s="377">
        <v>12020720</v>
      </c>
      <c r="C159" s="378" t="s">
        <v>665</v>
      </c>
      <c r="D159" s="378" t="s">
        <v>871</v>
      </c>
      <c r="E159" s="443"/>
      <c r="F159" s="444"/>
      <c r="G159" s="445"/>
      <c r="H159" s="446">
        <v>0</v>
      </c>
    </row>
    <row r="160" spans="2:8" ht="15.75" thickBot="1" x14ac:dyDescent="0.3">
      <c r="B160" s="384"/>
      <c r="C160" s="385" t="s">
        <v>666</v>
      </c>
      <c r="D160" s="385"/>
      <c r="E160" s="451"/>
      <c r="F160" s="452"/>
      <c r="G160" s="453">
        <f>SUM(G154:G159)</f>
        <v>154589050</v>
      </c>
      <c r="H160" s="454">
        <v>444000000</v>
      </c>
    </row>
    <row r="161" spans="2:8" ht="15" hidden="1" x14ac:dyDescent="0.25">
      <c r="B161" s="373">
        <v>12020800</v>
      </c>
      <c r="C161" s="374" t="s">
        <v>15</v>
      </c>
      <c r="D161" s="374"/>
      <c r="E161" s="439"/>
      <c r="F161" s="440"/>
      <c r="G161" s="441"/>
      <c r="H161" s="442"/>
    </row>
    <row r="162" spans="2:8" hidden="1" x14ac:dyDescent="0.2">
      <c r="B162" s="377">
        <v>12020801</v>
      </c>
      <c r="C162" s="378" t="s">
        <v>667</v>
      </c>
      <c r="D162" s="378" t="s">
        <v>872</v>
      </c>
      <c r="E162" s="443"/>
      <c r="F162" s="444"/>
      <c r="G162" s="445"/>
      <c r="H162" s="446">
        <v>0</v>
      </c>
    </row>
    <row r="163" spans="2:8" hidden="1" x14ac:dyDescent="0.2">
      <c r="B163" s="377">
        <v>12020802</v>
      </c>
      <c r="C163" s="378" t="s">
        <v>668</v>
      </c>
      <c r="D163" s="378" t="s">
        <v>873</v>
      </c>
      <c r="E163" s="443"/>
      <c r="F163" s="444"/>
      <c r="G163" s="445"/>
      <c r="H163" s="446">
        <v>0</v>
      </c>
    </row>
    <row r="164" spans="2:8" hidden="1" x14ac:dyDescent="0.2">
      <c r="B164" s="377">
        <v>12020803</v>
      </c>
      <c r="C164" s="378" t="s">
        <v>669</v>
      </c>
      <c r="D164" s="378" t="s">
        <v>874</v>
      </c>
      <c r="E164" s="443"/>
      <c r="F164" s="444"/>
      <c r="G164" s="445"/>
      <c r="H164" s="446">
        <v>0</v>
      </c>
    </row>
    <row r="165" spans="2:8" hidden="1" x14ac:dyDescent="0.2">
      <c r="B165" s="377">
        <v>12020804</v>
      </c>
      <c r="C165" s="378" t="s">
        <v>670</v>
      </c>
      <c r="D165" s="378" t="s">
        <v>875</v>
      </c>
      <c r="E165" s="443"/>
      <c r="F165" s="444"/>
      <c r="G165" s="445"/>
      <c r="H165" s="446">
        <v>0</v>
      </c>
    </row>
    <row r="166" spans="2:8" hidden="1" x14ac:dyDescent="0.2">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 hidden="1" x14ac:dyDescent="0.25">
      <c r="B168" s="373">
        <v>12020900</v>
      </c>
      <c r="C168" s="374" t="s">
        <v>16</v>
      </c>
      <c r="D168" s="374"/>
      <c r="E168" s="439"/>
      <c r="F168" s="440"/>
      <c r="G168" s="441"/>
      <c r="H168" s="442"/>
    </row>
    <row r="169" spans="2:8" hidden="1" x14ac:dyDescent="0.2">
      <c r="B169" s="377">
        <v>12020901</v>
      </c>
      <c r="C169" s="378" t="s">
        <v>673</v>
      </c>
      <c r="D169" s="378" t="s">
        <v>877</v>
      </c>
      <c r="E169" s="443"/>
      <c r="F169" s="444"/>
      <c r="G169" s="445"/>
      <c r="H169" s="446">
        <v>0</v>
      </c>
    </row>
    <row r="170" spans="2:8" hidden="1" x14ac:dyDescent="0.2">
      <c r="B170" s="377">
        <v>12020902</v>
      </c>
      <c r="C170" s="378" t="s">
        <v>674</v>
      </c>
      <c r="D170" s="378" t="s">
        <v>878</v>
      </c>
      <c r="E170" s="443"/>
      <c r="F170" s="444"/>
      <c r="G170" s="445"/>
      <c r="H170" s="446">
        <v>0</v>
      </c>
    </row>
    <row r="171" spans="2:8" hidden="1" x14ac:dyDescent="0.2">
      <c r="B171" s="377">
        <v>12020903</v>
      </c>
      <c r="C171" s="378" t="s">
        <v>675</v>
      </c>
      <c r="D171" s="378" t="s">
        <v>879</v>
      </c>
      <c r="E171" s="443"/>
      <c r="F171" s="444"/>
      <c r="G171" s="445"/>
      <c r="H171" s="446">
        <v>0</v>
      </c>
    </row>
    <row r="172" spans="2:8" hidden="1" x14ac:dyDescent="0.2">
      <c r="B172" s="377">
        <v>12020904</v>
      </c>
      <c r="C172" s="378" t="s">
        <v>676</v>
      </c>
      <c r="D172" s="378" t="s">
        <v>880</v>
      </c>
      <c r="E172" s="443"/>
      <c r="F172" s="444"/>
      <c r="G172" s="445"/>
      <c r="H172" s="446">
        <v>0</v>
      </c>
    </row>
    <row r="173" spans="2:8" hidden="1" x14ac:dyDescent="0.2">
      <c r="B173" s="377">
        <v>12020905</v>
      </c>
      <c r="C173" s="378" t="s">
        <v>677</v>
      </c>
      <c r="D173" s="378" t="s">
        <v>881</v>
      </c>
      <c r="E173" s="443"/>
      <c r="F173" s="444"/>
      <c r="G173" s="445"/>
      <c r="H173" s="446">
        <v>0</v>
      </c>
    </row>
    <row r="174" spans="2:8" hidden="1" x14ac:dyDescent="0.2">
      <c r="B174" s="377">
        <v>12020906</v>
      </c>
      <c r="C174" s="378" t="s">
        <v>678</v>
      </c>
      <c r="D174" s="378" t="s">
        <v>882</v>
      </c>
      <c r="E174" s="443"/>
      <c r="F174" s="444"/>
      <c r="G174" s="445"/>
      <c r="H174" s="446">
        <v>0</v>
      </c>
    </row>
    <row r="175" spans="2:8" hidden="1" x14ac:dyDescent="0.2">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 hidden="1" x14ac:dyDescent="0.25">
      <c r="B177" s="373">
        <v>12021000</v>
      </c>
      <c r="C177" s="374" t="s">
        <v>681</v>
      </c>
      <c r="D177" s="374"/>
      <c r="E177" s="439"/>
      <c r="F177" s="440"/>
      <c r="G177" s="441"/>
      <c r="H177" s="442"/>
    </row>
    <row r="178" spans="2:8" hidden="1" x14ac:dyDescent="0.2">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 hidden="1" x14ac:dyDescent="0.25">
      <c r="B180" s="373">
        <v>12021100</v>
      </c>
      <c r="C180" s="374" t="s">
        <v>17</v>
      </c>
      <c r="D180" s="374"/>
      <c r="E180" s="439"/>
      <c r="F180" s="440"/>
      <c r="G180" s="441"/>
      <c r="H180" s="442"/>
    </row>
    <row r="181" spans="2:8" hidden="1" x14ac:dyDescent="0.2">
      <c r="B181" s="377">
        <v>12021101</v>
      </c>
      <c r="C181" s="378" t="s">
        <v>684</v>
      </c>
      <c r="D181" s="378" t="s">
        <v>885</v>
      </c>
      <c r="E181" s="443"/>
      <c r="F181" s="444"/>
      <c r="G181" s="445"/>
      <c r="H181" s="446">
        <v>0</v>
      </c>
    </row>
    <row r="182" spans="2:8" hidden="1" x14ac:dyDescent="0.2">
      <c r="B182" s="377">
        <v>12021102</v>
      </c>
      <c r="C182" s="378" t="s">
        <v>685</v>
      </c>
      <c r="D182" s="378" t="s">
        <v>886</v>
      </c>
      <c r="E182" s="443"/>
      <c r="F182" s="444"/>
      <c r="G182" s="445"/>
      <c r="H182" s="446">
        <v>0</v>
      </c>
    </row>
    <row r="183" spans="2:8" hidden="1" x14ac:dyDescent="0.2">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 hidden="1" x14ac:dyDescent="0.25">
      <c r="B185" s="373">
        <v>12021200</v>
      </c>
      <c r="C185" s="374" t="s">
        <v>18</v>
      </c>
      <c r="D185" s="374"/>
      <c r="E185" s="439"/>
      <c r="F185" s="440"/>
      <c r="G185" s="441"/>
      <c r="H185" s="442"/>
    </row>
    <row r="186" spans="2:8" hidden="1" x14ac:dyDescent="0.2">
      <c r="B186" s="377">
        <v>12021201</v>
      </c>
      <c r="C186" s="378" t="s">
        <v>688</v>
      </c>
      <c r="D186" s="378" t="s">
        <v>888</v>
      </c>
      <c r="E186" s="443"/>
      <c r="F186" s="444"/>
      <c r="G186" s="445"/>
      <c r="H186" s="446">
        <v>0</v>
      </c>
    </row>
    <row r="187" spans="2:8" hidden="1" x14ac:dyDescent="0.2">
      <c r="B187" s="377">
        <v>12021202</v>
      </c>
      <c r="C187" s="378" t="s">
        <v>689</v>
      </c>
      <c r="D187" s="378" t="s">
        <v>889</v>
      </c>
      <c r="E187" s="443"/>
      <c r="F187" s="444"/>
      <c r="G187" s="445"/>
      <c r="H187" s="446">
        <v>0</v>
      </c>
    </row>
    <row r="188" spans="2:8" hidden="1" x14ac:dyDescent="0.2">
      <c r="B188" s="377">
        <v>12021203</v>
      </c>
      <c r="C188" s="378" t="s">
        <v>690</v>
      </c>
      <c r="D188" s="378" t="s">
        <v>890</v>
      </c>
      <c r="E188" s="443"/>
      <c r="F188" s="444"/>
      <c r="G188" s="445"/>
      <c r="H188" s="446">
        <v>0</v>
      </c>
    </row>
    <row r="189" spans="2:8" hidden="1" x14ac:dyDescent="0.2">
      <c r="B189" s="377">
        <v>12021204</v>
      </c>
      <c r="C189" s="378" t="s">
        <v>691</v>
      </c>
      <c r="D189" s="378" t="s">
        <v>891</v>
      </c>
      <c r="E189" s="443"/>
      <c r="F189" s="444"/>
      <c r="G189" s="445"/>
      <c r="H189" s="446">
        <v>0</v>
      </c>
    </row>
    <row r="190" spans="2:8" hidden="1" x14ac:dyDescent="0.2">
      <c r="B190" s="377">
        <v>12021205</v>
      </c>
      <c r="C190" s="378" t="s">
        <v>692</v>
      </c>
      <c r="D190" s="378" t="s">
        <v>892</v>
      </c>
      <c r="E190" s="443"/>
      <c r="F190" s="444"/>
      <c r="G190" s="445"/>
      <c r="H190" s="446">
        <v>0</v>
      </c>
    </row>
    <row r="191" spans="2:8" hidden="1" x14ac:dyDescent="0.2">
      <c r="B191" s="377">
        <v>12021206</v>
      </c>
      <c r="C191" s="378" t="s">
        <v>693</v>
      </c>
      <c r="D191" s="378" t="s">
        <v>893</v>
      </c>
      <c r="E191" s="443"/>
      <c r="F191" s="444"/>
      <c r="G191" s="445"/>
      <c r="H191" s="446">
        <v>0</v>
      </c>
    </row>
    <row r="192" spans="2:8" hidden="1" x14ac:dyDescent="0.2">
      <c r="B192" s="377">
        <v>12021207</v>
      </c>
      <c r="C192" s="378" t="s">
        <v>694</v>
      </c>
      <c r="D192" s="378" t="s">
        <v>894</v>
      </c>
      <c r="E192" s="443"/>
      <c r="F192" s="444"/>
      <c r="G192" s="445"/>
      <c r="H192" s="446">
        <v>0</v>
      </c>
    </row>
    <row r="193" spans="2:8" hidden="1" x14ac:dyDescent="0.2">
      <c r="B193" s="377">
        <v>12021208</v>
      </c>
      <c r="C193" s="378" t="s">
        <v>695</v>
      </c>
      <c r="D193" s="378" t="s">
        <v>895</v>
      </c>
      <c r="E193" s="443"/>
      <c r="F193" s="444"/>
      <c r="G193" s="445"/>
      <c r="H193" s="446">
        <v>0</v>
      </c>
    </row>
    <row r="194" spans="2:8" hidden="1" x14ac:dyDescent="0.2">
      <c r="B194" s="377">
        <v>12021209</v>
      </c>
      <c r="C194" s="378" t="s">
        <v>696</v>
      </c>
      <c r="D194" s="378" t="s">
        <v>896</v>
      </c>
      <c r="E194" s="443"/>
      <c r="F194" s="444"/>
      <c r="G194" s="445"/>
      <c r="H194" s="446">
        <v>0</v>
      </c>
    </row>
    <row r="195" spans="2:8" hidden="1" x14ac:dyDescent="0.2">
      <c r="B195" s="377">
        <v>12021210</v>
      </c>
      <c r="C195" s="378" t="s">
        <v>697</v>
      </c>
      <c r="D195" s="378" t="s">
        <v>897</v>
      </c>
      <c r="E195" s="443"/>
      <c r="F195" s="444"/>
      <c r="G195" s="445"/>
      <c r="H195" s="446">
        <v>0</v>
      </c>
    </row>
    <row r="196" spans="2:8" hidden="1" x14ac:dyDescent="0.2">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 hidden="1" x14ac:dyDescent="0.25">
      <c r="B198" s="373">
        <v>12021300</v>
      </c>
      <c r="C198" s="374" t="s">
        <v>19</v>
      </c>
      <c r="D198" s="374"/>
      <c r="E198" s="439"/>
      <c r="F198" s="440"/>
      <c r="G198" s="441"/>
      <c r="H198" s="442"/>
    </row>
    <row r="199" spans="2:8" hidden="1" x14ac:dyDescent="0.2">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 hidden="1" x14ac:dyDescent="0.25">
      <c r="B201" s="373">
        <v>13000000</v>
      </c>
      <c r="C201" s="374" t="s">
        <v>702</v>
      </c>
      <c r="D201" s="374"/>
      <c r="E201" s="439"/>
      <c r="F201" s="440"/>
      <c r="G201" s="441"/>
      <c r="H201" s="442"/>
    </row>
    <row r="202" spans="2:8" ht="15" hidden="1" x14ac:dyDescent="0.25">
      <c r="B202" s="373">
        <v>13010000</v>
      </c>
      <c r="C202" s="374" t="s">
        <v>703</v>
      </c>
      <c r="D202" s="374"/>
      <c r="E202" s="439"/>
      <c r="F202" s="440"/>
      <c r="G202" s="441"/>
      <c r="H202" s="442"/>
    </row>
    <row r="203" spans="2:8" ht="15" hidden="1" x14ac:dyDescent="0.25">
      <c r="B203" s="373">
        <v>13010100</v>
      </c>
      <c r="C203" s="374" t="s">
        <v>20</v>
      </c>
      <c r="D203" s="374"/>
      <c r="E203" s="439"/>
      <c r="F203" s="440"/>
      <c r="G203" s="441"/>
      <c r="H203" s="442"/>
    </row>
    <row r="204" spans="2:8" hidden="1" x14ac:dyDescent="0.2">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 hidden="1" x14ac:dyDescent="0.25">
      <c r="B206" s="373">
        <v>13010200</v>
      </c>
      <c r="C206" s="374" t="s">
        <v>21</v>
      </c>
      <c r="D206" s="374"/>
      <c r="E206" s="439"/>
      <c r="F206" s="440"/>
      <c r="G206" s="441"/>
      <c r="H206" s="442"/>
    </row>
    <row r="207" spans="2:8" hidden="1" x14ac:dyDescent="0.2">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 x14ac:dyDescent="0.25">
      <c r="B209" s="373">
        <v>13020000</v>
      </c>
      <c r="C209" s="374" t="s">
        <v>708</v>
      </c>
      <c r="D209" s="374"/>
      <c r="E209" s="439"/>
      <c r="F209" s="440"/>
      <c r="G209" s="441"/>
      <c r="H209" s="442"/>
    </row>
    <row r="210" spans="2:8" ht="15" x14ac:dyDescent="0.25">
      <c r="B210" s="373">
        <v>13020300</v>
      </c>
      <c r="C210" s="374" t="s">
        <v>22</v>
      </c>
      <c r="D210" s="374"/>
      <c r="E210" s="439"/>
      <c r="F210" s="440"/>
      <c r="G210" s="441"/>
      <c r="H210" s="442"/>
    </row>
    <row r="211" spans="2:8" ht="15" thickBot="1" x14ac:dyDescent="0.25">
      <c r="B211" s="377">
        <v>13020301</v>
      </c>
      <c r="C211" s="378" t="s">
        <v>36</v>
      </c>
      <c r="D211" s="378" t="s">
        <v>902</v>
      </c>
      <c r="E211" s="443"/>
      <c r="F211" s="444"/>
      <c r="G211" s="445">
        <v>1300000000</v>
      </c>
      <c r="H211" s="446">
        <v>1500000000</v>
      </c>
    </row>
    <row r="212" spans="2:8" ht="15" hidden="1" thickBot="1" x14ac:dyDescent="0.25">
      <c r="B212" s="377">
        <v>13020303</v>
      </c>
      <c r="C212" s="378" t="s">
        <v>710</v>
      </c>
      <c r="D212" s="378" t="s">
        <v>903</v>
      </c>
      <c r="E212" s="443"/>
      <c r="F212" s="444"/>
      <c r="G212" s="445"/>
      <c r="H212" s="446">
        <v>0</v>
      </c>
    </row>
    <row r="213" spans="2:8" ht="15.75" thickBot="1" x14ac:dyDescent="0.3">
      <c r="B213" s="384"/>
      <c r="C213" s="385" t="s">
        <v>711</v>
      </c>
      <c r="D213" s="385"/>
      <c r="E213" s="451"/>
      <c r="F213" s="452"/>
      <c r="G213" s="453">
        <v>1300000000</v>
      </c>
      <c r="H213" s="454">
        <v>1500000000</v>
      </c>
    </row>
    <row r="214" spans="2:8" ht="15" hidden="1" x14ac:dyDescent="0.25">
      <c r="B214" s="373">
        <v>13020400</v>
      </c>
      <c r="C214" s="374" t="s">
        <v>23</v>
      </c>
      <c r="D214" s="374"/>
      <c r="E214" s="439"/>
      <c r="F214" s="440"/>
      <c r="G214" s="441"/>
      <c r="H214" s="442"/>
    </row>
    <row r="215" spans="2:8" hidden="1" x14ac:dyDescent="0.2">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 hidden="1" x14ac:dyDescent="0.25">
      <c r="B217" s="373" t="s">
        <v>714</v>
      </c>
      <c r="C217" s="374" t="s">
        <v>715</v>
      </c>
      <c r="D217" s="374"/>
      <c r="E217" s="439"/>
      <c r="F217" s="440"/>
      <c r="G217" s="441"/>
      <c r="H217" s="442"/>
    </row>
    <row r="218" spans="2:8" s="396" customFormat="1" ht="15" hidden="1" x14ac:dyDescent="0.25">
      <c r="B218" s="373">
        <v>14030000</v>
      </c>
      <c r="C218" s="374" t="s">
        <v>716</v>
      </c>
      <c r="D218" s="374"/>
      <c r="E218" s="439"/>
      <c r="F218" s="440"/>
      <c r="G218" s="441"/>
      <c r="H218" s="442"/>
    </row>
    <row r="219" spans="2:8" s="396" customFormat="1" ht="15" hidden="1" x14ac:dyDescent="0.25">
      <c r="B219" s="373">
        <v>14030100</v>
      </c>
      <c r="C219" s="374" t="s">
        <v>24</v>
      </c>
      <c r="D219" s="374"/>
      <c r="E219" s="439"/>
      <c r="F219" s="440"/>
      <c r="G219" s="441"/>
      <c r="H219" s="442"/>
    </row>
    <row r="220" spans="2:8" hidden="1" x14ac:dyDescent="0.2">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 x14ac:dyDescent="0.25">
      <c r="B222" s="373">
        <v>14030200</v>
      </c>
      <c r="C222" s="374" t="s">
        <v>25</v>
      </c>
      <c r="D222" s="374"/>
      <c r="E222" s="482"/>
      <c r="F222" s="483"/>
      <c r="G222" s="479"/>
      <c r="H222" s="442"/>
    </row>
    <row r="223" spans="2:8" ht="15" thickBot="1" x14ac:dyDescent="0.25">
      <c r="B223" s="377">
        <v>14030201</v>
      </c>
      <c r="C223" s="378" t="s">
        <v>515</v>
      </c>
      <c r="D223" s="378" t="s">
        <v>906</v>
      </c>
      <c r="E223" s="443">
        <v>197</v>
      </c>
      <c r="F223" s="444">
        <v>197</v>
      </c>
      <c r="G223" s="445">
        <v>1404211460</v>
      </c>
      <c r="H223" s="446">
        <f>1500000000-500000000</f>
        <v>1000000000</v>
      </c>
    </row>
    <row r="224" spans="2:8" ht="15.75" thickBot="1" x14ac:dyDescent="0.3">
      <c r="B224" s="384"/>
      <c r="C224" s="385" t="s">
        <v>718</v>
      </c>
      <c r="D224" s="385"/>
      <c r="E224" s="451"/>
      <c r="F224" s="452"/>
      <c r="G224" s="453">
        <v>1404211460</v>
      </c>
      <c r="H224" s="454">
        <f>SUM(H223)</f>
        <v>1000000000</v>
      </c>
    </row>
    <row r="225" spans="2:8" s="401" customFormat="1" ht="19.5" thickBot="1" x14ac:dyDescent="0.35">
      <c r="B225" s="398"/>
      <c r="C225" s="399" t="s">
        <v>524</v>
      </c>
      <c r="D225" s="399"/>
      <c r="E225" s="484"/>
      <c r="F225" s="485"/>
      <c r="G225" s="480">
        <f>G224+G213+G160+G142</f>
        <v>2868800510</v>
      </c>
      <c r="H225" s="481">
        <f>3450000000-500000000</f>
        <v>2950000000</v>
      </c>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H225"/>
  <sheetViews>
    <sheetView view="pageBreakPreview" zoomScale="84" zoomScaleSheetLayoutView="84" workbookViewId="0">
      <pane xSplit="2" ySplit="6" topLeftCell="C63" activePane="bottomRight" state="frozen"/>
      <selection sqref="A1:XFD1048576"/>
      <selection pane="topRight" sqref="A1:XFD1048576"/>
      <selection pane="bottomLeft" sqref="A1:XFD1048576"/>
      <selection pane="bottomRight" sqref="A1:XFD1048576"/>
    </sheetView>
  </sheetViews>
  <sheetFormatPr defaultRowHeight="14.25" x14ac:dyDescent="0.2"/>
  <cols>
    <col min="1" max="1" width="28.7109375" style="338" customWidth="1"/>
    <col min="2" max="2" width="12.7109375" style="338" bestFit="1" customWidth="1"/>
    <col min="3" max="3" width="60" style="338" customWidth="1"/>
    <col min="4" max="4" width="37.85546875" style="338" hidden="1" customWidth="1"/>
    <col min="5" max="6" width="12.7109375" style="338" hidden="1" customWidth="1"/>
    <col min="7" max="8" width="15.7109375" style="338" customWidth="1"/>
    <col min="9" max="16384" width="9.140625" style="338"/>
  </cols>
  <sheetData>
    <row r="1" spans="2:8" ht="31.5" x14ac:dyDescent="0.5">
      <c r="B1" s="1001" t="s">
        <v>0</v>
      </c>
      <c r="C1" s="1001"/>
      <c r="D1" s="1001"/>
      <c r="E1" s="1001"/>
      <c r="F1" s="1001"/>
      <c r="G1" s="1001"/>
      <c r="H1" s="1001"/>
    </row>
    <row r="2" spans="2:8" ht="36" x14ac:dyDescent="0.55000000000000004">
      <c r="B2" s="1002" t="s">
        <v>1075</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25">
      <c r="B6" s="992"/>
      <c r="C6" s="992"/>
      <c r="D6" s="427"/>
      <c r="E6" s="428" t="s">
        <v>5</v>
      </c>
      <c r="F6" s="429" t="s">
        <v>5</v>
      </c>
      <c r="G6" s="430" t="s">
        <v>5</v>
      </c>
      <c r="H6" s="431" t="s">
        <v>5</v>
      </c>
    </row>
    <row r="7" spans="2:8" ht="18.75" x14ac:dyDescent="0.3">
      <c r="B7" s="432">
        <v>10000000</v>
      </c>
      <c r="C7" s="433" t="s">
        <v>398</v>
      </c>
      <c r="D7" s="434"/>
      <c r="E7" s="435"/>
      <c r="F7" s="436"/>
      <c r="G7" s="437"/>
      <c r="H7" s="438"/>
    </row>
    <row r="8" spans="2:8" ht="15" hidden="1" x14ac:dyDescent="0.25">
      <c r="B8" s="373">
        <v>11000000</v>
      </c>
      <c r="C8" s="374" t="s">
        <v>531</v>
      </c>
      <c r="D8" s="374"/>
      <c r="E8" s="439"/>
      <c r="F8" s="440"/>
      <c r="G8" s="441"/>
      <c r="H8" s="442"/>
    </row>
    <row r="9" spans="2:8" ht="15" hidden="1" x14ac:dyDescent="0.25">
      <c r="B9" s="373">
        <v>11010000</v>
      </c>
      <c r="C9" s="374" t="s">
        <v>531</v>
      </c>
      <c r="D9" s="374"/>
      <c r="E9" s="439"/>
      <c r="F9" s="440"/>
      <c r="G9" s="441"/>
      <c r="H9" s="442"/>
    </row>
    <row r="10" spans="2:8" ht="15" hidden="1" x14ac:dyDescent="0.25">
      <c r="B10" s="373">
        <v>11010100</v>
      </c>
      <c r="C10" s="374" t="s">
        <v>6</v>
      </c>
      <c r="D10" s="374"/>
      <c r="E10" s="439"/>
      <c r="F10" s="440"/>
      <c r="G10" s="441"/>
      <c r="H10" s="442"/>
    </row>
    <row r="11" spans="2:8" hidden="1" x14ac:dyDescent="0.2">
      <c r="B11" s="377">
        <v>11010101</v>
      </c>
      <c r="C11" s="378" t="s">
        <v>532</v>
      </c>
      <c r="D11" s="378" t="s">
        <v>739</v>
      </c>
      <c r="E11" s="443"/>
      <c r="F11" s="444"/>
      <c r="G11" s="445"/>
      <c r="H11" s="446"/>
    </row>
    <row r="12" spans="2:8" ht="15" hidden="1" x14ac:dyDescent="0.25">
      <c r="B12" s="373">
        <v>11010200</v>
      </c>
      <c r="C12" s="374" t="s">
        <v>31</v>
      </c>
      <c r="D12" s="374"/>
      <c r="E12" s="439"/>
      <c r="F12" s="440"/>
      <c r="G12" s="441"/>
      <c r="H12" s="442"/>
    </row>
    <row r="13" spans="2:8" hidden="1" x14ac:dyDescent="0.2">
      <c r="B13" s="377">
        <v>11010201</v>
      </c>
      <c r="C13" s="378" t="s">
        <v>526</v>
      </c>
      <c r="D13" s="378" t="s">
        <v>740</v>
      </c>
      <c r="E13" s="443"/>
      <c r="F13" s="444"/>
      <c r="G13" s="445"/>
      <c r="H13" s="446"/>
    </row>
    <row r="14" spans="2:8" ht="15" hidden="1" x14ac:dyDescent="0.25">
      <c r="B14" s="373">
        <v>11010300</v>
      </c>
      <c r="C14" s="374" t="s">
        <v>32</v>
      </c>
      <c r="D14" s="374"/>
      <c r="E14" s="439"/>
      <c r="F14" s="440"/>
      <c r="G14" s="441"/>
      <c r="H14" s="442"/>
    </row>
    <row r="15" spans="2:8" hidden="1" x14ac:dyDescent="0.2">
      <c r="B15" s="377">
        <v>11010301</v>
      </c>
      <c r="C15" s="378" t="s">
        <v>527</v>
      </c>
      <c r="D15" s="378" t="s">
        <v>741</v>
      </c>
      <c r="E15" s="443"/>
      <c r="F15" s="444"/>
      <c r="G15" s="445"/>
      <c r="H15" s="446"/>
    </row>
    <row r="16" spans="2:8" ht="15" hidden="1" x14ac:dyDescent="0.25">
      <c r="B16" s="373">
        <v>11010400</v>
      </c>
      <c r="C16" s="374" t="s">
        <v>7</v>
      </c>
      <c r="D16" s="374"/>
      <c r="E16" s="439"/>
      <c r="F16" s="440"/>
      <c r="G16" s="441"/>
      <c r="H16" s="442"/>
    </row>
    <row r="17" spans="2:8" hidden="1" x14ac:dyDescent="0.2">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t="15" x14ac:dyDescent="0.25">
      <c r="B19" s="368">
        <v>12000000</v>
      </c>
      <c r="C19" s="369" t="s">
        <v>33</v>
      </c>
      <c r="D19" s="369"/>
      <c r="E19" s="455"/>
      <c r="F19" s="456"/>
      <c r="G19" s="457"/>
      <c r="H19" s="458"/>
    </row>
    <row r="20" spans="2:8" ht="15" x14ac:dyDescent="0.25">
      <c r="B20" s="373">
        <v>12010000</v>
      </c>
      <c r="C20" s="374" t="s">
        <v>534</v>
      </c>
      <c r="D20" s="374"/>
      <c r="E20" s="439"/>
      <c r="F20" s="440"/>
      <c r="G20" s="441"/>
      <c r="H20" s="442"/>
    </row>
    <row r="21" spans="2:8" ht="15" hidden="1" x14ac:dyDescent="0.25">
      <c r="B21" s="373">
        <v>12010100</v>
      </c>
      <c r="C21" s="374" t="s">
        <v>8</v>
      </c>
      <c r="D21" s="374"/>
      <c r="E21" s="439"/>
      <c r="F21" s="440"/>
      <c r="G21" s="441"/>
      <c r="H21" s="442"/>
    </row>
    <row r="22" spans="2:8" hidden="1" x14ac:dyDescent="0.2">
      <c r="B22" s="377">
        <v>12010101</v>
      </c>
      <c r="C22" s="378" t="s">
        <v>535</v>
      </c>
      <c r="D22" s="378" t="s">
        <v>743</v>
      </c>
      <c r="E22" s="443"/>
      <c r="F22" s="444"/>
      <c r="G22" s="445"/>
      <c r="H22" s="446"/>
    </row>
    <row r="23" spans="2:8" hidden="1" x14ac:dyDescent="0.2">
      <c r="B23" s="377">
        <v>12010104</v>
      </c>
      <c r="C23" s="378" t="s">
        <v>536</v>
      </c>
      <c r="D23" s="378" t="s">
        <v>744</v>
      </c>
      <c r="E23" s="443"/>
      <c r="F23" s="444"/>
      <c r="G23" s="445"/>
      <c r="H23" s="446"/>
    </row>
    <row r="24" spans="2:8" hidden="1" x14ac:dyDescent="0.2">
      <c r="B24" s="377">
        <v>12010105</v>
      </c>
      <c r="C24" s="378" t="s">
        <v>537</v>
      </c>
      <c r="D24" s="378" t="s">
        <v>745</v>
      </c>
      <c r="E24" s="443"/>
      <c r="F24" s="444"/>
      <c r="G24" s="445"/>
      <c r="H24" s="446"/>
    </row>
    <row r="25" spans="2:8" hidden="1" x14ac:dyDescent="0.2">
      <c r="B25" s="377">
        <v>12010106</v>
      </c>
      <c r="C25" s="378" t="s">
        <v>538</v>
      </c>
      <c r="D25" s="378" t="s">
        <v>746</v>
      </c>
      <c r="E25" s="443"/>
      <c r="F25" s="444"/>
      <c r="G25" s="445"/>
      <c r="H25" s="446"/>
    </row>
    <row r="26" spans="2:8" hidden="1" x14ac:dyDescent="0.2">
      <c r="B26" s="377">
        <v>12010107</v>
      </c>
      <c r="C26" s="378" t="s">
        <v>539</v>
      </c>
      <c r="D26" s="378" t="s">
        <v>747</v>
      </c>
      <c r="E26" s="443"/>
      <c r="F26" s="444"/>
      <c r="G26" s="445"/>
      <c r="H26" s="446"/>
    </row>
    <row r="27" spans="2:8" hidden="1" x14ac:dyDescent="0.2">
      <c r="B27" s="377">
        <v>12010108</v>
      </c>
      <c r="C27" s="378" t="s">
        <v>540</v>
      </c>
      <c r="D27" s="378" t="s">
        <v>748</v>
      </c>
      <c r="E27" s="443"/>
      <c r="F27" s="444"/>
      <c r="G27" s="445"/>
      <c r="H27" s="446"/>
    </row>
    <row r="28" spans="2:8" hidden="1" x14ac:dyDescent="0.2">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t="15" hidden="1" x14ac:dyDescent="0.25">
      <c r="B30" s="388">
        <v>12010200</v>
      </c>
      <c r="C30" s="389" t="s">
        <v>9</v>
      </c>
      <c r="D30" s="389"/>
      <c r="E30" s="459"/>
      <c r="F30" s="460"/>
      <c r="G30" s="461"/>
      <c r="H30" s="462"/>
    </row>
    <row r="31" spans="2:8" hidden="1" x14ac:dyDescent="0.2">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t="15" x14ac:dyDescent="0.25">
      <c r="B33" s="368">
        <v>12020000</v>
      </c>
      <c r="C33" s="369" t="s">
        <v>544</v>
      </c>
      <c r="D33" s="369"/>
      <c r="E33" s="455"/>
      <c r="F33" s="456"/>
      <c r="G33" s="457"/>
      <c r="H33" s="458"/>
    </row>
    <row r="34" spans="2:8" ht="15" hidden="1" x14ac:dyDescent="0.25">
      <c r="B34" s="373">
        <v>12020100</v>
      </c>
      <c r="C34" s="374" t="s">
        <v>10</v>
      </c>
      <c r="D34" s="374"/>
      <c r="E34" s="439"/>
      <c r="F34" s="440"/>
      <c r="G34" s="441"/>
      <c r="H34" s="442"/>
    </row>
    <row r="35" spans="2:8" hidden="1" x14ac:dyDescent="0.2">
      <c r="B35" s="377">
        <v>12020105</v>
      </c>
      <c r="C35" s="378" t="s">
        <v>545</v>
      </c>
      <c r="D35" s="378" t="s">
        <v>751</v>
      </c>
      <c r="E35" s="443"/>
      <c r="F35" s="444"/>
      <c r="G35" s="445"/>
      <c r="H35" s="446">
        <v>0</v>
      </c>
    </row>
    <row r="36" spans="2:8" hidden="1" x14ac:dyDescent="0.2">
      <c r="B36" s="377">
        <v>12020107</v>
      </c>
      <c r="C36" s="378" t="s">
        <v>546</v>
      </c>
      <c r="D36" s="378" t="s">
        <v>752</v>
      </c>
      <c r="E36" s="443"/>
      <c r="F36" s="444"/>
      <c r="G36" s="445"/>
      <c r="H36" s="446">
        <v>0</v>
      </c>
    </row>
    <row r="37" spans="2:8" hidden="1" x14ac:dyDescent="0.2">
      <c r="B37" s="377">
        <v>12020109</v>
      </c>
      <c r="C37" s="378" t="s">
        <v>547</v>
      </c>
      <c r="D37" s="378" t="s">
        <v>753</v>
      </c>
      <c r="E37" s="443"/>
      <c r="F37" s="444"/>
      <c r="G37" s="445"/>
      <c r="H37" s="446">
        <v>0</v>
      </c>
    </row>
    <row r="38" spans="2:8" hidden="1" x14ac:dyDescent="0.2">
      <c r="B38" s="377">
        <v>12020110</v>
      </c>
      <c r="C38" s="378" t="s">
        <v>548</v>
      </c>
      <c r="D38" s="378" t="s">
        <v>754</v>
      </c>
      <c r="E38" s="443"/>
      <c r="F38" s="444"/>
      <c r="G38" s="445"/>
      <c r="H38" s="446">
        <v>0</v>
      </c>
    </row>
    <row r="39" spans="2:8" hidden="1" x14ac:dyDescent="0.2">
      <c r="B39" s="377">
        <v>12020111</v>
      </c>
      <c r="C39" s="378" t="s">
        <v>549</v>
      </c>
      <c r="D39" s="378" t="s">
        <v>755</v>
      </c>
      <c r="E39" s="443"/>
      <c r="F39" s="444"/>
      <c r="G39" s="445"/>
      <c r="H39" s="446">
        <v>0</v>
      </c>
    </row>
    <row r="40" spans="2:8" hidden="1" x14ac:dyDescent="0.2">
      <c r="B40" s="377">
        <v>12020113</v>
      </c>
      <c r="C40" s="378" t="s">
        <v>550</v>
      </c>
      <c r="D40" s="378" t="s">
        <v>756</v>
      </c>
      <c r="E40" s="443"/>
      <c r="F40" s="444"/>
      <c r="G40" s="445"/>
      <c r="H40" s="446">
        <v>0</v>
      </c>
    </row>
    <row r="41" spans="2:8" hidden="1" x14ac:dyDescent="0.2">
      <c r="B41" s="377">
        <v>12020114</v>
      </c>
      <c r="C41" s="378" t="s">
        <v>551</v>
      </c>
      <c r="D41" s="378" t="s">
        <v>757</v>
      </c>
      <c r="E41" s="443"/>
      <c r="F41" s="444"/>
      <c r="G41" s="445"/>
      <c r="H41" s="446">
        <v>0</v>
      </c>
    </row>
    <row r="42" spans="2:8" hidden="1" x14ac:dyDescent="0.2">
      <c r="B42" s="377">
        <v>12020115</v>
      </c>
      <c r="C42" s="378" t="s">
        <v>552</v>
      </c>
      <c r="D42" s="378" t="s">
        <v>758</v>
      </c>
      <c r="E42" s="443"/>
      <c r="F42" s="444"/>
      <c r="G42" s="445"/>
      <c r="H42" s="446">
        <v>0</v>
      </c>
    </row>
    <row r="43" spans="2:8" hidden="1" x14ac:dyDescent="0.2">
      <c r="B43" s="377">
        <v>12020116</v>
      </c>
      <c r="C43" s="378" t="s">
        <v>553</v>
      </c>
      <c r="D43" s="378" t="s">
        <v>759</v>
      </c>
      <c r="E43" s="443"/>
      <c r="F43" s="444"/>
      <c r="G43" s="445"/>
      <c r="H43" s="446">
        <v>0</v>
      </c>
    </row>
    <row r="44" spans="2:8" hidden="1" x14ac:dyDescent="0.2">
      <c r="B44" s="377">
        <v>12020117</v>
      </c>
      <c r="C44" s="378" t="s">
        <v>554</v>
      </c>
      <c r="D44" s="378" t="s">
        <v>760</v>
      </c>
      <c r="E44" s="443"/>
      <c r="F44" s="444"/>
      <c r="G44" s="445"/>
      <c r="H44" s="446">
        <v>0</v>
      </c>
    </row>
    <row r="45" spans="2:8" hidden="1" x14ac:dyDescent="0.2">
      <c r="B45" s="377">
        <v>12020118</v>
      </c>
      <c r="C45" s="378" t="s">
        <v>555</v>
      </c>
      <c r="D45" s="378" t="s">
        <v>761</v>
      </c>
      <c r="E45" s="443"/>
      <c r="F45" s="444"/>
      <c r="G45" s="445"/>
      <c r="H45" s="446">
        <v>0</v>
      </c>
    </row>
    <row r="46" spans="2:8" hidden="1" x14ac:dyDescent="0.2">
      <c r="B46" s="377">
        <v>12020119</v>
      </c>
      <c r="C46" s="378" t="s">
        <v>556</v>
      </c>
      <c r="D46" s="378" t="s">
        <v>762</v>
      </c>
      <c r="E46" s="443"/>
      <c r="F46" s="444"/>
      <c r="G46" s="445"/>
      <c r="H46" s="446">
        <v>0</v>
      </c>
    </row>
    <row r="47" spans="2:8" hidden="1" x14ac:dyDescent="0.2">
      <c r="B47" s="377">
        <v>12020120</v>
      </c>
      <c r="C47" s="378" t="s">
        <v>557</v>
      </c>
      <c r="D47" s="378" t="s">
        <v>763</v>
      </c>
      <c r="E47" s="443"/>
      <c r="F47" s="444"/>
      <c r="G47" s="445"/>
      <c r="H47" s="446">
        <v>0</v>
      </c>
    </row>
    <row r="48" spans="2:8" hidden="1" x14ac:dyDescent="0.2">
      <c r="B48" s="377">
        <v>12020121</v>
      </c>
      <c r="C48" s="378" t="s">
        <v>558</v>
      </c>
      <c r="D48" s="378" t="s">
        <v>764</v>
      </c>
      <c r="E48" s="443"/>
      <c r="F48" s="444"/>
      <c r="G48" s="445"/>
      <c r="H48" s="446">
        <v>0</v>
      </c>
    </row>
    <row r="49" spans="2:8" hidden="1" x14ac:dyDescent="0.2">
      <c r="B49" s="377">
        <v>12020122</v>
      </c>
      <c r="C49" s="378" t="s">
        <v>559</v>
      </c>
      <c r="D49" s="378" t="s">
        <v>765</v>
      </c>
      <c r="E49" s="443"/>
      <c r="F49" s="444"/>
      <c r="G49" s="445"/>
      <c r="H49" s="446">
        <v>0</v>
      </c>
    </row>
    <row r="50" spans="2:8" hidden="1" x14ac:dyDescent="0.2">
      <c r="B50" s="377">
        <v>12020126</v>
      </c>
      <c r="C50" s="378" t="s">
        <v>560</v>
      </c>
      <c r="D50" s="378" t="s">
        <v>766</v>
      </c>
      <c r="E50" s="443"/>
      <c r="F50" s="444"/>
      <c r="G50" s="445"/>
      <c r="H50" s="446">
        <v>0</v>
      </c>
    </row>
    <row r="51" spans="2:8" hidden="1" x14ac:dyDescent="0.2">
      <c r="B51" s="377">
        <v>12020128</v>
      </c>
      <c r="C51" s="378" t="s">
        <v>561</v>
      </c>
      <c r="D51" s="378" t="s">
        <v>767</v>
      </c>
      <c r="E51" s="443"/>
      <c r="F51" s="444"/>
      <c r="G51" s="445"/>
      <c r="H51" s="446">
        <v>0</v>
      </c>
    </row>
    <row r="52" spans="2:8" hidden="1" x14ac:dyDescent="0.2">
      <c r="B52" s="377">
        <v>12020129</v>
      </c>
      <c r="C52" s="378" t="s">
        <v>562</v>
      </c>
      <c r="D52" s="378" t="s">
        <v>768</v>
      </c>
      <c r="E52" s="443"/>
      <c r="F52" s="444"/>
      <c r="G52" s="445"/>
      <c r="H52" s="446">
        <v>0</v>
      </c>
    </row>
    <row r="53" spans="2:8" hidden="1" x14ac:dyDescent="0.2">
      <c r="B53" s="377">
        <v>12020130</v>
      </c>
      <c r="C53" s="378" t="s">
        <v>563</v>
      </c>
      <c r="D53" s="378" t="s">
        <v>769</v>
      </c>
      <c r="E53" s="443"/>
      <c r="F53" s="444"/>
      <c r="G53" s="445"/>
      <c r="H53" s="446">
        <v>0</v>
      </c>
    </row>
    <row r="54" spans="2:8" hidden="1" x14ac:dyDescent="0.2">
      <c r="B54" s="377">
        <v>12020132</v>
      </c>
      <c r="C54" s="378" t="s">
        <v>564</v>
      </c>
      <c r="D54" s="378" t="s">
        <v>770</v>
      </c>
      <c r="E54" s="443"/>
      <c r="F54" s="444"/>
      <c r="G54" s="445"/>
      <c r="H54" s="446">
        <v>0</v>
      </c>
    </row>
    <row r="55" spans="2:8" hidden="1" x14ac:dyDescent="0.2">
      <c r="B55" s="377">
        <v>12020133</v>
      </c>
      <c r="C55" s="378" t="s">
        <v>565</v>
      </c>
      <c r="D55" s="378" t="s">
        <v>771</v>
      </c>
      <c r="E55" s="443"/>
      <c r="F55" s="444"/>
      <c r="G55" s="445"/>
      <c r="H55" s="446">
        <v>0</v>
      </c>
    </row>
    <row r="56" spans="2:8" hidden="1" x14ac:dyDescent="0.2">
      <c r="B56" s="377">
        <v>12020134</v>
      </c>
      <c r="C56" s="378" t="s">
        <v>566</v>
      </c>
      <c r="D56" s="378" t="s">
        <v>772</v>
      </c>
      <c r="E56" s="443"/>
      <c r="F56" s="444"/>
      <c r="G56" s="445"/>
      <c r="H56" s="446">
        <v>0</v>
      </c>
    </row>
    <row r="57" spans="2:8" hidden="1" x14ac:dyDescent="0.2">
      <c r="B57" s="377">
        <v>12020135</v>
      </c>
      <c r="C57" s="378" t="s">
        <v>567</v>
      </c>
      <c r="D57" s="378" t="s">
        <v>773</v>
      </c>
      <c r="E57" s="443"/>
      <c r="F57" s="444"/>
      <c r="G57" s="445"/>
      <c r="H57" s="446">
        <v>0</v>
      </c>
    </row>
    <row r="58" spans="2:8" hidden="1" x14ac:dyDescent="0.2">
      <c r="B58" s="377">
        <v>12020136</v>
      </c>
      <c r="C58" s="378" t="s">
        <v>568</v>
      </c>
      <c r="D58" s="378" t="s">
        <v>774</v>
      </c>
      <c r="E58" s="443"/>
      <c r="F58" s="444"/>
      <c r="G58" s="445"/>
      <c r="H58" s="446">
        <v>0</v>
      </c>
    </row>
    <row r="59" spans="2:8" hidden="1" x14ac:dyDescent="0.2">
      <c r="B59" s="377">
        <v>12020137</v>
      </c>
      <c r="C59" s="378" t="s">
        <v>569</v>
      </c>
      <c r="D59" s="378" t="s">
        <v>775</v>
      </c>
      <c r="E59" s="443"/>
      <c r="F59" s="444"/>
      <c r="G59" s="445"/>
      <c r="H59" s="446">
        <v>0</v>
      </c>
    </row>
    <row r="60" spans="2:8" hidden="1" x14ac:dyDescent="0.2">
      <c r="B60" s="377">
        <v>12020138</v>
      </c>
      <c r="C60" s="378" t="s">
        <v>570</v>
      </c>
      <c r="D60" s="378" t="s">
        <v>776</v>
      </c>
      <c r="E60" s="443"/>
      <c r="F60" s="444"/>
      <c r="G60" s="445"/>
      <c r="H60" s="446">
        <v>0</v>
      </c>
    </row>
    <row r="61" spans="2:8" hidden="1" x14ac:dyDescent="0.2">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t="15" x14ac:dyDescent="0.25">
      <c r="B63" s="373">
        <v>12020400</v>
      </c>
      <c r="C63" s="374" t="s">
        <v>11</v>
      </c>
      <c r="D63" s="374"/>
      <c r="E63" s="439"/>
      <c r="F63" s="440"/>
      <c r="G63" s="441"/>
      <c r="H63" s="442"/>
    </row>
    <row r="64" spans="2:8" hidden="1" x14ac:dyDescent="0.2">
      <c r="B64" s="377">
        <v>12020401</v>
      </c>
      <c r="C64" s="378" t="s">
        <v>573</v>
      </c>
      <c r="D64" s="378" t="s">
        <v>778</v>
      </c>
      <c r="E64" s="443"/>
      <c r="F64" s="444"/>
      <c r="G64" s="445"/>
      <c r="H64" s="446">
        <v>0</v>
      </c>
    </row>
    <row r="65" spans="2:8" hidden="1" x14ac:dyDescent="0.2">
      <c r="B65" s="377">
        <v>12020404</v>
      </c>
      <c r="C65" s="378" t="s">
        <v>574</v>
      </c>
      <c r="D65" s="378" t="s">
        <v>779</v>
      </c>
      <c r="E65" s="443"/>
      <c r="F65" s="444"/>
      <c r="G65" s="445"/>
      <c r="H65" s="446">
        <v>0</v>
      </c>
    </row>
    <row r="66" spans="2:8" hidden="1" x14ac:dyDescent="0.2">
      <c r="B66" s="377">
        <v>12020409</v>
      </c>
      <c r="C66" s="378" t="s">
        <v>575</v>
      </c>
      <c r="D66" s="378" t="s">
        <v>780</v>
      </c>
      <c r="E66" s="443"/>
      <c r="F66" s="444"/>
      <c r="G66" s="445"/>
      <c r="H66" s="446">
        <v>0</v>
      </c>
    </row>
    <row r="67" spans="2:8" hidden="1" x14ac:dyDescent="0.2">
      <c r="B67" s="377">
        <v>12020410</v>
      </c>
      <c r="C67" s="378" t="s">
        <v>576</v>
      </c>
      <c r="D67" s="378" t="s">
        <v>781</v>
      </c>
      <c r="E67" s="443"/>
      <c r="F67" s="444"/>
      <c r="G67" s="445"/>
      <c r="H67" s="446">
        <v>0</v>
      </c>
    </row>
    <row r="68" spans="2:8" x14ac:dyDescent="0.2">
      <c r="B68" s="377">
        <v>12020412</v>
      </c>
      <c r="C68" s="378" t="s">
        <v>577</v>
      </c>
      <c r="D68" s="378" t="s">
        <v>782</v>
      </c>
      <c r="E68" s="443">
        <v>20000</v>
      </c>
      <c r="F68" s="444">
        <v>20000</v>
      </c>
      <c r="G68" s="445">
        <v>1600000</v>
      </c>
      <c r="H68" s="446">
        <v>3600000</v>
      </c>
    </row>
    <row r="69" spans="2:8" hidden="1" x14ac:dyDescent="0.2">
      <c r="B69" s="377">
        <v>12020413</v>
      </c>
      <c r="C69" s="378" t="s">
        <v>578</v>
      </c>
      <c r="D69" s="378" t="s">
        <v>783</v>
      </c>
      <c r="E69" s="443"/>
      <c r="F69" s="444"/>
      <c r="G69" s="445"/>
      <c r="H69" s="446">
        <v>0</v>
      </c>
    </row>
    <row r="70" spans="2:8" hidden="1" x14ac:dyDescent="0.2">
      <c r="B70" s="377">
        <v>12020415</v>
      </c>
      <c r="C70" s="378" t="s">
        <v>579</v>
      </c>
      <c r="D70" s="378" t="s">
        <v>784</v>
      </c>
      <c r="E70" s="443"/>
      <c r="F70" s="444"/>
      <c r="G70" s="445"/>
      <c r="H70" s="446">
        <v>0</v>
      </c>
    </row>
    <row r="71" spans="2:8" x14ac:dyDescent="0.2">
      <c r="B71" s="377">
        <v>12020417</v>
      </c>
      <c r="C71" s="378" t="s">
        <v>580</v>
      </c>
      <c r="D71" s="378" t="s">
        <v>785</v>
      </c>
      <c r="E71" s="443">
        <v>10000</v>
      </c>
      <c r="F71" s="444">
        <v>20000</v>
      </c>
      <c r="G71" s="445">
        <v>1000000</v>
      </c>
      <c r="H71" s="446">
        <v>2000000</v>
      </c>
    </row>
    <row r="72" spans="2:8" hidden="1" x14ac:dyDescent="0.2">
      <c r="B72" s="377">
        <v>12020418</v>
      </c>
      <c r="C72" s="378" t="s">
        <v>581</v>
      </c>
      <c r="D72" s="378" t="s">
        <v>786</v>
      </c>
      <c r="E72" s="443"/>
      <c r="F72" s="444"/>
      <c r="G72" s="445"/>
      <c r="H72" s="446">
        <v>0</v>
      </c>
    </row>
    <row r="73" spans="2:8" hidden="1" x14ac:dyDescent="0.2">
      <c r="B73" s="377">
        <v>12020419</v>
      </c>
      <c r="C73" s="378" t="s">
        <v>582</v>
      </c>
      <c r="D73" s="378" t="s">
        <v>787</v>
      </c>
      <c r="E73" s="443"/>
      <c r="F73" s="444"/>
      <c r="G73" s="445"/>
      <c r="H73" s="446">
        <v>0</v>
      </c>
    </row>
    <row r="74" spans="2:8" hidden="1" x14ac:dyDescent="0.2">
      <c r="B74" s="377">
        <v>12020420</v>
      </c>
      <c r="C74" s="378" t="s">
        <v>583</v>
      </c>
      <c r="D74" s="378" t="s">
        <v>788</v>
      </c>
      <c r="E74" s="443"/>
      <c r="F74" s="444"/>
      <c r="G74" s="445"/>
      <c r="H74" s="446">
        <v>0</v>
      </c>
    </row>
    <row r="75" spans="2:8" hidden="1" x14ac:dyDescent="0.2">
      <c r="B75" s="377">
        <v>12020424</v>
      </c>
      <c r="C75" s="378" t="s">
        <v>584</v>
      </c>
      <c r="D75" s="378" t="s">
        <v>789</v>
      </c>
      <c r="E75" s="443"/>
      <c r="F75" s="444"/>
      <c r="G75" s="445"/>
      <c r="H75" s="446">
        <v>0</v>
      </c>
    </row>
    <row r="76" spans="2:8" hidden="1" x14ac:dyDescent="0.2">
      <c r="B76" s="377">
        <v>12020425</v>
      </c>
      <c r="C76" s="378" t="s">
        <v>585</v>
      </c>
      <c r="D76" s="378" t="s">
        <v>790</v>
      </c>
      <c r="E76" s="443"/>
      <c r="F76" s="444"/>
      <c r="G76" s="445"/>
      <c r="H76" s="446">
        <v>0</v>
      </c>
    </row>
    <row r="77" spans="2:8" hidden="1" x14ac:dyDescent="0.2">
      <c r="B77" s="377">
        <v>12020426</v>
      </c>
      <c r="C77" s="378" t="s">
        <v>586</v>
      </c>
      <c r="D77" s="378" t="s">
        <v>791</v>
      </c>
      <c r="E77" s="443"/>
      <c r="F77" s="444"/>
      <c r="G77" s="445"/>
      <c r="H77" s="446">
        <v>0</v>
      </c>
    </row>
    <row r="78" spans="2:8" ht="15" thickBot="1" x14ac:dyDescent="0.25">
      <c r="B78" s="377">
        <v>12020427</v>
      </c>
      <c r="C78" s="378" t="s">
        <v>587</v>
      </c>
      <c r="D78" s="378" t="s">
        <v>792</v>
      </c>
      <c r="E78" s="443"/>
      <c r="F78" s="444"/>
      <c r="G78" s="445">
        <v>1471510</v>
      </c>
      <c r="H78" s="446">
        <v>5400000</v>
      </c>
    </row>
    <row r="79" spans="2:8" ht="15" hidden="1" thickBot="1" x14ac:dyDescent="0.25">
      <c r="B79" s="377">
        <v>12020428</v>
      </c>
      <c r="C79" s="378" t="s">
        <v>588</v>
      </c>
      <c r="D79" s="378" t="s">
        <v>794</v>
      </c>
      <c r="E79" s="443"/>
      <c r="F79" s="444"/>
      <c r="G79" s="445"/>
      <c r="H79" s="446">
        <v>0</v>
      </c>
    </row>
    <row r="80" spans="2:8" ht="15" hidden="1" thickBot="1" x14ac:dyDescent="0.25">
      <c r="B80" s="377">
        <v>12020430</v>
      </c>
      <c r="C80" s="378" t="s">
        <v>589</v>
      </c>
      <c r="D80" s="378" t="s">
        <v>795</v>
      </c>
      <c r="E80" s="443"/>
      <c r="F80" s="444"/>
      <c r="G80" s="445"/>
      <c r="H80" s="446">
        <v>0</v>
      </c>
    </row>
    <row r="81" spans="2:8" ht="15" hidden="1" thickBot="1" x14ac:dyDescent="0.25">
      <c r="B81" s="377">
        <v>12020431</v>
      </c>
      <c r="C81" s="378" t="s">
        <v>590</v>
      </c>
      <c r="D81" s="378" t="s">
        <v>796</v>
      </c>
      <c r="E81" s="443"/>
      <c r="F81" s="444"/>
      <c r="G81" s="445"/>
      <c r="H81" s="446">
        <v>0</v>
      </c>
    </row>
    <row r="82" spans="2:8" ht="15" hidden="1" thickBot="1" x14ac:dyDescent="0.25">
      <c r="B82" s="377">
        <v>12020436</v>
      </c>
      <c r="C82" s="378" t="s">
        <v>591</v>
      </c>
      <c r="D82" s="378" t="s">
        <v>797</v>
      </c>
      <c r="E82" s="443"/>
      <c r="F82" s="444"/>
      <c r="G82" s="445"/>
      <c r="H82" s="446">
        <v>0</v>
      </c>
    </row>
    <row r="83" spans="2:8" ht="15" hidden="1" thickBot="1" x14ac:dyDescent="0.25">
      <c r="B83" s="377">
        <v>12020437</v>
      </c>
      <c r="C83" s="378" t="s">
        <v>592</v>
      </c>
      <c r="D83" s="378" t="s">
        <v>798</v>
      </c>
      <c r="E83" s="443"/>
      <c r="F83" s="444"/>
      <c r="G83" s="445"/>
      <c r="H83" s="446">
        <v>0</v>
      </c>
    </row>
    <row r="84" spans="2:8" ht="15" hidden="1" thickBot="1" x14ac:dyDescent="0.25">
      <c r="B84" s="377">
        <v>12020438</v>
      </c>
      <c r="C84" s="378" t="s">
        <v>593</v>
      </c>
      <c r="D84" s="378" t="s">
        <v>799</v>
      </c>
      <c r="E84" s="443"/>
      <c r="F84" s="444"/>
      <c r="G84" s="445"/>
      <c r="H84" s="446">
        <v>0</v>
      </c>
    </row>
    <row r="85" spans="2:8" ht="15" hidden="1" thickBot="1" x14ac:dyDescent="0.25">
      <c r="B85" s="377">
        <v>12020439</v>
      </c>
      <c r="C85" s="378" t="s">
        <v>594</v>
      </c>
      <c r="D85" s="378" t="s">
        <v>800</v>
      </c>
      <c r="E85" s="443"/>
      <c r="F85" s="444"/>
      <c r="G85" s="445"/>
      <c r="H85" s="446">
        <v>0</v>
      </c>
    </row>
    <row r="86" spans="2:8" ht="15" hidden="1" thickBot="1" x14ac:dyDescent="0.25">
      <c r="B86" s="377">
        <v>12020440</v>
      </c>
      <c r="C86" s="378" t="s">
        <v>595</v>
      </c>
      <c r="D86" s="378" t="s">
        <v>801</v>
      </c>
      <c r="E86" s="443"/>
      <c r="F86" s="444"/>
      <c r="G86" s="445"/>
      <c r="H86" s="446">
        <v>0</v>
      </c>
    </row>
    <row r="87" spans="2:8" ht="15" hidden="1" thickBot="1" x14ac:dyDescent="0.25">
      <c r="B87" s="377">
        <v>12020441</v>
      </c>
      <c r="C87" s="378" t="s">
        <v>596</v>
      </c>
      <c r="D87" s="378" t="s">
        <v>802</v>
      </c>
      <c r="E87" s="443"/>
      <c r="F87" s="444"/>
      <c r="G87" s="445"/>
      <c r="H87" s="446">
        <v>0</v>
      </c>
    </row>
    <row r="88" spans="2:8" ht="15" hidden="1" thickBot="1" x14ac:dyDescent="0.25">
      <c r="B88" s="377">
        <v>12020442</v>
      </c>
      <c r="C88" s="378" t="s">
        <v>597</v>
      </c>
      <c r="D88" s="378" t="s">
        <v>803</v>
      </c>
      <c r="E88" s="443"/>
      <c r="F88" s="444"/>
      <c r="G88" s="445"/>
      <c r="H88" s="446">
        <v>0</v>
      </c>
    </row>
    <row r="89" spans="2:8" ht="15" hidden="1" thickBot="1" x14ac:dyDescent="0.25">
      <c r="B89" s="377">
        <v>12020443</v>
      </c>
      <c r="C89" s="378" t="s">
        <v>598</v>
      </c>
      <c r="D89" s="378" t="s">
        <v>804</v>
      </c>
      <c r="E89" s="443"/>
      <c r="F89" s="444"/>
      <c r="G89" s="445"/>
      <c r="H89" s="446">
        <v>0</v>
      </c>
    </row>
    <row r="90" spans="2:8" ht="15" hidden="1" thickBot="1" x14ac:dyDescent="0.25">
      <c r="B90" s="377">
        <v>12020444</v>
      </c>
      <c r="C90" s="378" t="s">
        <v>599</v>
      </c>
      <c r="D90" s="378" t="s">
        <v>805</v>
      </c>
      <c r="E90" s="443"/>
      <c r="F90" s="444"/>
      <c r="G90" s="445"/>
      <c r="H90" s="446">
        <v>0</v>
      </c>
    </row>
    <row r="91" spans="2:8" ht="15" hidden="1" thickBot="1" x14ac:dyDescent="0.25">
      <c r="B91" s="377">
        <v>12020445</v>
      </c>
      <c r="C91" s="378" t="s">
        <v>600</v>
      </c>
      <c r="D91" s="378" t="s">
        <v>806</v>
      </c>
      <c r="E91" s="443"/>
      <c r="F91" s="444"/>
      <c r="G91" s="445"/>
      <c r="H91" s="446">
        <v>0</v>
      </c>
    </row>
    <row r="92" spans="2:8" ht="15" hidden="1" thickBot="1" x14ac:dyDescent="0.25">
      <c r="B92" s="377">
        <v>12020446</v>
      </c>
      <c r="C92" s="378" t="s">
        <v>601</v>
      </c>
      <c r="D92" s="378" t="s">
        <v>807</v>
      </c>
      <c r="E92" s="443"/>
      <c r="F92" s="444"/>
      <c r="G92" s="445"/>
      <c r="H92" s="446">
        <v>0</v>
      </c>
    </row>
    <row r="93" spans="2:8" ht="15" hidden="1" thickBot="1" x14ac:dyDescent="0.25">
      <c r="B93" s="377">
        <v>12020447</v>
      </c>
      <c r="C93" s="378" t="s">
        <v>602</v>
      </c>
      <c r="D93" s="378" t="s">
        <v>808</v>
      </c>
      <c r="E93" s="443"/>
      <c r="F93" s="444"/>
      <c r="G93" s="445"/>
      <c r="H93" s="446">
        <v>0</v>
      </c>
    </row>
    <row r="94" spans="2:8" ht="15" hidden="1" thickBot="1" x14ac:dyDescent="0.25">
      <c r="B94" s="377">
        <v>12020448</v>
      </c>
      <c r="C94" s="378" t="s">
        <v>603</v>
      </c>
      <c r="D94" s="378" t="s">
        <v>809</v>
      </c>
      <c r="E94" s="443"/>
      <c r="F94" s="444"/>
      <c r="G94" s="445"/>
      <c r="H94" s="446">
        <v>0</v>
      </c>
    </row>
    <row r="95" spans="2:8" ht="15" hidden="1" thickBot="1" x14ac:dyDescent="0.25">
      <c r="B95" s="377">
        <v>12020449</v>
      </c>
      <c r="C95" s="378" t="s">
        <v>604</v>
      </c>
      <c r="D95" s="378" t="s">
        <v>810</v>
      </c>
      <c r="E95" s="443"/>
      <c r="F95" s="444"/>
      <c r="G95" s="445"/>
      <c r="H95" s="446">
        <v>0</v>
      </c>
    </row>
    <row r="96" spans="2:8" ht="15" hidden="1" thickBot="1" x14ac:dyDescent="0.25">
      <c r="B96" s="377">
        <v>12020450</v>
      </c>
      <c r="C96" s="378" t="s">
        <v>605</v>
      </c>
      <c r="D96" s="378" t="s">
        <v>811</v>
      </c>
      <c r="E96" s="443"/>
      <c r="F96" s="444"/>
      <c r="G96" s="445"/>
      <c r="H96" s="446">
        <v>0</v>
      </c>
    </row>
    <row r="97" spans="2:8" ht="15" hidden="1" thickBot="1" x14ac:dyDescent="0.25">
      <c r="B97" s="377">
        <v>12020451</v>
      </c>
      <c r="C97" s="378" t="s">
        <v>606</v>
      </c>
      <c r="D97" s="378" t="s">
        <v>812</v>
      </c>
      <c r="E97" s="443"/>
      <c r="F97" s="444"/>
      <c r="G97" s="445"/>
      <c r="H97" s="446">
        <v>0</v>
      </c>
    </row>
    <row r="98" spans="2:8" ht="15" hidden="1" thickBot="1" x14ac:dyDescent="0.25">
      <c r="B98" s="377">
        <v>12020452</v>
      </c>
      <c r="C98" s="378" t="s">
        <v>607</v>
      </c>
      <c r="D98" s="378" t="s">
        <v>813</v>
      </c>
      <c r="E98" s="443"/>
      <c r="F98" s="444"/>
      <c r="G98" s="445"/>
      <c r="H98" s="446">
        <v>0</v>
      </c>
    </row>
    <row r="99" spans="2:8" ht="15" hidden="1" thickBot="1" x14ac:dyDescent="0.25">
      <c r="B99" s="377">
        <v>12020453</v>
      </c>
      <c r="C99" s="378" t="s">
        <v>608</v>
      </c>
      <c r="D99" s="378" t="s">
        <v>814</v>
      </c>
      <c r="E99" s="443"/>
      <c r="F99" s="444"/>
      <c r="G99" s="445"/>
      <c r="H99" s="446">
        <v>0</v>
      </c>
    </row>
    <row r="100" spans="2:8" ht="15" hidden="1" thickBot="1" x14ac:dyDescent="0.25">
      <c r="B100" s="377">
        <v>12020454</v>
      </c>
      <c r="C100" s="378" t="s">
        <v>609</v>
      </c>
      <c r="D100" s="378" t="s">
        <v>815</v>
      </c>
      <c r="E100" s="443"/>
      <c r="F100" s="444"/>
      <c r="G100" s="445"/>
      <c r="H100" s="446">
        <v>0</v>
      </c>
    </row>
    <row r="101" spans="2:8" ht="15" hidden="1" thickBot="1" x14ac:dyDescent="0.25">
      <c r="B101" s="377">
        <v>12020455</v>
      </c>
      <c r="C101" s="378" t="s">
        <v>610</v>
      </c>
      <c r="D101" s="378" t="s">
        <v>816</v>
      </c>
      <c r="E101" s="443"/>
      <c r="F101" s="444"/>
      <c r="G101" s="445"/>
      <c r="H101" s="446">
        <v>0</v>
      </c>
    </row>
    <row r="102" spans="2:8" ht="15" hidden="1" thickBot="1" x14ac:dyDescent="0.25">
      <c r="B102" s="377">
        <v>12020456</v>
      </c>
      <c r="C102" s="378" t="s">
        <v>611</v>
      </c>
      <c r="D102" s="378" t="s">
        <v>817</v>
      </c>
      <c r="E102" s="443"/>
      <c r="F102" s="444"/>
      <c r="G102" s="445"/>
      <c r="H102" s="446">
        <v>0</v>
      </c>
    </row>
    <row r="103" spans="2:8" ht="15" hidden="1" thickBot="1" x14ac:dyDescent="0.25">
      <c r="B103" s="377">
        <v>12020457</v>
      </c>
      <c r="C103" s="378" t="s">
        <v>612</v>
      </c>
      <c r="D103" s="378" t="s">
        <v>818</v>
      </c>
      <c r="E103" s="443"/>
      <c r="F103" s="444"/>
      <c r="G103" s="445"/>
      <c r="H103" s="446">
        <v>0</v>
      </c>
    </row>
    <row r="104" spans="2:8" ht="15" hidden="1" thickBot="1" x14ac:dyDescent="0.25">
      <c r="B104" s="377">
        <v>12020458</v>
      </c>
      <c r="C104" s="378" t="s">
        <v>613</v>
      </c>
      <c r="D104" s="378" t="s">
        <v>819</v>
      </c>
      <c r="E104" s="443"/>
      <c r="F104" s="444"/>
      <c r="G104" s="445"/>
      <c r="H104" s="446">
        <v>0</v>
      </c>
    </row>
    <row r="105" spans="2:8" ht="15" hidden="1" thickBot="1" x14ac:dyDescent="0.25">
      <c r="B105" s="377">
        <v>12020459</v>
      </c>
      <c r="C105" s="378" t="s">
        <v>614</v>
      </c>
      <c r="D105" s="378" t="s">
        <v>820</v>
      </c>
      <c r="E105" s="443"/>
      <c r="F105" s="444"/>
      <c r="G105" s="445"/>
      <c r="H105" s="446">
        <v>0</v>
      </c>
    </row>
    <row r="106" spans="2:8" ht="15" hidden="1" thickBot="1" x14ac:dyDescent="0.25">
      <c r="B106" s="377">
        <v>12020460</v>
      </c>
      <c r="C106" s="378" t="s">
        <v>615</v>
      </c>
      <c r="D106" s="378" t="s">
        <v>821</v>
      </c>
      <c r="E106" s="443"/>
      <c r="F106" s="444"/>
      <c r="G106" s="445"/>
      <c r="H106" s="446">
        <v>0</v>
      </c>
    </row>
    <row r="107" spans="2:8" ht="15" hidden="1" thickBot="1" x14ac:dyDescent="0.25">
      <c r="B107" s="377">
        <v>12020461</v>
      </c>
      <c r="C107" s="378" t="s">
        <v>616</v>
      </c>
      <c r="D107" s="378" t="s">
        <v>822</v>
      </c>
      <c r="E107" s="443"/>
      <c r="F107" s="444"/>
      <c r="G107" s="445"/>
      <c r="H107" s="446">
        <v>0</v>
      </c>
    </row>
    <row r="108" spans="2:8" ht="15" hidden="1" thickBot="1" x14ac:dyDescent="0.25">
      <c r="B108" s="377">
        <v>12020462</v>
      </c>
      <c r="C108" s="378" t="s">
        <v>617</v>
      </c>
      <c r="D108" s="378" t="s">
        <v>823</v>
      </c>
      <c r="E108" s="443"/>
      <c r="F108" s="444"/>
      <c r="G108" s="445"/>
      <c r="H108" s="446">
        <v>0</v>
      </c>
    </row>
    <row r="109" spans="2:8" ht="15" hidden="1" thickBot="1" x14ac:dyDescent="0.25">
      <c r="B109" s="377">
        <v>12020463</v>
      </c>
      <c r="C109" s="378" t="s">
        <v>618</v>
      </c>
      <c r="D109" s="378" t="s">
        <v>824</v>
      </c>
      <c r="E109" s="443"/>
      <c r="F109" s="444"/>
      <c r="G109" s="445"/>
      <c r="H109" s="446">
        <v>0</v>
      </c>
    </row>
    <row r="110" spans="2:8" ht="15" hidden="1" thickBot="1" x14ac:dyDescent="0.25">
      <c r="B110" s="377">
        <v>12020464</v>
      </c>
      <c r="C110" s="378" t="s">
        <v>619</v>
      </c>
      <c r="D110" s="378" t="s">
        <v>825</v>
      </c>
      <c r="E110" s="443"/>
      <c r="F110" s="444"/>
      <c r="G110" s="445"/>
      <c r="H110" s="446">
        <v>0</v>
      </c>
    </row>
    <row r="111" spans="2:8" ht="15" hidden="1" thickBot="1" x14ac:dyDescent="0.25">
      <c r="B111" s="377">
        <v>12020465</v>
      </c>
      <c r="C111" s="378" t="s">
        <v>620</v>
      </c>
      <c r="D111" s="378" t="s">
        <v>826</v>
      </c>
      <c r="E111" s="443"/>
      <c r="F111" s="444"/>
      <c r="G111" s="445"/>
      <c r="H111" s="446">
        <v>0</v>
      </c>
    </row>
    <row r="112" spans="2:8" ht="15" hidden="1" thickBot="1" x14ac:dyDescent="0.25">
      <c r="B112" s="377">
        <v>12020466</v>
      </c>
      <c r="C112" s="378" t="s">
        <v>621</v>
      </c>
      <c r="D112" s="378" t="s">
        <v>827</v>
      </c>
      <c r="E112" s="443"/>
      <c r="F112" s="444"/>
      <c r="G112" s="445"/>
      <c r="H112" s="446">
        <v>0</v>
      </c>
    </row>
    <row r="113" spans="2:8" ht="15" hidden="1" thickBot="1" x14ac:dyDescent="0.25">
      <c r="B113" s="377">
        <v>12020478</v>
      </c>
      <c r="C113" s="378" t="s">
        <v>622</v>
      </c>
      <c r="D113" s="378" t="s">
        <v>829</v>
      </c>
      <c r="E113" s="443"/>
      <c r="F113" s="444"/>
      <c r="G113" s="445"/>
      <c r="H113" s="446">
        <v>0</v>
      </c>
    </row>
    <row r="114" spans="2:8" ht="15.75" thickBot="1" x14ac:dyDescent="0.3">
      <c r="B114" s="384"/>
      <c r="C114" s="385" t="s">
        <v>623</v>
      </c>
      <c r="D114" s="385"/>
      <c r="E114" s="451"/>
      <c r="F114" s="452"/>
      <c r="G114" s="453">
        <v>4071510</v>
      </c>
      <c r="H114" s="454">
        <v>11000000</v>
      </c>
    </row>
    <row r="115" spans="2:8" ht="15" hidden="1" x14ac:dyDescent="0.25">
      <c r="B115" s="373">
        <v>12020500</v>
      </c>
      <c r="C115" s="374" t="s">
        <v>12</v>
      </c>
      <c r="D115" s="374"/>
      <c r="E115" s="439"/>
      <c r="F115" s="440"/>
      <c r="G115" s="441"/>
      <c r="H115" s="442"/>
    </row>
    <row r="116" spans="2:8" hidden="1" x14ac:dyDescent="0.2">
      <c r="B116" s="377">
        <v>12020501</v>
      </c>
      <c r="C116" s="378" t="s">
        <v>624</v>
      </c>
      <c r="D116" s="378" t="s">
        <v>830</v>
      </c>
      <c r="E116" s="443"/>
      <c r="F116" s="444"/>
      <c r="G116" s="445"/>
      <c r="H116" s="446">
        <v>0</v>
      </c>
    </row>
    <row r="117" spans="2:8" hidden="1" x14ac:dyDescent="0.2">
      <c r="B117" s="377">
        <v>12020502</v>
      </c>
      <c r="C117" s="378" t="s">
        <v>625</v>
      </c>
      <c r="D117" s="378" t="s">
        <v>831</v>
      </c>
      <c r="E117" s="443"/>
      <c r="F117" s="444"/>
      <c r="G117" s="445"/>
      <c r="H117" s="446">
        <v>0</v>
      </c>
    </row>
    <row r="118" spans="2:8" hidden="1" x14ac:dyDescent="0.2">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t="15" hidden="1" x14ac:dyDescent="0.25">
      <c r="B120" s="373">
        <v>12020600</v>
      </c>
      <c r="C120" s="374" t="s">
        <v>13</v>
      </c>
      <c r="D120" s="374"/>
      <c r="E120" s="439"/>
      <c r="F120" s="440"/>
      <c r="G120" s="441"/>
      <c r="H120" s="442"/>
    </row>
    <row r="121" spans="2:8" hidden="1" x14ac:dyDescent="0.2">
      <c r="B121" s="377">
        <v>12020601</v>
      </c>
      <c r="C121" s="378" t="s">
        <v>628</v>
      </c>
      <c r="D121" s="378" t="s">
        <v>833</v>
      </c>
      <c r="E121" s="443"/>
      <c r="F121" s="444"/>
      <c r="G121" s="445"/>
      <c r="H121" s="446">
        <v>0</v>
      </c>
    </row>
    <row r="122" spans="2:8" hidden="1" x14ac:dyDescent="0.2">
      <c r="B122" s="377">
        <v>12020602</v>
      </c>
      <c r="C122" s="378" t="s">
        <v>629</v>
      </c>
      <c r="D122" s="378" t="s">
        <v>834</v>
      </c>
      <c r="E122" s="443"/>
      <c r="F122" s="444"/>
      <c r="G122" s="445"/>
      <c r="H122" s="446">
        <v>0</v>
      </c>
    </row>
    <row r="123" spans="2:8" hidden="1" x14ac:dyDescent="0.2">
      <c r="B123" s="377">
        <v>12020603</v>
      </c>
      <c r="C123" s="378" t="s">
        <v>630</v>
      </c>
      <c r="D123" s="378" t="s">
        <v>835</v>
      </c>
      <c r="E123" s="443"/>
      <c r="F123" s="444"/>
      <c r="G123" s="445"/>
      <c r="H123" s="446">
        <v>0</v>
      </c>
    </row>
    <row r="124" spans="2:8" hidden="1" x14ac:dyDescent="0.2">
      <c r="B124" s="377">
        <v>12020604</v>
      </c>
      <c r="C124" s="378" t="s">
        <v>631</v>
      </c>
      <c r="D124" s="378" t="s">
        <v>836</v>
      </c>
      <c r="E124" s="443"/>
      <c r="F124" s="444"/>
      <c r="G124" s="445"/>
      <c r="H124" s="446">
        <v>0</v>
      </c>
    </row>
    <row r="125" spans="2:8" hidden="1" x14ac:dyDescent="0.2">
      <c r="B125" s="377">
        <v>12020605</v>
      </c>
      <c r="C125" s="378" t="s">
        <v>632</v>
      </c>
      <c r="D125" s="378" t="s">
        <v>837</v>
      </c>
      <c r="E125" s="443"/>
      <c r="F125" s="444"/>
      <c r="G125" s="445"/>
      <c r="H125" s="446">
        <v>0</v>
      </c>
    </row>
    <row r="126" spans="2:8" hidden="1" x14ac:dyDescent="0.2">
      <c r="B126" s="377">
        <v>12020606</v>
      </c>
      <c r="C126" s="378" t="s">
        <v>633</v>
      </c>
      <c r="D126" s="378" t="s">
        <v>838</v>
      </c>
      <c r="E126" s="443"/>
      <c r="F126" s="444"/>
      <c r="G126" s="445"/>
      <c r="H126" s="446">
        <v>0</v>
      </c>
    </row>
    <row r="127" spans="2:8" hidden="1" x14ac:dyDescent="0.2">
      <c r="B127" s="377">
        <v>12020607</v>
      </c>
      <c r="C127" s="378" t="s">
        <v>634</v>
      </c>
      <c r="D127" s="378" t="s">
        <v>839</v>
      </c>
      <c r="E127" s="443"/>
      <c r="F127" s="444"/>
      <c r="G127" s="445"/>
      <c r="H127" s="446">
        <v>0</v>
      </c>
    </row>
    <row r="128" spans="2:8" hidden="1" x14ac:dyDescent="0.2">
      <c r="B128" s="377">
        <v>12020608</v>
      </c>
      <c r="C128" s="378" t="s">
        <v>635</v>
      </c>
      <c r="D128" s="378" t="s">
        <v>840</v>
      </c>
      <c r="E128" s="443"/>
      <c r="F128" s="444"/>
      <c r="G128" s="445"/>
      <c r="H128" s="446">
        <v>0</v>
      </c>
    </row>
    <row r="129" spans="2:8" hidden="1" x14ac:dyDescent="0.2">
      <c r="B129" s="377">
        <v>12020609</v>
      </c>
      <c r="C129" s="378" t="s">
        <v>636</v>
      </c>
      <c r="D129" s="378" t="s">
        <v>841</v>
      </c>
      <c r="E129" s="443"/>
      <c r="F129" s="444"/>
      <c r="G129" s="445"/>
      <c r="H129" s="446">
        <v>0</v>
      </c>
    </row>
    <row r="130" spans="2:8" hidden="1" x14ac:dyDescent="0.2">
      <c r="B130" s="377">
        <v>12020610</v>
      </c>
      <c r="C130" s="378" t="s">
        <v>637</v>
      </c>
      <c r="D130" s="378" t="s">
        <v>842</v>
      </c>
      <c r="E130" s="443"/>
      <c r="F130" s="444"/>
      <c r="G130" s="445"/>
      <c r="H130" s="446">
        <v>0</v>
      </c>
    </row>
    <row r="131" spans="2:8" hidden="1" x14ac:dyDescent="0.2">
      <c r="B131" s="377">
        <v>12020611</v>
      </c>
      <c r="C131" s="378" t="s">
        <v>638</v>
      </c>
      <c r="D131" s="378" t="s">
        <v>843</v>
      </c>
      <c r="E131" s="443"/>
      <c r="F131" s="444"/>
      <c r="G131" s="445"/>
      <c r="H131" s="446">
        <v>0</v>
      </c>
    </row>
    <row r="132" spans="2:8" hidden="1" x14ac:dyDescent="0.2">
      <c r="B132" s="377">
        <v>12020612</v>
      </c>
      <c r="C132" s="378" t="s">
        <v>639</v>
      </c>
      <c r="D132" s="378" t="s">
        <v>845</v>
      </c>
      <c r="E132" s="443"/>
      <c r="F132" s="444"/>
      <c r="G132" s="445"/>
      <c r="H132" s="446">
        <v>0</v>
      </c>
    </row>
    <row r="133" spans="2:8" hidden="1" x14ac:dyDescent="0.2">
      <c r="B133" s="377">
        <v>12020613</v>
      </c>
      <c r="C133" s="378" t="s">
        <v>640</v>
      </c>
      <c r="D133" s="378" t="s">
        <v>846</v>
      </c>
      <c r="E133" s="443"/>
      <c r="F133" s="444"/>
      <c r="G133" s="445"/>
      <c r="H133" s="446">
        <v>0</v>
      </c>
    </row>
    <row r="134" spans="2:8" hidden="1" x14ac:dyDescent="0.2">
      <c r="B134" s="377">
        <v>12020614</v>
      </c>
      <c r="C134" s="378" t="s">
        <v>641</v>
      </c>
      <c r="D134" s="378" t="s">
        <v>847</v>
      </c>
      <c r="E134" s="443"/>
      <c r="F134" s="444"/>
      <c r="G134" s="445"/>
      <c r="H134" s="446">
        <v>0</v>
      </c>
    </row>
    <row r="135" spans="2:8" hidden="1" x14ac:dyDescent="0.2">
      <c r="B135" s="377">
        <v>12020615</v>
      </c>
      <c r="C135" s="378" t="s">
        <v>642</v>
      </c>
      <c r="D135" s="378" t="s">
        <v>848</v>
      </c>
      <c r="E135" s="443"/>
      <c r="F135" s="444"/>
      <c r="G135" s="445"/>
      <c r="H135" s="446">
        <v>0</v>
      </c>
    </row>
    <row r="136" spans="2:8" hidden="1" x14ac:dyDescent="0.2">
      <c r="B136" s="377">
        <v>12020616</v>
      </c>
      <c r="C136" s="378" t="s">
        <v>643</v>
      </c>
      <c r="D136" s="378" t="s">
        <v>849</v>
      </c>
      <c r="E136" s="443"/>
      <c r="F136" s="444"/>
      <c r="G136" s="445"/>
      <c r="H136" s="446">
        <v>0</v>
      </c>
    </row>
    <row r="137" spans="2:8" hidden="1" x14ac:dyDescent="0.2">
      <c r="B137" s="377">
        <v>12020617</v>
      </c>
      <c r="C137" s="378" t="s">
        <v>644</v>
      </c>
      <c r="D137" s="378" t="s">
        <v>850</v>
      </c>
      <c r="E137" s="443"/>
      <c r="F137" s="444"/>
      <c r="G137" s="445"/>
      <c r="H137" s="446">
        <v>0</v>
      </c>
    </row>
    <row r="138" spans="2:8" hidden="1" x14ac:dyDescent="0.2">
      <c r="B138" s="377">
        <v>12020618</v>
      </c>
      <c r="C138" s="378" t="s">
        <v>645</v>
      </c>
      <c r="D138" s="378" t="s">
        <v>851</v>
      </c>
      <c r="E138" s="443"/>
      <c r="F138" s="444"/>
      <c r="G138" s="445"/>
      <c r="H138" s="446">
        <v>0</v>
      </c>
    </row>
    <row r="139" spans="2:8" hidden="1" x14ac:dyDescent="0.2">
      <c r="B139" s="377">
        <v>12020619</v>
      </c>
      <c r="C139" s="378" t="s">
        <v>646</v>
      </c>
      <c r="D139" s="378" t="s">
        <v>852</v>
      </c>
      <c r="E139" s="443"/>
      <c r="F139" s="444"/>
      <c r="G139" s="445"/>
      <c r="H139" s="446">
        <v>0</v>
      </c>
    </row>
    <row r="140" spans="2:8" hidden="1" x14ac:dyDescent="0.2">
      <c r="B140" s="377">
        <v>12020620</v>
      </c>
      <c r="C140" s="378" t="s">
        <v>647</v>
      </c>
      <c r="D140" s="378" t="s">
        <v>853</v>
      </c>
      <c r="E140" s="443"/>
      <c r="F140" s="444"/>
      <c r="G140" s="445"/>
      <c r="H140" s="446">
        <v>0</v>
      </c>
    </row>
    <row r="141" spans="2:8" hidden="1" x14ac:dyDescent="0.2">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t="15" x14ac:dyDescent="0.25">
      <c r="B143" s="373">
        <v>12020700</v>
      </c>
      <c r="C143" s="374" t="s">
        <v>14</v>
      </c>
      <c r="D143" s="374"/>
      <c r="E143" s="439"/>
      <c r="F143" s="440"/>
      <c r="G143" s="441"/>
      <c r="H143" s="442"/>
    </row>
    <row r="144" spans="2:8" hidden="1" x14ac:dyDescent="0.2">
      <c r="B144" s="377">
        <v>12020701</v>
      </c>
      <c r="C144" s="378" t="s">
        <v>650</v>
      </c>
      <c r="D144" s="378" t="s">
        <v>855</v>
      </c>
      <c r="E144" s="443"/>
      <c r="F144" s="444"/>
      <c r="G144" s="445"/>
      <c r="H144" s="446">
        <v>0</v>
      </c>
    </row>
    <row r="145" spans="2:8" hidden="1" x14ac:dyDescent="0.2">
      <c r="B145" s="377">
        <v>12020702</v>
      </c>
      <c r="C145" s="378" t="s">
        <v>651</v>
      </c>
      <c r="D145" s="378" t="s">
        <v>856</v>
      </c>
      <c r="E145" s="443"/>
      <c r="F145" s="444"/>
      <c r="G145" s="445"/>
      <c r="H145" s="446">
        <v>0</v>
      </c>
    </row>
    <row r="146" spans="2:8" hidden="1" x14ac:dyDescent="0.2">
      <c r="B146" s="377">
        <v>12020703</v>
      </c>
      <c r="C146" s="378" t="s">
        <v>652</v>
      </c>
      <c r="D146" s="378" t="s">
        <v>857</v>
      </c>
      <c r="E146" s="443"/>
      <c r="F146" s="444"/>
      <c r="G146" s="445"/>
      <c r="H146" s="446">
        <v>0</v>
      </c>
    </row>
    <row r="147" spans="2:8" hidden="1" x14ac:dyDescent="0.2">
      <c r="B147" s="377">
        <v>12020704</v>
      </c>
      <c r="C147" s="378" t="s">
        <v>653</v>
      </c>
      <c r="D147" s="378" t="s">
        <v>858</v>
      </c>
      <c r="E147" s="443"/>
      <c r="F147" s="444"/>
      <c r="G147" s="445"/>
      <c r="H147" s="446">
        <v>0</v>
      </c>
    </row>
    <row r="148" spans="2:8" hidden="1" x14ac:dyDescent="0.2">
      <c r="B148" s="377">
        <v>12020705</v>
      </c>
      <c r="C148" s="378" t="s">
        <v>654</v>
      </c>
      <c r="D148" s="378" t="s">
        <v>860</v>
      </c>
      <c r="E148" s="443"/>
      <c r="F148" s="444"/>
      <c r="G148" s="445"/>
      <c r="H148" s="446">
        <v>0</v>
      </c>
    </row>
    <row r="149" spans="2:8" hidden="1" x14ac:dyDescent="0.2">
      <c r="B149" s="377">
        <v>12020706</v>
      </c>
      <c r="C149" s="378" t="s">
        <v>655</v>
      </c>
      <c r="D149" s="378" t="s">
        <v>861</v>
      </c>
      <c r="E149" s="443"/>
      <c r="F149" s="444"/>
      <c r="G149" s="445"/>
      <c r="H149" s="446">
        <v>0</v>
      </c>
    </row>
    <row r="150" spans="2:8" hidden="1" x14ac:dyDescent="0.2">
      <c r="B150" s="377">
        <v>12020707</v>
      </c>
      <c r="C150" s="378" t="s">
        <v>656</v>
      </c>
      <c r="D150" s="378" t="s">
        <v>862</v>
      </c>
      <c r="E150" s="443"/>
      <c r="F150" s="444"/>
      <c r="G150" s="445"/>
      <c r="H150" s="446">
        <v>0</v>
      </c>
    </row>
    <row r="151" spans="2:8" hidden="1" x14ac:dyDescent="0.2">
      <c r="B151" s="377">
        <v>12020708</v>
      </c>
      <c r="C151" s="378" t="s">
        <v>657</v>
      </c>
      <c r="D151" s="378" t="s">
        <v>863</v>
      </c>
      <c r="E151" s="443"/>
      <c r="F151" s="444"/>
      <c r="G151" s="445"/>
      <c r="H151" s="446">
        <v>0</v>
      </c>
    </row>
    <row r="152" spans="2:8" hidden="1" x14ac:dyDescent="0.2">
      <c r="B152" s="377">
        <v>12020709</v>
      </c>
      <c r="C152" s="378" t="s">
        <v>658</v>
      </c>
      <c r="D152" s="378" t="s">
        <v>864</v>
      </c>
      <c r="E152" s="443"/>
      <c r="F152" s="444"/>
      <c r="G152" s="445"/>
      <c r="H152" s="446">
        <v>0</v>
      </c>
    </row>
    <row r="153" spans="2:8" hidden="1" x14ac:dyDescent="0.2">
      <c r="B153" s="377">
        <v>12020710</v>
      </c>
      <c r="C153" s="378" t="s">
        <v>659</v>
      </c>
      <c r="D153" s="378" t="s">
        <v>865</v>
      </c>
      <c r="E153" s="443"/>
      <c r="F153" s="444"/>
      <c r="G153" s="445"/>
      <c r="H153" s="446">
        <v>0</v>
      </c>
    </row>
    <row r="154" spans="2:8" ht="15" thickBot="1" x14ac:dyDescent="0.25">
      <c r="B154" s="377">
        <v>12020711</v>
      </c>
      <c r="C154" s="378" t="s">
        <v>660</v>
      </c>
      <c r="D154" s="378" t="s">
        <v>866</v>
      </c>
      <c r="E154" s="443"/>
      <c r="F154" s="444"/>
      <c r="G154" s="445">
        <v>2000000</v>
      </c>
      <c r="H154" s="446">
        <v>9000000</v>
      </c>
    </row>
    <row r="155" spans="2:8" ht="15" hidden="1" thickBot="1" x14ac:dyDescent="0.25">
      <c r="B155" s="377">
        <v>12020712</v>
      </c>
      <c r="C155" s="378" t="s">
        <v>661</v>
      </c>
      <c r="D155" s="378" t="s">
        <v>867</v>
      </c>
      <c r="E155" s="443"/>
      <c r="F155" s="444"/>
      <c r="G155" s="445"/>
      <c r="H155" s="446">
        <v>0</v>
      </c>
    </row>
    <row r="156" spans="2:8" ht="15" hidden="1" thickBot="1" x14ac:dyDescent="0.25">
      <c r="B156" s="377">
        <v>12020713</v>
      </c>
      <c r="C156" s="378" t="s">
        <v>662</v>
      </c>
      <c r="D156" s="378" t="s">
        <v>868</v>
      </c>
      <c r="E156" s="443"/>
      <c r="F156" s="444"/>
      <c r="G156" s="445"/>
      <c r="H156" s="446">
        <v>0</v>
      </c>
    </row>
    <row r="157" spans="2:8" ht="15" hidden="1" thickBot="1" x14ac:dyDescent="0.25">
      <c r="B157" s="377">
        <v>12020714</v>
      </c>
      <c r="C157" s="378" t="s">
        <v>663</v>
      </c>
      <c r="D157" s="378" t="s">
        <v>869</v>
      </c>
      <c r="E157" s="443"/>
      <c r="F157" s="444"/>
      <c r="G157" s="445"/>
      <c r="H157" s="446">
        <v>0</v>
      </c>
    </row>
    <row r="158" spans="2:8" ht="15" hidden="1" thickBot="1" x14ac:dyDescent="0.25">
      <c r="B158" s="377">
        <v>12020715</v>
      </c>
      <c r="C158" s="378" t="s">
        <v>664</v>
      </c>
      <c r="D158" s="378" t="s">
        <v>870</v>
      </c>
      <c r="E158" s="443"/>
      <c r="F158" s="444"/>
      <c r="G158" s="445"/>
      <c r="H158" s="446">
        <v>0</v>
      </c>
    </row>
    <row r="159" spans="2:8" ht="15" hidden="1" thickBot="1" x14ac:dyDescent="0.25">
      <c r="B159" s="377">
        <v>12020720</v>
      </c>
      <c r="C159" s="378" t="s">
        <v>665</v>
      </c>
      <c r="D159" s="378" t="s">
        <v>871</v>
      </c>
      <c r="E159" s="443"/>
      <c r="F159" s="444"/>
      <c r="G159" s="445"/>
      <c r="H159" s="446">
        <v>0</v>
      </c>
    </row>
    <row r="160" spans="2:8" ht="16.5" customHeight="1" thickBot="1" x14ac:dyDescent="0.3">
      <c r="B160" s="384"/>
      <c r="C160" s="385" t="s">
        <v>666</v>
      </c>
      <c r="D160" s="385"/>
      <c r="E160" s="451"/>
      <c r="F160" s="452"/>
      <c r="G160" s="453">
        <v>2000000</v>
      </c>
      <c r="H160" s="454">
        <v>9000000</v>
      </c>
    </row>
    <row r="161" spans="2:8" ht="15" hidden="1" x14ac:dyDescent="0.25">
      <c r="B161" s="373">
        <v>12020800</v>
      </c>
      <c r="C161" s="374" t="s">
        <v>15</v>
      </c>
      <c r="D161" s="374"/>
      <c r="E161" s="439"/>
      <c r="F161" s="440"/>
      <c r="G161" s="441"/>
      <c r="H161" s="442"/>
    </row>
    <row r="162" spans="2:8" hidden="1" x14ac:dyDescent="0.2">
      <c r="B162" s="377">
        <v>12020801</v>
      </c>
      <c r="C162" s="378" t="s">
        <v>667</v>
      </c>
      <c r="D162" s="378" t="s">
        <v>872</v>
      </c>
      <c r="E162" s="443"/>
      <c r="F162" s="444"/>
      <c r="G162" s="445"/>
      <c r="H162" s="446">
        <v>0</v>
      </c>
    </row>
    <row r="163" spans="2:8" hidden="1" x14ac:dyDescent="0.2">
      <c r="B163" s="377">
        <v>12020802</v>
      </c>
      <c r="C163" s="378" t="s">
        <v>668</v>
      </c>
      <c r="D163" s="378" t="s">
        <v>873</v>
      </c>
      <c r="E163" s="443"/>
      <c r="F163" s="444"/>
      <c r="G163" s="445"/>
      <c r="H163" s="446">
        <v>0</v>
      </c>
    </row>
    <row r="164" spans="2:8" hidden="1" x14ac:dyDescent="0.2">
      <c r="B164" s="377">
        <v>12020803</v>
      </c>
      <c r="C164" s="378" t="s">
        <v>669</v>
      </c>
      <c r="D164" s="378" t="s">
        <v>874</v>
      </c>
      <c r="E164" s="443"/>
      <c r="F164" s="444"/>
      <c r="G164" s="445"/>
      <c r="H164" s="446">
        <v>0</v>
      </c>
    </row>
    <row r="165" spans="2:8" hidden="1" x14ac:dyDescent="0.2">
      <c r="B165" s="377">
        <v>12020804</v>
      </c>
      <c r="C165" s="378" t="s">
        <v>670</v>
      </c>
      <c r="D165" s="378" t="s">
        <v>875</v>
      </c>
      <c r="E165" s="443"/>
      <c r="F165" s="444"/>
      <c r="G165" s="445"/>
      <c r="H165" s="446">
        <v>0</v>
      </c>
    </row>
    <row r="166" spans="2:8" hidden="1" x14ac:dyDescent="0.2">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 hidden="1" x14ac:dyDescent="0.25">
      <c r="B168" s="373">
        <v>12020900</v>
      </c>
      <c r="C168" s="374" t="s">
        <v>16</v>
      </c>
      <c r="D168" s="374"/>
      <c r="E168" s="439"/>
      <c r="F168" s="440"/>
      <c r="G168" s="441"/>
      <c r="H168" s="442"/>
    </row>
    <row r="169" spans="2:8" hidden="1" x14ac:dyDescent="0.2">
      <c r="B169" s="377">
        <v>12020901</v>
      </c>
      <c r="C169" s="378" t="s">
        <v>673</v>
      </c>
      <c r="D169" s="378" t="s">
        <v>877</v>
      </c>
      <c r="E169" s="443"/>
      <c r="F169" s="444"/>
      <c r="G169" s="445"/>
      <c r="H169" s="446">
        <v>0</v>
      </c>
    </row>
    <row r="170" spans="2:8" hidden="1" x14ac:dyDescent="0.2">
      <c r="B170" s="377">
        <v>12020902</v>
      </c>
      <c r="C170" s="378" t="s">
        <v>674</v>
      </c>
      <c r="D170" s="378" t="s">
        <v>878</v>
      </c>
      <c r="E170" s="443"/>
      <c r="F170" s="444"/>
      <c r="G170" s="445"/>
      <c r="H170" s="446">
        <v>0</v>
      </c>
    </row>
    <row r="171" spans="2:8" hidden="1" x14ac:dyDescent="0.2">
      <c r="B171" s="377">
        <v>12020903</v>
      </c>
      <c r="C171" s="378" t="s">
        <v>675</v>
      </c>
      <c r="D171" s="378" t="s">
        <v>879</v>
      </c>
      <c r="E171" s="443"/>
      <c r="F171" s="444"/>
      <c r="G171" s="445"/>
      <c r="H171" s="446">
        <v>0</v>
      </c>
    </row>
    <row r="172" spans="2:8" hidden="1" x14ac:dyDescent="0.2">
      <c r="B172" s="377">
        <v>12020904</v>
      </c>
      <c r="C172" s="378" t="s">
        <v>676</v>
      </c>
      <c r="D172" s="378" t="s">
        <v>880</v>
      </c>
      <c r="E172" s="443"/>
      <c r="F172" s="444"/>
      <c r="G172" s="445"/>
      <c r="H172" s="446">
        <v>0</v>
      </c>
    </row>
    <row r="173" spans="2:8" hidden="1" x14ac:dyDescent="0.2">
      <c r="B173" s="377">
        <v>12020905</v>
      </c>
      <c r="C173" s="378" t="s">
        <v>677</v>
      </c>
      <c r="D173" s="378" t="s">
        <v>881</v>
      </c>
      <c r="E173" s="443"/>
      <c r="F173" s="444"/>
      <c r="G173" s="445"/>
      <c r="H173" s="446">
        <v>0</v>
      </c>
    </row>
    <row r="174" spans="2:8" hidden="1" x14ac:dyDescent="0.2">
      <c r="B174" s="377">
        <v>12020906</v>
      </c>
      <c r="C174" s="378" t="s">
        <v>678</v>
      </c>
      <c r="D174" s="378" t="s">
        <v>882</v>
      </c>
      <c r="E174" s="443"/>
      <c r="F174" s="444"/>
      <c r="G174" s="445"/>
      <c r="H174" s="446">
        <v>0</v>
      </c>
    </row>
    <row r="175" spans="2:8" hidden="1" x14ac:dyDescent="0.2">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 hidden="1" x14ac:dyDescent="0.25">
      <c r="B177" s="373">
        <v>12021000</v>
      </c>
      <c r="C177" s="374" t="s">
        <v>681</v>
      </c>
      <c r="D177" s="374"/>
      <c r="E177" s="439"/>
      <c r="F177" s="440"/>
      <c r="G177" s="441"/>
      <c r="H177" s="442"/>
    </row>
    <row r="178" spans="2:8" hidden="1" x14ac:dyDescent="0.2">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 hidden="1" x14ac:dyDescent="0.25">
      <c r="B180" s="373">
        <v>12021100</v>
      </c>
      <c r="C180" s="374" t="s">
        <v>17</v>
      </c>
      <c r="D180" s="374"/>
      <c r="E180" s="439"/>
      <c r="F180" s="440"/>
      <c r="G180" s="441"/>
      <c r="H180" s="442"/>
    </row>
    <row r="181" spans="2:8" hidden="1" x14ac:dyDescent="0.2">
      <c r="B181" s="377">
        <v>12021101</v>
      </c>
      <c r="C181" s="378" t="s">
        <v>684</v>
      </c>
      <c r="D181" s="378" t="s">
        <v>885</v>
      </c>
      <c r="E181" s="443"/>
      <c r="F181" s="444"/>
      <c r="G181" s="445"/>
      <c r="H181" s="446">
        <v>0</v>
      </c>
    </row>
    <row r="182" spans="2:8" hidden="1" x14ac:dyDescent="0.2">
      <c r="B182" s="377">
        <v>12021102</v>
      </c>
      <c r="C182" s="378" t="s">
        <v>685</v>
      </c>
      <c r="D182" s="378" t="s">
        <v>886</v>
      </c>
      <c r="E182" s="443"/>
      <c r="F182" s="444"/>
      <c r="G182" s="445"/>
      <c r="H182" s="446">
        <v>0</v>
      </c>
    </row>
    <row r="183" spans="2:8" hidden="1" x14ac:dyDescent="0.2">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 hidden="1" x14ac:dyDescent="0.25">
      <c r="B185" s="373">
        <v>12021200</v>
      </c>
      <c r="C185" s="374" t="s">
        <v>18</v>
      </c>
      <c r="D185" s="374"/>
      <c r="E185" s="439"/>
      <c r="F185" s="440"/>
      <c r="G185" s="441"/>
      <c r="H185" s="442"/>
    </row>
    <row r="186" spans="2:8" hidden="1" x14ac:dyDescent="0.2">
      <c r="B186" s="377">
        <v>12021201</v>
      </c>
      <c r="C186" s="378" t="s">
        <v>688</v>
      </c>
      <c r="D186" s="378" t="s">
        <v>888</v>
      </c>
      <c r="E186" s="443"/>
      <c r="F186" s="444"/>
      <c r="G186" s="445"/>
      <c r="H186" s="446">
        <v>0</v>
      </c>
    </row>
    <row r="187" spans="2:8" hidden="1" x14ac:dyDescent="0.2">
      <c r="B187" s="377">
        <v>12021202</v>
      </c>
      <c r="C187" s="378" t="s">
        <v>689</v>
      </c>
      <c r="D187" s="378" t="s">
        <v>889</v>
      </c>
      <c r="E187" s="443"/>
      <c r="F187" s="444"/>
      <c r="G187" s="445"/>
      <c r="H187" s="446">
        <v>0</v>
      </c>
    </row>
    <row r="188" spans="2:8" hidden="1" x14ac:dyDescent="0.2">
      <c r="B188" s="377">
        <v>12021203</v>
      </c>
      <c r="C188" s="378" t="s">
        <v>690</v>
      </c>
      <c r="D188" s="378" t="s">
        <v>890</v>
      </c>
      <c r="E188" s="443"/>
      <c r="F188" s="444"/>
      <c r="G188" s="445"/>
      <c r="H188" s="446">
        <v>0</v>
      </c>
    </row>
    <row r="189" spans="2:8" hidden="1" x14ac:dyDescent="0.2">
      <c r="B189" s="377">
        <v>12021204</v>
      </c>
      <c r="C189" s="378" t="s">
        <v>691</v>
      </c>
      <c r="D189" s="378" t="s">
        <v>891</v>
      </c>
      <c r="E189" s="443"/>
      <c r="F189" s="444"/>
      <c r="G189" s="445"/>
      <c r="H189" s="446">
        <v>0</v>
      </c>
    </row>
    <row r="190" spans="2:8" hidden="1" x14ac:dyDescent="0.2">
      <c r="B190" s="377">
        <v>12021205</v>
      </c>
      <c r="C190" s="378" t="s">
        <v>692</v>
      </c>
      <c r="D190" s="378" t="s">
        <v>892</v>
      </c>
      <c r="E190" s="443"/>
      <c r="F190" s="444"/>
      <c r="G190" s="445"/>
      <c r="H190" s="446">
        <v>0</v>
      </c>
    </row>
    <row r="191" spans="2:8" hidden="1" x14ac:dyDescent="0.2">
      <c r="B191" s="377">
        <v>12021206</v>
      </c>
      <c r="C191" s="378" t="s">
        <v>693</v>
      </c>
      <c r="D191" s="378" t="s">
        <v>893</v>
      </c>
      <c r="E191" s="443"/>
      <c r="F191" s="444"/>
      <c r="G191" s="445"/>
      <c r="H191" s="446">
        <v>0</v>
      </c>
    </row>
    <row r="192" spans="2:8" hidden="1" x14ac:dyDescent="0.2">
      <c r="B192" s="377">
        <v>12021207</v>
      </c>
      <c r="C192" s="378" t="s">
        <v>694</v>
      </c>
      <c r="D192" s="378" t="s">
        <v>894</v>
      </c>
      <c r="E192" s="443"/>
      <c r="F192" s="444"/>
      <c r="G192" s="445"/>
      <c r="H192" s="446">
        <v>0</v>
      </c>
    </row>
    <row r="193" spans="2:8" hidden="1" x14ac:dyDescent="0.2">
      <c r="B193" s="377">
        <v>12021208</v>
      </c>
      <c r="C193" s="378" t="s">
        <v>695</v>
      </c>
      <c r="D193" s="378" t="s">
        <v>895</v>
      </c>
      <c r="E193" s="443"/>
      <c r="F193" s="444"/>
      <c r="G193" s="445"/>
      <c r="H193" s="446">
        <v>0</v>
      </c>
    </row>
    <row r="194" spans="2:8" hidden="1" x14ac:dyDescent="0.2">
      <c r="B194" s="377">
        <v>12021209</v>
      </c>
      <c r="C194" s="378" t="s">
        <v>696</v>
      </c>
      <c r="D194" s="378" t="s">
        <v>896</v>
      </c>
      <c r="E194" s="443"/>
      <c r="F194" s="444"/>
      <c r="G194" s="445"/>
      <c r="H194" s="446">
        <v>0</v>
      </c>
    </row>
    <row r="195" spans="2:8" hidden="1" x14ac:dyDescent="0.2">
      <c r="B195" s="377">
        <v>12021210</v>
      </c>
      <c r="C195" s="378" t="s">
        <v>697</v>
      </c>
      <c r="D195" s="378" t="s">
        <v>897</v>
      </c>
      <c r="E195" s="443"/>
      <c r="F195" s="444"/>
      <c r="G195" s="445"/>
      <c r="H195" s="446">
        <v>0</v>
      </c>
    </row>
    <row r="196" spans="2:8" hidden="1" x14ac:dyDescent="0.2">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 hidden="1" x14ac:dyDescent="0.25">
      <c r="B198" s="373">
        <v>12021300</v>
      </c>
      <c r="C198" s="374" t="s">
        <v>19</v>
      </c>
      <c r="D198" s="374"/>
      <c r="E198" s="439"/>
      <c r="F198" s="440"/>
      <c r="G198" s="441"/>
      <c r="H198" s="442"/>
    </row>
    <row r="199" spans="2:8" hidden="1" x14ac:dyDescent="0.2">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 hidden="1" x14ac:dyDescent="0.25">
      <c r="B201" s="373">
        <v>13000000</v>
      </c>
      <c r="C201" s="374" t="s">
        <v>702</v>
      </c>
      <c r="D201" s="374"/>
      <c r="E201" s="439"/>
      <c r="F201" s="440"/>
      <c r="G201" s="441"/>
      <c r="H201" s="442"/>
    </row>
    <row r="202" spans="2:8" ht="15" hidden="1" x14ac:dyDescent="0.25">
      <c r="B202" s="373">
        <v>13010000</v>
      </c>
      <c r="C202" s="374" t="s">
        <v>703</v>
      </c>
      <c r="D202" s="374"/>
      <c r="E202" s="439"/>
      <c r="F202" s="440"/>
      <c r="G202" s="441"/>
      <c r="H202" s="442"/>
    </row>
    <row r="203" spans="2:8" ht="15" hidden="1" x14ac:dyDescent="0.25">
      <c r="B203" s="373">
        <v>13010100</v>
      </c>
      <c r="C203" s="374" t="s">
        <v>20</v>
      </c>
      <c r="D203" s="374"/>
      <c r="E203" s="439"/>
      <c r="F203" s="440"/>
      <c r="G203" s="441"/>
      <c r="H203" s="442"/>
    </row>
    <row r="204" spans="2:8" hidden="1" x14ac:dyDescent="0.2">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 hidden="1" x14ac:dyDescent="0.25">
      <c r="B206" s="373">
        <v>13010200</v>
      </c>
      <c r="C206" s="374" t="s">
        <v>21</v>
      </c>
      <c r="D206" s="374"/>
      <c r="E206" s="439"/>
      <c r="F206" s="440"/>
      <c r="G206" s="441"/>
      <c r="H206" s="442"/>
    </row>
    <row r="207" spans="2:8" hidden="1" x14ac:dyDescent="0.2">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 hidden="1" x14ac:dyDescent="0.25">
      <c r="B209" s="373">
        <v>13020000</v>
      </c>
      <c r="C209" s="374" t="s">
        <v>708</v>
      </c>
      <c r="D209" s="374"/>
      <c r="E209" s="439"/>
      <c r="F209" s="440"/>
      <c r="G209" s="441"/>
      <c r="H209" s="442"/>
    </row>
    <row r="210" spans="2:8" ht="15" hidden="1" x14ac:dyDescent="0.25">
      <c r="B210" s="373">
        <v>13020300</v>
      </c>
      <c r="C210" s="374" t="s">
        <v>22</v>
      </c>
      <c r="D210" s="374"/>
      <c r="E210" s="439"/>
      <c r="F210" s="440"/>
      <c r="G210" s="441"/>
      <c r="H210" s="442"/>
    </row>
    <row r="211" spans="2:8" hidden="1" x14ac:dyDescent="0.2">
      <c r="B211" s="377">
        <v>13020301</v>
      </c>
      <c r="C211" s="378" t="s">
        <v>36</v>
      </c>
      <c r="D211" s="378" t="s">
        <v>902</v>
      </c>
      <c r="E211" s="443"/>
      <c r="F211" s="444"/>
      <c r="G211" s="445"/>
      <c r="H211" s="446">
        <v>0</v>
      </c>
    </row>
    <row r="212" spans="2:8" hidden="1" x14ac:dyDescent="0.2">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 x14ac:dyDescent="0.25">
      <c r="B214" s="373">
        <v>13020400</v>
      </c>
      <c r="C214" s="374" t="s">
        <v>23</v>
      </c>
      <c r="D214" s="374"/>
      <c r="E214" s="439"/>
      <c r="F214" s="440"/>
      <c r="G214" s="441"/>
      <c r="H214" s="442"/>
    </row>
    <row r="215" spans="2:8" ht="15" thickBot="1" x14ac:dyDescent="0.25">
      <c r="B215" s="377">
        <v>13020401</v>
      </c>
      <c r="C215" s="378" t="s">
        <v>37</v>
      </c>
      <c r="D215" s="378" t="s">
        <v>904</v>
      </c>
      <c r="E215" s="443"/>
      <c r="F215" s="444"/>
      <c r="G215" s="445"/>
      <c r="H215" s="446">
        <v>10000000</v>
      </c>
    </row>
    <row r="216" spans="2:8" ht="15.75" thickBot="1" x14ac:dyDescent="0.3">
      <c r="B216" s="384"/>
      <c r="C216" s="385" t="s">
        <v>713</v>
      </c>
      <c r="D216" s="385"/>
      <c r="E216" s="451"/>
      <c r="F216" s="452"/>
      <c r="G216" s="453">
        <v>0</v>
      </c>
      <c r="H216" s="454">
        <v>10000000</v>
      </c>
    </row>
    <row r="217" spans="2:8" ht="15" hidden="1" x14ac:dyDescent="0.25">
      <c r="B217" s="373" t="s">
        <v>714</v>
      </c>
      <c r="C217" s="374" t="s">
        <v>715</v>
      </c>
      <c r="D217" s="374"/>
      <c r="E217" s="439"/>
      <c r="F217" s="440"/>
      <c r="G217" s="441"/>
      <c r="H217" s="442"/>
    </row>
    <row r="218" spans="2:8" s="396" customFormat="1" ht="15" hidden="1" x14ac:dyDescent="0.25">
      <c r="B218" s="373">
        <v>14030000</v>
      </c>
      <c r="C218" s="374" t="s">
        <v>716</v>
      </c>
      <c r="D218" s="374"/>
      <c r="E218" s="439"/>
      <c r="F218" s="440"/>
      <c r="G218" s="441"/>
      <c r="H218" s="442"/>
    </row>
    <row r="219" spans="2:8" s="396" customFormat="1" ht="15" hidden="1" x14ac:dyDescent="0.25">
      <c r="B219" s="373">
        <v>14030100</v>
      </c>
      <c r="C219" s="374" t="s">
        <v>24</v>
      </c>
      <c r="D219" s="374"/>
      <c r="E219" s="439"/>
      <c r="F219" s="440"/>
      <c r="G219" s="441"/>
      <c r="H219" s="442"/>
    </row>
    <row r="220" spans="2:8" hidden="1" x14ac:dyDescent="0.2">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 x14ac:dyDescent="0.25">
      <c r="B222" s="373">
        <v>14030200</v>
      </c>
      <c r="C222" s="374" t="s">
        <v>25</v>
      </c>
      <c r="D222" s="374"/>
      <c r="E222" s="482"/>
      <c r="F222" s="483"/>
      <c r="G222" s="479"/>
      <c r="H222" s="442"/>
    </row>
    <row r="223" spans="2:8" ht="15" thickBot="1" x14ac:dyDescent="0.25">
      <c r="B223" s="377">
        <v>14030201</v>
      </c>
      <c r="C223" s="378" t="s">
        <v>515</v>
      </c>
      <c r="D223" s="378" t="s">
        <v>906</v>
      </c>
      <c r="E223" s="443"/>
      <c r="F223" s="444"/>
      <c r="G223" s="445">
        <v>600735400</v>
      </c>
      <c r="H223" s="446">
        <v>375000000</v>
      </c>
    </row>
    <row r="224" spans="2:8" ht="15.75" thickBot="1" x14ac:dyDescent="0.3">
      <c r="B224" s="384"/>
      <c r="C224" s="385" t="s">
        <v>718</v>
      </c>
      <c r="D224" s="385"/>
      <c r="E224" s="451"/>
      <c r="F224" s="452"/>
      <c r="G224" s="453">
        <v>600735400</v>
      </c>
      <c r="H224" s="454">
        <v>375000000</v>
      </c>
    </row>
    <row r="225" spans="2:8" s="401" customFormat="1" ht="19.5" thickBot="1" x14ac:dyDescent="0.35">
      <c r="B225" s="398"/>
      <c r="C225" s="399" t="s">
        <v>524</v>
      </c>
      <c r="D225" s="399"/>
      <c r="E225" s="484"/>
      <c r="F225" s="485"/>
      <c r="G225" s="480">
        <f>G224+G160+G114</f>
        <v>606806910</v>
      </c>
      <c r="H225" s="481">
        <v>405000000</v>
      </c>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1:H226"/>
  <sheetViews>
    <sheetView view="pageBreakPreview" zoomScale="84" zoomScaleSheetLayoutView="84"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x14ac:dyDescent="0.25">
      <c r="B2" s="1004" t="s">
        <v>1076</v>
      </c>
      <c r="C2" s="1004"/>
      <c r="D2" s="1004"/>
      <c r="E2" s="1004"/>
      <c r="F2" s="1004"/>
      <c r="G2" s="1004"/>
      <c r="H2" s="1004"/>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idden="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hidden="1"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hidden="1" x14ac:dyDescent="0.25">
      <c r="B93" s="377">
        <v>12020447</v>
      </c>
      <c r="C93" s="378" t="s">
        <v>602</v>
      </c>
      <c r="D93" s="378" t="s">
        <v>808</v>
      </c>
      <c r="E93" s="443"/>
      <c r="F93" s="444"/>
      <c r="G93" s="445"/>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idden="1" x14ac:dyDescent="0.25">
      <c r="B99" s="377">
        <v>12020453</v>
      </c>
      <c r="C99" s="378" t="s">
        <v>608</v>
      </c>
      <c r="D99" s="378" t="s">
        <v>814</v>
      </c>
      <c r="E99" s="443"/>
      <c r="F99" s="444"/>
      <c r="G99" s="445"/>
      <c r="H99" s="446">
        <v>0</v>
      </c>
    </row>
    <row r="100" spans="2:8" hidden="1" x14ac:dyDescent="0.25">
      <c r="B100" s="377">
        <v>12020454</v>
      </c>
      <c r="C100" s="378" t="s">
        <v>609</v>
      </c>
      <c r="D100" s="378" t="s">
        <v>815</v>
      </c>
      <c r="E100" s="443"/>
      <c r="F100" s="444"/>
      <c r="G100" s="445"/>
      <c r="H100" s="446">
        <v>0</v>
      </c>
    </row>
    <row r="101" spans="2:8" hidden="1" x14ac:dyDescent="0.25">
      <c r="B101" s="377">
        <v>12020455</v>
      </c>
      <c r="C101" s="378" t="s">
        <v>610</v>
      </c>
      <c r="D101" s="378" t="s">
        <v>816</v>
      </c>
      <c r="E101" s="443"/>
      <c r="F101" s="444"/>
      <c r="G101" s="445"/>
      <c r="H101" s="446">
        <v>0</v>
      </c>
    </row>
    <row r="102" spans="2:8" hidden="1" x14ac:dyDescent="0.25">
      <c r="B102" s="377">
        <v>12020456</v>
      </c>
      <c r="C102" s="378" t="s">
        <v>611</v>
      </c>
      <c r="D102" s="378" t="s">
        <v>817</v>
      </c>
      <c r="E102" s="443"/>
      <c r="F102" s="444"/>
      <c r="G102" s="445"/>
      <c r="H102" s="446">
        <v>0</v>
      </c>
    </row>
    <row r="103" spans="2:8" hidden="1" x14ac:dyDescent="0.25">
      <c r="B103" s="377">
        <v>12020457</v>
      </c>
      <c r="C103" s="378" t="s">
        <v>612</v>
      </c>
      <c r="D103" s="378" t="s">
        <v>818</v>
      </c>
      <c r="E103" s="443"/>
      <c r="F103" s="444"/>
      <c r="G103" s="445"/>
      <c r="H103" s="446">
        <v>0</v>
      </c>
    </row>
    <row r="104" spans="2:8" hidden="1" x14ac:dyDescent="0.25">
      <c r="B104" s="377">
        <v>12020458</v>
      </c>
      <c r="C104" s="378" t="s">
        <v>613</v>
      </c>
      <c r="D104" s="378" t="s">
        <v>819</v>
      </c>
      <c r="E104" s="443"/>
      <c r="F104" s="444"/>
      <c r="G104" s="445"/>
      <c r="H104" s="446">
        <v>0</v>
      </c>
    </row>
    <row r="105" spans="2:8" hidden="1" x14ac:dyDescent="0.25">
      <c r="B105" s="377">
        <v>12020459</v>
      </c>
      <c r="C105" s="378" t="s">
        <v>614</v>
      </c>
      <c r="D105" s="378" t="s">
        <v>820</v>
      </c>
      <c r="E105" s="443"/>
      <c r="F105" s="444"/>
      <c r="G105" s="445"/>
      <c r="H105" s="446">
        <v>0</v>
      </c>
    </row>
    <row r="106" spans="2:8" hidden="1" x14ac:dyDescent="0.25">
      <c r="B106" s="377">
        <v>12020460</v>
      </c>
      <c r="C106" s="378" t="s">
        <v>615</v>
      </c>
      <c r="D106" s="378" t="s">
        <v>821</v>
      </c>
      <c r="E106" s="443"/>
      <c r="F106" s="444"/>
      <c r="G106" s="445"/>
      <c r="H106" s="446">
        <v>0</v>
      </c>
    </row>
    <row r="107" spans="2:8" hidden="1" x14ac:dyDescent="0.25">
      <c r="B107" s="377">
        <v>12020461</v>
      </c>
      <c r="C107" s="378" t="s">
        <v>616</v>
      </c>
      <c r="D107" s="378" t="s">
        <v>822</v>
      </c>
      <c r="E107" s="443"/>
      <c r="F107" s="444"/>
      <c r="G107" s="445"/>
      <c r="H107" s="446">
        <v>0</v>
      </c>
    </row>
    <row r="108" spans="2:8" hidden="1" x14ac:dyDescent="0.25">
      <c r="B108" s="377">
        <v>12020462</v>
      </c>
      <c r="C108" s="378" t="s">
        <v>617</v>
      </c>
      <c r="D108" s="378" t="s">
        <v>823</v>
      </c>
      <c r="E108" s="443"/>
      <c r="F108" s="444"/>
      <c r="G108" s="445"/>
      <c r="H108" s="446">
        <v>0</v>
      </c>
    </row>
    <row r="109" spans="2:8" hidden="1" x14ac:dyDescent="0.25">
      <c r="B109" s="377">
        <v>12020463</v>
      </c>
      <c r="C109" s="378" t="s">
        <v>618</v>
      </c>
      <c r="D109" s="378" t="s">
        <v>824</v>
      </c>
      <c r="E109" s="443"/>
      <c r="F109" s="444"/>
      <c r="G109" s="445"/>
      <c r="H109" s="446">
        <v>0</v>
      </c>
    </row>
    <row r="110" spans="2:8" hidden="1" x14ac:dyDescent="0.25">
      <c r="B110" s="377">
        <v>12020464</v>
      </c>
      <c r="C110" s="378" t="s">
        <v>619</v>
      </c>
      <c r="D110" s="378" t="s">
        <v>825</v>
      </c>
      <c r="E110" s="443"/>
      <c r="F110" s="444"/>
      <c r="G110" s="445"/>
      <c r="H110" s="446">
        <v>0</v>
      </c>
    </row>
    <row r="111" spans="2:8" hidden="1" x14ac:dyDescent="0.25">
      <c r="B111" s="377">
        <v>12020465</v>
      </c>
      <c r="C111" s="378" t="s">
        <v>620</v>
      </c>
      <c r="D111" s="378" t="s">
        <v>826</v>
      </c>
      <c r="E111" s="443"/>
      <c r="F111" s="444"/>
      <c r="G111" s="445"/>
      <c r="H111" s="446">
        <v>0</v>
      </c>
    </row>
    <row r="112" spans="2:8" hidden="1" x14ac:dyDescent="0.25">
      <c r="B112" s="377">
        <v>12020466</v>
      </c>
      <c r="C112" s="378" t="s">
        <v>621</v>
      </c>
      <c r="D112" s="378" t="s">
        <v>827</v>
      </c>
      <c r="E112" s="443"/>
      <c r="F112" s="444"/>
      <c r="G112" s="445"/>
      <c r="H112" s="446">
        <v>0</v>
      </c>
    </row>
    <row r="113" spans="2:8" hidden="1" x14ac:dyDescent="0.25">
      <c r="B113" s="377">
        <v>12020478</v>
      </c>
      <c r="C113" s="378" t="s">
        <v>622</v>
      </c>
      <c r="D113" s="378" t="s">
        <v>829</v>
      </c>
      <c r="E113" s="443"/>
      <c r="F113" s="444"/>
      <c r="G113" s="445"/>
      <c r="H113" s="446">
        <v>0</v>
      </c>
    </row>
    <row r="114" spans="2:8" ht="15.75" hidden="1" thickBot="1" x14ac:dyDescent="0.3">
      <c r="B114" s="384"/>
      <c r="C114" s="385" t="s">
        <v>623</v>
      </c>
      <c r="D114" s="385"/>
      <c r="E114" s="451"/>
      <c r="F114" s="452"/>
      <c r="G114" s="453">
        <v>0</v>
      </c>
      <c r="H114" s="454">
        <v>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t="15.75" thickBot="1" x14ac:dyDescent="0.3">
      <c r="B140" s="377">
        <v>12020620</v>
      </c>
      <c r="C140" s="378" t="s">
        <v>647</v>
      </c>
      <c r="D140" s="378" t="s">
        <v>853</v>
      </c>
      <c r="E140" s="443"/>
      <c r="F140" s="444"/>
      <c r="G140" s="445"/>
      <c r="H140" s="446">
        <v>2500000</v>
      </c>
    </row>
    <row r="141" spans="2:8" ht="15.75" hidden="1" thickBot="1" x14ac:dyDescent="0.3">
      <c r="B141" s="377">
        <v>12020621</v>
      </c>
      <c r="C141" s="378" t="s">
        <v>648</v>
      </c>
      <c r="D141" s="378" t="s">
        <v>854</v>
      </c>
      <c r="E141" s="443"/>
      <c r="F141" s="444"/>
      <c r="G141" s="445"/>
      <c r="H141" s="446">
        <v>0</v>
      </c>
    </row>
    <row r="142" spans="2:8" ht="15.75" thickBot="1" x14ac:dyDescent="0.3">
      <c r="B142" s="384"/>
      <c r="C142" s="385" t="s">
        <v>649</v>
      </c>
      <c r="D142" s="385"/>
      <c r="E142" s="451"/>
      <c r="F142" s="452"/>
      <c r="G142" s="453">
        <v>0</v>
      </c>
      <c r="H142" s="454">
        <v>2500000</v>
      </c>
    </row>
    <row r="143" spans="2:8"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t="15.75" thickBot="1" x14ac:dyDescent="0.3">
      <c r="B154" s="377">
        <v>12020711</v>
      </c>
      <c r="C154" s="378" t="s">
        <v>660</v>
      </c>
      <c r="D154" s="378" t="s">
        <v>866</v>
      </c>
      <c r="E154" s="443"/>
      <c r="F154" s="444"/>
      <c r="G154" s="445"/>
      <c r="H154" s="446">
        <v>19750000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thickBot="1" x14ac:dyDescent="0.3">
      <c r="B160" s="384"/>
      <c r="C160" s="385" t="s">
        <v>666</v>
      </c>
      <c r="D160" s="385"/>
      <c r="E160" s="451"/>
      <c r="F160" s="452"/>
      <c r="G160" s="453">
        <v>0</v>
      </c>
      <c r="H160" s="454">
        <v>19750000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0</v>
      </c>
      <c r="H225" s="481">
        <v>22250000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1:H226"/>
  <sheetViews>
    <sheetView view="pageBreakPreview" zoomScale="84" zoomScaleSheetLayoutView="84" workbookViewId="0">
      <pane xSplit="3" ySplit="7" topLeftCell="E8"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s>
  <sheetData>
    <row r="1" spans="2:8" ht="31.5" x14ac:dyDescent="0.5">
      <c r="B1" s="1001" t="s">
        <v>0</v>
      </c>
      <c r="C1" s="1001"/>
      <c r="D1" s="1001"/>
      <c r="E1" s="1001"/>
      <c r="F1" s="1001"/>
      <c r="G1" s="1001"/>
      <c r="H1" s="1001"/>
    </row>
    <row r="2" spans="2:8" ht="36" x14ac:dyDescent="0.55000000000000004">
      <c r="B2" s="1002" t="s">
        <v>1077</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908</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row>
    <row r="16" spans="2:8" hidden="1" x14ac:dyDescent="0.25">
      <c r="B16" s="373">
        <v>11010400</v>
      </c>
      <c r="C16" s="374" t="s">
        <v>7</v>
      </c>
      <c r="D16" s="374"/>
      <c r="E16" s="439"/>
      <c r="F16" s="440"/>
      <c r="G16" s="441"/>
      <c r="H16" s="442"/>
    </row>
    <row r="17" spans="2:8" ht="15" hidden="1" customHeight="1" x14ac:dyDescent="0.25">
      <c r="B17" s="382">
        <v>11010401</v>
      </c>
      <c r="C17" s="383" t="s">
        <v>7</v>
      </c>
      <c r="D17" s="383" t="s">
        <v>742</v>
      </c>
      <c r="E17" s="447"/>
      <c r="F17" s="448"/>
      <c r="G17" s="449"/>
      <c r="H17" s="450"/>
    </row>
    <row r="18" spans="2:8" ht="15.75" hidden="1" thickBot="1" x14ac:dyDescent="0.3">
      <c r="B18" s="384"/>
      <c r="C18" s="385" t="s">
        <v>533</v>
      </c>
      <c r="D18" s="385"/>
      <c r="E18" s="451"/>
      <c r="F18" s="452"/>
      <c r="G18" s="453">
        <v>0</v>
      </c>
      <c r="H18" s="454">
        <v>0</v>
      </c>
    </row>
    <row r="19" spans="2:8" hidden="1"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row>
    <row r="23" spans="2:8" hidden="1" x14ac:dyDescent="0.25">
      <c r="B23" s="377">
        <v>12010104</v>
      </c>
      <c r="C23" s="378" t="s">
        <v>536</v>
      </c>
      <c r="D23" s="378" t="s">
        <v>744</v>
      </c>
      <c r="E23" s="443"/>
      <c r="F23" s="444"/>
      <c r="G23" s="445"/>
      <c r="H23" s="446"/>
    </row>
    <row r="24" spans="2:8" hidden="1" x14ac:dyDescent="0.25">
      <c r="B24" s="377">
        <v>12010105</v>
      </c>
      <c r="C24" s="378" t="s">
        <v>537</v>
      </c>
      <c r="D24" s="378" t="s">
        <v>745</v>
      </c>
      <c r="E24" s="443"/>
      <c r="F24" s="444"/>
      <c r="G24" s="445"/>
      <c r="H24" s="446"/>
    </row>
    <row r="25" spans="2:8" hidden="1" x14ac:dyDescent="0.25">
      <c r="B25" s="377">
        <v>12010106</v>
      </c>
      <c r="C25" s="378" t="s">
        <v>538</v>
      </c>
      <c r="D25" s="378" t="s">
        <v>746</v>
      </c>
      <c r="E25" s="443"/>
      <c r="F25" s="444"/>
      <c r="G25" s="445"/>
      <c r="H25" s="446"/>
    </row>
    <row r="26" spans="2:8" hidden="1" x14ac:dyDescent="0.25">
      <c r="B26" s="377">
        <v>12010107</v>
      </c>
      <c r="C26" s="378" t="s">
        <v>539</v>
      </c>
      <c r="D26" s="378" t="s">
        <v>747</v>
      </c>
      <c r="E26" s="443"/>
      <c r="F26" s="444"/>
      <c r="G26" s="445"/>
      <c r="H26" s="446"/>
    </row>
    <row r="27" spans="2:8" hidden="1" x14ac:dyDescent="0.25">
      <c r="B27" s="377">
        <v>12010108</v>
      </c>
      <c r="C27" s="378" t="s">
        <v>540</v>
      </c>
      <c r="D27" s="378" t="s">
        <v>748</v>
      </c>
      <c r="E27" s="443"/>
      <c r="F27" s="444"/>
      <c r="G27" s="445"/>
      <c r="H27" s="446"/>
    </row>
    <row r="28" spans="2:8" ht="15" hidden="1" customHeight="1" x14ac:dyDescent="0.25">
      <c r="B28" s="377">
        <v>12010109</v>
      </c>
      <c r="C28" s="378" t="s">
        <v>541</v>
      </c>
      <c r="D28" s="378" t="s">
        <v>749</v>
      </c>
      <c r="E28" s="443"/>
      <c r="F28" s="444"/>
      <c r="G28" s="445"/>
      <c r="H28" s="446"/>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t="15" hidden="1" customHeight="1" x14ac:dyDescent="0.25">
      <c r="B31" s="377">
        <v>12010201</v>
      </c>
      <c r="C31" s="378" t="s">
        <v>9</v>
      </c>
      <c r="D31" s="378" t="s">
        <v>750</v>
      </c>
      <c r="E31" s="443"/>
      <c r="F31" s="444"/>
      <c r="G31" s="445"/>
      <c r="H31" s="446"/>
    </row>
    <row r="32" spans="2:8" ht="15.75" hidden="1" thickBot="1" x14ac:dyDescent="0.3">
      <c r="B32" s="384"/>
      <c r="C32" s="385" t="s">
        <v>543</v>
      </c>
      <c r="D32" s="385"/>
      <c r="E32" s="451"/>
      <c r="F32" s="452"/>
      <c r="G32" s="453">
        <v>0</v>
      </c>
      <c r="H32" s="454">
        <v>0</v>
      </c>
    </row>
    <row r="33" spans="2:8" hidden="1"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t="15" hidden="1" customHeight="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x14ac:dyDescent="0.25">
      <c r="B93" s="377">
        <v>12020447</v>
      </c>
      <c r="C93" s="378" t="s">
        <v>602</v>
      </c>
      <c r="D93" s="378" t="s">
        <v>808</v>
      </c>
      <c r="E93" s="443"/>
      <c r="F93" s="444"/>
      <c r="G93" s="445">
        <v>35370280</v>
      </c>
      <c r="H93" s="446">
        <v>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c r="F99" s="444" t="s">
        <v>1078</v>
      </c>
      <c r="G99" s="445">
        <v>1900000</v>
      </c>
      <c r="H99" s="446">
        <v>1000000</v>
      </c>
    </row>
    <row r="100" spans="2:8" ht="14.25" hidden="1" customHeight="1" thickBot="1" x14ac:dyDescent="0.3">
      <c r="B100" s="377">
        <v>12020454</v>
      </c>
      <c r="C100" s="378" t="s">
        <v>609</v>
      </c>
      <c r="D100" s="378" t="s">
        <v>815</v>
      </c>
      <c r="E100" s="443"/>
      <c r="F100" s="444"/>
      <c r="G100" s="445"/>
      <c r="H100" s="446">
        <v>0</v>
      </c>
    </row>
    <row r="101" spans="2:8" ht="14.25" hidden="1" customHeight="1" thickBot="1" x14ac:dyDescent="0.3">
      <c r="B101" s="377">
        <v>12020455</v>
      </c>
      <c r="C101" s="378" t="s">
        <v>610</v>
      </c>
      <c r="D101" s="378" t="s">
        <v>816</v>
      </c>
      <c r="E101" s="443"/>
      <c r="F101" s="444"/>
      <c r="G101" s="445"/>
      <c r="H101" s="446">
        <v>0</v>
      </c>
    </row>
    <row r="102" spans="2:8" ht="14.25" hidden="1" customHeight="1" thickBot="1" x14ac:dyDescent="0.3">
      <c r="B102" s="377">
        <v>12020456</v>
      </c>
      <c r="C102" s="378" t="s">
        <v>611</v>
      </c>
      <c r="D102" s="378" t="s">
        <v>817</v>
      </c>
      <c r="E102" s="443"/>
      <c r="F102" s="444"/>
      <c r="G102" s="445"/>
      <c r="H102" s="446">
        <v>0</v>
      </c>
    </row>
    <row r="103" spans="2:8" ht="14.25" hidden="1" customHeight="1" thickBot="1" x14ac:dyDescent="0.3">
      <c r="B103" s="377">
        <v>12020457</v>
      </c>
      <c r="C103" s="378" t="s">
        <v>612</v>
      </c>
      <c r="D103" s="378" t="s">
        <v>818</v>
      </c>
      <c r="E103" s="443"/>
      <c r="F103" s="444"/>
      <c r="G103" s="445"/>
      <c r="H103" s="446">
        <v>0</v>
      </c>
    </row>
    <row r="104" spans="2:8" ht="14.25" hidden="1" customHeight="1" thickBot="1" x14ac:dyDescent="0.3">
      <c r="B104" s="377">
        <v>12020458</v>
      </c>
      <c r="C104" s="378" t="s">
        <v>613</v>
      </c>
      <c r="D104" s="378" t="s">
        <v>819</v>
      </c>
      <c r="E104" s="443"/>
      <c r="F104" s="444"/>
      <c r="G104" s="445"/>
      <c r="H104" s="446">
        <v>0</v>
      </c>
    </row>
    <row r="105" spans="2:8" ht="14.25" hidden="1" customHeight="1" thickBot="1" x14ac:dyDescent="0.3">
      <c r="B105" s="377">
        <v>12020459</v>
      </c>
      <c r="C105" s="378" t="s">
        <v>614</v>
      </c>
      <c r="D105" s="378" t="s">
        <v>820</v>
      </c>
      <c r="E105" s="443"/>
      <c r="F105" s="444"/>
      <c r="G105" s="445"/>
      <c r="H105" s="446">
        <v>0</v>
      </c>
    </row>
    <row r="106" spans="2:8" ht="14.25" hidden="1" customHeight="1" thickBot="1" x14ac:dyDescent="0.3">
      <c r="B106" s="377">
        <v>12020460</v>
      </c>
      <c r="C106" s="378" t="s">
        <v>615</v>
      </c>
      <c r="D106" s="378" t="s">
        <v>821</v>
      </c>
      <c r="E106" s="443"/>
      <c r="F106" s="444"/>
      <c r="G106" s="445"/>
      <c r="H106" s="446">
        <v>0</v>
      </c>
    </row>
    <row r="107" spans="2:8" ht="14.25" hidden="1" customHeight="1" thickBot="1" x14ac:dyDescent="0.3">
      <c r="B107" s="377">
        <v>12020461</v>
      </c>
      <c r="C107" s="378" t="s">
        <v>616</v>
      </c>
      <c r="D107" s="378" t="s">
        <v>822</v>
      </c>
      <c r="E107" s="443"/>
      <c r="F107" s="444"/>
      <c r="G107" s="445"/>
      <c r="H107" s="446">
        <v>0</v>
      </c>
    </row>
    <row r="108" spans="2:8" ht="14.25" hidden="1" customHeight="1" thickBot="1" x14ac:dyDescent="0.3">
      <c r="B108" s="377">
        <v>12020462</v>
      </c>
      <c r="C108" s="378" t="s">
        <v>617</v>
      </c>
      <c r="D108" s="378" t="s">
        <v>823</v>
      </c>
      <c r="E108" s="443"/>
      <c r="F108" s="444"/>
      <c r="G108" s="445"/>
      <c r="H108" s="446">
        <v>0</v>
      </c>
    </row>
    <row r="109" spans="2:8" ht="14.25" hidden="1" customHeight="1" thickBot="1" x14ac:dyDescent="0.3">
      <c r="B109" s="377">
        <v>12020463</v>
      </c>
      <c r="C109" s="378" t="s">
        <v>618</v>
      </c>
      <c r="D109" s="378" t="s">
        <v>824</v>
      </c>
      <c r="E109" s="443"/>
      <c r="F109" s="444"/>
      <c r="G109" s="445"/>
      <c r="H109" s="446">
        <v>0</v>
      </c>
    </row>
    <row r="110" spans="2:8" ht="14.25" hidden="1" customHeight="1" thickBot="1" x14ac:dyDescent="0.3">
      <c r="B110" s="377">
        <v>12020464</v>
      </c>
      <c r="C110" s="378" t="s">
        <v>619</v>
      </c>
      <c r="D110" s="378" t="s">
        <v>825</v>
      </c>
      <c r="E110" s="443"/>
      <c r="F110" s="444"/>
      <c r="G110" s="445"/>
      <c r="H110" s="446">
        <v>0</v>
      </c>
    </row>
    <row r="111" spans="2:8" ht="14.25" hidden="1" customHeight="1" thickBot="1" x14ac:dyDescent="0.3">
      <c r="B111" s="377">
        <v>12020465</v>
      </c>
      <c r="C111" s="378" t="s">
        <v>620</v>
      </c>
      <c r="D111" s="378" t="s">
        <v>826</v>
      </c>
      <c r="E111" s="443"/>
      <c r="F111" s="444"/>
      <c r="G111" s="445"/>
      <c r="H111" s="446">
        <v>0</v>
      </c>
    </row>
    <row r="112" spans="2:8" ht="14.25" hidden="1" customHeight="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SUM(G93:G113)</f>
        <v>37270280</v>
      </c>
      <c r="H114" s="453">
        <f>SUM(H93:H113)</f>
        <v>1000000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t="15" hidden="1" customHeight="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t="15" hidden="1" customHeight="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t="15" hidden="1" customHeight="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t="15" hidden="1" customHeight="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t="15" hidden="1" customHeight="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idden="1" x14ac:dyDescent="0.25">
      <c r="B177" s="373">
        <v>12021000</v>
      </c>
      <c r="C177" s="374" t="s">
        <v>681</v>
      </c>
      <c r="D177" s="374"/>
      <c r="E177" s="439"/>
      <c r="F177" s="440"/>
      <c r="G177" s="441"/>
      <c r="H177" s="442"/>
    </row>
    <row r="178" spans="2:8" ht="15" hidden="1" customHeight="1" x14ac:dyDescent="0.25">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idden="1"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idden="1" x14ac:dyDescent="0.25">
      <c r="B182" s="377">
        <v>12021102</v>
      </c>
      <c r="C182" s="378" t="s">
        <v>685</v>
      </c>
      <c r="D182" s="378" t="s">
        <v>886</v>
      </c>
      <c r="E182" s="443"/>
      <c r="F182" s="444"/>
      <c r="G182" s="445"/>
      <c r="H182" s="446">
        <v>0</v>
      </c>
    </row>
    <row r="183" spans="2:8" ht="15" hidden="1" customHeight="1" x14ac:dyDescent="0.25">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idden="1"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idden="1" x14ac:dyDescent="0.25">
      <c r="B195" s="377">
        <v>12021210</v>
      </c>
      <c r="C195" s="378" t="s">
        <v>697</v>
      </c>
      <c r="D195" s="378" t="s">
        <v>897</v>
      </c>
      <c r="E195" s="443"/>
      <c r="F195" s="444"/>
      <c r="G195" s="445"/>
      <c r="H195" s="446">
        <v>0</v>
      </c>
    </row>
    <row r="196" spans="2:8" ht="15" hidden="1" customHeight="1" x14ac:dyDescent="0.25">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idden="1" x14ac:dyDescent="0.25">
      <c r="B198" s="373">
        <v>12021300</v>
      </c>
      <c r="C198" s="374" t="s">
        <v>19</v>
      </c>
      <c r="D198" s="374"/>
      <c r="E198" s="439"/>
      <c r="F198" s="440"/>
      <c r="G198" s="441"/>
      <c r="H198" s="442"/>
    </row>
    <row r="199" spans="2:8" ht="15" hidden="1" customHeight="1" x14ac:dyDescent="0.25">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idden="1" x14ac:dyDescent="0.25">
      <c r="B201" s="373">
        <v>13000000</v>
      </c>
      <c r="C201" s="374" t="s">
        <v>702</v>
      </c>
      <c r="D201" s="374"/>
      <c r="E201" s="439"/>
      <c r="F201" s="440"/>
      <c r="G201" s="441"/>
      <c r="H201" s="442"/>
    </row>
    <row r="202" spans="2:8" hidden="1" x14ac:dyDescent="0.25">
      <c r="B202" s="373">
        <v>13010000</v>
      </c>
      <c r="C202" s="374" t="s">
        <v>703</v>
      </c>
      <c r="D202" s="374"/>
      <c r="E202" s="439"/>
      <c r="F202" s="440"/>
      <c r="G202" s="441"/>
      <c r="H202" s="442"/>
    </row>
    <row r="203" spans="2:8" hidden="1" x14ac:dyDescent="0.25">
      <c r="B203" s="373">
        <v>13010100</v>
      </c>
      <c r="C203" s="374" t="s">
        <v>20</v>
      </c>
      <c r="D203" s="374"/>
      <c r="E203" s="439"/>
      <c r="F203" s="440"/>
      <c r="G203" s="441"/>
      <c r="H203" s="442"/>
    </row>
    <row r="204" spans="2:8" ht="15" hidden="1" customHeight="1" x14ac:dyDescent="0.25">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x14ac:dyDescent="0.25">
      <c r="B206" s="373">
        <v>13010200</v>
      </c>
      <c r="C206" s="374" t="s">
        <v>21</v>
      </c>
      <c r="D206" s="374"/>
      <c r="E206" s="439"/>
      <c r="F206" s="440"/>
      <c r="G206" s="441"/>
      <c r="H206" s="442"/>
    </row>
    <row r="207" spans="2:8" ht="15.75" thickBot="1" x14ac:dyDescent="0.3">
      <c r="B207" s="377">
        <v>13010201</v>
      </c>
      <c r="C207" s="378" t="s">
        <v>706</v>
      </c>
      <c r="D207" s="378" t="s">
        <v>901</v>
      </c>
      <c r="E207" s="443"/>
      <c r="F207" s="444"/>
      <c r="G207" s="445">
        <v>7128000000</v>
      </c>
      <c r="H207" s="446">
        <v>3033400000</v>
      </c>
    </row>
    <row r="208" spans="2:8" ht="15.75" thickBot="1" x14ac:dyDescent="0.3">
      <c r="B208" s="384"/>
      <c r="C208" s="385" t="s">
        <v>707</v>
      </c>
      <c r="D208" s="385"/>
      <c r="E208" s="451"/>
      <c r="F208" s="452"/>
      <c r="G208" s="453">
        <v>7128000000</v>
      </c>
      <c r="H208" s="454">
        <v>3033400000</v>
      </c>
    </row>
    <row r="209" spans="2:8" ht="15.75" hidden="1" thickBot="1" x14ac:dyDescent="0.3">
      <c r="B209" s="373">
        <v>13020000</v>
      </c>
      <c r="C209" s="374" t="s">
        <v>708</v>
      </c>
      <c r="D209" s="374"/>
      <c r="E209" s="439"/>
      <c r="F209" s="440"/>
      <c r="G209" s="441"/>
      <c r="H209" s="442"/>
    </row>
    <row r="210" spans="2:8" ht="15" hidden="1" customHeight="1" thickBot="1" x14ac:dyDescent="0.3">
      <c r="B210" s="373">
        <v>13020300</v>
      </c>
      <c r="C210" s="374" t="s">
        <v>22</v>
      </c>
      <c r="D210" s="374"/>
      <c r="E210" s="439"/>
      <c r="F210" s="440"/>
      <c r="G210" s="441"/>
      <c r="H210" s="442"/>
    </row>
    <row r="211" spans="2:8" ht="14.25" hidden="1" customHeight="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 hidden="1" customHeight="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 hidden="1" customHeight="1" thickBot="1" x14ac:dyDescent="0.3">
      <c r="B217" s="373" t="s">
        <v>714</v>
      </c>
      <c r="C217" s="374" t="s">
        <v>715</v>
      </c>
      <c r="D217" s="374"/>
      <c r="E217" s="439"/>
      <c r="F217" s="440"/>
      <c r="G217" s="441"/>
      <c r="H217" s="442"/>
    </row>
    <row r="218" spans="2:8" s="396" customFormat="1" ht="15" hidden="1" customHeight="1" thickBot="1" x14ac:dyDescent="0.3">
      <c r="B218" s="373">
        <v>14030000</v>
      </c>
      <c r="C218" s="374" t="s">
        <v>716</v>
      </c>
      <c r="D218" s="374"/>
      <c r="E218" s="439"/>
      <c r="F218" s="440"/>
      <c r="G218" s="441"/>
      <c r="H218" s="442"/>
    </row>
    <row r="219" spans="2:8" s="396" customFormat="1" ht="15" hidden="1" customHeight="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 hidden="1" customHeight="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G208+G114</f>
        <v>7165270280</v>
      </c>
      <c r="H225" s="481">
        <v>3034400000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7"/>
  <sheetViews>
    <sheetView view="pageBreakPreview" zoomScale="86" zoomScaleNormal="100" zoomScaleSheetLayoutView="86" workbookViewId="0">
      <selection activeCell="B16" sqref="B16"/>
    </sheetView>
  </sheetViews>
  <sheetFormatPr defaultRowHeight="15" x14ac:dyDescent="0.25"/>
  <cols>
    <col min="1" max="1" width="9.28515625" style="310" customWidth="1"/>
    <col min="2" max="2" width="52.140625" style="136" customWidth="1"/>
    <col min="3" max="3" width="20.7109375" style="136" customWidth="1"/>
    <col min="4" max="4" width="20" style="136" customWidth="1"/>
    <col min="5" max="5" width="21.42578125" style="136" customWidth="1"/>
    <col min="6" max="6" width="21.28515625" style="136" customWidth="1"/>
    <col min="7" max="7" width="20.85546875" style="136" customWidth="1"/>
    <col min="8" max="8" width="20.7109375" style="136" customWidth="1"/>
    <col min="9" max="9" width="21.85546875" style="136" customWidth="1"/>
    <col min="10" max="16384" width="9.140625" style="136"/>
  </cols>
  <sheetData>
    <row r="1" spans="1:10" s="281" customFormat="1" ht="36" x14ac:dyDescent="0.55000000000000004">
      <c r="A1" s="965" t="s">
        <v>0</v>
      </c>
      <c r="B1" s="965"/>
      <c r="C1" s="965"/>
      <c r="D1" s="965"/>
      <c r="E1" s="965"/>
      <c r="F1" s="965"/>
      <c r="G1" s="965"/>
      <c r="H1" s="965"/>
      <c r="I1" s="965"/>
    </row>
    <row r="2" spans="1:10" s="281" customFormat="1" ht="31.5" x14ac:dyDescent="0.5">
      <c r="A2" s="966" t="s">
        <v>1</v>
      </c>
      <c r="B2" s="966"/>
      <c r="C2" s="966"/>
      <c r="D2" s="966"/>
      <c r="E2" s="966"/>
      <c r="F2" s="966"/>
      <c r="G2" s="966"/>
      <c r="H2" s="966"/>
      <c r="I2" s="966"/>
    </row>
    <row r="3" spans="1:10" s="281" customFormat="1" ht="31.5" x14ac:dyDescent="0.2">
      <c r="A3" s="967" t="s">
        <v>1760</v>
      </c>
      <c r="B3" s="967"/>
      <c r="C3" s="967"/>
      <c r="D3" s="967"/>
      <c r="E3" s="967"/>
      <c r="F3" s="967"/>
      <c r="G3" s="967"/>
      <c r="H3" s="967"/>
      <c r="I3" s="967"/>
    </row>
    <row r="4" spans="1:10" s="137" customFormat="1" ht="7.5" thickBot="1" x14ac:dyDescent="0.2"/>
    <row r="5" spans="1:10" s="282" customFormat="1" ht="27" customHeight="1" x14ac:dyDescent="0.25">
      <c r="A5" s="968" t="s">
        <v>720</v>
      </c>
      <c r="B5" s="970" t="s">
        <v>210</v>
      </c>
      <c r="C5" s="963" t="s">
        <v>398</v>
      </c>
      <c r="D5" s="963" t="s">
        <v>211</v>
      </c>
      <c r="E5" s="972" t="s">
        <v>1702</v>
      </c>
      <c r="F5" s="974" t="s">
        <v>399</v>
      </c>
      <c r="G5" s="963" t="s">
        <v>400</v>
      </c>
      <c r="H5" s="963" t="s">
        <v>401</v>
      </c>
      <c r="I5" s="963" t="s">
        <v>402</v>
      </c>
    </row>
    <row r="6" spans="1:10" s="282" customFormat="1" ht="15.75" thickBot="1" x14ac:dyDescent="0.3">
      <c r="A6" s="969"/>
      <c r="B6" s="971"/>
      <c r="C6" s="964"/>
      <c r="D6" s="964"/>
      <c r="E6" s="973"/>
      <c r="F6" s="975"/>
      <c r="G6" s="964"/>
      <c r="H6" s="964"/>
      <c r="I6" s="964"/>
    </row>
    <row r="7" spans="1:10" x14ac:dyDescent="0.25">
      <c r="A7" s="915"/>
      <c r="B7" s="284"/>
      <c r="C7" s="285" t="s">
        <v>5</v>
      </c>
      <c r="D7" s="285" t="s">
        <v>5</v>
      </c>
      <c r="E7" s="311" t="s">
        <v>5</v>
      </c>
      <c r="F7" s="319" t="s">
        <v>5</v>
      </c>
      <c r="G7" s="285" t="s">
        <v>5</v>
      </c>
      <c r="H7" s="285" t="s">
        <v>5</v>
      </c>
      <c r="I7" s="285" t="s">
        <v>5</v>
      </c>
    </row>
    <row r="8" spans="1:10" x14ac:dyDescent="0.25">
      <c r="A8" s="659" t="s">
        <v>722</v>
      </c>
      <c r="B8" s="289" t="s">
        <v>137</v>
      </c>
      <c r="C8" s="288">
        <f>'STATE SECTOR DETAILS '!C25</f>
        <v>344320000</v>
      </c>
      <c r="D8" s="288">
        <v>550000000</v>
      </c>
      <c r="E8" s="312">
        <v>894320000</v>
      </c>
      <c r="F8" s="320">
        <v>9528045220</v>
      </c>
      <c r="G8" s="288">
        <v>5235619270</v>
      </c>
      <c r="H8" s="288">
        <v>1515122570</v>
      </c>
      <c r="I8" s="288">
        <v>16278787060</v>
      </c>
    </row>
    <row r="9" spans="1:10" x14ac:dyDescent="0.25">
      <c r="A9" s="659" t="s">
        <v>723</v>
      </c>
      <c r="B9" s="289" t="s">
        <v>138</v>
      </c>
      <c r="C9" s="288">
        <f>'STATE SECTOR DETAILS '!C31</f>
        <v>584120000</v>
      </c>
      <c r="D9" s="288">
        <v>3237500000</v>
      </c>
      <c r="E9" s="312">
        <v>3821620000</v>
      </c>
      <c r="F9" s="320">
        <v>411752950</v>
      </c>
      <c r="G9" s="288">
        <v>48700000</v>
      </c>
      <c r="H9" s="288">
        <v>3404734560</v>
      </c>
      <c r="I9" s="288">
        <v>3865187510</v>
      </c>
    </row>
    <row r="10" spans="1:10" x14ac:dyDescent="0.25">
      <c r="A10" s="659" t="s">
        <v>724</v>
      </c>
      <c r="B10" s="289" t="s">
        <v>139</v>
      </c>
      <c r="C10" s="288">
        <f>'STATE SECTOR DETAILS '!C37</f>
        <v>8350000</v>
      </c>
      <c r="D10" s="288">
        <v>423600000</v>
      </c>
      <c r="E10" s="312">
        <v>431950000</v>
      </c>
      <c r="F10" s="320">
        <v>116772510</v>
      </c>
      <c r="G10" s="288">
        <v>214040000</v>
      </c>
      <c r="H10" s="288">
        <v>173035800</v>
      </c>
      <c r="I10" s="288">
        <v>503848310</v>
      </c>
    </row>
    <row r="11" spans="1:10" x14ac:dyDescent="0.25">
      <c r="A11" s="659" t="s">
        <v>725</v>
      </c>
      <c r="B11" s="289" t="s">
        <v>140</v>
      </c>
      <c r="C11" s="288">
        <f>'STATE SECTOR DETAILS '!C46</f>
        <v>930250010</v>
      </c>
      <c r="D11" s="288">
        <v>400000000</v>
      </c>
      <c r="E11" s="312">
        <v>1330250010</v>
      </c>
      <c r="F11" s="320">
        <v>204575610</v>
      </c>
      <c r="G11" s="288">
        <v>119902950</v>
      </c>
      <c r="H11" s="288">
        <v>1134043200</v>
      </c>
      <c r="I11" s="288">
        <v>1458521760</v>
      </c>
    </row>
    <row r="12" spans="1:10" x14ac:dyDescent="0.25">
      <c r="A12" s="659" t="s">
        <v>726</v>
      </c>
      <c r="B12" s="289" t="s">
        <v>141</v>
      </c>
      <c r="C12" s="288">
        <f>'STATE SECTOR DETAILS '!C65</f>
        <v>6511392100</v>
      </c>
      <c r="D12" s="288">
        <v>10208905040</v>
      </c>
      <c r="E12" s="312">
        <v>16720297140</v>
      </c>
      <c r="F12" s="320">
        <v>9067052860</v>
      </c>
      <c r="G12" s="288">
        <v>3560930930</v>
      </c>
      <c r="H12" s="288">
        <v>10711328430</v>
      </c>
      <c r="I12" s="288">
        <v>23339312220</v>
      </c>
    </row>
    <row r="13" spans="1:10" x14ac:dyDescent="0.25">
      <c r="A13" s="659" t="s">
        <v>727</v>
      </c>
      <c r="B13" s="289" t="s">
        <v>142</v>
      </c>
      <c r="C13" s="288">
        <f>'STATE SECTOR DETAILS '!C73</f>
        <v>1031000000</v>
      </c>
      <c r="D13" s="288">
        <v>0</v>
      </c>
      <c r="E13" s="312">
        <v>1031000000</v>
      </c>
      <c r="F13" s="320">
        <v>256676770</v>
      </c>
      <c r="G13" s="288">
        <v>158000000</v>
      </c>
      <c r="H13" s="288">
        <v>167247560</v>
      </c>
      <c r="I13" s="288">
        <v>581924330</v>
      </c>
    </row>
    <row r="14" spans="1:10" x14ac:dyDescent="0.25">
      <c r="A14" s="659" t="s">
        <v>728</v>
      </c>
      <c r="B14" s="289" t="s">
        <v>143</v>
      </c>
      <c r="C14" s="288">
        <f>'STATE SECTOR DETAILS '!C80</f>
        <v>3023291420</v>
      </c>
      <c r="D14" s="288">
        <v>7313254970</v>
      </c>
      <c r="E14" s="312">
        <v>10336546390</v>
      </c>
      <c r="F14" s="320">
        <v>7084491470</v>
      </c>
      <c r="G14" s="288">
        <v>1274800000</v>
      </c>
      <c r="H14" s="288">
        <v>10647909910</v>
      </c>
      <c r="I14" s="288">
        <v>19007201380</v>
      </c>
      <c r="J14" s="136">
        <v>0.17302073137508017</v>
      </c>
    </row>
    <row r="15" spans="1:10" x14ac:dyDescent="0.25">
      <c r="A15" s="659" t="s">
        <v>729</v>
      </c>
      <c r="B15" s="289" t="s">
        <v>144</v>
      </c>
      <c r="C15" s="288">
        <f>'STATE SECTOR DETAILS '!C92</f>
        <v>3434703700</v>
      </c>
      <c r="D15" s="288">
        <v>4900000000</v>
      </c>
      <c r="E15" s="312">
        <v>8334703700</v>
      </c>
      <c r="F15" s="320">
        <v>597126750</v>
      </c>
      <c r="G15" s="288">
        <v>237654520</v>
      </c>
      <c r="H15" s="288">
        <v>4271461870</v>
      </c>
      <c r="I15" s="288">
        <v>5106243140</v>
      </c>
    </row>
    <row r="16" spans="1:10" x14ac:dyDescent="0.25">
      <c r="A16" s="659" t="s">
        <v>730</v>
      </c>
      <c r="B16" s="289" t="s">
        <v>145</v>
      </c>
      <c r="C16" s="288">
        <f>'STATE SECTOR DETAILS '!C99</f>
        <v>93660000</v>
      </c>
      <c r="D16" s="288">
        <v>0</v>
      </c>
      <c r="E16" s="312">
        <v>93660000</v>
      </c>
      <c r="F16" s="320">
        <v>1603618980</v>
      </c>
      <c r="G16" s="288">
        <v>334550000</v>
      </c>
      <c r="H16" s="288">
        <v>638460000</v>
      </c>
      <c r="I16" s="288">
        <v>2576628980</v>
      </c>
    </row>
    <row r="17" spans="1:9" x14ac:dyDescent="0.25">
      <c r="A17" s="659" t="s">
        <v>731</v>
      </c>
      <c r="B17" s="289" t="s">
        <v>146</v>
      </c>
      <c r="C17" s="288">
        <f>'STATE SECTOR DETAILS '!C105</f>
        <v>208000000</v>
      </c>
      <c r="D17" s="288">
        <v>0</v>
      </c>
      <c r="E17" s="312">
        <v>208000000</v>
      </c>
      <c r="F17" s="320">
        <v>1068306300</v>
      </c>
      <c r="G17" s="288">
        <v>595035080</v>
      </c>
      <c r="H17" s="288">
        <v>134379500</v>
      </c>
      <c r="I17" s="288">
        <v>1797720880</v>
      </c>
    </row>
    <row r="18" spans="1:9" x14ac:dyDescent="0.25">
      <c r="A18" s="659" t="s">
        <v>732</v>
      </c>
      <c r="B18" s="289" t="s">
        <v>147</v>
      </c>
      <c r="C18" s="288">
        <f>'STATE SECTOR DETAILS '!C110</f>
        <v>309800000</v>
      </c>
      <c r="D18" s="288">
        <v>0</v>
      </c>
      <c r="E18" s="312">
        <v>309800000</v>
      </c>
      <c r="F18" s="320">
        <v>263660790</v>
      </c>
      <c r="G18" s="288">
        <v>113000000</v>
      </c>
      <c r="H18" s="288">
        <v>155830830</v>
      </c>
      <c r="I18" s="288">
        <v>532491620</v>
      </c>
    </row>
    <row r="19" spans="1:9" x14ac:dyDescent="0.25">
      <c r="A19" s="659" t="s">
        <v>733</v>
      </c>
      <c r="B19" s="289" t="s">
        <v>148</v>
      </c>
      <c r="C19" s="288">
        <f>'STATE SECTOR DETAILS '!C117</f>
        <v>493750000</v>
      </c>
      <c r="D19" s="288">
        <v>2885000000</v>
      </c>
      <c r="E19" s="312">
        <v>3378750000</v>
      </c>
      <c r="F19" s="320">
        <v>467238490</v>
      </c>
      <c r="G19" s="288">
        <v>76760000</v>
      </c>
      <c r="H19" s="288">
        <v>4220446550</v>
      </c>
      <c r="I19" s="288">
        <v>4764445040</v>
      </c>
    </row>
    <row r="20" spans="1:9" x14ac:dyDescent="0.25">
      <c r="A20" s="659" t="s">
        <v>734</v>
      </c>
      <c r="B20" s="289" t="s">
        <v>388</v>
      </c>
      <c r="C20" s="288">
        <f>'STATE SECTOR DETAILS '!C123</f>
        <v>59930754400</v>
      </c>
      <c r="D20" s="288">
        <v>3033400000</v>
      </c>
      <c r="E20" s="312">
        <v>62964154400</v>
      </c>
      <c r="F20" s="320">
        <v>930067830</v>
      </c>
      <c r="G20" s="288">
        <v>7051903860</v>
      </c>
      <c r="H20" s="288">
        <v>22060767720</v>
      </c>
      <c r="I20" s="288">
        <v>30042739410</v>
      </c>
    </row>
    <row r="21" spans="1:9" s="294" customFormat="1" ht="15.75" thickBot="1" x14ac:dyDescent="0.3">
      <c r="A21" s="916"/>
      <c r="B21" s="308" t="s">
        <v>201</v>
      </c>
      <c r="C21" s="309">
        <f>SUM(C8:C20)</f>
        <v>76903391630</v>
      </c>
      <c r="D21" s="309">
        <f t="shared" ref="D21:I21" si="0">SUM(D8:D20)</f>
        <v>32951660010</v>
      </c>
      <c r="E21" s="853">
        <f t="shared" si="0"/>
        <v>109855051640</v>
      </c>
      <c r="F21" s="854">
        <f t="shared" si="0"/>
        <v>31599386530</v>
      </c>
      <c r="G21" s="309">
        <f t="shared" si="0"/>
        <v>19020896610</v>
      </c>
      <c r="H21" s="309">
        <f t="shared" si="0"/>
        <v>59234768500</v>
      </c>
      <c r="I21" s="309">
        <f t="shared" si="0"/>
        <v>109855051640</v>
      </c>
    </row>
    <row r="22" spans="1:9" s="294" customFormat="1" x14ac:dyDescent="0.25">
      <c r="A22" s="310"/>
      <c r="B22" s="136"/>
      <c r="C22" s="251"/>
      <c r="D22" s="251"/>
      <c r="E22" s="251"/>
      <c r="F22" s="251"/>
      <c r="G22" s="251"/>
      <c r="H22" s="251"/>
      <c r="I22" s="251"/>
    </row>
    <row r="24" spans="1:9" x14ac:dyDescent="0.25">
      <c r="C24" s="237"/>
      <c r="D24" s="237"/>
      <c r="E24" s="237"/>
      <c r="F24" s="237"/>
      <c r="G24" s="237"/>
      <c r="H24" s="237"/>
      <c r="I24" s="237"/>
    </row>
    <row r="25" spans="1:9" x14ac:dyDescent="0.25">
      <c r="I25" s="251"/>
    </row>
    <row r="26" spans="1:9" x14ac:dyDescent="0.25">
      <c r="C26" s="237"/>
      <c r="D26" s="237"/>
      <c r="E26" s="237"/>
      <c r="F26" s="237"/>
      <c r="G26" s="237"/>
      <c r="H26" s="237"/>
      <c r="I26" s="251"/>
    </row>
    <row r="27" spans="1:9" x14ac:dyDescent="0.25">
      <c r="I27" s="251"/>
    </row>
  </sheetData>
  <mergeCells count="12">
    <mergeCell ref="H5:H6"/>
    <mergeCell ref="I5:I6"/>
    <mergeCell ref="A1:I1"/>
    <mergeCell ref="A2:I2"/>
    <mergeCell ref="A3:I3"/>
    <mergeCell ref="A5:A6"/>
    <mergeCell ref="B5:B6"/>
    <mergeCell ref="C5:C6"/>
    <mergeCell ref="D5:D6"/>
    <mergeCell ref="E5:E6"/>
    <mergeCell ref="F5:F6"/>
    <mergeCell ref="G5:G6"/>
  </mergeCells>
  <pageMargins left="1.36" right="0.17" top="0.75" bottom="0.75" header="0.3" footer="0.3"/>
  <pageSetup paperSize="9" scale="60" orientation="landscape" r:id="rId1"/>
  <headerFooter>
    <oddFooter>&amp;C&amp;14&amp;P</oddFooter>
  </headerFooter>
  <colBreaks count="1" manualBreakCount="1">
    <brk id="9"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1:H226"/>
  <sheetViews>
    <sheetView view="pageBreakPreview" zoomScale="84" zoomScaleSheetLayoutView="84" workbookViewId="0">
      <pane xSplit="2" ySplit="6" topLeftCell="C63"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2.7109375" bestFit="1" customWidth="1"/>
    <col min="3" max="3" width="60" customWidth="1"/>
    <col min="4" max="4" width="37.85546875" hidden="1" customWidth="1"/>
    <col min="5" max="6" width="12.7109375" hidden="1" customWidth="1"/>
    <col min="7" max="8" width="15.7109375" customWidth="1"/>
    <col min="9" max="9" width="18" bestFit="1" customWidth="1"/>
  </cols>
  <sheetData>
    <row r="1" spans="2:8" ht="31.5" x14ac:dyDescent="0.5">
      <c r="B1" s="1001" t="s">
        <v>0</v>
      </c>
      <c r="C1" s="1001"/>
      <c r="D1" s="1001"/>
      <c r="E1" s="1001"/>
      <c r="F1" s="1001"/>
      <c r="G1" s="1001"/>
      <c r="H1" s="1001"/>
    </row>
    <row r="2" spans="2:8" ht="36" x14ac:dyDescent="0.55000000000000004">
      <c r="B2" s="1002" t="s">
        <v>1079</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38.2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x14ac:dyDescent="0.25">
      <c r="B8" s="373">
        <v>11000000</v>
      </c>
      <c r="C8" s="374" t="s">
        <v>531</v>
      </c>
      <c r="D8" s="374"/>
      <c r="E8" s="439"/>
      <c r="F8" s="440"/>
      <c r="G8" s="441"/>
      <c r="H8" s="442"/>
    </row>
    <row r="9" spans="2:8" x14ac:dyDescent="0.25">
      <c r="B9" s="373">
        <v>11010000</v>
      </c>
      <c r="C9" s="374" t="s">
        <v>531</v>
      </c>
      <c r="D9" s="374"/>
      <c r="E9" s="439"/>
      <c r="F9" s="440"/>
      <c r="G9" s="441"/>
      <c r="H9" s="442"/>
    </row>
    <row r="10" spans="2:8" x14ac:dyDescent="0.25">
      <c r="B10" s="373">
        <v>11010100</v>
      </c>
      <c r="C10" s="374" t="s">
        <v>6</v>
      </c>
      <c r="D10" s="374"/>
      <c r="E10" s="439"/>
      <c r="F10" s="440"/>
      <c r="G10" s="441"/>
      <c r="H10" s="442"/>
    </row>
    <row r="11" spans="2:8" x14ac:dyDescent="0.25">
      <c r="B11" s="377">
        <v>11010101</v>
      </c>
      <c r="C11" s="378" t="s">
        <v>532</v>
      </c>
      <c r="D11" s="378" t="s">
        <v>739</v>
      </c>
      <c r="E11" s="443"/>
      <c r="F11" s="444"/>
      <c r="G11" s="445">
        <v>21853265710</v>
      </c>
      <c r="H11" s="446">
        <f>30000000000+2800000000-856525830</f>
        <v>31943474170</v>
      </c>
    </row>
    <row r="12" spans="2:8" x14ac:dyDescent="0.25">
      <c r="B12" s="373">
        <v>11010200</v>
      </c>
      <c r="C12" s="374" t="s">
        <v>31</v>
      </c>
      <c r="D12" s="374"/>
      <c r="E12" s="439"/>
      <c r="F12" s="440"/>
      <c r="G12" s="441"/>
      <c r="H12" s="442"/>
    </row>
    <row r="13" spans="2:8" x14ac:dyDescent="0.25">
      <c r="B13" s="377">
        <v>11010201</v>
      </c>
      <c r="C13" s="378" t="s">
        <v>526</v>
      </c>
      <c r="D13" s="378" t="s">
        <v>740</v>
      </c>
      <c r="E13" s="443"/>
      <c r="F13" s="444"/>
      <c r="G13" s="445">
        <v>12475764440</v>
      </c>
      <c r="H13" s="446">
        <f>16200000000-311908150</f>
        <v>15888091850</v>
      </c>
    </row>
    <row r="14" spans="2:8" x14ac:dyDescent="0.25">
      <c r="B14" s="373">
        <v>11010300</v>
      </c>
      <c r="C14" s="374" t="s">
        <v>32</v>
      </c>
      <c r="D14" s="374"/>
      <c r="E14" s="439"/>
      <c r="F14" s="440"/>
      <c r="G14" s="441"/>
      <c r="H14" s="442"/>
    </row>
    <row r="15" spans="2:8" x14ac:dyDescent="0.25">
      <c r="B15" s="377">
        <v>11010301</v>
      </c>
      <c r="C15" s="378" t="s">
        <v>527</v>
      </c>
      <c r="D15" s="378" t="s">
        <v>741</v>
      </c>
      <c r="E15" s="443"/>
      <c r="F15" s="444"/>
      <c r="G15" s="445"/>
      <c r="H15" s="446">
        <v>900000000</v>
      </c>
    </row>
    <row r="16" spans="2:8" x14ac:dyDescent="0.25">
      <c r="B16" s="373">
        <v>11010400</v>
      </c>
      <c r="C16" s="374" t="s">
        <v>7</v>
      </c>
      <c r="D16" s="374"/>
      <c r="E16" s="439"/>
      <c r="F16" s="440"/>
      <c r="G16" s="441"/>
      <c r="H16" s="442"/>
    </row>
    <row r="17" spans="2:8" ht="15.75" thickBot="1" x14ac:dyDescent="0.3">
      <c r="B17" s="382">
        <v>11010401</v>
      </c>
      <c r="C17" s="383" t="s">
        <v>7</v>
      </c>
      <c r="D17" s="383" t="s">
        <v>742</v>
      </c>
      <c r="E17" s="447"/>
      <c r="F17" s="448"/>
      <c r="G17" s="449">
        <v>400000000</v>
      </c>
      <c r="H17" s="450">
        <v>1500000000</v>
      </c>
    </row>
    <row r="18" spans="2:8" ht="15.75" thickBot="1" x14ac:dyDescent="0.3">
      <c r="B18" s="384"/>
      <c r="C18" s="385" t="s">
        <v>533</v>
      </c>
      <c r="D18" s="385"/>
      <c r="E18" s="451"/>
      <c r="F18" s="452"/>
      <c r="G18" s="454">
        <f>SUM(G11:G17)</f>
        <v>34729030150</v>
      </c>
      <c r="H18" s="454">
        <f>SUM(H11:H17)</f>
        <v>50231566020</v>
      </c>
    </row>
    <row r="19" spans="2:8" x14ac:dyDescent="0.25">
      <c r="B19" s="368">
        <v>12000000</v>
      </c>
      <c r="C19" s="369" t="s">
        <v>33</v>
      </c>
      <c r="D19" s="369"/>
      <c r="E19" s="455"/>
      <c r="F19" s="456"/>
      <c r="G19" s="457"/>
      <c r="H19" s="458"/>
    </row>
    <row r="20" spans="2:8" hidden="1" x14ac:dyDescent="0.25">
      <c r="B20" s="373">
        <v>12010000</v>
      </c>
      <c r="C20" s="374" t="s">
        <v>534</v>
      </c>
      <c r="D20" s="374"/>
      <c r="E20" s="439"/>
      <c r="F20" s="440"/>
      <c r="G20" s="441"/>
      <c r="H20" s="442"/>
    </row>
    <row r="21" spans="2:8" hidden="1" x14ac:dyDescent="0.25">
      <c r="B21" s="373">
        <v>12010100</v>
      </c>
      <c r="C21" s="374" t="s">
        <v>8</v>
      </c>
      <c r="D21" s="374"/>
      <c r="E21" s="439"/>
      <c r="F21" s="440"/>
      <c r="G21" s="441"/>
      <c r="H21" s="442"/>
    </row>
    <row r="22" spans="2:8" hidden="1" x14ac:dyDescent="0.25">
      <c r="B22" s="377">
        <v>12010101</v>
      </c>
      <c r="C22" s="378" t="s">
        <v>535</v>
      </c>
      <c r="D22" s="378" t="s">
        <v>743</v>
      </c>
      <c r="E22" s="443"/>
      <c r="F22" s="444"/>
      <c r="G22" s="445"/>
      <c r="H22" s="446">
        <v>0</v>
      </c>
    </row>
    <row r="23" spans="2:8" hidden="1" x14ac:dyDescent="0.25">
      <c r="B23" s="377">
        <v>12010104</v>
      </c>
      <c r="C23" s="378" t="s">
        <v>536</v>
      </c>
      <c r="D23" s="378" t="s">
        <v>744</v>
      </c>
      <c r="E23" s="443"/>
      <c r="F23" s="444"/>
      <c r="G23" s="445"/>
      <c r="H23" s="446">
        <v>0</v>
      </c>
    </row>
    <row r="24" spans="2:8" hidden="1" x14ac:dyDescent="0.25">
      <c r="B24" s="377">
        <v>12010105</v>
      </c>
      <c r="C24" s="378" t="s">
        <v>537</v>
      </c>
      <c r="D24" s="378" t="s">
        <v>745</v>
      </c>
      <c r="E24" s="443"/>
      <c r="F24" s="444"/>
      <c r="G24" s="445"/>
      <c r="H24" s="446">
        <v>0</v>
      </c>
    </row>
    <row r="25" spans="2:8" hidden="1" x14ac:dyDescent="0.25">
      <c r="B25" s="377">
        <v>12010106</v>
      </c>
      <c r="C25" s="378" t="s">
        <v>538</v>
      </c>
      <c r="D25" s="378" t="s">
        <v>746</v>
      </c>
      <c r="E25" s="443"/>
      <c r="F25" s="444"/>
      <c r="G25" s="445"/>
      <c r="H25" s="446">
        <v>0</v>
      </c>
    </row>
    <row r="26" spans="2:8" hidden="1" x14ac:dyDescent="0.25">
      <c r="B26" s="377">
        <v>12010107</v>
      </c>
      <c r="C26" s="378" t="s">
        <v>539</v>
      </c>
      <c r="D26" s="378" t="s">
        <v>747</v>
      </c>
      <c r="E26" s="443"/>
      <c r="F26" s="444"/>
      <c r="G26" s="445"/>
      <c r="H26" s="446">
        <v>0</v>
      </c>
    </row>
    <row r="27" spans="2:8" hidden="1" x14ac:dyDescent="0.25">
      <c r="B27" s="377">
        <v>12010108</v>
      </c>
      <c r="C27" s="378" t="s">
        <v>540</v>
      </c>
      <c r="D27" s="378" t="s">
        <v>748</v>
      </c>
      <c r="E27" s="443"/>
      <c r="F27" s="444"/>
      <c r="G27" s="445"/>
      <c r="H27" s="446">
        <v>0</v>
      </c>
    </row>
    <row r="28" spans="2:8" hidden="1" x14ac:dyDescent="0.25">
      <c r="B28" s="377">
        <v>12010109</v>
      </c>
      <c r="C28" s="378" t="s">
        <v>541</v>
      </c>
      <c r="D28" s="378" t="s">
        <v>749</v>
      </c>
      <c r="E28" s="443"/>
      <c r="F28" s="444"/>
      <c r="G28" s="445"/>
      <c r="H28" s="446">
        <v>0</v>
      </c>
    </row>
    <row r="29" spans="2:8" ht="15.75" hidden="1" thickBot="1" x14ac:dyDescent="0.3">
      <c r="B29" s="384"/>
      <c r="C29" s="385" t="s">
        <v>542</v>
      </c>
      <c r="D29" s="385"/>
      <c r="E29" s="451"/>
      <c r="F29" s="452"/>
      <c r="G29" s="453">
        <v>0</v>
      </c>
      <c r="H29" s="454">
        <v>0</v>
      </c>
    </row>
    <row r="30" spans="2:8" hidden="1" x14ac:dyDescent="0.25">
      <c r="B30" s="388">
        <v>12010200</v>
      </c>
      <c r="C30" s="389" t="s">
        <v>9</v>
      </c>
      <c r="D30" s="389"/>
      <c r="E30" s="459"/>
      <c r="F30" s="460"/>
      <c r="G30" s="461"/>
      <c r="H30" s="462"/>
    </row>
    <row r="31" spans="2:8" hidden="1" x14ac:dyDescent="0.25">
      <c r="B31" s="377">
        <v>12010201</v>
      </c>
      <c r="C31" s="378" t="s">
        <v>9</v>
      </c>
      <c r="D31" s="378" t="s">
        <v>750</v>
      </c>
      <c r="E31" s="443"/>
      <c r="F31" s="444"/>
      <c r="G31" s="445"/>
      <c r="H31" s="446">
        <v>0</v>
      </c>
    </row>
    <row r="32" spans="2:8" ht="15.75" hidden="1" thickBot="1" x14ac:dyDescent="0.3">
      <c r="B32" s="384"/>
      <c r="C32" s="385" t="s">
        <v>543</v>
      </c>
      <c r="D32" s="385"/>
      <c r="E32" s="451"/>
      <c r="F32" s="452"/>
      <c r="G32" s="453">
        <v>0</v>
      </c>
      <c r="H32" s="454">
        <v>0</v>
      </c>
    </row>
    <row r="33" spans="2:8" x14ac:dyDescent="0.25">
      <c r="B33" s="368">
        <v>12020000</v>
      </c>
      <c r="C33" s="369" t="s">
        <v>544</v>
      </c>
      <c r="D33" s="369"/>
      <c r="E33" s="455"/>
      <c r="F33" s="456"/>
      <c r="G33" s="457"/>
      <c r="H33" s="458"/>
    </row>
    <row r="34" spans="2:8" hidden="1"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hidden="1" x14ac:dyDescent="0.25">
      <c r="B52" s="377">
        <v>12020129</v>
      </c>
      <c r="C52" s="378" t="s">
        <v>562</v>
      </c>
      <c r="D52" s="378" t="s">
        <v>768</v>
      </c>
      <c r="E52" s="443"/>
      <c r="F52" s="444"/>
      <c r="G52" s="445"/>
      <c r="H52" s="446">
        <v>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idden="1" x14ac:dyDescent="0.25">
      <c r="B61" s="377">
        <v>12020140</v>
      </c>
      <c r="C61" s="378" t="s">
        <v>571</v>
      </c>
      <c r="D61" s="378" t="s">
        <v>777</v>
      </c>
      <c r="E61" s="443"/>
      <c r="F61" s="444"/>
      <c r="G61" s="445"/>
      <c r="H61" s="446">
        <v>0</v>
      </c>
    </row>
    <row r="62" spans="2:8" ht="15.75" hidden="1" thickBot="1" x14ac:dyDescent="0.3">
      <c r="B62" s="384"/>
      <c r="C62" s="385" t="s">
        <v>572</v>
      </c>
      <c r="D62" s="385"/>
      <c r="E62" s="451"/>
      <c r="F62" s="452"/>
      <c r="G62" s="453">
        <f>SUM(G35:G61)</f>
        <v>0</v>
      </c>
      <c r="H62" s="453">
        <f>SUM(H35:H61)</f>
        <v>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t="15.75" thickBot="1" x14ac:dyDescent="0.3">
      <c r="B78" s="377">
        <v>12020427</v>
      </c>
      <c r="C78" s="378" t="s">
        <v>587</v>
      </c>
      <c r="D78" s="378" t="s">
        <v>792</v>
      </c>
      <c r="E78" s="443"/>
      <c r="F78" s="444"/>
      <c r="G78" s="445"/>
      <c r="H78" s="446">
        <v>120000</v>
      </c>
    </row>
    <row r="79" spans="2:8" ht="15.75" hidden="1" thickBot="1" x14ac:dyDescent="0.3">
      <c r="B79" s="377">
        <v>12020428</v>
      </c>
      <c r="C79" s="378" t="s">
        <v>588</v>
      </c>
      <c r="D79" s="378" t="s">
        <v>794</v>
      </c>
      <c r="E79" s="443"/>
      <c r="F79" s="444"/>
      <c r="G79" s="445"/>
      <c r="H79" s="446">
        <v>0</v>
      </c>
    </row>
    <row r="80" spans="2:8" ht="15.75" hidden="1" thickBot="1" x14ac:dyDescent="0.3">
      <c r="B80" s="377">
        <v>12020430</v>
      </c>
      <c r="C80" s="378" t="s">
        <v>589</v>
      </c>
      <c r="D80" s="378" t="s">
        <v>795</v>
      </c>
      <c r="E80" s="443"/>
      <c r="F80" s="444"/>
      <c r="G80" s="445"/>
      <c r="H80" s="446">
        <v>0</v>
      </c>
    </row>
    <row r="81" spans="2:8" ht="15.75" hidden="1" thickBot="1" x14ac:dyDescent="0.3">
      <c r="B81" s="377">
        <v>12020431</v>
      </c>
      <c r="C81" s="378" t="s">
        <v>590</v>
      </c>
      <c r="D81" s="378" t="s">
        <v>796</v>
      </c>
      <c r="E81" s="443"/>
      <c r="F81" s="444"/>
      <c r="G81" s="445"/>
      <c r="H81" s="446">
        <v>0</v>
      </c>
    </row>
    <row r="82" spans="2:8" ht="15.75" hidden="1" thickBot="1" x14ac:dyDescent="0.3">
      <c r="B82" s="377">
        <v>12020436</v>
      </c>
      <c r="C82" s="378" t="s">
        <v>591</v>
      </c>
      <c r="D82" s="378" t="s">
        <v>797</v>
      </c>
      <c r="E82" s="443"/>
      <c r="F82" s="444"/>
      <c r="G82" s="445"/>
      <c r="H82" s="446">
        <v>0</v>
      </c>
    </row>
    <row r="83" spans="2:8" ht="15.75" hidden="1" thickBot="1" x14ac:dyDescent="0.3">
      <c r="B83" s="377">
        <v>12020437</v>
      </c>
      <c r="C83" s="378" t="s">
        <v>592</v>
      </c>
      <c r="D83" s="378" t="s">
        <v>798</v>
      </c>
      <c r="E83" s="443"/>
      <c r="F83" s="444"/>
      <c r="G83" s="445"/>
      <c r="H83" s="446">
        <v>0</v>
      </c>
    </row>
    <row r="84" spans="2:8" ht="15.75" hidden="1" thickBot="1" x14ac:dyDescent="0.3">
      <c r="B84" s="377">
        <v>12020438</v>
      </c>
      <c r="C84" s="378" t="s">
        <v>593</v>
      </c>
      <c r="D84" s="378" t="s">
        <v>799</v>
      </c>
      <c r="E84" s="443"/>
      <c r="F84" s="444"/>
      <c r="G84" s="445"/>
      <c r="H84" s="446">
        <v>0</v>
      </c>
    </row>
    <row r="85" spans="2:8" ht="15.75" hidden="1" thickBot="1" x14ac:dyDescent="0.3">
      <c r="B85" s="377">
        <v>12020439</v>
      </c>
      <c r="C85" s="378" t="s">
        <v>594</v>
      </c>
      <c r="D85" s="378" t="s">
        <v>800</v>
      </c>
      <c r="E85" s="443"/>
      <c r="F85" s="444"/>
      <c r="G85" s="445"/>
      <c r="H85" s="446">
        <v>0</v>
      </c>
    </row>
    <row r="86" spans="2:8" ht="15.75" hidden="1" thickBot="1" x14ac:dyDescent="0.3">
      <c r="B86" s="377">
        <v>12020440</v>
      </c>
      <c r="C86" s="378" t="s">
        <v>595</v>
      </c>
      <c r="D86" s="378" t="s">
        <v>801</v>
      </c>
      <c r="E86" s="443"/>
      <c r="F86" s="444"/>
      <c r="G86" s="445"/>
      <c r="H86" s="446">
        <v>0</v>
      </c>
    </row>
    <row r="87" spans="2:8" ht="15.75" hidden="1" thickBot="1" x14ac:dyDescent="0.3">
      <c r="B87" s="377">
        <v>12020441</v>
      </c>
      <c r="C87" s="378" t="s">
        <v>596</v>
      </c>
      <c r="D87" s="378" t="s">
        <v>802</v>
      </c>
      <c r="E87" s="443"/>
      <c r="F87" s="444"/>
      <c r="G87" s="445"/>
      <c r="H87" s="446">
        <v>0</v>
      </c>
    </row>
    <row r="88" spans="2:8" ht="15.75" hidden="1" thickBot="1" x14ac:dyDescent="0.3">
      <c r="B88" s="377">
        <v>12020442</v>
      </c>
      <c r="C88" s="378" t="s">
        <v>597</v>
      </c>
      <c r="D88" s="378" t="s">
        <v>803</v>
      </c>
      <c r="E88" s="443"/>
      <c r="F88" s="444"/>
      <c r="G88" s="445"/>
      <c r="H88" s="446">
        <v>0</v>
      </c>
    </row>
    <row r="89" spans="2:8" ht="15.75" hidden="1" thickBot="1" x14ac:dyDescent="0.3">
      <c r="B89" s="377">
        <v>12020443</v>
      </c>
      <c r="C89" s="378" t="s">
        <v>598</v>
      </c>
      <c r="D89" s="378" t="s">
        <v>804</v>
      </c>
      <c r="E89" s="443"/>
      <c r="F89" s="444"/>
      <c r="G89" s="445"/>
      <c r="H89" s="446">
        <v>0</v>
      </c>
    </row>
    <row r="90" spans="2:8" ht="15.75" hidden="1" thickBot="1" x14ac:dyDescent="0.3">
      <c r="B90" s="377">
        <v>12020444</v>
      </c>
      <c r="C90" s="378" t="s">
        <v>599</v>
      </c>
      <c r="D90" s="378" t="s">
        <v>805</v>
      </c>
      <c r="E90" s="443"/>
      <c r="F90" s="444"/>
      <c r="G90" s="445"/>
      <c r="H90" s="446">
        <v>0</v>
      </c>
    </row>
    <row r="91" spans="2:8" ht="15.75" hidden="1" thickBot="1" x14ac:dyDescent="0.3">
      <c r="B91" s="377">
        <v>12020445</v>
      </c>
      <c r="C91" s="378" t="s">
        <v>600</v>
      </c>
      <c r="D91" s="378" t="s">
        <v>806</v>
      </c>
      <c r="E91" s="443"/>
      <c r="F91" s="444"/>
      <c r="G91" s="445"/>
      <c r="H91" s="446">
        <v>0</v>
      </c>
    </row>
    <row r="92" spans="2:8" ht="15.75" hidden="1" thickBot="1" x14ac:dyDescent="0.3">
      <c r="B92" s="377">
        <v>12020446</v>
      </c>
      <c r="C92" s="378" t="s">
        <v>601</v>
      </c>
      <c r="D92" s="378" t="s">
        <v>807</v>
      </c>
      <c r="E92" s="443"/>
      <c r="F92" s="444"/>
      <c r="G92" s="445"/>
      <c r="H92" s="446">
        <v>0</v>
      </c>
    </row>
    <row r="93" spans="2:8" ht="15.75" hidden="1" thickBot="1" x14ac:dyDescent="0.3">
      <c r="B93" s="377">
        <v>12020447</v>
      </c>
      <c r="C93" s="378" t="s">
        <v>602</v>
      </c>
      <c r="D93" s="378" t="s">
        <v>808</v>
      </c>
      <c r="E93" s="443"/>
      <c r="F93" s="444"/>
      <c r="G93" s="445"/>
      <c r="H93" s="446">
        <v>0</v>
      </c>
    </row>
    <row r="94" spans="2:8" ht="15.75" hidden="1" thickBot="1" x14ac:dyDescent="0.3">
      <c r="B94" s="377">
        <v>12020448</v>
      </c>
      <c r="C94" s="378" t="s">
        <v>603</v>
      </c>
      <c r="D94" s="378" t="s">
        <v>809</v>
      </c>
      <c r="E94" s="443"/>
      <c r="F94" s="444"/>
      <c r="G94" s="445"/>
      <c r="H94" s="446">
        <v>0</v>
      </c>
    </row>
    <row r="95" spans="2:8" ht="15.75" hidden="1" thickBot="1" x14ac:dyDescent="0.3">
      <c r="B95" s="377">
        <v>12020449</v>
      </c>
      <c r="C95" s="378" t="s">
        <v>604</v>
      </c>
      <c r="D95" s="378" t="s">
        <v>810</v>
      </c>
      <c r="E95" s="443"/>
      <c r="F95" s="444"/>
      <c r="G95" s="445"/>
      <c r="H95" s="446">
        <v>0</v>
      </c>
    </row>
    <row r="96" spans="2:8" ht="15.75" hidden="1" thickBot="1" x14ac:dyDescent="0.3">
      <c r="B96" s="377">
        <v>12020450</v>
      </c>
      <c r="C96" s="378" t="s">
        <v>605</v>
      </c>
      <c r="D96" s="378" t="s">
        <v>811</v>
      </c>
      <c r="E96" s="443"/>
      <c r="F96" s="444"/>
      <c r="G96" s="445"/>
      <c r="H96" s="446">
        <v>0</v>
      </c>
    </row>
    <row r="97" spans="2:8" ht="15.75" hidden="1" thickBot="1" x14ac:dyDescent="0.3">
      <c r="B97" s="377">
        <v>12020451</v>
      </c>
      <c r="C97" s="378" t="s">
        <v>606</v>
      </c>
      <c r="D97" s="378" t="s">
        <v>812</v>
      </c>
      <c r="E97" s="443"/>
      <c r="F97" s="444"/>
      <c r="G97" s="445"/>
      <c r="H97" s="446">
        <v>0</v>
      </c>
    </row>
    <row r="98" spans="2:8" ht="15.75" hidden="1" thickBot="1" x14ac:dyDescent="0.3">
      <c r="B98" s="377">
        <v>12020452</v>
      </c>
      <c r="C98" s="378" t="s">
        <v>607</v>
      </c>
      <c r="D98" s="378" t="s">
        <v>813</v>
      </c>
      <c r="E98" s="443"/>
      <c r="F98" s="444"/>
      <c r="G98" s="445"/>
      <c r="H98" s="446">
        <v>0</v>
      </c>
    </row>
    <row r="99" spans="2:8" ht="15.75" hidden="1" thickBot="1" x14ac:dyDescent="0.3">
      <c r="B99" s="377">
        <v>12020453</v>
      </c>
      <c r="C99" s="378" t="s">
        <v>608</v>
      </c>
      <c r="D99" s="378" t="s">
        <v>814</v>
      </c>
      <c r="E99" s="443"/>
      <c r="F99" s="444"/>
      <c r="G99" s="445"/>
      <c r="H99" s="446">
        <v>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v>0</v>
      </c>
      <c r="H114" s="454">
        <v>120000</v>
      </c>
    </row>
    <row r="115" spans="2:8" hidden="1" x14ac:dyDescent="0.25">
      <c r="B115" s="373">
        <v>12020500</v>
      </c>
      <c r="C115" s="374" t="s">
        <v>12</v>
      </c>
      <c r="D115" s="374"/>
      <c r="E115" s="439"/>
      <c r="F115" s="440"/>
      <c r="G115" s="441"/>
      <c r="H115" s="442"/>
    </row>
    <row r="116" spans="2:8" hidden="1" x14ac:dyDescent="0.25">
      <c r="B116" s="377">
        <v>12020501</v>
      </c>
      <c r="C116" s="378" t="s">
        <v>624</v>
      </c>
      <c r="D116" s="378" t="s">
        <v>830</v>
      </c>
      <c r="E116" s="443"/>
      <c r="F116" s="444"/>
      <c r="G116" s="445"/>
      <c r="H116" s="446">
        <v>0</v>
      </c>
    </row>
    <row r="117" spans="2:8" hidden="1" x14ac:dyDescent="0.25">
      <c r="B117" s="377">
        <v>12020502</v>
      </c>
      <c r="C117" s="378" t="s">
        <v>625</v>
      </c>
      <c r="D117" s="378" t="s">
        <v>831</v>
      </c>
      <c r="E117" s="443"/>
      <c r="F117" s="444"/>
      <c r="G117" s="445"/>
      <c r="H117" s="446">
        <v>0</v>
      </c>
    </row>
    <row r="118" spans="2:8" hidden="1" x14ac:dyDescent="0.25">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idden="1" x14ac:dyDescent="0.25">
      <c r="B120" s="373">
        <v>12020600</v>
      </c>
      <c r="C120" s="374" t="s">
        <v>13</v>
      </c>
      <c r="D120" s="374"/>
      <c r="E120" s="439"/>
      <c r="F120" s="440"/>
      <c r="G120" s="441"/>
      <c r="H120" s="442"/>
    </row>
    <row r="121" spans="2:8" hidden="1" x14ac:dyDescent="0.25">
      <c r="B121" s="377">
        <v>12020601</v>
      </c>
      <c r="C121" s="378" t="s">
        <v>628</v>
      </c>
      <c r="D121" s="378" t="s">
        <v>833</v>
      </c>
      <c r="E121" s="443"/>
      <c r="F121" s="444"/>
      <c r="G121" s="445"/>
      <c r="H121" s="446">
        <v>0</v>
      </c>
    </row>
    <row r="122" spans="2:8" hidden="1" x14ac:dyDescent="0.25">
      <c r="B122" s="377">
        <v>12020602</v>
      </c>
      <c r="C122" s="378" t="s">
        <v>629</v>
      </c>
      <c r="D122" s="378" t="s">
        <v>834</v>
      </c>
      <c r="E122" s="443"/>
      <c r="F122" s="444"/>
      <c r="G122" s="445"/>
      <c r="H122" s="446">
        <v>0</v>
      </c>
    </row>
    <row r="123" spans="2:8" hidden="1" x14ac:dyDescent="0.25">
      <c r="B123" s="377">
        <v>12020603</v>
      </c>
      <c r="C123" s="378" t="s">
        <v>630</v>
      </c>
      <c r="D123" s="378" t="s">
        <v>835</v>
      </c>
      <c r="E123" s="443"/>
      <c r="F123" s="444"/>
      <c r="G123" s="445"/>
      <c r="H123" s="446">
        <v>0</v>
      </c>
    </row>
    <row r="124" spans="2:8" hidden="1" x14ac:dyDescent="0.25">
      <c r="B124" s="377">
        <v>12020604</v>
      </c>
      <c r="C124" s="378" t="s">
        <v>631</v>
      </c>
      <c r="D124" s="378" t="s">
        <v>836</v>
      </c>
      <c r="E124" s="443"/>
      <c r="F124" s="444"/>
      <c r="G124" s="445"/>
      <c r="H124" s="446">
        <v>0</v>
      </c>
    </row>
    <row r="125" spans="2:8" hidden="1" x14ac:dyDescent="0.25">
      <c r="B125" s="377">
        <v>12020605</v>
      </c>
      <c r="C125" s="378" t="s">
        <v>632</v>
      </c>
      <c r="D125" s="378" t="s">
        <v>837</v>
      </c>
      <c r="E125" s="443"/>
      <c r="F125" s="444"/>
      <c r="G125" s="445"/>
      <c r="H125" s="446">
        <v>0</v>
      </c>
    </row>
    <row r="126" spans="2:8" hidden="1" x14ac:dyDescent="0.25">
      <c r="B126" s="377">
        <v>12020606</v>
      </c>
      <c r="C126" s="378" t="s">
        <v>633</v>
      </c>
      <c r="D126" s="378" t="s">
        <v>838</v>
      </c>
      <c r="E126" s="443"/>
      <c r="F126" s="444"/>
      <c r="G126" s="445"/>
      <c r="H126" s="446">
        <v>0</v>
      </c>
    </row>
    <row r="127" spans="2:8" hidden="1" x14ac:dyDescent="0.25">
      <c r="B127" s="377">
        <v>12020607</v>
      </c>
      <c r="C127" s="378" t="s">
        <v>634</v>
      </c>
      <c r="D127" s="378" t="s">
        <v>839</v>
      </c>
      <c r="E127" s="443"/>
      <c r="F127" s="444"/>
      <c r="G127" s="445"/>
      <c r="H127" s="446">
        <v>0</v>
      </c>
    </row>
    <row r="128" spans="2:8" hidden="1" x14ac:dyDescent="0.25">
      <c r="B128" s="377">
        <v>12020608</v>
      </c>
      <c r="C128" s="378" t="s">
        <v>635</v>
      </c>
      <c r="D128" s="378" t="s">
        <v>840</v>
      </c>
      <c r="E128" s="443"/>
      <c r="F128" s="444"/>
      <c r="G128" s="445"/>
      <c r="H128" s="446">
        <v>0</v>
      </c>
    </row>
    <row r="129" spans="2:8" hidden="1" x14ac:dyDescent="0.25">
      <c r="B129" s="377">
        <v>12020609</v>
      </c>
      <c r="C129" s="378" t="s">
        <v>636</v>
      </c>
      <c r="D129" s="378" t="s">
        <v>841</v>
      </c>
      <c r="E129" s="443"/>
      <c r="F129" s="444"/>
      <c r="G129" s="445"/>
      <c r="H129" s="446">
        <v>0</v>
      </c>
    </row>
    <row r="130" spans="2:8" hidden="1" x14ac:dyDescent="0.25">
      <c r="B130" s="377">
        <v>12020610</v>
      </c>
      <c r="C130" s="378" t="s">
        <v>637</v>
      </c>
      <c r="D130" s="378" t="s">
        <v>842</v>
      </c>
      <c r="E130" s="443"/>
      <c r="F130" s="444"/>
      <c r="G130" s="445"/>
      <c r="H130" s="446">
        <v>0</v>
      </c>
    </row>
    <row r="131" spans="2:8" hidden="1" x14ac:dyDescent="0.25">
      <c r="B131" s="377">
        <v>12020611</v>
      </c>
      <c r="C131" s="378" t="s">
        <v>638</v>
      </c>
      <c r="D131" s="378" t="s">
        <v>843</v>
      </c>
      <c r="E131" s="443"/>
      <c r="F131" s="444"/>
      <c r="G131" s="445"/>
      <c r="H131" s="446">
        <v>0</v>
      </c>
    </row>
    <row r="132" spans="2:8" hidden="1" x14ac:dyDescent="0.25">
      <c r="B132" s="377">
        <v>12020612</v>
      </c>
      <c r="C132" s="378" t="s">
        <v>639</v>
      </c>
      <c r="D132" s="378" t="s">
        <v>845</v>
      </c>
      <c r="E132" s="443"/>
      <c r="F132" s="444"/>
      <c r="G132" s="445"/>
      <c r="H132" s="446">
        <v>0</v>
      </c>
    </row>
    <row r="133" spans="2:8" hidden="1" x14ac:dyDescent="0.25">
      <c r="B133" s="377">
        <v>12020613</v>
      </c>
      <c r="C133" s="378" t="s">
        <v>640</v>
      </c>
      <c r="D133" s="378" t="s">
        <v>846</v>
      </c>
      <c r="E133" s="443"/>
      <c r="F133" s="444"/>
      <c r="G133" s="445"/>
      <c r="H133" s="446">
        <v>0</v>
      </c>
    </row>
    <row r="134" spans="2:8" hidden="1" x14ac:dyDescent="0.25">
      <c r="B134" s="377">
        <v>12020614</v>
      </c>
      <c r="C134" s="378" t="s">
        <v>641</v>
      </c>
      <c r="D134" s="378" t="s">
        <v>847</v>
      </c>
      <c r="E134" s="443"/>
      <c r="F134" s="444"/>
      <c r="G134" s="445"/>
      <c r="H134" s="446">
        <v>0</v>
      </c>
    </row>
    <row r="135" spans="2:8" hidden="1" x14ac:dyDescent="0.25">
      <c r="B135" s="377">
        <v>12020615</v>
      </c>
      <c r="C135" s="378" t="s">
        <v>642</v>
      </c>
      <c r="D135" s="378" t="s">
        <v>848</v>
      </c>
      <c r="E135" s="443"/>
      <c r="F135" s="444"/>
      <c r="G135" s="445"/>
      <c r="H135" s="446">
        <v>0</v>
      </c>
    </row>
    <row r="136" spans="2:8" hidden="1" x14ac:dyDescent="0.25">
      <c r="B136" s="377">
        <v>12020616</v>
      </c>
      <c r="C136" s="378" t="s">
        <v>643</v>
      </c>
      <c r="D136" s="378" t="s">
        <v>849</v>
      </c>
      <c r="E136" s="443"/>
      <c r="F136" s="444"/>
      <c r="G136" s="445"/>
      <c r="H136" s="446">
        <v>0</v>
      </c>
    </row>
    <row r="137" spans="2:8" hidden="1" x14ac:dyDescent="0.25">
      <c r="B137" s="377">
        <v>12020617</v>
      </c>
      <c r="C137" s="378" t="s">
        <v>644</v>
      </c>
      <c r="D137" s="378" t="s">
        <v>850</v>
      </c>
      <c r="E137" s="443"/>
      <c r="F137" s="444"/>
      <c r="G137" s="445"/>
      <c r="H137" s="446">
        <v>0</v>
      </c>
    </row>
    <row r="138" spans="2:8" hidden="1" x14ac:dyDescent="0.25">
      <c r="B138" s="377">
        <v>12020618</v>
      </c>
      <c r="C138" s="378" t="s">
        <v>645</v>
      </c>
      <c r="D138" s="378" t="s">
        <v>851</v>
      </c>
      <c r="E138" s="443"/>
      <c r="F138" s="444"/>
      <c r="G138" s="445"/>
      <c r="H138" s="446">
        <v>0</v>
      </c>
    </row>
    <row r="139" spans="2:8" hidden="1" x14ac:dyDescent="0.25">
      <c r="B139" s="377">
        <v>12020619</v>
      </c>
      <c r="C139" s="378" t="s">
        <v>646</v>
      </c>
      <c r="D139" s="378" t="s">
        <v>852</v>
      </c>
      <c r="E139" s="443"/>
      <c r="F139" s="444"/>
      <c r="G139" s="445"/>
      <c r="H139" s="446">
        <v>0</v>
      </c>
    </row>
    <row r="140" spans="2:8" hidden="1" x14ac:dyDescent="0.25">
      <c r="B140" s="377">
        <v>12020620</v>
      </c>
      <c r="C140" s="378" t="s">
        <v>647</v>
      </c>
      <c r="D140" s="378" t="s">
        <v>853</v>
      </c>
      <c r="E140" s="443"/>
      <c r="F140" s="444"/>
      <c r="G140" s="445"/>
      <c r="H140" s="446">
        <v>0</v>
      </c>
    </row>
    <row r="141" spans="2:8" hidden="1" x14ac:dyDescent="0.25">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idden="1" x14ac:dyDescent="0.25">
      <c r="B143" s="373">
        <v>12020700</v>
      </c>
      <c r="C143" s="374" t="s">
        <v>14</v>
      </c>
      <c r="D143" s="374"/>
      <c r="E143" s="439"/>
      <c r="F143" s="440"/>
      <c r="G143" s="441"/>
      <c r="H143" s="442"/>
    </row>
    <row r="144" spans="2:8" hidden="1" x14ac:dyDescent="0.25">
      <c r="B144" s="377">
        <v>12020701</v>
      </c>
      <c r="C144" s="378" t="s">
        <v>650</v>
      </c>
      <c r="D144" s="378" t="s">
        <v>855</v>
      </c>
      <c r="E144" s="443"/>
      <c r="F144" s="444"/>
      <c r="G144" s="445"/>
      <c r="H144" s="446">
        <v>0</v>
      </c>
    </row>
    <row r="145" spans="2:8" hidden="1" x14ac:dyDescent="0.25">
      <c r="B145" s="377">
        <v>12020702</v>
      </c>
      <c r="C145" s="378" t="s">
        <v>651</v>
      </c>
      <c r="D145" s="378" t="s">
        <v>856</v>
      </c>
      <c r="E145" s="443"/>
      <c r="F145" s="444"/>
      <c r="G145" s="445"/>
      <c r="H145" s="446">
        <v>0</v>
      </c>
    </row>
    <row r="146" spans="2:8" hidden="1" x14ac:dyDescent="0.25">
      <c r="B146" s="377">
        <v>12020703</v>
      </c>
      <c r="C146" s="378" t="s">
        <v>652</v>
      </c>
      <c r="D146" s="378" t="s">
        <v>857</v>
      </c>
      <c r="E146" s="443"/>
      <c r="F146" s="444"/>
      <c r="G146" s="445"/>
      <c r="H146" s="446">
        <v>0</v>
      </c>
    </row>
    <row r="147" spans="2:8" hidden="1" x14ac:dyDescent="0.25">
      <c r="B147" s="377">
        <v>12020704</v>
      </c>
      <c r="C147" s="378" t="s">
        <v>653</v>
      </c>
      <c r="D147" s="378" t="s">
        <v>858</v>
      </c>
      <c r="E147" s="443"/>
      <c r="F147" s="444"/>
      <c r="G147" s="445"/>
      <c r="H147" s="446">
        <v>0</v>
      </c>
    </row>
    <row r="148" spans="2:8" hidden="1" x14ac:dyDescent="0.25">
      <c r="B148" s="377">
        <v>12020705</v>
      </c>
      <c r="C148" s="378" t="s">
        <v>654</v>
      </c>
      <c r="D148" s="378" t="s">
        <v>860</v>
      </c>
      <c r="E148" s="443"/>
      <c r="F148" s="444"/>
      <c r="G148" s="445"/>
      <c r="H148" s="446">
        <v>0</v>
      </c>
    </row>
    <row r="149" spans="2:8" hidden="1" x14ac:dyDescent="0.25">
      <c r="B149" s="377">
        <v>12020706</v>
      </c>
      <c r="C149" s="378" t="s">
        <v>655</v>
      </c>
      <c r="D149" s="378" t="s">
        <v>861</v>
      </c>
      <c r="E149" s="443"/>
      <c r="F149" s="444"/>
      <c r="G149" s="445"/>
      <c r="H149" s="446">
        <v>0</v>
      </c>
    </row>
    <row r="150" spans="2:8" hidden="1" x14ac:dyDescent="0.25">
      <c r="B150" s="377">
        <v>12020707</v>
      </c>
      <c r="C150" s="378" t="s">
        <v>656</v>
      </c>
      <c r="D150" s="378" t="s">
        <v>862</v>
      </c>
      <c r="E150" s="443"/>
      <c r="F150" s="444"/>
      <c r="G150" s="445"/>
      <c r="H150" s="446">
        <v>0</v>
      </c>
    </row>
    <row r="151" spans="2:8" hidden="1" x14ac:dyDescent="0.25">
      <c r="B151" s="377">
        <v>12020708</v>
      </c>
      <c r="C151" s="378" t="s">
        <v>657</v>
      </c>
      <c r="D151" s="378" t="s">
        <v>863</v>
      </c>
      <c r="E151" s="443"/>
      <c r="F151" s="444"/>
      <c r="G151" s="445"/>
      <c r="H151" s="446">
        <v>0</v>
      </c>
    </row>
    <row r="152" spans="2:8" hidden="1" x14ac:dyDescent="0.25">
      <c r="B152" s="377">
        <v>12020709</v>
      </c>
      <c r="C152" s="378" t="s">
        <v>658</v>
      </c>
      <c r="D152" s="378" t="s">
        <v>864</v>
      </c>
      <c r="E152" s="443"/>
      <c r="F152" s="444"/>
      <c r="G152" s="445"/>
      <c r="H152" s="446">
        <v>0</v>
      </c>
    </row>
    <row r="153" spans="2:8" hidden="1" x14ac:dyDescent="0.25">
      <c r="B153" s="377">
        <v>12020710</v>
      </c>
      <c r="C153" s="378" t="s">
        <v>659</v>
      </c>
      <c r="D153" s="378" t="s">
        <v>865</v>
      </c>
      <c r="E153" s="443"/>
      <c r="F153" s="444"/>
      <c r="G153" s="445"/>
      <c r="H153" s="446">
        <v>0</v>
      </c>
    </row>
    <row r="154" spans="2:8" hidden="1" x14ac:dyDescent="0.25">
      <c r="B154" s="377">
        <v>12020711</v>
      </c>
      <c r="C154" s="378" t="s">
        <v>660</v>
      </c>
      <c r="D154" s="378" t="s">
        <v>866</v>
      </c>
      <c r="E154" s="443"/>
      <c r="F154" s="444"/>
      <c r="G154" s="445"/>
      <c r="H154" s="446">
        <v>0</v>
      </c>
    </row>
    <row r="155" spans="2:8" hidden="1" x14ac:dyDescent="0.25">
      <c r="B155" s="377">
        <v>12020712</v>
      </c>
      <c r="C155" s="378" t="s">
        <v>661</v>
      </c>
      <c r="D155" s="378" t="s">
        <v>867</v>
      </c>
      <c r="E155" s="443"/>
      <c r="F155" s="444"/>
      <c r="G155" s="445"/>
      <c r="H155" s="446">
        <v>0</v>
      </c>
    </row>
    <row r="156" spans="2:8" hidden="1" x14ac:dyDescent="0.25">
      <c r="B156" s="377">
        <v>12020713</v>
      </c>
      <c r="C156" s="378" t="s">
        <v>662</v>
      </c>
      <c r="D156" s="378" t="s">
        <v>868</v>
      </c>
      <c r="E156" s="443"/>
      <c r="F156" s="444"/>
      <c r="G156" s="445"/>
      <c r="H156" s="446">
        <v>0</v>
      </c>
    </row>
    <row r="157" spans="2:8" hidden="1" x14ac:dyDescent="0.25">
      <c r="B157" s="377">
        <v>12020714</v>
      </c>
      <c r="C157" s="378" t="s">
        <v>663</v>
      </c>
      <c r="D157" s="378" t="s">
        <v>869</v>
      </c>
      <c r="E157" s="443"/>
      <c r="F157" s="444"/>
      <c r="G157" s="445"/>
      <c r="H157" s="446">
        <v>0</v>
      </c>
    </row>
    <row r="158" spans="2:8" hidden="1" x14ac:dyDescent="0.25">
      <c r="B158" s="377">
        <v>12020715</v>
      </c>
      <c r="C158" s="378" t="s">
        <v>664</v>
      </c>
      <c r="D158" s="378" t="s">
        <v>870</v>
      </c>
      <c r="E158" s="443"/>
      <c r="F158" s="444"/>
      <c r="G158" s="445"/>
      <c r="H158" s="446">
        <v>0</v>
      </c>
    </row>
    <row r="159" spans="2:8" hidden="1" x14ac:dyDescent="0.25">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idden="1" x14ac:dyDescent="0.25">
      <c r="B161" s="373">
        <v>12020800</v>
      </c>
      <c r="C161" s="374" t="s">
        <v>15</v>
      </c>
      <c r="D161" s="374"/>
      <c r="E161" s="439"/>
      <c r="F161" s="440"/>
      <c r="G161" s="441"/>
      <c r="H161" s="442"/>
    </row>
    <row r="162" spans="2:8" hidden="1" x14ac:dyDescent="0.25">
      <c r="B162" s="377">
        <v>12020801</v>
      </c>
      <c r="C162" s="378" t="s">
        <v>667</v>
      </c>
      <c r="D162" s="378" t="s">
        <v>872</v>
      </c>
      <c r="E162" s="443"/>
      <c r="F162" s="444"/>
      <c r="G162" s="445"/>
      <c r="H162" s="446">
        <v>0</v>
      </c>
    </row>
    <row r="163" spans="2:8" hidden="1" x14ac:dyDescent="0.25">
      <c r="B163" s="377">
        <v>12020802</v>
      </c>
      <c r="C163" s="378" t="s">
        <v>668</v>
      </c>
      <c r="D163" s="378" t="s">
        <v>873</v>
      </c>
      <c r="E163" s="443"/>
      <c r="F163" s="444"/>
      <c r="G163" s="445"/>
      <c r="H163" s="446">
        <v>0</v>
      </c>
    </row>
    <row r="164" spans="2:8" hidden="1" x14ac:dyDescent="0.25">
      <c r="B164" s="377">
        <v>12020803</v>
      </c>
      <c r="C164" s="378" t="s">
        <v>669</v>
      </c>
      <c r="D164" s="378" t="s">
        <v>874</v>
      </c>
      <c r="E164" s="443"/>
      <c r="F164" s="444"/>
      <c r="G164" s="445"/>
      <c r="H164" s="446">
        <v>0</v>
      </c>
    </row>
    <row r="165" spans="2:8" hidden="1" x14ac:dyDescent="0.25">
      <c r="B165" s="377">
        <v>12020804</v>
      </c>
      <c r="C165" s="378" t="s">
        <v>670</v>
      </c>
      <c r="D165" s="378" t="s">
        <v>875</v>
      </c>
      <c r="E165" s="443"/>
      <c r="F165" s="444"/>
      <c r="G165" s="445"/>
      <c r="H165" s="446">
        <v>0</v>
      </c>
    </row>
    <row r="166" spans="2:8" hidden="1" x14ac:dyDescent="0.25">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idden="1" x14ac:dyDescent="0.25">
      <c r="B168" s="373">
        <v>12020900</v>
      </c>
      <c r="C168" s="374" t="s">
        <v>16</v>
      </c>
      <c r="D168" s="374"/>
      <c r="E168" s="439"/>
      <c r="F168" s="440"/>
      <c r="G168" s="441"/>
      <c r="H168" s="442"/>
    </row>
    <row r="169" spans="2:8" hidden="1" x14ac:dyDescent="0.25">
      <c r="B169" s="377">
        <v>12020901</v>
      </c>
      <c r="C169" s="378" t="s">
        <v>673</v>
      </c>
      <c r="D169" s="378" t="s">
        <v>877</v>
      </c>
      <c r="E169" s="443"/>
      <c r="F169" s="444"/>
      <c r="G169" s="445"/>
      <c r="H169" s="446">
        <v>0</v>
      </c>
    </row>
    <row r="170" spans="2:8" hidden="1" x14ac:dyDescent="0.25">
      <c r="B170" s="377">
        <v>12020902</v>
      </c>
      <c r="C170" s="378" t="s">
        <v>674</v>
      </c>
      <c r="D170" s="378" t="s">
        <v>878</v>
      </c>
      <c r="E170" s="443"/>
      <c r="F170" s="444"/>
      <c r="G170" s="445"/>
      <c r="H170" s="446">
        <v>0</v>
      </c>
    </row>
    <row r="171" spans="2:8" hidden="1" x14ac:dyDescent="0.25">
      <c r="B171" s="377">
        <v>12020903</v>
      </c>
      <c r="C171" s="378" t="s">
        <v>675</v>
      </c>
      <c r="D171" s="378" t="s">
        <v>879</v>
      </c>
      <c r="E171" s="443"/>
      <c r="F171" s="444"/>
      <c r="G171" s="445"/>
      <c r="H171" s="446">
        <v>0</v>
      </c>
    </row>
    <row r="172" spans="2:8" hidden="1" x14ac:dyDescent="0.25">
      <c r="B172" s="377">
        <v>12020904</v>
      </c>
      <c r="C172" s="378" t="s">
        <v>676</v>
      </c>
      <c r="D172" s="378" t="s">
        <v>880</v>
      </c>
      <c r="E172" s="443"/>
      <c r="F172" s="444"/>
      <c r="G172" s="445"/>
      <c r="H172" s="446">
        <v>0</v>
      </c>
    </row>
    <row r="173" spans="2:8" hidden="1" x14ac:dyDescent="0.25">
      <c r="B173" s="377">
        <v>12020905</v>
      </c>
      <c r="C173" s="378" t="s">
        <v>677</v>
      </c>
      <c r="D173" s="378" t="s">
        <v>881</v>
      </c>
      <c r="E173" s="443"/>
      <c r="F173" s="444"/>
      <c r="G173" s="445"/>
      <c r="H173" s="446">
        <v>0</v>
      </c>
    </row>
    <row r="174" spans="2:8" hidden="1" x14ac:dyDescent="0.25">
      <c r="B174" s="377">
        <v>12020906</v>
      </c>
      <c r="C174" s="378" t="s">
        <v>678</v>
      </c>
      <c r="D174" s="378" t="s">
        <v>882</v>
      </c>
      <c r="E174" s="443"/>
      <c r="F174" s="444"/>
      <c r="G174" s="445"/>
      <c r="H174" s="446">
        <v>0</v>
      </c>
    </row>
    <row r="175" spans="2:8" hidden="1" x14ac:dyDescent="0.25">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x14ac:dyDescent="0.25">
      <c r="B177" s="373">
        <v>12021000</v>
      </c>
      <c r="C177" s="374" t="s">
        <v>681</v>
      </c>
      <c r="D177" s="374"/>
      <c r="E177" s="439"/>
      <c r="F177" s="440"/>
      <c r="G177" s="441"/>
      <c r="H177" s="442"/>
    </row>
    <row r="178" spans="2:8" ht="15.75" thickBot="1" x14ac:dyDescent="0.3">
      <c r="B178" s="377">
        <v>12021006</v>
      </c>
      <c r="C178" s="378" t="s">
        <v>682</v>
      </c>
      <c r="D178" s="378" t="s">
        <v>884</v>
      </c>
      <c r="E178" s="443"/>
      <c r="F178" s="444"/>
      <c r="G178" s="445">
        <v>40000000</v>
      </c>
      <c r="H178" s="446">
        <v>3500000</v>
      </c>
    </row>
    <row r="179" spans="2:8" ht="15.75" thickBot="1" x14ac:dyDescent="0.3">
      <c r="B179" s="384"/>
      <c r="C179" s="385" t="s">
        <v>683</v>
      </c>
      <c r="D179" s="385"/>
      <c r="E179" s="451"/>
      <c r="F179" s="452"/>
      <c r="G179" s="453">
        <v>40000000</v>
      </c>
      <c r="H179" s="454">
        <v>3500000</v>
      </c>
    </row>
    <row r="180" spans="2:8" x14ac:dyDescent="0.25">
      <c r="B180" s="373">
        <v>12021100</v>
      </c>
      <c r="C180" s="374" t="s">
        <v>17</v>
      </c>
      <c r="D180" s="374"/>
      <c r="E180" s="439"/>
      <c r="F180" s="440"/>
      <c r="G180" s="441"/>
      <c r="H180" s="442"/>
    </row>
    <row r="181" spans="2:8" hidden="1" x14ac:dyDescent="0.25">
      <c r="B181" s="377">
        <v>12021101</v>
      </c>
      <c r="C181" s="378" t="s">
        <v>684</v>
      </c>
      <c r="D181" s="378" t="s">
        <v>885</v>
      </c>
      <c r="E181" s="443"/>
      <c r="F181" s="444"/>
      <c r="G181" s="445"/>
      <c r="H181" s="446">
        <v>0</v>
      </c>
    </row>
    <row r="182" spans="2:8" ht="15.75" thickBot="1" x14ac:dyDescent="0.3">
      <c r="B182" s="377">
        <v>12021102</v>
      </c>
      <c r="C182" s="378" t="s">
        <v>685</v>
      </c>
      <c r="D182" s="378" t="s">
        <v>886</v>
      </c>
      <c r="E182" s="443"/>
      <c r="F182" s="444"/>
      <c r="G182" s="445">
        <v>68086860</v>
      </c>
      <c r="H182" s="446">
        <v>85000000</v>
      </c>
    </row>
    <row r="183" spans="2:8" ht="15.75" hidden="1" thickBot="1" x14ac:dyDescent="0.3">
      <c r="B183" s="377">
        <v>12021103</v>
      </c>
      <c r="C183" s="378" t="s">
        <v>686</v>
      </c>
      <c r="D183" s="378" t="s">
        <v>887</v>
      </c>
      <c r="E183" s="443"/>
      <c r="F183" s="444"/>
      <c r="G183" s="445"/>
      <c r="H183" s="446">
        <v>0</v>
      </c>
    </row>
    <row r="184" spans="2:8" ht="15.75" thickBot="1" x14ac:dyDescent="0.3">
      <c r="B184" s="384"/>
      <c r="C184" s="385" t="s">
        <v>687</v>
      </c>
      <c r="D184" s="385"/>
      <c r="E184" s="451"/>
      <c r="F184" s="452"/>
      <c r="G184" s="453">
        <v>68086860</v>
      </c>
      <c r="H184" s="454">
        <v>85000000</v>
      </c>
    </row>
    <row r="185" spans="2:8" x14ac:dyDescent="0.25">
      <c r="B185" s="373">
        <v>12021200</v>
      </c>
      <c r="C185" s="374" t="s">
        <v>18</v>
      </c>
      <c r="D185" s="374"/>
      <c r="E185" s="439"/>
      <c r="F185" s="440"/>
      <c r="G185" s="441"/>
      <c r="H185" s="442"/>
    </row>
    <row r="186" spans="2:8" hidden="1" x14ac:dyDescent="0.25">
      <c r="B186" s="377">
        <v>12021201</v>
      </c>
      <c r="C186" s="378" t="s">
        <v>688</v>
      </c>
      <c r="D186" s="378" t="s">
        <v>888</v>
      </c>
      <c r="E186" s="443"/>
      <c r="F186" s="444"/>
      <c r="G186" s="445"/>
      <c r="H186" s="446">
        <v>0</v>
      </c>
    </row>
    <row r="187" spans="2:8" hidden="1" x14ac:dyDescent="0.25">
      <c r="B187" s="377">
        <v>12021202</v>
      </c>
      <c r="C187" s="378" t="s">
        <v>689</v>
      </c>
      <c r="D187" s="378" t="s">
        <v>889</v>
      </c>
      <c r="E187" s="443"/>
      <c r="F187" s="444"/>
      <c r="G187" s="445"/>
      <c r="H187" s="446">
        <v>0</v>
      </c>
    </row>
    <row r="188" spans="2:8" hidden="1" x14ac:dyDescent="0.25">
      <c r="B188" s="377">
        <v>12021203</v>
      </c>
      <c r="C188" s="378" t="s">
        <v>690</v>
      </c>
      <c r="D188" s="378" t="s">
        <v>890</v>
      </c>
      <c r="E188" s="443"/>
      <c r="F188" s="444"/>
      <c r="G188" s="445"/>
      <c r="H188" s="446">
        <v>0</v>
      </c>
    </row>
    <row r="189" spans="2:8" hidden="1" x14ac:dyDescent="0.25">
      <c r="B189" s="377">
        <v>12021204</v>
      </c>
      <c r="C189" s="378" t="s">
        <v>691</v>
      </c>
      <c r="D189" s="378" t="s">
        <v>891</v>
      </c>
      <c r="E189" s="443"/>
      <c r="F189" s="444"/>
      <c r="G189" s="445"/>
      <c r="H189" s="446">
        <v>0</v>
      </c>
    </row>
    <row r="190" spans="2:8" hidden="1" x14ac:dyDescent="0.25">
      <c r="B190" s="377">
        <v>12021205</v>
      </c>
      <c r="C190" s="378" t="s">
        <v>692</v>
      </c>
      <c r="D190" s="378" t="s">
        <v>892</v>
      </c>
      <c r="E190" s="443"/>
      <c r="F190" s="444"/>
      <c r="G190" s="445"/>
      <c r="H190" s="446">
        <v>0</v>
      </c>
    </row>
    <row r="191" spans="2:8" hidden="1" x14ac:dyDescent="0.25">
      <c r="B191" s="377">
        <v>12021206</v>
      </c>
      <c r="C191" s="378" t="s">
        <v>693</v>
      </c>
      <c r="D191" s="378" t="s">
        <v>893</v>
      </c>
      <c r="E191" s="443"/>
      <c r="F191" s="444"/>
      <c r="G191" s="445"/>
      <c r="H191" s="446">
        <v>0</v>
      </c>
    </row>
    <row r="192" spans="2:8" hidden="1" x14ac:dyDescent="0.25">
      <c r="B192" s="377">
        <v>12021207</v>
      </c>
      <c r="C192" s="378" t="s">
        <v>694</v>
      </c>
      <c r="D192" s="378" t="s">
        <v>894</v>
      </c>
      <c r="E192" s="443"/>
      <c r="F192" s="444"/>
      <c r="G192" s="445"/>
      <c r="H192" s="446">
        <v>0</v>
      </c>
    </row>
    <row r="193" spans="2:8" hidden="1" x14ac:dyDescent="0.25">
      <c r="B193" s="377">
        <v>12021208</v>
      </c>
      <c r="C193" s="378" t="s">
        <v>695</v>
      </c>
      <c r="D193" s="378" t="s">
        <v>895</v>
      </c>
      <c r="E193" s="443"/>
      <c r="F193" s="444"/>
      <c r="G193" s="445"/>
      <c r="H193" s="446">
        <v>0</v>
      </c>
    </row>
    <row r="194" spans="2:8" hidden="1" x14ac:dyDescent="0.25">
      <c r="B194" s="377">
        <v>12021209</v>
      </c>
      <c r="C194" s="378" t="s">
        <v>696</v>
      </c>
      <c r="D194" s="378" t="s">
        <v>896</v>
      </c>
      <c r="E194" s="443"/>
      <c r="F194" s="444"/>
      <c r="G194" s="445"/>
      <c r="H194" s="446">
        <v>0</v>
      </c>
    </row>
    <row r="195" spans="2:8" ht="15.75" thickBot="1" x14ac:dyDescent="0.3">
      <c r="B195" s="377">
        <v>12021210</v>
      </c>
      <c r="C195" s="378" t="s">
        <v>697</v>
      </c>
      <c r="D195" s="378" t="s">
        <v>897</v>
      </c>
      <c r="E195" s="443"/>
      <c r="F195" s="444"/>
      <c r="G195" s="445">
        <v>20000000</v>
      </c>
      <c r="H195" s="446">
        <v>1000000</v>
      </c>
    </row>
    <row r="196" spans="2:8" ht="15.75" hidden="1" thickBot="1" x14ac:dyDescent="0.3">
      <c r="B196" s="377">
        <v>12021212</v>
      </c>
      <c r="C196" s="378" t="s">
        <v>698</v>
      </c>
      <c r="D196" s="378" t="s">
        <v>898</v>
      </c>
      <c r="E196" s="443"/>
      <c r="F196" s="444"/>
      <c r="G196" s="445"/>
      <c r="H196" s="446">
        <v>0</v>
      </c>
    </row>
    <row r="197" spans="2:8" ht="15.75" thickBot="1" x14ac:dyDescent="0.3">
      <c r="B197" s="384"/>
      <c r="C197" s="385" t="s">
        <v>699</v>
      </c>
      <c r="D197" s="385"/>
      <c r="E197" s="451"/>
      <c r="F197" s="452"/>
      <c r="G197" s="453">
        <v>20000000</v>
      </c>
      <c r="H197" s="454">
        <v>1000000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v>34857117010</v>
      </c>
      <c r="H225" s="481">
        <f>H197+H184+H179+H114+H18</f>
        <v>50321186020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85" fitToHeight="0" orientation="portrait" r:id="rId1"/>
  <headerFooter>
    <oddFooter>&amp;C&amp;"Rockwell,Bold"&amp;14&amp;P</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1:H226"/>
  <sheetViews>
    <sheetView view="pageBreakPreview" zoomScale="84" zoomScaleSheetLayoutView="84" workbookViewId="0">
      <pane xSplit="2" ySplit="6" topLeftCell="C25"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28.7109375" customWidth="1"/>
    <col min="2" max="2" width="13.85546875" bestFit="1" customWidth="1"/>
    <col min="3" max="3" width="60" customWidth="1"/>
    <col min="4" max="4" width="37.85546875" hidden="1" customWidth="1"/>
    <col min="5" max="6" width="12.7109375" hidden="1" customWidth="1"/>
    <col min="7" max="8" width="18.7109375" customWidth="1"/>
  </cols>
  <sheetData>
    <row r="1" spans="2:8" ht="31.5" x14ac:dyDescent="0.5">
      <c r="B1" s="1001" t="s">
        <v>0</v>
      </c>
      <c r="C1" s="1001"/>
      <c r="D1" s="1001"/>
      <c r="E1" s="1001"/>
      <c r="F1" s="1001"/>
      <c r="G1" s="1001"/>
      <c r="H1" s="1001"/>
    </row>
    <row r="2" spans="2:8" ht="36" x14ac:dyDescent="0.55000000000000004">
      <c r="B2" s="1002" t="s">
        <v>1080</v>
      </c>
      <c r="C2" s="1002"/>
      <c r="D2" s="1002"/>
      <c r="E2" s="1002"/>
      <c r="F2" s="1002"/>
      <c r="G2" s="1002"/>
      <c r="H2" s="1002"/>
    </row>
    <row r="3" spans="2:8" ht="5.0999999999999996" customHeight="1" x14ac:dyDescent="0.25">
      <c r="B3" s="989"/>
      <c r="C3" s="989"/>
      <c r="D3" s="989"/>
      <c r="E3" s="989"/>
      <c r="F3" s="989"/>
      <c r="G3" s="989"/>
      <c r="H3" s="989"/>
    </row>
    <row r="4" spans="2:8" s="421" customFormat="1" ht="27" thickBot="1" x14ac:dyDescent="0.45">
      <c r="B4" s="1003" t="s">
        <v>737</v>
      </c>
      <c r="C4" s="1003"/>
      <c r="D4" s="1003"/>
      <c r="E4" s="1003"/>
      <c r="F4" s="1003"/>
      <c r="G4" s="1003"/>
      <c r="H4" s="1003"/>
    </row>
    <row r="5" spans="2:8" s="365" customFormat="1" ht="25.5" x14ac:dyDescent="0.2">
      <c r="B5" s="991" t="s">
        <v>2</v>
      </c>
      <c r="C5" s="991" t="s">
        <v>3</v>
      </c>
      <c r="D5" s="422"/>
      <c r="E5" s="423" t="s">
        <v>909</v>
      </c>
      <c r="F5" s="424" t="s">
        <v>909</v>
      </c>
      <c r="G5" s="425" t="s">
        <v>530</v>
      </c>
      <c r="H5" s="426" t="s">
        <v>1703</v>
      </c>
    </row>
    <row r="6" spans="2:8" ht="15.75" thickBot="1" x14ac:dyDescent="0.3">
      <c r="B6" s="992"/>
      <c r="C6" s="992"/>
      <c r="D6" s="427"/>
      <c r="E6" s="428" t="s">
        <v>5</v>
      </c>
      <c r="F6" s="429" t="s">
        <v>5</v>
      </c>
      <c r="G6" s="430" t="s">
        <v>5</v>
      </c>
      <c r="H6" s="431" t="s">
        <v>5</v>
      </c>
    </row>
    <row r="7" spans="2:8" ht="18.75" x14ac:dyDescent="0.3">
      <c r="B7" s="432">
        <v>10000000</v>
      </c>
      <c r="C7" s="433" t="s">
        <v>398</v>
      </c>
      <c r="D7" s="434"/>
      <c r="E7" s="435"/>
      <c r="F7" s="436"/>
      <c r="G7" s="437"/>
      <c r="H7" s="438"/>
    </row>
    <row r="8" spans="2:8" hidden="1" x14ac:dyDescent="0.25">
      <c r="B8" s="373">
        <v>11000000</v>
      </c>
      <c r="C8" s="374" t="s">
        <v>531</v>
      </c>
      <c r="D8" s="374"/>
      <c r="E8" s="439"/>
      <c r="F8" s="440"/>
      <c r="G8" s="441"/>
      <c r="H8" s="442"/>
    </row>
    <row r="9" spans="2:8" hidden="1" x14ac:dyDescent="0.25">
      <c r="B9" s="373">
        <v>11010000</v>
      </c>
      <c r="C9" s="374" t="s">
        <v>531</v>
      </c>
      <c r="D9" s="374"/>
      <c r="E9" s="439"/>
      <c r="F9" s="440"/>
      <c r="G9" s="441"/>
      <c r="H9" s="442"/>
    </row>
    <row r="10" spans="2:8" hidden="1" x14ac:dyDescent="0.25">
      <c r="B10" s="373">
        <v>11010100</v>
      </c>
      <c r="C10" s="374" t="s">
        <v>6</v>
      </c>
      <c r="D10" s="374"/>
      <c r="E10" s="439"/>
      <c r="F10" s="440"/>
      <c r="G10" s="441"/>
      <c r="H10" s="442"/>
    </row>
    <row r="11" spans="2:8" hidden="1" x14ac:dyDescent="0.25">
      <c r="B11" s="377">
        <v>11010101</v>
      </c>
      <c r="C11" s="378" t="s">
        <v>532</v>
      </c>
      <c r="D11" s="378" t="s">
        <v>739</v>
      </c>
      <c r="E11" s="443"/>
      <c r="F11" s="444"/>
      <c r="G11" s="445"/>
      <c r="H11" s="446">
        <v>0</v>
      </c>
    </row>
    <row r="12" spans="2:8" hidden="1" x14ac:dyDescent="0.25">
      <c r="B12" s="373">
        <v>11010200</v>
      </c>
      <c r="C12" s="374" t="s">
        <v>31</v>
      </c>
      <c r="D12" s="374"/>
      <c r="E12" s="439"/>
      <c r="F12" s="440"/>
      <c r="G12" s="441"/>
      <c r="H12" s="442"/>
    </row>
    <row r="13" spans="2:8" hidden="1" x14ac:dyDescent="0.25">
      <c r="B13" s="377">
        <v>11010201</v>
      </c>
      <c r="C13" s="378" t="s">
        <v>526</v>
      </c>
      <c r="D13" s="378" t="s">
        <v>740</v>
      </c>
      <c r="E13" s="443"/>
      <c r="F13" s="444"/>
      <c r="G13" s="445"/>
      <c r="H13" s="446">
        <v>0</v>
      </c>
    </row>
    <row r="14" spans="2:8" hidden="1" x14ac:dyDescent="0.25">
      <c r="B14" s="373">
        <v>11010300</v>
      </c>
      <c r="C14" s="374" t="s">
        <v>32</v>
      </c>
      <c r="D14" s="374"/>
      <c r="E14" s="439"/>
      <c r="F14" s="440"/>
      <c r="G14" s="441"/>
      <c r="H14" s="442"/>
    </row>
    <row r="15" spans="2:8" hidden="1" x14ac:dyDescent="0.25">
      <c r="B15" s="377">
        <v>11010301</v>
      </c>
      <c r="C15" s="378" t="s">
        <v>527</v>
      </c>
      <c r="D15" s="378" t="s">
        <v>741</v>
      </c>
      <c r="E15" s="443"/>
      <c r="F15" s="444"/>
      <c r="G15" s="445"/>
      <c r="H15" s="446">
        <v>0</v>
      </c>
    </row>
    <row r="16" spans="2:8" hidden="1" x14ac:dyDescent="0.25">
      <c r="B16" s="373">
        <v>11010400</v>
      </c>
      <c r="C16" s="374" t="s">
        <v>7</v>
      </c>
      <c r="D16" s="374"/>
      <c r="E16" s="439"/>
      <c r="F16" s="440"/>
      <c r="G16" s="441"/>
      <c r="H16" s="442"/>
    </row>
    <row r="17" spans="2:8" hidden="1" x14ac:dyDescent="0.25">
      <c r="B17" s="382">
        <v>11010401</v>
      </c>
      <c r="C17" s="383" t="s">
        <v>7</v>
      </c>
      <c r="D17" s="383" t="s">
        <v>742</v>
      </c>
      <c r="E17" s="447"/>
      <c r="F17" s="448"/>
      <c r="G17" s="449"/>
      <c r="H17" s="450">
        <v>0</v>
      </c>
    </row>
    <row r="18" spans="2:8" ht="15.75" hidden="1" thickBot="1" x14ac:dyDescent="0.3">
      <c r="B18" s="384"/>
      <c r="C18" s="385" t="s">
        <v>533</v>
      </c>
      <c r="D18" s="385"/>
      <c r="E18" s="451"/>
      <c r="F18" s="452"/>
      <c r="G18" s="453">
        <v>0</v>
      </c>
      <c r="H18" s="454">
        <v>0</v>
      </c>
    </row>
    <row r="19" spans="2:8" x14ac:dyDescent="0.25">
      <c r="B19" s="368">
        <v>12000000</v>
      </c>
      <c r="C19" s="369" t="s">
        <v>33</v>
      </c>
      <c r="D19" s="369"/>
      <c r="E19" s="455"/>
      <c r="F19" s="456"/>
      <c r="G19" s="457"/>
      <c r="H19" s="458"/>
    </row>
    <row r="20" spans="2:8" x14ac:dyDescent="0.25">
      <c r="B20" s="373">
        <v>12010000</v>
      </c>
      <c r="C20" s="374" t="s">
        <v>534</v>
      </c>
      <c r="D20" s="374"/>
      <c r="E20" s="439"/>
      <c r="F20" s="440"/>
      <c r="G20" s="441"/>
      <c r="H20" s="442"/>
    </row>
    <row r="21" spans="2:8" x14ac:dyDescent="0.25">
      <c r="B21" s="373">
        <v>12010100</v>
      </c>
      <c r="C21" s="374" t="s">
        <v>8</v>
      </c>
      <c r="D21" s="374"/>
      <c r="E21" s="439"/>
      <c r="F21" s="440"/>
      <c r="G21" s="441"/>
      <c r="H21" s="442"/>
    </row>
    <row r="22" spans="2:8" x14ac:dyDescent="0.25">
      <c r="B22" s="377">
        <v>12010101</v>
      </c>
      <c r="C22" s="378" t="s">
        <v>535</v>
      </c>
      <c r="D22" s="378" t="s">
        <v>743</v>
      </c>
      <c r="E22" s="443"/>
      <c r="F22" s="444"/>
      <c r="G22" s="445">
        <v>1917566900</v>
      </c>
      <c r="H22" s="446">
        <v>5150443060</v>
      </c>
    </row>
    <row r="23" spans="2:8" x14ac:dyDescent="0.25">
      <c r="B23" s="377">
        <v>12010104</v>
      </c>
      <c r="C23" s="378" t="s">
        <v>536</v>
      </c>
      <c r="D23" s="378" t="s">
        <v>744</v>
      </c>
      <c r="E23" s="443"/>
      <c r="F23" s="444"/>
      <c r="G23" s="445">
        <v>52976940</v>
      </c>
      <c r="H23" s="446">
        <v>36746570</v>
      </c>
    </row>
    <row r="24" spans="2:8" x14ac:dyDescent="0.25">
      <c r="B24" s="377">
        <v>12010105</v>
      </c>
      <c r="C24" s="378" t="s">
        <v>537</v>
      </c>
      <c r="D24" s="378" t="s">
        <v>745</v>
      </c>
      <c r="E24" s="443"/>
      <c r="F24" s="444"/>
      <c r="G24" s="445">
        <v>63747010</v>
      </c>
      <c r="H24" s="446">
        <v>64546770</v>
      </c>
    </row>
    <row r="25" spans="2:8" x14ac:dyDescent="0.25">
      <c r="B25" s="377">
        <v>12010106</v>
      </c>
      <c r="C25" s="378" t="s">
        <v>538</v>
      </c>
      <c r="D25" s="378" t="s">
        <v>746</v>
      </c>
      <c r="E25" s="443"/>
      <c r="F25" s="444"/>
      <c r="G25" s="445">
        <v>906177940</v>
      </c>
      <c r="H25" s="446">
        <v>1500000000</v>
      </c>
    </row>
    <row r="26" spans="2:8" ht="15.75" thickBot="1" x14ac:dyDescent="0.3">
      <c r="B26" s="377">
        <v>12010107</v>
      </c>
      <c r="C26" s="378" t="s">
        <v>539</v>
      </c>
      <c r="D26" s="378" t="s">
        <v>747</v>
      </c>
      <c r="E26" s="443"/>
      <c r="F26" s="444"/>
      <c r="G26" s="445">
        <v>76422290</v>
      </c>
      <c r="H26" s="446">
        <v>197264810</v>
      </c>
    </row>
    <row r="27" spans="2:8" ht="15.75" hidden="1" thickBot="1" x14ac:dyDescent="0.3">
      <c r="B27" s="377">
        <v>12010108</v>
      </c>
      <c r="C27" s="378" t="s">
        <v>540</v>
      </c>
      <c r="D27" s="378" t="s">
        <v>748</v>
      </c>
      <c r="E27" s="443"/>
      <c r="F27" s="444"/>
      <c r="G27" s="445"/>
      <c r="H27" s="446">
        <v>0</v>
      </c>
    </row>
    <row r="28" spans="2:8" ht="15.75" hidden="1" thickBot="1" x14ac:dyDescent="0.3">
      <c r="B28" s="377">
        <v>12010109</v>
      </c>
      <c r="C28" s="378" t="s">
        <v>541</v>
      </c>
      <c r="D28" s="378" t="s">
        <v>749</v>
      </c>
      <c r="E28" s="443"/>
      <c r="F28" s="444"/>
      <c r="G28" s="445"/>
      <c r="H28" s="446">
        <v>0</v>
      </c>
    </row>
    <row r="29" spans="2:8" ht="15.75" thickBot="1" x14ac:dyDescent="0.3">
      <c r="B29" s="384"/>
      <c r="C29" s="385" t="s">
        <v>542</v>
      </c>
      <c r="D29" s="385"/>
      <c r="E29" s="451"/>
      <c r="F29" s="452"/>
      <c r="G29" s="453">
        <f>SUM(G22:G28)</f>
        <v>3016891080</v>
      </c>
      <c r="H29" s="454">
        <f>SUM(H22:H28)</f>
        <v>6949001210</v>
      </c>
    </row>
    <row r="30" spans="2:8" x14ac:dyDescent="0.25">
      <c r="B30" s="388">
        <v>12010200</v>
      </c>
      <c r="C30" s="389" t="s">
        <v>9</v>
      </c>
      <c r="D30" s="389"/>
      <c r="E30" s="459"/>
      <c r="F30" s="460"/>
      <c r="G30" s="461"/>
      <c r="H30" s="462"/>
    </row>
    <row r="31" spans="2:8" ht="15.75" thickBot="1" x14ac:dyDescent="0.3">
      <c r="B31" s="377">
        <v>12010201</v>
      </c>
      <c r="C31" s="378" t="s">
        <v>9</v>
      </c>
      <c r="D31" s="378" t="s">
        <v>750</v>
      </c>
      <c r="E31" s="443"/>
      <c r="F31" s="444"/>
      <c r="G31" s="445">
        <v>1182514700</v>
      </c>
      <c r="H31" s="446">
        <v>2500000000</v>
      </c>
    </row>
    <row r="32" spans="2:8" ht="15.75" thickBot="1" x14ac:dyDescent="0.3">
      <c r="B32" s="384"/>
      <c r="C32" s="385" t="s">
        <v>543</v>
      </c>
      <c r="D32" s="385"/>
      <c r="E32" s="451"/>
      <c r="F32" s="452"/>
      <c r="G32" s="453">
        <f>SUM(G31)</f>
        <v>1182514700</v>
      </c>
      <c r="H32" s="454">
        <f>SUM(H31)</f>
        <v>2500000000</v>
      </c>
    </row>
    <row r="33" spans="2:8" x14ac:dyDescent="0.25">
      <c r="B33" s="368">
        <v>12020000</v>
      </c>
      <c r="C33" s="369" t="s">
        <v>544</v>
      </c>
      <c r="D33" s="369"/>
      <c r="E33" s="455"/>
      <c r="F33" s="456"/>
      <c r="G33" s="457"/>
      <c r="H33" s="458"/>
    </row>
    <row r="34" spans="2:8" x14ac:dyDescent="0.25">
      <c r="B34" s="373">
        <v>12020100</v>
      </c>
      <c r="C34" s="374" t="s">
        <v>10</v>
      </c>
      <c r="D34" s="374"/>
      <c r="E34" s="439"/>
      <c r="F34" s="440"/>
      <c r="G34" s="441"/>
      <c r="H34" s="442"/>
    </row>
    <row r="35" spans="2:8" hidden="1" x14ac:dyDescent="0.25">
      <c r="B35" s="377">
        <v>12020105</v>
      </c>
      <c r="C35" s="378" t="s">
        <v>545</v>
      </c>
      <c r="D35" s="378" t="s">
        <v>751</v>
      </c>
      <c r="E35" s="443"/>
      <c r="F35" s="444"/>
      <c r="G35" s="445"/>
      <c r="H35" s="446">
        <v>0</v>
      </c>
    </row>
    <row r="36" spans="2:8" hidden="1" x14ac:dyDescent="0.25">
      <c r="B36" s="377">
        <v>12020107</v>
      </c>
      <c r="C36" s="378" t="s">
        <v>546</v>
      </c>
      <c r="D36" s="378" t="s">
        <v>752</v>
      </c>
      <c r="E36" s="443"/>
      <c r="F36" s="444"/>
      <c r="G36" s="445"/>
      <c r="H36" s="446">
        <v>0</v>
      </c>
    </row>
    <row r="37" spans="2:8" hidden="1" x14ac:dyDescent="0.25">
      <c r="B37" s="377">
        <v>12020109</v>
      </c>
      <c r="C37" s="378" t="s">
        <v>547</v>
      </c>
      <c r="D37" s="378" t="s">
        <v>753</v>
      </c>
      <c r="E37" s="443"/>
      <c r="F37" s="444"/>
      <c r="G37" s="445"/>
      <c r="H37" s="446">
        <v>0</v>
      </c>
    </row>
    <row r="38" spans="2:8" hidden="1" x14ac:dyDescent="0.25">
      <c r="B38" s="377">
        <v>12020110</v>
      </c>
      <c r="C38" s="378" t="s">
        <v>548</v>
      </c>
      <c r="D38" s="378" t="s">
        <v>754</v>
      </c>
      <c r="E38" s="443"/>
      <c r="F38" s="444"/>
      <c r="G38" s="445"/>
      <c r="H38" s="446">
        <v>0</v>
      </c>
    </row>
    <row r="39" spans="2:8" hidden="1" x14ac:dyDescent="0.25">
      <c r="B39" s="377">
        <v>12020111</v>
      </c>
      <c r="C39" s="378" t="s">
        <v>549</v>
      </c>
      <c r="D39" s="378" t="s">
        <v>755</v>
      </c>
      <c r="E39" s="443"/>
      <c r="F39" s="444"/>
      <c r="G39" s="445"/>
      <c r="H39" s="446">
        <v>0</v>
      </c>
    </row>
    <row r="40" spans="2:8" hidden="1" x14ac:dyDescent="0.25">
      <c r="B40" s="377">
        <v>12020113</v>
      </c>
      <c r="C40" s="378" t="s">
        <v>550</v>
      </c>
      <c r="D40" s="378" t="s">
        <v>756</v>
      </c>
      <c r="E40" s="443"/>
      <c r="F40" s="444"/>
      <c r="G40" s="445"/>
      <c r="H40" s="446">
        <v>0</v>
      </c>
    </row>
    <row r="41" spans="2:8" hidden="1" x14ac:dyDescent="0.25">
      <c r="B41" s="377">
        <v>12020114</v>
      </c>
      <c r="C41" s="378" t="s">
        <v>551</v>
      </c>
      <c r="D41" s="378" t="s">
        <v>757</v>
      </c>
      <c r="E41" s="443"/>
      <c r="F41" s="444"/>
      <c r="G41" s="445"/>
      <c r="H41" s="446">
        <v>0</v>
      </c>
    </row>
    <row r="42" spans="2:8" hidden="1" x14ac:dyDescent="0.25">
      <c r="B42" s="377">
        <v>12020115</v>
      </c>
      <c r="C42" s="378" t="s">
        <v>552</v>
      </c>
      <c r="D42" s="378" t="s">
        <v>758</v>
      </c>
      <c r="E42" s="443"/>
      <c r="F42" s="444"/>
      <c r="G42" s="445"/>
      <c r="H42" s="446">
        <v>0</v>
      </c>
    </row>
    <row r="43" spans="2:8" hidden="1" x14ac:dyDescent="0.25">
      <c r="B43" s="377">
        <v>12020116</v>
      </c>
      <c r="C43" s="378" t="s">
        <v>553</v>
      </c>
      <c r="D43" s="378" t="s">
        <v>759</v>
      </c>
      <c r="E43" s="443"/>
      <c r="F43" s="444"/>
      <c r="G43" s="445"/>
      <c r="H43" s="446">
        <v>0</v>
      </c>
    </row>
    <row r="44" spans="2:8" hidden="1" x14ac:dyDescent="0.25">
      <c r="B44" s="377">
        <v>12020117</v>
      </c>
      <c r="C44" s="378" t="s">
        <v>554</v>
      </c>
      <c r="D44" s="378" t="s">
        <v>760</v>
      </c>
      <c r="E44" s="443"/>
      <c r="F44" s="444"/>
      <c r="G44" s="445"/>
      <c r="H44" s="446">
        <v>0</v>
      </c>
    </row>
    <row r="45" spans="2:8" hidden="1" x14ac:dyDescent="0.25">
      <c r="B45" s="377">
        <v>12020118</v>
      </c>
      <c r="C45" s="378" t="s">
        <v>555</v>
      </c>
      <c r="D45" s="378" t="s">
        <v>761</v>
      </c>
      <c r="E45" s="443"/>
      <c r="F45" s="444"/>
      <c r="G45" s="445"/>
      <c r="H45" s="446">
        <v>0</v>
      </c>
    </row>
    <row r="46" spans="2:8" hidden="1" x14ac:dyDescent="0.25">
      <c r="B46" s="377">
        <v>12020119</v>
      </c>
      <c r="C46" s="378" t="s">
        <v>556</v>
      </c>
      <c r="D46" s="378" t="s">
        <v>762</v>
      </c>
      <c r="E46" s="443"/>
      <c r="F46" s="444"/>
      <c r="G46" s="445"/>
      <c r="H46" s="446">
        <v>0</v>
      </c>
    </row>
    <row r="47" spans="2:8" hidden="1" x14ac:dyDescent="0.25">
      <c r="B47" s="377">
        <v>12020120</v>
      </c>
      <c r="C47" s="378" t="s">
        <v>557</v>
      </c>
      <c r="D47" s="378" t="s">
        <v>763</v>
      </c>
      <c r="E47" s="443"/>
      <c r="F47" s="444"/>
      <c r="G47" s="445"/>
      <c r="H47" s="446">
        <v>0</v>
      </c>
    </row>
    <row r="48" spans="2:8" hidden="1" x14ac:dyDescent="0.25">
      <c r="B48" s="377">
        <v>12020121</v>
      </c>
      <c r="C48" s="378" t="s">
        <v>558</v>
      </c>
      <c r="D48" s="378" t="s">
        <v>764</v>
      </c>
      <c r="E48" s="443"/>
      <c r="F48" s="444"/>
      <c r="G48" s="445"/>
      <c r="H48" s="446">
        <v>0</v>
      </c>
    </row>
    <row r="49" spans="2:8" hidden="1" x14ac:dyDescent="0.25">
      <c r="B49" s="377">
        <v>12020122</v>
      </c>
      <c r="C49" s="378" t="s">
        <v>559</v>
      </c>
      <c r="D49" s="378" t="s">
        <v>765</v>
      </c>
      <c r="E49" s="443"/>
      <c r="F49" s="444"/>
      <c r="G49" s="445"/>
      <c r="H49" s="446">
        <v>0</v>
      </c>
    </row>
    <row r="50" spans="2:8" hidden="1" x14ac:dyDescent="0.25">
      <c r="B50" s="377">
        <v>12020126</v>
      </c>
      <c r="C50" s="378" t="s">
        <v>560</v>
      </c>
      <c r="D50" s="378" t="s">
        <v>766</v>
      </c>
      <c r="E50" s="443"/>
      <c r="F50" s="444"/>
      <c r="G50" s="445"/>
      <c r="H50" s="446">
        <v>0</v>
      </c>
    </row>
    <row r="51" spans="2:8" hidden="1" x14ac:dyDescent="0.25">
      <c r="B51" s="377">
        <v>12020128</v>
      </c>
      <c r="C51" s="378" t="s">
        <v>561</v>
      </c>
      <c r="D51" s="378" t="s">
        <v>767</v>
      </c>
      <c r="E51" s="443"/>
      <c r="F51" s="444"/>
      <c r="G51" s="445"/>
      <c r="H51" s="446">
        <v>0</v>
      </c>
    </row>
    <row r="52" spans="2:8" x14ac:dyDescent="0.25">
      <c r="B52" s="377">
        <v>12020129</v>
      </c>
      <c r="C52" s="378" t="s">
        <v>562</v>
      </c>
      <c r="D52" s="378" t="s">
        <v>768</v>
      </c>
      <c r="E52" s="443"/>
      <c r="F52" s="444"/>
      <c r="G52" s="445">
        <v>22890050</v>
      </c>
      <c r="H52" s="446">
        <v>51885440</v>
      </c>
    </row>
    <row r="53" spans="2:8" hidden="1" x14ac:dyDescent="0.25">
      <c r="B53" s="377">
        <v>12020130</v>
      </c>
      <c r="C53" s="378" t="s">
        <v>563</v>
      </c>
      <c r="D53" s="378" t="s">
        <v>769</v>
      </c>
      <c r="E53" s="443"/>
      <c r="F53" s="444"/>
      <c r="G53" s="445"/>
      <c r="H53" s="446">
        <v>0</v>
      </c>
    </row>
    <row r="54" spans="2:8" hidden="1" x14ac:dyDescent="0.25">
      <c r="B54" s="377">
        <v>12020132</v>
      </c>
      <c r="C54" s="378" t="s">
        <v>564</v>
      </c>
      <c r="D54" s="378" t="s">
        <v>770</v>
      </c>
      <c r="E54" s="443"/>
      <c r="F54" s="444"/>
      <c r="G54" s="445"/>
      <c r="H54" s="446">
        <v>0</v>
      </c>
    </row>
    <row r="55" spans="2:8" hidden="1" x14ac:dyDescent="0.25">
      <c r="B55" s="377">
        <v>12020133</v>
      </c>
      <c r="C55" s="378" t="s">
        <v>565</v>
      </c>
      <c r="D55" s="378" t="s">
        <v>771</v>
      </c>
      <c r="E55" s="443"/>
      <c r="F55" s="444"/>
      <c r="G55" s="445"/>
      <c r="H55" s="446">
        <v>0</v>
      </c>
    </row>
    <row r="56" spans="2:8" hidden="1" x14ac:dyDescent="0.25">
      <c r="B56" s="377">
        <v>12020134</v>
      </c>
      <c r="C56" s="378" t="s">
        <v>566</v>
      </c>
      <c r="D56" s="378" t="s">
        <v>772</v>
      </c>
      <c r="E56" s="443"/>
      <c r="F56" s="444"/>
      <c r="G56" s="445"/>
      <c r="H56" s="446">
        <v>0</v>
      </c>
    </row>
    <row r="57" spans="2:8" hidden="1" x14ac:dyDescent="0.25">
      <c r="B57" s="377">
        <v>12020135</v>
      </c>
      <c r="C57" s="378" t="s">
        <v>567</v>
      </c>
      <c r="D57" s="378" t="s">
        <v>773</v>
      </c>
      <c r="E57" s="443"/>
      <c r="F57" s="444"/>
      <c r="G57" s="445"/>
      <c r="H57" s="446">
        <v>0</v>
      </c>
    </row>
    <row r="58" spans="2:8" hidden="1" x14ac:dyDescent="0.25">
      <c r="B58" s="377">
        <v>12020136</v>
      </c>
      <c r="C58" s="378" t="s">
        <v>568</v>
      </c>
      <c r="D58" s="378" t="s">
        <v>774</v>
      </c>
      <c r="E58" s="443"/>
      <c r="F58" s="444"/>
      <c r="G58" s="445"/>
      <c r="H58" s="446">
        <v>0</v>
      </c>
    </row>
    <row r="59" spans="2:8" hidden="1" x14ac:dyDescent="0.25">
      <c r="B59" s="377">
        <v>12020137</v>
      </c>
      <c r="C59" s="378" t="s">
        <v>569</v>
      </c>
      <c r="D59" s="378" t="s">
        <v>775</v>
      </c>
      <c r="E59" s="443"/>
      <c r="F59" s="444"/>
      <c r="G59" s="445"/>
      <c r="H59" s="446">
        <v>0</v>
      </c>
    </row>
    <row r="60" spans="2:8" hidden="1" x14ac:dyDescent="0.25">
      <c r="B60" s="377">
        <v>12020138</v>
      </c>
      <c r="C60" s="378" t="s">
        <v>570</v>
      </c>
      <c r="D60" s="378" t="s">
        <v>776</v>
      </c>
      <c r="E60" s="443"/>
      <c r="F60" s="444"/>
      <c r="G60" s="445"/>
      <c r="H60" s="446">
        <v>0</v>
      </c>
    </row>
    <row r="61" spans="2:8" ht="15.75" thickBot="1" x14ac:dyDescent="0.3">
      <c r="B61" s="377">
        <v>12020140</v>
      </c>
      <c r="C61" s="378" t="s">
        <v>571</v>
      </c>
      <c r="D61" s="378" t="s">
        <v>777</v>
      </c>
      <c r="E61" s="443"/>
      <c r="F61" s="444"/>
      <c r="G61" s="445">
        <v>11445000</v>
      </c>
      <c r="H61" s="446">
        <v>14542430</v>
      </c>
    </row>
    <row r="62" spans="2:8" ht="15.75" thickBot="1" x14ac:dyDescent="0.3">
      <c r="B62" s="384"/>
      <c r="C62" s="385" t="s">
        <v>572</v>
      </c>
      <c r="D62" s="385"/>
      <c r="E62" s="451"/>
      <c r="F62" s="452"/>
      <c r="G62" s="453">
        <f>SUM(G35:G61)</f>
        <v>34335050</v>
      </c>
      <c r="H62" s="453">
        <f>SUM(H35:H61)</f>
        <v>66427870</v>
      </c>
    </row>
    <row r="63" spans="2:8" x14ac:dyDescent="0.25">
      <c r="B63" s="373">
        <v>12020400</v>
      </c>
      <c r="C63" s="374" t="s">
        <v>11</v>
      </c>
      <c r="D63" s="374"/>
      <c r="E63" s="439"/>
      <c r="F63" s="440"/>
      <c r="G63" s="441"/>
      <c r="H63" s="442"/>
    </row>
    <row r="64" spans="2:8" hidden="1" x14ac:dyDescent="0.25">
      <c r="B64" s="377">
        <v>12020401</v>
      </c>
      <c r="C64" s="378" t="s">
        <v>573</v>
      </c>
      <c r="D64" s="378" t="s">
        <v>778</v>
      </c>
      <c r="E64" s="443"/>
      <c r="F64" s="444"/>
      <c r="G64" s="445"/>
      <c r="H64" s="446">
        <v>0</v>
      </c>
    </row>
    <row r="65" spans="2:8" hidden="1" x14ac:dyDescent="0.25">
      <c r="B65" s="377">
        <v>12020404</v>
      </c>
      <c r="C65" s="378" t="s">
        <v>574</v>
      </c>
      <c r="D65" s="378" t="s">
        <v>779</v>
      </c>
      <c r="E65" s="443"/>
      <c r="F65" s="444"/>
      <c r="G65" s="445"/>
      <c r="H65" s="446">
        <v>0</v>
      </c>
    </row>
    <row r="66" spans="2:8" hidden="1" x14ac:dyDescent="0.25">
      <c r="B66" s="377">
        <v>12020409</v>
      </c>
      <c r="C66" s="378" t="s">
        <v>575</v>
      </c>
      <c r="D66" s="378" t="s">
        <v>780</v>
      </c>
      <c r="E66" s="443"/>
      <c r="F66" s="444"/>
      <c r="G66" s="445"/>
      <c r="H66" s="446">
        <v>0</v>
      </c>
    </row>
    <row r="67" spans="2:8" hidden="1" x14ac:dyDescent="0.25">
      <c r="B67" s="377">
        <v>12020410</v>
      </c>
      <c r="C67" s="378" t="s">
        <v>576</v>
      </c>
      <c r="D67" s="378" t="s">
        <v>781</v>
      </c>
      <c r="E67" s="443"/>
      <c r="F67" s="444"/>
      <c r="G67" s="445"/>
      <c r="H67" s="446">
        <v>0</v>
      </c>
    </row>
    <row r="68" spans="2:8" hidden="1" x14ac:dyDescent="0.25">
      <c r="B68" s="377">
        <v>12020412</v>
      </c>
      <c r="C68" s="378" t="s">
        <v>577</v>
      </c>
      <c r="D68" s="378" t="s">
        <v>782</v>
      </c>
      <c r="E68" s="443"/>
      <c r="F68" s="444"/>
      <c r="G68" s="445"/>
      <c r="H68" s="446">
        <v>0</v>
      </c>
    </row>
    <row r="69" spans="2:8" hidden="1" x14ac:dyDescent="0.25">
      <c r="B69" s="377">
        <v>12020413</v>
      </c>
      <c r="C69" s="378" t="s">
        <v>578</v>
      </c>
      <c r="D69" s="378" t="s">
        <v>783</v>
      </c>
      <c r="E69" s="443"/>
      <c r="F69" s="444"/>
      <c r="G69" s="445"/>
      <c r="H69" s="446">
        <v>0</v>
      </c>
    </row>
    <row r="70" spans="2:8" hidden="1" x14ac:dyDescent="0.25">
      <c r="B70" s="377">
        <v>12020415</v>
      </c>
      <c r="C70" s="378" t="s">
        <v>579</v>
      </c>
      <c r="D70" s="378" t="s">
        <v>784</v>
      </c>
      <c r="E70" s="443"/>
      <c r="F70" s="444"/>
      <c r="G70" s="445"/>
      <c r="H70" s="446">
        <v>0</v>
      </c>
    </row>
    <row r="71" spans="2:8" hidden="1" x14ac:dyDescent="0.25">
      <c r="B71" s="377">
        <v>12020417</v>
      </c>
      <c r="C71" s="378" t="s">
        <v>580</v>
      </c>
      <c r="D71" s="378" t="s">
        <v>785</v>
      </c>
      <c r="E71" s="443"/>
      <c r="F71" s="444"/>
      <c r="G71" s="445"/>
      <c r="H71" s="446">
        <v>0</v>
      </c>
    </row>
    <row r="72" spans="2:8" hidden="1" x14ac:dyDescent="0.25">
      <c r="B72" s="377">
        <v>12020418</v>
      </c>
      <c r="C72" s="378" t="s">
        <v>581</v>
      </c>
      <c r="D72" s="378" t="s">
        <v>786</v>
      </c>
      <c r="E72" s="443"/>
      <c r="F72" s="444"/>
      <c r="G72" s="445"/>
      <c r="H72" s="446">
        <v>0</v>
      </c>
    </row>
    <row r="73" spans="2:8" hidden="1" x14ac:dyDescent="0.25">
      <c r="B73" s="377">
        <v>12020419</v>
      </c>
      <c r="C73" s="378" t="s">
        <v>582</v>
      </c>
      <c r="D73" s="378" t="s">
        <v>787</v>
      </c>
      <c r="E73" s="443"/>
      <c r="F73" s="444"/>
      <c r="G73" s="445"/>
      <c r="H73" s="446">
        <v>0</v>
      </c>
    </row>
    <row r="74" spans="2:8" hidden="1" x14ac:dyDescent="0.25">
      <c r="B74" s="377">
        <v>12020420</v>
      </c>
      <c r="C74" s="378" t="s">
        <v>583</v>
      </c>
      <c r="D74" s="378" t="s">
        <v>788</v>
      </c>
      <c r="E74" s="443"/>
      <c r="F74" s="444"/>
      <c r="G74" s="445"/>
      <c r="H74" s="446">
        <v>0</v>
      </c>
    </row>
    <row r="75" spans="2:8" hidden="1" x14ac:dyDescent="0.25">
      <c r="B75" s="377">
        <v>12020424</v>
      </c>
      <c r="C75" s="378" t="s">
        <v>584</v>
      </c>
      <c r="D75" s="378" t="s">
        <v>789</v>
      </c>
      <c r="E75" s="443"/>
      <c r="F75" s="444"/>
      <c r="G75" s="445"/>
      <c r="H75" s="446">
        <v>0</v>
      </c>
    </row>
    <row r="76" spans="2:8" hidden="1" x14ac:dyDescent="0.25">
      <c r="B76" s="377">
        <v>12020425</v>
      </c>
      <c r="C76" s="378" t="s">
        <v>585</v>
      </c>
      <c r="D76" s="378" t="s">
        <v>790</v>
      </c>
      <c r="E76" s="443"/>
      <c r="F76" s="444"/>
      <c r="G76" s="445"/>
      <c r="H76" s="446">
        <v>0</v>
      </c>
    </row>
    <row r="77" spans="2:8" hidden="1" x14ac:dyDescent="0.25">
      <c r="B77" s="377">
        <v>12020426</v>
      </c>
      <c r="C77" s="378" t="s">
        <v>586</v>
      </c>
      <c r="D77" s="378" t="s">
        <v>791</v>
      </c>
      <c r="E77" s="443"/>
      <c r="F77" s="444"/>
      <c r="G77" s="445"/>
      <c r="H77" s="446">
        <v>0</v>
      </c>
    </row>
    <row r="78" spans="2:8" hidden="1" x14ac:dyDescent="0.25">
      <c r="B78" s="377">
        <v>12020427</v>
      </c>
      <c r="C78" s="378" t="s">
        <v>587</v>
      </c>
      <c r="D78" s="378" t="s">
        <v>792</v>
      </c>
      <c r="E78" s="443"/>
      <c r="F78" s="444"/>
      <c r="G78" s="445"/>
      <c r="H78" s="446">
        <v>0</v>
      </c>
    </row>
    <row r="79" spans="2:8" hidden="1" x14ac:dyDescent="0.25">
      <c r="B79" s="377">
        <v>12020428</v>
      </c>
      <c r="C79" s="378" t="s">
        <v>588</v>
      </c>
      <c r="D79" s="378" t="s">
        <v>794</v>
      </c>
      <c r="E79" s="443"/>
      <c r="F79" s="444"/>
      <c r="G79" s="445"/>
      <c r="H79" s="446">
        <v>0</v>
      </c>
    </row>
    <row r="80" spans="2:8" hidden="1" x14ac:dyDescent="0.25">
      <c r="B80" s="377">
        <v>12020430</v>
      </c>
      <c r="C80" s="378" t="s">
        <v>589</v>
      </c>
      <c r="D80" s="378" t="s">
        <v>795</v>
      </c>
      <c r="E80" s="443"/>
      <c r="F80" s="444"/>
      <c r="G80" s="445"/>
      <c r="H80" s="446">
        <v>0</v>
      </c>
    </row>
    <row r="81" spans="2:8" hidden="1" x14ac:dyDescent="0.25">
      <c r="B81" s="377">
        <v>12020431</v>
      </c>
      <c r="C81" s="378" t="s">
        <v>590</v>
      </c>
      <c r="D81" s="378" t="s">
        <v>796</v>
      </c>
      <c r="E81" s="443"/>
      <c r="F81" s="444"/>
      <c r="G81" s="445"/>
      <c r="H81" s="446">
        <v>0</v>
      </c>
    </row>
    <row r="82" spans="2:8" hidden="1" x14ac:dyDescent="0.25">
      <c r="B82" s="377">
        <v>12020436</v>
      </c>
      <c r="C82" s="378" t="s">
        <v>591</v>
      </c>
      <c r="D82" s="378" t="s">
        <v>797</v>
      </c>
      <c r="E82" s="443"/>
      <c r="F82" s="444"/>
      <c r="G82" s="445"/>
      <c r="H82" s="446">
        <v>0</v>
      </c>
    </row>
    <row r="83" spans="2:8" hidden="1" x14ac:dyDescent="0.25">
      <c r="B83" s="377">
        <v>12020437</v>
      </c>
      <c r="C83" s="378" t="s">
        <v>592</v>
      </c>
      <c r="D83" s="378" t="s">
        <v>798</v>
      </c>
      <c r="E83" s="443"/>
      <c r="F83" s="444"/>
      <c r="G83" s="445"/>
      <c r="H83" s="446">
        <v>0</v>
      </c>
    </row>
    <row r="84" spans="2:8" hidden="1" x14ac:dyDescent="0.25">
      <c r="B84" s="377">
        <v>12020438</v>
      </c>
      <c r="C84" s="378" t="s">
        <v>593</v>
      </c>
      <c r="D84" s="378" t="s">
        <v>799</v>
      </c>
      <c r="E84" s="443"/>
      <c r="F84" s="444"/>
      <c r="G84" s="445"/>
      <c r="H84" s="446">
        <v>0</v>
      </c>
    </row>
    <row r="85" spans="2:8" hidden="1" x14ac:dyDescent="0.25">
      <c r="B85" s="377">
        <v>12020439</v>
      </c>
      <c r="C85" s="378" t="s">
        <v>594</v>
      </c>
      <c r="D85" s="378" t="s">
        <v>800</v>
      </c>
      <c r="E85" s="443"/>
      <c r="F85" s="444"/>
      <c r="G85" s="445"/>
      <c r="H85" s="446">
        <v>0</v>
      </c>
    </row>
    <row r="86" spans="2:8" hidden="1" x14ac:dyDescent="0.25">
      <c r="B86" s="377">
        <v>12020440</v>
      </c>
      <c r="C86" s="378" t="s">
        <v>595</v>
      </c>
      <c r="D86" s="378" t="s">
        <v>801</v>
      </c>
      <c r="E86" s="443"/>
      <c r="F86" s="444"/>
      <c r="G86" s="445"/>
      <c r="H86" s="446">
        <v>0</v>
      </c>
    </row>
    <row r="87" spans="2:8" hidden="1" x14ac:dyDescent="0.25">
      <c r="B87" s="377">
        <v>12020441</v>
      </c>
      <c r="C87" s="378" t="s">
        <v>596</v>
      </c>
      <c r="D87" s="378" t="s">
        <v>802</v>
      </c>
      <c r="E87" s="443"/>
      <c r="F87" s="444"/>
      <c r="G87" s="445"/>
      <c r="H87" s="446">
        <v>0</v>
      </c>
    </row>
    <row r="88" spans="2:8" hidden="1" x14ac:dyDescent="0.25">
      <c r="B88" s="377">
        <v>12020442</v>
      </c>
      <c r="C88" s="378" t="s">
        <v>597</v>
      </c>
      <c r="D88" s="378" t="s">
        <v>803</v>
      </c>
      <c r="E88" s="443"/>
      <c r="F88" s="444"/>
      <c r="G88" s="445"/>
      <c r="H88" s="446">
        <v>0</v>
      </c>
    </row>
    <row r="89" spans="2:8" hidden="1" x14ac:dyDescent="0.25">
      <c r="B89" s="377">
        <v>12020443</v>
      </c>
      <c r="C89" s="378" t="s">
        <v>598</v>
      </c>
      <c r="D89" s="378" t="s">
        <v>804</v>
      </c>
      <c r="E89" s="443"/>
      <c r="F89" s="444"/>
      <c r="G89" s="445"/>
      <c r="H89" s="446">
        <v>0</v>
      </c>
    </row>
    <row r="90" spans="2:8" hidden="1" x14ac:dyDescent="0.25">
      <c r="B90" s="377">
        <v>12020444</v>
      </c>
      <c r="C90" s="378" t="s">
        <v>599</v>
      </c>
      <c r="D90" s="378" t="s">
        <v>805</v>
      </c>
      <c r="E90" s="443"/>
      <c r="F90" s="444"/>
      <c r="G90" s="445"/>
      <c r="H90" s="446">
        <v>0</v>
      </c>
    </row>
    <row r="91" spans="2:8" hidden="1" x14ac:dyDescent="0.25">
      <c r="B91" s="377">
        <v>12020445</v>
      </c>
      <c r="C91" s="378" t="s">
        <v>600</v>
      </c>
      <c r="D91" s="378" t="s">
        <v>806</v>
      </c>
      <c r="E91" s="443"/>
      <c r="F91" s="444"/>
      <c r="G91" s="445"/>
      <c r="H91" s="446">
        <v>0</v>
      </c>
    </row>
    <row r="92" spans="2:8" hidden="1" x14ac:dyDescent="0.25">
      <c r="B92" s="377">
        <v>12020446</v>
      </c>
      <c r="C92" s="378" t="s">
        <v>601</v>
      </c>
      <c r="D92" s="378" t="s">
        <v>807</v>
      </c>
      <c r="E92" s="443"/>
      <c r="F92" s="444"/>
      <c r="G92" s="445"/>
      <c r="H92" s="446">
        <v>0</v>
      </c>
    </row>
    <row r="93" spans="2:8" x14ac:dyDescent="0.25">
      <c r="B93" s="377">
        <v>12020447</v>
      </c>
      <c r="C93" s="378" t="s">
        <v>602</v>
      </c>
      <c r="D93" s="378" t="s">
        <v>808</v>
      </c>
      <c r="E93" s="443"/>
      <c r="F93" s="444"/>
      <c r="G93" s="445">
        <v>0</v>
      </c>
      <c r="H93" s="446">
        <v>75000000</v>
      </c>
    </row>
    <row r="94" spans="2:8" hidden="1" x14ac:dyDescent="0.25">
      <c r="B94" s="377">
        <v>12020448</v>
      </c>
      <c r="C94" s="378" t="s">
        <v>603</v>
      </c>
      <c r="D94" s="378" t="s">
        <v>809</v>
      </c>
      <c r="E94" s="443"/>
      <c r="F94" s="444"/>
      <c r="G94" s="445"/>
      <c r="H94" s="446">
        <v>0</v>
      </c>
    </row>
    <row r="95" spans="2:8" hidden="1" x14ac:dyDescent="0.25">
      <c r="B95" s="377">
        <v>12020449</v>
      </c>
      <c r="C95" s="378" t="s">
        <v>604</v>
      </c>
      <c r="D95" s="378" t="s">
        <v>810</v>
      </c>
      <c r="E95" s="443"/>
      <c r="F95" s="444"/>
      <c r="G95" s="445"/>
      <c r="H95" s="446">
        <v>0</v>
      </c>
    </row>
    <row r="96" spans="2:8" hidden="1" x14ac:dyDescent="0.25">
      <c r="B96" s="377">
        <v>12020450</v>
      </c>
      <c r="C96" s="378" t="s">
        <v>605</v>
      </c>
      <c r="D96" s="378" t="s">
        <v>811</v>
      </c>
      <c r="E96" s="443"/>
      <c r="F96" s="444"/>
      <c r="G96" s="445"/>
      <c r="H96" s="446">
        <v>0</v>
      </c>
    </row>
    <row r="97" spans="2:8" hidden="1" x14ac:dyDescent="0.25">
      <c r="B97" s="377">
        <v>12020451</v>
      </c>
      <c r="C97" s="378" t="s">
        <v>606</v>
      </c>
      <c r="D97" s="378" t="s">
        <v>812</v>
      </c>
      <c r="E97" s="443"/>
      <c r="F97" s="444"/>
      <c r="G97" s="445"/>
      <c r="H97" s="446">
        <v>0</v>
      </c>
    </row>
    <row r="98" spans="2:8" hidden="1" x14ac:dyDescent="0.25">
      <c r="B98" s="377">
        <v>12020452</v>
      </c>
      <c r="C98" s="378" t="s">
        <v>607</v>
      </c>
      <c r="D98" s="378" t="s">
        <v>813</v>
      </c>
      <c r="E98" s="443"/>
      <c r="F98" s="444"/>
      <c r="G98" s="445"/>
      <c r="H98" s="446">
        <v>0</v>
      </c>
    </row>
    <row r="99" spans="2:8" ht="15.75" thickBot="1" x14ac:dyDescent="0.3">
      <c r="B99" s="377">
        <v>12020453</v>
      </c>
      <c r="C99" s="378" t="s">
        <v>608</v>
      </c>
      <c r="D99" s="378" t="s">
        <v>814</v>
      </c>
      <c r="E99" s="443"/>
      <c r="F99" s="444"/>
      <c r="G99" s="445">
        <v>27870200</v>
      </c>
      <c r="H99" s="446">
        <v>18139300</v>
      </c>
    </row>
    <row r="100" spans="2:8" ht="15.75" hidden="1" thickBot="1" x14ac:dyDescent="0.3">
      <c r="B100" s="377">
        <v>12020454</v>
      </c>
      <c r="C100" s="378" t="s">
        <v>609</v>
      </c>
      <c r="D100" s="378" t="s">
        <v>815</v>
      </c>
      <c r="E100" s="443"/>
      <c r="F100" s="444"/>
      <c r="G100" s="445"/>
      <c r="H100" s="446">
        <v>0</v>
      </c>
    </row>
    <row r="101" spans="2:8" ht="15.75" hidden="1" thickBot="1" x14ac:dyDescent="0.3">
      <c r="B101" s="377">
        <v>12020455</v>
      </c>
      <c r="C101" s="378" t="s">
        <v>610</v>
      </c>
      <c r="D101" s="378" t="s">
        <v>816</v>
      </c>
      <c r="E101" s="443"/>
      <c r="F101" s="444"/>
      <c r="G101" s="445"/>
      <c r="H101" s="446">
        <v>0</v>
      </c>
    </row>
    <row r="102" spans="2:8" ht="15.75" hidden="1" thickBot="1" x14ac:dyDescent="0.3">
      <c r="B102" s="377">
        <v>12020456</v>
      </c>
      <c r="C102" s="378" t="s">
        <v>611</v>
      </c>
      <c r="D102" s="378" t="s">
        <v>817</v>
      </c>
      <c r="E102" s="443"/>
      <c r="F102" s="444"/>
      <c r="G102" s="445"/>
      <c r="H102" s="446">
        <v>0</v>
      </c>
    </row>
    <row r="103" spans="2:8" ht="15.75" hidden="1" thickBot="1" x14ac:dyDescent="0.3">
      <c r="B103" s="377">
        <v>12020457</v>
      </c>
      <c r="C103" s="378" t="s">
        <v>612</v>
      </c>
      <c r="D103" s="378" t="s">
        <v>818</v>
      </c>
      <c r="E103" s="443"/>
      <c r="F103" s="444"/>
      <c r="G103" s="445"/>
      <c r="H103" s="446">
        <v>0</v>
      </c>
    </row>
    <row r="104" spans="2:8" ht="15.75" hidden="1" thickBot="1" x14ac:dyDescent="0.3">
      <c r="B104" s="377">
        <v>12020458</v>
      </c>
      <c r="C104" s="378" t="s">
        <v>613</v>
      </c>
      <c r="D104" s="378" t="s">
        <v>819</v>
      </c>
      <c r="E104" s="443"/>
      <c r="F104" s="444"/>
      <c r="G104" s="445"/>
      <c r="H104" s="446">
        <v>0</v>
      </c>
    </row>
    <row r="105" spans="2:8" ht="15.75" hidden="1" thickBot="1" x14ac:dyDescent="0.3">
      <c r="B105" s="377">
        <v>12020459</v>
      </c>
      <c r="C105" s="378" t="s">
        <v>614</v>
      </c>
      <c r="D105" s="378" t="s">
        <v>820</v>
      </c>
      <c r="E105" s="443"/>
      <c r="F105" s="444"/>
      <c r="G105" s="445"/>
      <c r="H105" s="446">
        <v>0</v>
      </c>
    </row>
    <row r="106" spans="2:8" ht="15.75" hidden="1" thickBot="1" x14ac:dyDescent="0.3">
      <c r="B106" s="377">
        <v>12020460</v>
      </c>
      <c r="C106" s="378" t="s">
        <v>615</v>
      </c>
      <c r="D106" s="378" t="s">
        <v>821</v>
      </c>
      <c r="E106" s="443"/>
      <c r="F106" s="444"/>
      <c r="G106" s="445"/>
      <c r="H106" s="446">
        <v>0</v>
      </c>
    </row>
    <row r="107" spans="2:8" ht="15.75" hidden="1" thickBot="1" x14ac:dyDescent="0.3">
      <c r="B107" s="377">
        <v>12020461</v>
      </c>
      <c r="C107" s="378" t="s">
        <v>616</v>
      </c>
      <c r="D107" s="378" t="s">
        <v>822</v>
      </c>
      <c r="E107" s="443"/>
      <c r="F107" s="444"/>
      <c r="G107" s="445"/>
      <c r="H107" s="446">
        <v>0</v>
      </c>
    </row>
    <row r="108" spans="2:8" ht="15.75" hidden="1" thickBot="1" x14ac:dyDescent="0.3">
      <c r="B108" s="377">
        <v>12020462</v>
      </c>
      <c r="C108" s="378" t="s">
        <v>617</v>
      </c>
      <c r="D108" s="378" t="s">
        <v>823</v>
      </c>
      <c r="E108" s="443"/>
      <c r="F108" s="444"/>
      <c r="G108" s="445"/>
      <c r="H108" s="446">
        <v>0</v>
      </c>
    </row>
    <row r="109" spans="2:8" ht="15.75" hidden="1" thickBot="1" x14ac:dyDescent="0.3">
      <c r="B109" s="377">
        <v>12020463</v>
      </c>
      <c r="C109" s="378" t="s">
        <v>618</v>
      </c>
      <c r="D109" s="378" t="s">
        <v>824</v>
      </c>
      <c r="E109" s="443"/>
      <c r="F109" s="444"/>
      <c r="G109" s="445"/>
      <c r="H109" s="446">
        <v>0</v>
      </c>
    </row>
    <row r="110" spans="2:8" ht="15.75" hidden="1" thickBot="1" x14ac:dyDescent="0.3">
      <c r="B110" s="377">
        <v>12020464</v>
      </c>
      <c r="C110" s="378" t="s">
        <v>619</v>
      </c>
      <c r="D110" s="378" t="s">
        <v>825</v>
      </c>
      <c r="E110" s="443"/>
      <c r="F110" s="444"/>
      <c r="G110" s="445"/>
      <c r="H110" s="446">
        <v>0</v>
      </c>
    </row>
    <row r="111" spans="2:8" ht="15.75" hidden="1" thickBot="1" x14ac:dyDescent="0.3">
      <c r="B111" s="377">
        <v>12020465</v>
      </c>
      <c r="C111" s="378" t="s">
        <v>620</v>
      </c>
      <c r="D111" s="378" t="s">
        <v>826</v>
      </c>
      <c r="E111" s="443"/>
      <c r="F111" s="444"/>
      <c r="G111" s="445"/>
      <c r="H111" s="446">
        <v>0</v>
      </c>
    </row>
    <row r="112" spans="2:8" ht="15.75" hidden="1" thickBot="1" x14ac:dyDescent="0.3">
      <c r="B112" s="377">
        <v>12020466</v>
      </c>
      <c r="C112" s="378" t="s">
        <v>621</v>
      </c>
      <c r="D112" s="378" t="s">
        <v>827</v>
      </c>
      <c r="E112" s="443"/>
      <c r="F112" s="444"/>
      <c r="G112" s="445"/>
      <c r="H112" s="446">
        <v>0</v>
      </c>
    </row>
    <row r="113" spans="2:8" ht="15.75" hidden="1" thickBot="1" x14ac:dyDescent="0.3">
      <c r="B113" s="377">
        <v>12020478</v>
      </c>
      <c r="C113" s="378" t="s">
        <v>622</v>
      </c>
      <c r="D113" s="378" t="s">
        <v>829</v>
      </c>
      <c r="E113" s="443"/>
      <c r="F113" s="444"/>
      <c r="G113" s="445"/>
      <c r="H113" s="446">
        <v>0</v>
      </c>
    </row>
    <row r="114" spans="2:8" ht="15.75" thickBot="1" x14ac:dyDescent="0.3">
      <c r="B114" s="384"/>
      <c r="C114" s="385" t="s">
        <v>623</v>
      </c>
      <c r="D114" s="385"/>
      <c r="E114" s="451"/>
      <c r="F114" s="452"/>
      <c r="G114" s="453">
        <f>SUM(G99:G113)</f>
        <v>27870200</v>
      </c>
      <c r="H114" s="454">
        <f>SUM(H64:H113)</f>
        <v>93139300</v>
      </c>
    </row>
    <row r="115" spans="2:8" ht="15.75" hidden="1" thickBot="1" x14ac:dyDescent="0.3">
      <c r="B115" s="373">
        <v>12020500</v>
      </c>
      <c r="C115" s="374" t="s">
        <v>12</v>
      </c>
      <c r="D115" s="374"/>
      <c r="E115" s="439"/>
      <c r="F115" s="440"/>
      <c r="G115" s="441"/>
      <c r="H115" s="442"/>
    </row>
    <row r="116" spans="2:8" ht="15.75" hidden="1" thickBot="1" x14ac:dyDescent="0.3">
      <c r="B116" s="377">
        <v>12020501</v>
      </c>
      <c r="C116" s="378" t="s">
        <v>624</v>
      </c>
      <c r="D116" s="378" t="s">
        <v>830</v>
      </c>
      <c r="E116" s="443"/>
      <c r="F116" s="444"/>
      <c r="G116" s="445"/>
      <c r="H116" s="446">
        <v>0</v>
      </c>
    </row>
    <row r="117" spans="2:8" ht="15.75" hidden="1" thickBot="1" x14ac:dyDescent="0.3">
      <c r="B117" s="377">
        <v>12020502</v>
      </c>
      <c r="C117" s="378" t="s">
        <v>625</v>
      </c>
      <c r="D117" s="378" t="s">
        <v>831</v>
      </c>
      <c r="E117" s="443"/>
      <c r="F117" s="444"/>
      <c r="G117" s="445"/>
      <c r="H117" s="446">
        <v>0</v>
      </c>
    </row>
    <row r="118" spans="2:8" ht="15.75" hidden="1" thickBot="1" x14ac:dyDescent="0.3">
      <c r="B118" s="377">
        <v>12020503</v>
      </c>
      <c r="C118" s="378" t="s">
        <v>626</v>
      </c>
      <c r="D118" s="378" t="s">
        <v>832</v>
      </c>
      <c r="E118" s="443"/>
      <c r="F118" s="444"/>
      <c r="G118" s="445"/>
      <c r="H118" s="446">
        <v>0</v>
      </c>
    </row>
    <row r="119" spans="2:8" ht="15.75" hidden="1" thickBot="1" x14ac:dyDescent="0.3">
      <c r="B119" s="384"/>
      <c r="C119" s="385" t="s">
        <v>627</v>
      </c>
      <c r="D119" s="385"/>
      <c r="E119" s="451"/>
      <c r="F119" s="452"/>
      <c r="G119" s="453">
        <v>0</v>
      </c>
      <c r="H119" s="454">
        <v>0</v>
      </c>
    </row>
    <row r="120" spans="2:8" ht="15.75" hidden="1" thickBot="1" x14ac:dyDescent="0.3">
      <c r="B120" s="373">
        <v>12020600</v>
      </c>
      <c r="C120" s="374" t="s">
        <v>13</v>
      </c>
      <c r="D120" s="374"/>
      <c r="E120" s="439"/>
      <c r="F120" s="440"/>
      <c r="G120" s="441"/>
      <c r="H120" s="442"/>
    </row>
    <row r="121" spans="2:8" ht="15.75" hidden="1" thickBot="1" x14ac:dyDescent="0.3">
      <c r="B121" s="377">
        <v>12020601</v>
      </c>
      <c r="C121" s="378" t="s">
        <v>628</v>
      </c>
      <c r="D121" s="378" t="s">
        <v>833</v>
      </c>
      <c r="E121" s="443"/>
      <c r="F121" s="444"/>
      <c r="G121" s="445"/>
      <c r="H121" s="446">
        <v>0</v>
      </c>
    </row>
    <row r="122" spans="2:8" ht="15.75" hidden="1" thickBot="1" x14ac:dyDescent="0.3">
      <c r="B122" s="377">
        <v>12020602</v>
      </c>
      <c r="C122" s="378" t="s">
        <v>629</v>
      </c>
      <c r="D122" s="378" t="s">
        <v>834</v>
      </c>
      <c r="E122" s="443"/>
      <c r="F122" s="444"/>
      <c r="G122" s="445"/>
      <c r="H122" s="446">
        <v>0</v>
      </c>
    </row>
    <row r="123" spans="2:8" ht="15.75" hidden="1" thickBot="1" x14ac:dyDescent="0.3">
      <c r="B123" s="377">
        <v>12020603</v>
      </c>
      <c r="C123" s="378" t="s">
        <v>630</v>
      </c>
      <c r="D123" s="378" t="s">
        <v>835</v>
      </c>
      <c r="E123" s="443"/>
      <c r="F123" s="444"/>
      <c r="G123" s="445"/>
      <c r="H123" s="446">
        <v>0</v>
      </c>
    </row>
    <row r="124" spans="2:8" ht="15.75" hidden="1" thickBot="1" x14ac:dyDescent="0.3">
      <c r="B124" s="377">
        <v>12020604</v>
      </c>
      <c r="C124" s="378" t="s">
        <v>631</v>
      </c>
      <c r="D124" s="378" t="s">
        <v>836</v>
      </c>
      <c r="E124" s="443"/>
      <c r="F124" s="444"/>
      <c r="G124" s="445"/>
      <c r="H124" s="446">
        <v>0</v>
      </c>
    </row>
    <row r="125" spans="2:8" ht="15.75" hidden="1" thickBot="1" x14ac:dyDescent="0.3">
      <c r="B125" s="377">
        <v>12020605</v>
      </c>
      <c r="C125" s="378" t="s">
        <v>632</v>
      </c>
      <c r="D125" s="378" t="s">
        <v>837</v>
      </c>
      <c r="E125" s="443"/>
      <c r="F125" s="444"/>
      <c r="G125" s="445"/>
      <c r="H125" s="446">
        <v>0</v>
      </c>
    </row>
    <row r="126" spans="2:8" ht="15.75" hidden="1" thickBot="1" x14ac:dyDescent="0.3">
      <c r="B126" s="377">
        <v>12020606</v>
      </c>
      <c r="C126" s="378" t="s">
        <v>633</v>
      </c>
      <c r="D126" s="378" t="s">
        <v>838</v>
      </c>
      <c r="E126" s="443"/>
      <c r="F126" s="444"/>
      <c r="G126" s="445"/>
      <c r="H126" s="446">
        <v>0</v>
      </c>
    </row>
    <row r="127" spans="2:8" ht="15.75" hidden="1" thickBot="1" x14ac:dyDescent="0.3">
      <c r="B127" s="377">
        <v>12020607</v>
      </c>
      <c r="C127" s="378" t="s">
        <v>634</v>
      </c>
      <c r="D127" s="378" t="s">
        <v>839</v>
      </c>
      <c r="E127" s="443"/>
      <c r="F127" s="444"/>
      <c r="G127" s="445"/>
      <c r="H127" s="446">
        <v>0</v>
      </c>
    </row>
    <row r="128" spans="2:8" ht="15.75" hidden="1" thickBot="1" x14ac:dyDescent="0.3">
      <c r="B128" s="377">
        <v>12020608</v>
      </c>
      <c r="C128" s="378" t="s">
        <v>635</v>
      </c>
      <c r="D128" s="378" t="s">
        <v>840</v>
      </c>
      <c r="E128" s="443"/>
      <c r="F128" s="444"/>
      <c r="G128" s="445"/>
      <c r="H128" s="446">
        <v>0</v>
      </c>
    </row>
    <row r="129" spans="2:8" ht="15.75" hidden="1" thickBot="1" x14ac:dyDescent="0.3">
      <c r="B129" s="377">
        <v>12020609</v>
      </c>
      <c r="C129" s="378" t="s">
        <v>636</v>
      </c>
      <c r="D129" s="378" t="s">
        <v>841</v>
      </c>
      <c r="E129" s="443"/>
      <c r="F129" s="444"/>
      <c r="G129" s="445"/>
      <c r="H129" s="446">
        <v>0</v>
      </c>
    </row>
    <row r="130" spans="2:8" ht="15.75" hidden="1" thickBot="1" x14ac:dyDescent="0.3">
      <c r="B130" s="377">
        <v>12020610</v>
      </c>
      <c r="C130" s="378" t="s">
        <v>637</v>
      </c>
      <c r="D130" s="378" t="s">
        <v>842</v>
      </c>
      <c r="E130" s="443"/>
      <c r="F130" s="444"/>
      <c r="G130" s="445"/>
      <c r="H130" s="446">
        <v>0</v>
      </c>
    </row>
    <row r="131" spans="2:8" ht="15.75" hidden="1" thickBot="1" x14ac:dyDescent="0.3">
      <c r="B131" s="377">
        <v>12020611</v>
      </c>
      <c r="C131" s="378" t="s">
        <v>638</v>
      </c>
      <c r="D131" s="378" t="s">
        <v>843</v>
      </c>
      <c r="E131" s="443"/>
      <c r="F131" s="444"/>
      <c r="G131" s="445"/>
      <c r="H131" s="446">
        <v>0</v>
      </c>
    </row>
    <row r="132" spans="2:8" ht="15.75" hidden="1" thickBot="1" x14ac:dyDescent="0.3">
      <c r="B132" s="377">
        <v>12020612</v>
      </c>
      <c r="C132" s="378" t="s">
        <v>639</v>
      </c>
      <c r="D132" s="378" t="s">
        <v>845</v>
      </c>
      <c r="E132" s="443"/>
      <c r="F132" s="444"/>
      <c r="G132" s="445"/>
      <c r="H132" s="446">
        <v>0</v>
      </c>
    </row>
    <row r="133" spans="2:8" ht="15.75" hidden="1" thickBot="1" x14ac:dyDescent="0.3">
      <c r="B133" s="377">
        <v>12020613</v>
      </c>
      <c r="C133" s="378" t="s">
        <v>640</v>
      </c>
      <c r="D133" s="378" t="s">
        <v>846</v>
      </c>
      <c r="E133" s="443"/>
      <c r="F133" s="444"/>
      <c r="G133" s="445"/>
      <c r="H133" s="446">
        <v>0</v>
      </c>
    </row>
    <row r="134" spans="2:8" ht="15.75" hidden="1" thickBot="1" x14ac:dyDescent="0.3">
      <c r="B134" s="377">
        <v>12020614</v>
      </c>
      <c r="C134" s="378" t="s">
        <v>641</v>
      </c>
      <c r="D134" s="378" t="s">
        <v>847</v>
      </c>
      <c r="E134" s="443"/>
      <c r="F134" s="444"/>
      <c r="G134" s="445"/>
      <c r="H134" s="446">
        <v>0</v>
      </c>
    </row>
    <row r="135" spans="2:8" ht="15.75" hidden="1" thickBot="1" x14ac:dyDescent="0.3">
      <c r="B135" s="377">
        <v>12020615</v>
      </c>
      <c r="C135" s="378" t="s">
        <v>642</v>
      </c>
      <c r="D135" s="378" t="s">
        <v>848</v>
      </c>
      <c r="E135" s="443"/>
      <c r="F135" s="444"/>
      <c r="G135" s="445"/>
      <c r="H135" s="446">
        <v>0</v>
      </c>
    </row>
    <row r="136" spans="2:8" ht="15.75" hidden="1" thickBot="1" x14ac:dyDescent="0.3">
      <c r="B136" s="377">
        <v>12020616</v>
      </c>
      <c r="C136" s="378" t="s">
        <v>643</v>
      </c>
      <c r="D136" s="378" t="s">
        <v>849</v>
      </c>
      <c r="E136" s="443"/>
      <c r="F136" s="444"/>
      <c r="G136" s="445"/>
      <c r="H136" s="446">
        <v>0</v>
      </c>
    </row>
    <row r="137" spans="2:8" ht="15.75" hidden="1" thickBot="1" x14ac:dyDescent="0.3">
      <c r="B137" s="377">
        <v>12020617</v>
      </c>
      <c r="C137" s="378" t="s">
        <v>644</v>
      </c>
      <c r="D137" s="378" t="s">
        <v>850</v>
      </c>
      <c r="E137" s="443"/>
      <c r="F137" s="444"/>
      <c r="G137" s="445"/>
      <c r="H137" s="446">
        <v>0</v>
      </c>
    </row>
    <row r="138" spans="2:8" ht="15.75" hidden="1" thickBot="1" x14ac:dyDescent="0.3">
      <c r="B138" s="377">
        <v>12020618</v>
      </c>
      <c r="C138" s="378" t="s">
        <v>645</v>
      </c>
      <c r="D138" s="378" t="s">
        <v>851</v>
      </c>
      <c r="E138" s="443"/>
      <c r="F138" s="444"/>
      <c r="G138" s="445"/>
      <c r="H138" s="446">
        <v>0</v>
      </c>
    </row>
    <row r="139" spans="2:8" ht="15.75" hidden="1" thickBot="1" x14ac:dyDescent="0.3">
      <c r="B139" s="377">
        <v>12020619</v>
      </c>
      <c r="C139" s="378" t="s">
        <v>646</v>
      </c>
      <c r="D139" s="378" t="s">
        <v>852</v>
      </c>
      <c r="E139" s="443"/>
      <c r="F139" s="444"/>
      <c r="G139" s="445"/>
      <c r="H139" s="446">
        <v>0</v>
      </c>
    </row>
    <row r="140" spans="2:8" ht="15.75" hidden="1" thickBot="1" x14ac:dyDescent="0.3">
      <c r="B140" s="377">
        <v>12020620</v>
      </c>
      <c r="C140" s="378" t="s">
        <v>647</v>
      </c>
      <c r="D140" s="378" t="s">
        <v>853</v>
      </c>
      <c r="E140" s="443"/>
      <c r="F140" s="444"/>
      <c r="G140" s="445"/>
      <c r="H140" s="446">
        <v>0</v>
      </c>
    </row>
    <row r="141" spans="2:8" ht="15.75" hidden="1" thickBot="1" x14ac:dyDescent="0.3">
      <c r="B141" s="377">
        <v>12020621</v>
      </c>
      <c r="C141" s="378" t="s">
        <v>648</v>
      </c>
      <c r="D141" s="378" t="s">
        <v>854</v>
      </c>
      <c r="E141" s="443"/>
      <c r="F141" s="444"/>
      <c r="G141" s="445"/>
      <c r="H141" s="446">
        <v>0</v>
      </c>
    </row>
    <row r="142" spans="2:8" ht="15.75" hidden="1" thickBot="1" x14ac:dyDescent="0.3">
      <c r="B142" s="384"/>
      <c r="C142" s="385" t="s">
        <v>649</v>
      </c>
      <c r="D142" s="385"/>
      <c r="E142" s="451"/>
      <c r="F142" s="452"/>
      <c r="G142" s="453">
        <v>0</v>
      </c>
      <c r="H142" s="454">
        <v>0</v>
      </c>
    </row>
    <row r="143" spans="2:8" ht="15.75" hidden="1" thickBot="1" x14ac:dyDescent="0.3">
      <c r="B143" s="373">
        <v>12020700</v>
      </c>
      <c r="C143" s="374" t="s">
        <v>14</v>
      </c>
      <c r="D143" s="374"/>
      <c r="E143" s="439"/>
      <c r="F143" s="440"/>
      <c r="G143" s="441"/>
      <c r="H143" s="442"/>
    </row>
    <row r="144" spans="2:8" ht="15.75" hidden="1" thickBot="1" x14ac:dyDescent="0.3">
      <c r="B144" s="377">
        <v>12020701</v>
      </c>
      <c r="C144" s="378" t="s">
        <v>650</v>
      </c>
      <c r="D144" s="378" t="s">
        <v>855</v>
      </c>
      <c r="E144" s="443"/>
      <c r="F144" s="444"/>
      <c r="G144" s="445"/>
      <c r="H144" s="446">
        <v>0</v>
      </c>
    </row>
    <row r="145" spans="2:8" ht="15.75" hidden="1" thickBot="1" x14ac:dyDescent="0.3">
      <c r="B145" s="377">
        <v>12020702</v>
      </c>
      <c r="C145" s="378" t="s">
        <v>651</v>
      </c>
      <c r="D145" s="378" t="s">
        <v>856</v>
      </c>
      <c r="E145" s="443"/>
      <c r="F145" s="444"/>
      <c r="G145" s="445"/>
      <c r="H145" s="446">
        <v>0</v>
      </c>
    </row>
    <row r="146" spans="2:8" ht="15.75" hidden="1" thickBot="1" x14ac:dyDescent="0.3">
      <c r="B146" s="377">
        <v>12020703</v>
      </c>
      <c r="C146" s="378" t="s">
        <v>652</v>
      </c>
      <c r="D146" s="378" t="s">
        <v>857</v>
      </c>
      <c r="E146" s="443"/>
      <c r="F146" s="444"/>
      <c r="G146" s="445"/>
      <c r="H146" s="446">
        <v>0</v>
      </c>
    </row>
    <row r="147" spans="2:8" ht="15.75" hidden="1" thickBot="1" x14ac:dyDescent="0.3">
      <c r="B147" s="377">
        <v>12020704</v>
      </c>
      <c r="C147" s="378" t="s">
        <v>653</v>
      </c>
      <c r="D147" s="378" t="s">
        <v>858</v>
      </c>
      <c r="E147" s="443"/>
      <c r="F147" s="444"/>
      <c r="G147" s="445"/>
      <c r="H147" s="446">
        <v>0</v>
      </c>
    </row>
    <row r="148" spans="2:8" ht="15.75" hidden="1" thickBot="1" x14ac:dyDescent="0.3">
      <c r="B148" s="377">
        <v>12020705</v>
      </c>
      <c r="C148" s="378" t="s">
        <v>654</v>
      </c>
      <c r="D148" s="378" t="s">
        <v>860</v>
      </c>
      <c r="E148" s="443"/>
      <c r="F148" s="444"/>
      <c r="G148" s="445"/>
      <c r="H148" s="446">
        <v>0</v>
      </c>
    </row>
    <row r="149" spans="2:8" ht="15.75" hidden="1" thickBot="1" x14ac:dyDescent="0.3">
      <c r="B149" s="377">
        <v>12020706</v>
      </c>
      <c r="C149" s="378" t="s">
        <v>655</v>
      </c>
      <c r="D149" s="378" t="s">
        <v>861</v>
      </c>
      <c r="E149" s="443"/>
      <c r="F149" s="444"/>
      <c r="G149" s="445"/>
      <c r="H149" s="446">
        <v>0</v>
      </c>
    </row>
    <row r="150" spans="2:8" ht="15.75" hidden="1" thickBot="1" x14ac:dyDescent="0.3">
      <c r="B150" s="377">
        <v>12020707</v>
      </c>
      <c r="C150" s="378" t="s">
        <v>656</v>
      </c>
      <c r="D150" s="378" t="s">
        <v>862</v>
      </c>
      <c r="E150" s="443"/>
      <c r="F150" s="444"/>
      <c r="G150" s="445"/>
      <c r="H150" s="446">
        <v>0</v>
      </c>
    </row>
    <row r="151" spans="2:8" ht="15.75" hidden="1" thickBot="1" x14ac:dyDescent="0.3">
      <c r="B151" s="377">
        <v>12020708</v>
      </c>
      <c r="C151" s="378" t="s">
        <v>657</v>
      </c>
      <c r="D151" s="378" t="s">
        <v>863</v>
      </c>
      <c r="E151" s="443"/>
      <c r="F151" s="444"/>
      <c r="G151" s="445"/>
      <c r="H151" s="446">
        <v>0</v>
      </c>
    </row>
    <row r="152" spans="2:8" ht="15.75" hidden="1" thickBot="1" x14ac:dyDescent="0.3">
      <c r="B152" s="377">
        <v>12020709</v>
      </c>
      <c r="C152" s="378" t="s">
        <v>658</v>
      </c>
      <c r="D152" s="378" t="s">
        <v>864</v>
      </c>
      <c r="E152" s="443"/>
      <c r="F152" s="444"/>
      <c r="G152" s="445"/>
      <c r="H152" s="446">
        <v>0</v>
      </c>
    </row>
    <row r="153" spans="2:8" ht="15.75" hidden="1" thickBot="1" x14ac:dyDescent="0.3">
      <c r="B153" s="377">
        <v>12020710</v>
      </c>
      <c r="C153" s="378" t="s">
        <v>659</v>
      </c>
      <c r="D153" s="378" t="s">
        <v>865</v>
      </c>
      <c r="E153" s="443"/>
      <c r="F153" s="444"/>
      <c r="G153" s="445"/>
      <c r="H153" s="446">
        <v>0</v>
      </c>
    </row>
    <row r="154" spans="2:8" ht="15.75" hidden="1" thickBot="1" x14ac:dyDescent="0.3">
      <c r="B154" s="377">
        <v>12020711</v>
      </c>
      <c r="C154" s="378" t="s">
        <v>660</v>
      </c>
      <c r="D154" s="378" t="s">
        <v>866</v>
      </c>
      <c r="E154" s="443"/>
      <c r="F154" s="444"/>
      <c r="G154" s="445"/>
      <c r="H154" s="446">
        <v>0</v>
      </c>
    </row>
    <row r="155" spans="2:8" ht="15.75" hidden="1" thickBot="1" x14ac:dyDescent="0.3">
      <c r="B155" s="377">
        <v>12020712</v>
      </c>
      <c r="C155" s="378" t="s">
        <v>661</v>
      </c>
      <c r="D155" s="378" t="s">
        <v>867</v>
      </c>
      <c r="E155" s="443"/>
      <c r="F155" s="444"/>
      <c r="G155" s="445"/>
      <c r="H155" s="446">
        <v>0</v>
      </c>
    </row>
    <row r="156" spans="2:8" ht="15.75" hidden="1" thickBot="1" x14ac:dyDescent="0.3">
      <c r="B156" s="377">
        <v>12020713</v>
      </c>
      <c r="C156" s="378" t="s">
        <v>662</v>
      </c>
      <c r="D156" s="378" t="s">
        <v>868</v>
      </c>
      <c r="E156" s="443"/>
      <c r="F156" s="444"/>
      <c r="G156" s="445"/>
      <c r="H156" s="446">
        <v>0</v>
      </c>
    </row>
    <row r="157" spans="2:8" ht="15.75" hidden="1" thickBot="1" x14ac:dyDescent="0.3">
      <c r="B157" s="377">
        <v>12020714</v>
      </c>
      <c r="C157" s="378" t="s">
        <v>663</v>
      </c>
      <c r="D157" s="378" t="s">
        <v>869</v>
      </c>
      <c r="E157" s="443"/>
      <c r="F157" s="444"/>
      <c r="G157" s="445"/>
      <c r="H157" s="446">
        <v>0</v>
      </c>
    </row>
    <row r="158" spans="2:8" ht="15.75" hidden="1" thickBot="1" x14ac:dyDescent="0.3">
      <c r="B158" s="377">
        <v>12020715</v>
      </c>
      <c r="C158" s="378" t="s">
        <v>664</v>
      </c>
      <c r="D158" s="378" t="s">
        <v>870</v>
      </c>
      <c r="E158" s="443"/>
      <c r="F158" s="444"/>
      <c r="G158" s="445"/>
      <c r="H158" s="446">
        <v>0</v>
      </c>
    </row>
    <row r="159" spans="2:8" ht="15.75" hidden="1" thickBot="1" x14ac:dyDescent="0.3">
      <c r="B159" s="377">
        <v>12020720</v>
      </c>
      <c r="C159" s="378" t="s">
        <v>665</v>
      </c>
      <c r="D159" s="378" t="s">
        <v>871</v>
      </c>
      <c r="E159" s="443"/>
      <c r="F159" s="444"/>
      <c r="G159" s="445"/>
      <c r="H159" s="446">
        <v>0</v>
      </c>
    </row>
    <row r="160" spans="2:8" ht="15.75" hidden="1" thickBot="1" x14ac:dyDescent="0.3">
      <c r="B160" s="384"/>
      <c r="C160" s="385" t="s">
        <v>666</v>
      </c>
      <c r="D160" s="385"/>
      <c r="E160" s="451"/>
      <c r="F160" s="452"/>
      <c r="G160" s="453">
        <v>0</v>
      </c>
      <c r="H160" s="454">
        <v>0</v>
      </c>
    </row>
    <row r="161" spans="2:8" ht="15.75" hidden="1" thickBot="1" x14ac:dyDescent="0.3">
      <c r="B161" s="373">
        <v>12020800</v>
      </c>
      <c r="C161" s="374" t="s">
        <v>15</v>
      </c>
      <c r="D161" s="374"/>
      <c r="E161" s="439"/>
      <c r="F161" s="440"/>
      <c r="G161" s="441"/>
      <c r="H161" s="442"/>
    </row>
    <row r="162" spans="2:8" ht="15.75" hidden="1" thickBot="1" x14ac:dyDescent="0.3">
      <c r="B162" s="377">
        <v>12020801</v>
      </c>
      <c r="C162" s="378" t="s">
        <v>667</v>
      </c>
      <c r="D162" s="378" t="s">
        <v>872</v>
      </c>
      <c r="E162" s="443"/>
      <c r="F162" s="444"/>
      <c r="G162" s="445"/>
      <c r="H162" s="446">
        <v>0</v>
      </c>
    </row>
    <row r="163" spans="2:8" ht="15.75" hidden="1" thickBot="1" x14ac:dyDescent="0.3">
      <c r="B163" s="377">
        <v>12020802</v>
      </c>
      <c r="C163" s="378" t="s">
        <v>668</v>
      </c>
      <c r="D163" s="378" t="s">
        <v>873</v>
      </c>
      <c r="E163" s="443"/>
      <c r="F163" s="444"/>
      <c r="G163" s="445"/>
      <c r="H163" s="446">
        <v>0</v>
      </c>
    </row>
    <row r="164" spans="2:8" ht="15.75" hidden="1" thickBot="1" x14ac:dyDescent="0.3">
      <c r="B164" s="377">
        <v>12020803</v>
      </c>
      <c r="C164" s="378" t="s">
        <v>669</v>
      </c>
      <c r="D164" s="378" t="s">
        <v>874</v>
      </c>
      <c r="E164" s="443"/>
      <c r="F164" s="444"/>
      <c r="G164" s="445"/>
      <c r="H164" s="446">
        <v>0</v>
      </c>
    </row>
    <row r="165" spans="2:8" ht="15.75" hidden="1" thickBot="1" x14ac:dyDescent="0.3">
      <c r="B165" s="377">
        <v>12020804</v>
      </c>
      <c r="C165" s="378" t="s">
        <v>670</v>
      </c>
      <c r="D165" s="378" t="s">
        <v>875</v>
      </c>
      <c r="E165" s="443"/>
      <c r="F165" s="444"/>
      <c r="G165" s="445"/>
      <c r="H165" s="446">
        <v>0</v>
      </c>
    </row>
    <row r="166" spans="2:8" ht="15.75" hidden="1" thickBot="1" x14ac:dyDescent="0.3">
      <c r="B166" s="377">
        <v>12020805</v>
      </c>
      <c r="C166" s="378" t="s">
        <v>671</v>
      </c>
      <c r="D166" s="378" t="s">
        <v>876</v>
      </c>
      <c r="E166" s="443"/>
      <c r="F166" s="444"/>
      <c r="G166" s="445"/>
      <c r="H166" s="446">
        <v>0</v>
      </c>
    </row>
    <row r="167" spans="2:8" ht="15.75" hidden="1" thickBot="1" x14ac:dyDescent="0.3">
      <c r="B167" s="384"/>
      <c r="C167" s="385" t="s">
        <v>672</v>
      </c>
      <c r="D167" s="385"/>
      <c r="E167" s="451"/>
      <c r="F167" s="452"/>
      <c r="G167" s="453">
        <v>0</v>
      </c>
      <c r="H167" s="454">
        <v>0</v>
      </c>
    </row>
    <row r="168" spans="2:8" ht="15.75" hidden="1" thickBot="1" x14ac:dyDescent="0.3">
      <c r="B168" s="373">
        <v>12020900</v>
      </c>
      <c r="C168" s="374" t="s">
        <v>16</v>
      </c>
      <c r="D168" s="374"/>
      <c r="E168" s="439"/>
      <c r="F168" s="440"/>
      <c r="G168" s="441"/>
      <c r="H168" s="442"/>
    </row>
    <row r="169" spans="2:8" ht="15.75" hidden="1" thickBot="1" x14ac:dyDescent="0.3">
      <c r="B169" s="377">
        <v>12020901</v>
      </c>
      <c r="C169" s="378" t="s">
        <v>673</v>
      </c>
      <c r="D169" s="378" t="s">
        <v>877</v>
      </c>
      <c r="E169" s="443"/>
      <c r="F169" s="444"/>
      <c r="G169" s="445"/>
      <c r="H169" s="446">
        <v>0</v>
      </c>
    </row>
    <row r="170" spans="2:8" ht="15.75" hidden="1" thickBot="1" x14ac:dyDescent="0.3">
      <c r="B170" s="377">
        <v>12020902</v>
      </c>
      <c r="C170" s="378" t="s">
        <v>674</v>
      </c>
      <c r="D170" s="378" t="s">
        <v>878</v>
      </c>
      <c r="E170" s="443"/>
      <c r="F170" s="444"/>
      <c r="G170" s="445"/>
      <c r="H170" s="446">
        <v>0</v>
      </c>
    </row>
    <row r="171" spans="2:8" ht="15.75" hidden="1" thickBot="1" x14ac:dyDescent="0.3">
      <c r="B171" s="377">
        <v>12020903</v>
      </c>
      <c r="C171" s="378" t="s">
        <v>675</v>
      </c>
      <c r="D171" s="378" t="s">
        <v>879</v>
      </c>
      <c r="E171" s="443"/>
      <c r="F171" s="444"/>
      <c r="G171" s="445"/>
      <c r="H171" s="446">
        <v>0</v>
      </c>
    </row>
    <row r="172" spans="2:8" ht="15.75" hidden="1" thickBot="1" x14ac:dyDescent="0.3">
      <c r="B172" s="377">
        <v>12020904</v>
      </c>
      <c r="C172" s="378" t="s">
        <v>676</v>
      </c>
      <c r="D172" s="378" t="s">
        <v>880</v>
      </c>
      <c r="E172" s="443"/>
      <c r="F172" s="444"/>
      <c r="G172" s="445"/>
      <c r="H172" s="446">
        <v>0</v>
      </c>
    </row>
    <row r="173" spans="2:8" ht="15.75" hidden="1" thickBot="1" x14ac:dyDescent="0.3">
      <c r="B173" s="377">
        <v>12020905</v>
      </c>
      <c r="C173" s="378" t="s">
        <v>677</v>
      </c>
      <c r="D173" s="378" t="s">
        <v>881</v>
      </c>
      <c r="E173" s="443"/>
      <c r="F173" s="444"/>
      <c r="G173" s="445"/>
      <c r="H173" s="446">
        <v>0</v>
      </c>
    </row>
    <row r="174" spans="2:8" ht="15.75" hidden="1" thickBot="1" x14ac:dyDescent="0.3">
      <c r="B174" s="377">
        <v>12020906</v>
      </c>
      <c r="C174" s="378" t="s">
        <v>678</v>
      </c>
      <c r="D174" s="378" t="s">
        <v>882</v>
      </c>
      <c r="E174" s="443"/>
      <c r="F174" s="444"/>
      <c r="G174" s="445"/>
      <c r="H174" s="446">
        <v>0</v>
      </c>
    </row>
    <row r="175" spans="2:8" ht="15.75" hidden="1" thickBot="1" x14ac:dyDescent="0.3">
      <c r="B175" s="377">
        <v>12020907</v>
      </c>
      <c r="C175" s="378" t="s">
        <v>679</v>
      </c>
      <c r="D175" s="378" t="s">
        <v>883</v>
      </c>
      <c r="E175" s="443"/>
      <c r="F175" s="444"/>
      <c r="G175" s="445"/>
      <c r="H175" s="446">
        <v>0</v>
      </c>
    </row>
    <row r="176" spans="2:8" ht="15.75" hidden="1" thickBot="1" x14ac:dyDescent="0.3">
      <c r="B176" s="384"/>
      <c r="C176" s="385" t="s">
        <v>680</v>
      </c>
      <c r="D176" s="385"/>
      <c r="E176" s="451"/>
      <c r="F176" s="452"/>
      <c r="G176" s="453">
        <v>0</v>
      </c>
      <c r="H176" s="454">
        <v>0</v>
      </c>
    </row>
    <row r="177" spans="2:8" ht="15.75" hidden="1" thickBot="1" x14ac:dyDescent="0.3">
      <c r="B177" s="373">
        <v>12021000</v>
      </c>
      <c r="C177" s="374" t="s">
        <v>681</v>
      </c>
      <c r="D177" s="374"/>
      <c r="E177" s="439"/>
      <c r="F177" s="440"/>
      <c r="G177" s="441"/>
      <c r="H177" s="442"/>
    </row>
    <row r="178" spans="2:8" ht="15.75" hidden="1" thickBot="1" x14ac:dyDescent="0.3">
      <c r="B178" s="377">
        <v>12021006</v>
      </c>
      <c r="C178" s="378" t="s">
        <v>682</v>
      </c>
      <c r="D178" s="378" t="s">
        <v>884</v>
      </c>
      <c r="E178" s="443"/>
      <c r="F178" s="444"/>
      <c r="G178" s="445"/>
      <c r="H178" s="446">
        <v>0</v>
      </c>
    </row>
    <row r="179" spans="2:8" ht="15.75" hidden="1" thickBot="1" x14ac:dyDescent="0.3">
      <c r="B179" s="384"/>
      <c r="C179" s="385" t="s">
        <v>683</v>
      </c>
      <c r="D179" s="385"/>
      <c r="E179" s="451"/>
      <c r="F179" s="452"/>
      <c r="G179" s="453">
        <v>0</v>
      </c>
      <c r="H179" s="454">
        <v>0</v>
      </c>
    </row>
    <row r="180" spans="2:8" ht="15.75" hidden="1" thickBot="1" x14ac:dyDescent="0.3">
      <c r="B180" s="373">
        <v>12021100</v>
      </c>
      <c r="C180" s="374" t="s">
        <v>17</v>
      </c>
      <c r="D180" s="374"/>
      <c r="E180" s="439"/>
      <c r="F180" s="440"/>
      <c r="G180" s="441"/>
      <c r="H180" s="442"/>
    </row>
    <row r="181" spans="2:8" ht="15.75" hidden="1" thickBot="1" x14ac:dyDescent="0.3">
      <c r="B181" s="377">
        <v>12021101</v>
      </c>
      <c r="C181" s="378" t="s">
        <v>684</v>
      </c>
      <c r="D181" s="378" t="s">
        <v>885</v>
      </c>
      <c r="E181" s="443"/>
      <c r="F181" s="444"/>
      <c r="G181" s="445"/>
      <c r="H181" s="446">
        <v>0</v>
      </c>
    </row>
    <row r="182" spans="2:8" ht="15.75" hidden="1" thickBot="1" x14ac:dyDescent="0.3">
      <c r="B182" s="377">
        <v>12021102</v>
      </c>
      <c r="C182" s="378" t="s">
        <v>685</v>
      </c>
      <c r="D182" s="378" t="s">
        <v>886</v>
      </c>
      <c r="E182" s="443"/>
      <c r="F182" s="444"/>
      <c r="G182" s="445"/>
      <c r="H182" s="446">
        <v>0</v>
      </c>
    </row>
    <row r="183" spans="2:8" ht="15.75" hidden="1" thickBot="1" x14ac:dyDescent="0.3">
      <c r="B183" s="377">
        <v>12021103</v>
      </c>
      <c r="C183" s="378" t="s">
        <v>686</v>
      </c>
      <c r="D183" s="378" t="s">
        <v>887</v>
      </c>
      <c r="E183" s="443"/>
      <c r="F183" s="444"/>
      <c r="G183" s="445"/>
      <c r="H183" s="446">
        <v>0</v>
      </c>
    </row>
    <row r="184" spans="2:8" ht="15.75" hidden="1" thickBot="1" x14ac:dyDescent="0.3">
      <c r="B184" s="384"/>
      <c r="C184" s="385" t="s">
        <v>687</v>
      </c>
      <c r="D184" s="385"/>
      <c r="E184" s="451"/>
      <c r="F184" s="452"/>
      <c r="G184" s="453">
        <v>0</v>
      </c>
      <c r="H184" s="454">
        <v>0</v>
      </c>
    </row>
    <row r="185" spans="2:8" ht="15.75" hidden="1" thickBot="1" x14ac:dyDescent="0.3">
      <c r="B185" s="373">
        <v>12021200</v>
      </c>
      <c r="C185" s="374" t="s">
        <v>18</v>
      </c>
      <c r="D185" s="374"/>
      <c r="E185" s="439"/>
      <c r="F185" s="440"/>
      <c r="G185" s="441"/>
      <c r="H185" s="442"/>
    </row>
    <row r="186" spans="2:8" ht="15.75" hidden="1" thickBot="1" x14ac:dyDescent="0.3">
      <c r="B186" s="377">
        <v>12021201</v>
      </c>
      <c r="C186" s="378" t="s">
        <v>688</v>
      </c>
      <c r="D186" s="378" t="s">
        <v>888</v>
      </c>
      <c r="E186" s="443"/>
      <c r="F186" s="444"/>
      <c r="G186" s="445"/>
      <c r="H186" s="446">
        <v>0</v>
      </c>
    </row>
    <row r="187" spans="2:8" ht="15.75" hidden="1" thickBot="1" x14ac:dyDescent="0.3">
      <c r="B187" s="377">
        <v>12021202</v>
      </c>
      <c r="C187" s="378" t="s">
        <v>689</v>
      </c>
      <c r="D187" s="378" t="s">
        <v>889</v>
      </c>
      <c r="E187" s="443"/>
      <c r="F187" s="444"/>
      <c r="G187" s="445"/>
      <c r="H187" s="446">
        <v>0</v>
      </c>
    </row>
    <row r="188" spans="2:8" ht="15.75" hidden="1" thickBot="1" x14ac:dyDescent="0.3">
      <c r="B188" s="377">
        <v>12021203</v>
      </c>
      <c r="C188" s="378" t="s">
        <v>690</v>
      </c>
      <c r="D188" s="378" t="s">
        <v>890</v>
      </c>
      <c r="E188" s="443"/>
      <c r="F188" s="444"/>
      <c r="G188" s="445"/>
      <c r="H188" s="446">
        <v>0</v>
      </c>
    </row>
    <row r="189" spans="2:8" ht="15.75" hidden="1" thickBot="1" x14ac:dyDescent="0.3">
      <c r="B189" s="377">
        <v>12021204</v>
      </c>
      <c r="C189" s="378" t="s">
        <v>691</v>
      </c>
      <c r="D189" s="378" t="s">
        <v>891</v>
      </c>
      <c r="E189" s="443"/>
      <c r="F189" s="444"/>
      <c r="G189" s="445"/>
      <c r="H189" s="446">
        <v>0</v>
      </c>
    </row>
    <row r="190" spans="2:8" ht="15.75" hidden="1" thickBot="1" x14ac:dyDescent="0.3">
      <c r="B190" s="377">
        <v>12021205</v>
      </c>
      <c r="C190" s="378" t="s">
        <v>692</v>
      </c>
      <c r="D190" s="378" t="s">
        <v>892</v>
      </c>
      <c r="E190" s="443"/>
      <c r="F190" s="444"/>
      <c r="G190" s="445"/>
      <c r="H190" s="446">
        <v>0</v>
      </c>
    </row>
    <row r="191" spans="2:8" ht="15.75" hidden="1" thickBot="1" x14ac:dyDescent="0.3">
      <c r="B191" s="377">
        <v>12021206</v>
      </c>
      <c r="C191" s="378" t="s">
        <v>693</v>
      </c>
      <c r="D191" s="378" t="s">
        <v>893</v>
      </c>
      <c r="E191" s="443"/>
      <c r="F191" s="444"/>
      <c r="G191" s="445"/>
      <c r="H191" s="446">
        <v>0</v>
      </c>
    </row>
    <row r="192" spans="2:8" ht="15.75" hidden="1" thickBot="1" x14ac:dyDescent="0.3">
      <c r="B192" s="377">
        <v>12021207</v>
      </c>
      <c r="C192" s="378" t="s">
        <v>694</v>
      </c>
      <c r="D192" s="378" t="s">
        <v>894</v>
      </c>
      <c r="E192" s="443"/>
      <c r="F192" s="444"/>
      <c r="G192" s="445"/>
      <c r="H192" s="446">
        <v>0</v>
      </c>
    </row>
    <row r="193" spans="2:8" ht="15.75" hidden="1" thickBot="1" x14ac:dyDescent="0.3">
      <c r="B193" s="377">
        <v>12021208</v>
      </c>
      <c r="C193" s="378" t="s">
        <v>695</v>
      </c>
      <c r="D193" s="378" t="s">
        <v>895</v>
      </c>
      <c r="E193" s="443"/>
      <c r="F193" s="444"/>
      <c r="G193" s="445"/>
      <c r="H193" s="446">
        <v>0</v>
      </c>
    </row>
    <row r="194" spans="2:8" ht="15.75" hidden="1" thickBot="1" x14ac:dyDescent="0.3">
      <c r="B194" s="377">
        <v>12021209</v>
      </c>
      <c r="C194" s="378" t="s">
        <v>696</v>
      </c>
      <c r="D194" s="378" t="s">
        <v>896</v>
      </c>
      <c r="E194" s="443"/>
      <c r="F194" s="444"/>
      <c r="G194" s="445"/>
      <c r="H194" s="446">
        <v>0</v>
      </c>
    </row>
    <row r="195" spans="2:8" ht="15.75" hidden="1" thickBot="1" x14ac:dyDescent="0.3">
      <c r="B195" s="377">
        <v>12021210</v>
      </c>
      <c r="C195" s="378" t="s">
        <v>697</v>
      </c>
      <c r="D195" s="378" t="s">
        <v>897</v>
      </c>
      <c r="E195" s="443"/>
      <c r="F195" s="444"/>
      <c r="G195" s="445"/>
      <c r="H195" s="446">
        <v>0</v>
      </c>
    </row>
    <row r="196" spans="2:8" ht="15.75" hidden="1" thickBot="1" x14ac:dyDescent="0.3">
      <c r="B196" s="377">
        <v>12021212</v>
      </c>
      <c r="C196" s="378" t="s">
        <v>698</v>
      </c>
      <c r="D196" s="378" t="s">
        <v>898</v>
      </c>
      <c r="E196" s="443"/>
      <c r="F196" s="444"/>
      <c r="G196" s="445"/>
      <c r="H196" s="446">
        <v>0</v>
      </c>
    </row>
    <row r="197" spans="2:8" ht="15.75" hidden="1" thickBot="1" x14ac:dyDescent="0.3">
      <c r="B197" s="384"/>
      <c r="C197" s="385" t="s">
        <v>699</v>
      </c>
      <c r="D197" s="385"/>
      <c r="E197" s="451"/>
      <c r="F197" s="452"/>
      <c r="G197" s="453">
        <v>0</v>
      </c>
      <c r="H197" s="454">
        <v>0</v>
      </c>
    </row>
    <row r="198" spans="2:8" ht="15.75" hidden="1" thickBot="1" x14ac:dyDescent="0.3">
      <c r="B198" s="373">
        <v>12021300</v>
      </c>
      <c r="C198" s="374" t="s">
        <v>19</v>
      </c>
      <c r="D198" s="374"/>
      <c r="E198" s="439"/>
      <c r="F198" s="440"/>
      <c r="G198" s="441"/>
      <c r="H198" s="442"/>
    </row>
    <row r="199" spans="2:8" ht="15.75" hidden="1" thickBot="1" x14ac:dyDescent="0.3">
      <c r="B199" s="377">
        <v>12021302</v>
      </c>
      <c r="C199" s="378" t="s">
        <v>700</v>
      </c>
      <c r="D199" s="378" t="s">
        <v>899</v>
      </c>
      <c r="E199" s="443"/>
      <c r="F199" s="444"/>
      <c r="G199" s="445"/>
      <c r="H199" s="446">
        <v>0</v>
      </c>
    </row>
    <row r="200" spans="2:8" ht="15.75" hidden="1" thickBot="1" x14ac:dyDescent="0.3">
      <c r="B200" s="384"/>
      <c r="C200" s="385" t="s">
        <v>701</v>
      </c>
      <c r="D200" s="385"/>
      <c r="E200" s="451"/>
      <c r="F200" s="452"/>
      <c r="G200" s="453">
        <v>0</v>
      </c>
      <c r="H200" s="454">
        <v>0</v>
      </c>
    </row>
    <row r="201" spans="2:8" ht="15.75" hidden="1" thickBot="1" x14ac:dyDescent="0.3">
      <c r="B201" s="373">
        <v>13000000</v>
      </c>
      <c r="C201" s="374" t="s">
        <v>702</v>
      </c>
      <c r="D201" s="374"/>
      <c r="E201" s="439"/>
      <c r="F201" s="440"/>
      <c r="G201" s="441"/>
      <c r="H201" s="442"/>
    </row>
    <row r="202" spans="2:8" ht="15.75" hidden="1" thickBot="1" x14ac:dyDescent="0.3">
      <c r="B202" s="373">
        <v>13010000</v>
      </c>
      <c r="C202" s="374" t="s">
        <v>703</v>
      </c>
      <c r="D202" s="374"/>
      <c r="E202" s="439"/>
      <c r="F202" s="440"/>
      <c r="G202" s="441"/>
      <c r="H202" s="442"/>
    </row>
    <row r="203" spans="2:8" ht="15.75" hidden="1" thickBot="1" x14ac:dyDescent="0.3">
      <c r="B203" s="373">
        <v>13010100</v>
      </c>
      <c r="C203" s="374" t="s">
        <v>20</v>
      </c>
      <c r="D203" s="374"/>
      <c r="E203" s="439"/>
      <c r="F203" s="440"/>
      <c r="G203" s="441"/>
      <c r="H203" s="442"/>
    </row>
    <row r="204" spans="2:8" ht="15.75" hidden="1" thickBot="1" x14ac:dyDescent="0.3">
      <c r="B204" s="377">
        <v>13010101</v>
      </c>
      <c r="C204" s="378" t="s">
        <v>704</v>
      </c>
      <c r="D204" s="378" t="s">
        <v>900</v>
      </c>
      <c r="E204" s="443"/>
      <c r="F204" s="444"/>
      <c r="G204" s="445"/>
      <c r="H204" s="446">
        <v>0</v>
      </c>
    </row>
    <row r="205" spans="2:8" ht="15.75" hidden="1" thickBot="1" x14ac:dyDescent="0.3">
      <c r="B205" s="384"/>
      <c r="C205" s="385" t="s">
        <v>705</v>
      </c>
      <c r="D205" s="385"/>
      <c r="E205" s="451"/>
      <c r="F205" s="452"/>
      <c r="G205" s="453">
        <v>0</v>
      </c>
      <c r="H205" s="454">
        <v>0</v>
      </c>
    </row>
    <row r="206" spans="2:8" ht="15.75" hidden="1" thickBot="1" x14ac:dyDescent="0.3">
      <c r="B206" s="373">
        <v>13010200</v>
      </c>
      <c r="C206" s="374" t="s">
        <v>21</v>
      </c>
      <c r="D206" s="374"/>
      <c r="E206" s="439"/>
      <c r="F206" s="440"/>
      <c r="G206" s="441"/>
      <c r="H206" s="442"/>
    </row>
    <row r="207" spans="2:8" ht="15.75" hidden="1" thickBot="1" x14ac:dyDescent="0.3">
      <c r="B207" s="377">
        <v>13010201</v>
      </c>
      <c r="C207" s="378" t="s">
        <v>706</v>
      </c>
      <c r="D207" s="378" t="s">
        <v>901</v>
      </c>
      <c r="E207" s="443"/>
      <c r="F207" s="444"/>
      <c r="G207" s="445"/>
      <c r="H207" s="446">
        <v>0</v>
      </c>
    </row>
    <row r="208" spans="2:8" ht="15.75" hidden="1" thickBot="1" x14ac:dyDescent="0.3">
      <c r="B208" s="384"/>
      <c r="C208" s="385" t="s">
        <v>707</v>
      </c>
      <c r="D208" s="385"/>
      <c r="E208" s="451"/>
      <c r="F208" s="452"/>
      <c r="G208" s="453">
        <v>0</v>
      </c>
      <c r="H208" s="454">
        <v>0</v>
      </c>
    </row>
    <row r="209" spans="2:8" ht="15.75" hidden="1" thickBot="1" x14ac:dyDescent="0.3">
      <c r="B209" s="373">
        <v>13020000</v>
      </c>
      <c r="C209" s="374" t="s">
        <v>708</v>
      </c>
      <c r="D209" s="374"/>
      <c r="E209" s="439"/>
      <c r="F209" s="440"/>
      <c r="G209" s="441"/>
      <c r="H209" s="442"/>
    </row>
    <row r="210" spans="2:8" ht="15.75" hidden="1" thickBot="1" x14ac:dyDescent="0.3">
      <c r="B210" s="373">
        <v>13020300</v>
      </c>
      <c r="C210" s="374" t="s">
        <v>22</v>
      </c>
      <c r="D210" s="374"/>
      <c r="E210" s="439"/>
      <c r="F210" s="440"/>
      <c r="G210" s="441"/>
      <c r="H210" s="442"/>
    </row>
    <row r="211" spans="2:8" ht="15.75" hidden="1" thickBot="1" x14ac:dyDescent="0.3">
      <c r="B211" s="377">
        <v>13020301</v>
      </c>
      <c r="C211" s="378" t="s">
        <v>36</v>
      </c>
      <c r="D211" s="378" t="s">
        <v>902</v>
      </c>
      <c r="E211" s="443"/>
      <c r="F211" s="444"/>
      <c r="G211" s="445"/>
      <c r="H211" s="446">
        <v>0</v>
      </c>
    </row>
    <row r="212" spans="2:8" ht="15.75" hidden="1" thickBot="1" x14ac:dyDescent="0.3">
      <c r="B212" s="377">
        <v>13020303</v>
      </c>
      <c r="C212" s="378" t="s">
        <v>710</v>
      </c>
      <c r="D212" s="378" t="s">
        <v>903</v>
      </c>
      <c r="E212" s="443"/>
      <c r="F212" s="444"/>
      <c r="G212" s="445"/>
      <c r="H212" s="446">
        <v>0</v>
      </c>
    </row>
    <row r="213" spans="2:8" ht="15.75" hidden="1" thickBot="1" x14ac:dyDescent="0.3">
      <c r="B213" s="384"/>
      <c r="C213" s="385" t="s">
        <v>711</v>
      </c>
      <c r="D213" s="385"/>
      <c r="E213" s="451"/>
      <c r="F213" s="452"/>
      <c r="G213" s="453">
        <v>0</v>
      </c>
      <c r="H213" s="454">
        <v>0</v>
      </c>
    </row>
    <row r="214" spans="2:8" ht="15.75" hidden="1" thickBot="1" x14ac:dyDescent="0.3">
      <c r="B214" s="373">
        <v>13020400</v>
      </c>
      <c r="C214" s="374" t="s">
        <v>23</v>
      </c>
      <c r="D214" s="374"/>
      <c r="E214" s="439"/>
      <c r="F214" s="440"/>
      <c r="G214" s="441"/>
      <c r="H214" s="442"/>
    </row>
    <row r="215" spans="2:8" ht="15.75" hidden="1" thickBot="1" x14ac:dyDescent="0.3">
      <c r="B215" s="377">
        <v>13020401</v>
      </c>
      <c r="C215" s="378" t="s">
        <v>37</v>
      </c>
      <c r="D215" s="378" t="s">
        <v>904</v>
      </c>
      <c r="E215" s="443"/>
      <c r="F215" s="444"/>
      <c r="G215" s="445"/>
      <c r="H215" s="446">
        <v>0</v>
      </c>
    </row>
    <row r="216" spans="2:8" ht="15.75" hidden="1" thickBot="1" x14ac:dyDescent="0.3">
      <c r="B216" s="384"/>
      <c r="C216" s="385" t="s">
        <v>713</v>
      </c>
      <c r="D216" s="385"/>
      <c r="E216" s="451"/>
      <c r="F216" s="452"/>
      <c r="G216" s="453">
        <v>0</v>
      </c>
      <c r="H216" s="454">
        <v>0</v>
      </c>
    </row>
    <row r="217" spans="2:8" ht="15.75" hidden="1" thickBot="1" x14ac:dyDescent="0.3">
      <c r="B217" s="373" t="s">
        <v>714</v>
      </c>
      <c r="C217" s="374" t="s">
        <v>715</v>
      </c>
      <c r="D217" s="374"/>
      <c r="E217" s="439"/>
      <c r="F217" s="440"/>
      <c r="G217" s="441"/>
      <c r="H217" s="442"/>
    </row>
    <row r="218" spans="2:8" s="396" customFormat="1" ht="15.75" hidden="1" thickBot="1" x14ac:dyDescent="0.3">
      <c r="B218" s="373">
        <v>14030000</v>
      </c>
      <c r="C218" s="374" t="s">
        <v>716</v>
      </c>
      <c r="D218" s="374"/>
      <c r="E218" s="439"/>
      <c r="F218" s="440"/>
      <c r="G218" s="441"/>
      <c r="H218" s="442"/>
    </row>
    <row r="219" spans="2:8" s="396" customFormat="1" ht="15.75" hidden="1" thickBot="1" x14ac:dyDescent="0.3">
      <c r="B219" s="373">
        <v>14030100</v>
      </c>
      <c r="C219" s="374" t="s">
        <v>24</v>
      </c>
      <c r="D219" s="374"/>
      <c r="E219" s="439"/>
      <c r="F219" s="440"/>
      <c r="G219" s="441"/>
      <c r="H219" s="442"/>
    </row>
    <row r="220" spans="2:8" ht="15.75" hidden="1" thickBot="1" x14ac:dyDescent="0.3">
      <c r="B220" s="377">
        <v>14030101</v>
      </c>
      <c r="C220" s="378" t="s">
        <v>514</v>
      </c>
      <c r="D220" s="378" t="s">
        <v>905</v>
      </c>
      <c r="E220" s="443"/>
      <c r="F220" s="444"/>
      <c r="G220" s="445"/>
      <c r="H220" s="446">
        <v>0</v>
      </c>
    </row>
    <row r="221" spans="2:8" ht="15.75" hidden="1" thickBot="1" x14ac:dyDescent="0.3">
      <c r="B221" s="384"/>
      <c r="C221" s="385" t="s">
        <v>717</v>
      </c>
      <c r="D221" s="385"/>
      <c r="E221" s="451"/>
      <c r="F221" s="452"/>
      <c r="G221" s="453">
        <v>0</v>
      </c>
      <c r="H221" s="454">
        <v>0</v>
      </c>
    </row>
    <row r="222" spans="2:8" s="396" customFormat="1" ht="15.75" hidden="1" thickBot="1" x14ac:dyDescent="0.3">
      <c r="B222" s="373">
        <v>14030200</v>
      </c>
      <c r="C222" s="374" t="s">
        <v>25</v>
      </c>
      <c r="D222" s="374"/>
      <c r="E222" s="482"/>
      <c r="F222" s="483"/>
      <c r="G222" s="479"/>
      <c r="H222" s="442"/>
    </row>
    <row r="223" spans="2:8" ht="15.75" hidden="1" thickBot="1" x14ac:dyDescent="0.3">
      <c r="B223" s="377">
        <v>14030201</v>
      </c>
      <c r="C223" s="378" t="s">
        <v>515</v>
      </c>
      <c r="D223" s="378" t="s">
        <v>906</v>
      </c>
      <c r="E223" s="443"/>
      <c r="F223" s="444"/>
      <c r="G223" s="445"/>
      <c r="H223" s="446">
        <v>0</v>
      </c>
    </row>
    <row r="224" spans="2:8" ht="15.75" hidden="1" thickBot="1" x14ac:dyDescent="0.3">
      <c r="B224" s="384"/>
      <c r="C224" s="385" t="s">
        <v>718</v>
      </c>
      <c r="D224" s="385"/>
      <c r="E224" s="451"/>
      <c r="F224" s="452"/>
      <c r="G224" s="453">
        <v>0</v>
      </c>
      <c r="H224" s="454">
        <v>0</v>
      </c>
    </row>
    <row r="225" spans="2:8" s="401" customFormat="1" ht="19.5" thickBot="1" x14ac:dyDescent="0.35">
      <c r="B225" s="398"/>
      <c r="C225" s="399" t="s">
        <v>524</v>
      </c>
      <c r="D225" s="399"/>
      <c r="E225" s="484"/>
      <c r="F225" s="485"/>
      <c r="G225" s="480">
        <f>G114+G62+G32+G29</f>
        <v>4261611030</v>
      </c>
      <c r="H225" s="481">
        <f>H114+H62+H32+H29</f>
        <v>9608568380</v>
      </c>
    </row>
    <row r="226" spans="2:8" x14ac:dyDescent="0.25">
      <c r="B226" s="338"/>
      <c r="C226" s="338"/>
      <c r="D226" s="338"/>
      <c r="E226" s="338"/>
      <c r="F226" s="338"/>
      <c r="G226" s="338"/>
      <c r="H226" s="338"/>
    </row>
  </sheetData>
  <mergeCells count="6">
    <mergeCell ref="B1:H1"/>
    <mergeCell ref="B2:H2"/>
    <mergeCell ref="B3:H3"/>
    <mergeCell ref="B4:H4"/>
    <mergeCell ref="B5:B6"/>
    <mergeCell ref="C5:C6"/>
  </mergeCells>
  <pageMargins left="0.98" right="0.3" top="0.37" bottom="0.36" header="0.17" footer="0.17"/>
  <pageSetup paperSize="9" scale="79" firstPageNumber="90" fitToHeight="0" orientation="portrait" r:id="rId1"/>
  <headerFooter>
    <oddFooter>&amp;C&amp;"Rockwell,Bold"&amp;14&amp;P</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18"/>
  <sheetViews>
    <sheetView view="pageBreakPreview" zoomScale="60" zoomScaleNormal="100" workbookViewId="0">
      <selection sqref="A1:XFD1048576"/>
    </sheetView>
  </sheetViews>
  <sheetFormatPr defaultRowHeight="15" x14ac:dyDescent="0.25"/>
  <cols>
    <col min="1" max="16384" width="9.140625" style="136"/>
  </cols>
  <sheetData>
    <row r="1" spans="1:9" x14ac:dyDescent="0.25">
      <c r="A1" s="982" t="s">
        <v>399</v>
      </c>
      <c r="B1" s="982"/>
      <c r="C1" s="982"/>
      <c r="D1" s="982"/>
      <c r="E1" s="982"/>
      <c r="F1" s="982"/>
      <c r="G1" s="982"/>
      <c r="H1" s="982"/>
      <c r="I1" s="982"/>
    </row>
    <row r="2" spans="1:9" x14ac:dyDescent="0.25">
      <c r="A2" s="982"/>
      <c r="B2" s="982"/>
      <c r="C2" s="982"/>
      <c r="D2" s="982"/>
      <c r="E2" s="982"/>
      <c r="F2" s="982"/>
      <c r="G2" s="982"/>
      <c r="H2" s="982"/>
      <c r="I2" s="982"/>
    </row>
    <row r="3" spans="1:9" x14ac:dyDescent="0.25">
      <c r="A3" s="982"/>
      <c r="B3" s="982"/>
      <c r="C3" s="982"/>
      <c r="D3" s="982"/>
      <c r="E3" s="982"/>
      <c r="F3" s="982"/>
      <c r="G3" s="982"/>
      <c r="H3" s="982"/>
      <c r="I3" s="982"/>
    </row>
    <row r="4" spans="1:9" x14ac:dyDescent="0.25">
      <c r="A4" s="982"/>
      <c r="B4" s="982"/>
      <c r="C4" s="982"/>
      <c r="D4" s="982"/>
      <c r="E4" s="982"/>
      <c r="F4" s="982"/>
      <c r="G4" s="982"/>
      <c r="H4" s="982"/>
      <c r="I4" s="982"/>
    </row>
    <row r="5" spans="1:9" x14ac:dyDescent="0.25">
      <c r="A5" s="982"/>
      <c r="B5" s="982"/>
      <c r="C5" s="982"/>
      <c r="D5" s="982"/>
      <c r="E5" s="982"/>
      <c r="F5" s="982"/>
      <c r="G5" s="982"/>
      <c r="H5" s="982"/>
      <c r="I5" s="982"/>
    </row>
    <row r="6" spans="1:9" x14ac:dyDescent="0.25">
      <c r="A6" s="982"/>
      <c r="B6" s="982"/>
      <c r="C6" s="982"/>
      <c r="D6" s="982"/>
      <c r="E6" s="982"/>
      <c r="F6" s="982"/>
      <c r="G6" s="982"/>
      <c r="H6" s="982"/>
      <c r="I6" s="982"/>
    </row>
    <row r="7" spans="1:9" x14ac:dyDescent="0.25">
      <c r="A7" s="982"/>
      <c r="B7" s="982"/>
      <c r="C7" s="982"/>
      <c r="D7" s="982"/>
      <c r="E7" s="982"/>
      <c r="F7" s="982"/>
      <c r="G7" s="982"/>
      <c r="H7" s="982"/>
      <c r="I7" s="982"/>
    </row>
    <row r="8" spans="1:9" x14ac:dyDescent="0.25">
      <c r="A8" s="982"/>
      <c r="B8" s="982"/>
      <c r="C8" s="982"/>
      <c r="D8" s="982"/>
      <c r="E8" s="982"/>
      <c r="F8" s="982"/>
      <c r="G8" s="982"/>
      <c r="H8" s="982"/>
      <c r="I8" s="982"/>
    </row>
    <row r="9" spans="1:9" x14ac:dyDescent="0.25">
      <c r="A9" s="982"/>
      <c r="B9" s="982"/>
      <c r="C9" s="982"/>
      <c r="D9" s="982"/>
      <c r="E9" s="982"/>
      <c r="F9" s="982"/>
      <c r="G9" s="982"/>
      <c r="H9" s="982"/>
      <c r="I9" s="982"/>
    </row>
    <row r="10" spans="1:9" x14ac:dyDescent="0.25">
      <c r="A10" s="982"/>
      <c r="B10" s="982"/>
      <c r="C10" s="982"/>
      <c r="D10" s="982"/>
      <c r="E10" s="982"/>
      <c r="F10" s="982"/>
      <c r="G10" s="982"/>
      <c r="H10" s="982"/>
      <c r="I10" s="982"/>
    </row>
    <row r="11" spans="1:9" x14ac:dyDescent="0.25">
      <c r="A11" s="982"/>
      <c r="B11" s="982"/>
      <c r="C11" s="982"/>
      <c r="D11" s="982"/>
      <c r="E11" s="982"/>
      <c r="F11" s="982"/>
      <c r="G11" s="982"/>
      <c r="H11" s="982"/>
      <c r="I11" s="982"/>
    </row>
    <row r="12" spans="1:9" x14ac:dyDescent="0.25">
      <c r="A12" s="982"/>
      <c r="B12" s="982"/>
      <c r="C12" s="982"/>
      <c r="D12" s="982"/>
      <c r="E12" s="982"/>
      <c r="F12" s="982"/>
      <c r="G12" s="982"/>
      <c r="H12" s="982"/>
      <c r="I12" s="982"/>
    </row>
    <row r="13" spans="1:9" x14ac:dyDescent="0.25">
      <c r="A13" s="982"/>
      <c r="B13" s="982"/>
      <c r="C13" s="982"/>
      <c r="D13" s="982"/>
      <c r="E13" s="982"/>
      <c r="F13" s="982"/>
      <c r="G13" s="982"/>
      <c r="H13" s="982"/>
      <c r="I13" s="982"/>
    </row>
    <row r="14" spans="1:9" x14ac:dyDescent="0.25">
      <c r="A14" s="982"/>
      <c r="B14" s="982"/>
      <c r="C14" s="982"/>
      <c r="D14" s="982"/>
      <c r="E14" s="982"/>
      <c r="F14" s="982"/>
      <c r="G14" s="982"/>
      <c r="H14" s="982"/>
      <c r="I14" s="982"/>
    </row>
    <row r="15" spans="1:9" x14ac:dyDescent="0.25">
      <c r="A15" s="982"/>
      <c r="B15" s="982"/>
      <c r="C15" s="982"/>
      <c r="D15" s="982"/>
      <c r="E15" s="982"/>
      <c r="F15" s="982"/>
      <c r="G15" s="982"/>
      <c r="H15" s="982"/>
      <c r="I15" s="982"/>
    </row>
    <row r="16" spans="1:9" x14ac:dyDescent="0.25">
      <c r="A16" s="982"/>
      <c r="B16" s="982"/>
      <c r="C16" s="982"/>
      <c r="D16" s="982"/>
      <c r="E16" s="982"/>
      <c r="F16" s="982"/>
      <c r="G16" s="982"/>
      <c r="H16" s="982"/>
      <c r="I16" s="982"/>
    </row>
    <row r="17" spans="1:9" x14ac:dyDescent="0.25">
      <c r="A17" s="982"/>
      <c r="B17" s="982"/>
      <c r="C17" s="982"/>
      <c r="D17" s="982"/>
      <c r="E17" s="982"/>
      <c r="F17" s="982"/>
      <c r="G17" s="982"/>
      <c r="H17" s="982"/>
      <c r="I17" s="982"/>
    </row>
    <row r="18" spans="1:9" x14ac:dyDescent="0.25">
      <c r="A18" s="982"/>
      <c r="B18" s="982"/>
      <c r="C18" s="982"/>
      <c r="D18" s="982"/>
      <c r="E18" s="982"/>
      <c r="F18" s="982"/>
      <c r="G18" s="982"/>
      <c r="H18" s="982"/>
      <c r="I18" s="982"/>
    </row>
  </sheetData>
  <mergeCells count="1">
    <mergeCell ref="A1:I18"/>
  </mergeCells>
  <pageMargins left="1.55" right="0.7" top="3.81" bottom="0.75" header="0.3" footer="0.3"/>
  <pageSetup paperSize="9" scale="93"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E131"/>
  <sheetViews>
    <sheetView view="pageBreakPreview" zoomScale="78" zoomScaleNormal="100" zoomScaleSheetLayoutView="78" workbookViewId="0">
      <selection activeCell="L22" sqref="L22"/>
    </sheetView>
  </sheetViews>
  <sheetFormatPr defaultRowHeight="15" x14ac:dyDescent="0.25"/>
  <cols>
    <col min="1" max="1" width="16.42578125" style="310" customWidth="1"/>
    <col min="2" max="2" width="63.42578125" style="136" customWidth="1"/>
    <col min="3" max="3" width="21.7109375" style="669" customWidth="1"/>
    <col min="4" max="5" width="21.7109375" style="136" customWidth="1"/>
    <col min="6" max="16384" width="9.140625" style="136"/>
  </cols>
  <sheetData>
    <row r="2" spans="1:5" s="344" customFormat="1" ht="36" x14ac:dyDescent="0.55000000000000004">
      <c r="A2" s="951" t="s">
        <v>0</v>
      </c>
      <c r="B2" s="951"/>
      <c r="C2" s="951"/>
      <c r="D2" s="951"/>
      <c r="E2" s="951"/>
    </row>
    <row r="3" spans="1:5" s="344" customFormat="1" ht="31.5" x14ac:dyDescent="0.5">
      <c r="A3" s="952" t="s">
        <v>1</v>
      </c>
      <c r="B3" s="952"/>
      <c r="C3" s="952"/>
      <c r="D3" s="952"/>
      <c r="E3" s="952"/>
    </row>
    <row r="4" spans="1:5" s="137" customFormat="1" ht="6.75" x14ac:dyDescent="0.15">
      <c r="A4" s="953"/>
      <c r="B4" s="953"/>
      <c r="C4" s="953"/>
      <c r="D4" s="953"/>
      <c r="E4" s="953"/>
    </row>
    <row r="5" spans="1:5" s="137" customFormat="1" ht="6.75" x14ac:dyDescent="0.15">
      <c r="A5" s="954"/>
      <c r="B5" s="954"/>
      <c r="C5" s="954"/>
      <c r="D5" s="954"/>
      <c r="E5" s="954"/>
    </row>
    <row r="6" spans="1:5" s="344" customFormat="1" ht="31.5" x14ac:dyDescent="0.2">
      <c r="A6" s="985" t="s">
        <v>1081</v>
      </c>
      <c r="B6" s="985"/>
      <c r="C6" s="985"/>
      <c r="D6" s="985"/>
      <c r="E6" s="985"/>
    </row>
    <row r="7" spans="1:5" s="137" customFormat="1" ht="7.5" thickBot="1" x14ac:dyDescent="0.2">
      <c r="C7" s="654"/>
    </row>
    <row r="8" spans="1:5" s="282" customFormat="1" ht="45.75" thickBot="1" x14ac:dyDescent="0.3">
      <c r="A8" s="655" t="s">
        <v>209</v>
      </c>
      <c r="B8" s="656" t="s">
        <v>210</v>
      </c>
      <c r="C8" s="657" t="s">
        <v>4</v>
      </c>
      <c r="D8" s="657" t="s">
        <v>207</v>
      </c>
      <c r="E8" s="657" t="s">
        <v>1701</v>
      </c>
    </row>
    <row r="9" spans="1:5" ht="16.5" thickBot="1" x14ac:dyDescent="0.3">
      <c r="A9" s="283"/>
      <c r="B9" s="284"/>
      <c r="C9" s="341" t="s">
        <v>5</v>
      </c>
      <c r="D9" s="341" t="s">
        <v>5</v>
      </c>
      <c r="E9" s="658" t="s">
        <v>5</v>
      </c>
    </row>
    <row r="10" spans="1:5" s="294" customFormat="1" ht="15.75" x14ac:dyDescent="0.25">
      <c r="A10" s="301"/>
      <c r="B10" s="302" t="s">
        <v>137</v>
      </c>
      <c r="C10" s="341"/>
      <c r="D10" s="341"/>
      <c r="E10" s="342"/>
    </row>
    <row r="11" spans="1:5" x14ac:dyDescent="0.25">
      <c r="A11" s="659" t="s">
        <v>213</v>
      </c>
      <c r="B11" s="289" t="s">
        <v>214</v>
      </c>
      <c r="C11" s="288">
        <v>597793240</v>
      </c>
      <c r="D11" s="288">
        <v>434341020</v>
      </c>
      <c r="E11" s="288">
        <f>'01 - GOV (2)'!E32</f>
        <v>710697880</v>
      </c>
    </row>
    <row r="12" spans="1:5" x14ac:dyDescent="0.25">
      <c r="A12" s="659" t="s">
        <v>215</v>
      </c>
      <c r="B12" s="289" t="s">
        <v>216</v>
      </c>
      <c r="C12" s="288">
        <v>9031543220</v>
      </c>
      <c r="D12" s="288">
        <v>6537934140</v>
      </c>
      <c r="E12" s="288">
        <f>'02 - PENSION'!E32</f>
        <v>7872431990</v>
      </c>
    </row>
    <row r="13" spans="1:5" x14ac:dyDescent="0.25">
      <c r="A13" s="659" t="s">
        <v>217</v>
      </c>
      <c r="B13" s="289" t="s">
        <v>218</v>
      </c>
      <c r="C13" s="288">
        <v>3943680</v>
      </c>
      <c r="D13" s="288">
        <v>57185960</v>
      </c>
      <c r="E13" s="288">
        <v>0</v>
      </c>
    </row>
    <row r="14" spans="1:5" x14ac:dyDescent="0.25">
      <c r="A14" s="659" t="s">
        <v>219</v>
      </c>
      <c r="B14" s="289" t="s">
        <v>220</v>
      </c>
      <c r="C14" s="288">
        <v>423785650</v>
      </c>
      <c r="D14" s="288">
        <v>306778440</v>
      </c>
      <c r="E14" s="288">
        <f>'03 - OSHA'!E32</f>
        <v>369358300</v>
      </c>
    </row>
    <row r="15" spans="1:5" x14ac:dyDescent="0.25">
      <c r="A15" s="659" t="s">
        <v>221</v>
      </c>
      <c r="B15" s="289" t="s">
        <v>222</v>
      </c>
      <c r="C15" s="288">
        <v>64119790</v>
      </c>
      <c r="D15" s="288">
        <v>46416320</v>
      </c>
      <c r="E15" s="288">
        <f>'04 - OSHAC'!E32</f>
        <v>57818090</v>
      </c>
    </row>
    <row r="16" spans="1:5" x14ac:dyDescent="0.25">
      <c r="A16" s="659" t="s">
        <v>223</v>
      </c>
      <c r="B16" s="289" t="s">
        <v>224</v>
      </c>
      <c r="C16" s="288">
        <v>113965290</v>
      </c>
      <c r="D16" s="288">
        <v>82499480</v>
      </c>
      <c r="E16" s="288">
        <f>'05 - AUGS'!E32</f>
        <v>98614070</v>
      </c>
    </row>
    <row r="17" spans="1:5" x14ac:dyDescent="0.25">
      <c r="A17" s="659" t="s">
        <v>225</v>
      </c>
      <c r="B17" s="289" t="s">
        <v>226</v>
      </c>
      <c r="C17" s="288">
        <v>68733860</v>
      </c>
      <c r="D17" s="288">
        <v>49756450</v>
      </c>
      <c r="E17" s="288">
        <f>'06 - AUGLG'!E32</f>
        <v>70761880</v>
      </c>
    </row>
    <row r="18" spans="1:5" x14ac:dyDescent="0.25">
      <c r="A18" s="659" t="s">
        <v>227</v>
      </c>
      <c r="B18" s="289" t="s">
        <v>228</v>
      </c>
      <c r="C18" s="660">
        <v>73196190</v>
      </c>
      <c r="D18" s="661">
        <v>52986730</v>
      </c>
      <c r="E18" s="288">
        <f>'07 - MHRCB'!E32</f>
        <v>69474600</v>
      </c>
    </row>
    <row r="19" spans="1:5" x14ac:dyDescent="0.25">
      <c r="A19" s="659" t="s">
        <v>229</v>
      </c>
      <c r="B19" s="289" t="s">
        <v>230</v>
      </c>
      <c r="C19" s="288">
        <v>65104290</v>
      </c>
      <c r="D19" s="288">
        <v>47129000</v>
      </c>
      <c r="E19" s="288">
        <f>'08 - CSC'!E32</f>
        <v>38787710</v>
      </c>
    </row>
    <row r="20" spans="1:5" x14ac:dyDescent="0.25">
      <c r="A20" s="659" t="s">
        <v>231</v>
      </c>
      <c r="B20" s="289" t="s">
        <v>232</v>
      </c>
      <c r="C20" s="288">
        <v>44384810</v>
      </c>
      <c r="D20" s="288">
        <v>32130170</v>
      </c>
      <c r="E20" s="288">
        <f>'09 - LGSC'!E32</f>
        <v>35213580</v>
      </c>
    </row>
    <row r="21" spans="1:5" x14ac:dyDescent="0.25">
      <c r="A21" s="659" t="s">
        <v>233</v>
      </c>
      <c r="B21" s="289" t="s">
        <v>234</v>
      </c>
      <c r="C21" s="288">
        <v>70584550</v>
      </c>
      <c r="D21" s="288">
        <v>51096160</v>
      </c>
      <c r="E21" s="288">
        <f>'10 - OSIEC'!E32</f>
        <v>63450110</v>
      </c>
    </row>
    <row r="22" spans="1:5" x14ac:dyDescent="0.25">
      <c r="A22" s="659" t="s">
        <v>235</v>
      </c>
      <c r="B22" s="289" t="s">
        <v>236</v>
      </c>
      <c r="C22" s="288">
        <v>72778650</v>
      </c>
      <c r="D22" s="288">
        <v>52684470</v>
      </c>
      <c r="E22" s="288">
        <f>'11 - MIST'!E32</f>
        <v>86792240</v>
      </c>
    </row>
    <row r="23" spans="1:5" hidden="1" x14ac:dyDescent="0.25">
      <c r="A23" s="659" t="s">
        <v>237</v>
      </c>
      <c r="B23" s="289" t="s">
        <v>238</v>
      </c>
      <c r="C23" s="288">
        <v>0</v>
      </c>
      <c r="D23" s="288">
        <v>0</v>
      </c>
      <c r="E23" s="288">
        <v>0</v>
      </c>
    </row>
    <row r="24" spans="1:5" hidden="1" x14ac:dyDescent="0.25">
      <c r="A24" s="659" t="s">
        <v>1082</v>
      </c>
      <c r="B24" s="289" t="s">
        <v>239</v>
      </c>
      <c r="C24" s="288">
        <v>0</v>
      </c>
      <c r="D24" s="288" t="s">
        <v>1083</v>
      </c>
      <c r="E24" s="288"/>
    </row>
    <row r="25" spans="1:5" x14ac:dyDescent="0.25">
      <c r="A25" s="659" t="s">
        <v>240</v>
      </c>
      <c r="B25" s="289" t="s">
        <v>241</v>
      </c>
      <c r="C25" s="288">
        <v>59512360</v>
      </c>
      <c r="D25" s="288">
        <v>43081000</v>
      </c>
      <c r="E25" s="288">
        <f>'13 - LG'!E32</f>
        <v>54644770</v>
      </c>
    </row>
    <row r="26" spans="1:5" s="294" customFormat="1" ht="15.75" thickBot="1" x14ac:dyDescent="0.3">
      <c r="A26" s="662"/>
      <c r="B26" s="292" t="s">
        <v>242</v>
      </c>
      <c r="C26" s="293">
        <v>10689445580</v>
      </c>
      <c r="D26" s="293">
        <f>SUM(D11:D25)</f>
        <v>7794019340</v>
      </c>
      <c r="E26" s="293">
        <f>SUM(E11:E25)</f>
        <v>9528045220</v>
      </c>
    </row>
    <row r="27" spans="1:5" s="294" customFormat="1" x14ac:dyDescent="0.25">
      <c r="A27" s="663"/>
      <c r="B27" s="296" t="s">
        <v>138</v>
      </c>
      <c r="C27" s="297">
        <v>0</v>
      </c>
      <c r="D27" s="297"/>
      <c r="E27" s="297"/>
    </row>
    <row r="28" spans="1:5" x14ac:dyDescent="0.25">
      <c r="A28" s="659" t="s">
        <v>243</v>
      </c>
      <c r="B28" s="289" t="s">
        <v>244</v>
      </c>
      <c r="C28" s="288">
        <v>263483430</v>
      </c>
      <c r="D28" s="288">
        <v>190735660</v>
      </c>
      <c r="E28" s="288">
        <f>'14 - AGRIC'!E32</f>
        <v>235648020</v>
      </c>
    </row>
    <row r="29" spans="1:5" hidden="1" x14ac:dyDescent="0.25">
      <c r="A29" s="659" t="s">
        <v>245</v>
      </c>
      <c r="B29" s="289" t="s">
        <v>246</v>
      </c>
      <c r="C29" s="288">
        <v>0</v>
      </c>
      <c r="D29" s="288"/>
      <c r="E29" s="288">
        <v>0</v>
      </c>
    </row>
    <row r="30" spans="1:5" x14ac:dyDescent="0.25">
      <c r="A30" s="659" t="s">
        <v>247</v>
      </c>
      <c r="B30" s="289" t="s">
        <v>248</v>
      </c>
      <c r="C30" s="288">
        <v>103575470</v>
      </c>
      <c r="D30" s="288">
        <v>74978290</v>
      </c>
      <c r="E30" s="288">
        <f>'16 - OSADEP'!E32</f>
        <v>115505880</v>
      </c>
    </row>
    <row r="31" spans="1:5" x14ac:dyDescent="0.25">
      <c r="A31" s="659" t="s">
        <v>249</v>
      </c>
      <c r="B31" s="289" t="s">
        <v>250</v>
      </c>
      <c r="C31" s="288">
        <v>83761260</v>
      </c>
      <c r="D31" s="288">
        <v>60634780</v>
      </c>
      <c r="E31" s="288">
        <f>'17 - OSADEC'!E32</f>
        <v>60599050</v>
      </c>
    </row>
    <row r="32" spans="1:5" s="294" customFormat="1" ht="15.75" thickBot="1" x14ac:dyDescent="0.3">
      <c r="A32" s="664"/>
      <c r="B32" s="299" t="s">
        <v>251</v>
      </c>
      <c r="C32" s="300">
        <v>450820160</v>
      </c>
      <c r="D32" s="300">
        <f>SUM(D28:D31)</f>
        <v>326348730</v>
      </c>
      <c r="E32" s="300">
        <f>SUM(E28:E31)</f>
        <v>411752950</v>
      </c>
    </row>
    <row r="33" spans="1:5" s="294" customFormat="1" x14ac:dyDescent="0.25">
      <c r="A33" s="665"/>
      <c r="B33" s="302" t="s">
        <v>1084</v>
      </c>
      <c r="C33" s="303">
        <v>0</v>
      </c>
      <c r="D33" s="303"/>
      <c r="E33" s="303"/>
    </row>
    <row r="34" spans="1:5" x14ac:dyDescent="0.25">
      <c r="A34" s="666" t="s">
        <v>252</v>
      </c>
      <c r="B34" s="289" t="s">
        <v>253</v>
      </c>
      <c r="C34" s="288">
        <v>0</v>
      </c>
      <c r="D34" s="288">
        <v>0</v>
      </c>
      <c r="E34" s="288">
        <f>'18 - MEPB'!E32</f>
        <v>65200480</v>
      </c>
    </row>
    <row r="35" spans="1:5" x14ac:dyDescent="0.25">
      <c r="A35" s="659" t="s">
        <v>254</v>
      </c>
      <c r="B35" s="289" t="s">
        <v>255</v>
      </c>
      <c r="C35" s="288">
        <v>82303770</v>
      </c>
      <c r="D35" s="288">
        <v>59579700</v>
      </c>
      <c r="E35" s="288">
        <v>0</v>
      </c>
    </row>
    <row r="36" spans="1:5" x14ac:dyDescent="0.25">
      <c r="A36" s="659" t="s">
        <v>256</v>
      </c>
      <c r="B36" s="289" t="s">
        <v>257</v>
      </c>
      <c r="C36" s="288">
        <v>33148010</v>
      </c>
      <c r="D36" s="288">
        <v>23995850</v>
      </c>
      <c r="E36" s="288">
        <f>'19 - SBS'!E32</f>
        <v>31684320</v>
      </c>
    </row>
    <row r="37" spans="1:5" x14ac:dyDescent="0.25">
      <c r="A37" s="659" t="s">
        <v>258</v>
      </c>
      <c r="B37" s="289" t="s">
        <v>259</v>
      </c>
      <c r="C37" s="288">
        <v>16210340</v>
      </c>
      <c r="D37" s="288">
        <v>11734670</v>
      </c>
      <c r="E37" s="288">
        <f>'20 - PPA (2)'!E32</f>
        <v>19887710</v>
      </c>
    </row>
    <row r="38" spans="1:5" s="294" customFormat="1" ht="15.75" thickBot="1" x14ac:dyDescent="0.3">
      <c r="A38" s="662"/>
      <c r="B38" s="292" t="s">
        <v>1085</v>
      </c>
      <c r="C38" s="293">
        <v>131662120</v>
      </c>
      <c r="D38" s="293">
        <f>SUM(D34:D37)</f>
        <v>95310220</v>
      </c>
      <c r="E38" s="293">
        <f>SUM(E34:E37)</f>
        <v>116772510</v>
      </c>
    </row>
    <row r="39" spans="1:5" s="294" customFormat="1" x14ac:dyDescent="0.25">
      <c r="A39" s="663"/>
      <c r="B39" s="296" t="s">
        <v>140</v>
      </c>
      <c r="C39" s="297">
        <v>0</v>
      </c>
      <c r="D39" s="297"/>
      <c r="E39" s="297"/>
    </row>
    <row r="40" spans="1:5" x14ac:dyDescent="0.25">
      <c r="A40" s="659" t="s">
        <v>261</v>
      </c>
      <c r="B40" s="289" t="s">
        <v>407</v>
      </c>
      <c r="C40" s="288">
        <v>142775130</v>
      </c>
      <c r="D40" s="288">
        <v>103354920</v>
      </c>
      <c r="E40" s="288">
        <f>'21 - COMMERCE'!E32</f>
        <v>121371910</v>
      </c>
    </row>
    <row r="41" spans="1:5" hidden="1" x14ac:dyDescent="0.25">
      <c r="A41" s="659" t="s">
        <v>262</v>
      </c>
      <c r="B41" s="289" t="s">
        <v>263</v>
      </c>
      <c r="C41" s="288">
        <v>0</v>
      </c>
      <c r="D41" s="288">
        <v>0</v>
      </c>
      <c r="E41" s="288">
        <v>0</v>
      </c>
    </row>
    <row r="42" spans="1:5" x14ac:dyDescent="0.25">
      <c r="A42" s="659" t="s">
        <v>264</v>
      </c>
      <c r="B42" s="289" t="s">
        <v>265</v>
      </c>
      <c r="C42" s="288">
        <v>0</v>
      </c>
      <c r="D42" s="288">
        <v>0</v>
      </c>
      <c r="E42" s="288">
        <f>'23 - TOURISMC'!E32</f>
        <v>31460040</v>
      </c>
    </row>
    <row r="43" spans="1:5" x14ac:dyDescent="0.25">
      <c r="A43" s="659" t="s">
        <v>266</v>
      </c>
      <c r="B43" s="289" t="s">
        <v>267</v>
      </c>
      <c r="C43" s="288">
        <v>24879500</v>
      </c>
      <c r="D43" s="288">
        <v>18010280</v>
      </c>
      <c r="E43" s="288">
        <v>0</v>
      </c>
    </row>
    <row r="44" spans="1:5" x14ac:dyDescent="0.25">
      <c r="A44" s="659" t="s">
        <v>268</v>
      </c>
      <c r="B44" s="289" t="s">
        <v>269</v>
      </c>
      <c r="C44" s="288">
        <v>39728750</v>
      </c>
      <c r="D44" s="288">
        <v>28759650</v>
      </c>
      <c r="E44" s="288">
        <f>'24 - ARTSC'!E32</f>
        <v>34751480</v>
      </c>
    </row>
    <row r="45" spans="1:5" x14ac:dyDescent="0.25">
      <c r="A45" s="659" t="s">
        <v>270</v>
      </c>
      <c r="B45" s="289" t="s">
        <v>271</v>
      </c>
      <c r="C45" s="288">
        <v>2316578160</v>
      </c>
      <c r="D45" s="288">
        <v>1676970940</v>
      </c>
      <c r="E45" s="288">
        <v>0</v>
      </c>
    </row>
    <row r="46" spans="1:5" x14ac:dyDescent="0.25">
      <c r="A46" s="659" t="s">
        <v>272</v>
      </c>
      <c r="B46" s="289" t="s">
        <v>273</v>
      </c>
      <c r="C46" s="288">
        <v>11506750</v>
      </c>
      <c r="D46" s="288">
        <v>8329740</v>
      </c>
      <c r="E46" s="288">
        <f>'25 - TOURISMB'!E32</f>
        <v>16992180</v>
      </c>
    </row>
    <row r="47" spans="1:5" s="294" customFormat="1" ht="15.75" thickBot="1" x14ac:dyDescent="0.3">
      <c r="A47" s="664"/>
      <c r="B47" s="299" t="s">
        <v>274</v>
      </c>
      <c r="C47" s="300">
        <v>2535468290</v>
      </c>
      <c r="D47" s="300">
        <f>SUM(D40:D46)</f>
        <v>1835425530</v>
      </c>
      <c r="E47" s="300">
        <f>SUM(E40:E46)</f>
        <v>204575610</v>
      </c>
    </row>
    <row r="48" spans="1:5" s="294" customFormat="1" x14ac:dyDescent="0.25">
      <c r="A48" s="665"/>
      <c r="B48" s="302" t="s">
        <v>141</v>
      </c>
      <c r="C48" s="303">
        <v>0</v>
      </c>
      <c r="D48" s="303"/>
      <c r="E48" s="303"/>
    </row>
    <row r="49" spans="1:5" x14ac:dyDescent="0.25">
      <c r="A49" s="659" t="s">
        <v>275</v>
      </c>
      <c r="B49" s="289" t="s">
        <v>276</v>
      </c>
      <c r="C49" s="288">
        <v>401371900</v>
      </c>
      <c r="D49" s="288">
        <v>290553120</v>
      </c>
      <c r="E49" s="288">
        <f>'26 - EDUCATION'!E32</f>
        <v>388901930</v>
      </c>
    </row>
    <row r="50" spans="1:5" x14ac:dyDescent="0.25">
      <c r="A50" s="659" t="s">
        <v>277</v>
      </c>
      <c r="B50" s="289" t="s">
        <v>278</v>
      </c>
      <c r="C50" s="288">
        <v>82334450</v>
      </c>
      <c r="D50" s="288">
        <v>59601910</v>
      </c>
      <c r="E50" s="288">
        <f>'27 - SUBEB'!E32</f>
        <v>91229430</v>
      </c>
    </row>
    <row r="51" spans="1:5" x14ac:dyDescent="0.25">
      <c r="A51" s="659" t="s">
        <v>279</v>
      </c>
      <c r="B51" s="289" t="s">
        <v>280</v>
      </c>
      <c r="C51" s="288">
        <v>8102020</v>
      </c>
      <c r="D51" s="288">
        <v>5865060</v>
      </c>
      <c r="E51" s="288">
        <f>'28 - OSLB'!E32</f>
        <v>7165020</v>
      </c>
    </row>
    <row r="52" spans="1:5" hidden="1" x14ac:dyDescent="0.25">
      <c r="A52" s="659" t="s">
        <v>281</v>
      </c>
      <c r="B52" s="289" t="s">
        <v>282</v>
      </c>
      <c r="C52" s="288">
        <v>0</v>
      </c>
      <c r="D52" s="288" t="s">
        <v>1083</v>
      </c>
      <c r="E52" s="288">
        <v>0</v>
      </c>
    </row>
    <row r="53" spans="1:5" x14ac:dyDescent="0.25">
      <c r="A53" s="659" t="s">
        <v>283</v>
      </c>
      <c r="B53" s="289" t="s">
        <v>284</v>
      </c>
      <c r="C53" s="288">
        <v>901197340</v>
      </c>
      <c r="D53" s="288">
        <v>652376760</v>
      </c>
      <c r="E53" s="288">
        <f>'30 - ESA OKE'!E32</f>
        <v>850535310</v>
      </c>
    </row>
    <row r="54" spans="1:5" x14ac:dyDescent="0.25">
      <c r="A54" s="659" t="s">
        <v>285</v>
      </c>
      <c r="B54" s="289" t="s">
        <v>286</v>
      </c>
      <c r="C54" s="288">
        <v>1112033480</v>
      </c>
      <c r="D54" s="288">
        <v>805001040</v>
      </c>
      <c r="E54" s="288">
        <f>'31 - IREE'!E32</f>
        <v>1096962350</v>
      </c>
    </row>
    <row r="55" spans="1:5" x14ac:dyDescent="0.25">
      <c r="A55" s="659" t="s">
        <v>287</v>
      </c>
      <c r="B55" s="289" t="s">
        <v>288</v>
      </c>
      <c r="C55" s="288">
        <v>1092562240</v>
      </c>
      <c r="D55" s="288">
        <v>790905810</v>
      </c>
      <c r="E55" s="288">
        <f>'32 - ILESA'!E32</f>
        <v>778382010</v>
      </c>
    </row>
    <row r="56" spans="1:5" x14ac:dyDescent="0.25">
      <c r="A56" s="659" t="s">
        <v>289</v>
      </c>
      <c r="B56" s="289" t="s">
        <v>290</v>
      </c>
      <c r="C56" s="288">
        <v>993442600</v>
      </c>
      <c r="D56" s="288">
        <v>719153100</v>
      </c>
      <c r="E56" s="288">
        <f>'33 - ILA'!E32</f>
        <v>755948080</v>
      </c>
    </row>
    <row r="57" spans="1:5" x14ac:dyDescent="0.25">
      <c r="A57" s="659" t="s">
        <v>291</v>
      </c>
      <c r="B57" s="289" t="s">
        <v>292</v>
      </c>
      <c r="C57" s="288">
        <v>2315088510</v>
      </c>
      <c r="D57" s="288">
        <v>1675892580</v>
      </c>
      <c r="E57" s="288">
        <f>'34 - UNIOSUN'!E32</f>
        <v>1922339010</v>
      </c>
    </row>
    <row r="58" spans="1:5" hidden="1" x14ac:dyDescent="0.25">
      <c r="A58" s="659" t="s">
        <v>293</v>
      </c>
      <c r="B58" s="289" t="s">
        <v>1086</v>
      </c>
      <c r="C58" s="288">
        <v>0</v>
      </c>
      <c r="D58" s="288"/>
      <c r="E58" s="288">
        <v>0</v>
      </c>
    </row>
    <row r="59" spans="1:5" x14ac:dyDescent="0.25">
      <c r="A59" s="659" t="s">
        <v>295</v>
      </c>
      <c r="B59" s="289" t="s">
        <v>296</v>
      </c>
      <c r="C59" s="288">
        <v>1312633660</v>
      </c>
      <c r="D59" s="288">
        <v>950215510</v>
      </c>
      <c r="E59" s="288">
        <f>'36 - OCEDO'!E32</f>
        <v>1179489010</v>
      </c>
    </row>
    <row r="60" spans="1:5" x14ac:dyDescent="0.25">
      <c r="A60" s="659" t="s">
        <v>297</v>
      </c>
      <c r="B60" s="289" t="s">
        <v>298</v>
      </c>
      <c r="C60" s="288">
        <v>1190385680</v>
      </c>
      <c r="D60" s="288">
        <v>861720200</v>
      </c>
      <c r="E60" s="288">
        <f>'37 - OEEDO'!E32</f>
        <v>841549930</v>
      </c>
    </row>
    <row r="61" spans="1:5" x14ac:dyDescent="0.25">
      <c r="A61" s="659" t="s">
        <v>299</v>
      </c>
      <c r="B61" s="289" t="s">
        <v>300</v>
      </c>
      <c r="C61" s="288">
        <v>1101474610</v>
      </c>
      <c r="D61" s="288">
        <v>797357480</v>
      </c>
      <c r="E61" s="288">
        <f>'38 - OSWEDO'!E32</f>
        <v>947598830</v>
      </c>
    </row>
    <row r="62" spans="1:5" x14ac:dyDescent="0.25">
      <c r="A62" s="659" t="s">
        <v>301</v>
      </c>
      <c r="B62" s="289" t="s">
        <v>302</v>
      </c>
      <c r="C62" s="288">
        <v>68117650</v>
      </c>
      <c r="D62" s="288">
        <v>49310370</v>
      </c>
      <c r="E62" s="288">
        <f>'39 - TEPO'!E32</f>
        <v>40835220</v>
      </c>
    </row>
    <row r="63" spans="1:5" x14ac:dyDescent="0.25">
      <c r="A63" s="659" t="s">
        <v>303</v>
      </c>
      <c r="B63" s="289" t="s">
        <v>304</v>
      </c>
      <c r="C63" s="288">
        <v>166556280</v>
      </c>
      <c r="D63" s="288">
        <v>120570100</v>
      </c>
      <c r="E63" s="288">
        <f>'40 - OSBTVE'!E32</f>
        <v>166116730</v>
      </c>
    </row>
    <row r="64" spans="1:5" x14ac:dyDescent="0.25">
      <c r="A64" s="659" t="s">
        <v>305</v>
      </c>
      <c r="B64" s="289" t="s">
        <v>306</v>
      </c>
      <c r="C64" s="288">
        <v>19606970</v>
      </c>
      <c r="D64" s="288">
        <v>14193490</v>
      </c>
      <c r="E64" s="288">
        <v>0</v>
      </c>
    </row>
    <row r="65" spans="1:5" hidden="1" x14ac:dyDescent="0.25">
      <c r="A65" s="659" t="s">
        <v>307</v>
      </c>
      <c r="B65" s="289" t="s">
        <v>308</v>
      </c>
      <c r="C65" s="288">
        <v>0</v>
      </c>
      <c r="D65" s="288"/>
      <c r="E65" s="288">
        <v>0</v>
      </c>
    </row>
    <row r="66" spans="1:5" s="294" customFormat="1" ht="15.75" thickBot="1" x14ac:dyDescent="0.3">
      <c r="A66" s="662"/>
      <c r="B66" s="292" t="s">
        <v>309</v>
      </c>
      <c r="C66" s="293">
        <v>10764907390</v>
      </c>
      <c r="D66" s="293">
        <f>SUM(D49:D65)</f>
        <v>7792716530</v>
      </c>
      <c r="E66" s="293">
        <f>SUM(E49:E65)</f>
        <v>9067052860</v>
      </c>
    </row>
    <row r="67" spans="1:5" s="294" customFormat="1" x14ac:dyDescent="0.25">
      <c r="A67" s="663"/>
      <c r="B67" s="296" t="s">
        <v>142</v>
      </c>
      <c r="C67" s="288">
        <v>0</v>
      </c>
      <c r="D67" s="288"/>
      <c r="E67" s="288"/>
    </row>
    <row r="68" spans="1:5" x14ac:dyDescent="0.25">
      <c r="A68" s="659" t="s">
        <v>310</v>
      </c>
      <c r="B68" s="289" t="s">
        <v>406</v>
      </c>
      <c r="C68" s="288">
        <v>9600000</v>
      </c>
      <c r="D68" s="288">
        <v>6949440</v>
      </c>
      <c r="E68" s="288">
        <f>'43 - SIGNAGE'!E32</f>
        <v>8361600</v>
      </c>
    </row>
    <row r="69" spans="1:5" x14ac:dyDescent="0.25">
      <c r="A69" s="659" t="s">
        <v>311</v>
      </c>
      <c r="B69" s="289" t="s">
        <v>312</v>
      </c>
      <c r="C69" s="288">
        <v>60265140</v>
      </c>
      <c r="D69" s="288">
        <v>43625940</v>
      </c>
      <c r="E69" s="288">
        <f>'44 - ENVIRONMENT'!E32</f>
        <v>153964650</v>
      </c>
    </row>
    <row r="70" spans="1:5" hidden="1" x14ac:dyDescent="0.25">
      <c r="A70" s="659" t="s">
        <v>313</v>
      </c>
      <c r="B70" s="289" t="s">
        <v>314</v>
      </c>
      <c r="C70" s="288">
        <v>0</v>
      </c>
      <c r="D70" s="288" t="s">
        <v>1083</v>
      </c>
      <c r="E70" s="288">
        <v>0</v>
      </c>
    </row>
    <row r="71" spans="1:5" x14ac:dyDescent="0.25">
      <c r="A71" s="659" t="s">
        <v>315</v>
      </c>
      <c r="B71" s="289" t="s">
        <v>316</v>
      </c>
      <c r="C71" s="288">
        <v>98209930</v>
      </c>
      <c r="D71" s="288">
        <v>71094170</v>
      </c>
      <c r="E71" s="288">
        <f>'46 - OWMA'!E32</f>
        <v>79564210</v>
      </c>
    </row>
    <row r="72" spans="1:5" x14ac:dyDescent="0.25">
      <c r="A72" s="666" t="s">
        <v>317</v>
      </c>
      <c r="B72" s="289" t="s">
        <v>318</v>
      </c>
      <c r="C72" s="288">
        <v>89123790</v>
      </c>
      <c r="D72" s="288">
        <v>64516720</v>
      </c>
      <c r="E72" s="288">
        <v>0</v>
      </c>
    </row>
    <row r="73" spans="1:5" x14ac:dyDescent="0.25">
      <c r="A73" s="659" t="s">
        <v>319</v>
      </c>
      <c r="B73" s="289" t="s">
        <v>320</v>
      </c>
      <c r="C73" s="288">
        <v>0</v>
      </c>
      <c r="D73" s="288"/>
      <c r="E73" s="288">
        <f>'47 - FORESTRY'!E32</f>
        <v>14786310</v>
      </c>
    </row>
    <row r="74" spans="1:5" s="294" customFormat="1" ht="15.75" thickBot="1" x14ac:dyDescent="0.3">
      <c r="A74" s="664"/>
      <c r="B74" s="299" t="s">
        <v>321</v>
      </c>
      <c r="C74" s="300">
        <v>257198860</v>
      </c>
      <c r="D74" s="300">
        <f>SUM(D68:D73)</f>
        <v>186186270</v>
      </c>
      <c r="E74" s="300">
        <f>SUM(E68:E73)</f>
        <v>256676770</v>
      </c>
    </row>
    <row r="75" spans="1:5" s="294" customFormat="1" x14ac:dyDescent="0.25">
      <c r="A75" s="665"/>
      <c r="B75" s="302" t="s">
        <v>143</v>
      </c>
      <c r="C75" s="303">
        <v>0</v>
      </c>
      <c r="D75" s="303"/>
      <c r="E75" s="303"/>
    </row>
    <row r="76" spans="1:5" x14ac:dyDescent="0.25">
      <c r="A76" s="659" t="s">
        <v>322</v>
      </c>
      <c r="B76" s="289" t="s">
        <v>323</v>
      </c>
      <c r="C76" s="288">
        <v>388315970</v>
      </c>
      <c r="D76" s="288">
        <v>281101940</v>
      </c>
      <c r="E76" s="288">
        <f>'48 - HEALTH'!E32</f>
        <v>473590410</v>
      </c>
    </row>
    <row r="77" spans="1:5" x14ac:dyDescent="0.25">
      <c r="A77" s="659" t="s">
        <v>324</v>
      </c>
      <c r="B77" s="289" t="s">
        <v>405</v>
      </c>
      <c r="C77" s="288">
        <v>56106110</v>
      </c>
      <c r="D77" s="288">
        <v>40615220</v>
      </c>
      <c r="E77" s="288">
        <f>'49 - OHIA'!E32</f>
        <v>61273640</v>
      </c>
    </row>
    <row r="78" spans="1:5" x14ac:dyDescent="0.25">
      <c r="A78" s="666" t="s">
        <v>1741</v>
      </c>
      <c r="B78" s="289" t="s">
        <v>1720</v>
      </c>
      <c r="C78" s="288">
        <v>4655834090</v>
      </c>
      <c r="D78" s="288">
        <v>3370358300</v>
      </c>
      <c r="E78" s="288">
        <f>'50 - LTH'!E32</f>
        <v>3825150050</v>
      </c>
    </row>
    <row r="79" spans="1:5" x14ac:dyDescent="0.25">
      <c r="A79" s="659" t="s">
        <v>327</v>
      </c>
      <c r="B79" s="289" t="s">
        <v>328</v>
      </c>
      <c r="C79" s="288">
        <v>2245857400</v>
      </c>
      <c r="D79" s="288">
        <v>1625776180</v>
      </c>
      <c r="E79" s="288">
        <f>'51 - HMB'!E32</f>
        <v>2631205840</v>
      </c>
    </row>
    <row r="80" spans="1:5" x14ac:dyDescent="0.25">
      <c r="A80" s="659" t="s">
        <v>329</v>
      </c>
      <c r="B80" s="289" t="s">
        <v>330</v>
      </c>
      <c r="C80" s="288">
        <v>71509140</v>
      </c>
      <c r="D80" s="288">
        <v>51765470</v>
      </c>
      <c r="E80" s="288">
        <f>'52 - PHCB'!E32</f>
        <v>93271530</v>
      </c>
    </row>
    <row r="81" spans="1:5" s="294" customFormat="1" ht="15.75" thickBot="1" x14ac:dyDescent="0.3">
      <c r="A81" s="662"/>
      <c r="B81" s="292" t="s">
        <v>331</v>
      </c>
      <c r="C81" s="293">
        <v>7417622710</v>
      </c>
      <c r="D81" s="293">
        <f>SUM(D76:D80)</f>
        <v>5369617110</v>
      </c>
      <c r="E81" s="293">
        <f>SUM(E76:E80)</f>
        <v>7084491470</v>
      </c>
    </row>
    <row r="82" spans="1:5" s="294" customFormat="1" x14ac:dyDescent="0.25">
      <c r="A82" s="663"/>
      <c r="B82" s="296" t="s">
        <v>144</v>
      </c>
      <c r="C82" s="297">
        <v>0</v>
      </c>
      <c r="D82" s="297"/>
      <c r="E82" s="297"/>
    </row>
    <row r="83" spans="1:5" x14ac:dyDescent="0.25">
      <c r="A83" s="659" t="s">
        <v>332</v>
      </c>
      <c r="B83" s="289" t="s">
        <v>333</v>
      </c>
      <c r="C83" s="288">
        <v>167930710</v>
      </c>
      <c r="D83" s="288">
        <v>121565050</v>
      </c>
      <c r="E83" s="288">
        <f>'53 - TRANS'!E32</f>
        <v>182857440</v>
      </c>
    </row>
    <row r="84" spans="1:5" x14ac:dyDescent="0.25">
      <c r="A84" s="659" t="s">
        <v>334</v>
      </c>
      <c r="B84" s="289" t="s">
        <v>335</v>
      </c>
      <c r="C84" s="288">
        <v>161424600</v>
      </c>
      <c r="D84" s="288">
        <v>116855270</v>
      </c>
      <c r="E84" s="288">
        <f>'54 - WORKS'!E32</f>
        <v>163117360</v>
      </c>
    </row>
    <row r="85" spans="1:5" x14ac:dyDescent="0.25">
      <c r="A85" s="659" t="s">
        <v>336</v>
      </c>
      <c r="B85" s="289" t="s">
        <v>403</v>
      </c>
      <c r="C85" s="288">
        <v>21811990</v>
      </c>
      <c r="D85" s="288">
        <v>15789700</v>
      </c>
      <c r="E85" s="288">
        <f>'55 - SG'!E32</f>
        <v>22496650</v>
      </c>
    </row>
    <row r="86" spans="1:5" x14ac:dyDescent="0.25">
      <c r="A86" s="659" t="s">
        <v>337</v>
      </c>
      <c r="B86" s="289" t="s">
        <v>404</v>
      </c>
      <c r="C86" s="288">
        <v>55201840</v>
      </c>
      <c r="D86" s="288">
        <v>39960620</v>
      </c>
      <c r="E86" s="288">
        <f>'56 - ORMA'!E32</f>
        <v>44203060</v>
      </c>
    </row>
    <row r="87" spans="1:5" hidden="1" x14ac:dyDescent="0.25">
      <c r="A87" s="659" t="s">
        <v>338</v>
      </c>
      <c r="B87" s="289" t="s">
        <v>339</v>
      </c>
      <c r="C87" s="288"/>
      <c r="D87" s="288"/>
      <c r="E87" s="288">
        <v>0</v>
      </c>
    </row>
    <row r="88" spans="1:5" x14ac:dyDescent="0.25">
      <c r="A88" s="659" t="s">
        <v>340</v>
      </c>
      <c r="B88" s="289" t="s">
        <v>341</v>
      </c>
      <c r="C88" s="288">
        <v>48907910</v>
      </c>
      <c r="D88" s="288">
        <v>35404440</v>
      </c>
      <c r="E88" s="288">
        <f>'58 - OSPDC'!E32</f>
        <v>40973440</v>
      </c>
    </row>
    <row r="89" spans="1:5" x14ac:dyDescent="0.25">
      <c r="A89" s="659" t="s">
        <v>342</v>
      </c>
      <c r="B89" s="289" t="s">
        <v>343</v>
      </c>
      <c r="C89" s="288">
        <v>19220800</v>
      </c>
      <c r="D89" s="288">
        <v>13913940</v>
      </c>
      <c r="E89" s="288">
        <f>'59 - CTDA'!E32</f>
        <v>17064370</v>
      </c>
    </row>
    <row r="90" spans="1:5" hidden="1" x14ac:dyDescent="0.25">
      <c r="A90" s="659" t="s">
        <v>344</v>
      </c>
      <c r="B90" s="289" t="s">
        <v>345</v>
      </c>
      <c r="C90" s="288">
        <v>0</v>
      </c>
      <c r="D90" s="288"/>
      <c r="E90" s="288">
        <v>0</v>
      </c>
    </row>
    <row r="91" spans="1:5" x14ac:dyDescent="0.25">
      <c r="A91" s="659" t="s">
        <v>346</v>
      </c>
      <c r="B91" s="289" t="s">
        <v>347</v>
      </c>
      <c r="C91" s="288">
        <v>79481760</v>
      </c>
      <c r="D91" s="288">
        <v>57536850</v>
      </c>
      <c r="E91" s="288">
        <f>'61 - LANDS'!E32</f>
        <v>71453090</v>
      </c>
    </row>
    <row r="92" spans="1:5" x14ac:dyDescent="0.25">
      <c r="A92" s="667" t="s">
        <v>348</v>
      </c>
      <c r="B92" s="305" t="s">
        <v>349</v>
      </c>
      <c r="C92" s="288">
        <v>0</v>
      </c>
      <c r="D92" s="288"/>
      <c r="E92" s="306">
        <f>'62 - RURAL DEV'!E32</f>
        <v>54961340</v>
      </c>
    </row>
    <row r="93" spans="1:5" s="294" customFormat="1" ht="15.75" thickBot="1" x14ac:dyDescent="0.3">
      <c r="A93" s="664"/>
      <c r="B93" s="299" t="s">
        <v>350</v>
      </c>
      <c r="C93" s="300">
        <v>553979610</v>
      </c>
      <c r="D93" s="300">
        <f>SUM(D83:D92)</f>
        <v>401025870</v>
      </c>
      <c r="E93" s="300">
        <f>SUM(E83:E92)</f>
        <v>597126750</v>
      </c>
    </row>
    <row r="94" spans="1:5" s="294" customFormat="1" x14ac:dyDescent="0.25">
      <c r="A94" s="665"/>
      <c r="B94" s="302" t="s">
        <v>145</v>
      </c>
      <c r="C94" s="303">
        <v>0</v>
      </c>
      <c r="D94" s="303"/>
      <c r="E94" s="303"/>
    </row>
    <row r="95" spans="1:5" x14ac:dyDescent="0.25">
      <c r="A95" s="659" t="s">
        <v>351</v>
      </c>
      <c r="B95" s="289" t="s">
        <v>352</v>
      </c>
      <c r="C95" s="288">
        <v>125945930</v>
      </c>
      <c r="D95" s="288">
        <v>91172260</v>
      </c>
      <c r="E95" s="288">
        <f>'63 - HOME AFFAIRS'!E32</f>
        <v>109389090</v>
      </c>
    </row>
    <row r="96" spans="1:5" x14ac:dyDescent="0.25">
      <c r="A96" s="659" t="s">
        <v>353</v>
      </c>
      <c r="B96" s="289" t="s">
        <v>408</v>
      </c>
      <c r="C96" s="288">
        <v>72701650</v>
      </c>
      <c r="D96" s="288">
        <v>52628730</v>
      </c>
      <c r="E96" s="288">
        <f>'64 - WOMEN'!E32</f>
        <v>62853380</v>
      </c>
    </row>
    <row r="97" spans="1:5" x14ac:dyDescent="0.25">
      <c r="A97" s="659" t="s">
        <v>354</v>
      </c>
      <c r="B97" s="289" t="s">
        <v>355</v>
      </c>
      <c r="C97" s="288">
        <v>0</v>
      </c>
      <c r="D97" s="288">
        <v>0</v>
      </c>
      <c r="E97" s="288">
        <f>'65 - YOUTHS AND SPORTS'!E32</f>
        <v>1318958720</v>
      </c>
    </row>
    <row r="98" spans="1:5" x14ac:dyDescent="0.25">
      <c r="A98" s="666" t="s">
        <v>356</v>
      </c>
      <c r="B98" s="289" t="s">
        <v>357</v>
      </c>
      <c r="C98" s="288">
        <v>38350510</v>
      </c>
      <c r="D98" s="288">
        <v>27761940</v>
      </c>
      <c r="E98" s="288">
        <v>0</v>
      </c>
    </row>
    <row r="99" spans="1:5" x14ac:dyDescent="0.25">
      <c r="A99" s="659" t="s">
        <v>358</v>
      </c>
      <c r="B99" s="289" t="s">
        <v>359</v>
      </c>
      <c r="C99" s="288">
        <v>133624140</v>
      </c>
      <c r="D99" s="288">
        <v>96730520</v>
      </c>
      <c r="E99" s="288">
        <f>'66 - SPORTS COUNCIL'!E32</f>
        <v>112417790</v>
      </c>
    </row>
    <row r="100" spans="1:5" s="294" customFormat="1" ht="15.75" thickBot="1" x14ac:dyDescent="0.3">
      <c r="A100" s="662"/>
      <c r="B100" s="292" t="s">
        <v>360</v>
      </c>
      <c r="C100" s="293">
        <v>370622230</v>
      </c>
      <c r="D100" s="293">
        <f>SUM(D95:D99)</f>
        <v>268293450</v>
      </c>
      <c r="E100" s="293">
        <f>SUM(E95:E99)</f>
        <v>1603618980</v>
      </c>
    </row>
    <row r="101" spans="1:5" s="294" customFormat="1" x14ac:dyDescent="0.25">
      <c r="A101" s="663"/>
      <c r="B101" s="296" t="s">
        <v>146</v>
      </c>
      <c r="C101" s="297">
        <v>0</v>
      </c>
      <c r="D101" s="297"/>
      <c r="E101" s="297"/>
    </row>
    <row r="102" spans="1:5" x14ac:dyDescent="0.25">
      <c r="A102" s="659" t="s">
        <v>361</v>
      </c>
      <c r="B102" s="289" t="s">
        <v>362</v>
      </c>
      <c r="C102" s="288">
        <v>63849100</v>
      </c>
      <c r="D102" s="288">
        <v>46220370</v>
      </c>
      <c r="E102" s="288">
        <f>'67 - JSC'!E32</f>
        <v>58848900</v>
      </c>
    </row>
    <row r="103" spans="1:5" x14ac:dyDescent="0.25">
      <c r="A103" s="659" t="s">
        <v>363</v>
      </c>
      <c r="B103" s="289" t="s">
        <v>364</v>
      </c>
      <c r="C103" s="288">
        <v>267131790</v>
      </c>
      <c r="D103" s="288">
        <v>193376710</v>
      </c>
      <c r="E103" s="288">
        <f>'68 - JUSTICE'!E32</f>
        <v>207630550</v>
      </c>
    </row>
    <row r="104" spans="1:5" x14ac:dyDescent="0.25">
      <c r="A104" s="659" t="s">
        <v>365</v>
      </c>
      <c r="B104" s="289" t="s">
        <v>366</v>
      </c>
      <c r="C104" s="288">
        <v>485996060</v>
      </c>
      <c r="D104" s="668">
        <v>351812550</v>
      </c>
      <c r="E104" s="288">
        <f>'69 - HIGH COURT'!E32</f>
        <v>390987670</v>
      </c>
    </row>
    <row r="105" spans="1:5" x14ac:dyDescent="0.25">
      <c r="A105" s="659" t="s">
        <v>367</v>
      </c>
      <c r="B105" s="289" t="s">
        <v>368</v>
      </c>
      <c r="C105" s="288">
        <v>403125380</v>
      </c>
      <c r="D105" s="288">
        <v>291822470</v>
      </c>
      <c r="E105" s="288">
        <f>'70 - CCA'!E32</f>
        <v>410839180</v>
      </c>
    </row>
    <row r="106" spans="1:5" s="294" customFormat="1" ht="15.75" thickBot="1" x14ac:dyDescent="0.3">
      <c r="A106" s="664"/>
      <c r="B106" s="299" t="s">
        <v>369</v>
      </c>
      <c r="C106" s="300">
        <v>1220102330</v>
      </c>
      <c r="D106" s="300">
        <f>SUM(D102:D105)</f>
        <v>883232100</v>
      </c>
      <c r="E106" s="300">
        <f>SUM(E102:E105)</f>
        <v>1068306300</v>
      </c>
    </row>
    <row r="107" spans="1:5" s="294" customFormat="1" x14ac:dyDescent="0.25">
      <c r="A107" s="665"/>
      <c r="B107" s="302" t="s">
        <v>147</v>
      </c>
      <c r="C107" s="303">
        <v>0</v>
      </c>
      <c r="D107" s="303"/>
      <c r="E107" s="303"/>
    </row>
    <row r="108" spans="1:5" x14ac:dyDescent="0.25">
      <c r="A108" s="659" t="s">
        <v>370</v>
      </c>
      <c r="B108" s="289" t="s">
        <v>371</v>
      </c>
      <c r="C108" s="288">
        <v>0</v>
      </c>
      <c r="D108" s="288"/>
      <c r="E108" s="288">
        <f>'71 - INFO'!E32</f>
        <v>60854990</v>
      </c>
    </row>
    <row r="109" spans="1:5" x14ac:dyDescent="0.25">
      <c r="A109" s="666" t="s">
        <v>372</v>
      </c>
      <c r="B109" s="289" t="s">
        <v>373</v>
      </c>
      <c r="C109" s="288">
        <v>61750250</v>
      </c>
      <c r="D109" s="288">
        <v>44701010</v>
      </c>
      <c r="E109" s="288">
        <v>0</v>
      </c>
    </row>
    <row r="110" spans="1:5" x14ac:dyDescent="0.25">
      <c r="A110" s="659" t="s">
        <v>374</v>
      </c>
      <c r="B110" s="289" t="s">
        <v>375</v>
      </c>
      <c r="C110" s="288">
        <v>218808790</v>
      </c>
      <c r="D110" s="288">
        <v>158395690</v>
      </c>
      <c r="E110" s="288">
        <f>'72 - OSBC'!E32</f>
        <v>202805800</v>
      </c>
    </row>
    <row r="111" spans="1:5" s="294" customFormat="1" ht="15.75" thickBot="1" x14ac:dyDescent="0.3">
      <c r="A111" s="662"/>
      <c r="B111" s="292" t="s">
        <v>376</v>
      </c>
      <c r="C111" s="293">
        <v>280559040</v>
      </c>
      <c r="D111" s="293">
        <f>SUM(D108:D110)</f>
        <v>203096700</v>
      </c>
      <c r="E111" s="293">
        <f>SUM(E108:E110)</f>
        <v>263660790</v>
      </c>
    </row>
    <row r="112" spans="1:5" s="294" customFormat="1" x14ac:dyDescent="0.25">
      <c r="A112" s="663"/>
      <c r="B112" s="296" t="s">
        <v>148</v>
      </c>
      <c r="C112" s="297">
        <v>0</v>
      </c>
      <c r="D112" s="297"/>
      <c r="E112" s="297"/>
    </row>
    <row r="113" spans="1:5" x14ac:dyDescent="0.25">
      <c r="A113" s="659" t="s">
        <v>377</v>
      </c>
      <c r="B113" s="289" t="s">
        <v>378</v>
      </c>
      <c r="C113" s="288">
        <v>0</v>
      </c>
      <c r="D113" s="288"/>
      <c r="E113" s="288">
        <f>'73 - WATER'!E32</f>
        <v>41207290</v>
      </c>
    </row>
    <row r="114" spans="1:5" x14ac:dyDescent="0.25">
      <c r="A114" s="659" t="s">
        <v>379</v>
      </c>
      <c r="B114" s="289" t="s">
        <v>380</v>
      </c>
      <c r="C114" s="288">
        <v>487147050</v>
      </c>
      <c r="D114" s="288">
        <v>352645750</v>
      </c>
      <c r="E114" s="288">
        <f>'74 - OSWC'!E32</f>
        <v>270127450</v>
      </c>
    </row>
    <row r="115" spans="1:5" x14ac:dyDescent="0.25">
      <c r="A115" s="666" t="s">
        <v>381</v>
      </c>
      <c r="B115" s="289" t="s">
        <v>382</v>
      </c>
      <c r="C115" s="288">
        <v>66861660</v>
      </c>
      <c r="D115" s="288">
        <v>48401160</v>
      </c>
      <c r="E115" s="288">
        <v>0</v>
      </c>
    </row>
    <row r="116" spans="1:5" x14ac:dyDescent="0.25">
      <c r="A116" s="659" t="s">
        <v>383</v>
      </c>
      <c r="B116" s="289" t="s">
        <v>384</v>
      </c>
      <c r="C116" s="288">
        <v>67981850</v>
      </c>
      <c r="D116" s="288">
        <v>49212070</v>
      </c>
      <c r="E116" s="288">
        <f>'75 - RUWESA'!E32</f>
        <v>74931960</v>
      </c>
    </row>
    <row r="117" spans="1:5" x14ac:dyDescent="0.25">
      <c r="A117" s="667" t="s">
        <v>385</v>
      </c>
      <c r="B117" s="305" t="s">
        <v>386</v>
      </c>
      <c r="C117" s="288">
        <v>0</v>
      </c>
      <c r="D117" s="288"/>
      <c r="E117" s="306">
        <f>'76 - STOWASSA'!E32</f>
        <v>80971790</v>
      </c>
    </row>
    <row r="118" spans="1:5" s="294" customFormat="1" ht="15.75" thickBot="1" x14ac:dyDescent="0.3">
      <c r="A118" s="664"/>
      <c r="B118" s="299" t="s">
        <v>387</v>
      </c>
      <c r="C118" s="300">
        <v>621990560</v>
      </c>
      <c r="D118" s="300">
        <f>SUM(D113:D117)</f>
        <v>450258980</v>
      </c>
      <c r="E118" s="300">
        <f>SUM(E113:E117)</f>
        <v>467238490</v>
      </c>
    </row>
    <row r="119" spans="1:5" s="294" customFormat="1" x14ac:dyDescent="0.25">
      <c r="A119" s="665"/>
      <c r="B119" s="302" t="s">
        <v>388</v>
      </c>
      <c r="C119" s="303">
        <v>0</v>
      </c>
      <c r="D119" s="303"/>
      <c r="E119" s="303"/>
    </row>
    <row r="120" spans="1:5" x14ac:dyDescent="0.25">
      <c r="A120" s="659" t="s">
        <v>389</v>
      </c>
      <c r="B120" s="289" t="s">
        <v>390</v>
      </c>
      <c r="C120" s="288">
        <v>998928050</v>
      </c>
      <c r="D120" s="288">
        <v>805954020</v>
      </c>
      <c r="E120" s="288">
        <f>'77 - FINANCE'!E32</f>
        <v>775101900</v>
      </c>
    </row>
    <row r="121" spans="1:5" x14ac:dyDescent="0.25">
      <c r="A121" s="659" t="s">
        <v>391</v>
      </c>
      <c r="B121" s="289" t="s">
        <v>392</v>
      </c>
      <c r="C121" s="288">
        <v>5062960</v>
      </c>
      <c r="D121" s="288">
        <v>3665080</v>
      </c>
      <c r="E121" s="288">
        <f>'78 - DMO'!E32</f>
        <v>4300950</v>
      </c>
    </row>
    <row r="122" spans="1:5" x14ac:dyDescent="0.25">
      <c r="A122" s="659" t="s">
        <v>393</v>
      </c>
      <c r="B122" s="289" t="s">
        <v>394</v>
      </c>
      <c r="C122" s="288">
        <v>128162760</v>
      </c>
      <c r="D122" s="288">
        <v>92777030</v>
      </c>
      <c r="E122" s="288">
        <f>'79 - AG'!E32</f>
        <v>115641710</v>
      </c>
    </row>
    <row r="123" spans="1:5" x14ac:dyDescent="0.25">
      <c r="A123" s="659" t="s">
        <v>395</v>
      </c>
      <c r="B123" s="289" t="s">
        <v>396</v>
      </c>
      <c r="C123" s="288">
        <v>38658580</v>
      </c>
      <c r="D123" s="288">
        <v>27984950</v>
      </c>
      <c r="E123" s="288">
        <f>'80 - IRS'!E32</f>
        <v>35023270</v>
      </c>
    </row>
    <row r="124" spans="1:5" s="294" customFormat="1" ht="15.75" thickBot="1" x14ac:dyDescent="0.3">
      <c r="A124" s="291"/>
      <c r="B124" s="292" t="s">
        <v>397</v>
      </c>
      <c r="C124" s="293">
        <v>1170812350</v>
      </c>
      <c r="D124" s="293">
        <f>SUM(D120:D123)</f>
        <v>930381080</v>
      </c>
      <c r="E124" s="293">
        <f>SUM(E120:E123)</f>
        <v>930067830</v>
      </c>
    </row>
    <row r="125" spans="1:5" s="294" customFormat="1" ht="4.5" customHeight="1" thickBot="1" x14ac:dyDescent="0.3">
      <c r="A125" s="307"/>
      <c r="B125" s="308"/>
      <c r="C125" s="309"/>
      <c r="D125" s="309"/>
      <c r="E125" s="309"/>
    </row>
    <row r="126" spans="1:5" s="294" customFormat="1" ht="15.75" thickBot="1" x14ac:dyDescent="0.3">
      <c r="A126" s="307"/>
      <c r="B126" s="308" t="s">
        <v>402</v>
      </c>
      <c r="C126" s="309">
        <v>36465191230</v>
      </c>
      <c r="D126" s="309">
        <f>SUM(D124,D118,D111,D106,D100,D93,D81,D74,D66,D47,D38,D32,D26)</f>
        <v>26535911910</v>
      </c>
      <c r="E126" s="309">
        <f>SUM(E124,E118,E111,E106,E100,E93,E81,E74,E66,E47,E38,E32,E26)</f>
        <v>31599386530</v>
      </c>
    </row>
    <row r="128" spans="1:5" x14ac:dyDescent="0.25">
      <c r="D128" s="136" t="b">
        <f>D126='Personnel Nature Summary'!E14</f>
        <v>1</v>
      </c>
      <c r="E128" s="136" t="b">
        <f>E126='Personnel Nature Summary'!F14</f>
        <v>1</v>
      </c>
    </row>
    <row r="129" spans="3:4" x14ac:dyDescent="0.25">
      <c r="D129" s="237">
        <f>E126-'Personnel Nature Summary'!F14</f>
        <v>0</v>
      </c>
    </row>
    <row r="131" spans="3:4" x14ac:dyDescent="0.25">
      <c r="C131" s="136"/>
    </row>
  </sheetData>
  <sheetProtection formatRows="0"/>
  <mergeCells count="5">
    <mergeCell ref="A2:E2"/>
    <mergeCell ref="A3:E3"/>
    <mergeCell ref="A4:E4"/>
    <mergeCell ref="A5:E5"/>
    <mergeCell ref="A6:E6"/>
  </mergeCells>
  <printOptions horizontalCentered="1"/>
  <pageMargins left="0.98425196850393704" right="0.196850393700787" top="0.35" bottom="0.67" header="0.15748031496063" footer="0.15748031496063"/>
  <pageSetup paperSize="9" scale="60" firstPageNumber="83" fitToWidth="0" fitToHeight="0" orientation="portrait" useFirstPageNumber="1" r:id="rId1"/>
  <headerFooter>
    <oddFooter>&amp;C&amp;"Rockwell,Bold"&amp;16&amp;P</oddFooter>
  </headerFooter>
  <rowBreaks count="1" manualBreakCount="1">
    <brk id="93" max="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1:I16"/>
  <sheetViews>
    <sheetView view="pageBreakPreview" zoomScale="84" zoomScaleNormal="100" zoomScaleSheetLayoutView="84" workbookViewId="0">
      <selection activeCell="L22" sqref="L22"/>
    </sheetView>
  </sheetViews>
  <sheetFormatPr defaultRowHeight="15" x14ac:dyDescent="0.25"/>
  <cols>
    <col min="1" max="1" width="9.140625" style="136"/>
    <col min="2" max="2" width="16.85546875" style="136" customWidth="1"/>
    <col min="3" max="3" width="34.28515625" style="136" customWidth="1"/>
    <col min="4" max="5" width="22.28515625" style="136" customWidth="1"/>
    <col min="6" max="6" width="22.140625" style="136" customWidth="1"/>
    <col min="7" max="7" width="16.5703125" style="136" bestFit="1" customWidth="1"/>
    <col min="8" max="9" width="19.7109375" style="136" bestFit="1" customWidth="1"/>
    <col min="10" max="16384" width="9.140625" style="136"/>
  </cols>
  <sheetData>
    <row r="1" spans="2:9" s="344" customFormat="1" ht="20.25" x14ac:dyDescent="0.3">
      <c r="B1" s="986"/>
      <c r="C1" s="986"/>
      <c r="D1" s="986"/>
      <c r="E1" s="986"/>
    </row>
    <row r="2" spans="2:9" s="344" customFormat="1" ht="36" x14ac:dyDescent="0.55000000000000004">
      <c r="B2" s="951" t="s">
        <v>0</v>
      </c>
      <c r="C2" s="951"/>
      <c r="D2" s="951"/>
      <c r="E2" s="951"/>
      <c r="F2" s="951"/>
    </row>
    <row r="3" spans="2:9" s="344" customFormat="1" ht="31.5" x14ac:dyDescent="0.5">
      <c r="B3" s="952" t="s">
        <v>1</v>
      </c>
      <c r="C3" s="952"/>
      <c r="D3" s="952"/>
      <c r="E3" s="952"/>
      <c r="F3" s="952"/>
    </row>
    <row r="4" spans="2:9" s="137" customFormat="1" ht="6.75" x14ac:dyDescent="0.15">
      <c r="B4" s="953"/>
      <c r="C4" s="953"/>
      <c r="D4" s="953"/>
      <c r="E4" s="953"/>
      <c r="F4" s="953"/>
    </row>
    <row r="5" spans="2:9" s="137" customFormat="1" ht="6.75" x14ac:dyDescent="0.15">
      <c r="B5" s="954"/>
      <c r="C5" s="954"/>
      <c r="D5" s="954"/>
      <c r="E5" s="954"/>
      <c r="F5" s="954"/>
    </row>
    <row r="6" spans="2:9" s="344" customFormat="1" ht="31.5" x14ac:dyDescent="0.2">
      <c r="B6" s="985" t="s">
        <v>1087</v>
      </c>
      <c r="C6" s="985"/>
      <c r="D6" s="985"/>
      <c r="E6" s="985"/>
      <c r="F6" s="985"/>
    </row>
    <row r="7" spans="2:9" s="137" customFormat="1" ht="7.5" customHeight="1" thickBot="1" x14ac:dyDescent="0.2"/>
    <row r="8" spans="2:9" s="344" customFormat="1" ht="45.75" thickBot="1" x14ac:dyDescent="0.25">
      <c r="B8" s="670" t="s">
        <v>2</v>
      </c>
      <c r="C8" s="671" t="s">
        <v>3</v>
      </c>
      <c r="D8" s="657" t="s">
        <v>4</v>
      </c>
      <c r="E8" s="657" t="s">
        <v>207</v>
      </c>
      <c r="F8" s="657" t="s">
        <v>1701</v>
      </c>
      <c r="H8" s="672"/>
      <c r="I8" s="672"/>
    </row>
    <row r="9" spans="2:9" s="344" customFormat="1" ht="15.75" thickBot="1" x14ac:dyDescent="0.3">
      <c r="B9" s="345"/>
      <c r="C9" s="346"/>
      <c r="D9" s="673" t="s">
        <v>5</v>
      </c>
      <c r="E9" s="673" t="s">
        <v>5</v>
      </c>
      <c r="F9" s="673" t="s">
        <v>5</v>
      </c>
      <c r="H9" s="672"/>
      <c r="I9" s="672"/>
    </row>
    <row r="10" spans="2:9" x14ac:dyDescent="0.25">
      <c r="B10" s="351" t="s">
        <v>45</v>
      </c>
      <c r="C10" s="674" t="s">
        <v>46</v>
      </c>
      <c r="D10" s="675">
        <f>'Personnel Nature Details'!D17</f>
        <v>25370114230</v>
      </c>
      <c r="E10" s="675">
        <f>'Personnel Nature Details'!E17</f>
        <v>18366956990</v>
      </c>
      <c r="F10" s="675">
        <f>'Personnel Nature Details'!F17</f>
        <v>22012471490</v>
      </c>
      <c r="G10" s="661"/>
      <c r="H10" s="661"/>
      <c r="I10" s="661"/>
    </row>
    <row r="11" spans="2:9" x14ac:dyDescent="0.25">
      <c r="B11" s="351" t="s">
        <v>47</v>
      </c>
      <c r="C11" s="674" t="s">
        <v>48</v>
      </c>
      <c r="D11" s="675">
        <f>'Personnel Nature Details'!D21</f>
        <v>1166402200</v>
      </c>
      <c r="E11" s="675">
        <f>'Personnel Nature Details'!E21</f>
        <v>898757230</v>
      </c>
      <c r="F11" s="675">
        <f>'Personnel Nature Details'!F21</f>
        <v>1027731040</v>
      </c>
      <c r="G11" s="661"/>
      <c r="H11" s="661"/>
      <c r="I11" s="661"/>
    </row>
    <row r="12" spans="2:9" x14ac:dyDescent="0.25">
      <c r="B12" s="351" t="s">
        <v>49</v>
      </c>
      <c r="C12" s="674" t="s">
        <v>50</v>
      </c>
      <c r="D12" s="675">
        <f>'Personnel Nature Details'!D28</f>
        <v>5935958950</v>
      </c>
      <c r="E12" s="675">
        <f>'Personnel Nature Details'!E28</f>
        <v>4379870690</v>
      </c>
      <c r="F12" s="675">
        <f>'Personnel Nature Details'!F28</f>
        <v>5076670690</v>
      </c>
      <c r="G12" s="661"/>
      <c r="H12" s="661"/>
      <c r="I12" s="661"/>
    </row>
    <row r="13" spans="2:9" ht="15.75" thickBot="1" x14ac:dyDescent="0.3">
      <c r="B13" s="355" t="s">
        <v>51</v>
      </c>
      <c r="C13" s="676" t="s">
        <v>52</v>
      </c>
      <c r="D13" s="677">
        <f>'Personnel Nature Details'!D34</f>
        <v>3992715850</v>
      </c>
      <c r="E13" s="677">
        <f>'Personnel Nature Details'!E34</f>
        <v>2890327000</v>
      </c>
      <c r="F13" s="677">
        <f>'Personnel Nature Details'!F34</f>
        <v>3482513310</v>
      </c>
      <c r="G13" s="661"/>
    </row>
    <row r="14" spans="2:9" s="294" customFormat="1" ht="15.75" thickBot="1" x14ac:dyDescent="0.3">
      <c r="B14" s="358"/>
      <c r="C14" s="359" t="s">
        <v>528</v>
      </c>
      <c r="D14" s="673">
        <f>SUM(D10:D13)</f>
        <v>36465191230</v>
      </c>
      <c r="E14" s="673">
        <f>SUM(E10:E13)</f>
        <v>26535911910</v>
      </c>
      <c r="F14" s="673">
        <f>SUM(F10:F13)</f>
        <v>31599386530</v>
      </c>
    </row>
    <row r="16" spans="2:9" x14ac:dyDescent="0.25">
      <c r="D16" s="136" t="b">
        <f>D14='Personnel Nature Details'!D35</f>
        <v>1</v>
      </c>
      <c r="E16" s="136" t="b">
        <f>E14='Personnel Nature Details'!E35</f>
        <v>1</v>
      </c>
      <c r="F16" s="136" t="b">
        <f>F14='Personnel Nature Details'!F35</f>
        <v>1</v>
      </c>
    </row>
  </sheetData>
  <sheetProtection formatRows="0"/>
  <mergeCells count="6">
    <mergeCell ref="B6:F6"/>
    <mergeCell ref="B1:E1"/>
    <mergeCell ref="B2:F2"/>
    <mergeCell ref="B3:F3"/>
    <mergeCell ref="B4:F4"/>
    <mergeCell ref="B5:F5"/>
  </mergeCells>
  <printOptions horizontalCentered="1"/>
  <pageMargins left="1.3792519685039371" right="0.31496062992126" top="0.35433070866141703" bottom="0.35433070866141703" header="0.15748031496063" footer="0.15748031496063"/>
  <pageSetup scale="69" firstPageNumber="99" fitToWidth="0" fitToHeight="0" orientation="portrait" r:id="rId1"/>
  <headerFooter>
    <oddFooter>&amp;C&amp;"Rockwell,Bold"&amp;16&amp;P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1:F41"/>
  <sheetViews>
    <sheetView view="pageBreakPreview" topLeftCell="A10" zoomScale="87" zoomScaleNormal="100" zoomScaleSheetLayoutView="87" workbookViewId="0">
      <selection activeCell="L22" sqref="L22"/>
    </sheetView>
  </sheetViews>
  <sheetFormatPr defaultRowHeight="14.25" x14ac:dyDescent="0.2"/>
  <cols>
    <col min="1" max="1" width="11" style="344" customWidth="1"/>
    <col min="2" max="2" width="15.28515625" style="689" customWidth="1"/>
    <col min="3" max="3" width="56.140625" style="344" bestFit="1" customWidth="1"/>
    <col min="4" max="6" width="21" style="344" customWidth="1"/>
    <col min="7" max="7" width="13.7109375" style="344" bestFit="1" customWidth="1"/>
    <col min="8" max="220" width="9.140625" style="344"/>
    <col min="221" max="221" width="11" style="344" customWidth="1"/>
    <col min="222" max="222" width="15.28515625" style="344" customWidth="1"/>
    <col min="223" max="223" width="56.140625" style="344" bestFit="1" customWidth="1"/>
    <col min="224" max="225" width="20.85546875" style="344" customWidth="1"/>
    <col min="226" max="226" width="20" style="344" customWidth="1"/>
    <col min="227" max="476" width="9.140625" style="344"/>
    <col min="477" max="477" width="11" style="344" customWidth="1"/>
    <col min="478" max="478" width="15.28515625" style="344" customWidth="1"/>
    <col min="479" max="479" width="56.140625" style="344" bestFit="1" customWidth="1"/>
    <col min="480" max="481" width="20.85546875" style="344" customWidth="1"/>
    <col min="482" max="482" width="20" style="344" customWidth="1"/>
    <col min="483" max="732" width="9.140625" style="344"/>
    <col min="733" max="733" width="11" style="344" customWidth="1"/>
    <col min="734" max="734" width="15.28515625" style="344" customWidth="1"/>
    <col min="735" max="735" width="56.140625" style="344" bestFit="1" customWidth="1"/>
    <col min="736" max="737" width="20.85546875" style="344" customWidth="1"/>
    <col min="738" max="738" width="20" style="344" customWidth="1"/>
    <col min="739" max="988" width="9.140625" style="344"/>
    <col min="989" max="989" width="11" style="344" customWidth="1"/>
    <col min="990" max="990" width="15.28515625" style="344" customWidth="1"/>
    <col min="991" max="991" width="56.140625" style="344" bestFit="1" customWidth="1"/>
    <col min="992" max="993" width="20.85546875" style="344" customWidth="1"/>
    <col min="994" max="994" width="20" style="344" customWidth="1"/>
    <col min="995" max="1244" width="9.140625" style="344"/>
    <col min="1245" max="1245" width="11" style="344" customWidth="1"/>
    <col min="1246" max="1246" width="15.28515625" style="344" customWidth="1"/>
    <col min="1247" max="1247" width="56.140625" style="344" bestFit="1" customWidth="1"/>
    <col min="1248" max="1249" width="20.85546875" style="344" customWidth="1"/>
    <col min="1250" max="1250" width="20" style="344" customWidth="1"/>
    <col min="1251" max="1500" width="9.140625" style="344"/>
    <col min="1501" max="1501" width="11" style="344" customWidth="1"/>
    <col min="1502" max="1502" width="15.28515625" style="344" customWidth="1"/>
    <col min="1503" max="1503" width="56.140625" style="344" bestFit="1" customWidth="1"/>
    <col min="1504" max="1505" width="20.85546875" style="344" customWidth="1"/>
    <col min="1506" max="1506" width="20" style="344" customWidth="1"/>
    <col min="1507" max="1756" width="9.140625" style="344"/>
    <col min="1757" max="1757" width="11" style="344" customWidth="1"/>
    <col min="1758" max="1758" width="15.28515625" style="344" customWidth="1"/>
    <col min="1759" max="1759" width="56.140625" style="344" bestFit="1" customWidth="1"/>
    <col min="1760" max="1761" width="20.85546875" style="344" customWidth="1"/>
    <col min="1762" max="1762" width="20" style="344" customWidth="1"/>
    <col min="1763" max="2012" width="9.140625" style="344"/>
    <col min="2013" max="2013" width="11" style="344" customWidth="1"/>
    <col min="2014" max="2014" width="15.28515625" style="344" customWidth="1"/>
    <col min="2015" max="2015" width="56.140625" style="344" bestFit="1" customWidth="1"/>
    <col min="2016" max="2017" width="20.85546875" style="344" customWidth="1"/>
    <col min="2018" max="2018" width="20" style="344" customWidth="1"/>
    <col min="2019" max="2268" width="9.140625" style="344"/>
    <col min="2269" max="2269" width="11" style="344" customWidth="1"/>
    <col min="2270" max="2270" width="15.28515625" style="344" customWidth="1"/>
    <col min="2271" max="2271" width="56.140625" style="344" bestFit="1" customWidth="1"/>
    <col min="2272" max="2273" width="20.85546875" style="344" customWidth="1"/>
    <col min="2274" max="2274" width="20" style="344" customWidth="1"/>
    <col min="2275" max="2524" width="9.140625" style="344"/>
    <col min="2525" max="2525" width="11" style="344" customWidth="1"/>
    <col min="2526" max="2526" width="15.28515625" style="344" customWidth="1"/>
    <col min="2527" max="2527" width="56.140625" style="344" bestFit="1" customWidth="1"/>
    <col min="2528" max="2529" width="20.85546875" style="344" customWidth="1"/>
    <col min="2530" max="2530" width="20" style="344" customWidth="1"/>
    <col min="2531" max="2780" width="9.140625" style="344"/>
    <col min="2781" max="2781" width="11" style="344" customWidth="1"/>
    <col min="2782" max="2782" width="15.28515625" style="344" customWidth="1"/>
    <col min="2783" max="2783" width="56.140625" style="344" bestFit="1" customWidth="1"/>
    <col min="2784" max="2785" width="20.85546875" style="344" customWidth="1"/>
    <col min="2786" max="2786" width="20" style="344" customWidth="1"/>
    <col min="2787" max="3036" width="9.140625" style="344"/>
    <col min="3037" max="3037" width="11" style="344" customWidth="1"/>
    <col min="3038" max="3038" width="15.28515625" style="344" customWidth="1"/>
    <col min="3039" max="3039" width="56.140625" style="344" bestFit="1" customWidth="1"/>
    <col min="3040" max="3041" width="20.85546875" style="344" customWidth="1"/>
    <col min="3042" max="3042" width="20" style="344" customWidth="1"/>
    <col min="3043" max="3292" width="9.140625" style="344"/>
    <col min="3293" max="3293" width="11" style="344" customWidth="1"/>
    <col min="3294" max="3294" width="15.28515625" style="344" customWidth="1"/>
    <col min="3295" max="3295" width="56.140625" style="344" bestFit="1" customWidth="1"/>
    <col min="3296" max="3297" width="20.85546875" style="344" customWidth="1"/>
    <col min="3298" max="3298" width="20" style="344" customWidth="1"/>
    <col min="3299" max="3548" width="9.140625" style="344"/>
    <col min="3549" max="3549" width="11" style="344" customWidth="1"/>
    <col min="3550" max="3550" width="15.28515625" style="344" customWidth="1"/>
    <col min="3551" max="3551" width="56.140625" style="344" bestFit="1" customWidth="1"/>
    <col min="3552" max="3553" width="20.85546875" style="344" customWidth="1"/>
    <col min="3554" max="3554" width="20" style="344" customWidth="1"/>
    <col min="3555" max="3804" width="9.140625" style="344"/>
    <col min="3805" max="3805" width="11" style="344" customWidth="1"/>
    <col min="3806" max="3806" width="15.28515625" style="344" customWidth="1"/>
    <col min="3807" max="3807" width="56.140625" style="344" bestFit="1" customWidth="1"/>
    <col min="3808" max="3809" width="20.85546875" style="344" customWidth="1"/>
    <col min="3810" max="3810" width="20" style="344" customWidth="1"/>
    <col min="3811" max="4060" width="9.140625" style="344"/>
    <col min="4061" max="4061" width="11" style="344" customWidth="1"/>
    <col min="4062" max="4062" width="15.28515625" style="344" customWidth="1"/>
    <col min="4063" max="4063" width="56.140625" style="344" bestFit="1" customWidth="1"/>
    <col min="4064" max="4065" width="20.85546875" style="344" customWidth="1"/>
    <col min="4066" max="4066" width="20" style="344" customWidth="1"/>
    <col min="4067" max="4316" width="9.140625" style="344"/>
    <col min="4317" max="4317" width="11" style="344" customWidth="1"/>
    <col min="4318" max="4318" width="15.28515625" style="344" customWidth="1"/>
    <col min="4319" max="4319" width="56.140625" style="344" bestFit="1" customWidth="1"/>
    <col min="4320" max="4321" width="20.85546875" style="344" customWidth="1"/>
    <col min="4322" max="4322" width="20" style="344" customWidth="1"/>
    <col min="4323" max="4572" width="9.140625" style="344"/>
    <col min="4573" max="4573" width="11" style="344" customWidth="1"/>
    <col min="4574" max="4574" width="15.28515625" style="344" customWidth="1"/>
    <col min="4575" max="4575" width="56.140625" style="344" bestFit="1" customWidth="1"/>
    <col min="4576" max="4577" width="20.85546875" style="344" customWidth="1"/>
    <col min="4578" max="4578" width="20" style="344" customWidth="1"/>
    <col min="4579" max="4828" width="9.140625" style="344"/>
    <col min="4829" max="4829" width="11" style="344" customWidth="1"/>
    <col min="4830" max="4830" width="15.28515625" style="344" customWidth="1"/>
    <col min="4831" max="4831" width="56.140625" style="344" bestFit="1" customWidth="1"/>
    <col min="4832" max="4833" width="20.85546875" style="344" customWidth="1"/>
    <col min="4834" max="4834" width="20" style="344" customWidth="1"/>
    <col min="4835" max="5084" width="9.140625" style="344"/>
    <col min="5085" max="5085" width="11" style="344" customWidth="1"/>
    <col min="5086" max="5086" width="15.28515625" style="344" customWidth="1"/>
    <col min="5087" max="5087" width="56.140625" style="344" bestFit="1" customWidth="1"/>
    <col min="5088" max="5089" width="20.85546875" style="344" customWidth="1"/>
    <col min="5090" max="5090" width="20" style="344" customWidth="1"/>
    <col min="5091" max="5340" width="9.140625" style="344"/>
    <col min="5341" max="5341" width="11" style="344" customWidth="1"/>
    <col min="5342" max="5342" width="15.28515625" style="344" customWidth="1"/>
    <col min="5343" max="5343" width="56.140625" style="344" bestFit="1" customWidth="1"/>
    <col min="5344" max="5345" width="20.85546875" style="344" customWidth="1"/>
    <col min="5346" max="5346" width="20" style="344" customWidth="1"/>
    <col min="5347" max="5596" width="9.140625" style="344"/>
    <col min="5597" max="5597" width="11" style="344" customWidth="1"/>
    <col min="5598" max="5598" width="15.28515625" style="344" customWidth="1"/>
    <col min="5599" max="5599" width="56.140625" style="344" bestFit="1" customWidth="1"/>
    <col min="5600" max="5601" width="20.85546875" style="344" customWidth="1"/>
    <col min="5602" max="5602" width="20" style="344" customWidth="1"/>
    <col min="5603" max="5852" width="9.140625" style="344"/>
    <col min="5853" max="5853" width="11" style="344" customWidth="1"/>
    <col min="5854" max="5854" width="15.28515625" style="344" customWidth="1"/>
    <col min="5855" max="5855" width="56.140625" style="344" bestFit="1" customWidth="1"/>
    <col min="5856" max="5857" width="20.85546875" style="344" customWidth="1"/>
    <col min="5858" max="5858" width="20" style="344" customWidth="1"/>
    <col min="5859" max="6108" width="9.140625" style="344"/>
    <col min="6109" max="6109" width="11" style="344" customWidth="1"/>
    <col min="6110" max="6110" width="15.28515625" style="344" customWidth="1"/>
    <col min="6111" max="6111" width="56.140625" style="344" bestFit="1" customWidth="1"/>
    <col min="6112" max="6113" width="20.85546875" style="344" customWidth="1"/>
    <col min="6114" max="6114" width="20" style="344" customWidth="1"/>
    <col min="6115" max="6364" width="9.140625" style="344"/>
    <col min="6365" max="6365" width="11" style="344" customWidth="1"/>
    <col min="6366" max="6366" width="15.28515625" style="344" customWidth="1"/>
    <col min="6367" max="6367" width="56.140625" style="344" bestFit="1" customWidth="1"/>
    <col min="6368" max="6369" width="20.85546875" style="344" customWidth="1"/>
    <col min="6370" max="6370" width="20" style="344" customWidth="1"/>
    <col min="6371" max="6620" width="9.140625" style="344"/>
    <col min="6621" max="6621" width="11" style="344" customWidth="1"/>
    <col min="6622" max="6622" width="15.28515625" style="344" customWidth="1"/>
    <col min="6623" max="6623" width="56.140625" style="344" bestFit="1" customWidth="1"/>
    <col min="6624" max="6625" width="20.85546875" style="344" customWidth="1"/>
    <col min="6626" max="6626" width="20" style="344" customWidth="1"/>
    <col min="6627" max="6876" width="9.140625" style="344"/>
    <col min="6877" max="6877" width="11" style="344" customWidth="1"/>
    <col min="6878" max="6878" width="15.28515625" style="344" customWidth="1"/>
    <col min="6879" max="6879" width="56.140625" style="344" bestFit="1" customWidth="1"/>
    <col min="6880" max="6881" width="20.85546875" style="344" customWidth="1"/>
    <col min="6882" max="6882" width="20" style="344" customWidth="1"/>
    <col min="6883" max="7132" width="9.140625" style="344"/>
    <col min="7133" max="7133" width="11" style="344" customWidth="1"/>
    <col min="7134" max="7134" width="15.28515625" style="344" customWidth="1"/>
    <col min="7135" max="7135" width="56.140625" style="344" bestFit="1" customWidth="1"/>
    <col min="7136" max="7137" width="20.85546875" style="344" customWidth="1"/>
    <col min="7138" max="7138" width="20" style="344" customWidth="1"/>
    <col min="7139" max="7388" width="9.140625" style="344"/>
    <col min="7389" max="7389" width="11" style="344" customWidth="1"/>
    <col min="7390" max="7390" width="15.28515625" style="344" customWidth="1"/>
    <col min="7391" max="7391" width="56.140625" style="344" bestFit="1" customWidth="1"/>
    <col min="7392" max="7393" width="20.85546875" style="344" customWidth="1"/>
    <col min="7394" max="7394" width="20" style="344" customWidth="1"/>
    <col min="7395" max="7644" width="9.140625" style="344"/>
    <col min="7645" max="7645" width="11" style="344" customWidth="1"/>
    <col min="7646" max="7646" width="15.28515625" style="344" customWidth="1"/>
    <col min="7647" max="7647" width="56.140625" style="344" bestFit="1" customWidth="1"/>
    <col min="7648" max="7649" width="20.85546875" style="344" customWidth="1"/>
    <col min="7650" max="7650" width="20" style="344" customWidth="1"/>
    <col min="7651" max="7900" width="9.140625" style="344"/>
    <col min="7901" max="7901" width="11" style="344" customWidth="1"/>
    <col min="7902" max="7902" width="15.28515625" style="344" customWidth="1"/>
    <col min="7903" max="7903" width="56.140625" style="344" bestFit="1" customWidth="1"/>
    <col min="7904" max="7905" width="20.85546875" style="344" customWidth="1"/>
    <col min="7906" max="7906" width="20" style="344" customWidth="1"/>
    <col min="7907" max="8156" width="9.140625" style="344"/>
    <col min="8157" max="8157" width="11" style="344" customWidth="1"/>
    <col min="8158" max="8158" width="15.28515625" style="344" customWidth="1"/>
    <col min="8159" max="8159" width="56.140625" style="344" bestFit="1" customWidth="1"/>
    <col min="8160" max="8161" width="20.85546875" style="344" customWidth="1"/>
    <col min="8162" max="8162" width="20" style="344" customWidth="1"/>
    <col min="8163" max="8412" width="9.140625" style="344"/>
    <col min="8413" max="8413" width="11" style="344" customWidth="1"/>
    <col min="8414" max="8414" width="15.28515625" style="344" customWidth="1"/>
    <col min="8415" max="8415" width="56.140625" style="344" bestFit="1" customWidth="1"/>
    <col min="8416" max="8417" width="20.85546875" style="344" customWidth="1"/>
    <col min="8418" max="8418" width="20" style="344" customWidth="1"/>
    <col min="8419" max="8668" width="9.140625" style="344"/>
    <col min="8669" max="8669" width="11" style="344" customWidth="1"/>
    <col min="8670" max="8670" width="15.28515625" style="344" customWidth="1"/>
    <col min="8671" max="8671" width="56.140625" style="344" bestFit="1" customWidth="1"/>
    <col min="8672" max="8673" width="20.85546875" style="344" customWidth="1"/>
    <col min="8674" max="8674" width="20" style="344" customWidth="1"/>
    <col min="8675" max="8924" width="9.140625" style="344"/>
    <col min="8925" max="8925" width="11" style="344" customWidth="1"/>
    <col min="8926" max="8926" width="15.28515625" style="344" customWidth="1"/>
    <col min="8927" max="8927" width="56.140625" style="344" bestFit="1" customWidth="1"/>
    <col min="8928" max="8929" width="20.85546875" style="344" customWidth="1"/>
    <col min="8930" max="8930" width="20" style="344" customWidth="1"/>
    <col min="8931" max="9180" width="9.140625" style="344"/>
    <col min="9181" max="9181" width="11" style="344" customWidth="1"/>
    <col min="9182" max="9182" width="15.28515625" style="344" customWidth="1"/>
    <col min="9183" max="9183" width="56.140625" style="344" bestFit="1" customWidth="1"/>
    <col min="9184" max="9185" width="20.85546875" style="344" customWidth="1"/>
    <col min="9186" max="9186" width="20" style="344" customWidth="1"/>
    <col min="9187" max="9436" width="9.140625" style="344"/>
    <col min="9437" max="9437" width="11" style="344" customWidth="1"/>
    <col min="9438" max="9438" width="15.28515625" style="344" customWidth="1"/>
    <col min="9439" max="9439" width="56.140625" style="344" bestFit="1" customWidth="1"/>
    <col min="9440" max="9441" width="20.85546875" style="344" customWidth="1"/>
    <col min="9442" max="9442" width="20" style="344" customWidth="1"/>
    <col min="9443" max="9692" width="9.140625" style="344"/>
    <col min="9693" max="9693" width="11" style="344" customWidth="1"/>
    <col min="9694" max="9694" width="15.28515625" style="344" customWidth="1"/>
    <col min="9695" max="9695" width="56.140625" style="344" bestFit="1" customWidth="1"/>
    <col min="9696" max="9697" width="20.85546875" style="344" customWidth="1"/>
    <col min="9698" max="9698" width="20" style="344" customWidth="1"/>
    <col min="9699" max="9948" width="9.140625" style="344"/>
    <col min="9949" max="9949" width="11" style="344" customWidth="1"/>
    <col min="9950" max="9950" width="15.28515625" style="344" customWidth="1"/>
    <col min="9951" max="9951" width="56.140625" style="344" bestFit="1" customWidth="1"/>
    <col min="9952" max="9953" width="20.85546875" style="344" customWidth="1"/>
    <col min="9954" max="9954" width="20" style="344" customWidth="1"/>
    <col min="9955" max="10204" width="9.140625" style="344"/>
    <col min="10205" max="10205" width="11" style="344" customWidth="1"/>
    <col min="10206" max="10206" width="15.28515625" style="344" customWidth="1"/>
    <col min="10207" max="10207" width="56.140625" style="344" bestFit="1" customWidth="1"/>
    <col min="10208" max="10209" width="20.85546875" style="344" customWidth="1"/>
    <col min="10210" max="10210" width="20" style="344" customWidth="1"/>
    <col min="10211" max="10460" width="9.140625" style="344"/>
    <col min="10461" max="10461" width="11" style="344" customWidth="1"/>
    <col min="10462" max="10462" width="15.28515625" style="344" customWidth="1"/>
    <col min="10463" max="10463" width="56.140625" style="344" bestFit="1" customWidth="1"/>
    <col min="10464" max="10465" width="20.85546875" style="344" customWidth="1"/>
    <col min="10466" max="10466" width="20" style="344" customWidth="1"/>
    <col min="10467" max="10716" width="9.140625" style="344"/>
    <col min="10717" max="10717" width="11" style="344" customWidth="1"/>
    <col min="10718" max="10718" width="15.28515625" style="344" customWidth="1"/>
    <col min="10719" max="10719" width="56.140625" style="344" bestFit="1" customWidth="1"/>
    <col min="10720" max="10721" width="20.85546875" style="344" customWidth="1"/>
    <col min="10722" max="10722" width="20" style="344" customWidth="1"/>
    <col min="10723" max="10972" width="9.140625" style="344"/>
    <col min="10973" max="10973" width="11" style="344" customWidth="1"/>
    <col min="10974" max="10974" width="15.28515625" style="344" customWidth="1"/>
    <col min="10975" max="10975" width="56.140625" style="344" bestFit="1" customWidth="1"/>
    <col min="10976" max="10977" width="20.85546875" style="344" customWidth="1"/>
    <col min="10978" max="10978" width="20" style="344" customWidth="1"/>
    <col min="10979" max="11228" width="9.140625" style="344"/>
    <col min="11229" max="11229" width="11" style="344" customWidth="1"/>
    <col min="11230" max="11230" width="15.28515625" style="344" customWidth="1"/>
    <col min="11231" max="11231" width="56.140625" style="344" bestFit="1" customWidth="1"/>
    <col min="11232" max="11233" width="20.85546875" style="344" customWidth="1"/>
    <col min="11234" max="11234" width="20" style="344" customWidth="1"/>
    <col min="11235" max="11484" width="9.140625" style="344"/>
    <col min="11485" max="11485" width="11" style="344" customWidth="1"/>
    <col min="11486" max="11486" width="15.28515625" style="344" customWidth="1"/>
    <col min="11487" max="11487" width="56.140625" style="344" bestFit="1" customWidth="1"/>
    <col min="11488" max="11489" width="20.85546875" style="344" customWidth="1"/>
    <col min="11490" max="11490" width="20" style="344" customWidth="1"/>
    <col min="11491" max="11740" width="9.140625" style="344"/>
    <col min="11741" max="11741" width="11" style="344" customWidth="1"/>
    <col min="11742" max="11742" width="15.28515625" style="344" customWidth="1"/>
    <col min="11743" max="11743" width="56.140625" style="344" bestFit="1" customWidth="1"/>
    <col min="11744" max="11745" width="20.85546875" style="344" customWidth="1"/>
    <col min="11746" max="11746" width="20" style="344" customWidth="1"/>
    <col min="11747" max="11996" width="9.140625" style="344"/>
    <col min="11997" max="11997" width="11" style="344" customWidth="1"/>
    <col min="11998" max="11998" width="15.28515625" style="344" customWidth="1"/>
    <col min="11999" max="11999" width="56.140625" style="344" bestFit="1" customWidth="1"/>
    <col min="12000" max="12001" width="20.85546875" style="344" customWidth="1"/>
    <col min="12002" max="12002" width="20" style="344" customWidth="1"/>
    <col min="12003" max="12252" width="9.140625" style="344"/>
    <col min="12253" max="12253" width="11" style="344" customWidth="1"/>
    <col min="12254" max="12254" width="15.28515625" style="344" customWidth="1"/>
    <col min="12255" max="12255" width="56.140625" style="344" bestFit="1" customWidth="1"/>
    <col min="12256" max="12257" width="20.85546875" style="344" customWidth="1"/>
    <col min="12258" max="12258" width="20" style="344" customWidth="1"/>
    <col min="12259" max="12508" width="9.140625" style="344"/>
    <col min="12509" max="12509" width="11" style="344" customWidth="1"/>
    <col min="12510" max="12510" width="15.28515625" style="344" customWidth="1"/>
    <col min="12511" max="12511" width="56.140625" style="344" bestFit="1" customWidth="1"/>
    <col min="12512" max="12513" width="20.85546875" style="344" customWidth="1"/>
    <col min="12514" max="12514" width="20" style="344" customWidth="1"/>
    <col min="12515" max="12764" width="9.140625" style="344"/>
    <col min="12765" max="12765" width="11" style="344" customWidth="1"/>
    <col min="12766" max="12766" width="15.28515625" style="344" customWidth="1"/>
    <col min="12767" max="12767" width="56.140625" style="344" bestFit="1" customWidth="1"/>
    <col min="12768" max="12769" width="20.85546875" style="344" customWidth="1"/>
    <col min="12770" max="12770" width="20" style="344" customWidth="1"/>
    <col min="12771" max="13020" width="9.140625" style="344"/>
    <col min="13021" max="13021" width="11" style="344" customWidth="1"/>
    <col min="13022" max="13022" width="15.28515625" style="344" customWidth="1"/>
    <col min="13023" max="13023" width="56.140625" style="344" bestFit="1" customWidth="1"/>
    <col min="13024" max="13025" width="20.85546875" style="344" customWidth="1"/>
    <col min="13026" max="13026" width="20" style="344" customWidth="1"/>
    <col min="13027" max="13276" width="9.140625" style="344"/>
    <col min="13277" max="13277" width="11" style="344" customWidth="1"/>
    <col min="13278" max="13278" width="15.28515625" style="344" customWidth="1"/>
    <col min="13279" max="13279" width="56.140625" style="344" bestFit="1" customWidth="1"/>
    <col min="13280" max="13281" width="20.85546875" style="344" customWidth="1"/>
    <col min="13282" max="13282" width="20" style="344" customWidth="1"/>
    <col min="13283" max="13532" width="9.140625" style="344"/>
    <col min="13533" max="13533" width="11" style="344" customWidth="1"/>
    <col min="13534" max="13534" width="15.28515625" style="344" customWidth="1"/>
    <col min="13535" max="13535" width="56.140625" style="344" bestFit="1" customWidth="1"/>
    <col min="13536" max="13537" width="20.85546875" style="344" customWidth="1"/>
    <col min="13538" max="13538" width="20" style="344" customWidth="1"/>
    <col min="13539" max="13788" width="9.140625" style="344"/>
    <col min="13789" max="13789" width="11" style="344" customWidth="1"/>
    <col min="13790" max="13790" width="15.28515625" style="344" customWidth="1"/>
    <col min="13791" max="13791" width="56.140625" style="344" bestFit="1" customWidth="1"/>
    <col min="13792" max="13793" width="20.85546875" style="344" customWidth="1"/>
    <col min="13794" max="13794" width="20" style="344" customWidth="1"/>
    <col min="13795" max="14044" width="9.140625" style="344"/>
    <col min="14045" max="14045" width="11" style="344" customWidth="1"/>
    <col min="14046" max="14046" width="15.28515625" style="344" customWidth="1"/>
    <col min="14047" max="14047" width="56.140625" style="344" bestFit="1" customWidth="1"/>
    <col min="14048" max="14049" width="20.85546875" style="344" customWidth="1"/>
    <col min="14050" max="14050" width="20" style="344" customWidth="1"/>
    <col min="14051" max="14300" width="9.140625" style="344"/>
    <col min="14301" max="14301" width="11" style="344" customWidth="1"/>
    <col min="14302" max="14302" width="15.28515625" style="344" customWidth="1"/>
    <col min="14303" max="14303" width="56.140625" style="344" bestFit="1" customWidth="1"/>
    <col min="14304" max="14305" width="20.85546875" style="344" customWidth="1"/>
    <col min="14306" max="14306" width="20" style="344" customWidth="1"/>
    <col min="14307" max="14556" width="9.140625" style="344"/>
    <col min="14557" max="14557" width="11" style="344" customWidth="1"/>
    <col min="14558" max="14558" width="15.28515625" style="344" customWidth="1"/>
    <col min="14559" max="14559" width="56.140625" style="344" bestFit="1" customWidth="1"/>
    <col min="14560" max="14561" width="20.85546875" style="344" customWidth="1"/>
    <col min="14562" max="14562" width="20" style="344" customWidth="1"/>
    <col min="14563" max="14812" width="9.140625" style="344"/>
    <col min="14813" max="14813" width="11" style="344" customWidth="1"/>
    <col min="14814" max="14814" width="15.28515625" style="344" customWidth="1"/>
    <col min="14815" max="14815" width="56.140625" style="344" bestFit="1" customWidth="1"/>
    <col min="14816" max="14817" width="20.85546875" style="344" customWidth="1"/>
    <col min="14818" max="14818" width="20" style="344" customWidth="1"/>
    <col min="14819" max="15068" width="9.140625" style="344"/>
    <col min="15069" max="15069" width="11" style="344" customWidth="1"/>
    <col min="15070" max="15070" width="15.28515625" style="344" customWidth="1"/>
    <col min="15071" max="15071" width="56.140625" style="344" bestFit="1" customWidth="1"/>
    <col min="15072" max="15073" width="20.85546875" style="344" customWidth="1"/>
    <col min="15074" max="15074" width="20" style="344" customWidth="1"/>
    <col min="15075" max="15324" width="9.140625" style="344"/>
    <col min="15325" max="15325" width="11" style="344" customWidth="1"/>
    <col min="15326" max="15326" width="15.28515625" style="344" customWidth="1"/>
    <col min="15327" max="15327" width="56.140625" style="344" bestFit="1" customWidth="1"/>
    <col min="15328" max="15329" width="20.85546875" style="344" customWidth="1"/>
    <col min="15330" max="15330" width="20" style="344" customWidth="1"/>
    <col min="15331" max="15580" width="9.140625" style="344"/>
    <col min="15581" max="15581" width="11" style="344" customWidth="1"/>
    <col min="15582" max="15582" width="15.28515625" style="344" customWidth="1"/>
    <col min="15583" max="15583" width="56.140625" style="344" bestFit="1" customWidth="1"/>
    <col min="15584" max="15585" width="20.85546875" style="344" customWidth="1"/>
    <col min="15586" max="15586" width="20" style="344" customWidth="1"/>
    <col min="15587" max="15836" width="9.140625" style="344"/>
    <col min="15837" max="15837" width="11" style="344" customWidth="1"/>
    <col min="15838" max="15838" width="15.28515625" style="344" customWidth="1"/>
    <col min="15839" max="15839" width="56.140625" style="344" bestFit="1" customWidth="1"/>
    <col min="15840" max="15841" width="20.85546875" style="344" customWidth="1"/>
    <col min="15842" max="15842" width="20" style="344" customWidth="1"/>
    <col min="15843" max="16092" width="9.140625" style="344"/>
    <col min="16093" max="16093" width="11" style="344" customWidth="1"/>
    <col min="16094" max="16094" width="15.28515625" style="344" customWidth="1"/>
    <col min="16095" max="16095" width="56.140625" style="344" bestFit="1" customWidth="1"/>
    <col min="16096" max="16097" width="20.85546875" style="344" customWidth="1"/>
    <col min="16098" max="16098" width="20" style="344" customWidth="1"/>
    <col min="16099" max="16384" width="9.140625" style="344"/>
  </cols>
  <sheetData>
    <row r="1" spans="2:6" ht="20.25" x14ac:dyDescent="0.3">
      <c r="B1" s="986"/>
      <c r="C1" s="986"/>
      <c r="D1" s="986"/>
      <c r="E1" s="986"/>
    </row>
    <row r="2" spans="2:6" ht="36" x14ac:dyDescent="0.55000000000000004">
      <c r="B2" s="951" t="s">
        <v>0</v>
      </c>
      <c r="C2" s="951"/>
      <c r="D2" s="951"/>
      <c r="E2" s="951"/>
      <c r="F2" s="951"/>
    </row>
    <row r="3" spans="2:6" ht="31.5" x14ac:dyDescent="0.5">
      <c r="B3" s="1014" t="s">
        <v>1088</v>
      </c>
      <c r="C3" s="1014"/>
      <c r="D3" s="1014"/>
      <c r="E3" s="1014"/>
      <c r="F3" s="678"/>
    </row>
    <row r="4" spans="2:6" s="137" customFormat="1" ht="6.75" x14ac:dyDescent="0.15">
      <c r="B4" s="953"/>
      <c r="C4" s="953"/>
      <c r="D4" s="953"/>
      <c r="E4" s="953"/>
      <c r="F4" s="953"/>
    </row>
    <row r="5" spans="2:6" s="137" customFormat="1" ht="6.75" x14ac:dyDescent="0.15">
      <c r="B5" s="954"/>
      <c r="C5" s="954"/>
      <c r="D5" s="954"/>
      <c r="E5" s="954"/>
      <c r="F5" s="954"/>
    </row>
    <row r="6" spans="2:6" ht="31.5" x14ac:dyDescent="0.2">
      <c r="B6" s="1013" t="s">
        <v>1089</v>
      </c>
      <c r="C6" s="1013"/>
      <c r="D6" s="1013"/>
      <c r="E6" s="1013"/>
      <c r="F6" s="679"/>
    </row>
    <row r="7" spans="2:6" s="137" customFormat="1" ht="7.5" customHeight="1" thickBot="1" x14ac:dyDescent="0.2"/>
    <row r="8" spans="2:6" ht="60.75" thickBot="1" x14ac:dyDescent="0.25">
      <c r="B8" s="670" t="s">
        <v>2</v>
      </c>
      <c r="C8" s="671" t="s">
        <v>3</v>
      </c>
      <c r="D8" s="712" t="s">
        <v>4</v>
      </c>
      <c r="E8" s="712" t="s">
        <v>207</v>
      </c>
      <c r="F8" s="712" t="s">
        <v>1701</v>
      </c>
    </row>
    <row r="9" spans="2:6" ht="15.75" thickBot="1" x14ac:dyDescent="0.3">
      <c r="B9" s="345"/>
      <c r="C9" s="346"/>
      <c r="D9" s="673" t="s">
        <v>5</v>
      </c>
      <c r="E9" s="673" t="s">
        <v>5</v>
      </c>
      <c r="F9" s="673" t="s">
        <v>5</v>
      </c>
    </row>
    <row r="10" spans="2:6" s="89" customFormat="1" ht="15" x14ac:dyDescent="0.25">
      <c r="B10" s="680">
        <v>20000000</v>
      </c>
      <c r="C10" s="681" t="s">
        <v>1090</v>
      </c>
      <c r="D10" s="681"/>
      <c r="E10" s="682"/>
      <c r="F10" s="682"/>
    </row>
    <row r="11" spans="2:6" s="89" customFormat="1" ht="15" x14ac:dyDescent="0.25">
      <c r="B11" s="683">
        <v>21000000</v>
      </c>
      <c r="C11" s="684" t="s">
        <v>1091</v>
      </c>
      <c r="D11" s="684"/>
      <c r="E11" s="685"/>
      <c r="F11" s="685"/>
    </row>
    <row r="12" spans="2:6" s="89" customFormat="1" ht="15" x14ac:dyDescent="0.25">
      <c r="B12" s="683">
        <v>21010000</v>
      </c>
      <c r="C12" s="684" t="s">
        <v>1092</v>
      </c>
      <c r="D12" s="684"/>
      <c r="E12" s="685"/>
      <c r="F12" s="685"/>
    </row>
    <row r="13" spans="2:6" s="89" customFormat="1" ht="15" x14ac:dyDescent="0.25">
      <c r="B13" s="683">
        <v>21010100</v>
      </c>
      <c r="C13" s="684" t="s">
        <v>46</v>
      </c>
      <c r="D13" s="684"/>
      <c r="E13" s="685"/>
      <c r="F13" s="685"/>
    </row>
    <row r="14" spans="2:6" x14ac:dyDescent="0.2">
      <c r="B14" s="351">
        <v>21010101</v>
      </c>
      <c r="C14" s="674" t="s">
        <v>1092</v>
      </c>
      <c r="D14" s="686">
        <v>25297514230</v>
      </c>
      <c r="E14" s="686">
        <v>18314401850</v>
      </c>
      <c r="F14" s="686">
        <f>SUM('01 - GOV (2):80 - IRS'!E11)</f>
        <v>21927350560</v>
      </c>
    </row>
    <row r="15" spans="2:6" ht="14.25" hidden="1" customHeight="1" x14ac:dyDescent="0.2">
      <c r="B15" s="351">
        <v>21010102</v>
      </c>
      <c r="C15" s="674" t="s">
        <v>1093</v>
      </c>
      <c r="D15" s="686" t="s">
        <v>1094</v>
      </c>
      <c r="E15" s="686"/>
      <c r="F15" s="686">
        <f>SUM('01 - GOV (2):80 - IRS'!E12)</f>
        <v>1721510</v>
      </c>
    </row>
    <row r="16" spans="2:6" ht="15" thickBot="1" x14ac:dyDescent="0.25">
      <c r="B16" s="355">
        <v>21010103</v>
      </c>
      <c r="C16" s="676" t="s">
        <v>1095</v>
      </c>
      <c r="D16" s="686">
        <v>72600000</v>
      </c>
      <c r="E16" s="686">
        <v>52555140</v>
      </c>
      <c r="F16" s="686">
        <f>SUM('01 - GOV (2):80 - IRS'!E13)</f>
        <v>83399420</v>
      </c>
    </row>
    <row r="17" spans="2:6" s="89" customFormat="1" ht="15.75" thickBot="1" x14ac:dyDescent="0.3">
      <c r="B17" s="358"/>
      <c r="C17" s="359" t="s">
        <v>1096</v>
      </c>
      <c r="D17" s="687">
        <f>SUM(D14:D16)</f>
        <v>25370114230</v>
      </c>
      <c r="E17" s="687">
        <f>SUM(E14:E16)</f>
        <v>18366956990</v>
      </c>
      <c r="F17" s="687">
        <f>SUM(F14:F16)</f>
        <v>22012471490</v>
      </c>
    </row>
    <row r="18" spans="2:6" s="89" customFormat="1" ht="15" x14ac:dyDescent="0.25">
      <c r="B18" s="680">
        <v>21020000</v>
      </c>
      <c r="C18" s="681" t="s">
        <v>1097</v>
      </c>
      <c r="D18" s="682"/>
      <c r="E18" s="682"/>
      <c r="F18" s="682"/>
    </row>
    <row r="19" spans="2:6" s="89" customFormat="1" ht="15" x14ac:dyDescent="0.25">
      <c r="B19" s="683">
        <v>21020100</v>
      </c>
      <c r="C19" s="684" t="s">
        <v>48</v>
      </c>
      <c r="D19" s="685"/>
      <c r="E19" s="685"/>
      <c r="F19" s="685"/>
    </row>
    <row r="20" spans="2:6" ht="15" thickBot="1" x14ac:dyDescent="0.25">
      <c r="B20" s="351">
        <v>21020101</v>
      </c>
      <c r="C20" s="674" t="s">
        <v>1098</v>
      </c>
      <c r="D20" s="675">
        <v>1166402200</v>
      </c>
      <c r="E20" s="675">
        <v>898757230</v>
      </c>
      <c r="F20" s="686">
        <f>SUM('01 - GOV (2):80 - IRS'!E17)</f>
        <v>1027731040</v>
      </c>
    </row>
    <row r="21" spans="2:6" s="89" customFormat="1" ht="15.75" thickBot="1" x14ac:dyDescent="0.3">
      <c r="B21" s="358"/>
      <c r="C21" s="359" t="s">
        <v>1099</v>
      </c>
      <c r="D21" s="687">
        <f>SUM(D20)</f>
        <v>1166402200</v>
      </c>
      <c r="E21" s="687">
        <f>SUM(E20)</f>
        <v>898757230</v>
      </c>
      <c r="F21" s="687">
        <f>SUM(F20)</f>
        <v>1027731040</v>
      </c>
    </row>
    <row r="22" spans="2:6" s="89" customFormat="1" ht="15" x14ac:dyDescent="0.25">
      <c r="B22" s="683">
        <v>21020200</v>
      </c>
      <c r="C22" s="684" t="s">
        <v>50</v>
      </c>
      <c r="D22" s="682"/>
      <c r="E22" s="682"/>
      <c r="F22" s="682"/>
    </row>
    <row r="23" spans="2:6" x14ac:dyDescent="0.2">
      <c r="B23" s="351">
        <v>21020201</v>
      </c>
      <c r="C23" s="674" t="s">
        <v>1100</v>
      </c>
      <c r="D23" s="675">
        <v>635958950</v>
      </c>
      <c r="E23" s="675">
        <v>460370690</v>
      </c>
      <c r="F23" s="686">
        <f>SUM('01 - GOV (2):80 - IRS'!E20)</f>
        <v>460370690</v>
      </c>
    </row>
    <row r="24" spans="2:6" x14ac:dyDescent="0.2">
      <c r="B24" s="351">
        <v>21020202</v>
      </c>
      <c r="C24" s="674" t="s">
        <v>1101</v>
      </c>
      <c r="D24" s="675">
        <v>3500000000</v>
      </c>
      <c r="E24" s="675">
        <v>2533650000</v>
      </c>
      <c r="F24" s="686">
        <f>SUM('01 - GOV (2):80 - IRS'!E21)</f>
        <v>3048500000</v>
      </c>
    </row>
    <row r="25" spans="2:6" x14ac:dyDescent="0.2">
      <c r="B25" s="351">
        <v>21020203</v>
      </c>
      <c r="C25" s="674" t="s">
        <v>1102</v>
      </c>
      <c r="D25" s="675">
        <v>300000000</v>
      </c>
      <c r="E25" s="675">
        <v>300000000</v>
      </c>
      <c r="F25" s="686">
        <f>SUM('01 - GOV (2):80 - IRS'!E22)</f>
        <v>261300000</v>
      </c>
    </row>
    <row r="26" spans="2:6" ht="15" thickBot="1" x14ac:dyDescent="0.25">
      <c r="B26" s="351">
        <v>21020204</v>
      </c>
      <c r="C26" s="674" t="s">
        <v>1103</v>
      </c>
      <c r="D26" s="675">
        <v>1500000000</v>
      </c>
      <c r="E26" s="675">
        <v>1085850000</v>
      </c>
      <c r="F26" s="686">
        <f>SUM('01 - GOV (2):80 - IRS'!E23)</f>
        <v>1306500000</v>
      </c>
    </row>
    <row r="27" spans="2:6" ht="15" hidden="1" customHeight="1" thickBot="1" x14ac:dyDescent="0.25">
      <c r="B27" s="351">
        <v>21020205</v>
      </c>
      <c r="C27" s="674" t="s">
        <v>1104</v>
      </c>
      <c r="D27" s="675"/>
      <c r="E27" s="675">
        <v>0</v>
      </c>
      <c r="F27" s="675">
        <v>0</v>
      </c>
    </row>
    <row r="28" spans="2:6" s="89" customFormat="1" ht="15.75" thickBot="1" x14ac:dyDescent="0.3">
      <c r="B28" s="358"/>
      <c r="C28" s="359" t="s">
        <v>1105</v>
      </c>
      <c r="D28" s="687">
        <f>SUM(D23:D27)</f>
        <v>5935958950</v>
      </c>
      <c r="E28" s="687">
        <f>SUM(E23:E27)</f>
        <v>4379870690</v>
      </c>
      <c r="F28" s="687">
        <f>SUM(F23:F27)</f>
        <v>5076670690</v>
      </c>
    </row>
    <row r="29" spans="2:6" s="89" customFormat="1" ht="15" x14ac:dyDescent="0.25">
      <c r="B29" s="683">
        <v>21030000</v>
      </c>
      <c r="C29" s="684" t="s">
        <v>52</v>
      </c>
      <c r="D29" s="682"/>
      <c r="E29" s="682"/>
      <c r="F29" s="682"/>
    </row>
    <row r="30" spans="2:6" s="89" customFormat="1" ht="15" x14ac:dyDescent="0.25">
      <c r="B30" s="683">
        <v>21030100</v>
      </c>
      <c r="C30" s="684" t="s">
        <v>52</v>
      </c>
      <c r="D30" s="685"/>
      <c r="E30" s="685"/>
      <c r="F30" s="685"/>
    </row>
    <row r="31" spans="2:6" x14ac:dyDescent="0.2">
      <c r="B31" s="351">
        <v>21030101</v>
      </c>
      <c r="C31" s="674" t="s">
        <v>1106</v>
      </c>
      <c r="D31" s="675">
        <v>1440000000</v>
      </c>
      <c r="E31" s="675">
        <v>1042416000</v>
      </c>
      <c r="F31" s="686">
        <f>SUM('01 - GOV (2):80 - IRS'!E28)</f>
        <v>1254240000</v>
      </c>
    </row>
    <row r="32" spans="2:6" ht="15" thickBot="1" x14ac:dyDescent="0.25">
      <c r="B32" s="351">
        <v>21030102</v>
      </c>
      <c r="C32" s="674" t="s">
        <v>1107</v>
      </c>
      <c r="D32" s="675">
        <v>2552715850</v>
      </c>
      <c r="E32" s="675">
        <v>1847911000</v>
      </c>
      <c r="F32" s="686">
        <f>SUM('01 - GOV (2):80 - IRS'!E29)</f>
        <v>2228273310</v>
      </c>
    </row>
    <row r="33" spans="2:6" ht="15" hidden="1" customHeight="1" thickBot="1" x14ac:dyDescent="0.25">
      <c r="B33" s="351">
        <v>21030103</v>
      </c>
      <c r="C33" s="674" t="s">
        <v>1108</v>
      </c>
      <c r="D33" s="675"/>
      <c r="E33" s="675">
        <v>0</v>
      </c>
      <c r="F33" s="675">
        <v>0</v>
      </c>
    </row>
    <row r="34" spans="2:6" s="89" customFormat="1" ht="15.75" thickBot="1" x14ac:dyDescent="0.3">
      <c r="B34" s="358"/>
      <c r="C34" s="359" t="s">
        <v>1109</v>
      </c>
      <c r="D34" s="688">
        <f>SUM(D31:D33)</f>
        <v>3992715850</v>
      </c>
      <c r="E34" s="688">
        <f>SUM(E31:E33)</f>
        <v>2890327000</v>
      </c>
      <c r="F34" s="688">
        <f>SUM(F31:F33)</f>
        <v>3482513310</v>
      </c>
    </row>
    <row r="35" spans="2:6" s="89" customFormat="1" ht="15.75" thickBot="1" x14ac:dyDescent="0.3">
      <c r="B35" s="358"/>
      <c r="C35" s="359" t="s">
        <v>528</v>
      </c>
      <c r="D35" s="688">
        <f>D17+D21+D28+D34</f>
        <v>36465191230</v>
      </c>
      <c r="E35" s="688">
        <f>E17+E21+E28+E34</f>
        <v>26535911910</v>
      </c>
      <c r="F35" s="688">
        <f>F17+F21+F28+F34</f>
        <v>31599386530</v>
      </c>
    </row>
    <row r="37" spans="2:6" x14ac:dyDescent="0.2">
      <c r="E37" s="690"/>
      <c r="F37" s="690"/>
    </row>
    <row r="38" spans="2:6" x14ac:dyDescent="0.2">
      <c r="E38" s="690"/>
    </row>
    <row r="39" spans="2:6" x14ac:dyDescent="0.2">
      <c r="E39" s="690"/>
    </row>
    <row r="40" spans="2:6" x14ac:dyDescent="0.2">
      <c r="E40" s="690"/>
    </row>
    <row r="41" spans="2:6" x14ac:dyDescent="0.2">
      <c r="E41" s="690"/>
    </row>
  </sheetData>
  <sheetProtection formatRows="0"/>
  <mergeCells count="6">
    <mergeCell ref="B6:E6"/>
    <mergeCell ref="B1:E1"/>
    <mergeCell ref="B2:F2"/>
    <mergeCell ref="B3:E3"/>
    <mergeCell ref="B4:F4"/>
    <mergeCell ref="B5:F5"/>
  </mergeCells>
  <printOptions horizontalCentered="1"/>
  <pageMargins left="0.98425196850393704" right="0.31496062992126" top="0.35433070866141703" bottom="0.35433070866141703" header="0.15748031496063" footer="0.15748031496063"/>
  <pageSetup paperSize="9" scale="66" firstPageNumber="99" orientation="portrait" r:id="rId1"/>
  <headerFooter>
    <oddFooter>&amp;C&amp;"Rockwell,Bold"&amp;16&amp;P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1:G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7" width="18.28515625" style="344" bestFit="1" customWidth="1"/>
    <col min="8" max="16384" width="9.140625" style="344"/>
  </cols>
  <sheetData>
    <row r="1" spans="2:7" s="338" customFormat="1" ht="31.5" x14ac:dyDescent="0.5">
      <c r="B1" s="1015" t="s">
        <v>0</v>
      </c>
      <c r="C1" s="1015"/>
      <c r="D1" s="1015"/>
      <c r="E1" s="1015"/>
    </row>
    <row r="2" spans="2:7" s="338" customFormat="1" ht="36" x14ac:dyDescent="0.55000000000000004">
      <c r="B2" s="1016" t="s">
        <v>736</v>
      </c>
      <c r="C2" s="1016"/>
      <c r="D2" s="1016"/>
      <c r="E2" s="1016"/>
    </row>
    <row r="3" spans="2:7" s="338" customFormat="1" ht="5.0999999999999996" customHeight="1" x14ac:dyDescent="0.25">
      <c r="B3" s="989"/>
      <c r="C3" s="989"/>
      <c r="D3" s="989"/>
      <c r="E3" s="989"/>
    </row>
    <row r="4" spans="2:7" s="421" customFormat="1" ht="27" thickBot="1" x14ac:dyDescent="0.45">
      <c r="B4" s="1017" t="s">
        <v>1110</v>
      </c>
      <c r="C4" s="1017"/>
      <c r="D4" s="1017"/>
      <c r="E4" s="1017"/>
    </row>
    <row r="5" spans="2:7" s="338" customFormat="1" ht="25.5" x14ac:dyDescent="0.2">
      <c r="B5" s="991" t="s">
        <v>2</v>
      </c>
      <c r="C5" s="991" t="s">
        <v>3</v>
      </c>
      <c r="D5" s="691" t="s">
        <v>530</v>
      </c>
      <c r="E5" s="692" t="s">
        <v>1703</v>
      </c>
    </row>
    <row r="6" spans="2:7" s="338" customFormat="1" ht="15.75" thickBot="1" x14ac:dyDescent="0.25">
      <c r="B6" s="992"/>
      <c r="C6" s="992"/>
      <c r="D6" s="693" t="s">
        <v>5</v>
      </c>
      <c r="E6" s="694" t="s">
        <v>5</v>
      </c>
    </row>
    <row r="7" spans="2:7" ht="15" x14ac:dyDescent="0.25">
      <c r="B7" s="680">
        <v>20000000</v>
      </c>
      <c r="C7" s="681" t="s">
        <v>1090</v>
      </c>
      <c r="D7" s="695"/>
      <c r="E7" s="696"/>
    </row>
    <row r="8" spans="2:7" ht="15" x14ac:dyDescent="0.25">
      <c r="B8" s="683">
        <v>21000000</v>
      </c>
      <c r="C8" s="684" t="s">
        <v>1091</v>
      </c>
      <c r="D8" s="697"/>
      <c r="E8" s="698"/>
    </row>
    <row r="9" spans="2:7" ht="15" x14ac:dyDescent="0.25">
      <c r="B9" s="683">
        <v>21010000</v>
      </c>
      <c r="C9" s="684" t="s">
        <v>1092</v>
      </c>
      <c r="D9" s="697"/>
      <c r="E9" s="698"/>
    </row>
    <row r="10" spans="2:7" ht="15" x14ac:dyDescent="0.25">
      <c r="B10" s="683">
        <v>21010100</v>
      </c>
      <c r="C10" s="684" t="s">
        <v>46</v>
      </c>
      <c r="D10" s="697"/>
      <c r="E10" s="698"/>
    </row>
    <row r="11" spans="2:7" ht="15" thickBot="1" x14ac:dyDescent="0.25">
      <c r="B11" s="351">
        <v>21010101</v>
      </c>
      <c r="C11" s="674" t="s">
        <v>1092</v>
      </c>
      <c r="D11" s="699">
        <v>415985860</v>
      </c>
      <c r="E11" s="700">
        <v>684231080</v>
      </c>
      <c r="F11" s="690"/>
      <c r="G11" s="857"/>
    </row>
    <row r="12" spans="2:7" ht="15" hidden="1" thickBot="1" x14ac:dyDescent="0.25">
      <c r="B12" s="351">
        <v>21010102</v>
      </c>
      <c r="C12" s="674" t="s">
        <v>1093</v>
      </c>
      <c r="D12" s="699">
        <v>0</v>
      </c>
      <c r="E12" s="700">
        <v>0</v>
      </c>
    </row>
    <row r="13" spans="2:7" ht="15" hidden="1" thickBot="1" x14ac:dyDescent="0.25">
      <c r="B13" s="355">
        <v>21010103</v>
      </c>
      <c r="C13" s="676" t="s">
        <v>1095</v>
      </c>
      <c r="D13" s="699">
        <v>0</v>
      </c>
      <c r="E13" s="701">
        <v>0</v>
      </c>
    </row>
    <row r="14" spans="2:7" ht="15.75" thickBot="1" x14ac:dyDescent="0.3">
      <c r="B14" s="358"/>
      <c r="C14" s="359" t="s">
        <v>1096</v>
      </c>
      <c r="D14" s="702">
        <f>SUM(D11:D13)</f>
        <v>415985860</v>
      </c>
      <c r="E14" s="702">
        <f>SUM(E11:E13)</f>
        <v>684231080</v>
      </c>
    </row>
    <row r="15" spans="2:7" ht="15" x14ac:dyDescent="0.25">
      <c r="B15" s="680">
        <v>21020000</v>
      </c>
      <c r="C15" s="681" t="s">
        <v>1097</v>
      </c>
      <c r="D15" s="695"/>
      <c r="E15" s="704"/>
    </row>
    <row r="16" spans="2:7" ht="15" x14ac:dyDescent="0.25">
      <c r="B16" s="683">
        <v>21020100</v>
      </c>
      <c r="C16" s="684" t="s">
        <v>48</v>
      </c>
      <c r="D16" s="697"/>
      <c r="E16" s="698"/>
    </row>
    <row r="17" spans="2:5" ht="15" thickBot="1" x14ac:dyDescent="0.25">
      <c r="B17" s="351">
        <v>21020101</v>
      </c>
      <c r="C17" s="674" t="s">
        <v>1098</v>
      </c>
      <c r="D17" s="699">
        <v>18355160</v>
      </c>
      <c r="E17" s="700">
        <v>26466800</v>
      </c>
    </row>
    <row r="18" spans="2:5" ht="15.75" thickBot="1" x14ac:dyDescent="0.3">
      <c r="B18" s="358"/>
      <c r="C18" s="359" t="s">
        <v>1099</v>
      </c>
      <c r="D18" s="702">
        <f>SUM(D17)</f>
        <v>18355160</v>
      </c>
      <c r="E18" s="702">
        <f>SUM(E17)</f>
        <v>26466800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434341020</v>
      </c>
      <c r="E32" s="708">
        <f>E31+E25+E18+E14</f>
        <v>710697880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1:E36"/>
  <sheetViews>
    <sheetView view="pageBreakPreview" zoomScale="84" zoomScaleNormal="100" zoomScaleSheetLayoutView="84" workbookViewId="0">
      <selection activeCell="L22" sqref="L22"/>
    </sheetView>
  </sheetViews>
  <sheetFormatPr defaultColWidth="9.140625"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907</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26841890</v>
      </c>
      <c r="E11" s="700">
        <v>33451040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26841890</v>
      </c>
      <c r="E14" s="702">
        <f>SUM(E11:E13)</f>
        <v>33451040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1265250</v>
      </c>
      <c r="E17" s="700">
        <v>1467640</v>
      </c>
    </row>
    <row r="18" spans="2:5" ht="15.75" thickBot="1" x14ac:dyDescent="0.3">
      <c r="B18" s="358"/>
      <c r="C18" s="359" t="s">
        <v>1099</v>
      </c>
      <c r="D18" s="702">
        <f>SUM(D17)</f>
        <v>1265250</v>
      </c>
      <c r="E18" s="702">
        <f>SUM(E17)</f>
        <v>1467640</v>
      </c>
    </row>
    <row r="19" spans="2:5" ht="15" x14ac:dyDescent="0.25">
      <c r="B19" s="683">
        <v>21020200</v>
      </c>
      <c r="C19" s="684" t="s">
        <v>50</v>
      </c>
      <c r="D19" s="695"/>
      <c r="E19" s="696"/>
    </row>
    <row r="20" spans="2:5" hidden="1" x14ac:dyDescent="0.2">
      <c r="B20" s="351">
        <v>21020201</v>
      </c>
      <c r="C20" s="674" t="s">
        <v>1100</v>
      </c>
      <c r="D20" s="699">
        <v>0</v>
      </c>
      <c r="E20" s="700">
        <v>0</v>
      </c>
    </row>
    <row r="21" spans="2:5" x14ac:dyDescent="0.2">
      <c r="B21" s="351">
        <v>21020202</v>
      </c>
      <c r="C21" s="674" t="s">
        <v>1101</v>
      </c>
      <c r="D21" s="699">
        <v>2533650000</v>
      </c>
      <c r="E21" s="700">
        <v>3048500000</v>
      </c>
    </row>
    <row r="22" spans="2:5" hidden="1" x14ac:dyDescent="0.2">
      <c r="B22" s="351">
        <v>21020203</v>
      </c>
      <c r="C22" s="674" t="s">
        <v>1102</v>
      </c>
      <c r="D22" s="699">
        <v>0</v>
      </c>
      <c r="E22" s="700">
        <v>0</v>
      </c>
    </row>
    <row r="23" spans="2:5" ht="15" thickBot="1" x14ac:dyDescent="0.25">
      <c r="B23" s="351">
        <v>21020204</v>
      </c>
      <c r="C23" s="674" t="s">
        <v>1103</v>
      </c>
      <c r="D23" s="699">
        <v>1085850000</v>
      </c>
      <c r="E23" s="700">
        <v>1306500000</v>
      </c>
    </row>
    <row r="24" spans="2:5" ht="15" hidden="1" thickBot="1" x14ac:dyDescent="0.25">
      <c r="B24" s="351">
        <v>21020205</v>
      </c>
      <c r="C24" s="674" t="s">
        <v>1104</v>
      </c>
      <c r="D24" s="699">
        <v>0</v>
      </c>
      <c r="E24" s="700">
        <v>0</v>
      </c>
    </row>
    <row r="25" spans="2:5" ht="15.75" thickBot="1" x14ac:dyDescent="0.3">
      <c r="B25" s="358"/>
      <c r="C25" s="359" t="s">
        <v>1105</v>
      </c>
      <c r="D25" s="702">
        <f>SUM(D20:D24)</f>
        <v>3619500000</v>
      </c>
      <c r="E25" s="702">
        <f>SUM(E20:E24)</f>
        <v>4355000000</v>
      </c>
    </row>
    <row r="26" spans="2:5" ht="15" x14ac:dyDescent="0.25">
      <c r="B26" s="683">
        <v>21030000</v>
      </c>
      <c r="C26" s="684" t="s">
        <v>52</v>
      </c>
      <c r="D26" s="695"/>
      <c r="E26" s="696"/>
    </row>
    <row r="27" spans="2:5" ht="15" x14ac:dyDescent="0.25">
      <c r="B27" s="683">
        <v>21030100</v>
      </c>
      <c r="C27" s="684" t="s">
        <v>52</v>
      </c>
      <c r="D27" s="697"/>
      <c r="E27" s="698"/>
    </row>
    <row r="28" spans="2:5" x14ac:dyDescent="0.2">
      <c r="B28" s="351">
        <v>21030101</v>
      </c>
      <c r="C28" s="674" t="s">
        <v>1106</v>
      </c>
      <c r="D28" s="699">
        <v>1042416000</v>
      </c>
      <c r="E28" s="700">
        <v>1254240000</v>
      </c>
    </row>
    <row r="29" spans="2:5" ht="15" thickBot="1" x14ac:dyDescent="0.25">
      <c r="B29" s="351">
        <v>21030102</v>
      </c>
      <c r="C29" s="674" t="s">
        <v>1107</v>
      </c>
      <c r="D29" s="699">
        <v>1847911000</v>
      </c>
      <c r="E29" s="700">
        <v>2228273310</v>
      </c>
    </row>
    <row r="30" spans="2:5" ht="15" hidden="1" thickBot="1" x14ac:dyDescent="0.25">
      <c r="B30" s="351">
        <v>21030103</v>
      </c>
      <c r="C30" s="674" t="s">
        <v>1108</v>
      </c>
      <c r="D30" s="699">
        <v>0</v>
      </c>
      <c r="E30" s="700">
        <v>0</v>
      </c>
    </row>
    <row r="31" spans="2:5" ht="15.75" thickBot="1" x14ac:dyDescent="0.3">
      <c r="B31" s="358"/>
      <c r="C31" s="359" t="s">
        <v>1109</v>
      </c>
      <c r="D31" s="705">
        <f>SUM(D28:D30)</f>
        <v>2890327000</v>
      </c>
      <c r="E31" s="705">
        <f>SUM(E28:E30)</f>
        <v>3482513310</v>
      </c>
    </row>
    <row r="32" spans="2:5" s="709" customFormat="1" ht="19.5" thickBot="1" x14ac:dyDescent="0.35">
      <c r="B32" s="706"/>
      <c r="C32" s="707" t="s">
        <v>528</v>
      </c>
      <c r="D32" s="708">
        <f>D31+D25+D18+D14</f>
        <v>6537934140</v>
      </c>
      <c r="E32" s="708">
        <f>E31+E25+E18+E14</f>
        <v>7872431990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910</v>
      </c>
      <c r="C2" s="1016"/>
      <c r="D2" s="1016"/>
      <c r="E2" s="1016"/>
    </row>
    <row r="3" spans="2:5" s="338" customFormat="1" ht="15"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411009633.51394999</v>
      </c>
      <c r="E11" s="700">
        <v>341869810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411009633.51394999</v>
      </c>
      <c r="E14" s="702">
        <f>SUM(E11:E13)</f>
        <v>341869810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12776010</v>
      </c>
      <c r="E17" s="700">
        <v>27488490</v>
      </c>
    </row>
    <row r="18" spans="2:5" ht="15.75" thickBot="1" x14ac:dyDescent="0.3">
      <c r="B18" s="358"/>
      <c r="C18" s="359" t="s">
        <v>1099</v>
      </c>
      <c r="D18" s="702">
        <f>SUM(D17)</f>
        <v>12776010</v>
      </c>
      <c r="E18" s="702">
        <f>SUM(E17)</f>
        <v>27488490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423785643.51394999</v>
      </c>
      <c r="E32" s="708">
        <f>E31+E25+E18+E14</f>
        <v>369358300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1:E36"/>
  <sheetViews>
    <sheetView view="pageBreakPreview" zoomScale="84" zoomScaleNormal="100" zoomScaleSheetLayoutView="84" workbookViewId="0">
      <selection activeCell="L22" sqref="L22"/>
    </sheetView>
  </sheetViews>
  <sheetFormatPr defaultRowHeight="14.25" x14ac:dyDescent="0.2"/>
  <cols>
    <col min="1" max="1" width="29.85546875" style="344" customWidth="1"/>
    <col min="2" max="2" width="12.85546875" style="344" customWidth="1"/>
    <col min="3" max="3" width="53.7109375" style="344" customWidth="1"/>
    <col min="4" max="5" width="18.7109375" style="344" customWidth="1"/>
    <col min="6" max="16384" width="9.140625" style="344"/>
  </cols>
  <sheetData>
    <row r="1" spans="2:5" s="338" customFormat="1" ht="31.5" x14ac:dyDescent="0.5">
      <c r="B1" s="1015" t="s">
        <v>0</v>
      </c>
      <c r="C1" s="1015"/>
      <c r="D1" s="1015"/>
      <c r="E1" s="1015"/>
    </row>
    <row r="2" spans="2:5" s="338" customFormat="1" ht="36" x14ac:dyDescent="0.55000000000000004">
      <c r="B2" s="1016" t="s">
        <v>911</v>
      </c>
      <c r="C2" s="1016"/>
      <c r="D2" s="1016"/>
      <c r="E2" s="1016"/>
    </row>
    <row r="3" spans="2:5" s="338" customFormat="1" ht="5.0999999999999996" customHeight="1" x14ac:dyDescent="0.25">
      <c r="B3" s="989"/>
      <c r="C3" s="989"/>
      <c r="D3" s="989"/>
      <c r="E3" s="989"/>
    </row>
    <row r="4" spans="2:5" s="421" customFormat="1" ht="27" thickBot="1" x14ac:dyDescent="0.45">
      <c r="B4" s="1017" t="s">
        <v>1110</v>
      </c>
      <c r="C4" s="1017"/>
      <c r="D4" s="1017"/>
      <c r="E4" s="1017"/>
    </row>
    <row r="5" spans="2:5" s="338" customFormat="1" ht="25.5" x14ac:dyDescent="0.2">
      <c r="B5" s="991" t="s">
        <v>2</v>
      </c>
      <c r="C5" s="991" t="s">
        <v>3</v>
      </c>
      <c r="D5" s="691" t="s">
        <v>530</v>
      </c>
      <c r="E5" s="692" t="s">
        <v>1703</v>
      </c>
    </row>
    <row r="6" spans="2:5" s="338" customFormat="1" ht="15.75" thickBot="1" x14ac:dyDescent="0.25">
      <c r="B6" s="992"/>
      <c r="C6" s="992"/>
      <c r="D6" s="693" t="s">
        <v>5</v>
      </c>
      <c r="E6" s="694" t="s">
        <v>5</v>
      </c>
    </row>
    <row r="7" spans="2:5" ht="15" x14ac:dyDescent="0.25">
      <c r="B7" s="680">
        <v>20000000</v>
      </c>
      <c r="C7" s="681" t="s">
        <v>1090</v>
      </c>
      <c r="D7" s="695"/>
      <c r="E7" s="696"/>
    </row>
    <row r="8" spans="2:5" ht="15" x14ac:dyDescent="0.25">
      <c r="B8" s="683">
        <v>21000000</v>
      </c>
      <c r="C8" s="684" t="s">
        <v>1091</v>
      </c>
      <c r="D8" s="697"/>
      <c r="E8" s="698"/>
    </row>
    <row r="9" spans="2:5" ht="15" x14ac:dyDescent="0.25">
      <c r="B9" s="683">
        <v>21010000</v>
      </c>
      <c r="C9" s="684" t="s">
        <v>1092</v>
      </c>
      <c r="D9" s="697"/>
      <c r="E9" s="698"/>
    </row>
    <row r="10" spans="2:5" ht="15" x14ac:dyDescent="0.25">
      <c r="B10" s="683">
        <v>21010100</v>
      </c>
      <c r="C10" s="684" t="s">
        <v>46</v>
      </c>
      <c r="D10" s="697"/>
      <c r="E10" s="698"/>
    </row>
    <row r="11" spans="2:5" ht="15" thickBot="1" x14ac:dyDescent="0.25">
      <c r="B11" s="351">
        <v>21010101</v>
      </c>
      <c r="C11" s="674" t="s">
        <v>1092</v>
      </c>
      <c r="D11" s="699">
        <v>44974090</v>
      </c>
      <c r="E11" s="700">
        <v>56041930</v>
      </c>
    </row>
    <row r="12" spans="2:5" ht="15" hidden="1" thickBot="1" x14ac:dyDescent="0.25">
      <c r="B12" s="351">
        <v>21010102</v>
      </c>
      <c r="C12" s="674" t="s">
        <v>1093</v>
      </c>
      <c r="D12" s="699">
        <v>0</v>
      </c>
      <c r="E12" s="700">
        <v>0</v>
      </c>
    </row>
    <row r="13" spans="2:5" ht="15" hidden="1" thickBot="1" x14ac:dyDescent="0.25">
      <c r="B13" s="355">
        <v>21010103</v>
      </c>
      <c r="C13" s="676" t="s">
        <v>1095</v>
      </c>
      <c r="D13" s="699">
        <v>0</v>
      </c>
      <c r="E13" s="701">
        <v>0</v>
      </c>
    </row>
    <row r="14" spans="2:5" ht="15.75" thickBot="1" x14ac:dyDescent="0.3">
      <c r="B14" s="358"/>
      <c r="C14" s="359" t="s">
        <v>1096</v>
      </c>
      <c r="D14" s="702">
        <f>SUM(D11:D13)</f>
        <v>44974090</v>
      </c>
      <c r="E14" s="702">
        <f>SUM(E11:E13)</f>
        <v>56041930</v>
      </c>
    </row>
    <row r="15" spans="2:5" ht="15" x14ac:dyDescent="0.25">
      <c r="B15" s="680">
        <v>21020000</v>
      </c>
      <c r="C15" s="681" t="s">
        <v>1097</v>
      </c>
      <c r="D15" s="695"/>
      <c r="E15" s="704"/>
    </row>
    <row r="16" spans="2:5" ht="15" x14ac:dyDescent="0.25">
      <c r="B16" s="683">
        <v>21020100</v>
      </c>
      <c r="C16" s="684" t="s">
        <v>48</v>
      </c>
      <c r="D16" s="697"/>
      <c r="E16" s="698"/>
    </row>
    <row r="17" spans="2:5" ht="15" thickBot="1" x14ac:dyDescent="0.25">
      <c r="B17" s="351">
        <v>21020101</v>
      </c>
      <c r="C17" s="674" t="s">
        <v>1098</v>
      </c>
      <c r="D17" s="699">
        <v>1442230</v>
      </c>
      <c r="E17" s="700">
        <v>1776160</v>
      </c>
    </row>
    <row r="18" spans="2:5" ht="15.75" thickBot="1" x14ac:dyDescent="0.3">
      <c r="B18" s="358"/>
      <c r="C18" s="359" t="s">
        <v>1099</v>
      </c>
      <c r="D18" s="702">
        <f>SUM(D17)</f>
        <v>1442230</v>
      </c>
      <c r="E18" s="702">
        <f>SUM(E17)</f>
        <v>1776160</v>
      </c>
    </row>
    <row r="19" spans="2:5" ht="15.75" hidden="1" thickBot="1" x14ac:dyDescent="0.3">
      <c r="B19" s="683">
        <v>21020200</v>
      </c>
      <c r="C19" s="684" t="s">
        <v>50</v>
      </c>
      <c r="D19" s="695"/>
      <c r="E19" s="696"/>
    </row>
    <row r="20" spans="2:5" ht="15" hidden="1" thickBot="1" x14ac:dyDescent="0.25">
      <c r="B20" s="351">
        <v>21020201</v>
      </c>
      <c r="C20" s="674" t="s">
        <v>1100</v>
      </c>
      <c r="D20" s="699">
        <v>0</v>
      </c>
      <c r="E20" s="700">
        <v>0</v>
      </c>
    </row>
    <row r="21" spans="2:5" ht="15" hidden="1" thickBot="1" x14ac:dyDescent="0.25">
      <c r="B21" s="351">
        <v>21020202</v>
      </c>
      <c r="C21" s="674" t="s">
        <v>1101</v>
      </c>
      <c r="D21" s="699">
        <v>0</v>
      </c>
      <c r="E21" s="700">
        <v>0</v>
      </c>
    </row>
    <row r="22" spans="2:5" ht="15" hidden="1" thickBot="1" x14ac:dyDescent="0.25">
      <c r="B22" s="351">
        <v>21020203</v>
      </c>
      <c r="C22" s="674" t="s">
        <v>1102</v>
      </c>
      <c r="D22" s="699">
        <v>0</v>
      </c>
      <c r="E22" s="700">
        <v>0</v>
      </c>
    </row>
    <row r="23" spans="2:5" ht="15" hidden="1" thickBot="1" x14ac:dyDescent="0.25">
      <c r="B23" s="351">
        <v>21020204</v>
      </c>
      <c r="C23" s="674" t="s">
        <v>1103</v>
      </c>
      <c r="D23" s="699">
        <v>0</v>
      </c>
      <c r="E23" s="700">
        <v>0</v>
      </c>
    </row>
    <row r="24" spans="2:5" ht="15" hidden="1" thickBot="1" x14ac:dyDescent="0.25">
      <c r="B24" s="351">
        <v>21020205</v>
      </c>
      <c r="C24" s="674" t="s">
        <v>1104</v>
      </c>
      <c r="D24" s="699">
        <v>0</v>
      </c>
      <c r="E24" s="700">
        <v>0</v>
      </c>
    </row>
    <row r="25" spans="2:5" ht="15.75" hidden="1" thickBot="1" x14ac:dyDescent="0.3">
      <c r="B25" s="358"/>
      <c r="C25" s="359" t="s">
        <v>1105</v>
      </c>
      <c r="D25" s="702">
        <f>SUM(D20:D24)</f>
        <v>0</v>
      </c>
      <c r="E25" s="702">
        <f>SUM(E20:E24)</f>
        <v>0</v>
      </c>
    </row>
    <row r="26" spans="2:5" ht="15.75" hidden="1" thickBot="1" x14ac:dyDescent="0.3">
      <c r="B26" s="683">
        <v>21030000</v>
      </c>
      <c r="C26" s="684" t="s">
        <v>52</v>
      </c>
      <c r="D26" s="695"/>
      <c r="E26" s="696"/>
    </row>
    <row r="27" spans="2:5" ht="15.75" hidden="1" thickBot="1" x14ac:dyDescent="0.3">
      <c r="B27" s="683">
        <v>21030100</v>
      </c>
      <c r="C27" s="684" t="s">
        <v>52</v>
      </c>
      <c r="D27" s="697"/>
      <c r="E27" s="698"/>
    </row>
    <row r="28" spans="2:5" ht="15" hidden="1" thickBot="1" x14ac:dyDescent="0.25">
      <c r="B28" s="351">
        <v>21030101</v>
      </c>
      <c r="C28" s="674" t="s">
        <v>1106</v>
      </c>
      <c r="D28" s="699">
        <v>0</v>
      </c>
      <c r="E28" s="700">
        <v>0</v>
      </c>
    </row>
    <row r="29" spans="2:5" ht="15" hidden="1" thickBot="1" x14ac:dyDescent="0.25">
      <c r="B29" s="351">
        <v>21030102</v>
      </c>
      <c r="C29" s="674" t="s">
        <v>1107</v>
      </c>
      <c r="D29" s="699">
        <v>0</v>
      </c>
      <c r="E29" s="700">
        <v>0</v>
      </c>
    </row>
    <row r="30" spans="2:5" ht="15" hidden="1" thickBot="1" x14ac:dyDescent="0.25">
      <c r="B30" s="351">
        <v>21030103</v>
      </c>
      <c r="C30" s="674" t="s">
        <v>1108</v>
      </c>
      <c r="D30" s="699">
        <v>0</v>
      </c>
      <c r="E30" s="700">
        <v>0</v>
      </c>
    </row>
    <row r="31" spans="2:5" ht="15.75" hidden="1" thickBot="1" x14ac:dyDescent="0.3">
      <c r="B31" s="358"/>
      <c r="C31" s="359" t="s">
        <v>1109</v>
      </c>
      <c r="D31" s="705">
        <f>SUM(D28:D30)</f>
        <v>0</v>
      </c>
      <c r="E31" s="705">
        <f>SUM(E28:E30)</f>
        <v>0</v>
      </c>
    </row>
    <row r="32" spans="2:5" s="709" customFormat="1" ht="19.5" thickBot="1" x14ac:dyDescent="0.35">
      <c r="B32" s="706"/>
      <c r="C32" s="707" t="s">
        <v>528</v>
      </c>
      <c r="D32" s="708">
        <f>D31+D25+D18+D14</f>
        <v>46416320</v>
      </c>
      <c r="E32" s="708">
        <f>E31+E25+E18+E14</f>
        <v>57818090</v>
      </c>
    </row>
    <row r="36" spans="5:5" x14ac:dyDescent="0.2">
      <c r="E36" s="710"/>
    </row>
  </sheetData>
  <mergeCells count="6">
    <mergeCell ref="B1:E1"/>
    <mergeCell ref="B2:E2"/>
    <mergeCell ref="B3:E3"/>
    <mergeCell ref="B4:E4"/>
    <mergeCell ref="B5:B6"/>
    <mergeCell ref="C5:C6"/>
  </mergeCells>
  <printOptions horizontalCentered="1"/>
  <pageMargins left="0.98425196850393704" right="0.31496062992126" top="0.35433070866141703" bottom="0.35433070866141703" header="0.15748031496063" footer="0.15748031496063"/>
  <pageSetup paperSize="9" scale="85" firstPageNumber="99" orientation="portrait" r:id="rId1"/>
  <headerFooter>
    <oddFooter>&amp;C&amp;"Rockwell,Bold"&amp;16&amp;P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1936136-13A3-40DB-9C59-628C83014C5C}"/>
</file>

<file path=customXml/itemProps2.xml><?xml version="1.0" encoding="utf-8"?>
<ds:datastoreItem xmlns:ds="http://schemas.openxmlformats.org/officeDocument/2006/customXml" ds:itemID="{24783C00-6FFA-421F-999A-588EC9BDE398}"/>
</file>

<file path=customXml/itemProps3.xml><?xml version="1.0" encoding="utf-8"?>
<ds:datastoreItem xmlns:ds="http://schemas.openxmlformats.org/officeDocument/2006/customXml" ds:itemID="{E63FA8E5-1FDA-4752-B03B-09C99B2374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323</vt:i4>
      </vt:variant>
      <vt:variant>
        <vt:lpstr>Named Ranges</vt:lpstr>
      </vt:variant>
      <vt:variant>
        <vt:i4>338</vt:i4>
      </vt:variant>
    </vt:vector>
  </HeadingPairs>
  <TitlesOfParts>
    <vt:vector size="661" baseType="lpstr">
      <vt:lpstr>TABLE</vt:lpstr>
      <vt:lpstr>OVERALL SUMMARY</vt:lpstr>
      <vt:lpstr>EXPLANATORY NOTE</vt:lpstr>
      <vt:lpstr>Budget Nature</vt:lpstr>
      <vt:lpstr>Budget  Sectors</vt:lpstr>
      <vt:lpstr>Budget  Functions</vt:lpstr>
      <vt:lpstr>CoA SUMMARY</vt:lpstr>
      <vt:lpstr>CoA</vt:lpstr>
      <vt:lpstr>STATE SECTOR SUMMARY</vt:lpstr>
      <vt:lpstr>STATE SECTOR DETAILS </vt:lpstr>
      <vt:lpstr>OVE</vt:lpstr>
      <vt:lpstr>Sheet3</vt:lpstr>
      <vt:lpstr>Revenue Summary</vt:lpstr>
      <vt:lpstr>Revenue Summary (2)</vt:lpstr>
      <vt:lpstr>Revenue Nature Summary</vt:lpstr>
      <vt:lpstr>Revenue Nature Details</vt:lpstr>
      <vt:lpstr>SECTOR</vt:lpstr>
      <vt:lpstr>01 - GOV</vt:lpstr>
      <vt:lpstr>05 - PENSION</vt:lpstr>
      <vt:lpstr>06 - OSHA</vt:lpstr>
      <vt:lpstr>07 - OSHAC</vt:lpstr>
      <vt:lpstr>08 - AUGS</vt:lpstr>
      <vt:lpstr>09 - AUGLG</vt:lpstr>
      <vt:lpstr>10 - MHRCB</vt:lpstr>
      <vt:lpstr>11 - CSC</vt:lpstr>
      <vt:lpstr>12 - LGSC</vt:lpstr>
      <vt:lpstr>13 - OSIEC</vt:lpstr>
      <vt:lpstr>14 - MIST</vt:lpstr>
      <vt:lpstr>16 - LG</vt:lpstr>
      <vt:lpstr>17 - AGRIC</vt:lpstr>
      <vt:lpstr>19 - OSADEP</vt:lpstr>
      <vt:lpstr>20 - OSADEC</vt:lpstr>
      <vt:lpstr>21 - MEPBD</vt:lpstr>
      <vt:lpstr>22 - SBS</vt:lpstr>
      <vt:lpstr>20 - PPA</vt:lpstr>
      <vt:lpstr>24 - COMMERCE</vt:lpstr>
      <vt:lpstr>25 - MICRO</vt:lpstr>
      <vt:lpstr>26 - MIN OF TOURISM</vt:lpstr>
      <vt:lpstr>27 - ARTSC</vt:lpstr>
      <vt:lpstr>28 - TOURISMB</vt:lpstr>
      <vt:lpstr>30 - EDUCATION</vt:lpstr>
      <vt:lpstr>31 - SUBEB</vt:lpstr>
      <vt:lpstr>32 - OSLB</vt:lpstr>
      <vt:lpstr>33 - OSMEA</vt:lpstr>
      <vt:lpstr>34 - ESA OKE</vt:lpstr>
      <vt:lpstr>35 - IREE</vt:lpstr>
      <vt:lpstr>36 - ILESA</vt:lpstr>
      <vt:lpstr>37 - ILA</vt:lpstr>
      <vt:lpstr>38 - UNIOSUN</vt:lpstr>
      <vt:lpstr>40 - OCEDO</vt:lpstr>
      <vt:lpstr>41 - OEEDO</vt:lpstr>
      <vt:lpstr>42 - OSWEDO</vt:lpstr>
      <vt:lpstr>43 - TEPO</vt:lpstr>
      <vt:lpstr>44 - OSBTVE</vt:lpstr>
      <vt:lpstr>47 - SIGNAGE</vt:lpstr>
      <vt:lpstr>48 - ENVIRONMENT</vt:lpstr>
      <vt:lpstr>49 - OPARKS</vt:lpstr>
      <vt:lpstr>50 - OWMA</vt:lpstr>
      <vt:lpstr>51 - FORESTRY</vt:lpstr>
      <vt:lpstr>52 - HEALTH</vt:lpstr>
      <vt:lpstr>53 - OHIS</vt:lpstr>
      <vt:lpstr>54 - LTH</vt:lpstr>
      <vt:lpstr>55 - HMB</vt:lpstr>
      <vt:lpstr>56 - PHCB</vt:lpstr>
      <vt:lpstr>57 - TRANS</vt:lpstr>
      <vt:lpstr>58 - WORKS</vt:lpstr>
      <vt:lpstr>59 - SG</vt:lpstr>
      <vt:lpstr>60 - ORMA</vt:lpstr>
      <vt:lpstr>61 - OSAMA</vt:lpstr>
      <vt:lpstr>62 - OSPDC</vt:lpstr>
      <vt:lpstr>63 - CTDA</vt:lpstr>
      <vt:lpstr>64 - NEW TOWNS</vt:lpstr>
      <vt:lpstr>65 - LANDS</vt:lpstr>
      <vt:lpstr>66 - MRDCA</vt:lpstr>
      <vt:lpstr>66 - HOME AFFAIRS</vt:lpstr>
      <vt:lpstr>67 - WOMEN</vt:lpstr>
      <vt:lpstr>68 - YOUTHSNSPORTS</vt:lpstr>
      <vt:lpstr>69 - SPORTS</vt:lpstr>
      <vt:lpstr>70 - JSC</vt:lpstr>
      <vt:lpstr>71 - JUSTICE</vt:lpstr>
      <vt:lpstr>72 - HIGH COURT</vt:lpstr>
      <vt:lpstr>73 - CCA</vt:lpstr>
      <vt:lpstr>74 - INFO</vt:lpstr>
      <vt:lpstr>75 - OSBC</vt:lpstr>
      <vt:lpstr>76 - WATER</vt:lpstr>
      <vt:lpstr>77 - OSWC</vt:lpstr>
      <vt:lpstr>78 - RUWESA</vt:lpstr>
      <vt:lpstr>79 - STOWASSA</vt:lpstr>
      <vt:lpstr>79 - FINANCE</vt:lpstr>
      <vt:lpstr>81 - AG</vt:lpstr>
      <vt:lpstr>82 - IRS</vt:lpstr>
      <vt:lpstr>Sheet1</vt:lpstr>
      <vt:lpstr>Personnel mda Summary</vt:lpstr>
      <vt:lpstr>Personnel Nature Summary</vt:lpstr>
      <vt:lpstr>Personnel Nature Details</vt:lpstr>
      <vt:lpstr>01 - GOV (2)</vt:lpstr>
      <vt:lpstr>02 - PENSION</vt:lpstr>
      <vt:lpstr>03 - OSHA</vt:lpstr>
      <vt:lpstr>04 - OSHAC</vt:lpstr>
      <vt:lpstr>05 - AUGS</vt:lpstr>
      <vt:lpstr>06 - AUGLG</vt:lpstr>
      <vt:lpstr>07 - MHRCB</vt:lpstr>
      <vt:lpstr>08 - CSC</vt:lpstr>
      <vt:lpstr>09 - LGSC</vt:lpstr>
      <vt:lpstr>10 - OSIEC</vt:lpstr>
      <vt:lpstr>11 - MIST</vt:lpstr>
      <vt:lpstr>13 - LG</vt:lpstr>
      <vt:lpstr>14 - AGRIC</vt:lpstr>
      <vt:lpstr>16 - OSADEP</vt:lpstr>
      <vt:lpstr>17 - OSADEC</vt:lpstr>
      <vt:lpstr>18 - MEPB</vt:lpstr>
      <vt:lpstr>19 - SBS</vt:lpstr>
      <vt:lpstr>20 - PPA (2)</vt:lpstr>
      <vt:lpstr>21 - COMMERCE</vt:lpstr>
      <vt:lpstr>23 - TOURISMC</vt:lpstr>
      <vt:lpstr>24 - ARTSC</vt:lpstr>
      <vt:lpstr>25 - TOURISMB</vt:lpstr>
      <vt:lpstr>26 - EDUCATION</vt:lpstr>
      <vt:lpstr>27 - SUBEB</vt:lpstr>
      <vt:lpstr>28 - OSLB</vt:lpstr>
      <vt:lpstr>30 - ESA OKE</vt:lpstr>
      <vt:lpstr>31 - IREE</vt:lpstr>
      <vt:lpstr>32 - ILESA</vt:lpstr>
      <vt:lpstr>33 - ILA</vt:lpstr>
      <vt:lpstr>34 - UNIOSUN</vt:lpstr>
      <vt:lpstr>36 - OCEDO</vt:lpstr>
      <vt:lpstr>37 - OEEDO</vt:lpstr>
      <vt:lpstr>38 - OSWEDO</vt:lpstr>
      <vt:lpstr>39 - TEPO</vt:lpstr>
      <vt:lpstr>40 - OSBTVE</vt:lpstr>
      <vt:lpstr>43 - SIGNAGE</vt:lpstr>
      <vt:lpstr>44 - ENVIRONMENT</vt:lpstr>
      <vt:lpstr>46 - OWMA</vt:lpstr>
      <vt:lpstr>47 - FORESTRY</vt:lpstr>
      <vt:lpstr>48 - HEALTH</vt:lpstr>
      <vt:lpstr>49 - OHIA</vt:lpstr>
      <vt:lpstr>50 - LTH</vt:lpstr>
      <vt:lpstr>51 - HMB</vt:lpstr>
      <vt:lpstr>52 - PHCB</vt:lpstr>
      <vt:lpstr>53 - TRANS</vt:lpstr>
      <vt:lpstr>54 - WORKS</vt:lpstr>
      <vt:lpstr>55 - SG</vt:lpstr>
      <vt:lpstr>56 - ORMA</vt:lpstr>
      <vt:lpstr>58 - OSPDC</vt:lpstr>
      <vt:lpstr>59 - CTDA</vt:lpstr>
      <vt:lpstr>61 - LANDS</vt:lpstr>
      <vt:lpstr>62 - RURAL DEV</vt:lpstr>
      <vt:lpstr>63 - HOME AFFAIRS</vt:lpstr>
      <vt:lpstr>64 - WOMEN</vt:lpstr>
      <vt:lpstr>65 - YOUTHS AND SPORTS</vt:lpstr>
      <vt:lpstr>66 - SPORTS COUNCIL</vt:lpstr>
      <vt:lpstr>67 - JSC</vt:lpstr>
      <vt:lpstr>68 - JUSTICE</vt:lpstr>
      <vt:lpstr>69 - HIGH COURT</vt:lpstr>
      <vt:lpstr>70 - CCA</vt:lpstr>
      <vt:lpstr>71 - INFO</vt:lpstr>
      <vt:lpstr>72 - OSBC</vt:lpstr>
      <vt:lpstr>73 - WATER</vt:lpstr>
      <vt:lpstr>74 - OSWC</vt:lpstr>
      <vt:lpstr>75 - RUWESA</vt:lpstr>
      <vt:lpstr>76 - STOWASSA</vt:lpstr>
      <vt:lpstr>77 - FINANCE</vt:lpstr>
      <vt:lpstr>78 - DMO</vt:lpstr>
      <vt:lpstr>79 - AG</vt:lpstr>
      <vt:lpstr>80 - IRS</vt:lpstr>
      <vt:lpstr>Sheet2</vt:lpstr>
      <vt:lpstr>Overhead Summary</vt:lpstr>
      <vt:lpstr>Overhead Nature Summary</vt:lpstr>
      <vt:lpstr>Overhead Nature Details</vt:lpstr>
      <vt:lpstr>SECTOR (2)</vt:lpstr>
      <vt:lpstr>01 - GOV (3)</vt:lpstr>
      <vt:lpstr>05 - PENSION (2)</vt:lpstr>
      <vt:lpstr>06 - OSHA (2)</vt:lpstr>
      <vt:lpstr>07 - OSHAC (2)</vt:lpstr>
      <vt:lpstr>08 - AUGS (2)</vt:lpstr>
      <vt:lpstr>09 - AUGLG (2)</vt:lpstr>
      <vt:lpstr>10 - MHRCB (2)</vt:lpstr>
      <vt:lpstr>11 - CSC (2)</vt:lpstr>
      <vt:lpstr>12 - LGSC (2)</vt:lpstr>
      <vt:lpstr>13 - OSIEC (2)</vt:lpstr>
      <vt:lpstr>14 - MIST (2)</vt:lpstr>
      <vt:lpstr>15 - REGIONAL</vt:lpstr>
      <vt:lpstr>16 - LG (2)</vt:lpstr>
      <vt:lpstr>17 - AGRIC (2)</vt:lpstr>
      <vt:lpstr>19 - OSADEP (2)</vt:lpstr>
      <vt:lpstr>20 - OSADEC (2)</vt:lpstr>
      <vt:lpstr>21 - MEPBD (2)</vt:lpstr>
      <vt:lpstr>22 - SBS (2)</vt:lpstr>
      <vt:lpstr>20 - PPA (3)</vt:lpstr>
      <vt:lpstr>24 - COMMERCE (2)</vt:lpstr>
      <vt:lpstr>25 - MICRO (2)</vt:lpstr>
      <vt:lpstr>26 - TOURISMC</vt:lpstr>
      <vt:lpstr>27 - ARTSC (2)</vt:lpstr>
      <vt:lpstr>28 - TOURISMB (2)</vt:lpstr>
      <vt:lpstr>30 - EDUCATION (2)</vt:lpstr>
      <vt:lpstr>31 - SUBEB (2)</vt:lpstr>
      <vt:lpstr>32 - OSLB (2)</vt:lpstr>
      <vt:lpstr>33 - OSMEA (2)</vt:lpstr>
      <vt:lpstr>34 - ESA OKE (2)</vt:lpstr>
      <vt:lpstr>35 - IREE (2)</vt:lpstr>
      <vt:lpstr>36 - ILESA (2)</vt:lpstr>
      <vt:lpstr>37 - ILA (2)</vt:lpstr>
      <vt:lpstr>38 - UNIOSUN (2)</vt:lpstr>
      <vt:lpstr>40 - OCEDO (2)</vt:lpstr>
      <vt:lpstr>41 - OEEDO (2)</vt:lpstr>
      <vt:lpstr>42 - OSWEDO (2)</vt:lpstr>
      <vt:lpstr>43 - TEPO (2)</vt:lpstr>
      <vt:lpstr>44 - OSBTVE (2)</vt:lpstr>
      <vt:lpstr>47 - SIGNAGE (2)</vt:lpstr>
      <vt:lpstr>48 - ENVIRONMENT (2)</vt:lpstr>
      <vt:lpstr>49 - OPARKS (2)</vt:lpstr>
      <vt:lpstr>50 - OWMA (2)</vt:lpstr>
      <vt:lpstr>51 - FORESTRY (2)</vt:lpstr>
      <vt:lpstr>52 - HEALTH (2)</vt:lpstr>
      <vt:lpstr>53 - OHIS (2)</vt:lpstr>
      <vt:lpstr>54 - LTH (2)</vt:lpstr>
      <vt:lpstr>55 - HMB (2)</vt:lpstr>
      <vt:lpstr>56 - PHCB (2)</vt:lpstr>
      <vt:lpstr>57 - TRANS (2)</vt:lpstr>
      <vt:lpstr>58 - WORKS (2)</vt:lpstr>
      <vt:lpstr>59 - SG (2)</vt:lpstr>
      <vt:lpstr>60 - ORMA (2)</vt:lpstr>
      <vt:lpstr>61 - OSAMA (2)</vt:lpstr>
      <vt:lpstr>62 - OSPDC (2)</vt:lpstr>
      <vt:lpstr>63 - CTDA (2)</vt:lpstr>
      <vt:lpstr>64 - NEW TOWNS (2)</vt:lpstr>
      <vt:lpstr>65 - LANDS (2)</vt:lpstr>
      <vt:lpstr>66 - MRDCA (2)</vt:lpstr>
      <vt:lpstr>66 - HOME AFFAIRS (2)</vt:lpstr>
      <vt:lpstr>67 - WOMEN (2)</vt:lpstr>
      <vt:lpstr>68 - YOUTHS</vt:lpstr>
      <vt:lpstr>69 - SPORTS (2)</vt:lpstr>
      <vt:lpstr>70 - JSC (2)</vt:lpstr>
      <vt:lpstr>71 - JUSTICE (2)</vt:lpstr>
      <vt:lpstr>72 - HIGH COURT (2)</vt:lpstr>
      <vt:lpstr>73 - CCA (2)</vt:lpstr>
      <vt:lpstr>74 - INFO (2)</vt:lpstr>
      <vt:lpstr>75 - OSBC (2)</vt:lpstr>
      <vt:lpstr>76 - WATER (2)</vt:lpstr>
      <vt:lpstr>77 - OSWC (2)</vt:lpstr>
      <vt:lpstr>78 - RUWESA (2)</vt:lpstr>
      <vt:lpstr>79 - STOWASSA (2)</vt:lpstr>
      <vt:lpstr>79 - FINANCE (2)</vt:lpstr>
      <vt:lpstr>80 - DMO</vt:lpstr>
      <vt:lpstr>81 - AG (2)</vt:lpstr>
      <vt:lpstr>82 - IRS (2)</vt:lpstr>
      <vt:lpstr>CAPITAL</vt:lpstr>
      <vt:lpstr>Capital Summary</vt:lpstr>
      <vt:lpstr>Capital Nature Summary</vt:lpstr>
      <vt:lpstr>Capital Nature Details</vt:lpstr>
      <vt:lpstr>Capital Functions Summary</vt:lpstr>
      <vt:lpstr>Capital Functions Details</vt:lpstr>
      <vt:lpstr>SECTOR (3)</vt:lpstr>
      <vt:lpstr>01 - GOV (4)</vt:lpstr>
      <vt:lpstr>05 - PENSION (3)</vt:lpstr>
      <vt:lpstr>06 - OSHA (3)</vt:lpstr>
      <vt:lpstr>07 - OSHAC (3)</vt:lpstr>
      <vt:lpstr>08 - AUGS (3)</vt:lpstr>
      <vt:lpstr>09 - AUGLG (3)</vt:lpstr>
      <vt:lpstr>10 - MHRCB (3)</vt:lpstr>
      <vt:lpstr>11 - CSC (3)</vt:lpstr>
      <vt:lpstr>12 - LGSC (3)</vt:lpstr>
      <vt:lpstr>14 - MIST (3)</vt:lpstr>
      <vt:lpstr>16 - LG (3)</vt:lpstr>
      <vt:lpstr>17 - AGRIC (3)</vt:lpstr>
      <vt:lpstr>19 - OSADEP (3)</vt:lpstr>
      <vt:lpstr>20 - OSADEC (3)</vt:lpstr>
      <vt:lpstr>21 - MEPBD (3)</vt:lpstr>
      <vt:lpstr>22 - SBS (3)</vt:lpstr>
      <vt:lpstr>20 - PPA (4)</vt:lpstr>
      <vt:lpstr>24 - COMMERCE (3)</vt:lpstr>
      <vt:lpstr>25 - MICRO (3)</vt:lpstr>
      <vt:lpstr>26 - TOURISMC (2)</vt:lpstr>
      <vt:lpstr>27 - ARTSC (3)</vt:lpstr>
      <vt:lpstr>28 - TOURISMB (3)</vt:lpstr>
      <vt:lpstr>30 - EDUCATION (3)</vt:lpstr>
      <vt:lpstr>31 - SUBEB (3)</vt:lpstr>
      <vt:lpstr>32 - OSLB (3)</vt:lpstr>
      <vt:lpstr>33 - OSMEA (3)</vt:lpstr>
      <vt:lpstr>34 - ESA OKE (3)</vt:lpstr>
      <vt:lpstr>35 - IREE (3)</vt:lpstr>
      <vt:lpstr>36 - ILESA (3)</vt:lpstr>
      <vt:lpstr>37 - ILA (3)</vt:lpstr>
      <vt:lpstr>38 - UNIOSUN (3)</vt:lpstr>
      <vt:lpstr>40 - OCEDO (3)</vt:lpstr>
      <vt:lpstr>41 - OEEDO (3)</vt:lpstr>
      <vt:lpstr>42 - OSWEDO (3)</vt:lpstr>
      <vt:lpstr>44 - OSBTVE (3)</vt:lpstr>
      <vt:lpstr>47 - SIGNAGE (3)</vt:lpstr>
      <vt:lpstr>48 - ENVIRONMENT (3)</vt:lpstr>
      <vt:lpstr>49 - OPARKS (3)</vt:lpstr>
      <vt:lpstr>50 - OWMA (3)</vt:lpstr>
      <vt:lpstr>51 - FORESTRY (3)</vt:lpstr>
      <vt:lpstr>52 - HEALTH (3)</vt:lpstr>
      <vt:lpstr>53 - OHIS (3)</vt:lpstr>
      <vt:lpstr>54 - LTH (3)</vt:lpstr>
      <vt:lpstr>55 - HMB (3)</vt:lpstr>
      <vt:lpstr>56 - PHCB (3)</vt:lpstr>
      <vt:lpstr>57 - TRANS (3)</vt:lpstr>
      <vt:lpstr>58 - WORKS (3)</vt:lpstr>
      <vt:lpstr>60 - ORMA (3)</vt:lpstr>
      <vt:lpstr>61 - OSAMA (3)</vt:lpstr>
      <vt:lpstr>62 - OSPDC (3)</vt:lpstr>
      <vt:lpstr>65 - LANDS (3)</vt:lpstr>
      <vt:lpstr>66 - MRDCA (3)</vt:lpstr>
      <vt:lpstr>66 - HOME AFFAIRS (3)</vt:lpstr>
      <vt:lpstr>67 - WOMEN (3)</vt:lpstr>
      <vt:lpstr>68 - YOUTHS N SPORTS</vt:lpstr>
      <vt:lpstr>69 - SPORTS (3)</vt:lpstr>
      <vt:lpstr>70 - JSC (3)</vt:lpstr>
      <vt:lpstr>71 - JUSTICE (3)</vt:lpstr>
      <vt:lpstr>72 - HIGH COURT (3)</vt:lpstr>
      <vt:lpstr>73 - CCA (3)</vt:lpstr>
      <vt:lpstr>74 - INFO (3)</vt:lpstr>
      <vt:lpstr>75 - OSBC (3)</vt:lpstr>
      <vt:lpstr>76 - WATER (3)</vt:lpstr>
      <vt:lpstr>77 - OSWC (3)</vt:lpstr>
      <vt:lpstr>78 - RUWESA (3)</vt:lpstr>
      <vt:lpstr>79 - STOWASSA (3)</vt:lpstr>
      <vt:lpstr>79 - FINANCE (3)</vt:lpstr>
      <vt:lpstr>80 - DMO (2)</vt:lpstr>
      <vt:lpstr>81 - AG (3)</vt:lpstr>
      <vt:lpstr>82 - IRS (3)</vt:lpstr>
      <vt:lpstr>'01 - GOV'!Print_Area</vt:lpstr>
      <vt:lpstr>'01 - GOV (2)'!Print_Area</vt:lpstr>
      <vt:lpstr>'01 - GOV (3)'!Print_Area</vt:lpstr>
      <vt:lpstr>'01 - GOV (4)'!Print_Area</vt:lpstr>
      <vt:lpstr>'02 - PENSION'!Print_Area</vt:lpstr>
      <vt:lpstr>'03 - OSHA'!Print_Area</vt:lpstr>
      <vt:lpstr>'04 - OSHAC'!Print_Area</vt:lpstr>
      <vt:lpstr>'05 - AUGS'!Print_Area</vt:lpstr>
      <vt:lpstr>'05 - PENSION'!Print_Area</vt:lpstr>
      <vt:lpstr>'05 - PENSION (2)'!Print_Area</vt:lpstr>
      <vt:lpstr>'05 - PENSION (3)'!Print_Area</vt:lpstr>
      <vt:lpstr>'06 - AUGLG'!Print_Area</vt:lpstr>
      <vt:lpstr>'06 - OSHA'!Print_Area</vt:lpstr>
      <vt:lpstr>'06 - OSHA (2)'!Print_Area</vt:lpstr>
      <vt:lpstr>'06 - OSHA (3)'!Print_Area</vt:lpstr>
      <vt:lpstr>'07 - MHRCB'!Print_Area</vt:lpstr>
      <vt:lpstr>'07 - OSHAC'!Print_Area</vt:lpstr>
      <vt:lpstr>'07 - OSHAC (2)'!Print_Area</vt:lpstr>
      <vt:lpstr>'07 - OSHAC (3)'!Print_Area</vt:lpstr>
      <vt:lpstr>'08 - AUGS'!Print_Area</vt:lpstr>
      <vt:lpstr>'08 - AUGS (2)'!Print_Area</vt:lpstr>
      <vt:lpstr>'08 - AUGS (3)'!Print_Area</vt:lpstr>
      <vt:lpstr>'08 - CSC'!Print_Area</vt:lpstr>
      <vt:lpstr>'09 - AUGLG'!Print_Area</vt:lpstr>
      <vt:lpstr>'09 - AUGLG (2)'!Print_Area</vt:lpstr>
      <vt:lpstr>'09 - AUGLG (3)'!Print_Area</vt:lpstr>
      <vt:lpstr>'09 - LGSC'!Print_Area</vt:lpstr>
      <vt:lpstr>'10 - MHRCB'!Print_Area</vt:lpstr>
      <vt:lpstr>'10 - MHRCB (2)'!Print_Area</vt:lpstr>
      <vt:lpstr>'10 - MHRCB (3)'!Print_Area</vt:lpstr>
      <vt:lpstr>'10 - OSIEC'!Print_Area</vt:lpstr>
      <vt:lpstr>'11 - CSC'!Print_Area</vt:lpstr>
      <vt:lpstr>'11 - CSC (2)'!Print_Area</vt:lpstr>
      <vt:lpstr>'11 - CSC (3)'!Print_Area</vt:lpstr>
      <vt:lpstr>'11 - MIST'!Print_Area</vt:lpstr>
      <vt:lpstr>'12 - LGSC'!Print_Area</vt:lpstr>
      <vt:lpstr>'12 - LGSC (2)'!Print_Area</vt:lpstr>
      <vt:lpstr>'12 - LGSC (3)'!Print_Area</vt:lpstr>
      <vt:lpstr>'13 - LG'!Print_Area</vt:lpstr>
      <vt:lpstr>'13 - OSIEC'!Print_Area</vt:lpstr>
      <vt:lpstr>'13 - OSIEC (2)'!Print_Area</vt:lpstr>
      <vt:lpstr>'14 - AGRIC'!Print_Area</vt:lpstr>
      <vt:lpstr>'14 - MIST'!Print_Area</vt:lpstr>
      <vt:lpstr>'14 - MIST (2)'!Print_Area</vt:lpstr>
      <vt:lpstr>'14 - MIST (3)'!Print_Area</vt:lpstr>
      <vt:lpstr>'15 - REGIONAL'!Print_Area</vt:lpstr>
      <vt:lpstr>'16 - LG'!Print_Area</vt:lpstr>
      <vt:lpstr>'16 - LG (2)'!Print_Area</vt:lpstr>
      <vt:lpstr>'16 - LG (3)'!Print_Area</vt:lpstr>
      <vt:lpstr>'16 - OSADEP'!Print_Area</vt:lpstr>
      <vt:lpstr>'17 - AGRIC'!Print_Area</vt:lpstr>
      <vt:lpstr>'17 - AGRIC (2)'!Print_Area</vt:lpstr>
      <vt:lpstr>'17 - AGRIC (3)'!Print_Area</vt:lpstr>
      <vt:lpstr>'17 - OSADEC'!Print_Area</vt:lpstr>
      <vt:lpstr>'18 - MEPB'!Print_Area</vt:lpstr>
      <vt:lpstr>'19 - OSADEP'!Print_Area</vt:lpstr>
      <vt:lpstr>'19 - OSADEP (2)'!Print_Area</vt:lpstr>
      <vt:lpstr>'19 - OSADEP (3)'!Print_Area</vt:lpstr>
      <vt:lpstr>'19 - SBS'!Print_Area</vt:lpstr>
      <vt:lpstr>'20 - OSADEC'!Print_Area</vt:lpstr>
      <vt:lpstr>'20 - OSADEC (2)'!Print_Area</vt:lpstr>
      <vt:lpstr>'20 - OSADEC (3)'!Print_Area</vt:lpstr>
      <vt:lpstr>'20 - PPA'!Print_Area</vt:lpstr>
      <vt:lpstr>'20 - PPA (2)'!Print_Area</vt:lpstr>
      <vt:lpstr>'20 - PPA (3)'!Print_Area</vt:lpstr>
      <vt:lpstr>'20 - PPA (4)'!Print_Area</vt:lpstr>
      <vt:lpstr>'21 - COMMERCE'!Print_Area</vt:lpstr>
      <vt:lpstr>'21 - MEPBD'!Print_Area</vt:lpstr>
      <vt:lpstr>'21 - MEPBD (2)'!Print_Area</vt:lpstr>
      <vt:lpstr>'21 - MEPBD (3)'!Print_Area</vt:lpstr>
      <vt:lpstr>'22 - SBS'!Print_Area</vt:lpstr>
      <vt:lpstr>'22 - SBS (2)'!Print_Area</vt:lpstr>
      <vt:lpstr>'22 - SBS (3)'!Print_Area</vt:lpstr>
      <vt:lpstr>'23 - TOURISMC'!Print_Area</vt:lpstr>
      <vt:lpstr>'24 - ARTSC'!Print_Area</vt:lpstr>
      <vt:lpstr>'24 - COMMERCE'!Print_Area</vt:lpstr>
      <vt:lpstr>'24 - COMMERCE (2)'!Print_Area</vt:lpstr>
      <vt:lpstr>'24 - COMMERCE (3)'!Print_Area</vt:lpstr>
      <vt:lpstr>'25 - MICRO'!Print_Area</vt:lpstr>
      <vt:lpstr>'25 - MICRO (2)'!Print_Area</vt:lpstr>
      <vt:lpstr>'25 - MICRO (3)'!Print_Area</vt:lpstr>
      <vt:lpstr>'25 - TOURISMB'!Print_Area</vt:lpstr>
      <vt:lpstr>'26 - EDUCATION'!Print_Area</vt:lpstr>
      <vt:lpstr>'26 - MIN OF TOURISM'!Print_Area</vt:lpstr>
      <vt:lpstr>'26 - TOURISMC'!Print_Area</vt:lpstr>
      <vt:lpstr>'26 - TOURISMC (2)'!Print_Area</vt:lpstr>
      <vt:lpstr>'27 - ARTSC'!Print_Area</vt:lpstr>
      <vt:lpstr>'27 - ARTSC (2)'!Print_Area</vt:lpstr>
      <vt:lpstr>'27 - ARTSC (3)'!Print_Area</vt:lpstr>
      <vt:lpstr>'27 - SUBEB'!Print_Area</vt:lpstr>
      <vt:lpstr>'28 - OSLB'!Print_Area</vt:lpstr>
      <vt:lpstr>'28 - TOURISMB'!Print_Area</vt:lpstr>
      <vt:lpstr>'28 - TOURISMB (2)'!Print_Area</vt:lpstr>
      <vt:lpstr>'28 - TOURISMB (3)'!Print_Area</vt:lpstr>
      <vt:lpstr>'30 - EDUCATION'!Print_Area</vt:lpstr>
      <vt:lpstr>'30 - EDUCATION (2)'!Print_Area</vt:lpstr>
      <vt:lpstr>'30 - EDUCATION (3)'!Print_Area</vt:lpstr>
      <vt:lpstr>'30 - ESA OKE'!Print_Area</vt:lpstr>
      <vt:lpstr>'31 - IREE'!Print_Area</vt:lpstr>
      <vt:lpstr>'31 - SUBEB'!Print_Area</vt:lpstr>
      <vt:lpstr>'31 - SUBEB (2)'!Print_Area</vt:lpstr>
      <vt:lpstr>'31 - SUBEB (3)'!Print_Area</vt:lpstr>
      <vt:lpstr>'32 - ILESA'!Print_Area</vt:lpstr>
      <vt:lpstr>'32 - OSLB'!Print_Area</vt:lpstr>
      <vt:lpstr>'32 - OSLB (2)'!Print_Area</vt:lpstr>
      <vt:lpstr>'32 - OSLB (3)'!Print_Area</vt:lpstr>
      <vt:lpstr>'33 - ILA'!Print_Area</vt:lpstr>
      <vt:lpstr>'33 - OSMEA'!Print_Area</vt:lpstr>
      <vt:lpstr>'33 - OSMEA (2)'!Print_Area</vt:lpstr>
      <vt:lpstr>'33 - OSMEA (3)'!Print_Area</vt:lpstr>
      <vt:lpstr>'34 - ESA OKE'!Print_Area</vt:lpstr>
      <vt:lpstr>'34 - ESA OKE (2)'!Print_Area</vt:lpstr>
      <vt:lpstr>'34 - ESA OKE (3)'!Print_Area</vt:lpstr>
      <vt:lpstr>'34 - UNIOSUN'!Print_Area</vt:lpstr>
      <vt:lpstr>'35 - IREE'!Print_Area</vt:lpstr>
      <vt:lpstr>'35 - IREE (2)'!Print_Area</vt:lpstr>
      <vt:lpstr>'35 - IREE (3)'!Print_Area</vt:lpstr>
      <vt:lpstr>'36 - ILESA'!Print_Area</vt:lpstr>
      <vt:lpstr>'36 - ILESA (2)'!Print_Area</vt:lpstr>
      <vt:lpstr>'36 - ILESA (3)'!Print_Area</vt:lpstr>
      <vt:lpstr>'36 - OCEDO'!Print_Area</vt:lpstr>
      <vt:lpstr>'37 - ILA'!Print_Area</vt:lpstr>
      <vt:lpstr>'37 - ILA (2)'!Print_Area</vt:lpstr>
      <vt:lpstr>'37 - ILA (3)'!Print_Area</vt:lpstr>
      <vt:lpstr>'37 - OEEDO'!Print_Area</vt:lpstr>
      <vt:lpstr>'38 - OSWEDO'!Print_Area</vt:lpstr>
      <vt:lpstr>'38 - UNIOSUN'!Print_Area</vt:lpstr>
      <vt:lpstr>'38 - UNIOSUN (2)'!Print_Area</vt:lpstr>
      <vt:lpstr>'38 - UNIOSUN (3)'!Print_Area</vt:lpstr>
      <vt:lpstr>'39 - TEPO'!Print_Area</vt:lpstr>
      <vt:lpstr>'40 - OCEDO'!Print_Area</vt:lpstr>
      <vt:lpstr>'40 - OCEDO (2)'!Print_Area</vt:lpstr>
      <vt:lpstr>'40 - OCEDO (3)'!Print_Area</vt:lpstr>
      <vt:lpstr>'40 - OSBTVE'!Print_Area</vt:lpstr>
      <vt:lpstr>'41 - OEEDO'!Print_Area</vt:lpstr>
      <vt:lpstr>'41 - OEEDO (2)'!Print_Area</vt:lpstr>
      <vt:lpstr>'41 - OEEDO (3)'!Print_Area</vt:lpstr>
      <vt:lpstr>'42 - OSWEDO'!Print_Area</vt:lpstr>
      <vt:lpstr>'42 - OSWEDO (2)'!Print_Area</vt:lpstr>
      <vt:lpstr>'42 - OSWEDO (3)'!Print_Area</vt:lpstr>
      <vt:lpstr>'43 - SIGNAGE'!Print_Area</vt:lpstr>
      <vt:lpstr>'43 - TEPO'!Print_Area</vt:lpstr>
      <vt:lpstr>'43 - TEPO (2)'!Print_Area</vt:lpstr>
      <vt:lpstr>'44 - ENVIRONMENT'!Print_Area</vt:lpstr>
      <vt:lpstr>'44 - OSBTVE'!Print_Area</vt:lpstr>
      <vt:lpstr>'44 - OSBTVE (2)'!Print_Area</vt:lpstr>
      <vt:lpstr>'44 - OSBTVE (3)'!Print_Area</vt:lpstr>
      <vt:lpstr>'46 - OWMA'!Print_Area</vt:lpstr>
      <vt:lpstr>'47 - FORESTRY'!Print_Area</vt:lpstr>
      <vt:lpstr>'47 - SIGNAGE'!Print_Area</vt:lpstr>
      <vt:lpstr>'47 - SIGNAGE (2)'!Print_Area</vt:lpstr>
      <vt:lpstr>'47 - SIGNAGE (3)'!Print_Area</vt:lpstr>
      <vt:lpstr>'48 - ENVIRONMENT'!Print_Area</vt:lpstr>
      <vt:lpstr>'48 - ENVIRONMENT (2)'!Print_Area</vt:lpstr>
      <vt:lpstr>'48 - ENVIRONMENT (3)'!Print_Area</vt:lpstr>
      <vt:lpstr>'48 - HEALTH'!Print_Area</vt:lpstr>
      <vt:lpstr>'49 - OHIA'!Print_Area</vt:lpstr>
      <vt:lpstr>'49 - OPARKS'!Print_Area</vt:lpstr>
      <vt:lpstr>'49 - OPARKS (2)'!Print_Area</vt:lpstr>
      <vt:lpstr>'49 - OPARKS (3)'!Print_Area</vt:lpstr>
      <vt:lpstr>'50 - LTH'!Print_Area</vt:lpstr>
      <vt:lpstr>'50 - OWMA'!Print_Area</vt:lpstr>
      <vt:lpstr>'50 - OWMA (2)'!Print_Area</vt:lpstr>
      <vt:lpstr>'50 - OWMA (3)'!Print_Area</vt:lpstr>
      <vt:lpstr>'51 - FORESTRY'!Print_Area</vt:lpstr>
      <vt:lpstr>'51 - FORESTRY (2)'!Print_Area</vt:lpstr>
      <vt:lpstr>'51 - FORESTRY (3)'!Print_Area</vt:lpstr>
      <vt:lpstr>'51 - HMB'!Print_Area</vt:lpstr>
      <vt:lpstr>'52 - HEALTH'!Print_Area</vt:lpstr>
      <vt:lpstr>'52 - HEALTH (2)'!Print_Area</vt:lpstr>
      <vt:lpstr>'52 - HEALTH (3)'!Print_Area</vt:lpstr>
      <vt:lpstr>'52 - PHCB'!Print_Area</vt:lpstr>
      <vt:lpstr>'53 - OHIS'!Print_Area</vt:lpstr>
      <vt:lpstr>'53 - OHIS (2)'!Print_Area</vt:lpstr>
      <vt:lpstr>'53 - OHIS (3)'!Print_Area</vt:lpstr>
      <vt:lpstr>'53 - TRANS'!Print_Area</vt:lpstr>
      <vt:lpstr>'54 - LTH'!Print_Area</vt:lpstr>
      <vt:lpstr>'54 - LTH (2)'!Print_Area</vt:lpstr>
      <vt:lpstr>'54 - LTH (3)'!Print_Area</vt:lpstr>
      <vt:lpstr>'54 - WORKS'!Print_Area</vt:lpstr>
      <vt:lpstr>'55 - HMB'!Print_Area</vt:lpstr>
      <vt:lpstr>'55 - HMB (2)'!Print_Area</vt:lpstr>
      <vt:lpstr>'55 - HMB (3)'!Print_Area</vt:lpstr>
      <vt:lpstr>'55 - SG'!Print_Area</vt:lpstr>
      <vt:lpstr>'56 - ORMA'!Print_Area</vt:lpstr>
      <vt:lpstr>'56 - PHCB'!Print_Area</vt:lpstr>
      <vt:lpstr>'56 - PHCB (2)'!Print_Area</vt:lpstr>
      <vt:lpstr>'56 - PHCB (3)'!Print_Area</vt:lpstr>
      <vt:lpstr>'57 - TRANS'!Print_Area</vt:lpstr>
      <vt:lpstr>'57 - TRANS (2)'!Print_Area</vt:lpstr>
      <vt:lpstr>'57 - TRANS (3)'!Print_Area</vt:lpstr>
      <vt:lpstr>'58 - OSPDC'!Print_Area</vt:lpstr>
      <vt:lpstr>'58 - WORKS'!Print_Area</vt:lpstr>
      <vt:lpstr>'58 - WORKS (2)'!Print_Area</vt:lpstr>
      <vt:lpstr>'58 - WORKS (3)'!Print_Area</vt:lpstr>
      <vt:lpstr>'59 - CTDA'!Print_Area</vt:lpstr>
      <vt:lpstr>'59 - SG'!Print_Area</vt:lpstr>
      <vt:lpstr>'59 - SG (2)'!Print_Area</vt:lpstr>
      <vt:lpstr>'60 - ORMA'!Print_Area</vt:lpstr>
      <vt:lpstr>'60 - ORMA (2)'!Print_Area</vt:lpstr>
      <vt:lpstr>'60 - ORMA (3)'!Print_Area</vt:lpstr>
      <vt:lpstr>'61 - LANDS'!Print_Area</vt:lpstr>
      <vt:lpstr>'61 - OSAMA'!Print_Area</vt:lpstr>
      <vt:lpstr>'61 - OSAMA (2)'!Print_Area</vt:lpstr>
      <vt:lpstr>'61 - OSAMA (3)'!Print_Area</vt:lpstr>
      <vt:lpstr>'62 - OSPDC'!Print_Area</vt:lpstr>
      <vt:lpstr>'62 - OSPDC (2)'!Print_Area</vt:lpstr>
      <vt:lpstr>'62 - OSPDC (3)'!Print_Area</vt:lpstr>
      <vt:lpstr>'62 - RURAL DEV'!Print_Area</vt:lpstr>
      <vt:lpstr>'63 - CTDA'!Print_Area</vt:lpstr>
      <vt:lpstr>'63 - CTDA (2)'!Print_Area</vt:lpstr>
      <vt:lpstr>'63 - HOME AFFAIRS'!Print_Area</vt:lpstr>
      <vt:lpstr>'64 - NEW TOWNS'!Print_Area</vt:lpstr>
      <vt:lpstr>'64 - NEW TOWNS (2)'!Print_Area</vt:lpstr>
      <vt:lpstr>'64 - WOMEN'!Print_Area</vt:lpstr>
      <vt:lpstr>'65 - LANDS'!Print_Area</vt:lpstr>
      <vt:lpstr>'65 - LANDS (2)'!Print_Area</vt:lpstr>
      <vt:lpstr>'65 - LANDS (3)'!Print_Area</vt:lpstr>
      <vt:lpstr>'65 - YOUTHS AND SPORTS'!Print_Area</vt:lpstr>
      <vt:lpstr>'66 - HOME AFFAIRS'!Print_Area</vt:lpstr>
      <vt:lpstr>'66 - HOME AFFAIRS (2)'!Print_Area</vt:lpstr>
      <vt:lpstr>'66 - HOME AFFAIRS (3)'!Print_Area</vt:lpstr>
      <vt:lpstr>'66 - MRDCA'!Print_Area</vt:lpstr>
      <vt:lpstr>'66 - MRDCA (2)'!Print_Area</vt:lpstr>
      <vt:lpstr>'66 - MRDCA (3)'!Print_Area</vt:lpstr>
      <vt:lpstr>'66 - SPORTS COUNCIL'!Print_Area</vt:lpstr>
      <vt:lpstr>'67 - JSC'!Print_Area</vt:lpstr>
      <vt:lpstr>'67 - WOMEN'!Print_Area</vt:lpstr>
      <vt:lpstr>'67 - WOMEN (2)'!Print_Area</vt:lpstr>
      <vt:lpstr>'67 - WOMEN (3)'!Print_Area</vt:lpstr>
      <vt:lpstr>'68 - JUSTICE'!Print_Area</vt:lpstr>
      <vt:lpstr>'68 - YOUTHS'!Print_Area</vt:lpstr>
      <vt:lpstr>'68 - YOUTHS N SPORTS'!Print_Area</vt:lpstr>
      <vt:lpstr>'68 - YOUTHSNSPORTS'!Print_Area</vt:lpstr>
      <vt:lpstr>'69 - HIGH COURT'!Print_Area</vt:lpstr>
      <vt:lpstr>'69 - SPORTS'!Print_Area</vt:lpstr>
      <vt:lpstr>'69 - SPORTS (2)'!Print_Area</vt:lpstr>
      <vt:lpstr>'69 - SPORTS (3)'!Print_Area</vt:lpstr>
      <vt:lpstr>'70 - CCA'!Print_Area</vt:lpstr>
      <vt:lpstr>'70 - JSC'!Print_Area</vt:lpstr>
      <vt:lpstr>'70 - JSC (2)'!Print_Area</vt:lpstr>
      <vt:lpstr>'70 - JSC (3)'!Print_Area</vt:lpstr>
      <vt:lpstr>'71 - INFO'!Print_Area</vt:lpstr>
      <vt:lpstr>'71 - JUSTICE'!Print_Area</vt:lpstr>
      <vt:lpstr>'71 - JUSTICE (2)'!Print_Area</vt:lpstr>
      <vt:lpstr>'71 - JUSTICE (3)'!Print_Area</vt:lpstr>
      <vt:lpstr>'72 - HIGH COURT'!Print_Area</vt:lpstr>
      <vt:lpstr>'72 - HIGH COURT (2)'!Print_Area</vt:lpstr>
      <vt:lpstr>'72 - HIGH COURT (3)'!Print_Area</vt:lpstr>
      <vt:lpstr>'72 - OSBC'!Print_Area</vt:lpstr>
      <vt:lpstr>'73 - CCA'!Print_Area</vt:lpstr>
      <vt:lpstr>'73 - CCA (2)'!Print_Area</vt:lpstr>
      <vt:lpstr>'73 - CCA (3)'!Print_Area</vt:lpstr>
      <vt:lpstr>'73 - WATER'!Print_Area</vt:lpstr>
      <vt:lpstr>'74 - INFO'!Print_Area</vt:lpstr>
      <vt:lpstr>'74 - INFO (2)'!Print_Area</vt:lpstr>
      <vt:lpstr>'74 - INFO (3)'!Print_Area</vt:lpstr>
      <vt:lpstr>'74 - OSWC'!Print_Area</vt:lpstr>
      <vt:lpstr>'75 - OSBC'!Print_Area</vt:lpstr>
      <vt:lpstr>'75 - OSBC (2)'!Print_Area</vt:lpstr>
      <vt:lpstr>'75 - OSBC (3)'!Print_Area</vt:lpstr>
      <vt:lpstr>'75 - RUWESA'!Print_Area</vt:lpstr>
      <vt:lpstr>'76 - STOWASSA'!Print_Area</vt:lpstr>
      <vt:lpstr>'76 - WATER'!Print_Area</vt:lpstr>
      <vt:lpstr>'76 - WATER (2)'!Print_Area</vt:lpstr>
      <vt:lpstr>'76 - WATER (3)'!Print_Area</vt:lpstr>
      <vt:lpstr>'77 - FINANCE'!Print_Area</vt:lpstr>
      <vt:lpstr>'77 - OSWC'!Print_Area</vt:lpstr>
      <vt:lpstr>'77 - OSWC (2)'!Print_Area</vt:lpstr>
      <vt:lpstr>'77 - OSWC (3)'!Print_Area</vt:lpstr>
      <vt:lpstr>'78 - DMO'!Print_Area</vt:lpstr>
      <vt:lpstr>'78 - RUWESA'!Print_Area</vt:lpstr>
      <vt:lpstr>'78 - RUWESA (2)'!Print_Area</vt:lpstr>
      <vt:lpstr>'78 - RUWESA (3)'!Print_Area</vt:lpstr>
      <vt:lpstr>'79 - AG'!Print_Area</vt:lpstr>
      <vt:lpstr>'79 - FINANCE'!Print_Area</vt:lpstr>
      <vt:lpstr>'79 - FINANCE (2)'!Print_Area</vt:lpstr>
      <vt:lpstr>'79 - FINANCE (3)'!Print_Area</vt:lpstr>
      <vt:lpstr>'79 - STOWASSA'!Print_Area</vt:lpstr>
      <vt:lpstr>'79 - STOWASSA (2)'!Print_Area</vt:lpstr>
      <vt:lpstr>'79 - STOWASSA (3)'!Print_Area</vt:lpstr>
      <vt:lpstr>'80 - DMO'!Print_Area</vt:lpstr>
      <vt:lpstr>'80 - DMO (2)'!Print_Area</vt:lpstr>
      <vt:lpstr>'80 - IRS'!Print_Area</vt:lpstr>
      <vt:lpstr>'81 - AG'!Print_Area</vt:lpstr>
      <vt:lpstr>'81 - AG (2)'!Print_Area</vt:lpstr>
      <vt:lpstr>'81 - AG (3)'!Print_Area</vt:lpstr>
      <vt:lpstr>'82 - IRS'!Print_Area</vt:lpstr>
      <vt:lpstr>'82 - IRS (2)'!Print_Area</vt:lpstr>
      <vt:lpstr>'82 - IRS (3)'!Print_Area</vt:lpstr>
      <vt:lpstr>'Budget  Functions'!Print_Area</vt:lpstr>
      <vt:lpstr>'Budget  Sectors'!Print_Area</vt:lpstr>
      <vt:lpstr>'Budget Nature'!Print_Area</vt:lpstr>
      <vt:lpstr>'Capital Functions Details'!Print_Area</vt:lpstr>
      <vt:lpstr>'Capital Functions Summary'!Print_Area</vt:lpstr>
      <vt:lpstr>'Capital Nature Details'!Print_Area</vt:lpstr>
      <vt:lpstr>'Capital Nature Summary'!Print_Area</vt:lpstr>
      <vt:lpstr>'Capital Summary'!Print_Area</vt:lpstr>
      <vt:lpstr>CoA!Print_Area</vt:lpstr>
      <vt:lpstr>'CoA SUMMARY'!Print_Area</vt:lpstr>
      <vt:lpstr>'EXPLANATORY NOTE'!Print_Area</vt:lpstr>
      <vt:lpstr>'OVERALL SUMMARY'!Print_Area</vt:lpstr>
      <vt:lpstr>'Overhead Nature Details'!Print_Area</vt:lpstr>
      <vt:lpstr>'Overhead Nature Summary'!Print_Area</vt:lpstr>
      <vt:lpstr>'Overhead Summary'!Print_Area</vt:lpstr>
      <vt:lpstr>'Personnel mda Summary'!Print_Area</vt:lpstr>
      <vt:lpstr>'Personnel Nature Details'!Print_Area</vt:lpstr>
      <vt:lpstr>'Personnel Nature Summary'!Print_Area</vt:lpstr>
      <vt:lpstr>'Revenue Nature Details'!Print_Area</vt:lpstr>
      <vt:lpstr>'Revenue Nature Summary'!Print_Area</vt:lpstr>
      <vt:lpstr>'Revenue Summary'!Print_Area</vt:lpstr>
      <vt:lpstr>'Revenue Summary (2)'!Print_Area</vt:lpstr>
      <vt:lpstr>SECTOR!Print_Area</vt:lpstr>
      <vt:lpstr>'SECTOR (2)'!Print_Area</vt:lpstr>
      <vt:lpstr>'SECTOR (3)'!Print_Area</vt:lpstr>
      <vt:lpstr>Sheet1!Print_Area</vt:lpstr>
      <vt:lpstr>'STATE SECTOR DETAILS '!Print_Area</vt:lpstr>
      <vt:lpstr>'STATE SECTOR SUMMARY'!Print_Area</vt:lpstr>
      <vt:lpstr>TABLE!Print_Area</vt:lpstr>
      <vt:lpstr>'36 - ILESA'!Print_Titles</vt:lpstr>
      <vt:lpstr>'36 - ILESA (2)'!Print_Titles</vt:lpstr>
      <vt:lpstr>'36 - ILESA (3)'!Print_Titles</vt:lpstr>
      <vt:lpstr>'67 - WOMEN (2)'!Print_Titles</vt:lpstr>
      <vt:lpstr>'Budget  Functions'!Print_Titles</vt:lpstr>
      <vt:lpstr>'Budget  Sectors'!Print_Titles</vt:lpstr>
      <vt:lpstr>'Budget Nature'!Print_Titles</vt:lpstr>
      <vt:lpstr>'Capital Nature Details'!Print_Titles</vt:lpstr>
      <vt:lpstr>'Capital Summary'!Print_Titles</vt:lpstr>
      <vt:lpstr>CoA!Print_Titles</vt:lpstr>
      <vt:lpstr>OVE!Print_Titles</vt:lpstr>
      <vt:lpstr>'Overhead Nature Details'!Print_Titles</vt:lpstr>
      <vt:lpstr>'Overhead Summary'!Print_Titles</vt:lpstr>
      <vt:lpstr>'Personnel mda Summary'!Print_Titles</vt:lpstr>
      <vt:lpstr>'Revenue Nature Details'!Print_Titles</vt:lpstr>
      <vt:lpstr>'Revenue Summary'!Print_Titles</vt:lpstr>
      <vt:lpstr>'Revenue Summary (2)'!Print_Titles</vt:lpstr>
      <vt:lpstr>'STATE SECTOR DETAILS '!Print_Titles</vt:lpstr>
      <vt:lpstr>TABLE!Print_Titles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ADEOLA</dc:creator>
  <cp:lastModifiedBy>Dr Uzochukwu Amakom</cp:lastModifiedBy>
  <cp:lastPrinted>2021-01-22T14:58:21Z</cp:lastPrinted>
  <dcterms:created xsi:type="dcterms:W3CDTF">2020-10-25T14:33:59Z</dcterms:created>
  <dcterms:modified xsi:type="dcterms:W3CDTF">2021-02-08T21:15:02Z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